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0" yWindow="15" windowWidth="28680" windowHeight="13545" tabRatio="820"/>
  </bookViews>
  <sheets>
    <sheet name="ImportantDisclosures" sheetId="47" r:id="rId1"/>
    <sheet name="CircularReferenceAlert" sheetId="50" r:id="rId2"/>
    <sheet name="PL" sheetId="8" r:id="rId3"/>
    <sheet name="BS" sheetId="7" r:id="rId4"/>
    <sheet name="CF" sheetId="6" r:id="rId5"/>
    <sheet name="capex &amp; depre" sheetId="10" r:id="rId6"/>
    <sheet name="cons &amp; segment" sheetId="5" r:id="rId7"/>
    <sheet name="wireless KPI" sheetId="3" r:id="rId8"/>
    <sheet name="mobile model" sheetId="4" r:id="rId9"/>
    <sheet name="IndexInformation" sheetId="48" r:id="rId10"/>
    <sheet name="ModPubIndex" sheetId="49" r:id="rId11"/>
    <sheet name="__FDSCACHE__" sheetId="15" state="veryHidden" r:id="rId12"/>
    <sheet name="MW-Cache" sheetId="19" state="veryHidden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{"fdsup://directions/FAT Viewer?action=UPDATE&amp;creator=factset&amp;DYN_ARGS=TRUE&amp;DOC_NAME=FAT:FQL_AUDITING_CLIENT_TEMPLATE.FAT&amp;display_string=Audit&amp;VAR:KEY=HOVEHCJSPY&amp;VAR:QUERY=RkZfTUtUX1ZBTF9DVVJSKCk=&amp;WINDOW=FIRST_POPUP&amp;HEIGHT=450&amp;WIDTH=450&amp;START_MAXIMIZED=FALS","E&amp;VAR:CALENDAR=FIVEDAY&amp;VAR:SYMBOL=6985264&amp;VAR:INDEX=0"}</definedName>
    <definedName name="_1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00__FDSAUDITLINK__" hidden="1">{"fdsup://Directions/FactSet Auditing Viewer?action=AUDIT_VALUE&amp;DB=129&amp;ID1=98849810&amp;VALUEID=01001&amp;SDATE=201002&amp;PERIODTYPE=QTR_STD&amp;window=popup_no_bar&amp;width=385&amp;height=120&amp;START_MAXIMIZED=FALSE&amp;creator=factset&amp;display_string=Audit"}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Viewer?action=AUDIT_VALUE&amp;DB=129&amp;ID1=98433210&amp;VALUEID=01001&amp;SDATE=200902&amp;PERIODTYPE=QTR_STD&amp;window=popup_no_bar&amp;width=385&amp;height=120&amp;START_MAXIMIZED=FALSE&amp;creator=factset&amp;display_string=Audit"}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Viewer?action=AUDIT_VALUE&amp;DB=129&amp;ID1=98433210&amp;VALUEID=01001&amp;SDATE=201002&amp;PERIODTYPE=QTR_STD&amp;window=popup_no_bar&amp;width=385&amp;height=120&amp;START_MAXIMIZED=FALSE&amp;creator=factset&amp;display_string=Audit"}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Viewer?action=AUDIT_VALUE&amp;DB=129&amp;ID1=98412110&amp;VALUEID=01001&amp;SDATE=200902&amp;PERIODTYPE=QTR_STD&amp;window=popup_no_bar&amp;width=385&amp;height=120&amp;START_MAXIMIZED=FALSE&amp;creator=factset&amp;display_string=Audit"}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Viewer?action=AUDIT_VALUE&amp;DB=129&amp;ID1=98412110&amp;VALUEID=01001&amp;SDATE=201002&amp;PERIODTYPE=QTR_STD&amp;window=popup_no_bar&amp;width=385&amp;height=120&amp;START_MAXIMIZED=FALSE&amp;creator=factset&amp;display_string=Audit"}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Viewer?action=AUDIT_VALUE&amp;DB=129&amp;ID1=24903010&amp;VALUEID=01001&amp;SDATE=200902&amp;PERIODTYPE=QTR_STD&amp;window=popup_no_bar&amp;width=385&amp;height=120&amp;START_MAXIMIZED=FALSE&amp;creator=factset&amp;display_string=Audit"}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Viewer?action=AUDIT_VALUE&amp;DB=129&amp;ID1=24903010&amp;VALUEID=01001&amp;SDATE=201002&amp;PERIODTYPE=QTR_STD&amp;window=popup_no_bar&amp;width=385&amp;height=120&amp;START_MAXIMIZED=FALSE&amp;creator=factset&amp;display_string=Audit"}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Viewer?action=AUDIT_VALUE&amp;DB=129&amp;ID1=30231G10&amp;VALUEID=01001&amp;SDATE=200902&amp;PERIODTYPE=QTR_STD&amp;window=popup_no_bar&amp;width=385&amp;height=120&amp;START_MAXIMIZED=FALSE&amp;creator=factset&amp;display_string=Audit"}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Viewer?action=AUDIT_VALUE&amp;DB=129&amp;ID1=30231G10&amp;VALUEID=01001&amp;SDATE=201002&amp;PERIODTYPE=QTR_STD&amp;window=popup_no_bar&amp;width=385&amp;height=120&amp;START_MAXIMIZED=FALSE&amp;creator=factset&amp;display_string=Audit"}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Viewer?action=AUDIT_VALUE&amp;DB=129&amp;ID1=98391910&amp;VALUEID=01001&amp;SDATE=200901&amp;PERIODTYPE=QTR_STD&amp;window=popup_no_bar&amp;width=385&amp;height=120&amp;START_MAXIMIZED=FALSE&amp;creator=factset&amp;display_string=Audit"}</definedName>
    <definedName name="_10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10__FDSAUDITLINK__" hidden="1">{"fdsup://Directions/FactSet Auditing Viewer?action=AUDIT_VALUE&amp;DB=129&amp;ID1=98391910&amp;VALUEID=01001&amp;SDATE=201001&amp;PERIODTYPE=QTR_STD&amp;window=popup_no_bar&amp;width=385&amp;height=120&amp;START_MAXIMIZED=FALSE&amp;creator=factset&amp;display_string=Audit"}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Viewer?action=AUDIT_VALUE&amp;DB=129&amp;ID1=G9825510&amp;VALUEID=01001&amp;SDATE=200902&amp;PERIODTYPE=QTR_STD&amp;window=popup_no_bar&amp;width=385&amp;height=120&amp;START_MAXIMIZED=FALSE&amp;creator=factset&amp;display_string=Audit"}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Viewer?action=AUDIT_VALUE&amp;DB=129&amp;ID1=G9825510&amp;VALUEID=01001&amp;SDATE=201002&amp;PERIODTYPE=QTR_STD&amp;window=popup_no_bar&amp;width=385&amp;height=120&amp;START_MAXIMIZED=FALSE&amp;creator=factset&amp;display_string=Audit"}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Viewer?action=AUDIT_VALUE&amp;DB=129&amp;ID1=98389B10&amp;VALUEID=01001&amp;SDATE=200902&amp;PERIODTYPE=QTR_STD&amp;window=popup_no_bar&amp;width=385&amp;height=120&amp;START_MAXIMIZED=FALSE&amp;creator=factset&amp;display_string=Audit"}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Viewer?action=AUDIT_VALUE&amp;DB=129&amp;ID1=98389B10&amp;VALUEID=01001&amp;SDATE=201002&amp;PERIODTYPE=QTR_STD&amp;window=popup_no_bar&amp;width=385&amp;height=120&amp;START_MAXIMIZED=FALSE&amp;creator=factset&amp;display_string=Audit"}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Viewer?action=AUDIT_VALUE&amp;DB=129&amp;ID1=91290910&amp;VALUEID=01001&amp;SDATE=200902&amp;PERIODTYPE=QTR_STD&amp;window=popup_no_bar&amp;width=385&amp;height=120&amp;START_MAXIMIZED=FALSE&amp;creator=factset&amp;display_string=Audit"}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Viewer?action=AUDIT_VALUE&amp;DB=129&amp;ID1=91290910&amp;VALUEID=01001&amp;SDATE=201002&amp;PERIODTYPE=QTR_STD&amp;window=popup_no_bar&amp;width=385&amp;height=120&amp;START_MAXIMIZED=FALSE&amp;creator=factset&amp;display_string=Audit"}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Viewer?action=AUDIT_VALUE&amp;DB=129&amp;ID1=98313410&amp;VALUEID=01001&amp;SDATE=200902&amp;PERIODTYPE=QTR_STD&amp;window=popup_no_bar&amp;width=385&amp;height=120&amp;START_MAXIMIZED=FALSE&amp;creator=factset&amp;display_string=Audit"}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Viewer?action=AUDIT_VALUE&amp;DB=129&amp;ID1=98313410&amp;VALUEID=01001&amp;SDATE=201002&amp;PERIODTYPE=QTR_STD&amp;window=popup_no_bar&amp;width=385&amp;height=120&amp;START_MAXIMIZED=FALSE&amp;creator=factset&amp;display_string=Audit"}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Viewer?action=AUDIT_VALUE&amp;DB=129&amp;ID1=98310W10&amp;VALUEID=01001&amp;SDATE=200902&amp;PERIODTYPE=QTR_STD&amp;window=popup_no_bar&amp;width=385&amp;height=120&amp;START_MAXIMIZED=FALSE&amp;creator=factset&amp;display_string=Audit"}</definedName>
    <definedName name="_10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20__FDSAUDITLINK__" hidden="1">{"fdsup://Directions/FactSet Auditing Viewer?action=AUDIT_VALUE&amp;DB=129&amp;ID1=98310W10&amp;VALUEID=01001&amp;SDATE=201002&amp;PERIODTYPE=QTR_STD&amp;window=popup_no_bar&amp;width=385&amp;height=120&amp;START_MAXIMIZED=FALSE&amp;creator=factset&amp;display_string=Audit"}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Viewer?action=AUDIT_VALUE&amp;DB=129&amp;ID1=96216610&amp;VALUEID=01001&amp;SDATE=200902&amp;PERIODTYPE=QTR_STD&amp;window=popup_no_bar&amp;width=385&amp;height=120&amp;START_MAXIMIZED=FALSE&amp;creator=factset&amp;display_string=Audit"}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Viewer?action=AUDIT_VALUE&amp;DB=129&amp;ID1=96216610&amp;VALUEID=01001&amp;SDATE=201002&amp;PERIODTYPE=QTR_STD&amp;window=popup_no_bar&amp;width=385&amp;height=120&amp;START_MAXIMIZED=FALSE&amp;creator=factset&amp;display_string=Audit"}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Viewer?action=AUDIT_VALUE&amp;DB=129&amp;ID1=95980210&amp;VALUEID=01001&amp;SDATE=200902&amp;PERIODTYPE=QTR_STD&amp;window=popup_no_bar&amp;width=385&amp;height=120&amp;START_MAXIMIZED=FALSE&amp;creator=factset&amp;display_string=Audit"}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Viewer?action=AUDIT_VALUE&amp;DB=129&amp;ID1=95980210&amp;VALUEID=01001&amp;SDATE=201002&amp;PERIODTYPE=QTR_STD&amp;window=popup_no_bar&amp;width=385&amp;height=120&amp;START_MAXIMIZED=FALSE&amp;creator=factset&amp;display_string=Audit"}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Viewer?action=AUDIT_VALUE&amp;DB=129&amp;ID1=93964010&amp;VALUEID=01001&amp;SDATE=200902&amp;PERIODTYPE=QTR_STD&amp;window=popup_no_bar&amp;width=385&amp;height=120&amp;START_MAXIMIZED=FALSE&amp;creator=factset&amp;display_string=Audit"}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Viewer?action=AUDIT_VALUE&amp;DB=129&amp;ID1=93964010&amp;VALUEID=01001&amp;SDATE=201002&amp;PERIODTYPE=QTR_STD&amp;window=popup_no_bar&amp;width=385&amp;height=120&amp;START_MAXIMIZED=FALSE&amp;creator=factset&amp;display_string=Audit"}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Viewer?action=AUDIT_VALUE&amp;DB=129&amp;ID1=94268310&amp;VALUEID=01001&amp;SDATE=200902&amp;PERIODTYPE=QTR_STD&amp;window=popup_no_bar&amp;width=385&amp;height=120&amp;START_MAXIMIZED=FALSE&amp;creator=factset&amp;display_string=Audit"}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Viewer?action=AUDIT_VALUE&amp;DB=129&amp;ID1=94268310&amp;VALUEID=01001&amp;SDATE=201002&amp;PERIODTYPE=QTR_STD&amp;window=popup_no_bar&amp;width=385&amp;height=120&amp;START_MAXIMIZED=FALSE&amp;creator=factset&amp;display_string=Audit"}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Viewer?action=AUDIT_VALUE&amp;DB=129&amp;ID1=93114210&amp;VALUEID=01001&amp;SDATE=200901&amp;PERIODTYPE=QTR_STD&amp;window=popup_no_bar&amp;width=385&amp;height=120&amp;START_MAXIMIZED=FALSE&amp;creator=factset&amp;display_string=Audit"}</definedName>
    <definedName name="_10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30__FDSAUDITLINK__" hidden="1">{"fdsup://Directions/FactSet Auditing Viewer?action=AUDIT_VALUE&amp;DB=129&amp;ID1=93114210&amp;VALUEID=01001&amp;SDATE=201001&amp;PERIODTYPE=QTR_STD&amp;window=popup_no_bar&amp;width=385&amp;height=120&amp;START_MAXIMIZED=FALSE&amp;creator=factset&amp;display_string=Audit"}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Viewer?action=AUDIT_VALUE&amp;DB=129&amp;ID1=96945710&amp;VALUEID=01001&amp;SDATE=200902&amp;PERIODTYPE=QTR_STD&amp;window=popup_no_bar&amp;width=385&amp;height=120&amp;START_MAXIMIZED=FALSE&amp;creator=factset&amp;display_string=Audit"}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Viewer?action=AUDIT_VALUE&amp;DB=129&amp;ID1=96945710&amp;VALUEID=01001&amp;SDATE=201002&amp;PERIODTYPE=QTR_STD&amp;window=popup_no_bar&amp;width=385&amp;height=120&amp;START_MAXIMIZED=FALSE&amp;creator=factset&amp;display_string=Audit"}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Viewer?action=AUDIT_VALUE&amp;DB=129&amp;ID1=94106L10&amp;VALUEID=01001&amp;SDATE=200902&amp;PERIODTYPE=QTR_STD&amp;window=popup_no_bar&amp;width=385&amp;height=120&amp;START_MAXIMIZED=FALSE&amp;creator=factset&amp;display_string=Audit"}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Viewer?action=AUDIT_VALUE&amp;DB=129&amp;ID1=94106L10&amp;VALUEID=01001&amp;SDATE=201002&amp;PERIODTYPE=QTR_STD&amp;window=popup_no_bar&amp;width=385&amp;height=120&amp;START_MAXIMIZED=FALSE&amp;creator=factset&amp;display_string=Audit"}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Viewer?action=AUDIT_VALUE&amp;DB=129&amp;ID1=94973V10&amp;VALUEID=01001&amp;SDATE=200902&amp;PERIODTYPE=QTR_STD&amp;window=popup_no_bar&amp;width=385&amp;height=120&amp;START_MAXIMIZED=FALSE&amp;creator=factset&amp;display_string=Audit"}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Viewer?action=AUDIT_VALUE&amp;DB=129&amp;ID1=94973V10&amp;VALUEID=01001&amp;SDATE=201002&amp;PERIODTYPE=QTR_STD&amp;window=popup_no_bar&amp;width=385&amp;height=120&amp;START_MAXIMIZED=FALSE&amp;creator=factset&amp;display_string=Audit"}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Viewer?action=AUDIT_VALUE&amp;DB=129&amp;ID1=97381W10&amp;VALUEID=01001&amp;SDATE=200902&amp;PERIODTYPE=QTR_STD&amp;window=popup_no_bar&amp;width=385&amp;height=120&amp;START_MAXIMIZED=FALSE&amp;creator=factset&amp;display_string=Audit"}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Viewer?action=AUDIT_VALUE&amp;DB=129&amp;ID1=97381W10&amp;VALUEID=01001&amp;SDATE=201002&amp;PERIODTYPE=QTR_STD&amp;window=popup_no_bar&amp;width=385&amp;height=120&amp;START_MAXIMIZED=FALSE&amp;creator=factset&amp;display_string=Audit"}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Viewer?action=AUDIT_VALUE&amp;DB=129&amp;ID1=96332010&amp;VALUEID=01001&amp;SDATE=200902&amp;PERIODTYPE=QTR_STD&amp;window=popup_no_bar&amp;width=385&amp;height=120&amp;START_MAXIMIZED=FALSE&amp;creator=factset&amp;display_string=Audit"}</definedName>
    <definedName name="_10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40__FDSAUDITLINK__" hidden="1">{"fdsup://Directions/FactSet Auditing Viewer?action=AUDIT_VALUE&amp;DB=129&amp;ID1=96332010&amp;VALUEID=01001&amp;SDATE=201002&amp;PERIODTYPE=QTR_STD&amp;window=popup_no_bar&amp;width=385&amp;height=120&amp;START_MAXIMIZED=FALSE&amp;creator=factset&amp;display_string=Audit"}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Viewer?action=AUDIT_VALUE&amp;DB=129&amp;ID1=55271510&amp;VALUEID=01001&amp;SDATE=200902&amp;PERIODTYPE=QTR_STD&amp;window=popup_no_bar&amp;width=385&amp;height=120&amp;START_MAXIMIZED=FALSE&amp;creator=factset&amp;display_string=Audit"}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Viewer?action=AUDIT_VALUE&amp;DB=129&amp;ID1=55271510&amp;VALUEID=01001&amp;SDATE=201002&amp;PERIODTYPE=QTR_STD&amp;window=popup_no_bar&amp;width=385&amp;height=120&amp;START_MAXIMIZED=FALSE&amp;creator=factset&amp;display_string=Audit"}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Viewer?action=AUDIT_VALUE&amp;DB=129&amp;ID1=96683710&amp;VALUEID=01001&amp;SDATE=200902&amp;PERIODTYPE=QTR_STD&amp;window=popup_no_bar&amp;width=385&amp;height=120&amp;START_MAXIMIZED=FALSE&amp;creator=factset&amp;display_string=Audit"}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Viewer?action=AUDIT_VALUE&amp;DB=129&amp;ID1=96683710&amp;VALUEID=01001&amp;SDATE=201002&amp;PERIODTYPE=QTR_STD&amp;window=popup_no_bar&amp;width=385&amp;height=120&amp;START_MAXIMIZED=FALSE&amp;creator=factset&amp;display_string=Audit"}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Viewer?action=AUDIT_VALUE&amp;DB=129&amp;ID1=97665710&amp;VALUEID=01001&amp;SDATE=200902&amp;PERIODTYPE=QTR_STD&amp;window=popup_no_bar&amp;width=385&amp;height=120&amp;START_MAXIMIZED=FALSE&amp;creator=factset&amp;display_string=Audit"}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Viewer?action=AUDIT_VALUE&amp;DB=129&amp;ID1=97665710&amp;VALUEID=01001&amp;SDATE=201002&amp;PERIODTYPE=QTR_STD&amp;window=popup_no_bar&amp;width=385&amp;height=120&amp;START_MAXIMIZED=FALSE&amp;creator=factset&amp;display_string=Audit"}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Viewer?action=AUDIT_VALUE&amp;DB=129&amp;ID1=95810210&amp;VALUEID=01001&amp;SDATE=200904&amp;PERIODTYPE=QTR_STD&amp;window=popup_no_bar&amp;width=385&amp;height=120&amp;START_MAXIMIZED=FALSE&amp;creator=factset&amp;display_string=Audit"}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Viewer?action=AUDIT_VALUE&amp;DB=129&amp;ID1=95810210&amp;VALUEID=01001&amp;SDATE=201004&amp;PERIODTYPE=QTR_STD&amp;window=popup_no_bar&amp;width=385&amp;height=120&amp;START_MAXIMIZED=FALSE&amp;creator=factset&amp;display_string=Audit"}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Viewer?action=AUDIT_VALUE&amp;DB=129&amp;ID1=94184810&amp;VALUEID=01001&amp;SDATE=200902&amp;PERIODTYPE=QTR_STD&amp;window=popup_no_bar&amp;width=385&amp;height=120&amp;START_MAXIMIZED=FALSE&amp;creator=factset&amp;display_string=Audit"}</definedName>
    <definedName name="_10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50__FDSAUDITLINK__" hidden="1">{"fdsup://Directions/FactSet Auditing Viewer?action=AUDIT_VALUE&amp;DB=129&amp;ID1=94184810&amp;VALUEID=01001&amp;SDATE=201002&amp;PERIODTYPE=QTR_STD&amp;window=popup_no_bar&amp;width=385&amp;height=120&amp;START_MAXIMIZED=FALSE&amp;creator=factset&amp;display_string=Audit"}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Viewer?action=AUDIT_VALUE&amp;DB=129&amp;ID1=93142210&amp;VALUEID=01001&amp;SDATE=200903&amp;PERIODTYPE=QTR_STD&amp;window=popup_no_bar&amp;width=385&amp;height=120&amp;START_MAXIMIZED=FALSE&amp;creator=factset&amp;display_string=Audit"}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Viewer?action=AUDIT_VALUE&amp;DB=129&amp;ID1=93142210&amp;VALUEID=01001&amp;SDATE=201003&amp;PERIODTYPE=QTR_STD&amp;window=popup_no_bar&amp;width=385&amp;height=120&amp;START_MAXIMIZED=FALSE&amp;creator=factset&amp;display_string=Audit"}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Viewer?action=AUDIT_VALUE&amp;DB=129&amp;ID1=92343V10&amp;VALUEID=01001&amp;SDATE=200902&amp;PERIODTYPE=QTR_STD&amp;window=popup_no_bar&amp;width=385&amp;height=120&amp;START_MAXIMIZED=FALSE&amp;creator=factset&amp;display_string=Audit"}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Viewer?action=AUDIT_VALUE&amp;DB=129&amp;ID1=92343V10&amp;VALUEID=01001&amp;SDATE=201002&amp;PERIODTYPE=QTR_STD&amp;window=popup_no_bar&amp;width=385&amp;height=120&amp;START_MAXIMIZED=FALSE&amp;creator=factset&amp;display_string=Audit"}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Viewer?action=AUDIT_VALUE&amp;DB=129&amp;ID1=92276F10&amp;VALUEID=01001&amp;SDATE=200902&amp;PERIODTYPE=QTR_STD&amp;window=popup_no_bar&amp;width=385&amp;height=120&amp;START_MAXIMIZED=FALSE&amp;creator=factset&amp;display_string=Audit"}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Viewer?action=AUDIT_VALUE&amp;DB=129&amp;ID1=92276F10&amp;VALUEID=01001&amp;SDATE=201002&amp;PERIODTYPE=QTR_STD&amp;window=popup_no_bar&amp;width=385&amp;height=120&amp;START_MAXIMIZED=FALSE&amp;creator=factset&amp;display_string=Audit"}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Viewer?action=AUDIT_VALUE&amp;DB=129&amp;ID1=92343E10&amp;VALUEID=01001&amp;SDATE=200902&amp;PERIODTYPE=QTR_STD&amp;window=popup_no_bar&amp;width=385&amp;height=120&amp;START_MAXIMIZED=FALSE&amp;creator=factset&amp;display_string=Audit"}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Viewer?action=AUDIT_VALUE&amp;DB=129&amp;ID1=92343E10&amp;VALUEID=01001&amp;SDATE=201002&amp;PERIODTYPE=QTR_STD&amp;window=popup_no_bar&amp;width=385&amp;height=120&amp;START_MAXIMIZED=FALSE&amp;creator=factset&amp;display_string=Audit"}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Viewer?action=AUDIT_VALUE&amp;DB=129&amp;ID1=92904210&amp;VALUEID=01001&amp;SDATE=200902&amp;PERIODTYPE=QTR_STD&amp;window=popup_no_bar&amp;width=385&amp;height=120&amp;START_MAXIMIZED=FALSE&amp;creator=factset&amp;display_string=Audit"}</definedName>
    <definedName name="_10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60__FDSAUDITLINK__" hidden="1">{"fdsup://Directions/FactSet Auditing Viewer?action=AUDIT_VALUE&amp;DB=129&amp;ID1=92904210&amp;VALUEID=01001&amp;SDATE=201002&amp;PERIODTYPE=QTR_STD&amp;window=popup_no_bar&amp;width=385&amp;height=120&amp;START_MAXIMIZED=FALSE&amp;creator=factset&amp;display_string=Audit"}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Viewer?action=AUDIT_VALUE&amp;DB=129&amp;ID1=92916010&amp;VALUEID=01001&amp;SDATE=200902&amp;PERIODTYPE=QTR_STD&amp;window=popup_no_bar&amp;width=385&amp;height=120&amp;START_MAXIMIZED=FALSE&amp;creator=factset&amp;display_string=Audit"}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Viewer?action=AUDIT_VALUE&amp;DB=129&amp;ID1=92916010&amp;VALUEID=01001&amp;SDATE=201002&amp;PERIODTYPE=QTR_STD&amp;window=popup_no_bar&amp;width=385&amp;height=120&amp;START_MAXIMIZED=FALSE&amp;creator=factset&amp;display_string=Audit"}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Viewer?action=AUDIT_VALUE&amp;DB=129&amp;ID1=91913Y10&amp;VALUEID=01001&amp;SDATE=200902&amp;PERIODTYPE=QTR_STD&amp;window=popup_no_bar&amp;width=385&amp;height=120&amp;START_MAXIMIZED=FALSE&amp;creator=factset&amp;display_string=Audit"}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Viewer?action=AUDIT_VALUE&amp;DB=129&amp;ID1=91913Y10&amp;VALUEID=01001&amp;SDATE=201002&amp;PERIODTYPE=QTR_STD&amp;window=popup_no_bar&amp;width=385&amp;height=120&amp;START_MAXIMIZED=FALSE&amp;creator=factset&amp;display_string=Audit"}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Viewer?action=AUDIT_VALUE&amp;DB=129&amp;ID1=92553P20&amp;VALUEID=01001&amp;SDATE=200902&amp;PERIODTYPE=QTR_STD&amp;window=popup_no_bar&amp;width=385&amp;height=120&amp;START_MAXIMIZED=FALSE&amp;creator=factset&amp;display_string=Audit"}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Viewer?action=AUDIT_VALUE&amp;DB=129&amp;ID1=92553P20&amp;VALUEID=01001&amp;SDATE=201002&amp;PERIODTYPE=QTR_STD&amp;window=popup_no_bar&amp;width=385&amp;height=120&amp;START_MAXIMIZED=FALSE&amp;creator=factset&amp;display_string=Audit"}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Viewer?action=AUDIT_VALUE&amp;DB=129&amp;ID1=91820410&amp;VALUEID=01001&amp;SDATE=200902&amp;PERIODTYPE=QTR_STD&amp;window=popup_no_bar&amp;width=385&amp;height=120&amp;START_MAXIMIZED=FALSE&amp;creator=factset&amp;display_string=Audit"}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Viewer?action=AUDIT_VALUE&amp;DB=129&amp;ID1=91820410&amp;VALUEID=01001&amp;SDATE=201002&amp;PERIODTYPE=QTR_STD&amp;window=popup_no_bar&amp;width=385&amp;height=120&amp;START_MAXIMIZED=FALSE&amp;creator=factset&amp;display_string=Audit"}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Viewer?action=AUDIT_VALUE&amp;DB=129&amp;ID1=92220P10&amp;VALUEID=01001&amp;SDATE=200903&amp;PERIODTYPE=QTR_STD&amp;window=popup_no_bar&amp;width=385&amp;height=120&amp;START_MAXIMIZED=FALSE&amp;creator=factset&amp;display_string=Audit"}</definedName>
    <definedName name="_10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70__FDSAUDITLINK__" hidden="1">{"fdsup://Directions/FactSet Auditing Viewer?action=AUDIT_VALUE&amp;DB=129&amp;ID1=92220P10&amp;VALUEID=01001&amp;SDATE=201003&amp;PERIODTYPE=QTR_STD&amp;window=popup_no_bar&amp;width=385&amp;height=120&amp;START_MAXIMIZED=FALSE&amp;creator=factset&amp;display_string=Audit"}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Viewer?action=AUDIT_VALUE&amp;DB=129&amp;ID1=92826C83&amp;VALUEID=01001&amp;SDATE=200903&amp;PERIODTYPE=QTR_STD&amp;window=popup_no_bar&amp;width=385&amp;height=120&amp;START_MAXIMIZED=FALSE&amp;creator=factset&amp;display_string=Audit"}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Viewer?action=AUDIT_VALUE&amp;DB=129&amp;ID1=92826C83&amp;VALUEID=01001&amp;SDATE=201003&amp;PERIODTYPE=QTR_STD&amp;window=popup_no_bar&amp;width=385&amp;height=120&amp;START_MAXIMIZED=FALSE&amp;creator=factset&amp;display_string=Audit"}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Viewer?action=AUDIT_VALUE&amp;DB=129&amp;ID1=91301710&amp;VALUEID=01001&amp;SDATE=200902&amp;PERIODTYPE=QTR_STD&amp;window=popup_no_bar&amp;width=385&amp;height=120&amp;START_MAXIMIZED=FALSE&amp;creator=factset&amp;display_string=Audit"}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Viewer?action=AUDIT_VALUE&amp;DB=129&amp;ID1=91301710&amp;VALUEID=01001&amp;SDATE=201002&amp;PERIODTYPE=QTR_STD&amp;window=popup_no_bar&amp;width=385&amp;height=120&amp;START_MAXIMIZED=FALSE&amp;creator=factset&amp;display_string=Audit"}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Viewer?action=AUDIT_VALUE&amp;DB=129&amp;ID1=91704710&amp;VALUEID=01001&amp;SDATE=201001&amp;PERIODTYPE=QTR_STD&amp;window=popup_no_bar&amp;width=385&amp;height=120&amp;START_MAXIMIZED=FALSE&amp;creator=factset&amp;display_string=Audit"}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Viewer?action=AUDIT_VALUE&amp;DB=129&amp;ID1=91131210&amp;VALUEID=01001&amp;SDATE=200902&amp;PERIODTYPE=QTR_STD&amp;window=popup_no_bar&amp;width=385&amp;height=120&amp;START_MAXIMIZED=FALSE&amp;creator=factset&amp;display_string=Audit"}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Viewer?action=AUDIT_VALUE&amp;DB=129&amp;ID1=91131210&amp;VALUEID=01001&amp;SDATE=201002&amp;PERIODTYPE=QTR_STD&amp;window=popup_no_bar&amp;width=385&amp;height=120&amp;START_MAXIMIZED=FALSE&amp;creator=factset&amp;display_string=Audit"}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Viewer?action=AUDIT_VALUE&amp;DB=129&amp;ID1=90781810&amp;VALUEID=01001&amp;SDATE=200902&amp;PERIODTYPE=QTR_STD&amp;window=popup_no_bar&amp;width=385&amp;height=120&amp;START_MAXIMIZED=FALSE&amp;creator=factset&amp;display_string=Audit"}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Viewer?action=AUDIT_VALUE&amp;DB=129&amp;ID1=90781810&amp;VALUEID=01001&amp;SDATE=201002&amp;PERIODTYPE=QTR_STD&amp;window=popup_no_bar&amp;width=385&amp;height=120&amp;START_MAXIMIZED=FALSE&amp;creator=factset&amp;display_string=Audit"}</definedName>
    <definedName name="_10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80__FDSAUDITLINK__" hidden="1">{"fdsup://Directions/FactSet Auditing Viewer?action=AUDIT_VALUE&amp;DB=129&amp;ID1=91529Y10&amp;VALUEID=01001&amp;SDATE=201002&amp;PERIODTYPE=QTR_STD&amp;window=popup_no_bar&amp;width=385&amp;height=120&amp;START_MAXIMIZED=FALSE&amp;creator=factset&amp;display_string=Audit"}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Viewer?action=AUDIT_VALUE&amp;DB=129&amp;ID1=91324P10&amp;VALUEID=01001&amp;SDATE=200902&amp;PERIODTYPE=QTR_STD&amp;window=popup_no_bar&amp;width=385&amp;height=120&amp;START_MAXIMIZED=FALSE&amp;creator=factset&amp;display_string=Audit"}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Viewer?action=AUDIT_VALUE&amp;DB=129&amp;ID1=91324P10&amp;VALUEID=01001&amp;SDATE=201002&amp;PERIODTYPE=QTR_STD&amp;window=popup_no_bar&amp;width=385&amp;height=120&amp;START_MAXIMIZED=FALSE&amp;creator=factset&amp;display_string=Audit"}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Viewer?action=AUDIT_VALUE&amp;DB=129&amp;ID1=H8912810&amp;VALUEID=01001&amp;SDATE=200903&amp;PERIODTYPE=QTR_STD&amp;window=popup_no_bar&amp;width=385&amp;height=120&amp;START_MAXIMIZED=FALSE&amp;creator=factset&amp;display_string=Audit"}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Viewer?action=AUDIT_VALUE&amp;DB=129&amp;ID1=H8912810&amp;VALUEID=01001&amp;SDATE=201003&amp;PERIODTYPE=QTR_STD&amp;window=popup_no_bar&amp;width=385&amp;height=120&amp;START_MAXIMIZED=FALSE&amp;creator=factset&amp;display_string=Audit"}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Viewer?action=AUDIT_VALUE&amp;DB=129&amp;ID1=88320310&amp;VALUEID=01001&amp;SDATE=200902&amp;PERIODTYPE=QTR_STD&amp;window=popup_no_bar&amp;width=385&amp;height=120&amp;START_MAXIMIZED=FALSE&amp;creator=factset&amp;display_string=Audit"}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Viewer?action=AUDIT_VALUE&amp;DB=129&amp;ID1=88320310&amp;VALUEID=01001&amp;SDATE=201002&amp;PERIODTYPE=QTR_STD&amp;window=popup_no_bar&amp;width=385&amp;height=120&amp;START_MAXIMIZED=FALSE&amp;creator=factset&amp;display_string=Audit"}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Viewer?action=AUDIT_VALUE&amp;DB=129&amp;ID1=88250810&amp;VALUEID=01001&amp;SDATE=200902&amp;PERIODTYPE=QTR_STD&amp;window=popup_no_bar&amp;width=385&amp;height=120&amp;START_MAXIMIZED=FALSE&amp;creator=factset&amp;display_string=Audit"}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Viewer?action=AUDIT_VALUE&amp;DB=129&amp;ID1=88250810&amp;VALUEID=01001&amp;SDATE=201002&amp;PERIODTYPE=QTR_STD&amp;window=popup_no_bar&amp;width=385&amp;height=120&amp;START_MAXIMIZED=FALSE&amp;creator=factset&amp;display_string=Audit"}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Viewer?action=AUDIT_VALUE&amp;DB=129&amp;ID1=88731730&amp;VALUEID=01001&amp;SDATE=200902&amp;PERIODTYPE=QTR_STD&amp;window=popup_no_bar&amp;width=385&amp;height=120&amp;START_MAXIMIZED=FALSE&amp;creator=factset&amp;display_string=Audit"}</definedName>
    <definedName name="_10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090__FDSAUDITLINK__" hidden="1">{"fdsup://Directions/FactSet Auditing Viewer?action=AUDIT_VALUE&amp;DB=129&amp;ID1=88731730&amp;VALUEID=01001&amp;SDATE=201002&amp;PERIODTYPE=QTR_STD&amp;window=popup_no_bar&amp;width=385&amp;height=120&amp;START_MAXIMIZED=FALSE&amp;creator=factset&amp;display_string=Audit"}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Viewer?action=AUDIT_VALUE&amp;DB=129&amp;ID1=88732J20&amp;VALUEID=01001&amp;SDATE=200902&amp;PERIODTYPE=QTR_STD&amp;window=popup_no_bar&amp;width=385&amp;height=120&amp;START_MAXIMIZED=FALSE&amp;creator=factset&amp;display_string=Audit"}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Viewer?action=AUDIT_VALUE&amp;DB=129&amp;ID1=88732J20&amp;VALUEID=01001&amp;SDATE=201002&amp;PERIODTYPE=QTR_STD&amp;window=popup_no_bar&amp;width=385&amp;height=120&amp;START_MAXIMIZED=FALSE&amp;creator=factset&amp;display_string=Audit"}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Viewer?action=AUDIT_VALUE&amp;DB=129&amp;ID1=89190610&amp;VALUEID=01001&amp;SDATE=200902&amp;PERIODTYPE=QTR_STD&amp;window=popup_no_bar&amp;width=385&amp;height=120&amp;START_MAXIMIZED=FALSE&amp;creator=factset&amp;display_string=Audit"}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Viewer?action=AUDIT_VALUE&amp;DB=129&amp;ID1=89190610&amp;VALUEID=01001&amp;SDATE=201002&amp;PERIODTYPE=QTR_STD&amp;window=popup_no_bar&amp;width=385&amp;height=120&amp;START_MAXIMIZED=FALSE&amp;creator=factset&amp;display_string=Audit"}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Viewer?action=AUDIT_VALUE&amp;DB=129&amp;ID1=88160910&amp;VALUEID=01001&amp;SDATE=200902&amp;PERIODTYPE=QTR_STD&amp;window=popup_no_bar&amp;width=385&amp;height=120&amp;START_MAXIMIZED=FALSE&amp;creator=factset&amp;display_string=Audit"}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Viewer?action=AUDIT_VALUE&amp;DB=129&amp;ID1=88160910&amp;VALUEID=01001&amp;SDATE=201002&amp;PERIODTYPE=QTR_STD&amp;window=popup_no_bar&amp;width=385&amp;height=120&amp;START_MAXIMIZED=FALSE&amp;creator=factset&amp;display_string=Audit"}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Viewer?action=AUDIT_VALUE&amp;DB=129&amp;ID1=90249410&amp;VALUEID=01001&amp;SDATE=200903&amp;PERIODTYPE=QTR_STD&amp;window=popup_no_bar&amp;width=385&amp;height=120&amp;START_MAXIMIZED=FALSE&amp;creator=factset&amp;display_string=Audit"}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Viewer?action=AUDIT_VALUE&amp;DB=129&amp;ID1=90249410&amp;VALUEID=01001&amp;SDATE=201003&amp;PERIODTYPE=QTR_STD&amp;window=popup_no_bar&amp;width=385&amp;height=120&amp;START_MAXIMIZED=FALSE&amp;creator=factset&amp;display_string=Audit"}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Viewer?action=AUDIT_VALUE&amp;DB=129&amp;ID1=89417E10&amp;VALUEID=01001&amp;SDATE=200902&amp;PERIODTYPE=QTR_STD&amp;window=popup_no_bar&amp;width=385&amp;height=120&amp;START_MAXIMIZED=FALSE&amp;creator=factset&amp;display_string=Audit"}</definedName>
    <definedName name="_1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00__FDSAUDITLINK__" hidden="1">{"fdsup://Directions/FactSet Auditing Viewer?action=AUDIT_VALUE&amp;DB=129&amp;ID1=89417E10&amp;VALUEID=01001&amp;SDATE=201002&amp;PERIODTYPE=QTR_STD&amp;window=popup_no_bar&amp;width=385&amp;height=120&amp;START_MAXIMIZED=FALSE&amp;creator=factset&amp;display_string=Audit"}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Viewer?action=AUDIT_VALUE&amp;DB=129&amp;ID1=74144T10&amp;VALUEID=01001&amp;SDATE=200902&amp;PERIODTYPE=QTR_STD&amp;window=popup_no_bar&amp;width=385&amp;height=120&amp;START_MAXIMIZED=FALSE&amp;creator=factset&amp;display_string=Audit"}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Viewer?action=AUDIT_VALUE&amp;DB=129&amp;ID1=74144T10&amp;VALUEID=01001&amp;SDATE=201002&amp;PERIODTYPE=QTR_STD&amp;window=popup_no_bar&amp;width=385&amp;height=120&amp;START_MAXIMIZED=FALSE&amp;creator=factset&amp;display_string=Audit"}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Viewer?action=AUDIT_VALUE&amp;DB=129&amp;ID1=88355610&amp;VALUEID=01001&amp;SDATE=200902&amp;PERIODTYPE=QTR_STD&amp;window=popup_no_bar&amp;width=385&amp;height=120&amp;START_MAXIMIZED=FALSE&amp;creator=factset&amp;display_string=Audit"}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Viewer?action=AUDIT_VALUE&amp;DB=129&amp;ID1=88355610&amp;VALUEID=01001&amp;SDATE=201002&amp;PERIODTYPE=QTR_STD&amp;window=popup_no_bar&amp;width=385&amp;height=120&amp;START_MAXIMIZED=FALSE&amp;creator=factset&amp;display_string=Audit"}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Viewer?action=AUDIT_VALUE&amp;DB=129&amp;ID1=89102710&amp;VALUEID=01001&amp;SDATE=200902&amp;PERIODTYPE=QTR_STD&amp;window=popup_no_bar&amp;width=385&amp;height=120&amp;START_MAXIMIZED=FALSE&amp;creator=factset&amp;display_string=Audit"}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Viewer?action=AUDIT_VALUE&amp;DB=129&amp;ID1=89102710&amp;VALUEID=01001&amp;SDATE=201002&amp;PERIODTYPE=QTR_STD&amp;window=popup_no_bar&amp;width=385&amp;height=120&amp;START_MAXIMIZED=FALSE&amp;creator=factset&amp;display_string=Audit"}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Viewer?action=AUDIT_VALUE&amp;DB=129&amp;ID1=87966410&amp;VALUEID=01001&amp;SDATE=200902&amp;PERIODTYPE=QTR_STD&amp;window=popup_no_bar&amp;width=385&amp;height=120&amp;START_MAXIMIZED=FALSE&amp;creator=factset&amp;display_string=Audit"}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Viewer?action=AUDIT_VALUE&amp;DB=129&amp;ID1=87966410&amp;VALUEID=01001&amp;SDATE=201002&amp;PERIODTYPE=QTR_STD&amp;window=popup_no_bar&amp;width=385&amp;height=120&amp;START_MAXIMIZED=FALSE&amp;creator=factset&amp;display_string=Audit"}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Viewer?action=AUDIT_VALUE&amp;DB=129&amp;ID1=87254010&amp;VALUEID=01001&amp;SDATE=200901&amp;PERIODTYPE=QTR_STD&amp;window=popup_no_bar&amp;width=385&amp;height=120&amp;START_MAXIMIZED=FALSE&amp;creator=factset&amp;display_string=Audit"}</definedName>
    <definedName name="_11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10__FDSAUDITLINK__" hidden="1">{"fdsup://Directions/FactSet Auditing Viewer?action=AUDIT_VALUE&amp;DB=129&amp;ID1=87254010&amp;VALUEID=01001&amp;SDATE=201001&amp;PERIODTYPE=QTR_STD&amp;window=popup_no_bar&amp;width=385&amp;height=120&amp;START_MAXIMIZED=FALSE&amp;creator=factset&amp;display_string=Audit"}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Viewer?action=AUDIT_VALUE&amp;DB=129&amp;ID1=88654710&amp;VALUEID=01001&amp;SDATE=200901&amp;PERIODTYPE=QTR_STD&amp;window=popup_no_bar&amp;width=385&amp;height=120&amp;START_MAXIMIZED=FALSE&amp;creator=factset&amp;display_string=Audit"}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Viewer?action=AUDIT_VALUE&amp;DB=129&amp;ID1=88654710&amp;VALUEID=01001&amp;SDATE=201001&amp;PERIODTYPE=QTR_STD&amp;window=popup_no_bar&amp;width=385&amp;height=120&amp;START_MAXIMIZED=FALSE&amp;creator=factset&amp;display_string=Audit"}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Viewer?action=AUDIT_VALUE&amp;DB=129&amp;ID1=88833920&amp;VALUEID=01001&amp;SDATE=200902&amp;PERIODTYPE=QTR_STD&amp;window=popup_no_bar&amp;width=385&amp;height=120&amp;START_MAXIMIZED=FALSE&amp;creator=factset&amp;display_string=Audit"}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Viewer?action=AUDIT_VALUE&amp;DB=129&amp;ID1=88833920&amp;VALUEID=01001&amp;SDATE=201002&amp;PERIODTYPE=QTR_STD&amp;window=popup_no_bar&amp;width=385&amp;height=120&amp;START_MAXIMIZED=FALSE&amp;creator=factset&amp;display_string=Audit"}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Viewer?action=AUDIT_VALUE&amp;DB=129&amp;ID1=88033G10&amp;VALUEID=01001&amp;SDATE=200902&amp;PERIODTYPE=QTR_STD&amp;window=popup_no_bar&amp;width=385&amp;height=120&amp;START_MAXIMIZED=FALSE&amp;creator=factset&amp;display_string=Audit"}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Viewer?action=AUDIT_VALUE&amp;DB=129&amp;ID1=88033G10&amp;VALUEID=01001&amp;SDATE=201002&amp;PERIODTYPE=QTR_STD&amp;window=popup_no_bar&amp;width=385&amp;height=120&amp;START_MAXIMIZED=FALSE&amp;creator=factset&amp;display_string=Audit"}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Viewer?action=AUDIT_VALUE&amp;DB=129&amp;ID1=87612E10&amp;VALUEID=01001&amp;SDATE=201001&amp;PERIODTYPE=QTR_STD&amp;window=popup_no_bar&amp;width=385&amp;height=120&amp;START_MAXIMIZED=FALSE&amp;creator=factset&amp;display_string=Audit"}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Viewer?action=AUDIT_VALUE&amp;DB=129&amp;ID1=88077010&amp;VALUEID=01001&amp;SDATE=200902&amp;PERIODTYPE=QTR_STD&amp;window=popup_no_bar&amp;width=385&amp;height=120&amp;START_MAXIMIZED=FALSE&amp;creator=factset&amp;display_string=Audit"}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Viewer?action=AUDIT_VALUE&amp;DB=129&amp;ID1=88077010&amp;VALUEID=01001&amp;SDATE=201002&amp;PERIODTYPE=QTR_STD&amp;window=popup_no_bar&amp;width=385&amp;height=120&amp;START_MAXIMIZED=FALSE&amp;creator=factset&amp;display_string=Audit"}</definedName>
    <definedName name="_11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20__FDSAUDITLINK__" hidden="1">{"fdsup://Directions/FactSet Auditing Viewer?action=AUDIT_VALUE&amp;DB=129&amp;ID1=45822P10&amp;VALUEID=01001&amp;SDATE=200902&amp;PERIODTYPE=QTR_STD&amp;window=popup_no_bar&amp;width=385&amp;height=120&amp;START_MAXIMIZED=FALSE&amp;creator=factset&amp;display_string=Audit"}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Viewer?action=AUDIT_VALUE&amp;DB=129&amp;ID1=45822P10&amp;VALUEID=01001&amp;SDATE=201002&amp;PERIODTYPE=QTR_STD&amp;window=popup_no_bar&amp;width=385&amp;height=120&amp;START_MAXIMIZED=FALSE&amp;creator=factset&amp;display_string=Audit"}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Viewer?action=AUDIT_VALUE&amp;DB=129&amp;ID1=87237510&amp;VALUEID=01001&amp;SDATE=200902&amp;PERIODTYPE=QTR_STD&amp;window=popup_no_bar&amp;width=385&amp;height=120&amp;START_MAXIMIZED=FALSE&amp;creator=factset&amp;display_string=Audit"}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Viewer?action=AUDIT_VALUE&amp;DB=129&amp;ID1=87237510&amp;VALUEID=01001&amp;SDATE=201002&amp;PERIODTYPE=QTR_STD&amp;window=popup_no_bar&amp;width=385&amp;height=120&amp;START_MAXIMIZED=FALSE&amp;creator=factset&amp;display_string=Audit"}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Viewer?action=AUDIT_VALUE&amp;DB=129&amp;ID1=88076W10&amp;VALUEID=01001&amp;SDATE=200902&amp;PERIODTYPE=QTR_STD&amp;window=popup_no_bar&amp;width=385&amp;height=120&amp;START_MAXIMIZED=FALSE&amp;creator=factset&amp;display_string=Audit"}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Viewer?action=AUDIT_VALUE&amp;DB=129&amp;ID1=88076W10&amp;VALUEID=01001&amp;SDATE=201002&amp;PERIODTYPE=QTR_STD&amp;window=popup_no_bar&amp;width=385&amp;height=120&amp;START_MAXIMIZED=FALSE&amp;creator=factset&amp;display_string=Audit"}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Viewer?action=AUDIT_VALUE&amp;DB=129&amp;ID1=60871R20&amp;VALUEID=01001&amp;SDATE=200902&amp;PERIODTYPE=QTR_STD&amp;window=popup_no_bar&amp;width=385&amp;height=120&amp;START_MAXIMIZED=FALSE&amp;creator=factset&amp;display_string=Audit"}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Viewer?action=AUDIT_VALUE&amp;DB=129&amp;ID1=60871R20&amp;VALUEID=01001&amp;SDATE=201002&amp;PERIODTYPE=QTR_STD&amp;window=popup_no_bar&amp;width=385&amp;height=120&amp;START_MAXIMIZED=FALSE&amp;creator=factset&amp;display_string=Audit"}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Viewer?action=AUDIT_VALUE&amp;DB=129&amp;ID1=00206R10&amp;VALUEID=01001&amp;SDATE=200902&amp;PERIODTYPE=QTR_STD&amp;window=popup_no_bar&amp;width=385&amp;height=120&amp;START_MAXIMIZED=FALSE&amp;creator=factset&amp;display_string=Audit"}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Viewer?action=AUDIT_VALUE&amp;DB=129&amp;ID1=00206R10&amp;VALUEID=01001&amp;SDATE=201002&amp;PERIODTYPE=QTR_STD&amp;window=popup_no_bar&amp;width=385&amp;height=120&amp;START_MAXIMIZED=FALSE&amp;creator=factset&amp;display_string=Audit"}</definedName>
    <definedName name="_11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30__FDSAUDITLINK__" hidden="1">{"fdsup://Directions/FactSet Auditing Viewer?action=AUDIT_VALUE&amp;DB=129&amp;ID1=87182910&amp;VALUEID=01001&amp;SDATE=201004&amp;PERIODTYPE=QTR_STD&amp;window=popup_no_bar&amp;width=385&amp;height=120&amp;START_MAXIMIZED=FALSE&amp;creator=factset&amp;display_string=Audit"}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Viewer?action=AUDIT_VALUE&amp;DB=129&amp;ID1=87150310&amp;VALUEID=01001&amp;SDATE=200901&amp;PERIODTYPE=QTR_STD&amp;window=popup_no_bar&amp;width=385&amp;height=120&amp;START_MAXIMIZED=FALSE&amp;creator=factset&amp;display_string=Audit"}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Viewer?action=AUDIT_VALUE&amp;DB=129&amp;ID1=87150310&amp;VALUEID=01001&amp;SDATE=201001&amp;PERIODTYPE=QTR_STD&amp;window=popup_no_bar&amp;width=385&amp;height=120&amp;START_MAXIMIZED=FALSE&amp;creator=factset&amp;display_string=Audit"}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Viewer?action=AUDIT_VALUE&amp;DB=129&amp;ID1=86366710&amp;VALUEID=01001&amp;SDATE=200902&amp;PERIODTYPE=QTR_STD&amp;window=popup_no_bar&amp;width=385&amp;height=120&amp;START_MAXIMIZED=FALSE&amp;creator=factset&amp;display_string=Audit"}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Viewer?action=AUDIT_VALUE&amp;DB=129&amp;ID1=86366710&amp;VALUEID=01001&amp;SDATE=201002&amp;PERIODTYPE=QTR_STD&amp;window=popup_no_bar&amp;width=385&amp;height=120&amp;START_MAXIMIZED=FALSE&amp;creator=factset&amp;display_string=Audit"}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Viewer?action=AUDIT_VALUE&amp;DB=129&amp;ID1=78651420&amp;VALUEID=01001&amp;SDATE=200902&amp;PERIODTYPE=QTR_STD&amp;window=popup_no_bar&amp;width=385&amp;height=120&amp;START_MAXIMIZED=FALSE&amp;creator=factset&amp;display_string=Audit"}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Viewer?action=AUDIT_VALUE&amp;DB=129&amp;ID1=78651420&amp;VALUEID=01001&amp;SDATE=201002&amp;PERIODTYPE=QTR_STD&amp;window=popup_no_bar&amp;width=385&amp;height=120&amp;START_MAXIMIZED=FALSE&amp;creator=factset&amp;display_string=Audit"}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Viewer?action=AUDIT_VALUE&amp;DB=129&amp;ID1=84546710&amp;VALUEID=01001&amp;SDATE=200902&amp;PERIODTYPE=QTR_STD&amp;window=popup_no_bar&amp;width=385&amp;height=120&amp;START_MAXIMIZED=FALSE&amp;creator=factset&amp;display_string=Audit"}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Viewer?action=AUDIT_VALUE&amp;DB=129&amp;ID1=84546710&amp;VALUEID=01001&amp;SDATE=201002&amp;PERIODTYPE=QTR_STD&amp;window=popup_no_bar&amp;width=385&amp;height=120&amp;START_MAXIMIZED=FALSE&amp;creator=factset&amp;display_string=Audit"}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Viewer?action=AUDIT_VALUE&amp;DB=129&amp;ID1=85450210&amp;VALUEID=01001&amp;SDATE=200902&amp;PERIODTYPE=QTR_STD&amp;window=popup_no_bar&amp;width=385&amp;height=120&amp;START_MAXIMIZED=FALSE&amp;creator=factset&amp;display_string=Audit"}</definedName>
    <definedName name="_11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40__FDSAUDITLINK__" hidden="1">{"fdsup://Directions/FactSet Auditing Viewer?action=AUDIT_VALUE&amp;DB=129&amp;ID1=85450210&amp;VALUEID=01001&amp;SDATE=201002&amp;PERIODTYPE=QTR_STD&amp;window=popup_no_bar&amp;width=385&amp;height=120&amp;START_MAXIMIZED=FALSE&amp;creator=factset&amp;display_string=Audit"}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Viewer?action=AUDIT_VALUE&amp;DB=129&amp;ID1=86853610&amp;VALUEID=01001&amp;SDATE=200901&amp;PERIODTYPE=QTR_STD&amp;window=popup_no_bar&amp;width=385&amp;height=120&amp;START_MAXIMIZED=FALSE&amp;creator=factset&amp;display_string=Audit"}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Viewer?action=AUDIT_VALUE&amp;DB=129&amp;ID1=86853610&amp;VALUEID=01001&amp;SDATE=201001&amp;PERIODTYPE=QTR_STD&amp;window=popup_no_bar&amp;width=385&amp;height=120&amp;START_MAXIMIZED=FALSE&amp;creator=factset&amp;display_string=Audit"}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Viewer?action=AUDIT_VALUE&amp;DB=129&amp;ID1=86764P10&amp;VALUEID=01001&amp;SDATE=200902&amp;PERIODTYPE=QTR_STD&amp;window=popup_no_bar&amp;width=385&amp;height=120&amp;START_MAXIMIZED=FALSE&amp;creator=factset&amp;display_string=Audit"}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Viewer?action=AUDIT_VALUE&amp;DB=129&amp;ID1=86764P10&amp;VALUEID=01001&amp;SDATE=201002&amp;PERIODTYPE=QTR_STD&amp;window=popup_no_bar&amp;width=385&amp;height=120&amp;START_MAXIMIZED=FALSE&amp;creator=factset&amp;display_string=Audit"}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Viewer?action=AUDIT_VALUE&amp;DB=129&amp;ID1=21036P10&amp;VALUEID=01001&amp;SDATE=200901&amp;PERIODTYPE=QTR_STD&amp;window=popup_no_bar&amp;width=385&amp;height=120&amp;START_MAXIMIZED=FALSE&amp;creator=factset&amp;display_string=Audit"}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Viewer?action=AUDIT_VALUE&amp;DB=129&amp;ID1=21036P10&amp;VALUEID=01001&amp;SDATE=201001&amp;PERIODTYPE=QTR_STD&amp;window=popup_no_bar&amp;width=385&amp;height=120&amp;START_MAXIMIZED=FALSE&amp;creator=factset&amp;display_string=Audit"}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Viewer?action=AUDIT_VALUE&amp;DB=129&amp;ID1=79084910&amp;VALUEID=01001&amp;SDATE=200902&amp;PERIODTYPE=QTR_STD&amp;window=popup_no_bar&amp;width=385&amp;height=120&amp;START_MAXIMIZED=FALSE&amp;creator=factset&amp;display_string=Audit"}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Viewer?action=AUDIT_VALUE&amp;DB=129&amp;ID1=79084910&amp;VALUEID=01001&amp;SDATE=201002&amp;PERIODTYPE=QTR_STD&amp;window=popup_no_bar&amp;width=385&amp;height=120&amp;START_MAXIMIZED=FALSE&amp;creator=factset&amp;display_string=Audit"}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Viewer?action=AUDIT_VALUE&amp;DB=129&amp;ID1=81685110&amp;VALUEID=01001&amp;SDATE=200902&amp;PERIODTYPE=QTR_STD&amp;window=popup_no_bar&amp;width=385&amp;height=120&amp;START_MAXIMIZED=FALSE&amp;creator=factset&amp;display_string=Audit"}</definedName>
    <definedName name="_11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50__FDSAUDITLINK__" hidden="1">{"fdsup://Directions/FactSet Auditing Viewer?action=AUDIT_VALUE&amp;DB=129&amp;ID1=81685110&amp;VALUEID=01001&amp;SDATE=201002&amp;PERIODTYPE=QTR_STD&amp;window=popup_no_bar&amp;width=385&amp;height=120&amp;START_MAXIMIZED=FALSE&amp;creator=factset&amp;display_string=Audit"}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Viewer?action=AUDIT_VALUE&amp;DB=129&amp;ID1=85891210&amp;VALUEID=01001&amp;SDATE=200902&amp;PERIODTYPE=QTR_STD&amp;window=popup_no_bar&amp;width=385&amp;height=120&amp;START_MAXIMIZED=FALSE&amp;creator=factset&amp;display_string=Audit"}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Viewer?action=AUDIT_VALUE&amp;DB=129&amp;ID1=85891210&amp;VALUEID=01001&amp;SDATE=201002&amp;PERIODTYPE=QTR_STD&amp;window=popup_no_bar&amp;width=385&amp;height=120&amp;START_MAXIMIZED=FALSE&amp;creator=factset&amp;display_string=Audit"}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Viewer?action=AUDIT_VALUE&amp;DB=129&amp;ID1=85503010&amp;VALUEID=01001&amp;SDATE=200901&amp;PERIODTYPE=QTR_STD&amp;window=popup_no_bar&amp;width=385&amp;height=120&amp;START_MAXIMIZED=FALSE&amp;creator=factset&amp;display_string=Audit"}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Viewer?action=AUDIT_VALUE&amp;DB=129&amp;ID1=85503010&amp;VALUEID=01001&amp;SDATE=201001&amp;PERIODTYPE=QTR_STD&amp;window=popup_no_bar&amp;width=385&amp;height=120&amp;START_MAXIMIZED=FALSE&amp;creator=factset&amp;display_string=Audit"}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Viewer?action=AUDIT_VALUE&amp;DB=129&amp;ID1=82880610&amp;VALUEID=01001&amp;SDATE=200902&amp;PERIODTYPE=QTR_STD&amp;window=popup_no_bar&amp;width=385&amp;height=120&amp;START_MAXIMIZED=FALSE&amp;creator=factset&amp;display_string=Audit"}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Viewer?action=AUDIT_VALUE&amp;DB=129&amp;ID1=82880610&amp;VALUEID=01001&amp;SDATE=201002&amp;PERIODTYPE=QTR_STD&amp;window=popup_no_bar&amp;width=385&amp;height=120&amp;START_MAXIMIZED=FALSE&amp;creator=factset&amp;display_string=Audit"}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Viewer?action=AUDIT_VALUE&amp;DB=129&amp;ID1=84258710&amp;VALUEID=01001&amp;SDATE=200902&amp;PERIODTYPE=QTR_STD&amp;window=popup_no_bar&amp;width=385&amp;height=120&amp;START_MAXIMIZED=FALSE&amp;creator=factset&amp;display_string=Audit"}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Viewer?action=AUDIT_VALUE&amp;DB=129&amp;ID1=84258710&amp;VALUEID=01001&amp;SDATE=201002&amp;PERIODTYPE=QTR_STD&amp;window=popup_no_bar&amp;width=385&amp;height=120&amp;START_MAXIMIZED=FALSE&amp;creator=factset&amp;display_string=Audit"}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Viewer?action=AUDIT_VALUE&amp;DB=129&amp;ID1=81106510&amp;VALUEID=01001&amp;SDATE=200902&amp;PERIODTYPE=QTR_STD&amp;window=popup_no_bar&amp;width=385&amp;height=120&amp;START_MAXIMIZED=FALSE&amp;creator=factset&amp;display_string=Audit"}</definedName>
    <definedName name="_11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60__FDSAUDITLINK__" hidden="1">{"fdsup://Directions/FactSet Auditing Viewer?action=AUDIT_VALUE&amp;DB=129&amp;ID1=81106510&amp;VALUEID=01001&amp;SDATE=201002&amp;PERIODTYPE=QTR_STD&amp;window=popup_no_bar&amp;width=385&amp;height=120&amp;START_MAXIMIZED=FALSE&amp;creator=factset&amp;display_string=Audit"}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Viewer?action=AUDIT_VALUE&amp;DB=129&amp;ID1=80004C10&amp;VALUEID=01001&amp;SDATE=200902&amp;PERIODTYPE=QTR_STD&amp;window=popup_no_bar&amp;width=385&amp;height=120&amp;START_MAXIMIZED=FALSE&amp;creator=factset&amp;display_string=Audit"}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Viewer?action=AUDIT_VALUE&amp;DB=129&amp;ID1=80004C10&amp;VALUEID=01001&amp;SDATE=201002&amp;PERIODTYPE=QTR_STD&amp;window=popup_no_bar&amp;width=385&amp;height=120&amp;START_MAXIMIZED=FALSE&amp;creator=factset&amp;display_string=Audit"}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Viewer?action=AUDIT_VALUE&amp;DB=129&amp;ID1=83303410&amp;VALUEID=01001&amp;SDATE=200902&amp;PERIODTYPE=QTR_STD&amp;window=popup_no_bar&amp;width=385&amp;height=120&amp;START_MAXIMIZED=FALSE&amp;creator=factset&amp;display_string=Audit"}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Viewer?action=AUDIT_VALUE&amp;DB=129&amp;ID1=83303410&amp;VALUEID=01001&amp;SDATE=201002&amp;PERIODTYPE=QTR_STD&amp;window=popup_no_bar&amp;width=385&amp;height=120&amp;START_MAXIMIZED=FALSE&amp;creator=factset&amp;display_string=Audit"}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Viewer?action=AUDIT_VALUE&amp;DB=129&amp;ID1=78442P10&amp;VALUEID=01001&amp;SDATE=200902&amp;PERIODTYPE=QTR_STD&amp;window=popup_no_bar&amp;width=385&amp;height=120&amp;START_MAXIMIZED=FALSE&amp;creator=factset&amp;display_string=Audit"}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Viewer?action=AUDIT_VALUE&amp;DB=129&amp;ID1=78442P10&amp;VALUEID=01001&amp;SDATE=201002&amp;PERIODTYPE=QTR_STD&amp;window=popup_no_bar&amp;width=385&amp;height=120&amp;START_MAXIMIZED=FALSE&amp;creator=factset&amp;display_string=Audit"}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Viewer?action=AUDIT_VALUE&amp;DB=129&amp;ID1=80311110&amp;VALUEID=01001&amp;SDATE=201004&amp;PERIODTYPE=QTR_STD&amp;window=popup_no_bar&amp;width=385&amp;height=120&amp;START_MAXIMIZED=FALSE&amp;creator=factset&amp;display_string=Audit"}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Viewer?action=AUDIT_VALUE&amp;DB=129&amp;ID1=80685710&amp;VALUEID=01001&amp;SDATE=200902&amp;PERIODTYPE=QTR_STD&amp;window=popup_no_bar&amp;width=385&amp;height=120&amp;START_MAXIMIZED=FALSE&amp;creator=factset&amp;display_string=Audit"}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Viewer?action=AUDIT_VALUE&amp;DB=129&amp;ID1=80685710&amp;VALUEID=01001&amp;SDATE=201002&amp;PERIODTYPE=QTR_STD&amp;window=popup_no_bar&amp;width=385&amp;height=120&amp;START_MAXIMIZED=FALSE&amp;creator=factset&amp;display_string=Audit"}</definedName>
    <definedName name="_11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70__FDSAUDITLINK__" hidden="1">{"fdsup://Directions/FactSet Auditing Viewer?action=AUDIT_VALUE&amp;DB=129&amp;ID1=83269640&amp;VALUEID=01001&amp;SDATE=200804&amp;PERIODTYPE=QTR_STD&amp;window=popup_no_bar&amp;width=385&amp;height=120&amp;START_MAXIMIZED=FALSE&amp;creator=factset&amp;display_string=Audit"}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Viewer?action=AUDIT_VALUE&amp;DB=129&amp;ID1=83269640&amp;VALUEID=01001&amp;SDATE=200904&amp;PERIODTYPE=QTR_STD&amp;window=popup_no_bar&amp;width=385&amp;height=120&amp;START_MAXIMIZED=FALSE&amp;creator=factset&amp;display_string=Audit"}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Viewer?action=AUDIT_VALUE&amp;DB=129&amp;ID1=82655210&amp;VALUEID=01001&amp;SDATE=200902&amp;PERIODTYPE=QTR_STD&amp;window=popup_no_bar&amp;width=385&amp;height=120&amp;START_MAXIMIZED=FALSE&amp;creator=factset&amp;display_string=Audit"}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Viewer?action=AUDIT_VALUE&amp;DB=129&amp;ID1=82655210&amp;VALUEID=01001&amp;SDATE=201002&amp;PERIODTYPE=QTR_STD&amp;window=popup_no_bar&amp;width=385&amp;height=120&amp;START_MAXIMIZED=FALSE&amp;creator=factset&amp;display_string=Audit"}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Viewer?action=AUDIT_VALUE&amp;DB=129&amp;ID1=82434810&amp;VALUEID=01001&amp;SDATE=200902&amp;PERIODTYPE=QTR_STD&amp;window=popup_no_bar&amp;width=385&amp;height=120&amp;START_MAXIMIZED=FALSE&amp;creator=factset&amp;display_string=Audit"}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Viewer?action=AUDIT_VALUE&amp;DB=129&amp;ID1=82434810&amp;VALUEID=01001&amp;SDATE=201002&amp;PERIODTYPE=QTR_STD&amp;window=popup_no_bar&amp;width=385&amp;height=120&amp;START_MAXIMIZED=FALSE&amp;creator=factset&amp;display_string=Audit"}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Viewer?action=AUDIT_VALUE&amp;DB=129&amp;ID1=81235010&amp;VALUEID=01001&amp;SDATE=200901&amp;PERIODTYPE=QTR_STD&amp;window=popup_no_bar&amp;width=385&amp;height=120&amp;START_MAXIMIZED=FALSE&amp;creator=factset&amp;display_string=Audit"}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Viewer?action=AUDIT_VALUE&amp;DB=129&amp;ID1=81235010&amp;VALUEID=01001&amp;SDATE=201001&amp;PERIODTYPE=QTR_STD&amp;window=popup_no_bar&amp;width=385&amp;height=120&amp;START_MAXIMIZED=FALSE&amp;creator=factset&amp;display_string=Audit"}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Viewer?action=AUDIT_VALUE&amp;DB=129&amp;ID1=81211K10&amp;VALUEID=01001&amp;SDATE=200902&amp;PERIODTYPE=QTR_STD&amp;window=popup_no_bar&amp;width=385&amp;height=120&amp;START_MAXIMIZED=FALSE&amp;creator=factset&amp;display_string=Audit"}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Viewer?action=AUDIT_VALUE&amp;DB=129&amp;ID1=81211K10&amp;VALUEID=01001&amp;SDATE=201002&amp;PERIODTYPE=QTR_STD&amp;window=popup_no_bar&amp;width=385&amp;height=120&amp;START_MAXIMIZED=FALSE&amp;creator=factset&amp;display_string=Audit"}</definedName>
    <definedName name="_11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80__FDSAUDITLINK__" hidden="1">{"fdsup://Directions/FactSet Auditing Viewer?action=AUDIT_VALUE&amp;DB=129&amp;ID1=84756010&amp;VALUEID=01001&amp;SDATE=200902&amp;PERIODTYPE=QTR_STD&amp;window=popup_no_bar&amp;width=385&amp;height=120&amp;START_MAXIMIZED=FALSE&amp;creator=factset&amp;display_string=Audit"}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Viewer?action=AUDIT_VALUE&amp;DB=129&amp;ID1=84756010&amp;VALUEID=01001&amp;SDATE=201002&amp;PERIODTYPE=QTR_STD&amp;window=popup_no_bar&amp;width=385&amp;height=120&amp;START_MAXIMIZED=FALSE&amp;creator=factset&amp;display_string=Audit"}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Viewer?action=AUDIT_VALUE&amp;DB=129&amp;ID1=80851310&amp;VALUEID=01001&amp;SDATE=200902&amp;PERIODTYPE=QTR_STD&amp;window=popup_no_bar&amp;width=385&amp;height=120&amp;START_MAXIMIZED=FALSE&amp;creator=factset&amp;display_string=Audit"}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Viewer?action=AUDIT_VALUE&amp;DB=129&amp;ID1=80851310&amp;VALUEID=01001&amp;SDATE=201002&amp;PERIODTYPE=QTR_STD&amp;window=popup_no_bar&amp;width=385&amp;height=120&amp;START_MAXIMIZED=FALSE&amp;creator=factset&amp;display_string=Audit"}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Viewer?action=AUDIT_VALUE&amp;DB=129&amp;ID1=80589M10&amp;VALUEID=01001&amp;SDATE=200902&amp;PERIODTYPE=QTR_STD&amp;window=popup_no_bar&amp;width=385&amp;height=120&amp;START_MAXIMIZED=FALSE&amp;creator=factset&amp;display_string=Audit"}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Viewer?action=AUDIT_VALUE&amp;DB=129&amp;ID1=80589M10&amp;VALUEID=01001&amp;SDATE=201002&amp;PERIODTYPE=QTR_STD&amp;window=popup_no_bar&amp;width=385&amp;height=120&amp;START_MAXIMIZED=FALSE&amp;creator=factset&amp;display_string=Audit"}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Viewer?action=AUDIT_VALUE&amp;DB=129&amp;ID1=85524410&amp;VALUEID=01001&amp;SDATE=200903&amp;PERIODTYPE=QTR_STD&amp;window=popup_no_bar&amp;width=385&amp;height=120&amp;START_MAXIMIZED=FALSE&amp;creator=factset&amp;display_string=Audit"}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Viewer?action=AUDIT_VALUE&amp;DB=129&amp;ID1=85524410&amp;VALUEID=01001&amp;SDATE=201003&amp;PERIODTYPE=QTR_STD&amp;window=popup_no_bar&amp;width=385&amp;height=120&amp;START_MAXIMIZED=FALSE&amp;creator=factset&amp;display_string=Audit"}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Viewer?action=AUDIT_VALUE&amp;DB=129&amp;ID1=78390X10&amp;VALUEID=01001&amp;SDATE=200901&amp;PERIODTYPE=QTR_STD&amp;window=popup_no_bar&amp;width=385&amp;height=120&amp;START_MAXIMIZED=FALSE&amp;creator=factset&amp;display_string=Audit"}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Viewer?action=AUDIT_VALUE&amp;DB=129&amp;ID1=78390X10&amp;VALUEID=01001&amp;SDATE=201001&amp;PERIODTYPE=QTR_STD&amp;window=popup_no_bar&amp;width=385&amp;height=120&amp;START_MAXIMIZED=FALSE&amp;creator=factset&amp;display_string=Audit"}</definedName>
    <definedName name="_11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190__FDSAUDITLINK__" hidden="1">{"fdsup://Directions/FactSet Auditing Viewer?action=AUDIT_VALUE&amp;DB=129&amp;ID1=85206110&amp;VALUEID=01001&amp;SDATE=200902&amp;PERIODTYPE=QTR_STD&amp;window=popup_no_bar&amp;width=385&amp;height=120&amp;START_MAXIMIZED=FALSE&amp;creator=factset&amp;display_string=Audit"}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Viewer?action=AUDIT_VALUE&amp;DB=129&amp;ID1=75511150&amp;VALUEID=01001&amp;SDATE=200902&amp;PERIODTYPE=QTR_STD&amp;window=popup_no_bar&amp;width=385&amp;height=120&amp;START_MAXIMIZED=FALSE&amp;creator=factset&amp;display_string=Audit"}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Viewer?action=AUDIT_VALUE&amp;DB=129&amp;ID1=75511150&amp;VALUEID=01001&amp;SDATE=201002&amp;PERIODTYPE=QTR_STD&amp;window=popup_no_bar&amp;width=385&amp;height=120&amp;START_MAXIMIZED=FALSE&amp;creator=factset&amp;display_string=Audit"}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Viewer?action=AUDIT_VALUE&amp;DB=129&amp;ID1=75043810&amp;VALUEID=01001&amp;SDATE=200902&amp;PERIODTYPE=QTR_STD&amp;window=popup_no_bar&amp;width=385&amp;height=120&amp;START_MAXIMIZED=FALSE&amp;creator=factset&amp;display_string=Audit"}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Viewer?action=AUDIT_VALUE&amp;DB=129&amp;ID1=75043810&amp;VALUEID=01001&amp;SDATE=201002&amp;PERIODTYPE=QTR_STD&amp;window=popup_no_bar&amp;width=385&amp;height=120&amp;START_MAXIMIZED=FALSE&amp;creator=factset&amp;display_string=Audit"}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Viewer?action=AUDIT_VALUE&amp;DB=129&amp;ID1=76075910&amp;VALUEID=01001&amp;SDATE=200902&amp;PERIODTYPE=QTR_STD&amp;window=popup_no_bar&amp;width=385&amp;height=120&amp;START_MAXIMIZED=FALSE&amp;creator=factset&amp;display_string=Audit"}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Viewer?action=AUDIT_VALUE&amp;DB=129&amp;ID1=76075910&amp;VALUEID=01001&amp;SDATE=201002&amp;PERIODTYPE=QTR_STD&amp;window=popup_no_bar&amp;width=385&amp;height=120&amp;START_MAXIMIZED=FALSE&amp;creator=factset&amp;display_string=Audit"}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Viewer?action=AUDIT_VALUE&amp;DB=129&amp;ID1=25786710&amp;VALUEID=01001&amp;SDATE=200902&amp;PERIODTYPE=QTR_STD&amp;window=popup_no_bar&amp;width=385&amp;height=120&amp;START_MAXIMIZED=FALSE&amp;creator=factset&amp;display_string=Audit"}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Viewer?action=AUDIT_VALUE&amp;DB=129&amp;ID1=25786710&amp;VALUEID=01001&amp;SDATE=201002&amp;PERIODTYPE=QTR_STD&amp;window=popup_no_bar&amp;width=385&amp;height=120&amp;START_MAXIMIZED=FALSE&amp;creator=factset&amp;display_string=Audit"}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Viewer?action=AUDIT_VALUE&amp;DB=129&amp;ID1=75281A10&amp;VALUEID=01001&amp;SDATE=200902&amp;PERIODTYPE=QTR_STD&amp;window=popup_no_bar&amp;width=385&amp;height=120&amp;START_MAXIMIZED=FALSE&amp;creator=factset&amp;display_string=Audit"}</definedName>
    <definedName name="_1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20__FDSAUDITLINK__" hidden="1">{"fdsup://directions/FAT Viewer?action=UPDATE&amp;creator=factset&amp;DYN_ARGS=TRUE&amp;DOC_NAME=FAT:FQL_AUDITING_CLIENT_TEMPLATE.FAT&amp;display_string=Audit&amp;VAR:KEY=BMPMZKPGHQ&amp;VAR:QUERY=RkZfRUJJVERBX09QRVIoUVRSLDQvMS8yMDEwLDYvMzAvMjAxMCwsLFVTRCk=&amp;WINDOW=FIRST_POPUP&amp;HEIGH","T=450&amp;WIDTH=450&amp;START_MAXIMIZED=FALSE&amp;VAR:CALENDAR=US&amp;VAR:SYMBOL=TLAB&amp;VAR:INDEX=0"}</definedName>
    <definedName name="_1200__FDSAUDITLINK__" hidden="1">{"fdsup://Directions/FactSet Auditing Viewer?action=AUDIT_VALUE&amp;DB=129&amp;ID1=75281A10&amp;VALUEID=01001&amp;SDATE=201002&amp;PERIODTYPE=QTR_STD&amp;window=popup_no_bar&amp;width=385&amp;height=120&amp;START_MAXIMIZED=FALSE&amp;creator=factset&amp;display_string=Audit"}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Viewer?action=AUDIT_VALUE&amp;DB=129&amp;ID1=77829610&amp;VALUEID=01001&amp;SDATE=200901&amp;PERIODTYPE=QTR_STD&amp;window=popup_no_bar&amp;width=385&amp;height=120&amp;START_MAXIMIZED=FALSE&amp;creator=factset&amp;display_string=Audit"}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Viewer?action=AUDIT_VALUE&amp;DB=129&amp;ID1=77829610&amp;VALUEID=01001&amp;SDATE=201001&amp;PERIODTYPE=QTR_STD&amp;window=popup_no_bar&amp;width=385&amp;height=120&amp;START_MAXIMIZED=FALSE&amp;creator=factset&amp;display_string=Audit"}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Viewer?action=AUDIT_VALUE&amp;DB=129&amp;ID1=77669610&amp;VALUEID=01001&amp;SDATE=200902&amp;PERIODTYPE=QTR_STD&amp;window=popup_no_bar&amp;width=385&amp;height=120&amp;START_MAXIMIZED=FALSE&amp;creator=factset&amp;display_string=Audit"}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Viewer?action=AUDIT_VALUE&amp;DB=129&amp;ID1=77669610&amp;VALUEID=01001&amp;SDATE=201002&amp;PERIODTYPE=QTR_STD&amp;window=popup_no_bar&amp;width=385&amp;height=120&amp;START_MAXIMIZED=FALSE&amp;creator=factset&amp;display_string=Audit"}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Viewer?action=AUDIT_VALUE&amp;DB=129&amp;ID1=77390310&amp;VALUEID=01001&amp;SDATE=200903&amp;PERIODTYPE=QTR_STD&amp;window=popup_no_bar&amp;width=385&amp;height=120&amp;START_MAXIMIZED=FALSE&amp;creator=factset&amp;display_string=Audit"}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Viewer?action=AUDIT_VALUE&amp;DB=129&amp;ID1=77390310&amp;VALUEID=01001&amp;SDATE=201003&amp;PERIODTYPE=QTR_STD&amp;window=popup_no_bar&amp;width=385&amp;height=120&amp;START_MAXIMIZED=FALSE&amp;creator=factset&amp;display_string=Audit"}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Viewer?action=AUDIT_VALUE&amp;DB=129&amp;ID1=73157210&amp;VALUEID=01001&amp;SDATE=200901&amp;PERIODTYPE=QTR_STD&amp;window=popup_no_bar&amp;width=385&amp;height=120&amp;START_MAXIMIZED=FALSE&amp;creator=factset&amp;display_string=Audit"}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Viewer?action=AUDIT_VALUE&amp;DB=129&amp;ID1=73157210&amp;VALUEID=01001&amp;SDATE=201001&amp;PERIODTYPE=QTR_STD&amp;window=popup_no_bar&amp;width=385&amp;height=120&amp;START_MAXIMIZED=FALSE&amp;creator=factset&amp;display_string=Audit"}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Viewer?action=AUDIT_VALUE&amp;DB=129&amp;ID1=75657710&amp;VALUEID=01001&amp;SDATE=200901&amp;PERIODTYPE=QTR_STD&amp;window=popup_no_bar&amp;width=385&amp;height=120&amp;START_MAXIMIZED=FALSE&amp;creator=factset&amp;display_string=Audit"}</definedName>
    <definedName name="_121__FDSAUDITLINK__" hidden="1">{"fdsup://directions/FAT Viewer?action=UPDATE&amp;creator=factset&amp;DYN_ARGS=TRUE&amp;DOC_NAME=FAT:FQL_AUDITING_CLIENT_TEMPLATE.FAT&amp;display_string=Audit&amp;VAR:KEY=JWFYBQTANE&amp;VAR:QUERY=RkZfRUJJVERBX09QRVIoUVRSLDQvMS8yMDA5LDYvMzAvMjAwOSwsLFVTRCk=&amp;WINDOW=FIRST_POPUP&amp;HEIGH","T=450&amp;WIDTH=450&amp;START_MAXIMIZED=FALSE&amp;VAR:CALENDAR=US&amp;VAR:SYMBOL=TJX&amp;VAR:INDEX=0"}</definedName>
    <definedName name="_1210__FDSAUDITLINK__" hidden="1">{"fdsup://Directions/FactSet Auditing Viewer?action=AUDIT_VALUE&amp;DB=129&amp;ID1=75657710&amp;VALUEID=01001&amp;SDATE=201001&amp;PERIODTYPE=QTR_STD&amp;window=popup_no_bar&amp;width=385&amp;height=120&amp;START_MAXIMIZED=FALSE&amp;creator=factset&amp;display_string=Audit"}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Viewer?action=AUDIT_VALUE&amp;DB=129&amp;ID1=77032310&amp;VALUEID=01001&amp;SDATE=200902&amp;PERIODTYPE=QTR_STD&amp;window=popup_no_bar&amp;width=385&amp;height=120&amp;START_MAXIMIZED=FALSE&amp;creator=factset&amp;display_string=Audit"}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Viewer?action=AUDIT_VALUE&amp;DB=129&amp;ID1=77032310&amp;VALUEID=01001&amp;SDATE=201002&amp;PERIODTYPE=QTR_STD&amp;window=popup_no_bar&amp;width=385&amp;height=120&amp;START_MAXIMIZED=FALSE&amp;creator=factset&amp;display_string=Audit"}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Viewer?action=AUDIT_VALUE&amp;DB=129&amp;ID1=77938210&amp;VALUEID=01001&amp;SDATE=200902&amp;PERIODTYPE=QTR_STD&amp;window=popup_no_bar&amp;width=385&amp;height=120&amp;START_MAXIMIZED=FALSE&amp;creator=factset&amp;display_string=Audit"}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Viewer?action=AUDIT_VALUE&amp;DB=129&amp;ID1=77938210&amp;VALUEID=01001&amp;SDATE=201002&amp;PERIODTYPE=QTR_STD&amp;window=popup_no_bar&amp;width=385&amp;height=120&amp;START_MAXIMIZED=FALSE&amp;creator=factset&amp;display_string=Audit"}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Viewer?action=AUDIT_VALUE&amp;DB=129&amp;ID1=76171310&amp;VALUEID=01001&amp;SDATE=200902&amp;PERIODTYPE=QTR_STD&amp;window=popup_no_bar&amp;width=385&amp;height=120&amp;START_MAXIMIZED=FALSE&amp;creator=factset&amp;display_string=Audit"}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Viewer?action=AUDIT_VALUE&amp;DB=129&amp;ID1=76171310&amp;VALUEID=01001&amp;SDATE=201002&amp;PERIODTYPE=QTR_STD&amp;window=popup_no_bar&amp;width=385&amp;height=120&amp;START_MAXIMIZED=FALSE&amp;creator=factset&amp;display_string=Audit"}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Viewer?action=AUDIT_VALUE&amp;DB=129&amp;ID1=78354910&amp;VALUEID=01001&amp;SDATE=200902&amp;PERIODTYPE=QTR_STD&amp;window=popup_no_bar&amp;width=385&amp;height=120&amp;START_MAXIMIZED=FALSE&amp;creator=factset&amp;display_string=Audit"}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Viewer?action=AUDIT_VALUE&amp;DB=129&amp;ID1=78354910&amp;VALUEID=01001&amp;SDATE=201002&amp;PERIODTYPE=QTR_STD&amp;window=popup_no_bar&amp;width=385&amp;height=120&amp;START_MAXIMIZED=FALSE&amp;creator=factset&amp;display_string=Audit"}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Viewer?action=AUDIT_VALUE&amp;DB=129&amp;ID1=74727710&amp;VALUEID=01001&amp;SDATE=200901&amp;PERIODTYPE=QTR_STD&amp;window=popup_no_bar&amp;width=385&amp;height=120&amp;START_MAXIMIZED=FALSE&amp;creator=factset&amp;display_string=Audit"}</definedName>
    <definedName name="_122__FDSAUDITLINK__" hidden="1">{"fdsup://directions/FAT Viewer?action=UPDATE&amp;creator=factset&amp;DYN_ARGS=TRUE&amp;DOC_NAME=FAT:FQL_AUDITING_CLIENT_TEMPLATE.FAT&amp;display_string=Audit&amp;VAR:KEY=VGXQFCRYZS&amp;VAR:QUERY=RkZfRUJJVERBX09QRVIoUVRSLDQvMS8yMDEwLDYvMzAvMjAxMCwsLFVTRCk=&amp;WINDOW=FIRST_POPUP&amp;HEIGH","T=450&amp;WIDTH=450&amp;START_MAXIMIZED=FALSE&amp;VAR:CALENDAR=US&amp;VAR:SYMBOL=TJX&amp;VAR:INDEX=0"}</definedName>
    <definedName name="_1220__FDSAUDITLINK__" hidden="1">{"fdsup://Directions/FactSet Auditing Viewer?action=AUDIT_VALUE&amp;DB=129&amp;ID1=74727710&amp;VALUEID=01001&amp;SDATE=201001&amp;PERIODTYPE=QTR_STD&amp;window=popup_no_bar&amp;width=385&amp;height=120&amp;START_MAXIMIZED=FALSE&amp;creator=factset&amp;display_string=Audit"}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Viewer?action=AUDIT_VALUE&amp;DB=129&amp;ID1=74733V10&amp;VALUEID=01001&amp;SDATE=200902&amp;PERIODTYPE=QTR_STD&amp;window=popup_no_bar&amp;width=385&amp;height=120&amp;START_MAXIMIZED=FALSE&amp;creator=factset&amp;display_string=Audit"}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Viewer?action=AUDIT_VALUE&amp;DB=129&amp;ID1=74733V10&amp;VALUEID=01001&amp;SDATE=201002&amp;PERIODTYPE=QTR_STD&amp;window=popup_no_bar&amp;width=385&amp;height=120&amp;START_MAXIMIZED=FALSE&amp;creator=factset&amp;display_string=Audit"}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Viewer?action=AUDIT_VALUE&amp;DB=129&amp;ID1=74752510&amp;VALUEID=01001&amp;SDATE=200903&amp;PERIODTYPE=QTR_STD&amp;window=popup_no_bar&amp;width=385&amp;height=120&amp;START_MAXIMIZED=FALSE&amp;creator=factset&amp;display_string=Audit"}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Viewer?action=AUDIT_VALUE&amp;DB=129&amp;ID1=74752510&amp;VALUEID=01001&amp;SDATE=201003&amp;PERIODTYPE=QTR_STD&amp;window=popup_no_bar&amp;width=385&amp;height=120&amp;START_MAXIMIZED=FALSE&amp;creator=factset&amp;display_string=Audit"}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Viewer?action=AUDIT_VALUE&amp;DB=129&amp;ID1=74912110&amp;VALUEID=01001&amp;SDATE=200902&amp;PERIODTYPE=QTR_STD&amp;window=popup_no_bar&amp;width=385&amp;height=120&amp;START_MAXIMIZED=FALSE&amp;creator=factset&amp;display_string=Audit"}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Viewer?action=AUDIT_VALUE&amp;DB=129&amp;ID1=74912110&amp;VALUEID=01001&amp;SDATE=201002&amp;PERIODTYPE=QTR_STD&amp;window=popup_no_bar&amp;width=385&amp;height=120&amp;START_MAXIMIZED=FALSE&amp;creator=factset&amp;display_string=Audit"}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Viewer?action=AUDIT_VALUE&amp;DB=129&amp;ID1=72378710&amp;VALUEID=01001&amp;SDATE=200902&amp;PERIODTYPE=QTR_STD&amp;window=popup_no_bar&amp;width=385&amp;height=120&amp;START_MAXIMIZED=FALSE&amp;creator=factset&amp;display_string=Audit"}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Viewer?action=AUDIT_VALUE&amp;DB=129&amp;ID1=72378710&amp;VALUEID=01001&amp;SDATE=201002&amp;PERIODTYPE=QTR_STD&amp;window=popup_no_bar&amp;width=385&amp;height=120&amp;START_MAXIMIZED=FALSE&amp;creator=factset&amp;display_string=Audit"}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Viewer?action=AUDIT_VALUE&amp;DB=129&amp;ID1=74005P10&amp;VALUEID=01001&amp;SDATE=200902&amp;PERIODTYPE=QTR_STD&amp;window=popup_no_bar&amp;width=385&amp;height=120&amp;START_MAXIMIZED=FALSE&amp;creator=factset&amp;display_string=Audit"}</definedName>
    <definedName name="_123__FDSAUDITLINK__" hidden="1">{"fdsup://directions/FAT Viewer?action=UPDATE&amp;creator=factset&amp;DYN_ARGS=TRUE&amp;DOC_NAME=FAT:FQL_AUDITING_CLIENT_TEMPLATE.FAT&amp;display_string=Audit&amp;VAR:KEY=HURAZUZURW&amp;VAR:QUERY=RkZfRUJJVERBX09QRVIoUVRSLDQvMS8yMDA5LDYvMzAvMjAwOSwsLFVTRCk=&amp;WINDOW=FIRST_POPUP&amp;HEIGH","T=450&amp;WIDTH=450&amp;START_MAXIMIZED=FALSE&amp;VAR:CALENDAR=US&amp;VAR:SYMBOL=TIF&amp;VAR:INDEX=0"}</definedName>
    <definedName name="_1230__FDSAUDITLINK__" hidden="1">{"fdsup://Directions/FactSet Auditing Viewer?action=AUDIT_VALUE&amp;DB=129&amp;ID1=74005P10&amp;VALUEID=01001&amp;SDATE=201002&amp;PERIODTYPE=QTR_STD&amp;window=popup_no_bar&amp;width=385&amp;height=120&amp;START_MAXIMIZED=FALSE&amp;creator=factset&amp;display_string=Audit"}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Viewer?action=AUDIT_VALUE&amp;DB=129&amp;ID1=74762E10&amp;VALUEID=01001&amp;SDATE=200902&amp;PERIODTYPE=QTR_STD&amp;window=popup_no_bar&amp;width=385&amp;height=120&amp;START_MAXIMIZED=FALSE&amp;creator=factset&amp;display_string=Audit"}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Viewer?action=AUDIT_VALUE&amp;DB=129&amp;ID1=74762E10&amp;VALUEID=01001&amp;SDATE=201002&amp;PERIODTYPE=QTR_STD&amp;window=popup_no_bar&amp;width=385&amp;height=120&amp;START_MAXIMIZED=FALSE&amp;creator=factset&amp;display_string=Audit"}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Viewer?action=AUDIT_VALUE&amp;DB=129&amp;ID1=69525710&amp;VALUEID=01001&amp;SDATE=200902&amp;PERIODTYPE=QTR_STD&amp;window=popup_no_bar&amp;width=385&amp;height=120&amp;START_MAXIMIZED=FALSE&amp;creator=factset&amp;display_string=Audit"}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Viewer?action=AUDIT_VALUE&amp;DB=129&amp;ID1=69525710&amp;VALUEID=01001&amp;SDATE=201002&amp;PERIODTYPE=QTR_STD&amp;window=popup_no_bar&amp;width=385&amp;height=120&amp;START_MAXIMIZED=FALSE&amp;creator=factset&amp;display_string=Audit"}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Viewer?action=AUDIT_VALUE&amp;DB=129&amp;ID1=74460D10&amp;VALUEID=01001&amp;SDATE=201002&amp;PERIODTYPE=QTR_STD&amp;window=popup_no_bar&amp;width=385&amp;height=120&amp;START_MAXIMIZED=FALSE&amp;creator=factset&amp;display_string=Audit"}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Viewer?action=AUDIT_VALUE&amp;DB=129&amp;ID1=74432010&amp;VALUEID=01001&amp;SDATE=200902&amp;PERIODTYPE=QTR_STD&amp;window=popup_no_bar&amp;width=385&amp;height=120&amp;START_MAXIMIZED=FALSE&amp;creator=factset&amp;display_string=Audit"}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Viewer?action=AUDIT_VALUE&amp;DB=129&amp;ID1=74432010&amp;VALUEID=01001&amp;SDATE=201002&amp;PERIODTYPE=QTR_STD&amp;window=popup_no_bar&amp;width=385&amp;height=120&amp;START_MAXIMIZED=FALSE&amp;creator=factset&amp;display_string=Audit"}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Viewer?action=AUDIT_VALUE&amp;DB=129&amp;ID1=69351T10&amp;VALUEID=01001&amp;SDATE=200902&amp;PERIODTYPE=QTR_STD&amp;window=popup_no_bar&amp;width=385&amp;height=120&amp;START_MAXIMIZED=FALSE&amp;creator=factset&amp;display_string=Audit"}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Viewer?action=AUDIT_VALUE&amp;DB=129&amp;ID1=69351T10&amp;VALUEID=01001&amp;SDATE=201002&amp;PERIODTYPE=QTR_STD&amp;window=popup_no_bar&amp;width=385&amp;height=120&amp;START_MAXIMIZED=FALSE&amp;creator=factset&amp;display_string=Audit"}</definedName>
    <definedName name="_124__FDSAUDITLINK__" hidden="1">{"fdsup://directions/FAT Viewer?action=UPDATE&amp;creator=factset&amp;DYN_ARGS=TRUE&amp;DOC_NAME=FAT:FQL_AUDITING_CLIENT_TEMPLATE.FAT&amp;display_string=Audit&amp;VAR:KEY=TYDCNKZMLE&amp;VAR:QUERY=RkZfRUJJVERBX09QRVIoUVRSLDQvMS8yMDEwLDYvMzAvMjAxMCwsLFVTRCk=&amp;WINDOW=FIRST_POPUP&amp;HEIGH","T=450&amp;WIDTH=450&amp;START_MAXIMIZED=FALSE&amp;VAR:CALENDAR=US&amp;VAR:SYMBOL=TIF&amp;VAR:INDEX=0"}</definedName>
    <definedName name="_1240__FDSAUDITLINK__" hidden="1">{"fdsup://Directions/FactSet Auditing Viewer?action=AUDIT_VALUE&amp;DB=129&amp;ID1=69350610&amp;VALUEID=01001&amp;SDATE=200902&amp;PERIODTYPE=QTR_STD&amp;window=popup_no_bar&amp;width=385&amp;height=120&amp;START_MAXIMIZED=FALSE&amp;creator=factset&amp;display_string=Audit"}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Viewer?action=AUDIT_VALUE&amp;DB=129&amp;ID1=69350610&amp;VALUEID=01001&amp;SDATE=201002&amp;PERIODTYPE=QTR_STD&amp;window=popup_no_bar&amp;width=385&amp;height=120&amp;START_MAXIMIZED=FALSE&amp;creator=factset&amp;display_string=Audit"}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Viewer?action=AUDIT_VALUE&amp;DB=129&amp;ID1=71329110&amp;VALUEID=01001&amp;SDATE=200902&amp;PERIODTYPE=QTR_STD&amp;window=popup_no_bar&amp;width=385&amp;height=120&amp;START_MAXIMIZED=FALSE&amp;creator=factset&amp;display_string=Audit"}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Viewer?action=AUDIT_VALUE&amp;DB=129&amp;ID1=71329110&amp;VALUEID=01001&amp;SDATE=201002&amp;PERIODTYPE=QTR_STD&amp;window=popup_no_bar&amp;width=385&amp;height=120&amp;START_MAXIMIZED=FALSE&amp;creator=factset&amp;display_string=Audit"}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Viewer?action=AUDIT_VALUE&amp;DB=129&amp;ID1=72348410&amp;VALUEID=01001&amp;SDATE=200902&amp;PERIODTYPE=QTR_STD&amp;window=popup_no_bar&amp;width=385&amp;height=120&amp;START_MAXIMIZED=FALSE&amp;creator=factset&amp;display_string=Audit"}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Viewer?action=AUDIT_VALUE&amp;DB=129&amp;ID1=72348410&amp;VALUEID=01001&amp;SDATE=201002&amp;PERIODTYPE=QTR_STD&amp;window=popup_no_bar&amp;width=385&amp;height=120&amp;START_MAXIMIZED=FALSE&amp;creator=factset&amp;display_string=Audit"}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Viewer?action=AUDIT_VALUE&amp;DB=129&amp;ID1=71817210&amp;VALUEID=01001&amp;SDATE=200902&amp;PERIODTYPE=QTR_STD&amp;window=popup_no_bar&amp;width=385&amp;height=120&amp;START_MAXIMIZED=FALSE&amp;creator=factset&amp;display_string=Audit"}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Viewer?action=AUDIT_VALUE&amp;DB=129&amp;ID1=71817210&amp;VALUEID=01001&amp;SDATE=201002&amp;PERIODTYPE=QTR_STD&amp;window=popup_no_bar&amp;width=385&amp;height=120&amp;START_MAXIMIZED=FALSE&amp;creator=factset&amp;display_string=Audit"}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Viewer?action=AUDIT_VALUE&amp;DB=129&amp;ID1=69642930&amp;VALUEID=01001&amp;SDATE=200903&amp;PERIODTYPE=QTR_STD&amp;window=popup_no_bar&amp;width=385&amp;height=120&amp;START_MAXIMIZED=FALSE&amp;creator=factset&amp;display_string=Audit"}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Viewer?action=AUDIT_VALUE&amp;DB=129&amp;ID1=69642930&amp;VALUEID=01001&amp;SDATE=201003&amp;PERIODTYPE=QTR_STD&amp;window=popup_no_bar&amp;width=385&amp;height=120&amp;START_MAXIMIZED=FALSE&amp;creator=factset&amp;display_string=Audit"}</definedName>
    <definedName name="_125__FDSAUDITLINK__" hidden="1">{"fdsup://directions/FAT Viewer?action=UPDATE&amp;creator=factset&amp;DYN_ARGS=TRUE&amp;DOC_NAME=FAT:FQL_AUDITING_CLIENT_TEMPLATE.FAT&amp;display_string=Audit&amp;VAR:KEY=XSVCLKPKFQ&amp;VAR:QUERY=RkZfRUJJVERBX09QRVIoUVRSLDQvMS8yMDA5LDYvMzAvMjAwOSwsLFVTRCk=&amp;WINDOW=FIRST_POPUP&amp;HEIGH","T=450&amp;WIDTH=450&amp;START_MAXIMIZED=FALSE&amp;VAR:CALENDAR=US&amp;VAR:SYMBOL=TIE&amp;VAR:INDEX=0"}</definedName>
    <definedName name="_1250__FDSAUDITLINK__" hidden="1">{"fdsup://Directions/FactSet Auditing Viewer?action=AUDIT_VALUE&amp;DB=129&amp;ID1=74341010&amp;VALUEID=01001&amp;SDATE=200902&amp;PERIODTYPE=QTR_STD&amp;window=popup_no_bar&amp;width=385&amp;height=120&amp;START_MAXIMIZED=FALSE&amp;creator=factset&amp;display_string=Audit"}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Viewer?action=AUDIT_VALUE&amp;DB=129&amp;ID1=74341010&amp;VALUEID=01001&amp;SDATE=201002&amp;PERIODTYPE=QTR_STD&amp;window=popup_no_bar&amp;width=385&amp;height=120&amp;START_MAXIMIZED=FALSE&amp;creator=factset&amp;display_string=Audit"}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Viewer?action=AUDIT_VALUE&amp;DB=129&amp;ID1=71404610&amp;VALUEID=01001&amp;SDATE=200902&amp;PERIODTYPE=QTR_STD&amp;window=popup_no_bar&amp;width=385&amp;height=120&amp;START_MAXIMIZED=FALSE&amp;creator=factset&amp;display_string=Audit"}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Viewer?action=AUDIT_VALUE&amp;DB=129&amp;ID1=71404610&amp;VALUEID=01001&amp;SDATE=201002&amp;PERIODTYPE=QTR_STD&amp;window=popup_no_bar&amp;width=385&amp;height=120&amp;START_MAXIMIZED=FALSE&amp;creator=factset&amp;display_string=Audit"}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Viewer?action=AUDIT_VALUE&amp;DB=129&amp;ID1=74586710&amp;VALUEID=01001&amp;SDATE=200902&amp;PERIODTYPE=QTR_STD&amp;window=popup_no_bar&amp;width=385&amp;height=120&amp;START_MAXIMIZED=FALSE&amp;creator=factset&amp;display_string=Audit"}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Viewer?action=AUDIT_VALUE&amp;DB=129&amp;ID1=74586710&amp;VALUEID=01001&amp;SDATE=201002&amp;PERIODTYPE=QTR_STD&amp;window=popup_no_bar&amp;width=385&amp;height=120&amp;START_MAXIMIZED=FALSE&amp;creator=factset&amp;display_string=Audit"}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Viewer?action=AUDIT_VALUE&amp;DB=129&amp;ID1=70109410&amp;VALUEID=01001&amp;SDATE=200904&amp;PERIODTYPE=QTR_STD&amp;window=popup_no_bar&amp;width=385&amp;height=120&amp;START_MAXIMIZED=FALSE&amp;creator=factset&amp;display_string=Audit"}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Viewer?action=AUDIT_VALUE&amp;DB=129&amp;ID1=70109410&amp;VALUEID=01001&amp;SDATE=201004&amp;PERIODTYPE=QTR_STD&amp;window=popup_no_bar&amp;width=385&amp;height=120&amp;START_MAXIMIZED=FALSE&amp;creator=factset&amp;display_string=Audit"}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Viewer?action=AUDIT_VALUE&amp;DB=129&amp;ID1=74331510&amp;VALUEID=01001&amp;SDATE=200902&amp;PERIODTYPE=QTR_STD&amp;window=popup_no_bar&amp;width=385&amp;height=120&amp;START_MAXIMIZED=FALSE&amp;creator=factset&amp;display_string=Audit"}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Viewer?action=AUDIT_VALUE&amp;DB=129&amp;ID1=74331510&amp;VALUEID=01001&amp;SDATE=201002&amp;PERIODTYPE=QTR_STD&amp;window=popup_no_bar&amp;width=385&amp;height=120&amp;START_MAXIMIZED=FALSE&amp;creator=factset&amp;display_string=Audit"}</definedName>
    <definedName name="_126__FDSAUDITLINK__" hidden="1">{"fdsup://directions/FAT Viewer?action=UPDATE&amp;creator=factset&amp;DYN_ARGS=TRUE&amp;DOC_NAME=FAT:FQL_AUDITING_CLIENT_TEMPLATE.FAT&amp;display_string=Audit&amp;VAR:KEY=FUJEFOPWTI&amp;VAR:QUERY=RkZfRUJJVERBX09QRVIoUVRSLDQvMS8yMDEwLDYvMzAvMjAxMCwsLFVTRCk=&amp;WINDOW=FIRST_POPUP&amp;HEIGH","T=450&amp;WIDTH=450&amp;START_MAXIMIZED=FALSE&amp;VAR:CALENDAR=US&amp;VAR:SYMBOL=TIE&amp;VAR:INDEX=0"}</definedName>
    <definedName name="_1260__FDSAUDITLINK__" hidden="1">{"fdsup://Directions/FactSet Auditing Viewer?action=AUDIT_VALUE&amp;DB=129&amp;ID1=74326310&amp;VALUEID=01001&amp;SDATE=200902&amp;PERIODTYPE=QTR_STD&amp;window=popup_no_bar&amp;width=385&amp;height=120&amp;START_MAXIMIZED=FALSE&amp;creator=factset&amp;display_string=Audit"}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Viewer?action=AUDIT_VALUE&amp;DB=129&amp;ID1=74326310&amp;VALUEID=01001&amp;SDATE=201002&amp;PERIODTYPE=QTR_STD&amp;window=popup_no_bar&amp;width=385&amp;height=120&amp;START_MAXIMIZED=FALSE&amp;creator=factset&amp;display_string=Audit"}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Viewer?action=AUDIT_VALUE&amp;DB=129&amp;ID1=74271810&amp;VALUEID=01001&amp;SDATE=201004&amp;PERIODTYPE=QTR_STD&amp;window=popup_no_bar&amp;width=385&amp;height=120&amp;START_MAXIMIZED=FALSE&amp;creator=factset&amp;display_string=Audit"}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Viewer?action=AUDIT_VALUE&amp;DB=129&amp;ID1=74251V10&amp;VALUEID=01001&amp;SDATE=200902&amp;PERIODTYPE=QTR_STD&amp;window=popup_no_bar&amp;width=385&amp;height=120&amp;START_MAXIMIZED=FALSE&amp;creator=factset&amp;display_string=Audit"}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Viewer?action=AUDIT_VALUE&amp;DB=129&amp;ID1=74251V10&amp;VALUEID=01001&amp;SDATE=201002&amp;PERIODTYPE=QTR_STD&amp;window=popup_no_bar&amp;width=385&amp;height=120&amp;START_MAXIMIZED=FALSE&amp;creator=factset&amp;display_string=Audit"}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Viewer?action=AUDIT_VALUE&amp;DB=129&amp;ID1=71708110&amp;VALUEID=01001&amp;SDATE=200902&amp;PERIODTYPE=QTR_STD&amp;window=popup_no_bar&amp;width=385&amp;height=120&amp;START_MAXIMIZED=FALSE&amp;creator=factset&amp;display_string=Audit"}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Viewer?action=AUDIT_VALUE&amp;DB=129&amp;ID1=71708110&amp;VALUEID=01001&amp;SDATE=201002&amp;PERIODTYPE=QTR_STD&amp;window=popup_no_bar&amp;width=385&amp;height=120&amp;START_MAXIMIZED=FALSE&amp;creator=factset&amp;display_string=Audit"}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Viewer?action=AUDIT_VALUE&amp;DB=129&amp;ID1=71344810&amp;VALUEID=01001&amp;SDATE=200902&amp;PERIODTYPE=QTR_STD&amp;window=popup_no_bar&amp;width=385&amp;height=120&amp;START_MAXIMIZED=FALSE&amp;creator=factset&amp;display_string=Audit"}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Viewer?action=AUDIT_VALUE&amp;DB=129&amp;ID1=71344810&amp;VALUEID=01001&amp;SDATE=201002&amp;PERIODTYPE=QTR_STD&amp;window=popup_no_bar&amp;width=385&amp;height=120&amp;START_MAXIMIZED=FALSE&amp;creator=factset&amp;display_string=Audit"}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Viewer?action=AUDIT_VALUE&amp;DB=129&amp;ID1=74457310&amp;VALUEID=01001&amp;SDATE=200902&amp;PERIODTYPE=QTR_STD&amp;window=popup_no_bar&amp;width=385&amp;height=120&amp;START_MAXIMIZED=FALSE&amp;creator=factset&amp;display_string=Audit"}</definedName>
    <definedName name="_127__FDSAUDITLINK__" hidden="1">{"fdsup://directions/FAT Viewer?action=UPDATE&amp;creator=factset&amp;DYN_ARGS=TRUE&amp;DOC_NAME=FAT:FQL_AUDITING_CLIENT_TEMPLATE.FAT&amp;display_string=Audit&amp;VAR:KEY=TOBSLWLMLC&amp;VAR:QUERY=RkZfRUJJVERBX09QRVIoUVRSLDQvMS8yMDA5LDYvMzAvMjAwOSwsLFVTRCk=&amp;WINDOW=FIRST_POPUP&amp;HEIGH","T=450&amp;WIDTH=450&amp;START_MAXIMIZED=FALSE&amp;VAR:CALENDAR=US&amp;VAR:SYMBOL=THC&amp;VAR:INDEX=0"}</definedName>
    <definedName name="_1270__FDSAUDITLINK__" hidden="1">{"fdsup://Directions/FactSet Auditing Viewer?action=AUDIT_VALUE&amp;DB=129&amp;ID1=74457310&amp;VALUEID=01001&amp;SDATE=201002&amp;PERIODTYPE=QTR_STD&amp;window=popup_no_bar&amp;width=385&amp;height=120&amp;START_MAXIMIZED=FALSE&amp;creator=factset&amp;display_string=Audit"}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Viewer?action=AUDIT_VALUE&amp;DB=129&amp;ID1=70339510&amp;VALUEID=01001&amp;SDATE=200904&amp;PERIODTYPE=QTR_STD&amp;window=popup_no_bar&amp;width=385&amp;height=120&amp;START_MAXIMIZED=FALSE&amp;creator=factset&amp;display_string=Audit"}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Viewer?action=AUDIT_VALUE&amp;DB=129&amp;ID1=59170810&amp;VALUEID=01001&amp;SDATE=200902&amp;PERIODTYPE=QTR_STD&amp;window=popup_no_bar&amp;width=385&amp;height=120&amp;START_MAXIMIZED=FALSE&amp;creator=factset&amp;display_string=Audit"}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Viewer?action=AUDIT_VALUE&amp;DB=129&amp;ID1=59170810&amp;VALUEID=01001&amp;SDATE=201002&amp;PERIODTYPE=QTR_STD&amp;window=popup_no_bar&amp;width=385&amp;height=120&amp;START_MAXIMIZED=FALSE&amp;creator=factset&amp;display_string=Audit"}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Viewer?action=AUDIT_VALUE&amp;DB=129&amp;ID1=74018910&amp;VALUEID=01001&amp;SDATE=200901&amp;PERIODTYPE=QTR_STD&amp;window=popup_no_bar&amp;width=385&amp;height=120&amp;START_MAXIMIZED=FALSE&amp;creator=factset&amp;display_string=Audit"}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Viewer?action=AUDIT_VALUE&amp;DB=129&amp;ID1=74018910&amp;VALUEID=01001&amp;SDATE=201001&amp;PERIODTYPE=QTR_STD&amp;window=popup_no_bar&amp;width=385&amp;height=120&amp;START_MAXIMIZED=FALSE&amp;creator=factset&amp;display_string=Audit"}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Viewer?action=AUDIT_VALUE&amp;DB=129&amp;ID1=74150340&amp;VALUEID=01001&amp;SDATE=200902&amp;PERIODTYPE=QTR_STD&amp;window=popup_no_bar&amp;width=385&amp;height=120&amp;START_MAXIMIZED=FALSE&amp;creator=factset&amp;display_string=Audit"}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Viewer?action=AUDIT_VALUE&amp;DB=129&amp;ID1=74150340&amp;VALUEID=01001&amp;SDATE=201002&amp;PERIODTYPE=QTR_STD&amp;window=popup_no_bar&amp;width=385&amp;height=120&amp;START_MAXIMIZED=FALSE&amp;creator=factset&amp;display_string=Audit"}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Viewer?action=AUDIT_VALUE&amp;DB=129&amp;ID1=72925110&amp;VALUEID=01001&amp;SDATE=200902&amp;PERIODTYPE=QTR_STD&amp;window=popup_no_bar&amp;width=385&amp;height=120&amp;START_MAXIMIZED=FALSE&amp;creator=factset&amp;display_string=Audit"}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Viewer?action=AUDIT_VALUE&amp;DB=129&amp;ID1=72925110&amp;VALUEID=01001&amp;SDATE=201002&amp;PERIODTYPE=QTR_STD&amp;window=popup_no_bar&amp;width=385&amp;height=120&amp;START_MAXIMIZED=FALSE&amp;creator=factset&amp;display_string=Audit"}</definedName>
    <definedName name="_128__FDSAUDITLINK__" hidden="1">{"fdsup://directions/FAT Viewer?action=UPDATE&amp;creator=factset&amp;DYN_ARGS=TRUE&amp;DOC_NAME=FAT:FQL_AUDITING_CLIENT_TEMPLATE.FAT&amp;display_string=Audit&amp;VAR:KEY=LSPGVEPGDO&amp;VAR:QUERY=RkZfRUJJVERBX09QRVIoUVRSLDQvMS8yMDEwLDYvMzAvMjAxMCwsLFVTRCk=&amp;WINDOW=FIRST_POPUP&amp;HEIGH","T=450&amp;WIDTH=450&amp;START_MAXIMIZED=FALSE&amp;VAR:CALENDAR=US&amp;VAR:SYMBOL=THC&amp;VAR:INDEX=0"}</definedName>
    <definedName name="_1280__FDSAUDITLINK__" hidden="1">{"fdsup://Directions/FactSet Auditing Viewer?action=AUDIT_VALUE&amp;DB=129&amp;ID1=69331C10&amp;VALUEID=01001&amp;SDATE=200902&amp;PERIODTYPE=QTR_STD&amp;window=popup_no_bar&amp;width=385&amp;height=120&amp;START_MAXIMIZED=FALSE&amp;creator=factset&amp;display_string=Audit"}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Viewer?action=AUDIT_VALUE&amp;DB=129&amp;ID1=69331C10&amp;VALUEID=01001&amp;SDATE=201002&amp;PERIODTYPE=QTR_STD&amp;window=popup_no_bar&amp;width=385&amp;height=120&amp;START_MAXIMIZED=FALSE&amp;creator=factset&amp;display_string=Audit"}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Viewer?action=AUDIT_VALUE&amp;DB=129&amp;ID1=69371810&amp;VALUEID=01001&amp;SDATE=200902&amp;PERIODTYPE=QTR_STD&amp;window=popup_no_bar&amp;width=385&amp;height=120&amp;START_MAXIMIZED=FALSE&amp;creator=factset&amp;display_string=Audit"}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Viewer?action=AUDIT_VALUE&amp;DB=129&amp;ID1=69371810&amp;VALUEID=01001&amp;SDATE=201002&amp;PERIODTYPE=QTR_STD&amp;window=popup_no_bar&amp;width=385&amp;height=120&amp;START_MAXIMIZED=FALSE&amp;creator=factset&amp;display_string=Audit"}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Viewer?action=AUDIT_VALUE&amp;DB=129&amp;ID1=72447910&amp;VALUEID=01001&amp;SDATE=200902&amp;PERIODTYPE=QTR_STD&amp;window=popup_no_bar&amp;width=385&amp;height=120&amp;START_MAXIMIZED=FALSE&amp;creator=factset&amp;display_string=Audit"}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Viewer?action=AUDIT_VALUE&amp;DB=129&amp;ID1=72447910&amp;VALUEID=01001&amp;SDATE=201002&amp;PERIODTYPE=QTR_STD&amp;window=popup_no_bar&amp;width=385&amp;height=120&amp;START_MAXIMIZED=FALSE&amp;creator=factset&amp;display_string=Audit"}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Viewer?action=AUDIT_VALUE&amp;DB=129&amp;ID1=70432610&amp;VALUEID=01001&amp;SDATE=200804&amp;PERIODTYPE=QTR_STD&amp;window=popup_no_bar&amp;width=385&amp;height=120&amp;START_MAXIMIZED=FALSE&amp;creator=factset&amp;display_string=Audit"}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Viewer?action=AUDIT_VALUE&amp;DB=129&amp;ID1=70432610&amp;VALUEID=01001&amp;SDATE=200904&amp;PERIODTYPE=QTR_STD&amp;window=popup_no_bar&amp;width=385&amp;height=120&amp;START_MAXIMIZED=FALSE&amp;creator=factset&amp;display_string=Audit"}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Viewer?action=AUDIT_VALUE&amp;DB=129&amp;ID1=67459910&amp;VALUEID=01001&amp;SDATE=200902&amp;PERIODTYPE=QTR_STD&amp;window=popup_no_bar&amp;width=385&amp;height=120&amp;START_MAXIMIZED=FALSE&amp;creator=factset&amp;display_string=Audit"}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Viewer?action=AUDIT_VALUE&amp;DB=129&amp;ID1=67459910&amp;VALUEID=01001&amp;SDATE=201002&amp;PERIODTYPE=QTR_STD&amp;window=popup_no_bar&amp;width=385&amp;height=120&amp;START_MAXIMIZED=FALSE&amp;creator=factset&amp;display_string=Audit"}</definedName>
    <definedName name="_129__FDSAUDITLINK__" hidden="1">{"fdsup://directions/FAT Viewer?action=UPDATE&amp;creator=factset&amp;DYN_ARGS=TRUE&amp;DOC_NAME=FAT:FQL_AUDITING_CLIENT_TEMPLATE.FAT&amp;display_string=Audit&amp;VAR:KEY=JYPWHKZYNU&amp;VAR:QUERY=RkZfRUJJVERBX09QRVIoUVRSLDQvMS8yMDA5LDYvMzAvMjAwOSwsLFVTRCk=&amp;WINDOW=FIRST_POPUP&amp;HEIGH","T=450&amp;WIDTH=450&amp;START_MAXIMIZED=FALSE&amp;VAR:CALENDAR=US&amp;VAR:SYMBOL=TGT&amp;VAR:INDEX=0"}</definedName>
    <definedName name="_1290__FDSAUDITLINK__" hidden="1">{"fdsup://Directions/FactSet Auditing Viewer?action=AUDIT_VALUE&amp;DB=129&amp;ID1=68609110&amp;VALUEID=01001&amp;SDATE=200902&amp;PERIODTYPE=QTR_STD&amp;window=popup_no_bar&amp;width=385&amp;height=120&amp;START_MAXIMIZED=FALSE&amp;creator=factset&amp;display_string=Audit"}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Viewer?action=AUDIT_VALUE&amp;DB=129&amp;ID1=68609110&amp;VALUEID=01001&amp;SDATE=201002&amp;PERIODTYPE=QTR_STD&amp;window=popup_no_bar&amp;width=385&amp;height=120&amp;START_MAXIMIZED=FALSE&amp;creator=factset&amp;display_string=Audit"}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Viewer?action=AUDIT_VALUE&amp;DB=129&amp;ID1=68389X10&amp;VALUEID=01001&amp;SDATE=200804&amp;PERIODTYPE=QTR_STD&amp;window=popup_no_bar&amp;width=385&amp;height=120&amp;START_MAXIMIZED=FALSE&amp;creator=factset&amp;display_string=Audit"}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Viewer?action=AUDIT_VALUE&amp;DB=129&amp;ID1=68389X10&amp;VALUEID=01001&amp;SDATE=200904&amp;PERIODTYPE=QTR_STD&amp;window=popup_no_bar&amp;width=385&amp;height=120&amp;START_MAXIMIZED=FALSE&amp;creator=factset&amp;display_string=Audit"}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Viewer?action=AUDIT_VALUE&amp;DB=129&amp;ID1=68191910&amp;VALUEID=01001&amp;SDATE=200902&amp;PERIODTYPE=QTR_STD&amp;window=popup_no_bar&amp;width=385&amp;height=120&amp;START_MAXIMIZED=FALSE&amp;creator=factset&amp;display_string=Audit"}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Viewer?action=AUDIT_VALUE&amp;DB=129&amp;ID1=68191910&amp;VALUEID=01001&amp;SDATE=201002&amp;PERIODTYPE=QTR_STD&amp;window=popup_no_bar&amp;width=385&amp;height=120&amp;START_MAXIMIZED=FALSE&amp;creator=factset&amp;display_string=Audit"}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Viewer?action=AUDIT_VALUE&amp;DB=129&amp;ID1=68268010&amp;VALUEID=01001&amp;SDATE=200902&amp;PERIODTYPE=QTR_STD&amp;window=popup_no_bar&amp;width=385&amp;height=120&amp;START_MAXIMIZED=FALSE&amp;creator=factset&amp;display_string=Audit"}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Viewer?action=AUDIT_VALUE&amp;DB=129&amp;ID1=68268010&amp;VALUEID=01001&amp;SDATE=201002&amp;PERIODTYPE=QTR_STD&amp;window=popup_no_bar&amp;width=385&amp;height=120&amp;START_MAXIMIZED=FALSE&amp;creator=factset&amp;display_string=Audit"}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Viewer?action=AUDIT_VALUE&amp;DB=129&amp;ID1=69076840&amp;VALUEID=01001&amp;SDATE=200902&amp;PERIODTYPE=QTR_STD&amp;window=popup_no_bar&amp;width=385&amp;height=120&amp;START_MAXIMIZED=FALSE&amp;creator=factset&amp;display_string=Audit"}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Viewer?action=AUDIT_VALUE&amp;DB=129&amp;ID1=69076840&amp;VALUEID=01001&amp;SDATE=201002&amp;PERIODTYPE=QTR_STD&amp;window=popup_no_bar&amp;width=385&amp;height=120&amp;START_MAXIMIZED=FALSE&amp;creator=factset&amp;display_string=Audit"}</definedName>
    <definedName name="_1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30__FDSAUDITLINK__" hidden="1">{"fdsup://directions/FAT Viewer?action=UPDATE&amp;creator=factset&amp;DYN_ARGS=TRUE&amp;DOC_NAME=FAT:FQL_AUDITING_CLIENT_TEMPLATE.FAT&amp;display_string=Audit&amp;VAR:KEY=PKBKPYHWZE&amp;VAR:QUERY=RkZfRUJJVERBX09QRVIoUVRSLDQvMS8yMDEwLDYvMzAvMjAxMCwsLFVTRCk=&amp;WINDOW=FIRST_POPUP&amp;HEIGH","T=450&amp;WIDTH=450&amp;START_MAXIMIZED=FALSE&amp;VAR:CALENDAR=US&amp;VAR:SYMBOL=TGT&amp;VAR:INDEX=0"}</definedName>
    <definedName name="_1300__FDSAUDITLINK__" hidden="1">{"fdsup://Directions/FactSet Auditing Viewer?action=AUDIT_VALUE&amp;DB=129&amp;ID1=67622010&amp;VALUEID=01001&amp;SDATE=200902&amp;PERIODTYPE=QTR_STD&amp;window=popup_no_bar&amp;width=385&amp;height=120&amp;START_MAXIMIZED=FALSE&amp;creator=factset&amp;display_string=Audit"}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Viewer?action=AUDIT_VALUE&amp;DB=129&amp;ID1=67622010&amp;VALUEID=01001&amp;SDATE=201002&amp;PERIODTYPE=QTR_STD&amp;window=popup_no_bar&amp;width=385&amp;height=120&amp;START_MAXIMIZED=FALSE&amp;creator=factset&amp;display_string=Audit"}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Viewer?action=AUDIT_VALUE&amp;DB=129&amp;ID1=62949110&amp;VALUEID=01001&amp;SDATE=200902&amp;PERIODTYPE=QTR_STD&amp;window=popup_no_bar&amp;width=385&amp;height=120&amp;START_MAXIMIZED=FALSE&amp;creator=factset&amp;display_string=Audit"}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Viewer?action=AUDIT_VALUE&amp;DB=129&amp;ID1=62949110&amp;VALUEID=01001&amp;SDATE=201002&amp;PERIODTYPE=QTR_STD&amp;window=popup_no_bar&amp;width=385&amp;height=120&amp;START_MAXIMIZED=FALSE&amp;creator=factset&amp;display_string=Audit"}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Viewer?action=AUDIT_VALUE&amp;DB=129&amp;ID1=65011110&amp;VALUEID=01001&amp;SDATE=201002&amp;PERIODTYPE=QTR_STD&amp;window=popup_no_bar&amp;width=385&amp;height=120&amp;START_MAXIMIZED=FALSE&amp;creator=factset&amp;display_string=Audit"}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Viewer?action=AUDIT_VALUE&amp;DB=129&amp;ID1=65248E10&amp;VALUEID=01001&amp;SDATE=200904&amp;PERIODTYPE=QTR_STD&amp;window=popup_no_bar&amp;width=385&amp;height=120&amp;START_MAXIMIZED=FALSE&amp;creator=factset&amp;display_string=Audit"}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Viewer?action=AUDIT_VALUE&amp;DB=129&amp;ID1=65248E10&amp;VALUEID=01001&amp;SDATE=201004&amp;PERIODTYPE=QTR_STD&amp;window=popup_no_bar&amp;width=385&amp;height=120&amp;START_MAXIMIZED=FALSE&amp;creator=factset&amp;display_string=Audit"}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Viewer?action=AUDIT_VALUE&amp;DB=129&amp;ID1=65122910&amp;VALUEID=01001&amp;SDATE=200902&amp;PERIODTYPE=QTR_STD&amp;window=popup_no_bar&amp;width=385&amp;height=120&amp;START_MAXIMIZED=FALSE&amp;creator=factset&amp;display_string=Audit"}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Viewer?action=AUDIT_VALUE&amp;DB=129&amp;ID1=65122910&amp;VALUEID=01001&amp;SDATE=201002&amp;PERIODTYPE=QTR_STD&amp;window=popup_no_bar&amp;width=385&amp;height=120&amp;START_MAXIMIZED=FALSE&amp;creator=factset&amp;display_string=Audit"}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Viewer?action=AUDIT_VALUE&amp;DB=129&amp;ID1=67000810&amp;VALUEID=01001&amp;SDATE=200902&amp;PERIODTYPE=QTR_STD&amp;window=popup_no_bar&amp;width=385&amp;height=120&amp;START_MAXIMIZED=FALSE&amp;creator=factset&amp;display_string=Audit"}</definedName>
    <definedName name="_131__FDSAUDITLINK__" hidden="1">{"fdsup://directions/FAT Viewer?action=UPDATE&amp;creator=factset&amp;DYN_ARGS=TRUE&amp;DOC_NAME=FAT:FQL_AUDITING_CLIENT_TEMPLATE.FAT&amp;display_string=Audit&amp;VAR:KEY=XGVSRYFEJG&amp;VAR:QUERY=RkZfRUJJVERBX09QRVIoUVRSLDQvMS8yMDA5LDYvMzAvMjAwOSwsLFVTRCk=&amp;WINDOW=FIRST_POPUP&amp;HEIGH","T=450&amp;WIDTH=450&amp;START_MAXIMIZED=FALSE&amp;VAR:CALENDAR=US&amp;VAR:SYMBOL=TER&amp;VAR:INDEX=0"}</definedName>
    <definedName name="_1310__FDSAUDITLINK__" hidden="1">{"fdsup://Directions/FactSet Auditing Viewer?action=AUDIT_VALUE&amp;DB=129&amp;ID1=67000810&amp;VALUEID=01001&amp;SDATE=201002&amp;PERIODTYPE=QTR_STD&amp;window=popup_no_bar&amp;width=385&amp;height=120&amp;START_MAXIMIZED=FALSE&amp;creator=factset&amp;display_string=Audit"}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Viewer?action=AUDIT_VALUE&amp;DB=129&amp;ID1=67066G10&amp;VALUEID=01001&amp;SDATE=201001&amp;PERIODTYPE=QTR_STD&amp;window=popup_no_bar&amp;width=385&amp;height=120&amp;START_MAXIMIZED=FALSE&amp;creator=factset&amp;display_string=Audit"}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Viewer?action=AUDIT_VALUE&amp;DB=129&amp;ID1=67034610&amp;VALUEID=01001&amp;SDATE=200902&amp;PERIODTYPE=QTR_STD&amp;window=popup_no_bar&amp;width=385&amp;height=120&amp;START_MAXIMIZED=FALSE&amp;creator=factset&amp;display_string=Audit"}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Viewer?action=AUDIT_VALUE&amp;DB=129&amp;ID1=67034610&amp;VALUEID=01001&amp;SDATE=201002&amp;PERIODTYPE=QTR_STD&amp;window=popup_no_bar&amp;width=385&amp;height=120&amp;START_MAXIMIZED=FALSE&amp;creator=factset&amp;display_string=Audit"}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Viewer?action=AUDIT_VALUE&amp;DB=129&amp;ID1=66439710&amp;VALUEID=01001&amp;SDATE=200902&amp;PERIODTYPE=QTR_STD&amp;window=popup_no_bar&amp;width=385&amp;height=120&amp;START_MAXIMIZED=FALSE&amp;creator=factset&amp;display_string=Audit"}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Viewer?action=AUDIT_VALUE&amp;DB=129&amp;ID1=66439710&amp;VALUEID=01001&amp;SDATE=201002&amp;PERIODTYPE=QTR_STD&amp;window=popup_no_bar&amp;width=385&amp;height=120&amp;START_MAXIMIZED=FALSE&amp;creator=factset&amp;display_string=Audit"}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Viewer?action=AUDIT_VALUE&amp;DB=129&amp;ID1=64110D10&amp;VALUEID=01001&amp;SDATE=200904&amp;PERIODTYPE=QTR_STD&amp;window=popup_no_bar&amp;width=385&amp;height=120&amp;START_MAXIMIZED=FALSE&amp;creator=factset&amp;display_string=Audit"}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Viewer?action=AUDIT_VALUE&amp;DB=129&amp;ID1=63764010&amp;VALUEID=01001&amp;SDATE=200904&amp;PERIODTYPE=QTR_STD&amp;window=popup_no_bar&amp;width=385&amp;height=120&amp;START_MAXIMIZED=FALSE&amp;creator=factset&amp;display_string=Audit"}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Viewer?action=AUDIT_VALUE&amp;DB=129&amp;ID1=65584410&amp;VALUEID=01001&amp;SDATE=200902&amp;PERIODTYPE=QTR_STD&amp;window=popup_no_bar&amp;width=385&amp;height=120&amp;START_MAXIMIZED=FALSE&amp;creator=factset&amp;display_string=Audit"}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Viewer?action=AUDIT_VALUE&amp;DB=129&amp;ID1=65584410&amp;VALUEID=01001&amp;SDATE=201002&amp;PERIODTYPE=QTR_STD&amp;window=popup_no_bar&amp;width=385&amp;height=120&amp;START_MAXIMIZED=FALSE&amp;creator=factset&amp;display_string=Audit"}</definedName>
    <definedName name="_132__FDSAUDITLINK__" hidden="1">{"fdsup://directions/FAT Viewer?action=UPDATE&amp;creator=factset&amp;DYN_ARGS=TRUE&amp;DOC_NAME=FAT:FQL_AUDITING_CLIENT_TEMPLATE.FAT&amp;display_string=Audit&amp;VAR:KEY=FAFSTSPCHM&amp;VAR:QUERY=RkZfRUJJVERBX09QRVIoUVRSLDQvMS8yMDEwLDYvMzAvMjAxMCwsLFVTRCk=&amp;WINDOW=FIRST_POPUP&amp;HEIGH","T=450&amp;WIDTH=450&amp;START_MAXIMIZED=FALSE&amp;VAR:CALENDAR=US&amp;VAR:SYMBOL=TER&amp;VAR:INDEX=0"}</definedName>
    <definedName name="_1320__FDSAUDITLINK__" hidden="1">{"fdsup://Directions/FactSet Auditing Viewer?action=AUDIT_VALUE&amp;DB=129&amp;ID1=62937750&amp;VALUEID=01001&amp;SDATE=200902&amp;PERIODTYPE=QTR_STD&amp;window=popup_no_bar&amp;width=385&amp;height=120&amp;START_MAXIMIZED=FALSE&amp;creator=factset&amp;display_string=Audit"}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Viewer?action=AUDIT_VALUE&amp;DB=129&amp;ID1=62937750&amp;VALUEID=01001&amp;SDATE=201002&amp;PERIODTYPE=QTR_STD&amp;window=popup_no_bar&amp;width=385&amp;height=120&amp;START_MAXIMIZED=FALSE&amp;creator=factset&amp;display_string=Audit"}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Viewer?action=AUDIT_VALUE&amp;DB=129&amp;ID1=67000610&amp;VALUEID=01001&amp;SDATE=201002&amp;PERIODTYPE=QTR_STD&amp;window=popup_no_bar&amp;width=385&amp;height=120&amp;START_MAXIMIZED=FALSE&amp;creator=factset&amp;display_string=Audit"}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Viewer?action=AUDIT_VALUE&amp;DB=129&amp;ID1=63707110&amp;VALUEID=01001&amp;SDATE=200902&amp;PERIODTYPE=QTR_STD&amp;window=popup_no_bar&amp;width=385&amp;height=120&amp;START_MAXIMIZED=FALSE&amp;creator=factset&amp;display_string=Audit"}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Viewer?action=AUDIT_VALUE&amp;DB=129&amp;ID1=63707110&amp;VALUEID=01001&amp;SDATE=201002&amp;PERIODTYPE=QTR_STD&amp;window=popup_no_bar&amp;width=385&amp;height=120&amp;START_MAXIMIZED=FALSE&amp;creator=factset&amp;display_string=Audit"}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Viewer?action=AUDIT_VALUE&amp;DB=129&amp;ID1=66680710&amp;VALUEID=01001&amp;SDATE=200902&amp;PERIODTYPE=QTR_STD&amp;window=popup_no_bar&amp;width=385&amp;height=120&amp;START_MAXIMIZED=FALSE&amp;creator=factset&amp;display_string=Audit"}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Viewer?action=AUDIT_VALUE&amp;DB=129&amp;ID1=66680710&amp;VALUEID=01001&amp;SDATE=201002&amp;PERIODTYPE=QTR_STD&amp;window=popup_no_bar&amp;width=385&amp;height=120&amp;START_MAXIMIZED=FALSE&amp;creator=factset&amp;display_string=Audit"}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Viewer?action=AUDIT_VALUE&amp;DB=129&amp;ID1=65410610&amp;VALUEID=01001&amp;SDATE=200804&amp;PERIODTYPE=QTR_STD&amp;window=popup_no_bar&amp;width=385&amp;height=120&amp;START_MAXIMIZED=FALSE&amp;creator=factset&amp;display_string=Audit"}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Viewer?action=AUDIT_VALUE&amp;DB=129&amp;ID1=65410610&amp;VALUEID=01001&amp;SDATE=200904&amp;PERIODTYPE=QTR_STD&amp;window=popup_no_bar&amp;width=385&amp;height=120&amp;START_MAXIMIZED=FALSE&amp;creator=factset&amp;display_string=Audit"}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Viewer?action=AUDIT_VALUE&amp;DB=129&amp;ID1=65473P10&amp;VALUEID=01001&amp;SDATE=200902&amp;PERIODTYPE=QTR_STD&amp;window=popup_no_bar&amp;width=385&amp;height=120&amp;START_MAXIMIZED=FALSE&amp;creator=factset&amp;display_string=Audit"}</definedName>
    <definedName name="_133__FDSAUDITLINK__" hidden="1">{"fdsup://directions/FAT Viewer?action=UPDATE&amp;creator=factset&amp;DYN_ARGS=TRUE&amp;DOC_NAME=FAT:FQL_AUDITING_CLIENT_TEMPLATE.FAT&amp;display_string=Audit&amp;VAR:KEY=XSBQHKDKRI&amp;VAR:QUERY=RkZfRUJJVERBX09QRVIoUVRSLDQvMS8yMDA5LDYvMzAvMjAwOSwsLFVTRCk=&amp;WINDOW=FIRST_POPUP&amp;HEIGH","T=450&amp;WIDTH=450&amp;START_MAXIMIZED=FALSE&amp;VAR:CALENDAR=US&amp;VAR:SYMBOL=TEG&amp;VAR:INDEX=0"}</definedName>
    <definedName name="_1330__FDSAUDITLINK__" hidden="1">{"fdsup://Directions/FactSet Auditing Viewer?action=AUDIT_VALUE&amp;DB=129&amp;ID1=65473P10&amp;VALUEID=01001&amp;SDATE=201002&amp;PERIODTYPE=QTR_STD&amp;window=popup_no_bar&amp;width=385&amp;height=120&amp;START_MAXIMIZED=FALSE&amp;creator=factset&amp;display_string=Audit"}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Viewer?action=AUDIT_VALUE&amp;DB=129&amp;ID1=65163910&amp;VALUEID=01001&amp;SDATE=200902&amp;PERIODTYPE=QTR_STD&amp;window=popup_no_bar&amp;width=385&amp;height=120&amp;START_MAXIMIZED=FALSE&amp;creator=factset&amp;display_string=Audit"}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Viewer?action=AUDIT_VALUE&amp;DB=129&amp;ID1=65163910&amp;VALUEID=01001&amp;SDATE=201002&amp;PERIODTYPE=QTR_STD&amp;window=popup_no_bar&amp;width=385&amp;height=120&amp;START_MAXIMIZED=FALSE&amp;creator=factset&amp;display_string=Audit"}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Viewer?action=AUDIT_VALUE&amp;DB=129&amp;ID1=65339F10&amp;VALUEID=01001&amp;SDATE=200902&amp;PERIODTYPE=QTR_STD&amp;window=popup_no_bar&amp;width=385&amp;height=120&amp;START_MAXIMIZED=FALSE&amp;creator=factset&amp;display_string=Audit"}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Viewer?action=AUDIT_VALUE&amp;DB=129&amp;ID1=65339F10&amp;VALUEID=01001&amp;SDATE=201002&amp;PERIODTYPE=QTR_STD&amp;window=popup_no_bar&amp;width=385&amp;height=120&amp;START_MAXIMIZED=FALSE&amp;creator=factset&amp;display_string=Audit"}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Viewer?action=AUDIT_VALUE&amp;DB=129&amp;ID1=63110310&amp;VALUEID=01001&amp;SDATE=200902&amp;PERIODTYPE=QTR_STD&amp;window=popup_no_bar&amp;width=385&amp;height=120&amp;START_MAXIMIZED=FALSE&amp;creator=factset&amp;display_string=Audit"}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Viewer?action=AUDIT_VALUE&amp;DB=129&amp;ID1=63110310&amp;VALUEID=01001&amp;SDATE=201002&amp;PERIODTYPE=QTR_STD&amp;window=popup_no_bar&amp;width=385&amp;height=120&amp;START_MAXIMIZED=FALSE&amp;creator=factset&amp;display_string=Audit"}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Viewer?action=AUDIT_VALUE&amp;DB=129&amp;ID1=G6359F10&amp;VALUEID=01001&amp;SDATE=200902&amp;PERIODTYPE=QTR_STD&amp;window=popup_no_bar&amp;width=385&amp;height=120&amp;START_MAXIMIZED=FALSE&amp;creator=factset&amp;display_string=Audit"}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Viewer?action=AUDIT_VALUE&amp;DB=129&amp;ID1=G6359F10&amp;VALUEID=01001&amp;SDATE=201002&amp;PERIODTYPE=QTR_STD&amp;window=popup_no_bar&amp;width=385&amp;height=120&amp;START_MAXIMIZED=FALSE&amp;creator=factset&amp;display_string=Audit"}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Viewer?action=AUDIT_VALUE&amp;DB=129&amp;ID1=65504410&amp;VALUEID=01001&amp;SDATE=200902&amp;PERIODTYPE=QTR_STD&amp;window=popup_no_bar&amp;width=385&amp;height=120&amp;START_MAXIMIZED=FALSE&amp;creator=factset&amp;display_string=Audit"}</definedName>
    <definedName name="_134__FDSAUDITLINK__" hidden="1">{"fdsup://directions/FAT Viewer?action=UPDATE&amp;creator=factset&amp;DYN_ARGS=TRUE&amp;DOC_NAME=FAT:FQL_AUDITING_CLIENT_TEMPLATE.FAT&amp;display_string=Audit&amp;VAR:KEY=RUFSPYPIFO&amp;VAR:QUERY=RkZfRUJJVERBX09QRVIoUVRSLDQvMS8yMDEwLDYvMzAvMjAxMCwsLFVTRCk=&amp;WINDOW=FIRST_POPUP&amp;HEIGH","T=450&amp;WIDTH=450&amp;START_MAXIMIZED=FALSE&amp;VAR:CALENDAR=US&amp;VAR:SYMBOL=TEG&amp;VAR:INDEX=0"}</definedName>
    <definedName name="_1340__FDSAUDITLINK__" hidden="1">{"fdsup://Directions/FactSet Auditing Viewer?action=AUDIT_VALUE&amp;DB=129&amp;ID1=65504410&amp;VALUEID=01001&amp;SDATE=201002&amp;PERIODTYPE=QTR_STD&amp;window=popup_no_bar&amp;width=385&amp;height=120&amp;START_MAXIMIZED=FALSE&amp;creator=factset&amp;display_string=Audit"}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Viewer?action=AUDIT_VALUE&amp;DB=129&amp;ID1=62853010&amp;VALUEID=01001&amp;SDATE=200902&amp;PERIODTYPE=QTR_STD&amp;window=popup_no_bar&amp;width=385&amp;height=120&amp;START_MAXIMIZED=FALSE&amp;creator=factset&amp;display_string=Audit"}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Viewer?action=AUDIT_VALUE&amp;DB=129&amp;ID1=62853010&amp;VALUEID=01001&amp;SDATE=201002&amp;PERIODTYPE=QTR_STD&amp;window=popup_no_bar&amp;width=385&amp;height=120&amp;START_MAXIMIZED=FALSE&amp;creator=factset&amp;display_string=Audit"}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Viewer?action=AUDIT_VALUE&amp;DB=129&amp;ID1=61174210&amp;VALUEID=01001&amp;SDATE=200902&amp;PERIODTYPE=QTR_STD&amp;window=popup_no_bar&amp;width=385&amp;height=120&amp;START_MAXIMIZED=FALSE&amp;creator=factset&amp;display_string=Audit"}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Viewer?action=AUDIT_VALUE&amp;DB=129&amp;ID1=61174210&amp;VALUEID=01001&amp;SDATE=201002&amp;PERIODTYPE=QTR_STD&amp;window=popup_no_bar&amp;width=385&amp;height=120&amp;START_MAXIMIZED=FALSE&amp;creator=factset&amp;display_string=Audit"}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Viewer?action=AUDIT_VALUE&amp;DB=129&amp;ID1=58333410&amp;VALUEID=01001&amp;SDATE=200902&amp;PERIODTYPE=QTR_STD&amp;window=popup_no_bar&amp;width=385&amp;height=120&amp;START_MAXIMIZED=FALSE&amp;creator=factset&amp;display_string=Audit"}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Viewer?action=AUDIT_VALUE&amp;DB=129&amp;ID1=58333410&amp;VALUEID=01001&amp;SDATE=201002&amp;PERIODTYPE=QTR_STD&amp;window=popup_no_bar&amp;width=385&amp;height=120&amp;START_MAXIMIZED=FALSE&amp;creator=factset&amp;display_string=Audit"}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Viewer?action=AUDIT_VALUE&amp;DB=129&amp;ID1=62671710&amp;VALUEID=01001&amp;SDATE=200902&amp;PERIODTYPE=QTR_STD&amp;window=popup_no_bar&amp;width=385&amp;height=120&amp;START_MAXIMIZED=FALSE&amp;creator=factset&amp;display_string=Audit"}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Viewer?action=AUDIT_VALUE&amp;DB=129&amp;ID1=62671710&amp;VALUEID=01001&amp;SDATE=201002&amp;PERIODTYPE=QTR_STD&amp;window=popup_no_bar&amp;width=385&amp;height=120&amp;START_MAXIMIZED=FALSE&amp;creator=factset&amp;display_string=Audit"}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Viewer?action=AUDIT_VALUE&amp;DB=129&amp;ID1=59511210&amp;VALUEID=01001&amp;SDATE=200903&amp;PERIODTYPE=QTR_STD&amp;window=popup_no_bar&amp;width=385&amp;height=120&amp;START_MAXIMIZED=FALSE&amp;creator=factset&amp;display_string=Audit"}</definedName>
    <definedName name="_135__FDSAUDITLINK__" hidden="1">{"fdsup://directions/FAT Viewer?action=UPDATE&amp;creator=factset&amp;DYN_ARGS=TRUE&amp;DOC_NAME=FAT:FQL_AUDITING_CLIENT_TEMPLATE.FAT&amp;display_string=Audit&amp;VAR:KEY=TKXMNCPOXO&amp;VAR:QUERY=RkZfRUJJVERBX09QRVIoUVRSLDQvMS8yMDA5LDYvMzAvMjAwOSwsLFVTRCk=&amp;WINDOW=FIRST_POPUP&amp;HEIGH","T=450&amp;WIDTH=450&amp;START_MAXIMIZED=FALSE&amp;VAR:CALENDAR=US&amp;VAR:SYMBOL=TE&amp;VAR:INDEX=0"}</definedName>
    <definedName name="_1350__FDSAUDITLINK__" hidden="1">{"fdsup://Directions/FactSet Auditing Viewer?action=AUDIT_VALUE&amp;DB=129&amp;ID1=59511210&amp;VALUEID=01001&amp;SDATE=201003&amp;PERIODTYPE=QTR_STD&amp;window=popup_no_bar&amp;width=385&amp;height=120&amp;START_MAXIMIZED=FALSE&amp;creator=factset&amp;display_string=Audit"}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Viewer?action=AUDIT_VALUE&amp;DB=129&amp;ID1=59491810&amp;VALUEID=01001&amp;SDATE=200904&amp;PERIODTYPE=QTR_STD&amp;window=popup_no_bar&amp;width=385&amp;height=120&amp;START_MAXIMIZED=FALSE&amp;creator=factset&amp;display_string=Audit"}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Viewer?action=AUDIT_VALUE&amp;DB=129&amp;ID1=59491810&amp;VALUEID=01001&amp;SDATE=201004&amp;PERIODTYPE=QTR_STD&amp;window=popup_no_bar&amp;width=385&amp;height=120&amp;START_MAXIMIZED=FALSE&amp;creator=factset&amp;display_string=Audit"}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Viewer?action=AUDIT_VALUE&amp;DB=129&amp;ID1=61744644&amp;VALUEID=01001&amp;SDATE=200902&amp;PERIODTYPE=QTR_STD&amp;window=popup_no_bar&amp;width=385&amp;height=120&amp;START_MAXIMIZED=FALSE&amp;creator=factset&amp;display_string=Audit"}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Viewer?action=AUDIT_VALUE&amp;DB=129&amp;ID1=61744644&amp;VALUEID=01001&amp;SDATE=201002&amp;PERIODTYPE=QTR_STD&amp;window=popup_no_bar&amp;width=385&amp;height=120&amp;START_MAXIMIZED=FALSE&amp;creator=factset&amp;display_string=Audit"}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Viewer?action=AUDIT_VALUE&amp;DB=129&amp;ID1=56584910&amp;VALUEID=01001&amp;SDATE=200902&amp;PERIODTYPE=QTR_STD&amp;window=popup_no_bar&amp;width=385&amp;height=120&amp;START_MAXIMIZED=FALSE&amp;creator=factset&amp;display_string=Audit"}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Viewer?action=AUDIT_VALUE&amp;DB=129&amp;ID1=56584910&amp;VALUEID=01001&amp;SDATE=201002&amp;PERIODTYPE=QTR_STD&amp;window=popup_no_bar&amp;width=385&amp;height=120&amp;START_MAXIMIZED=FALSE&amp;creator=factset&amp;display_string=Audit"}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Viewer?action=AUDIT_VALUE&amp;DB=129&amp;ID1=58933Y10&amp;VALUEID=01001&amp;SDATE=200902&amp;PERIODTYPE=QTR_STD&amp;window=popup_no_bar&amp;width=385&amp;height=120&amp;START_MAXIMIZED=FALSE&amp;creator=factset&amp;display_string=Audit"}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Viewer?action=AUDIT_VALUE&amp;DB=129&amp;ID1=58933Y10&amp;VALUEID=01001&amp;SDATE=201002&amp;PERIODTYPE=QTR_STD&amp;window=popup_no_bar&amp;width=385&amp;height=120&amp;START_MAXIMIZED=FALSE&amp;creator=factset&amp;display_string=Audit"}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Viewer?action=AUDIT_VALUE&amp;DB=129&amp;ID1=62007610&amp;VALUEID=01001&amp;SDATE=200902&amp;PERIODTYPE=QTR_STD&amp;window=popup_no_bar&amp;width=385&amp;height=120&amp;START_MAXIMIZED=FALSE&amp;creator=factset&amp;display_string=Audit"}</definedName>
    <definedName name="_136__FDSAUDITLINK__" hidden="1">{"fdsup://directions/FAT Viewer?action=UPDATE&amp;creator=factset&amp;DYN_ARGS=TRUE&amp;DOC_NAME=FAT:FQL_AUDITING_CLIENT_TEMPLATE.FAT&amp;display_string=Audit&amp;VAR:KEY=ZIXEFILOLW&amp;VAR:QUERY=RkZfRUJJVERBX09QRVIoUVRSLDQvMS8yMDEwLDYvMzAvMjAxMCwsLFVTRCk=&amp;WINDOW=FIRST_POPUP&amp;HEIGH","T=450&amp;WIDTH=450&amp;START_MAXIMIZED=FALSE&amp;VAR:CALENDAR=US&amp;VAR:SYMBOL=TE&amp;VAR:INDEX=0"}</definedName>
    <definedName name="_1360__FDSAUDITLINK__" hidden="1">{"fdsup://Directions/FactSet Auditing Viewer?action=AUDIT_VALUE&amp;DB=129&amp;ID1=62007610&amp;VALUEID=01001&amp;SDATE=201002&amp;PERIODTYPE=QTR_STD&amp;window=popup_no_bar&amp;width=385&amp;height=120&amp;START_MAXIMIZED=FALSE&amp;creator=factset&amp;display_string=Audit"}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Viewer?action=AUDIT_VALUE&amp;DB=129&amp;ID1=61166W10&amp;VALUEID=01001&amp;SDATE=200903&amp;PERIODTYPE=QTR_STD&amp;window=popup_no_bar&amp;width=385&amp;height=120&amp;START_MAXIMIZED=FALSE&amp;creator=factset&amp;display_string=Audit"}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Viewer?action=AUDIT_VALUE&amp;DB=129&amp;ID1=61166W10&amp;VALUEID=01001&amp;SDATE=201003&amp;PERIODTYPE=QTR_STD&amp;window=popup_no_bar&amp;width=385&amp;height=120&amp;START_MAXIMIZED=FALSE&amp;creator=factset&amp;display_string=Audit"}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Viewer?action=AUDIT_VALUE&amp;DB=129&amp;ID1=60855410&amp;VALUEID=01001&amp;SDATE=201004&amp;PERIODTYPE=QTR_STD&amp;window=popup_no_bar&amp;width=385&amp;height=120&amp;START_MAXIMIZED=FALSE&amp;creator=factset&amp;display_string=Audit"}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Viewer?action=AUDIT_VALUE&amp;DB=129&amp;ID1=02209S10&amp;VALUEID=01001&amp;SDATE=200902&amp;PERIODTYPE=QTR_STD&amp;window=popup_no_bar&amp;width=385&amp;height=120&amp;START_MAXIMIZED=FALSE&amp;creator=factset&amp;display_string=Audit"}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Viewer?action=AUDIT_VALUE&amp;DB=129&amp;ID1=02209S10&amp;VALUEID=01001&amp;SDATE=201002&amp;PERIODTYPE=QTR_STD&amp;window=popup_no_bar&amp;width=385&amp;height=120&amp;START_MAXIMIZED=FALSE&amp;creator=factset&amp;display_string=Audit"}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Viewer?action=AUDIT_VALUE&amp;DB=129&amp;ID1=88579Y10&amp;VALUEID=01001&amp;SDATE=200902&amp;PERIODTYPE=QTR_STD&amp;window=popup_no_bar&amp;width=385&amp;height=120&amp;START_MAXIMIZED=FALSE&amp;creator=factset&amp;display_string=Audit"}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Viewer?action=AUDIT_VALUE&amp;DB=129&amp;ID1=88579Y10&amp;VALUEID=01001&amp;SDATE=201002&amp;PERIODTYPE=QTR_STD&amp;window=popup_no_bar&amp;width=385&amp;height=120&amp;START_MAXIMIZED=FALSE&amp;creator=factset&amp;display_string=Audit"}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Viewer?action=AUDIT_VALUE&amp;DB=129&amp;ID1=57174810&amp;VALUEID=01001&amp;SDATE=200902&amp;PERIODTYPE=QTR_STD&amp;window=popup_no_bar&amp;width=385&amp;height=120&amp;START_MAXIMIZED=FALSE&amp;creator=factset&amp;display_string=Audit"}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Viewer?action=AUDIT_VALUE&amp;DB=129&amp;ID1=57174810&amp;VALUEID=01001&amp;SDATE=201002&amp;PERIODTYPE=QTR_STD&amp;window=popup_no_bar&amp;width=385&amp;height=120&amp;START_MAXIMIZED=FALSE&amp;creator=factset&amp;display_string=Audit"}</definedName>
    <definedName name="_137__FDSAUDITLINK__" hidden="1">{"fdsup://directions/FAT Viewer?action=UPDATE&amp;creator=factset&amp;DYN_ARGS=TRUE&amp;DOC_NAME=FAT:FQL_AUDITING_CLIENT_TEMPLATE.FAT&amp;display_string=Audit&amp;VAR:KEY=ROHAZYNUVS&amp;VAR:QUERY=RkZfRUJJVERBX09QRVIoUVRSLDQvMS8yMDA5LDYvMzAvMjAwOSwsLFVTRCk=&amp;WINDOW=FIRST_POPUP&amp;HEIGH","T=450&amp;WIDTH=450&amp;START_MAXIMIZED=FALSE&amp;VAR:CALENDAR=US&amp;VAR:SYMBOL=TDC&amp;VAR:INDEX=0"}</definedName>
    <definedName name="_1370__FDSAUDITLINK__" hidden="1">{"fdsup://Directions/FactSet Auditing Viewer?action=AUDIT_VALUE&amp;DB=129&amp;ID1=57978020&amp;VALUEID=01001&amp;SDATE=200902&amp;PERIODTYPE=QTR_STD&amp;window=popup_no_bar&amp;width=385&amp;height=120&amp;START_MAXIMIZED=FALSE&amp;creator=factset&amp;display_string=Audit"}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Viewer?action=AUDIT_VALUE&amp;DB=129&amp;ID1=57978020&amp;VALUEID=01001&amp;SDATE=201002&amp;PERIODTYPE=QTR_STD&amp;window=popup_no_bar&amp;width=385&amp;height=120&amp;START_MAXIMIZED=FALSE&amp;creator=factset&amp;display_string=Audit"}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Viewer?action=AUDIT_VALUE&amp;DB=129&amp;ID1=58283910&amp;VALUEID=01001&amp;SDATE=200902&amp;PERIODTYPE=QTR_STD&amp;window=popup_no_bar&amp;width=385&amp;height=120&amp;START_MAXIMIZED=FALSE&amp;creator=factset&amp;display_string=Audit"}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Viewer?action=AUDIT_VALUE&amp;DB=129&amp;ID1=58283910&amp;VALUEID=01001&amp;SDATE=201002&amp;PERIODTYPE=QTR_STD&amp;window=popup_no_bar&amp;width=385&amp;height=120&amp;START_MAXIMIZED=FALSE&amp;creator=factset&amp;display_string=Audit"}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Viewer?action=AUDIT_VALUE&amp;DB=129&amp;ID1=58405U10&amp;VALUEID=01001&amp;SDATE=200902&amp;PERIODTYPE=QTR_STD&amp;window=popup_no_bar&amp;width=385&amp;height=120&amp;START_MAXIMIZED=FALSE&amp;creator=factset&amp;display_string=Audit"}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Viewer?action=AUDIT_VALUE&amp;DB=129&amp;ID1=58405U10&amp;VALUEID=01001&amp;SDATE=201002&amp;PERIODTYPE=QTR_STD&amp;window=popup_no_bar&amp;width=385&amp;height=120&amp;START_MAXIMIZED=FALSE&amp;creator=factset&amp;display_string=Audit"}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Viewer?action=AUDIT_VALUE&amp;DB=129&amp;ID1=58064510&amp;VALUEID=01001&amp;SDATE=200902&amp;PERIODTYPE=QTR_STD&amp;window=popup_no_bar&amp;width=385&amp;height=120&amp;START_MAXIMIZED=FALSE&amp;creator=factset&amp;display_string=Audit"}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Viewer?action=AUDIT_VALUE&amp;DB=129&amp;ID1=58064510&amp;VALUEID=01001&amp;SDATE=201002&amp;PERIODTYPE=QTR_STD&amp;window=popup_no_bar&amp;width=385&amp;height=120&amp;START_MAXIMIZED=FALSE&amp;creator=factset&amp;display_string=Audit"}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Viewer?action=AUDIT_VALUE&amp;DB=129&amp;ID1=57906410&amp;VALUEID=01001&amp;SDATE=200902&amp;PERIODTYPE=QTR_STD&amp;window=popup_no_bar&amp;width=385&amp;height=120&amp;START_MAXIMIZED=FALSE&amp;creator=factset&amp;display_string=Audit"}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Viewer?action=AUDIT_VALUE&amp;DB=129&amp;ID1=57906410&amp;VALUEID=01001&amp;SDATE=201002&amp;PERIODTYPE=QTR_STD&amp;window=popup_no_bar&amp;width=385&amp;height=120&amp;START_MAXIMIZED=FALSE&amp;creator=factset&amp;display_string=Audit"}</definedName>
    <definedName name="_138__FDSAUDITLINK__" hidden="1">{"fdsup://directions/FAT Viewer?action=UPDATE&amp;creator=factset&amp;DYN_ARGS=TRUE&amp;DOC_NAME=FAT:FQL_AUDITING_CLIENT_TEMPLATE.FAT&amp;display_string=Audit&amp;VAR:KEY=LCPULQJAHK&amp;VAR:QUERY=RkZfRUJJVERBX09QRVIoUVRSLDQvMS8yMDEwLDYvMzAvMjAxMCwsLFVTRCk=&amp;WINDOW=FIRST_POPUP&amp;HEIGH","T=450&amp;WIDTH=450&amp;START_MAXIMIZED=FALSE&amp;VAR:CALENDAR=US&amp;VAR:SYMBOL=TDC&amp;VAR:INDEX=0"}</definedName>
    <definedName name="_1380__FDSAUDITLINK__" hidden="1">{"fdsup://Directions/FactSet Auditing Viewer?action=AUDIT_VALUE&amp;DB=129&amp;ID1=59156R10&amp;VALUEID=01001&amp;SDATE=200902&amp;PERIODTYPE=QTR_STD&amp;window=popup_no_bar&amp;width=385&amp;height=120&amp;START_MAXIMIZED=FALSE&amp;creator=factset&amp;display_string=Audit"}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Viewer?action=AUDIT_VALUE&amp;DB=129&amp;ID1=59156R10&amp;VALUEID=01001&amp;SDATE=201002&amp;PERIODTYPE=QTR_STD&amp;window=popup_no_bar&amp;width=385&amp;height=120&amp;START_MAXIMIZED=FALSE&amp;creator=factset&amp;display_string=Audit"}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Viewer?action=AUDIT_VALUE&amp;DB=129&amp;ID1=57620610&amp;VALUEID=01001&amp;SDATE=201002&amp;PERIODTYPE=QTR_STD&amp;window=popup_no_bar&amp;width=385&amp;height=120&amp;START_MAXIMIZED=FALSE&amp;creator=factset&amp;display_string=Audit"}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Viewer?action=AUDIT_VALUE&amp;DB=129&amp;ID1=58505510&amp;VALUEID=01001&amp;SDATE=200804&amp;PERIODTYPE=QTR_STD&amp;window=popup_no_bar&amp;width=385&amp;height=120&amp;START_MAXIMIZED=FALSE&amp;creator=factset&amp;display_string=Audit"}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Viewer?action=AUDIT_VALUE&amp;DB=129&amp;ID1=58505510&amp;VALUEID=01001&amp;SDATE=200904&amp;PERIODTYPE=QTR_STD&amp;window=popup_no_bar&amp;width=385&amp;height=120&amp;START_MAXIMIZED=FALSE&amp;creator=factset&amp;display_string=Audit"}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Viewer?action=AUDIT_VALUE&amp;DB=129&amp;ID1=58943310&amp;VALUEID=01001&amp;SDATE=200904&amp;PERIODTYPE=QTR_STD&amp;window=popup_no_bar&amp;width=385&amp;height=120&amp;START_MAXIMIZED=FALSE&amp;creator=factset&amp;display_string=Audit"}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Viewer?action=AUDIT_VALUE&amp;DB=129&amp;ID1=58943310&amp;VALUEID=01001&amp;SDATE=201004&amp;PERIODTYPE=QTR_STD&amp;window=popup_no_bar&amp;width=385&amp;height=120&amp;START_MAXIMIZED=FALSE&amp;creator=factset&amp;display_string=Audit"}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Viewer?action=AUDIT_VALUE&amp;DB=129&amp;ID1=61536910&amp;VALUEID=01001&amp;SDATE=200902&amp;PERIODTYPE=QTR_STD&amp;window=popup_no_bar&amp;width=385&amp;height=120&amp;START_MAXIMIZED=FALSE&amp;creator=factset&amp;display_string=Audit"}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Viewer?action=AUDIT_VALUE&amp;DB=129&amp;ID1=61536910&amp;VALUEID=01001&amp;SDATE=201002&amp;PERIODTYPE=QTR_STD&amp;window=popup_no_bar&amp;width=385&amp;height=120&amp;START_MAXIMIZED=FALSE&amp;creator=factset&amp;display_string=Audit"}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Viewer?action=AUDIT_VALUE&amp;DB=129&amp;ID1=58155Q10&amp;VALUEID=01001&amp;SDATE=200901&amp;PERIODTYPE=QTR_STD&amp;window=popup_no_bar&amp;width=385&amp;height=120&amp;START_MAXIMIZED=FALSE&amp;creator=factset&amp;display_string=Audit"}</definedName>
    <definedName name="_139__FDSAUDITLINK__" hidden="1">{"fdsup://directions/FAT Viewer?action=UPDATE&amp;creator=factset&amp;DYN_ARGS=TRUE&amp;DOC_NAME=FAT:FQL_AUDITING_CLIENT_TEMPLATE.FAT&amp;display_string=Audit&amp;VAR:KEY=LIZMREJUBM&amp;VAR:QUERY=RkZfRUJJVERBX09QRVIoUVRSLDQvMS8yMDA5LDYvMzAvMjAwOSwsLFVTRCk=&amp;WINDOW=FIRST_POPUP&amp;HEIGH","T=450&amp;WIDTH=450&amp;START_MAXIMIZED=FALSE&amp;VAR:CALENDAR=US&amp;VAR:SYMBOL=TAP&amp;VAR:INDEX=0"}</definedName>
    <definedName name="_1390__FDSAUDITLINK__" hidden="1">{"fdsup://Directions/FactSet Auditing Viewer?action=AUDIT_VALUE&amp;DB=129&amp;ID1=58155Q10&amp;VALUEID=01001&amp;SDATE=201001&amp;PERIODTYPE=QTR_STD&amp;window=popup_no_bar&amp;width=385&amp;height=120&amp;START_MAXIMIZED=FALSE&amp;creator=factset&amp;display_string=Audit"}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Viewer?action=AUDIT_VALUE&amp;DB=129&amp;ID1=59501710&amp;VALUEID=01001&amp;SDATE=200901&amp;PERIODTYPE=QTR_STD&amp;window=popup_no_bar&amp;width=385&amp;height=120&amp;START_MAXIMIZED=FALSE&amp;creator=factset&amp;display_string=Audit"}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Viewer?action=AUDIT_VALUE&amp;DB=129&amp;ID1=59501710&amp;VALUEID=01001&amp;SDATE=201001&amp;PERIODTYPE=QTR_STD&amp;window=popup_no_bar&amp;width=385&amp;height=120&amp;START_MAXIMIZED=FALSE&amp;creator=factset&amp;display_string=Audit"}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Viewer?action=AUDIT_VALUE&amp;DB=129&amp;ID1=58013510&amp;VALUEID=01001&amp;SDATE=200902&amp;PERIODTYPE=QTR_STD&amp;window=popup_no_bar&amp;width=385&amp;height=120&amp;START_MAXIMIZED=FALSE&amp;creator=factset&amp;display_string=Audit"}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Viewer?action=AUDIT_VALUE&amp;DB=129&amp;ID1=58013510&amp;VALUEID=01001&amp;SDATE=201002&amp;PERIODTYPE=QTR_STD&amp;window=popup_no_bar&amp;width=385&amp;height=120&amp;START_MAXIMIZED=FALSE&amp;creator=factset&amp;display_string=Audit"}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Viewer?action=AUDIT_VALUE&amp;DB=129&amp;ID1=57708110&amp;VALUEID=01001&amp;SDATE=200902&amp;PERIODTYPE=QTR_STD&amp;window=popup_no_bar&amp;width=385&amp;height=120&amp;START_MAXIMIZED=FALSE&amp;creator=factset&amp;display_string=Audit"}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Viewer?action=AUDIT_VALUE&amp;DB=129&amp;ID1=57708110&amp;VALUEID=01001&amp;SDATE=201002&amp;PERIODTYPE=QTR_STD&amp;window=popup_no_bar&amp;width=385&amp;height=120&amp;START_MAXIMIZED=FALSE&amp;creator=factset&amp;display_string=Audit"}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Viewer?action=AUDIT_VALUE&amp;DB=129&amp;ID1=57459910&amp;VALUEID=01001&amp;SDATE=200902&amp;PERIODTYPE=QTR_STD&amp;window=popup_no_bar&amp;width=385&amp;height=120&amp;START_MAXIMIZED=FALSE&amp;creator=factset&amp;display_string=Audit"}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Viewer?action=AUDIT_VALUE&amp;DB=129&amp;ID1=57459910&amp;VALUEID=01001&amp;SDATE=201002&amp;PERIODTYPE=QTR_STD&amp;window=popup_no_bar&amp;width=385&amp;height=120&amp;START_MAXIMIZED=FALSE&amp;creator=factset&amp;display_string=Audit"}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Viewer?action=AUDIT_VALUE&amp;DB=129&amp;ID1=57190320&amp;VALUEID=01001&amp;SDATE=200902&amp;PERIODTYPE=QTR_STD&amp;window=popup_no_bar&amp;width=385&amp;height=120&amp;START_MAXIMIZED=FALSE&amp;creator=factset&amp;display_string=Audit"}</definedName>
    <definedName name="_1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40__FDSAUDITLINK__" hidden="1">{"fdsup://directions/FAT Viewer?action=UPDATE&amp;creator=factset&amp;DYN_ARGS=TRUE&amp;DOC_NAME=FAT:FQL_AUDITING_CLIENT_TEMPLATE.FAT&amp;display_string=Audit&amp;VAR:KEY=RYLOJAFUPY&amp;VAR:QUERY=RkZfRUJJVERBX09QRVIoUVRSLDQvMS8yMDEwLDYvMzAvMjAxMCwsLFVTRCk=&amp;WINDOW=FIRST_POPUP&amp;HEIGH","T=450&amp;WIDTH=450&amp;START_MAXIMIZED=FALSE&amp;VAR:CALENDAR=US&amp;VAR:SYMBOL=TAP&amp;VAR:INDEX=0"}</definedName>
    <definedName name="_1400__FDSAUDITLINK__" hidden="1">{"fdsup://Directions/FactSet Auditing Viewer?action=AUDIT_VALUE&amp;DB=129&amp;ID1=57190320&amp;VALUEID=01001&amp;SDATE=201002&amp;PERIODTYPE=QTR_STD&amp;window=popup_no_bar&amp;width=385&amp;height=120&amp;START_MAXIMIZED=FALSE&amp;creator=factset&amp;display_string=Audit"}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Viewer?action=AUDIT_VALUE&amp;DB=129&amp;ID1=57636Q10&amp;VALUEID=01001&amp;SDATE=200902&amp;PERIODTYPE=QTR_STD&amp;window=popup_no_bar&amp;width=385&amp;height=120&amp;START_MAXIMIZED=FALSE&amp;creator=factset&amp;display_string=Audit"}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Viewer?action=AUDIT_VALUE&amp;DB=129&amp;ID1=57636Q10&amp;VALUEID=01001&amp;SDATE=201002&amp;PERIODTYPE=QTR_STD&amp;window=popup_no_bar&amp;width=385&amp;height=120&amp;START_MAXIMIZED=FALSE&amp;creator=factset&amp;display_string=Audit"}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Viewer?action=AUDIT_VALUE&amp;DB=129&amp;ID1=55616P10&amp;VALUEID=01001&amp;SDATE=200901&amp;PERIODTYPE=QTR_STD&amp;window=popup_no_bar&amp;width=385&amp;height=120&amp;START_MAXIMIZED=FALSE&amp;creator=factset&amp;display_string=Audit"}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Viewer?action=AUDIT_VALUE&amp;DB=129&amp;ID1=55616P10&amp;VALUEID=01001&amp;SDATE=201001&amp;PERIODTYPE=QTR_STD&amp;window=popup_no_bar&amp;width=385&amp;height=120&amp;START_MAXIMIZED=FALSE&amp;creator=factset&amp;display_string=Audit"}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Viewer?action=AUDIT_VALUE&amp;DB=129&amp;ID1=52977110&amp;VALUEID=01001&amp;SDATE=201002&amp;PERIODTYPE=QTR_STD&amp;window=popup_no_bar&amp;width=385&amp;height=120&amp;START_MAXIMIZED=FALSE&amp;creator=factset&amp;display_string=Audit"}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Viewer?action=AUDIT_VALUE&amp;DB=129&amp;ID1=84474110&amp;VALUEID=01001&amp;SDATE=200902&amp;PERIODTYPE=QTR_STD&amp;window=popup_no_bar&amp;width=385&amp;height=120&amp;START_MAXIMIZED=FALSE&amp;creator=factset&amp;display_string=Audit"}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Viewer?action=AUDIT_VALUE&amp;DB=129&amp;ID1=84474110&amp;VALUEID=01001&amp;SDATE=201002&amp;PERIODTYPE=QTR_STD&amp;window=popup_no_bar&amp;width=385&amp;height=120&amp;START_MAXIMIZED=FALSE&amp;creator=factset&amp;display_string=Audit"}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Viewer?action=AUDIT_VALUE&amp;DB=129&amp;ID1=52728810&amp;VALUEID=01001&amp;SDATE=200902&amp;PERIODTYPE=QTR_STD&amp;window=popup_no_bar&amp;width=385&amp;height=120&amp;START_MAXIMIZED=FALSE&amp;creator=factset&amp;display_string=Audit"}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Viewer?action=AUDIT_VALUE&amp;DB=129&amp;ID1=52728810&amp;VALUEID=01001&amp;SDATE=201002&amp;PERIODTYPE=QTR_STD&amp;window=popup_no_bar&amp;width=385&amp;height=120&amp;START_MAXIMIZED=FALSE&amp;creator=factset&amp;display_string=Audit"}</definedName>
    <definedName name="_141__FDSAUDITLINK__" hidden="1">{"fdsup://directions/FAT Viewer?action=UPDATE&amp;creator=factset&amp;DYN_ARGS=TRUE&amp;DOC_NAME=FAT:FQL_AUDITING_CLIENT_TEMPLATE.FAT&amp;display_string=Audit&amp;VAR:KEY=RCVENYPMFS&amp;VAR:QUERY=RkZfRUJJVERBX09QRVIoUVRSLDQvMS8yMDA5LDYvMzAvMjAwOSwsLFVTRCk=&amp;WINDOW=FIRST_POPUP&amp;HEIGH","T=450&amp;WIDTH=450&amp;START_MAXIMIZED=FALSE&amp;VAR:CALENDAR=US&amp;VAR:SYMBOL=T&amp;VAR:INDEX=0"}</definedName>
    <definedName name="_1410__FDSAUDITLINK__" hidden="1">{"fdsup://Directions/FactSet Auditing Viewer?action=AUDIT_VALUE&amp;DB=129&amp;ID1=53271610&amp;VALUEID=01001&amp;SDATE=201001&amp;PERIODTYPE=QTR_STD&amp;window=popup_no_bar&amp;width=385&amp;height=120&amp;START_MAXIMIZED=FALSE&amp;creator=factset&amp;display_string=Audit"}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Viewer?action=AUDIT_VALUE&amp;DB=129&amp;ID1=50216110&amp;VALUEID=01001&amp;SDATE=200902&amp;PERIODTYPE=QTR_STD&amp;window=popup_no_bar&amp;width=385&amp;height=120&amp;START_MAXIMIZED=FALSE&amp;creator=factset&amp;display_string=Audit"}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Viewer?action=AUDIT_VALUE&amp;DB=129&amp;ID1=50216110&amp;VALUEID=01001&amp;SDATE=201002&amp;PERIODTYPE=QTR_STD&amp;window=popup_no_bar&amp;width=385&amp;height=120&amp;START_MAXIMIZED=FALSE&amp;creator=factset&amp;display_string=Audit"}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Viewer?action=AUDIT_VALUE&amp;DB=129&amp;ID1=54414710&amp;VALUEID=01001&amp;SDATE=200902&amp;PERIODTYPE=QTR_STD&amp;window=popup_no_bar&amp;width=385&amp;height=120&amp;START_MAXIMIZED=FALSE&amp;creator=factset&amp;display_string=Audit"}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Viewer?action=AUDIT_VALUE&amp;DB=129&amp;ID1=54414710&amp;VALUEID=01001&amp;SDATE=201002&amp;PERIODTYPE=QTR_STD&amp;window=popup_no_bar&amp;width=385&amp;height=120&amp;START_MAXIMIZED=FALSE&amp;creator=factset&amp;display_string=Audit"}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Viewer?action=AUDIT_VALUE&amp;DB=129&amp;ID1=53418710&amp;VALUEID=01001&amp;SDATE=200902&amp;PERIODTYPE=QTR_STD&amp;window=popup_no_bar&amp;width=385&amp;height=120&amp;START_MAXIMIZED=FALSE&amp;creator=factset&amp;display_string=Audit"}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Viewer?action=AUDIT_VALUE&amp;DB=129&amp;ID1=53418710&amp;VALUEID=01001&amp;SDATE=201002&amp;PERIODTYPE=QTR_STD&amp;window=popup_no_bar&amp;width=385&amp;height=120&amp;START_MAXIMIZED=FALSE&amp;creator=factset&amp;display_string=Audit"}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Viewer?action=AUDIT_VALUE&amp;DB=129&amp;ID1=53983010&amp;VALUEID=01001&amp;SDATE=200902&amp;PERIODTYPE=QTR_STD&amp;window=popup_no_bar&amp;width=385&amp;height=120&amp;START_MAXIMIZED=FALSE&amp;creator=factset&amp;display_string=Audit"}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Viewer?action=AUDIT_VALUE&amp;DB=129&amp;ID1=53983010&amp;VALUEID=01001&amp;SDATE=201002&amp;PERIODTYPE=QTR_STD&amp;window=popup_no_bar&amp;width=385&amp;height=120&amp;START_MAXIMIZED=FALSE&amp;creator=factset&amp;display_string=Audit"}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Viewer?action=AUDIT_VALUE&amp;DB=129&amp;ID1=52490110&amp;VALUEID=01001&amp;SDATE=200901&amp;PERIODTYPE=QTR_STD&amp;window=popup_no_bar&amp;width=385&amp;height=120&amp;START_MAXIMIZED=FALSE&amp;creator=factset&amp;display_string=Audit"}</definedName>
    <definedName name="_142__FDSAUDITLINK__" hidden="1">{"fdsup://directions/FAT Viewer?action=UPDATE&amp;creator=factset&amp;DYN_ARGS=TRUE&amp;DOC_NAME=FAT:FQL_AUDITING_CLIENT_TEMPLATE.FAT&amp;display_string=Audit&amp;VAR:KEY=PGZCPMXMVK&amp;VAR:QUERY=RkZfRUJJVERBX09QRVIoUVRSLDQvMS8yMDEwLDYvMzAvMjAxMCwsLFVTRCk=&amp;WINDOW=FIRST_POPUP&amp;HEIGH","T=450&amp;WIDTH=450&amp;START_MAXIMIZED=FALSE&amp;VAR:CALENDAR=US&amp;VAR:SYMBOL=T&amp;VAR:INDEX=0"}</definedName>
    <definedName name="_1420__FDSAUDITLINK__" hidden="1">{"fdsup://Directions/FactSet Auditing Viewer?action=AUDIT_VALUE&amp;DB=129&amp;ID1=52490110&amp;VALUEID=01001&amp;SDATE=201001&amp;PERIODTYPE=QTR_STD&amp;window=popup_no_bar&amp;width=385&amp;height=120&amp;START_MAXIMIZED=FALSE&amp;creator=factset&amp;display_string=Audit"}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Viewer?action=AUDIT_VALUE&amp;DB=129&amp;ID1=53245710&amp;VALUEID=01001&amp;SDATE=200902&amp;PERIODTYPE=QTR_STD&amp;window=popup_no_bar&amp;width=385&amp;height=120&amp;START_MAXIMIZED=FALSE&amp;creator=factset&amp;display_string=Audit"}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Viewer?action=AUDIT_VALUE&amp;DB=129&amp;ID1=53245710&amp;VALUEID=01001&amp;SDATE=201002&amp;PERIODTYPE=QTR_STD&amp;window=popup_no_bar&amp;width=385&amp;height=120&amp;START_MAXIMIZED=FALSE&amp;creator=factset&amp;display_string=Audit"}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Viewer?action=AUDIT_VALUE&amp;DB=129&amp;ID1=53567810&amp;VALUEID=01001&amp;SDATE=201004&amp;PERIODTYPE=QTR_STD&amp;window=popup_no_bar&amp;width=385&amp;height=120&amp;START_MAXIMIZED=FALSE&amp;creator=factset&amp;display_string=Audit"}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Viewer?action=AUDIT_VALUE&amp;DB=129&amp;ID1=50242410&amp;VALUEID=01001&amp;SDATE=200902&amp;PERIODTYPE=QTR_STD&amp;window=popup_no_bar&amp;width=385&amp;height=120&amp;START_MAXIMIZED=FALSE&amp;creator=factset&amp;display_string=Audit"}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Viewer?action=AUDIT_VALUE&amp;DB=129&amp;ID1=50242410&amp;VALUEID=01001&amp;SDATE=201002&amp;PERIODTYPE=QTR_STD&amp;window=popup_no_bar&amp;width=385&amp;height=120&amp;START_MAXIMIZED=FALSE&amp;creator=factset&amp;display_string=Audit"}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Viewer?action=AUDIT_VALUE&amp;DB=129&amp;ID1=53217V10&amp;VALUEID=01001&amp;SDATE=200902&amp;PERIODTYPE=QTR_STD&amp;window=popup_no_bar&amp;width=385&amp;height=120&amp;START_MAXIMIZED=FALSE&amp;creator=factset&amp;display_string=Audit"}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Viewer?action=AUDIT_VALUE&amp;DB=129&amp;ID1=53217V10&amp;VALUEID=01001&amp;SDATE=201002&amp;PERIODTYPE=QTR_STD&amp;window=popup_no_bar&amp;width=385&amp;height=120&amp;START_MAXIMIZED=FALSE&amp;creator=factset&amp;display_string=Audit"}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Viewer?action=AUDIT_VALUE&amp;DB=129&amp;ID1=50540R40&amp;VALUEID=01001&amp;SDATE=200902&amp;PERIODTYPE=QTR_STD&amp;window=popup_no_bar&amp;width=385&amp;height=120&amp;START_MAXIMIZED=FALSE&amp;creator=factset&amp;display_string=Audit"}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Viewer?action=AUDIT_VALUE&amp;DB=129&amp;ID1=50540R40&amp;VALUEID=01001&amp;SDATE=201002&amp;PERIODTYPE=QTR_STD&amp;window=popup_no_bar&amp;width=385&amp;height=120&amp;START_MAXIMIZED=FALSE&amp;creator=factset&amp;display_string=Audit"}</definedName>
    <definedName name="_143__FDSAUDITLINK__" hidden="1">{"fdsup://directions/FAT Viewer?action=UPDATE&amp;creator=factset&amp;DYN_ARGS=TRUE&amp;DOC_NAME=FAT:FQL_AUDITING_CLIENT_TEMPLATE.FAT&amp;display_string=Audit&amp;VAR:KEY=JKHUVWRMBO&amp;VAR:QUERY=RkZfRUJJVERBX09QRVIoUVRSLDQvMS8yMDA5LDYvMzAvMjAwOSwsLFVTRCk=&amp;WINDOW=FIRST_POPUP&amp;HEIGH","T=450&amp;WIDTH=450&amp;START_MAXIMIZED=FALSE&amp;VAR:CALENDAR=US&amp;VAR:SYMBOL=SYY&amp;VAR:INDEX=0"}</definedName>
    <definedName name="_1430__FDSAUDITLINK__" hidden="1">{"fdsup://Directions/FactSet Auditing Viewer?action=AUDIT_VALUE&amp;DB=129&amp;ID1=52605710&amp;VALUEID=01001&amp;SDATE=200902&amp;PERIODTYPE=QTR_STD&amp;window=popup_no_bar&amp;width=385&amp;height=120&amp;START_MAXIMIZED=FALSE&amp;creator=factset&amp;display_string=Audit"}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Viewer?action=AUDIT_VALUE&amp;DB=129&amp;ID1=52605710&amp;VALUEID=01001&amp;SDATE=201002&amp;PERIODTYPE=QTR_STD&amp;window=popup_no_bar&amp;width=385&amp;height=120&amp;START_MAXIMIZED=FALSE&amp;creator=factset&amp;display_string=Audit"}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Viewer?action=AUDIT_VALUE&amp;DB=129&amp;ID1=52466010&amp;VALUEID=01001&amp;SDATE=200902&amp;PERIODTYPE=QTR_STD&amp;window=popup_no_bar&amp;width=385&amp;height=120&amp;START_MAXIMIZED=FALSE&amp;creator=factset&amp;display_string=Audit"}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Viewer?action=AUDIT_VALUE&amp;DB=129&amp;ID1=52466010&amp;VALUEID=01001&amp;SDATE=201002&amp;PERIODTYPE=QTR_STD&amp;window=popup_no_bar&amp;width=385&amp;height=120&amp;START_MAXIMIZED=FALSE&amp;creator=factset&amp;display_string=Audit"}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Viewer?action=AUDIT_VALUE&amp;DB=129&amp;ID1=54042410&amp;VALUEID=01001&amp;SDATE=200902&amp;PERIODTYPE=QTR_STD&amp;window=popup_no_bar&amp;width=385&amp;height=120&amp;START_MAXIMIZED=FALSE&amp;creator=factset&amp;display_string=Audit"}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Viewer?action=AUDIT_VALUE&amp;DB=129&amp;ID1=54042410&amp;VALUEID=01001&amp;SDATE=201002&amp;PERIODTYPE=QTR_STD&amp;window=popup_no_bar&amp;width=385&amp;height=120&amp;START_MAXIMIZED=FALSE&amp;creator=factset&amp;display_string=Audit"}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Viewer?action=AUDIT_VALUE&amp;DB=129&amp;ID1=50025510&amp;VALUEID=01001&amp;SDATE=200901&amp;PERIODTYPE=QTR_STD&amp;window=popup_no_bar&amp;width=385&amp;height=120&amp;START_MAXIMIZED=FALSE&amp;creator=factset&amp;display_string=Audit"}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Viewer?action=AUDIT_VALUE&amp;DB=129&amp;ID1=50025510&amp;VALUEID=01001&amp;SDATE=201001&amp;PERIODTYPE=QTR_STD&amp;window=popup_no_bar&amp;width=385&amp;height=120&amp;START_MAXIMIZED=FALSE&amp;creator=factset&amp;display_string=Audit"}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Viewer?action=AUDIT_VALUE&amp;DB=129&amp;ID1=50104410&amp;VALUEID=01001&amp;SDATE=200901&amp;PERIODTYPE=QTR_STD&amp;window=popup_no_bar&amp;width=385&amp;height=120&amp;START_MAXIMIZED=FALSE&amp;creator=factset&amp;display_string=Audit"}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Viewer?action=AUDIT_VALUE&amp;DB=129&amp;ID1=50104410&amp;VALUEID=01001&amp;SDATE=201001&amp;PERIODTYPE=QTR_STD&amp;window=popup_no_bar&amp;width=385&amp;height=120&amp;START_MAXIMIZED=FALSE&amp;creator=factset&amp;display_string=Audit"}</definedName>
    <definedName name="_144__FDSAUDITLINK__" hidden="1">{"fdsup://directions/FAT Viewer?action=UPDATE&amp;creator=factset&amp;DYN_ARGS=TRUE&amp;DOC_NAME=FAT:FQL_AUDITING_CLIENT_TEMPLATE.FAT&amp;display_string=Audit&amp;VAR:KEY=ZYXITQZKRG&amp;VAR:QUERY=RkZfRUJJVERBX09QRVIoUVRSLDQvMS8yMDEwLDYvMzAvMjAxMCwsLFVTRCk=&amp;WINDOW=FIRST_POPUP&amp;HEIGH","T=450&amp;WIDTH=450&amp;START_MAXIMIZED=FALSE&amp;VAR:CALENDAR=US&amp;VAR:SYMBOL=SYY&amp;VAR:INDEX=0"}</definedName>
    <definedName name="_1440__FDSAUDITLINK__" hidden="1">{"fdsup://Directions/FactSet Auditing Viewer?action=AUDIT_VALUE&amp;DB=129&amp;ID1=19121610&amp;VALUEID=01001&amp;SDATE=200902&amp;PERIODTYPE=QTR_STD&amp;window=popup_no_bar&amp;width=385&amp;height=120&amp;START_MAXIMIZED=FALSE&amp;creator=factset&amp;display_string=Audit"}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Viewer?action=AUDIT_VALUE&amp;DB=129&amp;ID1=19121610&amp;VALUEID=01001&amp;SDATE=201002&amp;PERIODTYPE=QTR_STD&amp;window=popup_no_bar&amp;width=385&amp;height=120&amp;START_MAXIMIZED=FALSE&amp;creator=factset&amp;display_string=Audit"}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Viewer?action=AUDIT_VALUE&amp;DB=129&amp;ID1=14313010&amp;VALUEID=01001&amp;SDATE=200901&amp;PERIODTYPE=QTR_STD&amp;window=popup_no_bar&amp;width=385&amp;height=120&amp;START_MAXIMIZED=FALSE&amp;creator=factset&amp;display_string=Audit"}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Viewer?action=AUDIT_VALUE&amp;DB=129&amp;ID1=14313010&amp;VALUEID=01001&amp;SDATE=201001&amp;PERIODTYPE=QTR_STD&amp;window=popup_no_bar&amp;width=385&amp;height=120&amp;START_MAXIMIZED=FALSE&amp;creator=factset&amp;display_string=Audit"}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Viewer?action=AUDIT_VALUE&amp;DB=129&amp;ID1=49436810&amp;VALUEID=01001&amp;SDATE=200902&amp;PERIODTYPE=QTR_STD&amp;window=popup_no_bar&amp;width=385&amp;height=120&amp;START_MAXIMIZED=FALSE&amp;creator=factset&amp;display_string=Audit"}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Viewer?action=AUDIT_VALUE&amp;DB=129&amp;ID1=49436810&amp;VALUEID=01001&amp;SDATE=201002&amp;PERIODTYPE=QTR_STD&amp;window=popup_no_bar&amp;width=385&amp;height=120&amp;START_MAXIMIZED=FALSE&amp;creator=factset&amp;display_string=Audit"}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Viewer?action=AUDIT_VALUE&amp;DB=129&amp;ID1=48248010&amp;VALUEID=01001&amp;SDATE=200904&amp;PERIODTYPE=QTR_STD&amp;window=popup_no_bar&amp;width=385&amp;height=120&amp;START_MAXIMIZED=FALSE&amp;creator=factset&amp;display_string=Audit"}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Viewer?action=AUDIT_VALUE&amp;DB=129&amp;ID1=48248010&amp;VALUEID=01001&amp;SDATE=201004&amp;PERIODTYPE=QTR_STD&amp;window=popup_no_bar&amp;width=385&amp;height=120&amp;START_MAXIMIZED=FALSE&amp;creator=factset&amp;display_string=Audit"}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Viewer?action=AUDIT_VALUE&amp;DB=129&amp;ID1=49446R10&amp;VALUEID=01001&amp;SDATE=200902&amp;PERIODTYPE=QTR_STD&amp;window=popup_no_bar&amp;width=385&amp;height=120&amp;START_MAXIMIZED=FALSE&amp;creator=factset&amp;display_string=Audit"}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Viewer?action=AUDIT_VALUE&amp;DB=129&amp;ID1=49446R10&amp;VALUEID=01001&amp;SDATE=201002&amp;PERIODTYPE=QTR_STD&amp;window=popup_no_bar&amp;width=385&amp;height=120&amp;START_MAXIMIZED=FALSE&amp;creator=factset&amp;display_string=Audit"}</definedName>
    <definedName name="_145__FDSAUDITLINK__" hidden="1">{"fdsup://directions/FAT Viewer?action=UPDATE&amp;creator=factset&amp;DYN_ARGS=TRUE&amp;DOC_NAME=FAT:FQL_AUDITING_CLIENT_TEMPLATE.FAT&amp;display_string=Audit&amp;VAR:KEY=RWBSDSPGJG&amp;VAR:QUERY=RkZfRUJJVERBX09QRVIoUVRSLDQvMS8yMDA5LDYvMzAvMjAwOSwsLFVTRCk=&amp;WINDOW=FIRST_POPUP&amp;HEIGH","T=450&amp;WIDTH=450&amp;START_MAXIMIZED=FALSE&amp;VAR:CALENDAR=US&amp;VAR:SYMBOL=SYMC&amp;VAR:INDEX=0"}</definedName>
    <definedName name="_1450__FDSAUDITLINK__" hidden="1">{"fdsup://Directions/FactSet Auditing Viewer?action=AUDIT_VALUE&amp;DB=129&amp;ID1=49558210&amp;VALUEID=01001&amp;SDATE=200902&amp;PERIODTYPE=QTR_STD&amp;window=popup_no_bar&amp;width=385&amp;height=120&amp;START_MAXIMIZED=FALSE&amp;creator=factset&amp;display_string=Audit"}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Viewer?action=AUDIT_VALUE&amp;DB=129&amp;ID1=49558210&amp;VALUEID=01001&amp;SDATE=201002&amp;PERIODTYPE=QTR_STD&amp;window=popup_no_bar&amp;width=385&amp;height=120&amp;START_MAXIMIZED=FALSE&amp;creator=factset&amp;display_string=Audit"}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Viewer?action=AUDIT_VALUE&amp;DB=129&amp;ID1=50075N10&amp;VALUEID=01001&amp;SDATE=200902&amp;PERIODTYPE=QTR_STD&amp;window=popup_no_bar&amp;width=385&amp;height=120&amp;START_MAXIMIZED=FALSE&amp;creator=factset&amp;display_string=Audit"}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Viewer?action=AUDIT_VALUE&amp;DB=129&amp;ID1=50075N10&amp;VALUEID=01001&amp;SDATE=201002&amp;PERIODTYPE=QTR_STD&amp;window=popup_no_bar&amp;width=385&amp;height=120&amp;START_MAXIMIZED=FALSE&amp;creator=factset&amp;display_string=Audit"}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Viewer?action=AUDIT_VALUE&amp;DB=129&amp;ID1=48783610&amp;VALUEID=01001&amp;SDATE=200902&amp;PERIODTYPE=QTR_STD&amp;window=popup_no_bar&amp;width=385&amp;height=120&amp;START_MAXIMIZED=FALSE&amp;creator=factset&amp;display_string=Audit"}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Viewer?action=AUDIT_VALUE&amp;DB=129&amp;ID1=48783610&amp;VALUEID=01001&amp;SDATE=201002&amp;PERIODTYPE=QTR_STD&amp;window=popup_no_bar&amp;width=385&amp;height=120&amp;START_MAXIMIZED=FALSE&amp;creator=factset&amp;display_string=Audit"}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Viewer?action=AUDIT_VALUE&amp;DB=129&amp;ID1=65566410&amp;VALUEID=01001&amp;SDATE=201001&amp;PERIODTYPE=QTR_STD&amp;window=popup_no_bar&amp;width=385&amp;height=120&amp;START_MAXIMIZED=FALSE&amp;creator=factset&amp;display_string=Audit"}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Viewer?action=AUDIT_VALUE&amp;DB=129&amp;ID1=47102X10&amp;VALUEID=01001&amp;SDATE=200902&amp;PERIODTYPE=QTR_STD&amp;window=popup_no_bar&amp;width=385&amp;height=120&amp;START_MAXIMIZED=FALSE&amp;creator=factset&amp;display_string=Audit"}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Viewer?action=AUDIT_VALUE&amp;DB=129&amp;ID1=47102X10&amp;VALUEID=01001&amp;SDATE=201002&amp;PERIODTYPE=QTR_STD&amp;window=popup_no_bar&amp;width=385&amp;height=120&amp;START_MAXIMIZED=FALSE&amp;creator=factset&amp;display_string=Audit"}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Viewer?action=AUDIT_VALUE&amp;DB=129&amp;ID1=48203R10&amp;VALUEID=01001&amp;SDATE=200902&amp;PERIODTYPE=QTR_STD&amp;window=popup_no_bar&amp;width=385&amp;height=120&amp;START_MAXIMIZED=FALSE&amp;creator=factset&amp;display_string=Audit"}</definedName>
    <definedName name="_146__FDSAUDITLINK__" hidden="1">{"fdsup://directions/FAT Viewer?action=UPDATE&amp;creator=factset&amp;DYN_ARGS=TRUE&amp;DOC_NAME=FAT:FQL_AUDITING_CLIENT_TEMPLATE.FAT&amp;display_string=Audit&amp;VAR:KEY=VSNWJKXIRC&amp;VAR:QUERY=RkZfRUJJVERBX09QRVIoUVRSLDQvMS8yMDEwLDYvMzAvMjAxMCwsLFVTRCk=&amp;WINDOW=FIRST_POPUP&amp;HEIGH","T=450&amp;WIDTH=450&amp;START_MAXIMIZED=FALSE&amp;VAR:CALENDAR=US&amp;VAR:SYMBOL=SYMC&amp;VAR:INDEX=0"}</definedName>
    <definedName name="_1460__FDSAUDITLINK__" hidden="1">{"fdsup://Directions/FactSet Auditing Viewer?action=AUDIT_VALUE&amp;DB=129&amp;ID1=48203R10&amp;VALUEID=01001&amp;SDATE=201002&amp;PERIODTYPE=QTR_STD&amp;window=popup_no_bar&amp;width=385&amp;height=120&amp;START_MAXIMIZED=FALSE&amp;creator=factset&amp;display_string=Audit"}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Viewer?action=AUDIT_VALUE&amp;DB=129&amp;ID1=47816010&amp;VALUEID=01001&amp;SDATE=200902&amp;PERIODTYPE=QTR_STD&amp;window=popup_no_bar&amp;width=385&amp;height=120&amp;START_MAXIMIZED=FALSE&amp;creator=factset&amp;display_string=Audit"}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Viewer?action=AUDIT_VALUE&amp;DB=129&amp;ID1=47816010&amp;VALUEID=01001&amp;SDATE=201002&amp;PERIODTYPE=QTR_STD&amp;window=popup_no_bar&amp;width=385&amp;height=120&amp;START_MAXIMIZED=FALSE&amp;creator=factset&amp;display_string=Audit"}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Viewer?action=AUDIT_VALUE&amp;DB=129&amp;ID1=46981410&amp;VALUEID=01001&amp;SDATE=200903&amp;PERIODTYPE=QTR_STD&amp;window=popup_no_bar&amp;width=385&amp;height=120&amp;START_MAXIMIZED=FALSE&amp;creator=factset&amp;display_string=Audit"}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Viewer?action=AUDIT_VALUE&amp;DB=129&amp;ID1=46981410&amp;VALUEID=01001&amp;SDATE=201003&amp;PERIODTYPE=QTR_STD&amp;window=popup_no_bar&amp;width=385&amp;height=120&amp;START_MAXIMIZED=FALSE&amp;creator=factset&amp;display_string=Audit"}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Viewer?action=AUDIT_VALUE&amp;DB=129&amp;ID1=46612J50&amp;VALUEID=01001&amp;SDATE=201003&amp;PERIODTYPE=QTR_STD&amp;window=popup_no_bar&amp;width=385&amp;height=120&amp;START_MAXIMIZED=FALSE&amp;creator=factset&amp;display_string=Audit"}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Viewer?action=AUDIT_VALUE&amp;DB=129&amp;ID1=70816010&amp;VALUEID=01001&amp;SDATE=200901&amp;PERIODTYPE=QTR_STD&amp;window=popup_no_bar&amp;width=385&amp;height=120&amp;START_MAXIMIZED=FALSE&amp;creator=factset&amp;display_string=Audit"}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Viewer?action=AUDIT_VALUE&amp;DB=129&amp;ID1=70816010&amp;VALUEID=01001&amp;SDATE=201001&amp;PERIODTYPE=QTR_STD&amp;window=popup_no_bar&amp;width=385&amp;height=120&amp;START_MAXIMIZED=FALSE&amp;creator=factset&amp;display_string=Audit"}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Viewer?action=AUDIT_VALUE&amp;DB=129&amp;ID1=47836610&amp;VALUEID=01001&amp;SDATE=200903&amp;PERIODTYPE=QTR_STD&amp;window=popup_no_bar&amp;width=385&amp;height=120&amp;START_MAXIMIZED=FALSE&amp;creator=factset&amp;display_string=Audit"}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Viewer?action=AUDIT_VALUE&amp;DB=129&amp;ID1=47836610&amp;VALUEID=01001&amp;SDATE=201003&amp;PERIODTYPE=QTR_STD&amp;window=popup_no_bar&amp;width=385&amp;height=120&amp;START_MAXIMIZED=FALSE&amp;creator=factset&amp;display_string=Audit"}</definedName>
    <definedName name="_147__FDSAUDITLINK__" hidden="1">{"fdsup://directions/FAT Viewer?action=UPDATE&amp;creator=factset&amp;DYN_ARGS=TRUE&amp;DOC_NAME=FAT:FQL_AUDITING_CLIENT_TEMPLATE.FAT&amp;display_string=Audit&amp;VAR:KEY=BGROTWXYLS&amp;VAR:QUERY=RkZfRUJJVERBX09QRVIoUVRSLDQvMS8yMDA5LDYvMzAvMjAwOSwsLFVTRCk=&amp;WINDOW=FIRST_POPUP&amp;HEIGH","T=450&amp;WIDTH=450&amp;START_MAXIMIZED=FALSE&amp;VAR:CALENDAR=US&amp;VAR:SYMBOL=SYK&amp;VAR:INDEX=0"}</definedName>
    <definedName name="_1470__FDSAUDITLINK__" hidden="1">{"fdsup://Directions/FactSet Auditing Viewer?action=AUDIT_VALUE&amp;DB=129&amp;ID1=46631310&amp;VALUEID=01001&amp;SDATE=200903&amp;PERIODTYPE=QTR_STD&amp;window=popup_no_bar&amp;width=385&amp;height=120&amp;START_MAXIMIZED=FALSE&amp;creator=factset&amp;display_string=Audit"}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Viewer?action=AUDIT_VALUE&amp;DB=129&amp;ID1=46631310&amp;VALUEID=01001&amp;SDATE=201003&amp;PERIODTYPE=QTR_STD&amp;window=popup_no_bar&amp;width=385&amp;height=120&amp;START_MAXIMIZED=FALSE&amp;creator=factset&amp;display_string=Audit"}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Viewer?action=AUDIT_VALUE&amp;DB=129&amp;ID1=G491BT10&amp;VALUEID=01001&amp;SDATE=200902&amp;PERIODTYPE=QTR_STD&amp;window=popup_no_bar&amp;width=385&amp;height=120&amp;START_MAXIMIZED=FALSE&amp;creator=factset&amp;display_string=Audit"}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Viewer?action=AUDIT_VALUE&amp;DB=129&amp;ID1=G491BT10&amp;VALUEID=01001&amp;SDATE=201002&amp;PERIODTYPE=QTR_STD&amp;window=popup_no_bar&amp;width=385&amp;height=120&amp;START_MAXIMIZED=FALSE&amp;creator=factset&amp;display_string=Audit"}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Viewer?action=AUDIT_VALUE&amp;DB=129&amp;ID1=45230810&amp;VALUEID=01001&amp;SDATE=200902&amp;PERIODTYPE=QTR_STD&amp;window=popup_no_bar&amp;width=385&amp;height=120&amp;START_MAXIMIZED=FALSE&amp;creator=factset&amp;display_string=Audit"}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Viewer?action=AUDIT_VALUE&amp;DB=129&amp;ID1=45230810&amp;VALUEID=01001&amp;SDATE=201002&amp;PERIODTYPE=QTR_STD&amp;window=popup_no_bar&amp;width=385&amp;height=120&amp;START_MAXIMIZED=FALSE&amp;creator=factset&amp;display_string=Audit"}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Viewer?action=AUDIT_VALUE&amp;DB=129&amp;ID1=45091110&amp;VALUEID=01001&amp;SDATE=200902&amp;PERIODTYPE=QTR_STD&amp;window=popup_no_bar&amp;width=385&amp;height=120&amp;START_MAXIMIZED=FALSE&amp;creator=factset&amp;display_string=Audit"}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Viewer?action=AUDIT_VALUE&amp;DB=129&amp;ID1=45091110&amp;VALUEID=01001&amp;SDATE=201002&amp;PERIODTYPE=QTR_STD&amp;window=popup_no_bar&amp;width=385&amp;height=120&amp;START_MAXIMIZED=FALSE&amp;creator=factset&amp;display_string=Audit"}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Viewer?action=AUDIT_VALUE&amp;DB=129&amp;ID1=46120E60&amp;VALUEID=01001&amp;SDATE=200902&amp;PERIODTYPE=QTR_STD&amp;window=popup_no_bar&amp;width=385&amp;height=120&amp;START_MAXIMIZED=FALSE&amp;creator=factset&amp;display_string=Audit"}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Viewer?action=AUDIT_VALUE&amp;DB=129&amp;ID1=46120E60&amp;VALUEID=01001&amp;SDATE=201002&amp;PERIODTYPE=QTR_STD&amp;window=popup_no_bar&amp;width=385&amp;height=120&amp;START_MAXIMIZED=FALSE&amp;creator=factset&amp;display_string=Audit"}</definedName>
    <definedName name="_148__FDSAUDITLINK__" hidden="1">{"fdsup://directions/FAT Viewer?action=UPDATE&amp;creator=factset&amp;DYN_ARGS=TRUE&amp;DOC_NAME=FAT:FQL_AUDITING_CLIENT_TEMPLATE.FAT&amp;display_string=Audit&amp;VAR:KEY=ZORQXUDSPW&amp;VAR:QUERY=RkZfRUJJVERBX09QRVIoUVRSLDQvMS8yMDEwLDYvMzAvMjAxMCwsLFVTRCk=&amp;WINDOW=FIRST_POPUP&amp;HEIGH","T=450&amp;WIDTH=450&amp;START_MAXIMIZED=FALSE&amp;VAR:CALENDAR=US&amp;VAR:SYMBOL=SYK&amp;VAR:INDEX=0"}</definedName>
    <definedName name="_1480__FDSAUDITLINK__" hidden="1">{"fdsup://Directions/FactSet Auditing Viewer?action=AUDIT_VALUE&amp;DB=129&amp;ID1=46284610&amp;VALUEID=01001&amp;SDATE=200902&amp;PERIODTYPE=QTR_STD&amp;window=popup_no_bar&amp;width=385&amp;height=120&amp;START_MAXIMIZED=FALSE&amp;creator=factset&amp;display_string=Audit"}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Viewer?action=AUDIT_VALUE&amp;DB=129&amp;ID1=46284610&amp;VALUEID=01001&amp;SDATE=201002&amp;PERIODTYPE=QTR_STD&amp;window=popup_no_bar&amp;width=385&amp;height=120&amp;START_MAXIMIZED=FALSE&amp;creator=factset&amp;display_string=Audit"}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Viewer?action=AUDIT_VALUE&amp;DB=129&amp;ID1=46069010&amp;VALUEID=01001&amp;SDATE=200902&amp;PERIODTYPE=QTR_STD&amp;window=popup_no_bar&amp;width=385&amp;height=120&amp;START_MAXIMIZED=FALSE&amp;creator=factset&amp;display_string=Audit"}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Viewer?action=AUDIT_VALUE&amp;DB=129&amp;ID1=46069010&amp;VALUEID=01001&amp;SDATE=201002&amp;PERIODTYPE=QTR_STD&amp;window=popup_no_bar&amp;width=385&amp;height=120&amp;START_MAXIMIZED=FALSE&amp;creator=factset&amp;display_string=Audit"}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Viewer?action=AUDIT_VALUE&amp;DB=129&amp;ID1=46014610&amp;VALUEID=01001&amp;SDATE=200902&amp;PERIODTYPE=QTR_STD&amp;window=popup_no_bar&amp;width=385&amp;height=120&amp;START_MAXIMIZED=FALSE&amp;creator=factset&amp;display_string=Audit"}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Viewer?action=AUDIT_VALUE&amp;DB=129&amp;ID1=46014610&amp;VALUEID=01001&amp;SDATE=201002&amp;PERIODTYPE=QTR_STD&amp;window=popup_no_bar&amp;width=385&amp;height=120&amp;START_MAXIMIZED=FALSE&amp;creator=factset&amp;display_string=Audit"}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Viewer?action=AUDIT_VALUE&amp;DB=129&amp;ID1=46120210&amp;VALUEID=01001&amp;SDATE=200903&amp;PERIODTYPE=QTR_STD&amp;window=popup_no_bar&amp;width=385&amp;height=120&amp;START_MAXIMIZED=FALSE&amp;creator=factset&amp;display_string=Audit"}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Viewer?action=AUDIT_VALUE&amp;DB=129&amp;ID1=46120210&amp;VALUEID=01001&amp;SDATE=201003&amp;PERIODTYPE=QTR_STD&amp;window=popup_no_bar&amp;width=385&amp;height=120&amp;START_MAXIMIZED=FALSE&amp;creator=factset&amp;display_string=Audit"}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Viewer?action=AUDIT_VALUE&amp;DB=129&amp;ID1=45814010&amp;VALUEID=01001&amp;SDATE=200902&amp;PERIODTYPE=QTR_STD&amp;window=popup_no_bar&amp;width=385&amp;height=120&amp;START_MAXIMIZED=FALSE&amp;creator=factset&amp;display_string=Audit"}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Viewer?action=AUDIT_VALUE&amp;DB=129&amp;ID1=45814010&amp;VALUEID=01001&amp;SDATE=201002&amp;PERIODTYPE=QTR_STD&amp;window=popup_no_bar&amp;width=385&amp;height=120&amp;START_MAXIMIZED=FALSE&amp;creator=factset&amp;display_string=Audit"}</definedName>
    <definedName name="_149__FDSAUDITLINK__" hidden="1">{"fdsup://directions/FAT Viewer?action=UPDATE&amp;creator=factset&amp;DYN_ARGS=TRUE&amp;DOC_NAME=FAT:FQL_AUDITING_CLIENT_TEMPLATE.FAT&amp;display_string=Audit&amp;VAR:KEY=RGLWHGVEXO&amp;VAR:QUERY=RkZfRUJJVERBX09QRVIoUVRSLDQvMS8yMDA5LDYvMzAvMjAwOSwsLFVTRCk=&amp;WINDOW=FIRST_POPUP&amp;HEIGH","T=450&amp;WIDTH=450&amp;START_MAXIMIZED=FALSE&amp;VAR:CALENDAR=US&amp;VAR:SYMBOL=SWY&amp;VAR:INDEX=0"}</definedName>
    <definedName name="_1490__FDSAUDITLINK__" hidden="1">{"fdsup://Directions/FactSet Auditing Viewer?action=AUDIT_VALUE&amp;DB=129&amp;ID1=45990210&amp;VALUEID=01001&amp;SDATE=200903&amp;PERIODTYPE=QTR_STD&amp;window=popup_no_bar&amp;width=385&amp;height=120&amp;START_MAXIMIZED=FALSE&amp;creator=factset&amp;display_string=Audit"}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Viewer?action=AUDIT_VALUE&amp;DB=129&amp;ID1=45990210&amp;VALUEID=01001&amp;SDATE=201003&amp;PERIODTYPE=QTR_STD&amp;window=popup_no_bar&amp;width=385&amp;height=120&amp;START_MAXIMIZED=FALSE&amp;creator=factset&amp;display_string=Audit"}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Viewer?action=AUDIT_VALUE&amp;DB=129&amp;ID1=45950610&amp;VALUEID=01001&amp;SDATE=200902&amp;PERIODTYPE=QTR_STD&amp;window=popup_no_bar&amp;width=385&amp;height=120&amp;START_MAXIMIZED=FALSE&amp;creator=factset&amp;display_string=Audit"}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Viewer?action=AUDIT_VALUE&amp;DB=129&amp;ID1=45950610&amp;VALUEID=01001&amp;SDATE=201002&amp;PERIODTYPE=QTR_STD&amp;window=popup_no_bar&amp;width=385&amp;height=120&amp;START_MAXIMIZED=FALSE&amp;creator=factset&amp;display_string=Audit"}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Viewer?action=AUDIT_VALUE&amp;DB=129&amp;ID1=45865V10&amp;VALUEID=01001&amp;SDATE=200902&amp;PERIODTYPE=QTR_STD&amp;window=popup_no_bar&amp;width=385&amp;height=120&amp;START_MAXIMIZED=FALSE&amp;creator=factset&amp;display_string=Audit"}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Viewer?action=AUDIT_VALUE&amp;DB=129&amp;ID1=45865V10&amp;VALUEID=01001&amp;SDATE=201002&amp;PERIODTYPE=QTR_STD&amp;window=popup_no_bar&amp;width=385&amp;height=120&amp;START_MAXIMIZED=FALSE&amp;creator=factset&amp;display_string=Audit"}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Viewer?action=AUDIT_VALUE&amp;DB=129&amp;ID1=45920010&amp;VALUEID=01001&amp;SDATE=200902&amp;PERIODTYPE=QTR_STD&amp;window=popup_no_bar&amp;width=385&amp;height=120&amp;START_MAXIMIZED=FALSE&amp;creator=factset&amp;display_string=Audit"}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Viewer?action=AUDIT_VALUE&amp;DB=129&amp;ID1=45920010&amp;VALUEID=01001&amp;SDATE=201002&amp;PERIODTYPE=QTR_STD&amp;window=popup_no_bar&amp;width=385&amp;height=120&amp;START_MAXIMIZED=FALSE&amp;creator=factset&amp;display_string=Audit"}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Viewer?action=AUDIT_VALUE&amp;DB=129&amp;ID1=44485910&amp;VALUEID=01001&amp;SDATE=200902&amp;PERIODTYPE=QTR_STD&amp;window=popup_no_bar&amp;width=385&amp;height=120&amp;START_MAXIMIZED=FALSE&amp;creator=factset&amp;display_string=Audit"}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Viewer?action=AUDIT_VALUE&amp;DB=129&amp;ID1=44485910&amp;VALUEID=01001&amp;SDATE=201002&amp;PERIODTYPE=QTR_STD&amp;window=popup_no_bar&amp;width=385&amp;height=120&amp;START_MAXIMIZED=FALSE&amp;creator=factset&amp;display_string=Audit"}</definedName>
    <definedName name="_1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50__FDSAUDITLINK__" hidden="1">{"fdsup://directions/FAT Viewer?action=UPDATE&amp;creator=factset&amp;DYN_ARGS=TRUE&amp;DOC_NAME=FAT:FQL_AUDITING_CLIENT_TEMPLATE.FAT&amp;display_string=Audit&amp;VAR:KEY=JGHIBMLYBM&amp;VAR:QUERY=RkZfRUJJVERBX09QRVIoUVRSLDQvMS8yMDEwLDYvMzAvMjAxMCwsLFVTRCk=&amp;WINDOW=FIRST_POPUP&amp;HEIGH","T=450&amp;WIDTH=450&amp;START_MAXIMIZED=FALSE&amp;VAR:CALENDAR=US&amp;VAR:SYMBOL=SWY&amp;VAR:INDEX=0"}</definedName>
    <definedName name="_1500__FDSAUDITLINK__" hidden="1">{"fdsup://Directions/FactSet Auditing Viewer?action=AUDIT_VALUE&amp;DB=129&amp;ID1=42786610&amp;VALUEID=01001&amp;SDATE=200902&amp;PERIODTYPE=QTR_STD&amp;window=popup_no_bar&amp;width=385&amp;height=120&amp;START_MAXIMIZED=FALSE&amp;creator=factset&amp;display_string=Audit"}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Viewer?action=AUDIT_VALUE&amp;DB=129&amp;ID1=42786610&amp;VALUEID=01001&amp;SDATE=201002&amp;PERIODTYPE=QTR_STD&amp;window=popup_no_bar&amp;width=385&amp;height=120&amp;START_MAXIMIZED=FALSE&amp;creator=factset&amp;display_string=Audit"}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Viewer?action=AUDIT_VALUE&amp;DB=129&amp;ID1=44107P10&amp;VALUEID=01001&amp;SDATE=200902&amp;PERIODTYPE=QTR_STD&amp;window=popup_no_bar&amp;width=385&amp;height=120&amp;START_MAXIMIZED=FALSE&amp;creator=factset&amp;display_string=Audit"}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Viewer?action=AUDIT_VALUE&amp;DB=129&amp;ID1=44107P10&amp;VALUEID=01001&amp;SDATE=201002&amp;PERIODTYPE=QTR_STD&amp;window=popup_no_bar&amp;width=385&amp;height=120&amp;START_MAXIMIZED=FALSE&amp;creator=factset&amp;display_string=Audit"}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Viewer?action=AUDIT_VALUE&amp;DB=129&amp;ID1=44106010&amp;VALUEID=01001&amp;SDATE=200902&amp;PERIODTYPE=QTR_STD&amp;window=popup_no_bar&amp;width=385&amp;height=120&amp;START_MAXIMIZED=FALSE&amp;creator=factset&amp;display_string=Audit"}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Viewer?action=AUDIT_VALUE&amp;DB=129&amp;ID1=44106010&amp;VALUEID=01001&amp;SDATE=201002&amp;PERIODTYPE=QTR_STD&amp;window=popup_no_bar&amp;width=385&amp;height=120&amp;START_MAXIMIZED=FALSE&amp;creator=factset&amp;display_string=Audit"}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Viewer?action=AUDIT_VALUE&amp;DB=129&amp;ID1=41387510&amp;VALUEID=01001&amp;SDATE=201004&amp;PERIODTYPE=QTR_STD&amp;window=popup_no_bar&amp;width=385&amp;height=120&amp;START_MAXIMIZED=FALSE&amp;creator=factset&amp;display_string=Audit"}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Viewer?action=AUDIT_VALUE&amp;DB=129&amp;ID1=44045210&amp;VALUEID=01001&amp;SDATE=200902&amp;PERIODTYPE=QTR_STD&amp;window=popup_no_bar&amp;width=385&amp;height=120&amp;START_MAXIMIZED=FALSE&amp;creator=factset&amp;display_string=Audit"}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Viewer?action=AUDIT_VALUE&amp;DB=129&amp;ID1=44045210&amp;VALUEID=01001&amp;SDATE=201002&amp;PERIODTYPE=QTR_STD&amp;window=popup_no_bar&amp;width=385&amp;height=120&amp;START_MAXIMIZED=FALSE&amp;creator=factset&amp;display_string=Audit"}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Viewer?action=AUDIT_VALUE&amp;DB=129&amp;ID1=09367110&amp;VALUEID=01001&amp;SDATE=200904&amp;PERIODTYPE=QTR_STD&amp;window=popup_no_bar&amp;width=385&amp;height=120&amp;START_MAXIMIZED=FALSE&amp;creator=factset&amp;display_string=Audit"}</definedName>
    <definedName name="_151__FDSAUDITLINK__" hidden="1">{"fdsup://directions/FAT Viewer?action=UPDATE&amp;creator=factset&amp;DYN_ARGS=TRUE&amp;DOC_NAME=FAT:FQL_AUDITING_CLIENT_TEMPLATE.FAT&amp;display_string=Audit&amp;VAR:KEY=DWLALAPQPA&amp;VAR:QUERY=RkZfRUJJVERBX09QRVIoUVRSLDQvMS8yMDA5LDYvMzAvMjAwOSwsLFVTRCk=&amp;WINDOW=FIRST_POPUP&amp;HEIGH","T=450&amp;WIDTH=450&amp;START_MAXIMIZED=FALSE&amp;VAR:CALENDAR=US&amp;VAR:SYMBOL=SWN&amp;VAR:INDEX=0"}</definedName>
    <definedName name="_1510__FDSAUDITLINK__" hidden="1">{"fdsup://Directions/FactSet Auditing Viewer?action=AUDIT_VALUE&amp;DB=129&amp;ID1=42823610&amp;VALUEID=01001&amp;SDATE=200902&amp;PERIODTYPE=QTR_STD&amp;window=popup_no_bar&amp;width=385&amp;height=120&amp;START_MAXIMIZED=FALSE&amp;creator=factset&amp;display_string=Audit"}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Viewer?action=AUDIT_VALUE&amp;DB=129&amp;ID1=42823610&amp;VALUEID=01001&amp;SDATE=201002&amp;PERIODTYPE=QTR_STD&amp;window=popup_no_bar&amp;width=385&amp;height=120&amp;START_MAXIMIZED=FALSE&amp;creator=factset&amp;display_string=Audit"}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Viewer?action=AUDIT_VALUE&amp;DB=129&amp;ID1=42345210&amp;VALUEID=01001&amp;SDATE=200903&amp;PERIODTYPE=QTR_STD&amp;window=popup_no_bar&amp;width=385&amp;height=120&amp;START_MAXIMIZED=FALSE&amp;creator=factset&amp;display_string=Audit"}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Viewer?action=AUDIT_VALUE&amp;DB=129&amp;ID1=42345210&amp;VALUEID=01001&amp;SDATE=201003&amp;PERIODTYPE=QTR_STD&amp;window=popup_no_bar&amp;width=385&amp;height=120&amp;START_MAXIMIZED=FALSE&amp;creator=factset&amp;display_string=Audit"}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Viewer?action=AUDIT_VALUE&amp;DB=129&amp;ID1=85590A40&amp;VALUEID=01001&amp;SDATE=200902&amp;PERIODTYPE=QTR_STD&amp;window=popup_no_bar&amp;width=385&amp;height=120&amp;START_MAXIMIZED=FALSE&amp;creator=factset&amp;display_string=Audit"}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Viewer?action=AUDIT_VALUE&amp;DB=129&amp;ID1=85590A40&amp;VALUEID=01001&amp;SDATE=201002&amp;PERIODTYPE=QTR_STD&amp;window=popup_no_bar&amp;width=385&amp;height=120&amp;START_MAXIMIZED=FALSE&amp;creator=factset&amp;display_string=Audit"}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Viewer?action=AUDIT_VALUE&amp;DB=129&amp;ID1=43851610&amp;VALUEID=01001&amp;SDATE=200902&amp;PERIODTYPE=QTR_STD&amp;window=popup_no_bar&amp;width=385&amp;height=120&amp;START_MAXIMIZED=FALSE&amp;creator=factset&amp;display_string=Audit"}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Viewer?action=AUDIT_VALUE&amp;DB=129&amp;ID1=43851610&amp;VALUEID=01001&amp;SDATE=201002&amp;PERIODTYPE=QTR_STD&amp;window=popup_no_bar&amp;width=385&amp;height=120&amp;START_MAXIMIZED=FALSE&amp;creator=factset&amp;display_string=Audit"}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Viewer?action=AUDIT_VALUE&amp;DB=129&amp;ID1=41282210&amp;VALUEID=01001&amp;SDATE=200902&amp;PERIODTYPE=QTR_STD&amp;window=popup_no_bar&amp;width=385&amp;height=120&amp;START_MAXIMIZED=FALSE&amp;creator=factset&amp;display_string=Audit"}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Viewer?action=AUDIT_VALUE&amp;DB=129&amp;ID1=41282210&amp;VALUEID=01001&amp;SDATE=201002&amp;PERIODTYPE=QTR_STD&amp;window=popup_no_bar&amp;width=385&amp;height=120&amp;START_MAXIMIZED=FALSE&amp;creator=factset&amp;display_string=Audit"}</definedName>
    <definedName name="_152__FDSAUDITLINK__" hidden="1">{"fdsup://directions/FAT Viewer?action=UPDATE&amp;creator=factset&amp;DYN_ARGS=TRUE&amp;DOC_NAME=FAT:FQL_AUDITING_CLIENT_TEMPLATE.FAT&amp;display_string=Audit&amp;VAR:KEY=TSLMFSVQVS&amp;VAR:QUERY=RkZfRUJJVERBX09QRVIoUVRSLDQvMS8yMDEwLDYvMzAvMjAxMCwsLFVTRCk=&amp;WINDOW=FIRST_POPUP&amp;HEIGH","T=450&amp;WIDTH=450&amp;START_MAXIMIZED=FALSE&amp;VAR:CALENDAR=US&amp;VAR:SYMBOL=SWN&amp;VAR:INDEX=0"}</definedName>
    <definedName name="_1520__FDSAUDITLINK__" hidden="1">{"fdsup://Directions/FactSet Auditing Viewer?action=AUDIT_VALUE&amp;DB=129&amp;ID1=42307410&amp;VALUEID=01001&amp;SDATE=200804&amp;PERIODTYPE=QTR_STD&amp;window=popup_no_bar&amp;width=385&amp;height=120&amp;START_MAXIMIZED=FALSE&amp;creator=factset&amp;display_string=Audit"}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Viewer?action=AUDIT_VALUE&amp;DB=129&amp;ID1=42307410&amp;VALUEID=01001&amp;SDATE=200904&amp;PERIODTYPE=QTR_STD&amp;window=popup_no_bar&amp;width=385&amp;height=120&amp;START_MAXIMIZED=FALSE&amp;creator=factset&amp;display_string=Audit"}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Viewer?action=AUDIT_VALUE&amp;DB=129&amp;ID1=41651510&amp;VALUEID=01001&amp;SDATE=200902&amp;PERIODTYPE=QTR_STD&amp;window=popup_no_bar&amp;width=385&amp;height=120&amp;START_MAXIMIZED=FALSE&amp;creator=factset&amp;display_string=Audit"}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Viewer?action=AUDIT_VALUE&amp;DB=129&amp;ID1=41651510&amp;VALUEID=01001&amp;SDATE=201002&amp;PERIODTYPE=QTR_STD&amp;window=popup_no_bar&amp;width=385&amp;height=120&amp;START_MAXIMIZED=FALSE&amp;creator=factset&amp;display_string=Audit"}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Viewer?action=AUDIT_VALUE&amp;DB=129&amp;ID1=42809H10&amp;VALUEID=01001&amp;SDATE=200902&amp;PERIODTYPE=QTR_STD&amp;window=popup_no_bar&amp;width=385&amp;height=120&amp;START_MAXIMIZED=FALSE&amp;creator=factset&amp;display_string=Audit"}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Viewer?action=AUDIT_VALUE&amp;DB=129&amp;ID1=42809H10&amp;VALUEID=01001&amp;SDATE=201002&amp;PERIODTYPE=QTR_STD&amp;window=popup_no_bar&amp;width=385&amp;height=120&amp;START_MAXIMIZED=FALSE&amp;creator=factset&amp;display_string=Audit"}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Viewer?action=AUDIT_VALUE&amp;DB=129&amp;ID1=43707610&amp;VALUEID=01001&amp;SDATE=200901&amp;PERIODTYPE=QTR_STD&amp;window=popup_no_bar&amp;width=385&amp;height=120&amp;START_MAXIMIZED=FALSE&amp;creator=factset&amp;display_string=Audit"}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Viewer?action=AUDIT_VALUE&amp;DB=129&amp;ID1=43707610&amp;VALUEID=01001&amp;SDATE=201001&amp;PERIODTYPE=QTR_STD&amp;window=popup_no_bar&amp;width=385&amp;height=120&amp;START_MAXIMIZED=FALSE&amp;creator=factset&amp;display_string=Audit"}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Viewer?action=AUDIT_VALUE&amp;DB=129&amp;ID1=40414L10&amp;VALUEID=01001&amp;SDATE=200902&amp;PERIODTYPE=QTR_STD&amp;window=popup_no_bar&amp;width=385&amp;height=120&amp;START_MAXIMIZED=FALSE&amp;creator=factset&amp;display_string=Audit"}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Viewer?action=AUDIT_VALUE&amp;DB=129&amp;ID1=40414L10&amp;VALUEID=01001&amp;SDATE=201002&amp;PERIODTYPE=QTR_STD&amp;window=popup_no_bar&amp;width=385&amp;height=120&amp;START_MAXIMIZED=FALSE&amp;creator=factset&amp;display_string=Audit"}</definedName>
    <definedName name="_153__FDSAUDITLINK__" hidden="1">{"fdsup://directions/FAT Viewer?action=UPDATE&amp;creator=factset&amp;DYN_ARGS=TRUE&amp;DOC_NAME=FAT:FQL_AUDITING_CLIENT_TEMPLATE.FAT&amp;display_string=Audit&amp;VAR:KEY=NGVGDYJORE&amp;VAR:QUERY=RkZfRUJJVERBX09QRVIoUVRSLDQvMS8yMDA5LDYvMzAvMjAwOSwsLFVTRCk=&amp;WINDOW=FIRST_POPUP&amp;HEIGH","T=450&amp;WIDTH=450&amp;START_MAXIMIZED=FALSE&amp;VAR:CALENDAR=US&amp;VAR:SYMBOL=SWK&amp;VAR:INDEX=0"}</definedName>
    <definedName name="_1530__FDSAUDITLINK__" hidden="1">{"fdsup://Directions/FactSet Auditing Viewer?action=AUDIT_VALUE&amp;DB=129&amp;ID1=42217K10&amp;VALUEID=01001&amp;SDATE=200902&amp;PERIODTYPE=QTR_STD&amp;window=popup_no_bar&amp;width=385&amp;height=120&amp;START_MAXIMIZED=FALSE&amp;creator=factset&amp;display_string=Audit"}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Viewer?action=AUDIT_VALUE&amp;DB=129&amp;ID1=42217K10&amp;VALUEID=01001&amp;SDATE=201002&amp;PERIODTYPE=QTR_STD&amp;window=popup_no_bar&amp;width=385&amp;height=120&amp;START_MAXIMIZED=FALSE&amp;creator=factset&amp;display_string=Audit"}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Viewer?action=AUDIT_VALUE&amp;DB=129&amp;ID1=41805610&amp;VALUEID=01001&amp;SDATE=200902&amp;PERIODTYPE=QTR_STD&amp;window=popup_no_bar&amp;width=385&amp;height=120&amp;START_MAXIMIZED=FALSE&amp;creator=factset&amp;display_string=Audit"}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Viewer?action=AUDIT_VALUE&amp;DB=129&amp;ID1=41805610&amp;VALUEID=01001&amp;SDATE=201002&amp;PERIODTYPE=QTR_STD&amp;window=popup_no_bar&amp;width=385&amp;height=120&amp;START_MAXIMIZED=FALSE&amp;creator=factset&amp;display_string=Audit"}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Viewer?action=AUDIT_VALUE&amp;DB=129&amp;ID1=41308610&amp;VALUEID=01001&amp;SDATE=201004&amp;PERIODTYPE=QTR_STD&amp;window=popup_no_bar&amp;width=385&amp;height=120&amp;START_MAXIMIZED=FALSE&amp;creator=factset&amp;display_string=Audit"}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Viewer?action=AUDIT_VALUE&amp;DB=129&amp;ID1=40621610&amp;VALUEID=01001&amp;SDATE=201002&amp;PERIODTYPE=QTR_STD&amp;window=popup_no_bar&amp;width=385&amp;height=120&amp;START_MAXIMIZED=FALSE&amp;creator=factset&amp;display_string=Audit"}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Viewer?action=AUDIT_VALUE&amp;DB=129&amp;ID1=38480210&amp;VALUEID=01001&amp;SDATE=200902&amp;PERIODTYPE=QTR_STD&amp;window=popup_no_bar&amp;width=385&amp;height=120&amp;START_MAXIMIZED=FALSE&amp;creator=factset&amp;display_string=Audit"}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Viewer?action=AUDIT_VALUE&amp;DB=129&amp;ID1=38480210&amp;VALUEID=01001&amp;SDATE=201002&amp;PERIODTYPE=QTR_STD&amp;window=popup_no_bar&amp;width=385&amp;height=120&amp;START_MAXIMIZED=FALSE&amp;creator=factset&amp;display_string=Audit"}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Viewer?action=AUDIT_VALUE&amp;DB=129&amp;ID1=38255010&amp;VALUEID=01001&amp;SDATE=200902&amp;PERIODTYPE=QTR_STD&amp;window=popup_no_bar&amp;width=385&amp;height=120&amp;START_MAXIMIZED=FALSE&amp;creator=factset&amp;display_string=Audit"}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Viewer?action=AUDIT_VALUE&amp;DB=129&amp;ID1=38255010&amp;VALUEID=01001&amp;SDATE=201002&amp;PERIODTYPE=QTR_STD&amp;window=popup_no_bar&amp;width=385&amp;height=120&amp;START_MAXIMIZED=FALSE&amp;creator=factset&amp;display_string=Audit"}</definedName>
    <definedName name="_154__FDSAUDITLINK__" hidden="1">{"fdsup://directions/FAT Viewer?action=UPDATE&amp;creator=factset&amp;DYN_ARGS=TRUE&amp;DOC_NAME=FAT:FQL_AUDITING_CLIENT_TEMPLATE.FAT&amp;display_string=Audit&amp;VAR:KEY=JYFSBIXSXC&amp;VAR:QUERY=RkZfRUJJVERBX09QRVIoUVRSLDQvMS8yMDEwLDYvMzAvMjAxMCwsLFVTRCk=&amp;WINDOW=FIRST_POPUP&amp;HEIGH","T=450&amp;WIDTH=450&amp;START_MAXIMIZED=FALSE&amp;VAR:CALENDAR=US&amp;VAR:SYMBOL=SWK&amp;VAR:INDEX=0"}</definedName>
    <definedName name="_1540__FDSAUDITLINK__" hidden="1">{"fdsup://Directions/FactSet Auditing Viewer?action=AUDIT_VALUE&amp;DB=129&amp;ID1=38141G10&amp;VALUEID=01001&amp;SDATE=200902&amp;PERIODTYPE=QTR_STD&amp;window=popup_no_bar&amp;width=385&amp;height=120&amp;START_MAXIMIZED=FALSE&amp;creator=factset&amp;display_string=Audit"}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Viewer?action=AUDIT_VALUE&amp;DB=129&amp;ID1=38141G10&amp;VALUEID=01001&amp;SDATE=201002&amp;PERIODTYPE=QTR_STD&amp;window=popup_no_bar&amp;width=385&amp;height=120&amp;START_MAXIMIZED=FALSE&amp;creator=factset&amp;display_string=Audit"}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Viewer?action=AUDIT_VALUE&amp;DB=129&amp;ID1=38238810&amp;VALUEID=01001&amp;SDATE=200902&amp;PERIODTYPE=QTR_STD&amp;window=popup_no_bar&amp;width=385&amp;height=120&amp;START_MAXIMIZED=FALSE&amp;creator=factset&amp;display_string=Audit"}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Viewer?action=AUDIT_VALUE&amp;DB=129&amp;ID1=38238810&amp;VALUEID=01001&amp;SDATE=201002&amp;PERIODTYPE=QTR_STD&amp;window=popup_no_bar&amp;width=385&amp;height=120&amp;START_MAXIMIZED=FALSE&amp;creator=factset&amp;display_string=Audit"}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Viewer?action=AUDIT_VALUE&amp;DB=129&amp;ID1=36476010&amp;VALUEID=01001&amp;SDATE=201001&amp;PERIODTYPE=QTR_STD&amp;window=popup_no_bar&amp;width=385&amp;height=120&amp;START_MAXIMIZED=FALSE&amp;creator=factset&amp;display_string=Audit"}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Viewer?action=AUDIT_VALUE&amp;DB=129&amp;ID1=37246010&amp;VALUEID=01001&amp;SDATE=200902&amp;PERIODTYPE=QTR_STD&amp;window=popup_no_bar&amp;width=385&amp;height=120&amp;START_MAXIMIZED=FALSE&amp;creator=factset&amp;display_string=Audit"}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Viewer?action=AUDIT_VALUE&amp;DB=129&amp;ID1=37246010&amp;VALUEID=01001&amp;SDATE=201002&amp;PERIODTYPE=QTR_STD&amp;window=popup_no_bar&amp;width=385&amp;height=120&amp;START_MAXIMIZED=FALSE&amp;creator=factset&amp;display_string=Audit"}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Viewer?action=AUDIT_VALUE&amp;DB=129&amp;ID1=38259P50&amp;VALUEID=01001&amp;SDATE=200902&amp;PERIODTYPE=QTR_STD&amp;window=popup_no_bar&amp;width=385&amp;height=120&amp;START_MAXIMIZED=FALSE&amp;creator=factset&amp;display_string=Audit"}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Viewer?action=AUDIT_VALUE&amp;DB=129&amp;ID1=38259P50&amp;VALUEID=01001&amp;SDATE=201002&amp;PERIODTYPE=QTR_STD&amp;window=popup_no_bar&amp;width=385&amp;height=120&amp;START_MAXIMIZED=FALSE&amp;creator=factset&amp;display_string=Audit"}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Viewer?action=AUDIT_VALUE&amp;DB=129&amp;ID1=37247D10&amp;VALUEID=01001&amp;SDATE=200902&amp;PERIODTYPE=QTR_STD&amp;window=popup_no_bar&amp;width=385&amp;height=120&amp;START_MAXIMIZED=FALSE&amp;creator=factset&amp;display_string=Audit"}</definedName>
    <definedName name="_155__FDSAUDITLINK__" hidden="1">{"fdsup://directions/FAT Viewer?action=UPDATE&amp;creator=factset&amp;DYN_ARGS=TRUE&amp;DOC_NAME=FAT:FQL_AUDITING_CLIENT_TEMPLATE.FAT&amp;display_string=Audit&amp;VAR:KEY=VQRSTGPKJW&amp;VAR:QUERY=RkZfRUJJVERBX09QRVIoUVRSLDQvMS8yMDA5LDYvMzAvMjAwOSwsLFVTRCk=&amp;WINDOW=FIRST_POPUP&amp;HEIGH","T=450&amp;WIDTH=450&amp;START_MAXIMIZED=FALSE&amp;VAR:CALENDAR=US&amp;VAR:SYMBOL=SVU&amp;VAR:INDEX=0"}</definedName>
    <definedName name="_1550__FDSAUDITLINK__" hidden="1">{"fdsup://Directions/FactSet Auditing Viewer?action=AUDIT_VALUE&amp;DB=129&amp;ID1=37247D10&amp;VALUEID=01001&amp;SDATE=201002&amp;PERIODTYPE=QTR_STD&amp;window=popup_no_bar&amp;width=385&amp;height=120&amp;START_MAXIMIZED=FALSE&amp;creator=factset&amp;display_string=Audit"}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Viewer?action=AUDIT_VALUE&amp;DB=129&amp;ID1=36467W10&amp;VALUEID=01001&amp;SDATE=200901&amp;PERIODTYPE=QTR_STD&amp;window=popup_no_bar&amp;width=385&amp;height=120&amp;START_MAXIMIZED=FALSE&amp;creator=factset&amp;display_string=Audit"}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Viewer?action=AUDIT_VALUE&amp;DB=129&amp;ID1=36467W10&amp;VALUEID=01001&amp;SDATE=201001&amp;PERIODTYPE=QTR_STD&amp;window=popup_no_bar&amp;width=385&amp;height=120&amp;START_MAXIMIZED=FALSE&amp;creator=factset&amp;display_string=Audit"}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Viewer?action=AUDIT_VALUE&amp;DB=129&amp;ID1=21935010&amp;VALUEID=01001&amp;SDATE=200902&amp;PERIODTYPE=QTR_STD&amp;window=popup_no_bar&amp;width=385&amp;height=120&amp;START_MAXIMIZED=FALSE&amp;creator=factset&amp;display_string=Audit"}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Viewer?action=AUDIT_VALUE&amp;DB=129&amp;ID1=21935010&amp;VALUEID=01001&amp;SDATE=201002&amp;PERIODTYPE=QTR_STD&amp;window=popup_no_bar&amp;width=385&amp;height=120&amp;START_MAXIMIZED=FALSE&amp;creator=factset&amp;display_string=Audit"}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Viewer?action=AUDIT_VALUE&amp;DB=129&amp;ID1=37033410&amp;VALUEID=01001&amp;SDATE=200804&amp;PERIODTYPE=QTR_STD&amp;window=popup_no_bar&amp;width=385&amp;height=120&amp;START_MAXIMIZED=FALSE&amp;creator=factset&amp;display_string=Audit"}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Viewer?action=AUDIT_VALUE&amp;DB=129&amp;ID1=37033410&amp;VALUEID=01001&amp;SDATE=200904&amp;PERIODTYPE=QTR_STD&amp;window=popup_no_bar&amp;width=385&amp;height=120&amp;START_MAXIMIZED=FALSE&amp;creator=factset&amp;display_string=Audit"}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Viewer?action=AUDIT_VALUE&amp;DB=129&amp;ID1=37555810&amp;VALUEID=01001&amp;SDATE=200902&amp;PERIODTYPE=QTR_STD&amp;window=popup_no_bar&amp;width=385&amp;height=120&amp;START_MAXIMIZED=FALSE&amp;creator=factset&amp;display_string=Audit"}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Viewer?action=AUDIT_VALUE&amp;DB=129&amp;ID1=37555810&amp;VALUEID=01001&amp;SDATE=201002&amp;PERIODTYPE=QTR_STD&amp;window=popup_no_bar&amp;width=385&amp;height=120&amp;START_MAXIMIZED=FALSE&amp;creator=factset&amp;display_string=Audit"}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Viewer?action=AUDIT_VALUE&amp;DB=129&amp;ID1=37291710&amp;VALUEID=01001&amp;SDATE=200902&amp;PERIODTYPE=QTR_STD&amp;window=popup_no_bar&amp;width=385&amp;height=120&amp;START_MAXIMIZED=FALSE&amp;creator=factset&amp;display_string=Audit"}</definedName>
    <definedName name="_156__FDSAUDITLINK__" hidden="1">{"fdsup://directions/FAT Viewer?action=UPDATE&amp;creator=factset&amp;DYN_ARGS=TRUE&amp;DOC_NAME=FAT:FQL_AUDITING_CLIENT_TEMPLATE.FAT&amp;display_string=Audit&amp;VAR:KEY=PIDIPEVSTY&amp;VAR:QUERY=RkZfRUJJVERBX09QRVIoUVRSLDQvMS8yMDEwLDYvMzAvMjAxMCwsLFVTRCk=&amp;WINDOW=FIRST_POPUP&amp;HEIGH","T=450&amp;WIDTH=450&amp;START_MAXIMIZED=FALSE&amp;VAR:CALENDAR=US&amp;VAR:SYMBOL=SVU&amp;VAR:INDEX=0"}</definedName>
    <definedName name="_1560__FDSAUDITLINK__" hidden="1">{"fdsup://Directions/FactSet Auditing Viewer?action=AUDIT_VALUE&amp;DB=129&amp;ID1=37291710&amp;VALUEID=01001&amp;SDATE=201002&amp;PERIODTYPE=QTR_STD&amp;window=popup_no_bar&amp;width=385&amp;height=120&amp;START_MAXIMIZED=FALSE&amp;creator=factset&amp;display_string=Audit"}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Viewer?action=AUDIT_VALUE&amp;DB=129&amp;ID1=36960410&amp;VALUEID=01001&amp;SDATE=200902&amp;PERIODTYPE=QTR_STD&amp;window=popup_no_bar&amp;width=385&amp;height=120&amp;START_MAXIMIZED=FALSE&amp;creator=factset&amp;display_string=Audit"}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Viewer?action=AUDIT_VALUE&amp;DB=129&amp;ID1=36960410&amp;VALUEID=01001&amp;SDATE=201002&amp;PERIODTYPE=QTR_STD&amp;window=popup_no_bar&amp;width=385&amp;height=120&amp;START_MAXIMIZED=FALSE&amp;creator=factset&amp;display_string=Audit"}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Viewer?action=AUDIT_VALUE&amp;DB=129&amp;ID1=36955010&amp;VALUEID=01001&amp;SDATE=200902&amp;PERIODTYPE=QTR_STD&amp;window=popup_no_bar&amp;width=385&amp;height=120&amp;START_MAXIMIZED=FALSE&amp;creator=factset&amp;display_string=Audit"}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Viewer?action=AUDIT_VALUE&amp;DB=129&amp;ID1=36955010&amp;VALUEID=01001&amp;SDATE=201002&amp;PERIODTYPE=QTR_STD&amp;window=popup_no_bar&amp;width=385&amp;height=120&amp;START_MAXIMIZED=FALSE&amp;creator=factset&amp;display_string=Audit"}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Viewer?action=AUDIT_VALUE&amp;DB=129&amp;ID1=36473010&amp;VALUEID=01001&amp;SDATE=200902&amp;PERIODTYPE=QTR_STD&amp;window=popup_no_bar&amp;width=385&amp;height=120&amp;START_MAXIMIZED=FALSE&amp;creator=factset&amp;display_string=Audit"}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Viewer?action=AUDIT_VALUE&amp;DB=129&amp;ID1=36473010&amp;VALUEID=01001&amp;SDATE=201002&amp;PERIODTYPE=QTR_STD&amp;window=popup_no_bar&amp;width=385&amp;height=120&amp;START_MAXIMIZED=FALSE&amp;creator=factset&amp;display_string=Audit"}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Viewer?action=AUDIT_VALUE&amp;DB=129&amp;ID1=65408610&amp;VALUEID=01001&amp;SDATE=200902&amp;PERIODTYPE=QTR_STD&amp;window=popup_no_bar&amp;width=385&amp;height=120&amp;START_MAXIMIZED=FALSE&amp;creator=factset&amp;display_string=Audit"}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Viewer?action=AUDIT_VALUE&amp;DB=129&amp;ID1=65408610&amp;VALUEID=01001&amp;SDATE=201002&amp;PERIODTYPE=QTR_STD&amp;window=popup_no_bar&amp;width=385&amp;height=120&amp;START_MAXIMIZED=FALSE&amp;creator=factset&amp;display_string=Audit"}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Viewer?action=AUDIT_VALUE&amp;DB=129&amp;ID1=35906A10&amp;VALUEID=01001&amp;SDATE=201002&amp;PERIODTYPE=QTR_STD&amp;window=popup_no_bar&amp;width=385&amp;height=120&amp;START_MAXIMIZED=FALSE&amp;creator=factset&amp;display_string=Audit"}</definedName>
    <definedName name="_157__FDSAUDITLINK__" hidden="1">{"fdsup://directions/FAT Viewer?action=UPDATE&amp;creator=factset&amp;DYN_ARGS=TRUE&amp;DOC_NAME=FAT:FQL_AUDITING_CLIENT_TEMPLATE.FAT&amp;display_string=Audit&amp;VAR:KEY=DWVUHYBSJM&amp;VAR:QUERY=RkZfRUJJVERBX09QRVIoUVRSLDQvMS8yMDA5LDYvMzAvMjAwOSwsLFVTRCk=&amp;WINDOW=FIRST_POPUP&amp;HEIGH","T=450&amp;WIDTH=450&amp;START_MAXIMIZED=FALSE&amp;VAR:CALENDAR=US&amp;VAR:SYMBOL=SUN&amp;VAR:INDEX=0"}</definedName>
    <definedName name="_1570__FDSAUDITLINK__" hidden="1">{"fdsup://Directions/FactSet Auditing Viewer?action=AUDIT_VALUE&amp;DB=129&amp;ID1=30249U10&amp;VALUEID=01001&amp;SDATE=200902&amp;PERIODTYPE=QTR_STD&amp;window=popup_no_bar&amp;width=385&amp;height=120&amp;START_MAXIMIZED=FALSE&amp;creator=factset&amp;display_string=Audit"}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Viewer?action=AUDIT_VALUE&amp;DB=129&amp;ID1=30249U10&amp;VALUEID=01001&amp;SDATE=201002&amp;PERIODTYPE=QTR_STD&amp;window=popup_no_bar&amp;width=385&amp;height=120&amp;START_MAXIMIZED=FALSE&amp;creator=factset&amp;display_string=Audit"}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Viewer?action=AUDIT_VALUE&amp;DB=129&amp;ID1=33643310&amp;VALUEID=01001&amp;SDATE=200902&amp;PERIODTYPE=QTR_STD&amp;window=popup_no_bar&amp;width=385&amp;height=120&amp;START_MAXIMIZED=FALSE&amp;creator=factset&amp;display_string=Audit"}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Viewer?action=AUDIT_VALUE&amp;DB=129&amp;ID1=33643310&amp;VALUEID=01001&amp;SDATE=201002&amp;PERIODTYPE=QTR_STD&amp;window=popup_no_bar&amp;width=385&amp;height=120&amp;START_MAXIMIZED=FALSE&amp;creator=factset&amp;display_string=Audit"}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Viewer?action=AUDIT_VALUE&amp;DB=129&amp;ID1=34583810&amp;VALUEID=01001&amp;SDATE=200901&amp;PERIODTYPE=QTR_STD&amp;window=popup_no_bar&amp;width=385&amp;height=120&amp;START_MAXIMIZED=FALSE&amp;creator=factset&amp;display_string=Audit"}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Viewer?action=AUDIT_VALUE&amp;DB=129&amp;ID1=34583810&amp;VALUEID=01001&amp;SDATE=201001&amp;PERIODTYPE=QTR_STD&amp;window=popup_no_bar&amp;width=385&amp;height=120&amp;START_MAXIMIZED=FALSE&amp;creator=factset&amp;display_string=Audit"}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Viewer?action=AUDIT_VALUE&amp;DB=129&amp;ID1=34963110&amp;VALUEID=01001&amp;SDATE=200902&amp;PERIODTYPE=QTR_STD&amp;window=popup_no_bar&amp;width=385&amp;height=120&amp;START_MAXIMIZED=FALSE&amp;creator=factset&amp;display_string=Audit"}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Viewer?action=AUDIT_VALUE&amp;DB=129&amp;ID1=34963110&amp;VALUEID=01001&amp;SDATE=201002&amp;PERIODTYPE=QTR_STD&amp;window=popup_no_bar&amp;width=385&amp;height=120&amp;START_MAXIMIZED=FALSE&amp;creator=factset&amp;display_string=Audit"}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Viewer?action=AUDIT_VALUE&amp;DB=129&amp;ID1=30249130&amp;VALUEID=01001&amp;SDATE=200902&amp;PERIODTYPE=QTR_STD&amp;window=popup_no_bar&amp;width=385&amp;height=120&amp;START_MAXIMIZED=FALSE&amp;creator=factset&amp;display_string=Audit"}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Viewer?action=AUDIT_VALUE&amp;DB=129&amp;ID1=30249130&amp;VALUEID=01001&amp;SDATE=201002&amp;PERIODTYPE=QTR_STD&amp;window=popup_no_bar&amp;width=385&amp;height=120&amp;START_MAXIMIZED=FALSE&amp;creator=factset&amp;display_string=Audit"}</definedName>
    <definedName name="_158__FDSAUDITLINK__" hidden="1">{"fdsup://directions/FAT Viewer?action=UPDATE&amp;creator=factset&amp;DYN_ARGS=TRUE&amp;DOC_NAME=FAT:FQL_AUDITING_CLIENT_TEMPLATE.FAT&amp;display_string=Audit&amp;VAR:KEY=PMLCNEVKLK&amp;VAR:QUERY=RkZfRUJJVERBX09QRVIoUVRSLDQvMS8yMDEwLDYvMzAvMjAxMCwsLFVTRCk=&amp;WINDOW=FIRST_POPUP&amp;HEIGH","T=450&amp;WIDTH=450&amp;START_MAXIMIZED=FALSE&amp;VAR:CALENDAR=US&amp;VAR:SYMBOL=SUN&amp;VAR:INDEX=0"}</definedName>
    <definedName name="_1580__FDSAUDITLINK__" hidden="1">{"fdsup://Directions/FactSet Auditing Viewer?action=AUDIT_VALUE&amp;DB=129&amp;ID1=34354P10&amp;VALUEID=01001&amp;SDATE=200902&amp;PERIODTYPE=QTR_STD&amp;window=popup_no_bar&amp;width=385&amp;height=120&amp;START_MAXIMIZED=FALSE&amp;creator=factset&amp;display_string=Audit"}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Viewer?action=AUDIT_VALUE&amp;DB=129&amp;ID1=34354P10&amp;VALUEID=01001&amp;SDATE=201002&amp;PERIODTYPE=QTR_STD&amp;window=popup_no_bar&amp;width=385&amp;height=120&amp;START_MAXIMIZED=FALSE&amp;creator=factset&amp;display_string=Audit"}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Viewer?action=AUDIT_VALUE&amp;DB=129&amp;ID1=34341210&amp;VALUEID=01001&amp;SDATE=200902&amp;PERIODTYPE=QTR_STD&amp;window=popup_no_bar&amp;width=385&amp;height=120&amp;START_MAXIMIZED=FALSE&amp;creator=factset&amp;display_string=Audit"}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Viewer?action=AUDIT_VALUE&amp;DB=129&amp;ID1=34341210&amp;VALUEID=01001&amp;SDATE=201002&amp;PERIODTYPE=QTR_STD&amp;window=popup_no_bar&amp;width=385&amp;height=120&amp;START_MAXIMIZED=FALSE&amp;creator=factset&amp;display_string=Audit"}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Viewer?action=AUDIT_VALUE&amp;DB=129&amp;ID1=30244510&amp;VALUEID=01001&amp;SDATE=200902&amp;PERIODTYPE=QTR_STD&amp;window=popup_no_bar&amp;width=385&amp;height=120&amp;START_MAXIMIZED=FALSE&amp;creator=factset&amp;display_string=Audit"}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Viewer?action=AUDIT_VALUE&amp;DB=129&amp;ID1=30244510&amp;VALUEID=01001&amp;SDATE=201002&amp;PERIODTYPE=QTR_STD&amp;window=popup_no_bar&amp;width=385&amp;height=120&amp;START_MAXIMIZED=FALSE&amp;creator=factset&amp;display_string=Audit"}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Viewer?action=AUDIT_VALUE&amp;DB=129&amp;ID1=33773810&amp;VALUEID=01001&amp;SDATE=200902&amp;PERIODTYPE=QTR_STD&amp;window=popup_no_bar&amp;width=385&amp;height=120&amp;START_MAXIMIZED=FALSE&amp;creator=factset&amp;display_string=Audit"}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Viewer?action=AUDIT_VALUE&amp;DB=129&amp;ID1=33773810&amp;VALUEID=01001&amp;SDATE=201002&amp;PERIODTYPE=QTR_STD&amp;window=popup_no_bar&amp;width=385&amp;height=120&amp;START_MAXIMIZED=FALSE&amp;creator=factset&amp;display_string=Audit"}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Viewer?action=AUDIT_VALUE&amp;DB=129&amp;ID1=31620M10&amp;VALUEID=01001&amp;SDATE=200902&amp;PERIODTYPE=QTR_STD&amp;window=popup_no_bar&amp;width=385&amp;height=120&amp;START_MAXIMIZED=FALSE&amp;creator=factset&amp;display_string=Audit"}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Viewer?action=AUDIT_VALUE&amp;DB=129&amp;ID1=31620M10&amp;VALUEID=01001&amp;SDATE=201002&amp;PERIODTYPE=QTR_STD&amp;window=popup_no_bar&amp;width=385&amp;height=120&amp;START_MAXIMIZED=FALSE&amp;creator=factset&amp;display_string=Audit"}</definedName>
    <definedName name="_159__FDSAUDITLINK__" hidden="1">{"fdsup://directions/FAT Viewer?action=UPDATE&amp;creator=factset&amp;DYN_ARGS=TRUE&amp;DOC_NAME=FAT:FQL_AUDITING_CLIENT_TEMPLATE.FAT&amp;display_string=Audit&amp;VAR:KEY=RCPYNCFSLG&amp;VAR:QUERY=RkZfRUJJVERBX09QRVIoUVRSLDQvMS8yMDA5LDYvMzAvMjAwOSwsLFVTRCk=&amp;WINDOW=FIRST_POPUP&amp;HEIGH","T=450&amp;WIDTH=450&amp;START_MAXIMIZED=FALSE&amp;VAR:CALENDAR=US&amp;VAR:SYMBOL=STZ&amp;VAR:INDEX=0"}</definedName>
    <definedName name="_1590__FDSAUDITLINK__" hidden="1">{"fdsup://Directions/FactSet Auditing Viewer?action=AUDIT_VALUE&amp;DB=129&amp;ID1=31421110&amp;VALUEID=01001&amp;SDATE=200902&amp;PERIODTYPE=QTR_STD&amp;window=popup_no_bar&amp;width=385&amp;height=120&amp;START_MAXIMIZED=FALSE&amp;creator=factset&amp;display_string=Audit"}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Viewer?action=AUDIT_VALUE&amp;DB=129&amp;ID1=31421110&amp;VALUEID=01001&amp;SDATE=201002&amp;PERIODTYPE=QTR_STD&amp;window=popup_no_bar&amp;width=385&amp;height=120&amp;START_MAXIMIZED=FALSE&amp;creator=factset&amp;display_string=Audit"}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Viewer?action=AUDIT_VALUE&amp;DB=129&amp;ID1=33793210&amp;VALUEID=01001&amp;SDATE=201002&amp;PERIODTYPE=QTR_STD&amp;window=popup_no_bar&amp;width=385&amp;height=120&amp;START_MAXIMIZED=FALSE&amp;creator=factset&amp;display_string=Audit"}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Viewer?action=AUDIT_VALUE&amp;DB=129&amp;ID1=31428X10&amp;VALUEID=01001&amp;SDATE=200804&amp;PERIODTYPE=QTR_STD&amp;window=popup_no_bar&amp;width=385&amp;height=120&amp;START_MAXIMIZED=FALSE&amp;creator=factset&amp;display_string=Audit"}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Viewer?action=AUDIT_VALUE&amp;DB=129&amp;ID1=31428X10&amp;VALUEID=01001&amp;SDATE=200904&amp;PERIODTYPE=QTR_STD&amp;window=popup_no_bar&amp;width=385&amp;height=120&amp;START_MAXIMIZED=FALSE&amp;creator=factset&amp;display_string=Audit"}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Viewer?action=AUDIT_VALUE&amp;DB=129&amp;ID1=30700010&amp;VALUEID=01001&amp;SDATE=200903&amp;PERIODTYPE=QTR_STD&amp;window=popup_no_bar&amp;width=385&amp;height=120&amp;START_MAXIMIZED=FALSE&amp;creator=factset&amp;display_string=Audit"}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Viewer?action=AUDIT_VALUE&amp;DB=129&amp;ID1=30700010&amp;VALUEID=01001&amp;SDATE=201003&amp;PERIODTYPE=QTR_STD&amp;window=popup_no_bar&amp;width=385&amp;height=120&amp;START_MAXIMIZED=FALSE&amp;creator=factset&amp;display_string=Audit"}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Viewer?action=AUDIT_VALUE&amp;DB=129&amp;ID1=35671D85&amp;VALUEID=01001&amp;SDATE=200902&amp;PERIODTYPE=QTR_STD&amp;window=popup_no_bar&amp;width=385&amp;height=120&amp;START_MAXIMIZED=FALSE&amp;creator=factset&amp;display_string=Audit"}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Viewer?action=AUDIT_VALUE&amp;DB=129&amp;ID1=35671D85&amp;VALUEID=01001&amp;SDATE=201002&amp;PERIODTYPE=QTR_STD&amp;window=popup_no_bar&amp;width=385&amp;height=120&amp;START_MAXIMIZED=FALSE&amp;creator=factset&amp;display_string=Audit"}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Viewer?action=AUDIT_VALUE&amp;DB=129&amp;ID1=31190010&amp;VALUEID=01001&amp;SDATE=200902&amp;PERIODTYPE=QTR_STD&amp;window=popup_no_bar&amp;width=385&amp;height=120&amp;START_MAXIMIZED=FALSE&amp;creator=factset&amp;display_string=Audit"}</definedName>
    <definedName name="_1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60__FDSAUDITLINK__" hidden="1">{"fdsup://directions/FAT Viewer?action=UPDATE&amp;creator=factset&amp;DYN_ARGS=TRUE&amp;DOC_NAME=FAT:FQL_AUDITING_CLIENT_TEMPLATE.FAT&amp;display_string=Audit&amp;VAR:KEY=TKTERWJSVS&amp;VAR:QUERY=RkZfRUJJVERBX09QRVIoUVRSLDQvMS8yMDEwLDYvMzAvMjAxMCwsLFVTRCk=&amp;WINDOW=FIRST_POPUP&amp;HEIGH","T=450&amp;WIDTH=450&amp;START_MAXIMIZED=FALSE&amp;VAR:CALENDAR=US&amp;VAR:SYMBOL=STZ&amp;VAR:INDEX=0"}</definedName>
    <definedName name="_1600__FDSAUDITLINK__" hidden="1">{"fdsup://Directions/FactSet Auditing Viewer?action=AUDIT_VALUE&amp;DB=129&amp;ID1=31190010&amp;VALUEID=01001&amp;SDATE=201002&amp;PERIODTYPE=QTR_STD&amp;window=popup_no_bar&amp;width=385&amp;height=120&amp;START_MAXIMIZED=FALSE&amp;creator=factset&amp;display_string=Audit"}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Viewer?action=AUDIT_VALUE&amp;DB=129&amp;ID1=34537086&amp;VALUEID=01001&amp;SDATE=200902&amp;PERIODTYPE=QTR_STD&amp;window=popup_no_bar&amp;width=385&amp;height=120&amp;START_MAXIMIZED=FALSE&amp;creator=factset&amp;display_string=Audit"}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Viewer?action=AUDIT_VALUE&amp;DB=129&amp;ID1=34537086&amp;VALUEID=01001&amp;SDATE=201002&amp;PERIODTYPE=QTR_STD&amp;window=popup_no_bar&amp;width=385&amp;height=120&amp;START_MAXIMIZED=FALSE&amp;creator=factset&amp;display_string=Audit"}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Viewer?action=AUDIT_VALUE&amp;DB=129&amp;ID1=30212P10&amp;VALUEID=01001&amp;SDATE=200902&amp;PERIODTYPE=QTR_STD&amp;window=popup_no_bar&amp;width=385&amp;height=120&amp;START_MAXIMIZED=FALSE&amp;creator=factset&amp;display_string=Audit"}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Viewer?action=AUDIT_VALUE&amp;DB=129&amp;ID1=30212P10&amp;VALUEID=01001&amp;SDATE=201002&amp;PERIODTYPE=QTR_STD&amp;window=popup_no_bar&amp;width=385&amp;height=120&amp;START_MAXIMIZED=FALSE&amp;creator=factset&amp;display_string=Audit"}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Viewer?action=AUDIT_VALUE&amp;DB=129&amp;ID1=30213010&amp;VALUEID=01001&amp;SDATE=200902&amp;PERIODTYPE=QTR_STD&amp;window=popup_no_bar&amp;width=385&amp;height=120&amp;START_MAXIMIZED=FALSE&amp;creator=factset&amp;display_string=Audit"}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Viewer?action=AUDIT_VALUE&amp;DB=129&amp;ID1=30213010&amp;VALUEID=01001&amp;SDATE=201002&amp;PERIODTYPE=QTR_STD&amp;window=popup_no_bar&amp;width=385&amp;height=120&amp;START_MAXIMIZED=FALSE&amp;creator=factset&amp;display_string=Audit"}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Viewer?action=AUDIT_VALUE&amp;DB=129&amp;ID1=30161N10&amp;VALUEID=01001&amp;SDATE=200902&amp;PERIODTYPE=QTR_STD&amp;window=popup_no_bar&amp;width=385&amp;height=120&amp;START_MAXIMIZED=FALSE&amp;creator=factset&amp;display_string=Audit"}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Viewer?action=AUDIT_VALUE&amp;DB=129&amp;ID1=30161N10&amp;VALUEID=01001&amp;SDATE=201002&amp;PERIODTYPE=QTR_STD&amp;window=popup_no_bar&amp;width=385&amp;height=120&amp;START_MAXIMIZED=FALSE&amp;creator=factset&amp;display_string=Audit"}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Viewer?action=AUDIT_VALUE&amp;DB=129&amp;ID1=29364G10&amp;VALUEID=01001&amp;SDATE=200902&amp;PERIODTYPE=QTR_STD&amp;window=popup_no_bar&amp;width=385&amp;height=120&amp;START_MAXIMIZED=FALSE&amp;creator=factset&amp;display_string=Audit"}</definedName>
    <definedName name="_161__FDSAUDITLINK__" hidden="1">{"fdsup://directions/FAT Viewer?action=UPDATE&amp;creator=factset&amp;DYN_ARGS=TRUE&amp;DOC_NAME=FAT:FQL_AUDITING_CLIENT_TEMPLATE.FAT&amp;display_string=Audit&amp;VAR:KEY=ZQHABYBAHQ&amp;VAR:QUERY=RkZfRUJJVERBX09QRVIoUVRSLDQvMS8yMDA5LDYvMzAvMjAwOSwsLFVTRCk=&amp;WINDOW=FIRST_POPUP&amp;HEIGH","T=450&amp;WIDTH=450&amp;START_MAXIMIZED=FALSE&amp;VAR:CALENDAR=US&amp;VAR:SYMBOL=STT&amp;VAR:INDEX=0"}</definedName>
    <definedName name="_1610__FDSAUDITLINK__" hidden="1">{"fdsup://Directions/FactSet Auditing Viewer?action=AUDIT_VALUE&amp;DB=129&amp;ID1=29364G10&amp;VALUEID=01001&amp;SDATE=201002&amp;PERIODTYPE=QTR_STD&amp;window=popup_no_bar&amp;width=385&amp;height=120&amp;START_MAXIMIZED=FALSE&amp;creator=factset&amp;display_string=Audit"}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Viewer?action=AUDIT_VALUE&amp;DB=129&amp;ID1=27805810&amp;VALUEID=01001&amp;SDATE=200902&amp;PERIODTYPE=QTR_STD&amp;window=popup_no_bar&amp;width=385&amp;height=120&amp;START_MAXIMIZED=FALSE&amp;creator=factset&amp;display_string=Audit"}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Viewer?action=AUDIT_VALUE&amp;DB=129&amp;ID1=27805810&amp;VALUEID=01001&amp;SDATE=201002&amp;PERIODTYPE=QTR_STD&amp;window=popup_no_bar&amp;width=385&amp;height=120&amp;START_MAXIMIZED=FALSE&amp;creator=factset&amp;display_string=Audit"}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Viewer?action=AUDIT_VALUE&amp;DB=129&amp;ID1=26924640&amp;VALUEID=01001&amp;SDATE=200902&amp;PERIODTYPE=QTR_STD&amp;window=popup_no_bar&amp;width=385&amp;height=120&amp;START_MAXIMIZED=FALSE&amp;creator=factset&amp;display_string=Audit"}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Viewer?action=AUDIT_VALUE&amp;DB=129&amp;ID1=26924640&amp;VALUEID=01001&amp;SDATE=201002&amp;PERIODTYPE=QTR_STD&amp;window=popup_no_bar&amp;width=385&amp;height=120&amp;START_MAXIMIZED=FALSE&amp;creator=factset&amp;display_string=Audit"}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Viewer?action=AUDIT_VALUE&amp;DB=129&amp;ID1=30218210&amp;VALUEID=01001&amp;SDATE=200902&amp;PERIODTYPE=QTR_STD&amp;window=popup_no_bar&amp;width=385&amp;height=120&amp;START_MAXIMIZED=FALSE&amp;creator=factset&amp;display_string=Audit"}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Viewer?action=AUDIT_VALUE&amp;DB=129&amp;ID1=30218210&amp;VALUEID=01001&amp;SDATE=201002&amp;PERIODTYPE=QTR_STD&amp;window=popup_no_bar&amp;width=385&amp;height=120&amp;START_MAXIMIZED=FALSE&amp;creator=factset&amp;display_string=Audit"}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Viewer?action=AUDIT_VALUE&amp;DB=129&amp;ID1=28551210&amp;VALUEID=01001&amp;SDATE=200901&amp;PERIODTYPE=QTR_STD&amp;window=popup_no_bar&amp;width=385&amp;height=120&amp;START_MAXIMIZED=FALSE&amp;creator=factset&amp;display_string=Audit"}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Viewer?action=AUDIT_VALUE&amp;DB=129&amp;ID1=28551210&amp;VALUEID=01001&amp;SDATE=201001&amp;PERIODTYPE=QTR_STD&amp;window=popup_no_bar&amp;width=385&amp;height=120&amp;START_MAXIMIZED=FALSE&amp;creator=factset&amp;display_string=Audit"}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Viewer?action=AUDIT_VALUE&amp;DB=129&amp;ID1=26884L10&amp;VALUEID=01001&amp;SDATE=201002&amp;PERIODTYPE=QTR_STD&amp;window=popup_no_bar&amp;width=385&amp;height=120&amp;START_MAXIMIZED=FALSE&amp;creator=factset&amp;display_string=Audit"}</definedName>
    <definedName name="_162__FDSAUDITLINK__" hidden="1">{"fdsup://directions/FAT Viewer?action=UPDATE&amp;creator=factset&amp;DYN_ARGS=TRUE&amp;DOC_NAME=FAT:FQL_AUDITING_CLIENT_TEMPLATE.FAT&amp;display_string=Audit&amp;VAR:KEY=VMBYTULKJM&amp;VAR:QUERY=RkZfRUJJVERBX09QRVIoUVRSLDQvMS8yMDEwLDYvMzAvMjAxMCwsLFVTRCk=&amp;WINDOW=FIRST_POPUP&amp;HEIGH","T=450&amp;WIDTH=450&amp;START_MAXIMIZED=FALSE&amp;VAR:CALENDAR=US&amp;VAR:SYMBOL=STT&amp;VAR:INDEX=0"}</definedName>
    <definedName name="_1620__FDSAUDITLINK__" hidden="1">{"fdsup://Directions/FactSet Auditing Viewer?action=AUDIT_VALUE&amp;DB=129&amp;ID1=29476L10&amp;VALUEID=01001&amp;SDATE=200902&amp;PERIODTYPE=QTR_STD&amp;window=popup_no_bar&amp;width=385&amp;height=120&amp;START_MAXIMIZED=FALSE&amp;creator=factset&amp;display_string=Audit"}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Viewer?action=AUDIT_VALUE&amp;DB=129&amp;ID1=29476L10&amp;VALUEID=01001&amp;SDATE=201002&amp;PERIODTYPE=QTR_STD&amp;window=popup_no_bar&amp;width=385&amp;height=120&amp;START_MAXIMIZED=FALSE&amp;creator=factset&amp;display_string=Audit"}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Viewer?action=AUDIT_VALUE&amp;DB=129&amp;ID1=28336L10&amp;VALUEID=01001&amp;SDATE=200902&amp;PERIODTYPE=QTR_STD&amp;window=popup_no_bar&amp;width=385&amp;height=120&amp;START_MAXIMIZED=FALSE&amp;creator=factset&amp;display_string=Audit"}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Viewer?action=AUDIT_VALUE&amp;DB=129&amp;ID1=28336L10&amp;VALUEID=01001&amp;SDATE=201002&amp;PERIODTYPE=QTR_STD&amp;window=popup_no_bar&amp;width=385&amp;height=120&amp;START_MAXIMIZED=FALSE&amp;creator=factset&amp;display_string=Audit"}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Viewer?action=AUDIT_VALUE&amp;DB=129&amp;ID1=26875P10&amp;VALUEID=01001&amp;SDATE=200902&amp;PERIODTYPE=QTR_STD&amp;window=popup_no_bar&amp;width=385&amp;height=120&amp;START_MAXIMIZED=FALSE&amp;creator=factset&amp;display_string=Audit"}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Viewer?action=AUDIT_VALUE&amp;DB=129&amp;ID1=26875P10&amp;VALUEID=01001&amp;SDATE=201002&amp;PERIODTYPE=QTR_STD&amp;window=popup_no_bar&amp;width=385&amp;height=120&amp;START_MAXIMIZED=FALSE&amp;creator=factset&amp;display_string=Audit"}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Viewer?action=AUDIT_VALUE&amp;DB=129&amp;ID1=29101110&amp;VALUEID=01001&amp;SDATE=200903&amp;PERIODTYPE=QTR_STD&amp;window=popup_no_bar&amp;width=385&amp;height=120&amp;START_MAXIMIZED=FALSE&amp;creator=factset&amp;display_string=Audit"}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Viewer?action=AUDIT_VALUE&amp;DB=129&amp;ID1=29101110&amp;VALUEID=01001&amp;SDATE=201003&amp;PERIODTYPE=QTR_STD&amp;window=popup_no_bar&amp;width=385&amp;height=120&amp;START_MAXIMIZED=FALSE&amp;creator=factset&amp;display_string=Audit"}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Viewer?action=AUDIT_VALUE&amp;DB=129&amp;ID1=27743210&amp;VALUEID=01001&amp;SDATE=200902&amp;PERIODTYPE=QTR_STD&amp;window=popup_no_bar&amp;width=385&amp;height=120&amp;START_MAXIMIZED=FALSE&amp;creator=factset&amp;display_string=Audit"}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Viewer?action=AUDIT_VALUE&amp;DB=129&amp;ID1=27743210&amp;VALUEID=01001&amp;SDATE=201002&amp;PERIODTYPE=QTR_STD&amp;window=popup_no_bar&amp;width=385&amp;height=120&amp;START_MAXIMIZED=FALSE&amp;creator=factset&amp;display_string=Audit"}</definedName>
    <definedName name="_163__FDSAUDITLINK__" hidden="1">{"fdsup://directions/FAT Viewer?action=UPDATE&amp;creator=factset&amp;DYN_ARGS=TRUE&amp;DOC_NAME=FAT:FQL_AUDITING_CLIENT_TEMPLATE.FAT&amp;display_string=Audit&amp;VAR:KEY=ZSPQZMXIXW&amp;VAR:QUERY=RkZfRUJJVERBX09QRVIoUVRSLDQvMS8yMDA5LDYvMzAvMjAwOSwsLFVTRCk=&amp;WINDOW=FIRST_POPUP&amp;HEIGH","T=450&amp;WIDTH=450&amp;START_MAXIMIZED=FALSE&amp;VAR:CALENDAR=US&amp;VAR:SYMBOL=STJ&amp;VAR:INDEX=0"}</definedName>
    <definedName name="_1630__FDSAUDITLINK__" hidden="1">{"fdsup://Directions/FactSet Auditing Viewer?action=AUDIT_VALUE&amp;DB=129&amp;ID1=26864810&amp;VALUEID=01001&amp;SDATE=200902&amp;PERIODTYPE=QTR_STD&amp;window=popup_no_bar&amp;width=385&amp;height=120&amp;START_MAXIMIZED=FALSE&amp;creator=factset&amp;display_string=Audit"}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Viewer?action=AUDIT_VALUE&amp;DB=129&amp;ID1=26864810&amp;VALUEID=01001&amp;SDATE=201002&amp;PERIODTYPE=QTR_STD&amp;window=popup_no_bar&amp;width=385&amp;height=120&amp;START_MAXIMIZED=FALSE&amp;creator=factset&amp;display_string=Audit"}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Viewer?action=AUDIT_VALUE&amp;DB=129&amp;ID1=51843910&amp;VALUEID=01001&amp;SDATE=201004&amp;PERIODTYPE=QTR_STD&amp;window=popup_no_bar&amp;width=385&amp;height=120&amp;START_MAXIMIZED=FALSE&amp;creator=factset&amp;display_string=Audit"}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Viewer?action=AUDIT_VALUE&amp;DB=129&amp;ID1=27746110&amp;VALUEID=01001&amp;SDATE=200902&amp;PERIODTYPE=QTR_STD&amp;window=popup_no_bar&amp;width=385&amp;height=120&amp;START_MAXIMIZED=FALSE&amp;creator=factset&amp;display_string=Audit"}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Viewer?action=AUDIT_VALUE&amp;DB=129&amp;ID1=27746110&amp;VALUEID=01001&amp;SDATE=201002&amp;PERIODTYPE=QTR_STD&amp;window=popup_no_bar&amp;width=385&amp;height=120&amp;START_MAXIMIZED=FALSE&amp;creator=factset&amp;display_string=Audit"}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Viewer?action=AUDIT_VALUE&amp;DB=129&amp;ID1=28102010&amp;VALUEID=01001&amp;SDATE=200902&amp;PERIODTYPE=QTR_STD&amp;window=popup_no_bar&amp;width=385&amp;height=120&amp;START_MAXIMIZED=FALSE&amp;creator=factset&amp;display_string=Audit"}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Viewer?action=AUDIT_VALUE&amp;DB=129&amp;ID1=28102010&amp;VALUEID=01001&amp;SDATE=201002&amp;PERIODTYPE=QTR_STD&amp;window=popup_no_bar&amp;width=385&amp;height=120&amp;START_MAXIMIZED=FALSE&amp;creator=factset&amp;display_string=Audit"}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Viewer?action=AUDIT_VALUE&amp;DB=129&amp;ID1=29442910&amp;VALUEID=01001&amp;SDATE=200902&amp;PERIODTYPE=QTR_STD&amp;window=popup_no_bar&amp;width=385&amp;height=120&amp;START_MAXIMIZED=FALSE&amp;creator=factset&amp;display_string=Audit"}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Viewer?action=AUDIT_VALUE&amp;DB=129&amp;ID1=29442910&amp;VALUEID=01001&amp;SDATE=201002&amp;PERIODTYPE=QTR_STD&amp;window=popup_no_bar&amp;width=385&amp;height=120&amp;START_MAXIMIZED=FALSE&amp;creator=factset&amp;display_string=Audit"}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Viewer?action=AUDIT_VALUE&amp;DB=129&amp;ID1=20911510&amp;VALUEID=01001&amp;SDATE=200902&amp;PERIODTYPE=QTR_STD&amp;window=popup_no_bar&amp;width=385&amp;height=120&amp;START_MAXIMIZED=FALSE&amp;creator=factset&amp;display_string=Audit"}</definedName>
    <definedName name="_164__FDSAUDITLINK__" hidden="1">{"fdsup://directions/FAT Viewer?action=UPDATE&amp;creator=factset&amp;DYN_ARGS=TRUE&amp;DOC_NAME=FAT:FQL_AUDITING_CLIENT_TEMPLATE.FAT&amp;display_string=Audit&amp;VAR:KEY=XEVYNCHCJK&amp;VAR:QUERY=RkZfRUJJVERBX09QRVIoUVRSLDQvMS8yMDEwLDYvMzAvMjAxMCwsLFVTRCk=&amp;WINDOW=FIRST_POPUP&amp;HEIGH","T=450&amp;WIDTH=450&amp;START_MAXIMIZED=FALSE&amp;VAR:CALENDAR=US&amp;VAR:SYMBOL=STJ&amp;VAR:INDEX=0"}</definedName>
    <definedName name="_1640__FDSAUDITLINK__" hidden="1">{"fdsup://Directions/FactSet Auditing Viewer?action=AUDIT_VALUE&amp;DB=129&amp;ID1=20911510&amp;VALUEID=01001&amp;SDATE=201002&amp;PERIODTYPE=QTR_STD&amp;window=popup_no_bar&amp;width=385&amp;height=120&amp;START_MAXIMIZED=FALSE&amp;creator=factset&amp;display_string=Audit"}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Viewer?action=AUDIT_VALUE&amp;DB=129&amp;ID1=27886510&amp;VALUEID=01001&amp;SDATE=200902&amp;PERIODTYPE=QTR_STD&amp;window=popup_no_bar&amp;width=385&amp;height=120&amp;START_MAXIMIZED=FALSE&amp;creator=factset&amp;display_string=Audit"}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Viewer?action=AUDIT_VALUE&amp;DB=129&amp;ID1=27886510&amp;VALUEID=01001&amp;SDATE=201002&amp;PERIODTYPE=QTR_STD&amp;window=popup_no_bar&amp;width=385&amp;height=120&amp;START_MAXIMIZED=FALSE&amp;creator=factset&amp;display_string=Audit"}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Viewer?action=AUDIT_VALUE&amp;DB=129&amp;ID1=27864210&amp;VALUEID=01001&amp;SDATE=200902&amp;PERIODTYPE=QTR_STD&amp;window=popup_no_bar&amp;width=385&amp;height=120&amp;START_MAXIMIZED=FALSE&amp;creator=factset&amp;display_string=Audit"}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Viewer?action=AUDIT_VALUE&amp;DB=129&amp;ID1=27864210&amp;VALUEID=01001&amp;SDATE=201002&amp;PERIODTYPE=QTR_STD&amp;window=popup_no_bar&amp;width=385&amp;height=120&amp;START_MAXIMIZED=FALSE&amp;creator=factset&amp;display_string=Audit"}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Viewer?action=AUDIT_VALUE&amp;DB=129&amp;ID1=25179M10&amp;VALUEID=01001&amp;SDATE=200902&amp;PERIODTYPE=QTR_STD&amp;window=popup_no_bar&amp;width=385&amp;height=120&amp;START_MAXIMIZED=FALSE&amp;creator=factset&amp;display_string=Audit"}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Viewer?action=AUDIT_VALUE&amp;DB=129&amp;ID1=25179M10&amp;VALUEID=01001&amp;SDATE=201002&amp;PERIODTYPE=QTR_STD&amp;window=popup_no_bar&amp;width=385&amp;height=120&amp;START_MAXIMIZED=FALSE&amp;creator=factset&amp;display_string=Audit"}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Viewer?action=AUDIT_VALUE&amp;DB=129&amp;ID1=23918K10&amp;VALUEID=01001&amp;SDATE=200902&amp;PERIODTYPE=QTR_STD&amp;window=popup_no_bar&amp;width=385&amp;height=120&amp;START_MAXIMIZED=FALSE&amp;creator=factset&amp;display_string=Audit"}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Viewer?action=AUDIT_VALUE&amp;DB=129&amp;ID1=23918K10&amp;VALUEID=01001&amp;SDATE=201002&amp;PERIODTYPE=QTR_STD&amp;window=popup_no_bar&amp;width=385&amp;height=120&amp;START_MAXIMIZED=FALSE&amp;creator=factset&amp;display_string=Audit"}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Viewer?action=AUDIT_VALUE&amp;DB=129&amp;ID1=25189310&amp;VALUEID=01001&amp;SDATE=201004&amp;PERIODTYPE=QTR_STD&amp;window=popup_no_bar&amp;width=385&amp;height=120&amp;START_MAXIMIZED=FALSE&amp;creator=factset&amp;display_string=Audit"}</definedName>
    <definedName name="_165__FDSAUDITLINK__" hidden="1">{"fdsup://directions/FAT Viewer?action=UPDATE&amp;creator=factset&amp;DYN_ARGS=TRUE&amp;DOC_NAME=FAT:FQL_AUDITING_CLIENT_TEMPLATE.FAT&amp;display_string=Audit&amp;VAR:KEY=BEPYBYLYPU&amp;VAR:QUERY=RkZfRUJJVERBX09QRVIoUVRSLDQvMS8yMDA5LDYvMzAvMjAwOSwsLFVTRCk=&amp;WINDOW=FIRST_POPUP&amp;HEIGH","T=450&amp;WIDTH=450&amp;START_MAXIMIZED=FALSE&amp;VAR:CALENDAR=US&amp;VAR:SYMBOL=STI&amp;VAR:INDEX=0"}</definedName>
    <definedName name="_1650__FDSAUDITLINK__" hidden="1">{"fdsup://Directions/FactSet Auditing Viewer?action=AUDIT_VALUE&amp;DB=129&amp;ID1=26441C10&amp;VALUEID=01001&amp;SDATE=200902&amp;PERIODTYPE=QTR_STD&amp;window=popup_no_bar&amp;width=385&amp;height=120&amp;START_MAXIMIZED=FALSE&amp;creator=factset&amp;display_string=Audit"}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Viewer?action=AUDIT_VALUE&amp;DB=129&amp;ID1=26441C10&amp;VALUEID=01001&amp;SDATE=201002&amp;PERIODTYPE=QTR_STD&amp;window=popup_no_bar&amp;width=385&amp;height=120&amp;START_MAXIMIZED=FALSE&amp;creator=factset&amp;display_string=Audit"}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Viewer?action=AUDIT_VALUE&amp;DB=129&amp;ID1=25490A10&amp;VALUEID=01001&amp;SDATE=200902&amp;PERIODTYPE=QTR_STD&amp;window=popup_no_bar&amp;width=385&amp;height=120&amp;START_MAXIMIZED=FALSE&amp;creator=factset&amp;display_string=Audit"}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Viewer?action=AUDIT_VALUE&amp;DB=129&amp;ID1=25490A10&amp;VALUEID=01001&amp;SDATE=201002&amp;PERIODTYPE=QTR_STD&amp;window=popup_no_bar&amp;width=385&amp;height=120&amp;START_MAXIMIZED=FALSE&amp;creator=factset&amp;display_string=Audit"}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Viewer?action=AUDIT_VALUE&amp;DB=129&amp;ID1=23333110&amp;VALUEID=01001&amp;SDATE=200902&amp;PERIODTYPE=QTR_STD&amp;window=popup_no_bar&amp;width=385&amp;height=120&amp;START_MAXIMIZED=FALSE&amp;creator=factset&amp;display_string=Audit"}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Viewer?action=AUDIT_VALUE&amp;DB=129&amp;ID1=23333110&amp;VALUEID=01001&amp;SDATE=201002&amp;PERIODTYPE=QTR_STD&amp;window=popup_no_bar&amp;width=385&amp;height=120&amp;START_MAXIMIZED=FALSE&amp;creator=factset&amp;display_string=Audit"}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Viewer?action=AUDIT_VALUE&amp;DB=129&amp;ID1=23719410&amp;VALUEID=01001&amp;SDATE=200804&amp;PERIODTYPE=QTR_STD&amp;window=popup_no_bar&amp;width=385&amp;height=120&amp;START_MAXIMIZED=FALSE&amp;creator=factset&amp;display_string=Audit"}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Viewer?action=AUDIT_VALUE&amp;DB=129&amp;ID1=23719410&amp;VALUEID=01001&amp;SDATE=200904&amp;PERIODTYPE=QTR_STD&amp;window=popup_no_bar&amp;width=385&amp;height=120&amp;START_MAXIMIZED=FALSE&amp;creator=factset&amp;display_string=Audit"}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Viewer?action=AUDIT_VALUE&amp;DB=129&amp;ID1=26138E10&amp;VALUEID=01001&amp;SDATE=200902&amp;PERIODTYPE=QTR_STD&amp;window=popup_no_bar&amp;width=385&amp;height=120&amp;START_MAXIMIZED=FALSE&amp;creator=factset&amp;display_string=Audit"}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Viewer?action=AUDIT_VALUE&amp;DB=129&amp;ID1=26138E10&amp;VALUEID=01001&amp;SDATE=201002&amp;PERIODTYPE=QTR_STD&amp;window=popup_no_bar&amp;width=385&amp;height=120&amp;START_MAXIMIZED=FALSE&amp;creator=factset&amp;display_string=Audit"}</definedName>
    <definedName name="_166__FDSAUDITLINK__" hidden="1">{"fdsup://directions/FAT Viewer?action=UPDATE&amp;creator=factset&amp;DYN_ARGS=TRUE&amp;DOC_NAME=FAT:FQL_AUDITING_CLIENT_TEMPLATE.FAT&amp;display_string=Audit&amp;VAR:KEY=JMBWLQJOPA&amp;VAR:QUERY=RkZfRUJJVERBX09QRVIoUVRSLDQvMS8yMDEwLDYvMzAvMjAxMCwsLFVTRCk=&amp;WINDOW=FIRST_POPUP&amp;HEIGH","T=450&amp;WIDTH=450&amp;START_MAXIMIZED=FALSE&amp;VAR:CALENDAR=US&amp;VAR:SYMBOL=STI&amp;VAR:INDEX=0"}</definedName>
    <definedName name="_1660__FDSAUDITLINK__" hidden="1">{"fdsup://Directions/FactSet Auditing Viewer?action=AUDIT_VALUE&amp;DB=129&amp;ID1=26054310&amp;VALUEID=01001&amp;SDATE=200902&amp;PERIODTYPE=QTR_STD&amp;window=popup_no_bar&amp;width=385&amp;height=120&amp;START_MAXIMIZED=FALSE&amp;creator=factset&amp;display_string=Audit"}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Viewer?action=AUDIT_VALUE&amp;DB=129&amp;ID1=26054310&amp;VALUEID=01001&amp;SDATE=201002&amp;PERIODTYPE=QTR_STD&amp;window=popup_no_bar&amp;width=385&amp;height=120&amp;START_MAXIMIZED=FALSE&amp;creator=factset&amp;display_string=Audit"}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Viewer?action=AUDIT_VALUE&amp;DB=129&amp;ID1=26000310&amp;VALUEID=01001&amp;SDATE=200902&amp;PERIODTYPE=QTR_STD&amp;window=popup_no_bar&amp;width=385&amp;height=120&amp;START_MAXIMIZED=FALSE&amp;creator=factset&amp;display_string=Audit"}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Viewer?action=AUDIT_VALUE&amp;DB=129&amp;ID1=26000310&amp;VALUEID=01001&amp;SDATE=201002&amp;PERIODTYPE=QTR_STD&amp;window=popup_no_bar&amp;width=385&amp;height=120&amp;START_MAXIMIZED=FALSE&amp;creator=factset&amp;display_string=Audit"}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Viewer?action=AUDIT_VALUE&amp;DB=129&amp;ID1=25271C10&amp;VALUEID=01001&amp;SDATE=200902&amp;PERIODTYPE=QTR_STD&amp;window=popup_no_bar&amp;width=385&amp;height=120&amp;START_MAXIMIZED=FALSE&amp;creator=factset&amp;display_string=Audit"}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Viewer?action=AUDIT_VALUE&amp;DB=129&amp;ID1=25271C10&amp;VALUEID=01001&amp;SDATE=201002&amp;PERIODTYPE=QTR_STD&amp;window=popup_no_bar&amp;width=385&amp;height=120&amp;START_MAXIMIZED=FALSE&amp;creator=factset&amp;display_string=Audit"}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Viewer?action=AUDIT_VALUE&amp;DB=129&amp;ID1=24791620&amp;VALUEID=01001&amp;SDATE=200902&amp;PERIODTYPE=QTR_STD&amp;window=popup_no_bar&amp;width=385&amp;height=120&amp;START_MAXIMIZED=FALSE&amp;creator=factset&amp;display_string=Audit"}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Viewer?action=AUDIT_VALUE&amp;DB=129&amp;ID1=24791620&amp;VALUEID=01001&amp;SDATE=201002&amp;PERIODTYPE=QTR_STD&amp;window=popup_no_bar&amp;width=385&amp;height=120&amp;START_MAXIMIZED=FALSE&amp;creator=factset&amp;display_string=Audit"}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Viewer?action=AUDIT_VALUE&amp;DB=129&amp;ID1=26483E10&amp;VALUEID=01001&amp;SDATE=200902&amp;PERIODTYPE=QTR_STD&amp;window=popup_no_bar&amp;width=385&amp;height=120&amp;START_MAXIMIZED=FALSE&amp;creator=factset&amp;display_string=Audit"}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Viewer?action=AUDIT_VALUE&amp;DB=129&amp;ID1=26483E10&amp;VALUEID=01001&amp;SDATE=201002&amp;PERIODTYPE=QTR_STD&amp;window=popup_no_bar&amp;width=385&amp;height=120&amp;START_MAXIMIZED=FALSE&amp;creator=factset&amp;display_string=Audit"}</definedName>
    <definedName name="_167__FDSAUDITLINK__" hidden="1">{"fdsup://directions/FAT Viewer?action=UPDATE&amp;creator=factset&amp;DYN_ARGS=TRUE&amp;DOC_NAME=FAT:FQL_AUDITING_CLIENT_TEMPLATE.FAT&amp;display_string=Audit&amp;VAR:KEY=ZEJKFOZUBY&amp;VAR:QUERY=RkZfRUJJVERBX09QRVIoUVRSLDQvMS8yMDA5LDYvMzAvMjAwOSwsLFVTRCk=&amp;WINDOW=FIRST_POPUP&amp;HEIGH","T=450&amp;WIDTH=450&amp;START_MAXIMIZED=FALSE&amp;VAR:CALENDAR=US&amp;VAR:SYMBOL=SRE&amp;VAR:INDEX=0"}</definedName>
    <definedName name="_1670__FDSAUDITLINK__" hidden="1">{"fdsup://Directions/FactSet Auditing Viewer?action=AUDIT_VALUE&amp;DB=129&amp;ID1=25470F10&amp;VALUEID=01001&amp;SDATE=200902&amp;PERIODTYPE=QTR_STD&amp;window=popup_no_bar&amp;width=385&amp;height=120&amp;START_MAXIMIZED=FALSE&amp;creator=factset&amp;display_string=Audit"}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Viewer?action=AUDIT_VALUE&amp;DB=129&amp;ID1=25470F10&amp;VALUEID=01001&amp;SDATE=201002&amp;PERIODTYPE=QTR_STD&amp;window=popup_no_bar&amp;width=385&amp;height=120&amp;START_MAXIMIZED=FALSE&amp;creator=factset&amp;display_string=Audit"}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Viewer?action=AUDIT_VALUE&amp;DB=129&amp;ID1=25468710&amp;VALUEID=01001&amp;SDATE=200903&amp;PERIODTYPE=QTR_STD&amp;window=popup_no_bar&amp;width=385&amp;height=120&amp;START_MAXIMIZED=FALSE&amp;creator=factset&amp;display_string=Audit"}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Viewer?action=AUDIT_VALUE&amp;DB=129&amp;ID1=25468710&amp;VALUEID=01001&amp;SDATE=201003&amp;PERIODTYPE=QTR_STD&amp;window=popup_no_bar&amp;width=385&amp;height=120&amp;START_MAXIMIZED=FALSE&amp;creator=factset&amp;display_string=Audit"}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Viewer?action=AUDIT_VALUE&amp;DB=129&amp;ID1=23585110&amp;VALUEID=01001&amp;SDATE=200902&amp;PERIODTYPE=QTR_STD&amp;window=popup_no_bar&amp;width=385&amp;height=120&amp;START_MAXIMIZED=FALSE&amp;creator=factset&amp;display_string=Audit"}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Viewer?action=AUDIT_VALUE&amp;DB=129&amp;ID1=23585110&amp;VALUEID=01001&amp;SDATE=201002&amp;PERIODTYPE=QTR_STD&amp;window=popup_no_bar&amp;width=385&amp;height=120&amp;START_MAXIMIZED=FALSE&amp;creator=factset&amp;display_string=Audit"}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Viewer?action=AUDIT_VALUE&amp;DB=129&amp;ID1=23331A10&amp;VALUEID=01001&amp;SDATE=200903&amp;PERIODTYPE=QTR_STD&amp;window=popup_no_bar&amp;width=385&amp;height=120&amp;START_MAXIMIZED=FALSE&amp;creator=factset&amp;display_string=Audit"}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Viewer?action=AUDIT_VALUE&amp;DB=129&amp;ID1=23331A10&amp;VALUEID=01001&amp;SDATE=201003&amp;PERIODTYPE=QTR_STD&amp;window=popup_no_bar&amp;width=385&amp;height=120&amp;START_MAXIMIZED=FALSE&amp;creator=factset&amp;display_string=Audit"}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Viewer?action=AUDIT_VALUE&amp;DB=129&amp;ID1=74834L10&amp;VALUEID=01001&amp;SDATE=200902&amp;PERIODTYPE=QTR_STD&amp;window=popup_no_bar&amp;width=385&amp;height=120&amp;START_MAXIMIZED=FALSE&amp;creator=factset&amp;display_string=Audit"}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Viewer?action=AUDIT_VALUE&amp;DB=129&amp;ID1=74834L10&amp;VALUEID=01001&amp;SDATE=201002&amp;PERIODTYPE=QTR_STD&amp;window=popup_no_bar&amp;width=385&amp;height=120&amp;START_MAXIMIZED=FALSE&amp;creator=factset&amp;display_string=Audit"}</definedName>
    <definedName name="_168__FDSAUDITLINK__" hidden="1">{"fdsup://directions/FAT Viewer?action=UPDATE&amp;creator=factset&amp;DYN_ARGS=TRUE&amp;DOC_NAME=FAT:FQL_AUDITING_CLIENT_TEMPLATE.FAT&amp;display_string=Audit&amp;VAR:KEY=ZABITWPSVC&amp;VAR:QUERY=RkZfRUJJVERBX09QRVIoUVRSLDQvMS8yMDEwLDYvMzAvMjAxMCwsLFVTRCk=&amp;WINDOW=FIRST_POPUP&amp;HEIGH","T=450&amp;WIDTH=450&amp;START_MAXIMIZED=FALSE&amp;VAR:CALENDAR=US&amp;VAR:SYMBOL=SRE&amp;VAR:INDEX=0"}</definedName>
    <definedName name="_1680__FDSAUDITLINK__" hidden="1">{"fdsup://Directions/FactSet Auditing Viewer?action=AUDIT_VALUE&amp;DB=129&amp;ID1=25470910&amp;VALUEID=01001&amp;SDATE=201002&amp;PERIODTYPE=QTR_STD&amp;window=popup_no_bar&amp;width=385&amp;height=120&amp;START_MAXIMIZED=FALSE&amp;creator=factset&amp;display_string=Audit"}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Viewer?action=AUDIT_VALUE&amp;DB=129&amp;ID1=24237010&amp;VALUEID=01001&amp;SDATE=200902&amp;PERIODTYPE=QTR_STD&amp;window=popup_no_bar&amp;width=385&amp;height=120&amp;START_MAXIMIZED=FALSE&amp;creator=factset&amp;display_string=Audit"}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Viewer?action=AUDIT_VALUE&amp;DB=129&amp;ID1=24237010&amp;VALUEID=01001&amp;SDATE=201002&amp;PERIODTYPE=QTR_STD&amp;window=popup_no_bar&amp;width=385&amp;height=120&amp;START_MAXIMIZED=FALSE&amp;creator=factset&amp;display_string=Audit"}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Viewer?action=AUDIT_VALUE&amp;DB=129&amp;ID1=24702R10&amp;VALUEID=01001&amp;SDATE=201001&amp;PERIODTYPE=QTR_STD&amp;window=popup_no_bar&amp;width=385&amp;height=120&amp;START_MAXIMIZED=FALSE&amp;creator=factset&amp;display_string=Audit"}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Viewer?action=AUDIT_VALUE&amp;DB=129&amp;ID1=24419910&amp;VALUEID=01001&amp;SDATE=200902&amp;PERIODTYPE=QTR_STD&amp;window=popup_no_bar&amp;width=385&amp;height=120&amp;START_MAXIMIZED=FALSE&amp;creator=factset&amp;display_string=Audit"}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Viewer?action=AUDIT_VALUE&amp;DB=129&amp;ID1=24419910&amp;VALUEID=01001&amp;SDATE=201002&amp;PERIODTYPE=QTR_STD&amp;window=popup_no_bar&amp;width=385&amp;height=120&amp;START_MAXIMIZED=FALSE&amp;creator=factset&amp;display_string=Audit"}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Viewer?action=AUDIT_VALUE&amp;DB=129&amp;ID1=26353410&amp;VALUEID=01001&amp;SDATE=200902&amp;PERIODTYPE=QTR_STD&amp;window=popup_no_bar&amp;width=385&amp;height=120&amp;START_MAXIMIZED=FALSE&amp;creator=factset&amp;display_string=Audit"}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Viewer?action=AUDIT_VALUE&amp;DB=129&amp;ID1=26353410&amp;VALUEID=01001&amp;SDATE=201002&amp;PERIODTYPE=QTR_STD&amp;window=popup_no_bar&amp;width=385&amp;height=120&amp;START_MAXIMIZED=FALSE&amp;creator=factset&amp;display_string=Audit"}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Viewer?action=AUDIT_VALUE&amp;DB=129&amp;ID1=25746U10&amp;VALUEID=01001&amp;SDATE=200902&amp;PERIODTYPE=QTR_STD&amp;window=popup_no_bar&amp;width=385&amp;height=120&amp;START_MAXIMIZED=FALSE&amp;creator=factset&amp;display_string=Audit"}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Viewer?action=AUDIT_VALUE&amp;DB=129&amp;ID1=25746U10&amp;VALUEID=01001&amp;SDATE=201002&amp;PERIODTYPE=QTR_STD&amp;window=popup_no_bar&amp;width=385&amp;height=120&amp;START_MAXIMIZED=FALSE&amp;creator=factset&amp;display_string=Audit"}</definedName>
    <definedName name="_169__FDSAUDITLINK__" hidden="1">{"fdsup://directions/FAT Viewer?action=UPDATE&amp;creator=factset&amp;DYN_ARGS=TRUE&amp;DOC_NAME=FAT:FQL_AUDITING_CLIENT_TEMPLATE.FAT&amp;display_string=Audit&amp;VAR:KEY=BYXCZQLCDW&amp;VAR:QUERY=RkZfRUJJVERBX09QRVIoUVRSLDQvMS8yMDA5LDYvMzAvMjAwOSwsLFVTRCk=&amp;WINDOW=FIRST_POPUP&amp;HEIGH","T=450&amp;WIDTH=450&amp;START_MAXIMIZED=FALSE&amp;VAR:CALENDAR=US&amp;VAR:SYMBOL=SRCL&amp;VAR:INDEX=0"}</definedName>
    <definedName name="_1690__FDSAUDITLINK__" hidden="1">{"fdsup://Directions/FactSet Auditing Viewer?action=AUDIT_VALUE&amp;DB=129&amp;ID1=16676410&amp;VALUEID=01001&amp;SDATE=200902&amp;PERIODTYPE=QTR_STD&amp;window=popup_no_bar&amp;width=385&amp;height=120&amp;START_MAXIMIZED=FALSE&amp;creator=factset&amp;display_string=Audit"}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Viewer?action=AUDIT_VALUE&amp;DB=129&amp;ID1=16676410&amp;VALUEID=01001&amp;SDATE=201002&amp;PERIODTYPE=QTR_STD&amp;window=popup_no_bar&amp;width=385&amp;height=120&amp;START_MAXIMIZED=FALSE&amp;creator=factset&amp;display_string=Audit"}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Viewer?action=AUDIT_VALUE&amp;DB=129&amp;ID1=12665010&amp;VALUEID=01001&amp;SDATE=200902&amp;PERIODTYPE=QTR_STD&amp;window=popup_no_bar&amp;width=385&amp;height=120&amp;START_MAXIMIZED=FALSE&amp;creator=factset&amp;display_string=Audit"}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Viewer?action=AUDIT_VALUE&amp;DB=129&amp;ID1=12665010&amp;VALUEID=01001&amp;SDATE=201002&amp;PERIODTYPE=QTR_STD&amp;window=popup_no_bar&amp;width=385&amp;height=120&amp;START_MAXIMIZED=FALSE&amp;creator=factset&amp;display_string=Audit"}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Viewer?action=AUDIT_VALUE&amp;DB=129&amp;ID1=22286210&amp;VALUEID=01001&amp;SDATE=200902&amp;PERIODTYPE=QTR_STD&amp;window=popup_no_bar&amp;width=385&amp;height=120&amp;START_MAXIMIZED=FALSE&amp;creator=factset&amp;display_string=Audit"}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Viewer?action=AUDIT_VALUE&amp;DB=129&amp;ID1=22286210&amp;VALUEID=01001&amp;SDATE=201002&amp;PERIODTYPE=QTR_STD&amp;window=popup_no_bar&amp;width=385&amp;height=120&amp;START_MAXIMIZED=FALSE&amp;creator=factset&amp;display_string=Audit"}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Viewer?action=AUDIT_VALUE&amp;DB=129&amp;ID1=17737610&amp;VALUEID=01001&amp;SDATE=200902&amp;PERIODTYPE=QTR_STD&amp;window=popup_no_bar&amp;width=385&amp;height=120&amp;START_MAXIMIZED=FALSE&amp;creator=factset&amp;display_string=Audit"}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Viewer?action=AUDIT_VALUE&amp;DB=129&amp;ID1=17737610&amp;VALUEID=01001&amp;SDATE=201002&amp;PERIODTYPE=QTR_STD&amp;window=popup_no_bar&amp;width=385&amp;height=120&amp;START_MAXIMIZED=FALSE&amp;creator=factset&amp;display_string=Audit"}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Viewer?action=AUDIT_VALUE&amp;DB=129&amp;ID1=19244610&amp;VALUEID=01001&amp;SDATE=200902&amp;PERIODTYPE=QTR_STD&amp;window=popup_no_bar&amp;width=385&amp;height=120&amp;START_MAXIMIZED=FALSE&amp;creator=factset&amp;display_string=Audit"}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Viewer?action=AUDIT_VALUE&amp;DB=129&amp;ID1=19244610&amp;VALUEID=01001&amp;SDATE=201002&amp;PERIODTYPE=QTR_STD&amp;window=popup_no_bar&amp;width=385&amp;height=120&amp;START_MAXIMIZED=FALSE&amp;creator=factset&amp;display_string=Audit"}</definedName>
    <definedName name="_1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70__FDSAUDITLINK__" hidden="1">{"fdsup://directions/FAT Viewer?action=UPDATE&amp;creator=factset&amp;DYN_ARGS=TRUE&amp;DOC_NAME=FAT:FQL_AUDITING_CLIENT_TEMPLATE.FAT&amp;display_string=Audit&amp;VAR:KEY=ZMVWFQNGJE&amp;VAR:QUERY=RkZfRUJJVERBX09QRVIoUVRSLDQvMS8yMDEwLDYvMzAvMjAxMCwsLFVTRCk=&amp;WINDOW=FIRST_POPUP&amp;HEIGH","T=450&amp;WIDTH=450&amp;START_MAXIMIZED=FALSE&amp;VAR:CALENDAR=US&amp;VAR:SYMBOL=SRCL&amp;VAR:INDEX=0"}</definedName>
    <definedName name="_1700__FDSAUDITLINK__" hidden="1">{"fdsup://Directions/FactSet Auditing Viewer?action=AUDIT_VALUE&amp;DB=129&amp;ID1=15670010&amp;VALUEID=01001&amp;SDATE=200902&amp;PERIODTYPE=QTR_STD&amp;window=popup_no_bar&amp;width=385&amp;height=120&amp;START_MAXIMIZED=FALSE&amp;creator=factset&amp;display_string=Audit"}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Viewer?action=AUDIT_VALUE&amp;DB=129&amp;ID1=15670010&amp;VALUEID=01001&amp;SDATE=201002&amp;PERIODTYPE=QTR_STD&amp;window=popup_no_bar&amp;width=385&amp;height=120&amp;START_MAXIMIZED=FALSE&amp;creator=factset&amp;display_string=Audit"}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Viewer?action=AUDIT_VALUE&amp;DB=129&amp;ID1=17290810&amp;VALUEID=01001&amp;SDATE=200904&amp;PERIODTYPE=QTR_STD&amp;window=popup_no_bar&amp;width=385&amp;height=120&amp;START_MAXIMIZED=FALSE&amp;creator=factset&amp;display_string=Audit"}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Viewer?action=AUDIT_VALUE&amp;DB=129&amp;ID1=12640810&amp;VALUEID=01001&amp;SDATE=201002&amp;PERIODTYPE=QTR_STD&amp;window=popup_no_bar&amp;width=385&amp;height=120&amp;START_MAXIMIZED=FALSE&amp;creator=factset&amp;display_string=Audit"}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Viewer?action=AUDIT_VALUE&amp;DB=129&amp;ID1=17275R10&amp;VALUEID=01001&amp;SDATE=200903&amp;PERIODTYPE=QTR_STD&amp;window=popup_no_bar&amp;width=385&amp;height=120&amp;START_MAXIMIZED=FALSE&amp;creator=factset&amp;display_string=Audit"}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Viewer?action=AUDIT_VALUE&amp;DB=129&amp;ID1=17275R10&amp;VALUEID=01001&amp;SDATE=201003&amp;PERIODTYPE=QTR_STD&amp;window=popup_no_bar&amp;width=385&amp;height=120&amp;START_MAXIMIZED=FALSE&amp;creator=factset&amp;display_string=Audit"}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Viewer?action=AUDIT_VALUE&amp;DB=129&amp;ID1=20536310&amp;VALUEID=01001&amp;SDATE=200901&amp;PERIODTYPE=QTR_STD&amp;window=popup_no_bar&amp;width=385&amp;height=120&amp;START_MAXIMIZED=FALSE&amp;creator=factset&amp;display_string=Audit"}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Viewer?action=AUDIT_VALUE&amp;DB=129&amp;ID1=20536310&amp;VALUEID=01001&amp;SDATE=201001&amp;PERIODTYPE=QTR_STD&amp;window=popup_no_bar&amp;width=385&amp;height=120&amp;START_MAXIMIZED=FALSE&amp;creator=factset&amp;display_string=Audit"}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Viewer?action=AUDIT_VALUE&amp;DB=129&amp;ID1=79466L30&amp;VALUEID=01001&amp;SDATE=201001&amp;PERIODTYPE=QTR_STD&amp;window=popup_no_bar&amp;width=385&amp;height=120&amp;START_MAXIMIZED=FALSE&amp;creator=factset&amp;display_string=Audit"}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Viewer?action=AUDIT_VALUE&amp;DB=129&amp;ID1=20563810&amp;VALUEID=01001&amp;SDATE=200901&amp;PERIODTYPE=QTR_STD&amp;window=popup_no_bar&amp;width=385&amp;height=120&amp;START_MAXIMIZED=FALSE&amp;creator=factset&amp;display_string=Audit"}</definedName>
    <definedName name="_171__FDSAUDITLINK__" hidden="1">{"fdsup://directions/FAT Viewer?action=UPDATE&amp;creator=factset&amp;DYN_ARGS=TRUE&amp;DOC_NAME=FAT:FQL_AUDITING_CLIENT_TEMPLATE.FAT&amp;display_string=Audit&amp;VAR:KEY=HQVGTMNGXE&amp;VAR:QUERY=RkZfRUJJVERBX09QRVIoUVRSLDQvMS8yMDA5LDYvMzAvMjAwOSwsLFVTRCk=&amp;WINDOW=FIRST_POPUP&amp;HEIGH","T=450&amp;WIDTH=450&amp;START_MAXIMIZED=FALSE&amp;VAR:CALENDAR=US&amp;VAR:SYMBOL=SPLS&amp;VAR:INDEX=0"}</definedName>
    <definedName name="_1710__FDSAUDITLINK__" hidden="1">{"fdsup://Directions/FactSet Auditing Viewer?action=AUDIT_VALUE&amp;DB=129&amp;ID1=20563810&amp;VALUEID=01001&amp;SDATE=201001&amp;PERIODTYPE=QTR_STD&amp;window=popup_no_bar&amp;width=385&amp;height=120&amp;START_MAXIMIZED=FALSE&amp;creator=factset&amp;display_string=Audit"}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Viewer?action=AUDIT_VALUE&amp;DB=129&amp;ID1=13442910&amp;VALUEID=01001&amp;SDATE=200903&amp;PERIODTYPE=QTR_STD&amp;window=popup_no_bar&amp;width=385&amp;height=120&amp;START_MAXIMIZED=FALSE&amp;creator=factset&amp;display_string=Audit"}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Viewer?action=AUDIT_VALUE&amp;DB=129&amp;ID1=13442910&amp;VALUEID=01001&amp;SDATE=201003&amp;PERIODTYPE=QTR_STD&amp;window=popup_no_bar&amp;width=385&amp;height=120&amp;START_MAXIMIZED=FALSE&amp;creator=factset&amp;display_string=Audit"}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Viewer?action=AUDIT_VALUE&amp;DB=129&amp;ID1=22160K10&amp;VALUEID=01001&amp;SDATE=200903&amp;PERIODTYPE=QTR_STD&amp;window=popup_no_bar&amp;width=385&amp;height=120&amp;START_MAXIMIZED=FALSE&amp;creator=factset&amp;display_string=Audit"}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Viewer?action=AUDIT_VALUE&amp;DB=129&amp;ID1=22160K10&amp;VALUEID=01001&amp;SDATE=201003&amp;PERIODTYPE=QTR_STD&amp;window=popup_no_bar&amp;width=385&amp;height=120&amp;START_MAXIMIZED=FALSE&amp;creator=factset&amp;display_string=Audit"}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Viewer?action=AUDIT_VALUE&amp;DB=129&amp;ID1=20825C10&amp;VALUEID=01001&amp;SDATE=200902&amp;PERIODTYPE=QTR_STD&amp;window=popup_no_bar&amp;width=385&amp;height=120&amp;START_MAXIMIZED=FALSE&amp;creator=factset&amp;display_string=Audit"}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Viewer?action=AUDIT_VALUE&amp;DB=129&amp;ID1=20825C10&amp;VALUEID=01001&amp;SDATE=201002&amp;PERIODTYPE=QTR_STD&amp;window=popup_no_bar&amp;width=385&amp;height=120&amp;START_MAXIMIZED=FALSE&amp;creator=factset&amp;display_string=Audit"}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Viewer?action=AUDIT_VALUE&amp;DB=129&amp;ID1=77434110&amp;VALUEID=01001&amp;SDATE=200903&amp;PERIODTYPE=QTR_STD&amp;window=popup_no_bar&amp;width=385&amp;height=120&amp;START_MAXIMIZED=FALSE&amp;creator=factset&amp;display_string=Audit"}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Viewer?action=AUDIT_VALUE&amp;DB=129&amp;ID1=77434110&amp;VALUEID=01001&amp;SDATE=201003&amp;PERIODTYPE=QTR_STD&amp;window=popup_no_bar&amp;width=385&amp;height=120&amp;START_MAXIMIZED=FALSE&amp;creator=factset&amp;display_string=Audit"}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Viewer?action=AUDIT_VALUE&amp;DB=129&amp;ID1=18975410&amp;VALUEID=01001&amp;SDATE=201004&amp;PERIODTYPE=QTR_STD&amp;window=popup_no_bar&amp;width=385&amp;height=120&amp;START_MAXIMIZED=FALSE&amp;creator=factset&amp;display_string=Audit"}</definedName>
    <definedName name="_172__FDSAUDITLINK__" hidden="1">{"fdsup://directions/FAT Viewer?action=UPDATE&amp;creator=factset&amp;DYN_ARGS=TRUE&amp;DOC_NAME=FAT:FQL_AUDITING_CLIENT_TEMPLATE.FAT&amp;display_string=Audit&amp;VAR:KEY=NGVWJSTYJQ&amp;VAR:QUERY=RkZfRUJJVERBX09QRVIoUVRSLDQvMS8yMDEwLDYvMzAvMjAxMCwsLFVTRCk=&amp;WINDOW=FIRST_POPUP&amp;HEIGH","T=450&amp;WIDTH=450&amp;START_MAXIMIZED=FALSE&amp;VAR:CALENDAR=US&amp;VAR:SYMBOL=SPLS&amp;VAR:INDEX=0"}</definedName>
    <definedName name="_1720__FDSAUDITLINK__" hidden="1">{"fdsup://Directions/FactSet Auditing Viewer?action=AUDIT_VALUE&amp;DB=129&amp;ID1=12709710&amp;VALUEID=01001&amp;SDATE=200902&amp;PERIODTYPE=QTR_STD&amp;window=popup_no_bar&amp;width=385&amp;height=120&amp;START_MAXIMIZED=FALSE&amp;creator=factset&amp;display_string=Audit"}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Viewer?action=AUDIT_VALUE&amp;DB=129&amp;ID1=12709710&amp;VALUEID=01001&amp;SDATE=201002&amp;PERIODTYPE=QTR_STD&amp;window=popup_no_bar&amp;width=385&amp;height=120&amp;START_MAXIMIZED=FALSE&amp;creator=factset&amp;display_string=Audit"}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Viewer?action=AUDIT_VALUE&amp;DB=129&amp;ID1=14040H10&amp;VALUEID=01001&amp;SDATE=200902&amp;PERIODTYPE=QTR_STD&amp;window=popup_no_bar&amp;width=385&amp;height=120&amp;START_MAXIMIZED=FALSE&amp;creator=factset&amp;display_string=Audit"}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Viewer?action=AUDIT_VALUE&amp;DB=129&amp;ID1=20854P10&amp;VALUEID=01001&amp;SDATE=200902&amp;PERIODTYPE=QTR_STD&amp;window=popup_no_bar&amp;width=385&amp;height=120&amp;START_MAXIMIZED=FALSE&amp;creator=factset&amp;display_string=Audit"}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Viewer?action=AUDIT_VALUE&amp;DB=129&amp;ID1=20854P10&amp;VALUEID=01001&amp;SDATE=201002&amp;PERIODTYPE=QTR_STD&amp;window=popup_no_bar&amp;width=385&amp;height=120&amp;START_MAXIMIZED=FALSE&amp;creator=factset&amp;display_string=Audit"}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Viewer?action=AUDIT_VALUE&amp;DB=129&amp;ID1=15189T10&amp;VALUEID=01001&amp;SDATE=200902&amp;PERIODTYPE=QTR_STD&amp;window=popup_no_bar&amp;width=385&amp;height=120&amp;START_MAXIMIZED=FALSE&amp;creator=factset&amp;display_string=Audit"}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Viewer?action=AUDIT_VALUE&amp;DB=129&amp;ID1=15189T10&amp;VALUEID=01001&amp;SDATE=201002&amp;PERIODTYPE=QTR_STD&amp;window=popup_no_bar&amp;width=385&amp;height=120&amp;START_MAXIMIZED=FALSE&amp;creator=factset&amp;display_string=Audit"}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Viewer?action=AUDIT_VALUE&amp;DB=129&amp;ID1=12589610&amp;VALUEID=01001&amp;SDATE=200902&amp;PERIODTYPE=QTR_STD&amp;window=popup_no_bar&amp;width=385&amp;height=120&amp;START_MAXIMIZED=FALSE&amp;creator=factset&amp;display_string=Audit"}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Viewer?action=AUDIT_VALUE&amp;DB=129&amp;ID1=12589610&amp;VALUEID=01001&amp;SDATE=201002&amp;PERIODTYPE=QTR_STD&amp;window=popup_no_bar&amp;width=385&amp;height=120&amp;START_MAXIMIZED=FALSE&amp;creator=factset&amp;display_string=Audit"}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Viewer?action=AUDIT_VALUE&amp;DB=129&amp;ID1=23102110&amp;VALUEID=01001&amp;SDATE=200902&amp;PERIODTYPE=QTR_STD&amp;window=popup_no_bar&amp;width=385&amp;height=120&amp;START_MAXIMIZED=FALSE&amp;creator=factset&amp;display_string=Audit"}</definedName>
    <definedName name="_173__FDSAUDITLINK__" hidden="1">{"fdsup://directions/FAT Viewer?action=UPDATE&amp;creator=factset&amp;DYN_ARGS=TRUE&amp;DOC_NAME=FAT:FQL_AUDITING_CLIENT_TEMPLATE.FAT&amp;display_string=Audit&amp;VAR:KEY=ZMNCJOFIFO&amp;VAR:QUERY=RkZfRUJJVERBX09QRVIoUVRSLDQvMS8yMDA5LDYvMzAvMjAwOSwsLFVTRCk=&amp;WINDOW=FIRST_POPUP&amp;HEIGH","T=450&amp;WIDTH=450&amp;START_MAXIMIZED=FALSE&amp;VAR:CALENDAR=US&amp;VAR:SYMBOL=SPG&amp;VAR:INDEX=0"}</definedName>
    <definedName name="_1730__FDSAUDITLINK__" hidden="1">{"fdsup://Directions/FactSet Auditing Viewer?action=AUDIT_VALUE&amp;DB=129&amp;ID1=23102110&amp;VALUEID=01001&amp;SDATE=201002&amp;PERIODTYPE=QTR_STD&amp;window=popup_no_bar&amp;width=385&amp;height=120&amp;START_MAXIMIZED=FALSE&amp;creator=factset&amp;display_string=Audit"}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Viewer?action=AUDIT_VALUE&amp;DB=129&amp;ID1=12572Q10&amp;VALUEID=01001&amp;SDATE=200902&amp;PERIODTYPE=QTR_STD&amp;window=popup_no_bar&amp;width=385&amp;height=120&amp;START_MAXIMIZED=FALSE&amp;creator=factset&amp;display_string=Audit"}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Viewer?action=AUDIT_VALUE&amp;DB=129&amp;ID1=12572Q10&amp;VALUEID=01001&amp;SDATE=201002&amp;PERIODTYPE=QTR_STD&amp;window=popup_no_bar&amp;width=385&amp;height=120&amp;START_MAXIMIZED=FALSE&amp;creator=factset&amp;display_string=Audit"}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Viewer?action=AUDIT_VALUE&amp;DB=129&amp;ID1=20030N10&amp;VALUEID=01001&amp;SDATE=200902&amp;PERIODTYPE=QTR_STD&amp;window=popup_no_bar&amp;width=385&amp;height=120&amp;START_MAXIMIZED=FALSE&amp;creator=factset&amp;display_string=Audit"}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Viewer?action=AUDIT_VALUE&amp;DB=129&amp;ID1=20030N10&amp;VALUEID=01001&amp;SDATE=201002&amp;PERIODTYPE=QTR_STD&amp;window=popup_no_bar&amp;width=385&amp;height=120&amp;START_MAXIMIZED=FALSE&amp;creator=factset&amp;display_string=Audit"}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Viewer?action=AUDIT_VALUE&amp;DB=129&amp;ID1=18905410&amp;VALUEID=01001&amp;SDATE=200904&amp;PERIODTYPE=QTR_STD&amp;window=popup_no_bar&amp;width=385&amp;height=120&amp;START_MAXIMIZED=FALSE&amp;creator=factset&amp;display_string=Audit"}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Viewer?action=AUDIT_VALUE&amp;DB=129&amp;ID1=18905410&amp;VALUEID=01001&amp;SDATE=201004&amp;PERIODTYPE=QTR_STD&amp;window=popup_no_bar&amp;width=385&amp;height=120&amp;START_MAXIMIZED=FALSE&amp;creator=factset&amp;display_string=Audit"}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Viewer?action=AUDIT_VALUE&amp;DB=129&amp;ID1=18683K10&amp;VALUEID=01001&amp;SDATE=200902&amp;PERIODTYPE=QTR_STD&amp;window=popup_no_bar&amp;width=385&amp;height=120&amp;START_MAXIMIZED=FALSE&amp;creator=factset&amp;display_string=Audit"}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Viewer?action=AUDIT_VALUE&amp;DB=129&amp;ID1=18683K10&amp;VALUEID=01001&amp;SDATE=201002&amp;PERIODTYPE=QTR_STD&amp;window=popup_no_bar&amp;width=385&amp;height=120&amp;START_MAXIMIZED=FALSE&amp;creator=factset&amp;display_string=Audit"}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Viewer?action=AUDIT_VALUE&amp;DB=129&amp;ID1=19416210&amp;VALUEID=01001&amp;SDATE=200902&amp;PERIODTYPE=QTR_STD&amp;window=popup_no_bar&amp;width=385&amp;height=120&amp;START_MAXIMIZED=FALSE&amp;creator=factset&amp;display_string=Audit"}</definedName>
    <definedName name="_174__FDSAUDITLINK__" hidden="1">{"fdsup://directions/FAT Viewer?action=UPDATE&amp;creator=factset&amp;DYN_ARGS=TRUE&amp;DOC_NAME=FAT:FQL_AUDITING_CLIENT_TEMPLATE.FAT&amp;display_string=Audit&amp;VAR:KEY=LYZEXSBEPA&amp;VAR:QUERY=RkZfRUJJVERBX09QRVIoUVRSLDQvMS8yMDEwLDYvMzAvMjAxMCwsLFVTRCk=&amp;WINDOW=FIRST_POPUP&amp;HEIGH","T=450&amp;WIDTH=450&amp;START_MAXIMIZED=FALSE&amp;VAR:CALENDAR=US&amp;VAR:SYMBOL=SPG&amp;VAR:INDEX=0"}</definedName>
    <definedName name="_1740__FDSAUDITLINK__" hidden="1">{"fdsup://Directions/FactSet Auditing Viewer?action=AUDIT_VALUE&amp;DB=129&amp;ID1=19416210&amp;VALUEID=01001&amp;SDATE=201002&amp;PERIODTYPE=QTR_STD&amp;window=popup_no_bar&amp;width=385&amp;height=120&amp;START_MAXIMIZED=FALSE&amp;creator=factset&amp;display_string=Audit"}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Viewer?action=AUDIT_VALUE&amp;DB=129&amp;ID1=17206210&amp;VALUEID=01001&amp;SDATE=200902&amp;PERIODTYPE=QTR_STD&amp;window=popup_no_bar&amp;width=385&amp;height=120&amp;START_MAXIMIZED=FALSE&amp;creator=factset&amp;display_string=Audit"}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Viewer?action=AUDIT_VALUE&amp;DB=129&amp;ID1=17206210&amp;VALUEID=01001&amp;SDATE=201002&amp;PERIODTYPE=QTR_STD&amp;window=popup_no_bar&amp;width=385&amp;height=120&amp;START_MAXIMIZED=FALSE&amp;creator=factset&amp;display_string=Audit"}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Viewer?action=AUDIT_VALUE&amp;DB=129&amp;ID1=12550910&amp;VALUEID=01001&amp;SDATE=200902&amp;PERIODTYPE=QTR_STD&amp;window=popup_no_bar&amp;width=385&amp;height=120&amp;START_MAXIMIZED=FALSE&amp;creator=factset&amp;display_string=Audit"}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Viewer?action=AUDIT_VALUE&amp;DB=129&amp;ID1=12550910&amp;VALUEID=01001&amp;SDATE=201002&amp;PERIODTYPE=QTR_STD&amp;window=popup_no_bar&amp;width=385&amp;height=120&amp;START_MAXIMIZED=FALSE&amp;creator=factset&amp;display_string=Audit"}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Viewer?action=AUDIT_VALUE&amp;DB=129&amp;ID1=12541W20&amp;VALUEID=01001&amp;SDATE=200902&amp;PERIODTYPE=QTR_STD&amp;window=popup_no_bar&amp;width=385&amp;height=120&amp;START_MAXIMIZED=FALSE&amp;creator=factset&amp;display_string=Audit"}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Viewer?action=AUDIT_VALUE&amp;DB=129&amp;ID1=12541W20&amp;VALUEID=01001&amp;SDATE=201002&amp;PERIODTYPE=QTR_STD&amp;window=popup_no_bar&amp;width=385&amp;height=120&amp;START_MAXIMIZED=FALSE&amp;creator=factset&amp;display_string=Audit"}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Viewer?action=AUDIT_VALUE&amp;DB=129&amp;ID1=16516710&amp;VALUEID=01001&amp;SDATE=200902&amp;PERIODTYPE=QTR_STD&amp;window=popup_no_bar&amp;width=385&amp;height=120&amp;START_MAXIMIZED=FALSE&amp;creator=factset&amp;display_string=Audit"}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Viewer?action=AUDIT_VALUE&amp;DB=129&amp;ID1=16516710&amp;VALUEID=01001&amp;SDATE=201002&amp;PERIODTYPE=QTR_STD&amp;window=popup_no_bar&amp;width=385&amp;height=120&amp;START_MAXIMIZED=FALSE&amp;creator=factset&amp;display_string=Audit"}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Viewer?action=AUDIT_VALUE&amp;DB=129&amp;ID1=14170T10&amp;VALUEID=01001&amp;SDATE=201004&amp;PERIODTYPE=QTR_STD&amp;window=popup_no_bar&amp;width=385&amp;height=120&amp;START_MAXIMIZED=FALSE&amp;creator=factset&amp;display_string=Audit"}</definedName>
    <definedName name="_175__FDSAUDITLINK__" hidden="1">{"fdsup://directions/FAT Viewer?action=UPDATE&amp;creator=factset&amp;DYN_ARGS=TRUE&amp;DOC_NAME=FAT:FQL_AUDITING_CLIENT_TEMPLATE.FAT&amp;display_string=Audit&amp;VAR:KEY=TABENGFCVQ&amp;VAR:QUERY=RkZfRUJJVERBX09QRVIoUVRSLDQvMS8yMDA5LDYvMzAvMjAwOSwsLFVTRCk=&amp;WINDOW=FIRST_POPUP&amp;HEIGH","T=450&amp;WIDTH=450&amp;START_MAXIMIZED=FALSE&amp;VAR:CALENDAR=US&amp;VAR:SYMBOL=SO&amp;VAR:INDEX=0"}</definedName>
    <definedName name="_1750__FDSAUDITLINK__" hidden="1">{"fdsup://Directions/FactSet Auditing Viewer?action=AUDIT_VALUE&amp;DB=129&amp;ID1=12526910&amp;VALUEID=01001&amp;SDATE=200902&amp;PERIODTYPE=QTR_STD&amp;window=popup_no_bar&amp;width=385&amp;height=120&amp;START_MAXIMIZED=FALSE&amp;creator=factset&amp;display_string=Audit"}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Viewer?action=AUDIT_VALUE&amp;DB=129&amp;ID1=12526910&amp;VALUEID=01001&amp;SDATE=201002&amp;PERIODTYPE=QTR_STD&amp;window=popup_no_bar&amp;width=385&amp;height=120&amp;START_MAXIMIZED=FALSE&amp;creator=factset&amp;display_string=Audit"}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Viewer?action=AUDIT_VALUE&amp;DB=129&amp;ID1=15678210&amp;VALUEID=01001&amp;SDATE=200902&amp;PERIODTYPE=QTR_STD&amp;window=popup_no_bar&amp;width=385&amp;height=120&amp;START_MAXIMIZED=FALSE&amp;creator=factset&amp;display_string=Audit"}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Viewer?action=AUDIT_VALUE&amp;DB=129&amp;ID1=15678210&amp;VALUEID=01001&amp;SDATE=201002&amp;PERIODTYPE=QTR_STD&amp;window=popup_no_bar&amp;width=385&amp;height=120&amp;START_MAXIMIZED=FALSE&amp;creator=factset&amp;display_string=Audit"}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Viewer?action=AUDIT_VALUE&amp;DB=129&amp;ID1=15670810&amp;VALUEID=01001&amp;SDATE=200902&amp;PERIODTYPE=QTR_STD&amp;window=popup_no_bar&amp;width=385&amp;height=120&amp;START_MAXIMIZED=FALSE&amp;creator=factset&amp;display_string=Audit"}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Viewer?action=AUDIT_VALUE&amp;DB=129&amp;ID1=15670810&amp;VALUEID=01001&amp;SDATE=201002&amp;PERIODTYPE=QTR_STD&amp;window=popup_no_bar&amp;width=385&amp;height=120&amp;START_MAXIMIZED=FALSE&amp;creator=factset&amp;display_string=Audit"}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Viewer?action=AUDIT_VALUE&amp;DB=129&amp;ID1=15102010&amp;VALUEID=01001&amp;SDATE=200902&amp;PERIODTYPE=QTR_STD&amp;window=popup_no_bar&amp;width=385&amp;height=120&amp;START_MAXIMIZED=FALSE&amp;creator=factset&amp;display_string=Audit"}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Viewer?action=AUDIT_VALUE&amp;DB=129&amp;ID1=15102010&amp;VALUEID=01001&amp;SDATE=201002&amp;PERIODTYPE=QTR_STD&amp;window=popup_no_bar&amp;width=385&amp;height=120&amp;START_MAXIMIZED=FALSE&amp;creator=factset&amp;display_string=Audit"}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Viewer?action=AUDIT_VALUE&amp;DB=129&amp;ID1=21037110&amp;VALUEID=01001&amp;SDATE=200902&amp;PERIODTYPE=QTR_STD&amp;window=popup_no_bar&amp;width=385&amp;height=120&amp;START_MAXIMIZED=FALSE&amp;creator=factset&amp;display_string=Audit"}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Viewer?action=AUDIT_VALUE&amp;DB=129&amp;ID1=21037110&amp;VALUEID=01001&amp;SDATE=201002&amp;PERIODTYPE=QTR_STD&amp;window=popup_no_bar&amp;width=385&amp;height=120&amp;START_MAXIMIZED=FALSE&amp;creator=factset&amp;display_string=Audit"}</definedName>
    <definedName name="_176__FDSAUDITLINK__" hidden="1">{"fdsup://directions/FAT Viewer?action=UPDATE&amp;creator=factset&amp;DYN_ARGS=TRUE&amp;DOC_NAME=FAT:FQL_AUDITING_CLIENT_TEMPLATE.FAT&amp;display_string=Audit&amp;VAR:KEY=RUBKFCPCRU&amp;VAR:QUERY=RkZfRUJJVERBX09QRVIoUVRSLDQvMS8yMDEwLDYvMzAvMjAxMCwsLFVTRCk=&amp;WINDOW=FIRST_POPUP&amp;HEIGH","T=450&amp;WIDTH=450&amp;START_MAXIMIZED=FALSE&amp;VAR:CALENDAR=US&amp;VAR:SYMBOL=SO&amp;VAR:INDEX=0"}</definedName>
    <definedName name="_1760__FDSAUDITLINK__" hidden="1">{"fdsup://Directions/FactSet Auditing Viewer?action=AUDIT_VALUE&amp;DB=129&amp;ID1=14365830&amp;VALUEID=01001&amp;SDATE=200902&amp;PERIODTYPE=QTR_STD&amp;window=popup_no_bar&amp;width=385&amp;height=120&amp;START_MAXIMIZED=FALSE&amp;creator=factset&amp;display_string=Audit"}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Viewer?action=AUDIT_VALUE&amp;DB=129&amp;ID1=14365830&amp;VALUEID=01001&amp;SDATE=201002&amp;PERIODTYPE=QTR_STD&amp;window=popup_no_bar&amp;width=385&amp;height=120&amp;START_MAXIMIZED=FALSE&amp;creator=factset&amp;display_string=Audit"}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Viewer?action=AUDIT_VALUE&amp;DB=129&amp;ID1=19121910&amp;VALUEID=01001&amp;SDATE=200902&amp;PERIODTYPE=QTR_STD&amp;window=popup_no_bar&amp;width=385&amp;height=120&amp;START_MAXIMIZED=FALSE&amp;creator=factset&amp;display_string=Audit"}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Viewer?action=AUDIT_VALUE&amp;DB=129&amp;ID1=19121910&amp;VALUEID=01001&amp;SDATE=201002&amp;PERIODTYPE=QTR_STD&amp;window=popup_no_bar&amp;width=385&amp;height=120&amp;START_MAXIMIZED=FALSE&amp;creator=factset&amp;display_string=Audit"}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Viewer?action=AUDIT_VALUE&amp;DB=129&amp;ID1=12485720&amp;VALUEID=01001&amp;SDATE=200902&amp;PERIODTYPE=QTR_STD&amp;window=popup_no_bar&amp;width=385&amp;height=120&amp;START_MAXIMIZED=FALSE&amp;creator=factset&amp;display_string=Audit"}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Viewer?action=AUDIT_VALUE&amp;DB=129&amp;ID1=12485720&amp;VALUEID=01001&amp;SDATE=201002&amp;PERIODTYPE=QTR_STD&amp;window=popup_no_bar&amp;width=385&amp;height=120&amp;START_MAXIMIZED=FALSE&amp;creator=factset&amp;display_string=Audit"}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Viewer?action=AUDIT_VALUE&amp;DB=129&amp;ID1=12497T10&amp;VALUEID=01001&amp;SDATE=200902&amp;PERIODTYPE=QTR_STD&amp;window=popup_no_bar&amp;width=385&amp;height=120&amp;START_MAXIMIZED=FALSE&amp;creator=factset&amp;display_string=Audit"}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Viewer?action=AUDIT_VALUE&amp;DB=129&amp;ID1=12497T10&amp;VALUEID=01001&amp;SDATE=201002&amp;PERIODTYPE=QTR_STD&amp;window=popup_no_bar&amp;width=385&amp;height=120&amp;START_MAXIMIZED=FALSE&amp;creator=factset&amp;display_string=Audit"}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Viewer?action=AUDIT_VALUE&amp;DB=129&amp;ID1=17123210&amp;VALUEID=01001&amp;SDATE=200902&amp;PERIODTYPE=QTR_STD&amp;window=popup_no_bar&amp;width=385&amp;height=120&amp;START_MAXIMIZED=FALSE&amp;creator=factset&amp;display_string=Audit"}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Viewer?action=AUDIT_VALUE&amp;DB=129&amp;ID1=17123210&amp;VALUEID=01001&amp;SDATE=201002&amp;PERIODTYPE=QTR_STD&amp;window=popup_no_bar&amp;width=385&amp;height=120&amp;START_MAXIMIZED=FALSE&amp;creator=factset&amp;display_string=Audit"}</definedName>
    <definedName name="_177__FDSAUDITLINK__" hidden="1">{"fdsup://directions/FAT Viewer?action=UPDATE&amp;creator=factset&amp;DYN_ARGS=TRUE&amp;DOC_NAME=FAT:FQL_AUDITING_CLIENT_TEMPLATE.FAT&amp;display_string=Audit&amp;VAR:KEY=JUNKNQHYBK&amp;VAR:QUERY=RkZfRUJJVERBX09QRVIoUVRSLDQvMS8yMDA5LDYvMzAvMjAwOSwsLFVTRCk=&amp;WINDOW=FIRST_POPUP&amp;HEIGH","T=450&amp;WIDTH=450&amp;START_MAXIMIZED=FALSE&amp;VAR:CALENDAR=US&amp;VAR:SYMBOL=SNI&amp;VAR:INDEX=0"}</definedName>
    <definedName name="_1770__FDSAUDITLINK__" hidden="1">{"fdsup://Directions/FactSet Auditing Viewer?action=AUDIT_VALUE&amp;DB=129&amp;ID1=14912310&amp;VALUEID=01001&amp;SDATE=201002&amp;PERIODTYPE=QTR_STD&amp;window=popup_no_bar&amp;width=385&amp;height=120&amp;START_MAXIMIZED=FALSE&amp;creator=factset&amp;display_string=Audit"}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Viewer?action=AUDIT_VALUE&amp;DB=129&amp;ID1=13342B10&amp;VALUEID=01001&amp;SDATE=200902&amp;PERIODTYPE=QTR_STD&amp;window=popup_no_bar&amp;width=385&amp;height=120&amp;START_MAXIMIZED=FALSE&amp;creator=factset&amp;display_string=Audit"}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Viewer?action=AUDIT_VALUE&amp;DB=129&amp;ID1=13342B10&amp;VALUEID=01001&amp;SDATE=201002&amp;PERIODTYPE=QTR_STD&amp;window=popup_no_bar&amp;width=385&amp;height=120&amp;START_MAXIMIZED=FALSE&amp;creator=factset&amp;display_string=Audit"}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Viewer?action=AUDIT_VALUE&amp;DB=129&amp;ID1=14149Y10&amp;VALUEID=01001&amp;SDATE=201004&amp;PERIODTYPE=QTR_STD&amp;window=popup_no_bar&amp;width=385&amp;height=120&amp;START_MAXIMIZED=FALSE&amp;creator=factset&amp;display_string=Audit"}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Viewer?action=AUDIT_VALUE&amp;DB=129&amp;ID1=20588710&amp;VALUEID=01001&amp;SDATE=200804&amp;PERIODTYPE=QTR_STD&amp;window=popup_no_bar&amp;width=385&amp;height=120&amp;START_MAXIMIZED=FALSE&amp;creator=factset&amp;display_string=Audit"}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Viewer?action=AUDIT_VALUE&amp;DB=129&amp;ID1=20588710&amp;VALUEID=01001&amp;SDATE=200904&amp;PERIODTYPE=QTR_STD&amp;window=popup_no_bar&amp;width=385&amp;height=120&amp;START_MAXIMIZED=FALSE&amp;creator=factset&amp;display_string=Audit"}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Viewer?action=AUDIT_VALUE&amp;DB=129&amp;ID1=12673P10&amp;VALUEID=01001&amp;SDATE=200901&amp;PERIODTYPE=QTR_STD&amp;window=popup_no_bar&amp;width=385&amp;height=120&amp;START_MAXIMIZED=FALSE&amp;creator=factset&amp;display_string=Audit"}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Viewer?action=AUDIT_VALUE&amp;DB=129&amp;ID1=12673P10&amp;VALUEID=01001&amp;SDATE=201001&amp;PERIODTYPE=QTR_STD&amp;window=popup_no_bar&amp;width=385&amp;height=120&amp;START_MAXIMIZED=FALSE&amp;creator=factset&amp;display_string=Audit"}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Viewer?action=AUDIT_VALUE&amp;DB=129&amp;ID1=70454910&amp;VALUEID=01001&amp;SDATE=200902&amp;PERIODTYPE=QTR_STD&amp;window=popup_no_bar&amp;width=385&amp;height=120&amp;START_MAXIMIZED=FALSE&amp;creator=factset&amp;display_string=Audit"}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Viewer?action=AUDIT_VALUE&amp;DB=129&amp;ID1=70454910&amp;VALUEID=01001&amp;SDATE=201002&amp;PERIODTYPE=QTR_STD&amp;window=popup_no_bar&amp;width=385&amp;height=120&amp;START_MAXIMIZED=FALSE&amp;creator=factset&amp;display_string=Audit"}</definedName>
    <definedName name="_178__FDSAUDITLINK__" hidden="1">{"fdsup://directions/FAT Viewer?action=UPDATE&amp;creator=factset&amp;DYN_ARGS=TRUE&amp;DOC_NAME=FAT:FQL_AUDITING_CLIENT_TEMPLATE.FAT&amp;display_string=Audit&amp;VAR:KEY=DQTUROXOHC&amp;VAR:QUERY=RkZfRUJJVERBX09QRVIoUVRSLDQvMS8yMDEwLDYvMzAvMjAxMCwsLFVTRCk=&amp;WINDOW=FIRST_POPUP&amp;HEIGH","T=450&amp;WIDTH=450&amp;START_MAXIMIZED=FALSE&amp;VAR:CALENDAR=US&amp;VAR:SYMBOL=SNI&amp;VAR:INDEX=0"}</definedName>
    <definedName name="_1780__FDSAUDITLINK__" hidden="1">{"fdsup://Directions/FactSet Auditing Viewer?action=AUDIT_VALUE&amp;DB=129&amp;ID1=10113710&amp;VALUEID=01001&amp;SDATE=200902&amp;PERIODTYPE=QTR_STD&amp;window=popup_no_bar&amp;width=385&amp;height=120&amp;START_MAXIMIZED=FALSE&amp;creator=factset&amp;display_string=Audit"}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Viewer?action=AUDIT_VALUE&amp;DB=129&amp;ID1=10113710&amp;VALUEID=01001&amp;SDATE=201002&amp;PERIODTYPE=QTR_STD&amp;window=popup_no_bar&amp;width=385&amp;height=120&amp;START_MAXIMIZED=FALSE&amp;creator=factset&amp;display_string=Audit"}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Viewer?action=AUDIT_VALUE&amp;DB=129&amp;ID1=08467070&amp;VALUEID=01001&amp;SDATE=200902&amp;PERIODTYPE=QTR_STD&amp;window=popup_no_bar&amp;width=385&amp;height=120&amp;START_MAXIMIZED=FALSE&amp;creator=factset&amp;display_string=Audit"}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Viewer?action=AUDIT_VALUE&amp;DB=129&amp;ID1=08467070&amp;VALUEID=01001&amp;SDATE=201002&amp;PERIODTYPE=QTR_STD&amp;window=popup_no_bar&amp;width=385&amp;height=120&amp;START_MAXIMIZED=FALSE&amp;creator=factset&amp;display_string=Audit"}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Viewer?action=AUDIT_VALUE&amp;DB=129&amp;ID1=11132010&amp;VALUEID=01001&amp;SDATE=200902&amp;PERIODTYPE=QTR_STD&amp;window=popup_no_bar&amp;width=385&amp;height=120&amp;START_MAXIMIZED=FALSE&amp;creator=factset&amp;display_string=Audit"}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Viewer?action=AUDIT_VALUE&amp;DB=129&amp;ID1=11132010&amp;VALUEID=01001&amp;SDATE=201002&amp;PERIODTYPE=QTR_STD&amp;window=popup_no_bar&amp;width=385&amp;height=120&amp;START_MAXIMIZED=FALSE&amp;creator=factset&amp;display_string=Audit"}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Viewer?action=AUDIT_VALUE&amp;DB=129&amp;ID1=11012210&amp;VALUEID=01001&amp;SDATE=200902&amp;PERIODTYPE=QTR_STD&amp;window=popup_no_bar&amp;width=385&amp;height=120&amp;START_MAXIMIZED=FALSE&amp;creator=factset&amp;display_string=Audit"}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Viewer?action=AUDIT_VALUE&amp;DB=129&amp;ID1=11012210&amp;VALUEID=01001&amp;SDATE=201002&amp;PERIODTYPE=QTR_STD&amp;window=popup_no_bar&amp;width=385&amp;height=120&amp;START_MAXIMIZED=FALSE&amp;creator=factset&amp;display_string=Audit"}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Viewer?action=AUDIT_VALUE&amp;DB=129&amp;ID1=08143710&amp;VALUEID=01001&amp;SDATE=200902&amp;PERIODTYPE=QTR_STD&amp;window=popup_no_bar&amp;width=385&amp;height=120&amp;START_MAXIMIZED=FALSE&amp;creator=factset&amp;display_string=Audit"}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Viewer?action=AUDIT_VALUE&amp;DB=129&amp;ID1=08143710&amp;VALUEID=01001&amp;SDATE=201002&amp;PERIODTYPE=QTR_STD&amp;window=popup_no_bar&amp;width=385&amp;height=120&amp;START_MAXIMIZED=FALSE&amp;creator=factset&amp;display_string=Audit"}</definedName>
    <definedName name="_179__FDSAUDITLINK__" hidden="1">{"fdsup://directions/FAT Viewer?action=UPDATE&amp;creator=factset&amp;DYN_ARGS=TRUE&amp;DOC_NAME=FAT:FQL_AUDITING_CLIENT_TEMPLATE.FAT&amp;display_string=Audit&amp;VAR:KEY=NCLCLONQJA&amp;VAR:QUERY=RkZfRUJJVERBX09QRVIoUVRSLDQvMS8yMDA5LDYvMzAvMjAwOSwsLFVTRCk=&amp;WINDOW=FIRST_POPUP&amp;HEIGH","T=450&amp;WIDTH=450&amp;START_MAXIMIZED=FALSE&amp;VAR:CALENDAR=US&amp;VAR:SYMBOL=SNDK&amp;VAR:INDEX=0"}</definedName>
    <definedName name="_1790__FDSAUDITLINK__" hidden="1">{"fdsup://Directions/FactSet Auditing Viewer?action=AUDIT_VALUE&amp;DB=129&amp;ID1=05592110&amp;VALUEID=01001&amp;SDATE=200901&amp;PERIODTYPE=QTR_STD&amp;window=popup_no_bar&amp;width=385&amp;height=120&amp;START_MAXIMIZED=FALSE&amp;creator=factset&amp;display_string=Audit"}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Viewer?action=AUDIT_VALUE&amp;DB=129&amp;ID1=05592110&amp;VALUEID=01001&amp;SDATE=201001&amp;PERIODTYPE=QTR_STD&amp;window=popup_no_bar&amp;width=385&amp;height=120&amp;START_MAXIMIZED=FALSE&amp;creator=factset&amp;display_string=Audit"}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Viewer?action=AUDIT_VALUE&amp;DB=129&amp;ID1=05849810&amp;VALUEID=01001&amp;SDATE=200902&amp;PERIODTYPE=QTR_STD&amp;window=popup_no_bar&amp;width=385&amp;height=120&amp;START_MAXIMIZED=FALSE&amp;creator=factset&amp;display_string=Audit"}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Viewer?action=AUDIT_VALUE&amp;DB=129&amp;ID1=05849810&amp;VALUEID=01001&amp;SDATE=201002&amp;PERIODTYPE=QTR_STD&amp;window=popup_no_bar&amp;width=385&amp;height=120&amp;START_MAXIMIZED=FALSE&amp;creator=factset&amp;display_string=Audit"}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Viewer?action=AUDIT_VALUE&amp;DB=129&amp;ID1=09062X10&amp;VALUEID=01001&amp;SDATE=200902&amp;PERIODTYPE=QTR_STD&amp;window=popup_no_bar&amp;width=385&amp;height=120&amp;START_MAXIMIZED=FALSE&amp;creator=factset&amp;display_string=Audit"}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Viewer?action=AUDIT_VALUE&amp;DB=129&amp;ID1=09062X10&amp;VALUEID=01001&amp;SDATE=201002&amp;PERIODTYPE=QTR_STD&amp;window=popup_no_bar&amp;width=385&amp;height=120&amp;START_MAXIMIZED=FALSE&amp;creator=factset&amp;display_string=Audit"}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Viewer?action=AUDIT_VALUE&amp;DB=129&amp;ID1=08930210&amp;VALUEID=01001&amp;SDATE=200901&amp;PERIODTYPE=QTR_STD&amp;window=popup_no_bar&amp;width=385&amp;height=120&amp;START_MAXIMIZED=FALSE&amp;creator=factset&amp;display_string=Audit"}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Viewer?action=AUDIT_VALUE&amp;DB=129&amp;ID1=08930210&amp;VALUEID=01001&amp;SDATE=201001&amp;PERIODTYPE=QTR_STD&amp;window=popup_no_bar&amp;width=385&amp;height=120&amp;START_MAXIMIZED=FALSE&amp;creator=factset&amp;display_string=Audit"}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Viewer?action=AUDIT_VALUE&amp;DB=129&amp;ID1=05722410&amp;VALUEID=01001&amp;SDATE=200902&amp;PERIODTYPE=QTR_STD&amp;window=popup_no_bar&amp;width=385&amp;height=120&amp;START_MAXIMIZED=FALSE&amp;creator=factset&amp;display_string=Audit"}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Viewer?action=AUDIT_VALUE&amp;DB=129&amp;ID1=05722410&amp;VALUEID=01001&amp;SDATE=201002&amp;PERIODTYPE=QTR_STD&amp;window=popup_no_bar&amp;width=385&amp;height=120&amp;START_MAXIMIZED=FALSE&amp;creator=factset&amp;display_string=Audit"}</definedName>
    <definedName name="_1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80__FDSAUDITLINK__" hidden="1">{"fdsup://directions/FAT Viewer?action=UPDATE&amp;creator=factset&amp;DYN_ARGS=TRUE&amp;DOC_NAME=FAT:FQL_AUDITING_CLIENT_TEMPLATE.FAT&amp;display_string=Audit&amp;VAR:KEY=TWVINYNEFC&amp;VAR:QUERY=RkZfRUJJVERBX09QRVIoUVRSLDQvMS8yMDEwLDYvMzAvMjAxMCwsLFVTRCk=&amp;WINDOW=FIRST_POPUP&amp;HEIGH","T=450&amp;WIDTH=450&amp;START_MAXIMIZED=FALSE&amp;VAR:CALENDAR=US&amp;VAR:SYMBOL=SNDK&amp;VAR:INDEX=0"}</definedName>
    <definedName name="_1800__FDSAUDITLINK__" hidden="1">{"fdsup://Directions/FactSet Auditing Viewer?action=AUDIT_VALUE&amp;DB=129&amp;ID1=11563720&amp;VALUEID=01001&amp;SDATE=200904&amp;PERIODTYPE=QTR_STD&amp;window=popup_no_bar&amp;width=385&amp;height=120&amp;START_MAXIMIZED=FALSE&amp;creator=factset&amp;display_string=Audit"}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Viewer?action=AUDIT_VALUE&amp;DB=129&amp;ID1=35461310&amp;VALUEID=01001&amp;SDATE=200903&amp;PERIODTYPE=QTR_STD&amp;window=popup_no_bar&amp;width=385&amp;height=120&amp;START_MAXIMIZED=FALSE&amp;creator=factset&amp;display_string=Audit"}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Viewer?action=AUDIT_VALUE&amp;DB=129&amp;ID1=35461310&amp;VALUEID=01001&amp;SDATE=201003&amp;PERIODTYPE=QTR_STD&amp;window=popup_no_bar&amp;width=385&amp;height=120&amp;START_MAXIMIZED=FALSE&amp;creator=factset&amp;display_string=Audit"}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Viewer?action=AUDIT_VALUE&amp;DB=129&amp;ID1=07588710&amp;VALUEID=01001&amp;SDATE=200903&amp;PERIODTYPE=QTR_STD&amp;window=popup_no_bar&amp;width=385&amp;height=120&amp;START_MAXIMIZED=FALSE&amp;creator=factset&amp;display_string=Audit"}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Viewer?action=AUDIT_VALUE&amp;DB=129&amp;ID1=07588710&amp;VALUEID=01001&amp;SDATE=201003&amp;PERIODTYPE=QTR_STD&amp;window=popup_no_bar&amp;width=385&amp;height=120&amp;START_MAXIMIZED=FALSE&amp;creator=factset&amp;display_string=Audit"}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Viewer?action=AUDIT_VALUE&amp;DB=129&amp;ID1=06738310&amp;VALUEID=01001&amp;SDATE=200902&amp;PERIODTYPE=QTR_STD&amp;window=popup_no_bar&amp;width=385&amp;height=120&amp;START_MAXIMIZED=FALSE&amp;creator=factset&amp;display_string=Audit"}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Viewer?action=AUDIT_VALUE&amp;DB=129&amp;ID1=06738310&amp;VALUEID=01001&amp;SDATE=201002&amp;PERIODTYPE=QTR_STD&amp;window=popup_no_bar&amp;width=385&amp;height=120&amp;START_MAXIMIZED=FALSE&amp;creator=factset&amp;display_string=Audit"}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Viewer?action=AUDIT_VALUE&amp;DB=129&amp;ID1=08651610&amp;VALUEID=01001&amp;SDATE=200901&amp;PERIODTYPE=QTR_STD&amp;window=popup_no_bar&amp;width=385&amp;height=120&amp;START_MAXIMIZED=FALSE&amp;creator=factset&amp;display_string=Audit"}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Viewer?action=AUDIT_VALUE&amp;DB=129&amp;ID1=08651610&amp;VALUEID=01001&amp;SDATE=201001&amp;PERIODTYPE=QTR_STD&amp;window=popup_no_bar&amp;width=385&amp;height=120&amp;START_MAXIMIZED=FALSE&amp;creator=factset&amp;display_string=Audit"}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Viewer?action=AUDIT_VALUE&amp;DB=129&amp;ID1=07589610&amp;VALUEID=01001&amp;SDATE=200901&amp;PERIODTYPE=QTR_STD&amp;window=popup_no_bar&amp;width=385&amp;height=120&amp;START_MAXIMIZED=FALSE&amp;creator=factset&amp;display_string=Audit"}</definedName>
    <definedName name="_181__FDSAUDITLINK__" hidden="1">{"fdsup://directions/FAT Viewer?action=UPDATE&amp;creator=factset&amp;DYN_ARGS=TRUE&amp;DOC_NAME=FAT:FQL_AUDITING_CLIENT_TEMPLATE.FAT&amp;display_string=Audit&amp;VAR:KEY=HITQNWJMRG&amp;VAR:QUERY=RkZfRUJJVERBX09QRVIoUVRSLDQvMS8yMDA5LDYvMzAvMjAwOSwsLFVTRCk=&amp;WINDOW=FIRST_POPUP&amp;HEIGH","T=450&amp;WIDTH=450&amp;START_MAXIMIZED=FALSE&amp;VAR:CALENDAR=US&amp;VAR:SYMBOL=SNA&amp;VAR:INDEX=0"}</definedName>
    <definedName name="_1810__FDSAUDITLINK__" hidden="1">{"fdsup://Directions/FactSet Auditing Viewer?action=AUDIT_VALUE&amp;DB=129&amp;ID1=07589610&amp;VALUEID=01001&amp;SDATE=201001&amp;PERIODTYPE=QTR_STD&amp;window=popup_no_bar&amp;width=385&amp;height=120&amp;START_MAXIMIZED=FALSE&amp;creator=factset&amp;display_string=Audit"}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Viewer?action=AUDIT_VALUE&amp;DB=129&amp;ID1=07181310&amp;VALUEID=01001&amp;SDATE=200902&amp;PERIODTYPE=QTR_STD&amp;window=popup_no_bar&amp;width=385&amp;height=120&amp;START_MAXIMIZED=FALSE&amp;creator=factset&amp;display_string=Audit"}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Viewer?action=AUDIT_VALUE&amp;DB=129&amp;ID1=07181310&amp;VALUEID=01001&amp;SDATE=201002&amp;PERIODTYPE=QTR_STD&amp;window=popup_no_bar&amp;width=385&amp;height=120&amp;START_MAXIMIZED=FALSE&amp;creator=factset&amp;display_string=Audit"}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Viewer?action=AUDIT_VALUE&amp;DB=129&amp;ID1=09702310&amp;VALUEID=01001&amp;SDATE=200902&amp;PERIODTYPE=QTR_STD&amp;window=popup_no_bar&amp;width=385&amp;height=120&amp;START_MAXIMIZED=FALSE&amp;creator=factset&amp;display_string=Audit"}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Viewer?action=AUDIT_VALUE&amp;DB=129&amp;ID1=09702310&amp;VALUEID=01001&amp;SDATE=201002&amp;PERIODTYPE=QTR_STD&amp;window=popup_no_bar&amp;width=385&amp;height=120&amp;START_MAXIMIZED=FALSE&amp;creator=factset&amp;display_string=Audit"}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Viewer?action=AUDIT_VALUE&amp;DB=129&amp;ID1=05333210&amp;VALUEID=01001&amp;SDATE=200903&amp;PERIODTYPE=QTR_STD&amp;window=popup_no_bar&amp;width=385&amp;height=120&amp;START_MAXIMIZED=FALSE&amp;creator=factset&amp;display_string=Audit"}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Viewer?action=AUDIT_VALUE&amp;DB=129&amp;ID1=05333210&amp;VALUEID=01001&amp;SDATE=201003&amp;PERIODTYPE=QTR_STD&amp;window=popup_no_bar&amp;width=385&amp;height=120&amp;START_MAXIMIZED=FALSE&amp;creator=factset&amp;display_string=Audit"}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Viewer?action=AUDIT_VALUE&amp;DB=129&amp;ID1=01736110&amp;VALUEID=01001&amp;SDATE=200902&amp;PERIODTYPE=QTR_STD&amp;window=popup_no_bar&amp;width=385&amp;height=120&amp;START_MAXIMIZED=FALSE&amp;creator=factset&amp;display_string=Audit"}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Viewer?action=AUDIT_VALUE&amp;DB=129&amp;ID1=01736110&amp;VALUEID=01001&amp;SDATE=201002&amp;PERIODTYPE=QTR_STD&amp;window=popup_no_bar&amp;width=385&amp;height=120&amp;START_MAXIMIZED=FALSE&amp;creator=factset&amp;display_string=Audit"}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Viewer?action=AUDIT_VALUE&amp;DB=129&amp;ID1=02581610&amp;VALUEID=01001&amp;SDATE=200902&amp;PERIODTYPE=QTR_STD&amp;window=popup_no_bar&amp;width=385&amp;height=120&amp;START_MAXIMIZED=FALSE&amp;creator=factset&amp;display_string=Audit"}</definedName>
    <definedName name="_182__FDSAUDITLINK__" hidden="1">{"fdsup://directions/FAT Viewer?action=UPDATE&amp;creator=factset&amp;DYN_ARGS=TRUE&amp;DOC_NAME=FAT:FQL_AUDITING_CLIENT_TEMPLATE.FAT&amp;display_string=Audit&amp;VAR:KEY=DMDCZWFOPY&amp;VAR:QUERY=RkZfRUJJVERBX09QRVIoUVRSLDQvMS8yMDEwLDYvMzAvMjAxMCwsLFVTRCk=&amp;WINDOW=FIRST_POPUP&amp;HEIGH","T=450&amp;WIDTH=450&amp;START_MAXIMIZED=FALSE&amp;VAR:CALENDAR=US&amp;VAR:SYMBOL=SNA&amp;VAR:INDEX=0"}</definedName>
    <definedName name="_1820__FDSAUDITLINK__" hidden="1">{"fdsup://Directions/FactSet Auditing Viewer?action=AUDIT_VALUE&amp;DB=129&amp;ID1=02581610&amp;VALUEID=01001&amp;SDATE=201002&amp;PERIODTYPE=QTR_STD&amp;window=popup_no_bar&amp;width=385&amp;height=120&amp;START_MAXIMIZED=FALSE&amp;creator=factset&amp;display_string=Audit"}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Viewer?action=AUDIT_VALUE&amp;DB=129&amp;ID1=05361110&amp;VALUEID=01001&amp;SDATE=200902&amp;PERIODTYPE=QTR_STD&amp;window=popup_no_bar&amp;width=385&amp;height=120&amp;START_MAXIMIZED=FALSE&amp;creator=factset&amp;display_string=Audit"}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Viewer?action=AUDIT_VALUE&amp;DB=129&amp;ID1=05361110&amp;VALUEID=01001&amp;SDATE=201002&amp;PERIODTYPE=QTR_STD&amp;window=popup_no_bar&amp;width=385&amp;height=120&amp;START_MAXIMIZED=FALSE&amp;creator=factset&amp;display_string=Audit"}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Viewer?action=AUDIT_VALUE&amp;DB=129&amp;ID1=05430310&amp;VALUEID=01001&amp;SDATE=200902&amp;PERIODTYPE=QTR_STD&amp;window=popup_no_bar&amp;width=385&amp;height=120&amp;START_MAXIMIZED=FALSE&amp;creator=factset&amp;display_string=Audit"}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Viewer?action=AUDIT_VALUE&amp;DB=129&amp;ID1=05430310&amp;VALUEID=01001&amp;SDATE=201002&amp;PERIODTYPE=QTR_STD&amp;window=popup_no_bar&amp;width=385&amp;height=120&amp;START_MAXIMIZED=FALSE&amp;creator=factset&amp;display_string=Audit"}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Viewer?action=AUDIT_VALUE&amp;DB=129&amp;ID1=05348410&amp;VALUEID=01001&amp;SDATE=200902&amp;PERIODTYPE=QTR_STD&amp;window=popup_no_bar&amp;width=385&amp;height=120&amp;START_MAXIMIZED=FALSE&amp;creator=factset&amp;display_string=Audit"}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Viewer?action=AUDIT_VALUE&amp;DB=129&amp;ID1=05348410&amp;VALUEID=01001&amp;SDATE=201002&amp;PERIODTYPE=QTR_STD&amp;window=popup_no_bar&amp;width=385&amp;height=120&amp;START_MAXIMIZED=FALSE&amp;creator=factset&amp;display_string=Audit"}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Viewer?action=AUDIT_VALUE&amp;DB=129&amp;ID1=01741R10&amp;VALUEID=01001&amp;SDATE=200902&amp;PERIODTYPE=QTR_STD&amp;window=popup_no_bar&amp;width=385&amp;height=120&amp;START_MAXIMIZED=FALSE&amp;creator=factset&amp;display_string=Audit"}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Viewer?action=AUDIT_VALUE&amp;DB=129&amp;ID1=01741R10&amp;VALUEID=01001&amp;SDATE=201002&amp;PERIODTYPE=QTR_STD&amp;window=popup_no_bar&amp;width=385&amp;height=120&amp;START_MAXIMIZED=FALSE&amp;creator=factset&amp;display_string=Audit"}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Viewer?action=AUDIT_VALUE&amp;DB=129&amp;ID1=00936310&amp;VALUEID=01001&amp;SDATE=200901&amp;PERIODTYPE=QTR_STD&amp;window=popup_no_bar&amp;width=385&amp;height=120&amp;START_MAXIMIZED=FALSE&amp;creator=factset&amp;display_string=Audit"}</definedName>
    <definedName name="_183__FDSAUDITLINK__" hidden="1">{"fdsup://directions/FAT Viewer?action=UPDATE&amp;creator=factset&amp;DYN_ARGS=TRUE&amp;DOC_NAME=FAT:FQL_AUDITING_CLIENT_TEMPLATE.FAT&amp;display_string=Audit&amp;VAR:KEY=TWZWZYHAHE&amp;VAR:QUERY=RkZfRUJJVERBX09QRVIoUVRSLDQvMS8yMDA5LDYvMzAvMjAwOSwsLFVTRCk=&amp;WINDOW=FIRST_POPUP&amp;HEIGH","T=450&amp;WIDTH=450&amp;START_MAXIMIZED=FALSE&amp;VAR:CALENDAR=US&amp;VAR:SYMBOL=SLM&amp;VAR:INDEX=0"}</definedName>
    <definedName name="_1830__FDSAUDITLINK__" hidden="1">{"fdsup://Directions/FactSet Auditing Viewer?action=AUDIT_VALUE&amp;DB=129&amp;ID1=00936310&amp;VALUEID=01001&amp;SDATE=201001&amp;PERIODTYPE=QTR_STD&amp;window=popup_no_bar&amp;width=385&amp;height=120&amp;START_MAXIMIZED=FALSE&amp;creator=factset&amp;display_string=Audit"}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Viewer?action=AUDIT_VALUE&amp;DB=129&amp;ID1=03760410&amp;VALUEID=01001&amp;SDATE=200903&amp;PERIODTYPE=QTR_STD&amp;window=popup_no_bar&amp;width=385&amp;height=120&amp;START_MAXIMIZED=FALSE&amp;creator=factset&amp;display_string=Audit"}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Viewer?action=AUDIT_VALUE&amp;DB=129&amp;ID1=03760410&amp;VALUEID=01001&amp;SDATE=201003&amp;PERIODTYPE=QTR_STD&amp;window=popup_no_bar&amp;width=385&amp;height=120&amp;START_MAXIMIZED=FALSE&amp;creator=factset&amp;display_string=Audit"}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Viewer?action=AUDIT_VALUE&amp;DB=129&amp;ID1=03209510&amp;VALUEID=01001&amp;SDATE=200902&amp;PERIODTYPE=QTR_STD&amp;window=popup_no_bar&amp;width=385&amp;height=120&amp;START_MAXIMIZED=FALSE&amp;creator=factset&amp;display_string=Audit"}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Viewer?action=AUDIT_VALUE&amp;DB=129&amp;ID1=03209510&amp;VALUEID=01001&amp;SDATE=201002&amp;PERIODTYPE=QTR_STD&amp;window=popup_no_bar&amp;width=385&amp;height=120&amp;START_MAXIMIZED=FALSE&amp;creator=factset&amp;display_string=Audit"}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Viewer?action=AUDIT_VALUE&amp;DB=129&amp;ID1=00915810&amp;VALUEID=01001&amp;SDATE=200903&amp;PERIODTYPE=QTR_STD&amp;window=popup_no_bar&amp;width=385&amp;height=120&amp;START_MAXIMIZED=FALSE&amp;creator=factset&amp;display_string=Audit"}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Viewer?action=AUDIT_VALUE&amp;DB=129&amp;ID1=00915810&amp;VALUEID=01001&amp;SDATE=201003&amp;PERIODTYPE=QTR_STD&amp;window=popup_no_bar&amp;width=385&amp;height=120&amp;START_MAXIMIZED=FALSE&amp;creator=factset&amp;display_string=Audit"}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Viewer?action=AUDIT_VALUE&amp;DB=129&amp;ID1=03251110&amp;VALUEID=01001&amp;SDATE=200902&amp;PERIODTYPE=QTR_STD&amp;window=popup_no_bar&amp;width=385&amp;height=120&amp;START_MAXIMIZED=FALSE&amp;creator=factset&amp;display_string=Audit"}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Viewer?action=AUDIT_VALUE&amp;DB=129&amp;ID1=03251110&amp;VALUEID=01001&amp;SDATE=201002&amp;PERIODTYPE=QTR_STD&amp;window=popup_no_bar&amp;width=385&amp;height=120&amp;START_MAXIMIZED=FALSE&amp;creator=factset&amp;display_string=Audit"}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Viewer?action=AUDIT_VALUE&amp;DB=129&amp;ID1=03741110&amp;VALUEID=01001&amp;SDATE=200902&amp;PERIODTYPE=QTR_STD&amp;window=popup_no_bar&amp;width=385&amp;height=120&amp;START_MAXIMIZED=FALSE&amp;creator=factset&amp;display_string=Audit"}</definedName>
    <definedName name="_184__FDSAUDITLINK__" hidden="1">{"fdsup://directions/FAT Viewer?action=UPDATE&amp;creator=factset&amp;DYN_ARGS=TRUE&amp;DOC_NAME=FAT:FQL_AUDITING_CLIENT_TEMPLATE.FAT&amp;display_string=Audit&amp;VAR:KEY=BEBELCHIHU&amp;VAR:QUERY=RkZfRUJJVERBX09QRVIoUVRSLDQvMS8yMDEwLDYvMzAvMjAxMCwsLFVTRCk=&amp;WINDOW=FIRST_POPUP&amp;HEIGH","T=450&amp;WIDTH=450&amp;START_MAXIMIZED=FALSE&amp;VAR:CALENDAR=US&amp;VAR:SYMBOL=SLM&amp;VAR:INDEX=0"}</definedName>
    <definedName name="_1840__FDSAUDITLINK__" hidden="1">{"fdsup://Directions/FactSet Auditing Viewer?action=AUDIT_VALUE&amp;DB=129&amp;ID1=03741110&amp;VALUEID=01001&amp;SDATE=201002&amp;PERIODTYPE=QTR_STD&amp;window=popup_no_bar&amp;width=385&amp;height=120&amp;START_MAXIMIZED=FALSE&amp;creator=factset&amp;display_string=Audit"}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Viewer?action=AUDIT_VALUE&amp;DB=129&amp;ID1=03738910&amp;VALUEID=01001&amp;SDATE=200902&amp;PERIODTYPE=QTR_STD&amp;window=popup_no_bar&amp;width=385&amp;height=120&amp;START_MAXIMIZED=FALSE&amp;creator=factset&amp;display_string=Audit"}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Viewer?action=AUDIT_VALUE&amp;DB=129&amp;ID1=03738910&amp;VALUEID=01001&amp;SDATE=201002&amp;PERIODTYPE=QTR_STD&amp;window=popup_no_bar&amp;width=385&amp;height=120&amp;START_MAXIMIZED=FALSE&amp;creator=factset&amp;display_string=Audit"}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Viewer?action=AUDIT_VALUE&amp;DB=129&amp;ID1=00289620&amp;VALUEID=01001&amp;SDATE=201001&amp;PERIODTYPE=QTR_STD&amp;window=popup_no_bar&amp;width=385&amp;height=120&amp;START_MAXIMIZED=FALSE&amp;creator=factset&amp;display_string=Audit"}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Viewer?action=AUDIT_VALUE&amp;DB=129&amp;ID1=05329W10&amp;VALUEID=01001&amp;SDATE=200902&amp;PERIODTYPE=QTR_STD&amp;window=popup_no_bar&amp;width=385&amp;height=120&amp;START_MAXIMIZED=FALSE&amp;creator=factset&amp;display_string=Audit"}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Viewer?action=AUDIT_VALUE&amp;DB=129&amp;ID1=05329W10&amp;VALUEID=01001&amp;SDATE=201002&amp;PERIODTYPE=QTR_STD&amp;window=popup_no_bar&amp;width=385&amp;height=120&amp;START_MAXIMIZED=FALSE&amp;creator=factset&amp;display_string=Audit"}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Viewer?action=AUDIT_VALUE&amp;DB=129&amp;ID1=02313510&amp;VALUEID=01001&amp;SDATE=200902&amp;PERIODTYPE=QTR_STD&amp;window=popup_no_bar&amp;width=385&amp;height=120&amp;START_MAXIMIZED=FALSE&amp;creator=factset&amp;display_string=Audit"}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Viewer?action=AUDIT_VALUE&amp;DB=129&amp;ID1=02313510&amp;VALUEID=01001&amp;SDATE=201002&amp;PERIODTYPE=QTR_STD&amp;window=popup_no_bar&amp;width=385&amp;height=120&amp;START_MAXIMIZED=FALSE&amp;creator=factset&amp;display_string=Audit"}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Viewer?action=AUDIT_VALUE&amp;DB=129&amp;ID1=02991220&amp;VALUEID=01001&amp;SDATE=200902&amp;PERIODTYPE=QTR_STD&amp;window=popup_no_bar&amp;width=385&amp;height=120&amp;START_MAXIMIZED=FALSE&amp;creator=factset&amp;display_string=Audit"}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Viewer?action=AUDIT_VALUE&amp;DB=129&amp;ID1=02991220&amp;VALUEID=01001&amp;SDATE=201002&amp;PERIODTYPE=QTR_STD&amp;window=popup_no_bar&amp;width=385&amp;height=120&amp;START_MAXIMIZED=FALSE&amp;creator=factset&amp;display_string=Audit"}</definedName>
    <definedName name="_185__FDSAUDITLINK__" hidden="1">{"fdsup://directions/FAT Viewer?action=UPDATE&amp;creator=factset&amp;DYN_ARGS=TRUE&amp;DOC_NAME=FAT:FQL_AUDITING_CLIENT_TEMPLATE.FAT&amp;display_string=Audit&amp;VAR:KEY=PERGZWPWVQ&amp;VAR:QUERY=RkZfRUJJVERBX09QRVIoUVRSLDQvMS8yMDA5LDYvMzAvMjAwOSwsLFVTRCk=&amp;WINDOW=FIRST_POPUP&amp;HEIGH","T=450&amp;WIDTH=450&amp;START_MAXIMIZED=FALSE&amp;VAR:CALENDAR=US&amp;VAR:SYMBOL=SLE&amp;VAR:INDEX=0"}</definedName>
    <definedName name="_1850__FDSAUDITLINK__" hidden="1">{"fdsup://Directions/FactSet Auditing Viewer?action=AUDIT_VALUE&amp;DB=129&amp;ID1=03076C10&amp;VALUEID=01001&amp;SDATE=200902&amp;PERIODTYPE=QTR_STD&amp;window=popup_no_bar&amp;width=385&amp;height=120&amp;START_MAXIMIZED=FALSE&amp;creator=factset&amp;display_string=Audit"}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Viewer?action=AUDIT_VALUE&amp;DB=129&amp;ID1=03076C10&amp;VALUEID=01001&amp;SDATE=201002&amp;PERIODTYPE=QTR_STD&amp;window=popup_no_bar&amp;width=385&amp;height=120&amp;START_MAXIMIZED=FALSE&amp;creator=factset&amp;display_string=Audit"}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Viewer?action=AUDIT_VALUE&amp;DB=129&amp;ID1=03116210&amp;VALUEID=01001&amp;SDATE=200902&amp;PERIODTYPE=QTR_STD&amp;window=popup_no_bar&amp;width=385&amp;height=120&amp;START_MAXIMIZED=FALSE&amp;creator=factset&amp;display_string=Audit"}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Viewer?action=AUDIT_VALUE&amp;DB=129&amp;ID1=03116210&amp;VALUEID=01001&amp;SDATE=201002&amp;PERIODTYPE=QTR_STD&amp;window=popup_no_bar&amp;width=385&amp;height=120&amp;START_MAXIMIZED=FALSE&amp;creator=factset&amp;display_string=Audit"}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Viewer?action=AUDIT_VALUE&amp;DB=129&amp;ID1=00790310&amp;VALUEID=01001&amp;SDATE=200902&amp;PERIODTYPE=QTR_STD&amp;window=popup_no_bar&amp;width=385&amp;height=120&amp;START_MAXIMIZED=FALSE&amp;creator=factset&amp;display_string=Audit"}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Viewer?action=AUDIT_VALUE&amp;DB=129&amp;ID1=00790310&amp;VALUEID=01001&amp;SDATE=201002&amp;PERIODTYPE=QTR_STD&amp;window=popup_no_bar&amp;width=385&amp;height=120&amp;START_MAXIMIZED=FALSE&amp;creator=factset&amp;display_string=Audit"}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Viewer?action=AUDIT_VALUE&amp;DB=129&amp;ID1=03822210&amp;VALUEID=01001&amp;SDATE=200902&amp;PERIODTYPE=QTR_STD&amp;window=popup_no_bar&amp;width=385&amp;height=120&amp;START_MAXIMIZED=FALSE&amp;creator=factset&amp;display_string=Audit"}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Viewer?action=AUDIT_VALUE&amp;DB=129&amp;ID1=03822210&amp;VALUEID=01001&amp;SDATE=201002&amp;PERIODTYPE=QTR_STD&amp;window=popup_no_bar&amp;width=385&amp;height=120&amp;START_MAXIMIZED=FALSE&amp;creator=factset&amp;display_string=Audit"}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Viewer?action=AUDIT_VALUE&amp;DB=129&amp;ID1=02144110&amp;VALUEID=01001&amp;SDATE=200902&amp;PERIODTYPE=QTR_STD&amp;window=popup_no_bar&amp;width=385&amp;height=120&amp;START_MAXIMIZED=FALSE&amp;creator=factset&amp;display_string=Audit"}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Viewer?action=AUDIT_VALUE&amp;DB=129&amp;ID1=02144110&amp;VALUEID=01001&amp;SDATE=201002&amp;PERIODTYPE=QTR_STD&amp;window=popup_no_bar&amp;width=385&amp;height=120&amp;START_MAXIMIZED=FALSE&amp;creator=factset&amp;display_string=Audit"}</definedName>
    <definedName name="_186__FDSAUDITLINK__" hidden="1">{"fdsup://directions/FAT Viewer?action=UPDATE&amp;creator=factset&amp;DYN_ARGS=TRUE&amp;DOC_NAME=FAT:FQL_AUDITING_CLIENT_TEMPLATE.FAT&amp;display_string=Audit&amp;VAR:KEY=TQJQRSXSHA&amp;VAR:QUERY=RkZfRUJJVERBX09QRVIoUVRSLDQvMS8yMDEwLDYvMzAvMjAxMCwsLFVTRCk=&amp;WINDOW=FIRST_POPUP&amp;HEIGH","T=450&amp;WIDTH=450&amp;START_MAXIMIZED=FALSE&amp;VAR:CALENDAR=US&amp;VAR:SYMBOL=SLE&amp;VAR:INDEX=0"}</definedName>
    <definedName name="_1860__FDSAUDITLINK__" hidden="1">{"fdsup://Directions/FactSet Auditing Viewer?action=AUDIT_VALUE&amp;DB=129&amp;ID1=02000210&amp;VALUEID=01001&amp;SDATE=200902&amp;PERIODTYPE=QTR_STD&amp;window=popup_no_bar&amp;width=385&amp;height=120&amp;START_MAXIMIZED=FALSE&amp;creator=factset&amp;display_string=Audit"}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Viewer?action=AUDIT_VALUE&amp;DB=129&amp;ID1=02000210&amp;VALUEID=01001&amp;SDATE=201002&amp;PERIODTYPE=QTR_STD&amp;window=popup_no_bar&amp;width=385&amp;height=120&amp;START_MAXIMIZED=FALSE&amp;creator=factset&amp;display_string=Audit"}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Viewer?action=AUDIT_VALUE&amp;DB=129&amp;ID1=00154710&amp;VALUEID=01001&amp;SDATE=200902&amp;PERIODTYPE=QTR_STD&amp;window=popup_no_bar&amp;width=385&amp;height=120&amp;START_MAXIMIZED=FALSE&amp;creator=factset&amp;display_string=Audit"}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Viewer?action=AUDIT_VALUE&amp;DB=129&amp;ID1=00154710&amp;VALUEID=01001&amp;SDATE=201002&amp;PERIODTYPE=QTR_STD&amp;window=popup_no_bar&amp;width=385&amp;height=120&amp;START_MAXIMIZED=FALSE&amp;creator=factset&amp;display_string=Audit"}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Viewer?action=AUDIT_VALUE&amp;DB=129&amp;ID1=00971T10&amp;VALUEID=01001&amp;SDATE=200902&amp;PERIODTYPE=QTR_STD&amp;window=popup_no_bar&amp;width=385&amp;height=120&amp;START_MAXIMIZED=FALSE&amp;creator=factset&amp;display_string=Audit"}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Viewer?action=AUDIT_VALUE&amp;DB=129&amp;ID1=00971T10&amp;VALUEID=01001&amp;SDATE=201002&amp;PERIODTYPE=QTR_STD&amp;window=popup_no_bar&amp;width=385&amp;height=120&amp;START_MAXIMIZED=FALSE&amp;creator=factset&amp;display_string=Audit"}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Viewer?action=AUDIT_VALUE&amp;DB=129&amp;ID1=04621X10&amp;VALUEID=01001&amp;SDATE=200902&amp;PERIODTYPE=QTR_STD&amp;window=popup_no_bar&amp;width=385&amp;height=120&amp;START_MAXIMIZED=FALSE&amp;creator=factset&amp;display_string=Audit"}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Viewer?action=AUDIT_VALUE&amp;DB=129&amp;ID1=04621X10&amp;VALUEID=01001&amp;SDATE=201002&amp;PERIODTYPE=QTR_STD&amp;window=popup_no_bar&amp;width=385&amp;height=120&amp;START_MAXIMIZED=FALSE&amp;creator=factset&amp;display_string=Audit"}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Viewer?action=AUDIT_VALUE&amp;DB=129&amp;ID1=03748R10&amp;VALUEID=01001&amp;SDATE=200902&amp;PERIODTYPE=QTR_STD&amp;window=popup_no_bar&amp;width=385&amp;height=120&amp;START_MAXIMIZED=FALSE&amp;creator=factset&amp;display_string=Audit"}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Viewer?action=AUDIT_VALUE&amp;DB=129&amp;ID1=03748R10&amp;VALUEID=01001&amp;SDATE=201002&amp;PERIODTYPE=QTR_STD&amp;window=popup_no_bar&amp;width=385&amp;height=120&amp;START_MAXIMIZED=FALSE&amp;creator=factset&amp;display_string=Audit"}</definedName>
    <definedName name="_187__FDSAUDITLINK__" hidden="1">{"fdsup://directions/FAT Viewer?action=UPDATE&amp;creator=factset&amp;DYN_ARGS=TRUE&amp;DOC_NAME=FAT:FQL_AUDITING_CLIENT_TEMPLATE.FAT&amp;display_string=Audit&amp;VAR:KEY=NIBYJQBCTS&amp;VAR:QUERY=RkZfRUJJVERBX09QRVIoUVRSLDQvMS8yMDA5LDYvMzAvMjAwOSwsLFVTRCk=&amp;WINDOW=FIRST_POPUP&amp;HEIGH","T=450&amp;WIDTH=450&amp;START_MAXIMIZED=FALSE&amp;VAR:CALENDAR=US&amp;VAR:SYMBOL=SLB&amp;VAR:INDEX=0"}</definedName>
    <definedName name="_1870__FDSAUDITLINK__" hidden="1">{"fdsup://Directions/FactSet Auditing Viewer?action=AUDIT_VALUE&amp;DB=129&amp;ID1=02687478&amp;VALUEID=01001&amp;SDATE=200902&amp;PERIODTYPE=QTR_STD&amp;window=popup_no_bar&amp;width=385&amp;height=120&amp;START_MAXIMIZED=FALSE&amp;creator=factset&amp;display_string=Audit"}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Viewer?action=AUDIT_VALUE&amp;DB=129&amp;ID1=02687478&amp;VALUEID=01001&amp;SDATE=201002&amp;PERIODTYPE=QTR_STD&amp;window=popup_no_bar&amp;width=385&amp;height=120&amp;START_MAXIMIZED=FALSE&amp;creator=factset&amp;display_string=Audit"}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Viewer?action=AUDIT_VALUE&amp;DB=129&amp;ID1=01849010&amp;VALUEID=01001&amp;SDATE=200902&amp;PERIODTYPE=QTR_STD&amp;window=popup_no_bar&amp;width=385&amp;height=120&amp;START_MAXIMIZED=FALSE&amp;creator=factset&amp;display_string=Audit"}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Viewer?action=AUDIT_VALUE&amp;DB=129&amp;ID1=01849010&amp;VALUEID=01001&amp;SDATE=201002&amp;PERIODTYPE=QTR_STD&amp;window=popup_no_bar&amp;width=385&amp;height=120&amp;START_MAXIMIZED=FALSE&amp;creator=factset&amp;display_string=Audit"}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Viewer?action=AUDIT_VALUE&amp;DB=129&amp;ID1=00105510&amp;VALUEID=01001&amp;SDATE=200902&amp;PERIODTYPE=QTR_STD&amp;window=popup_no_bar&amp;width=385&amp;height=120&amp;START_MAXIMIZED=FALSE&amp;creator=factset&amp;display_string=Audit"}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Viewer?action=AUDIT_VALUE&amp;DB=129&amp;ID1=00105510&amp;VALUEID=01001&amp;SDATE=201002&amp;PERIODTYPE=QTR_STD&amp;window=popup_no_bar&amp;width=385&amp;height=120&amp;START_MAXIMIZED=FALSE&amp;creator=factset&amp;display_string=Audit"}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Viewer?action=AUDIT_VALUE&amp;DB=129&amp;ID1=00817Y10&amp;VALUEID=01001&amp;SDATE=201002&amp;PERIODTYPE=QTR_STD&amp;window=popup_no_bar&amp;width=385&amp;height=120&amp;START_MAXIMIZED=FALSE&amp;creator=factset&amp;display_string=Audit"}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Viewer?action=AUDIT_VALUE&amp;DB=129&amp;ID1=00130H10&amp;VALUEID=01001&amp;SDATE=200902&amp;PERIODTYPE=QTR_STD&amp;window=popup_no_bar&amp;width=385&amp;height=120&amp;START_MAXIMIZED=FALSE&amp;creator=factset&amp;display_string=Audit"}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Viewer?action=AUDIT_VALUE&amp;DB=129&amp;ID1=00130H10&amp;VALUEID=01001&amp;SDATE=201002&amp;PERIODTYPE=QTR_STD&amp;window=popup_no_bar&amp;width=385&amp;height=120&amp;START_MAXIMIZED=FALSE&amp;creator=factset&amp;display_string=Audit"}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Viewer?action=AUDIT_VALUE&amp;DB=129&amp;ID1=02553710&amp;VALUEID=01001&amp;SDATE=200902&amp;PERIODTYPE=QTR_STD&amp;window=popup_no_bar&amp;width=385&amp;height=120&amp;START_MAXIMIZED=FALSE&amp;creator=factset&amp;display_string=Audit"}</definedName>
    <definedName name="_188__FDSAUDITLINK__" hidden="1">{"fdsup://directions/FAT Viewer?action=UPDATE&amp;creator=factset&amp;DYN_ARGS=TRUE&amp;DOC_NAME=FAT:FQL_AUDITING_CLIENT_TEMPLATE.FAT&amp;display_string=Audit&amp;VAR:KEY=XMJCHQTGFI&amp;VAR:QUERY=RkZfRUJJVERBX09QRVIoUVRSLDQvMS8yMDEwLDYvMzAvMjAxMCwsLFVTRCk=&amp;WINDOW=FIRST_POPUP&amp;HEIGH","T=450&amp;WIDTH=450&amp;START_MAXIMIZED=FALSE&amp;VAR:CALENDAR=US&amp;VAR:SYMBOL=SLB&amp;VAR:INDEX=0"}</definedName>
    <definedName name="_1880__FDSAUDITLINK__" hidden="1">{"fdsup://Directions/FactSet Auditing Viewer?action=AUDIT_VALUE&amp;DB=129&amp;ID1=02553710&amp;VALUEID=01001&amp;SDATE=201002&amp;PERIODTYPE=QTR_STD&amp;window=popup_no_bar&amp;width=385&amp;height=120&amp;START_MAXIMIZED=FALSE&amp;creator=factset&amp;display_string=Audit"}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Viewer?action=AUDIT_VALUE&amp;DB=129&amp;ID1=02360810&amp;VALUEID=01001&amp;SDATE=200902&amp;PERIODTYPE=QTR_STD&amp;window=popup_no_bar&amp;width=385&amp;height=120&amp;START_MAXIMIZED=FALSE&amp;creator=factset&amp;display_string=Audit"}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Viewer?action=AUDIT_VALUE&amp;DB=129&amp;ID1=02360810&amp;VALUEID=01001&amp;SDATE=201002&amp;PERIODTYPE=QTR_STD&amp;window=popup_no_bar&amp;width=385&amp;height=120&amp;START_MAXIMIZED=FALSE&amp;creator=factset&amp;display_string=Audit"}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Viewer?action=AUDIT_VALUE&amp;DB=129&amp;ID1=05276910&amp;VALUEID=01001&amp;SDATE=201001&amp;PERIODTYPE=QTR_STD&amp;window=popup_no_bar&amp;width=385&amp;height=120&amp;START_MAXIMIZED=FALSE&amp;creator=factset&amp;display_string=Audit"}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Viewer?action=AUDIT_VALUE&amp;DB=129&amp;ID1=05301510&amp;VALUEID=01001&amp;SDATE=200904&amp;PERIODTYPE=QTR_STD&amp;window=popup_no_bar&amp;width=385&amp;height=120&amp;START_MAXIMIZED=FALSE&amp;creator=factset&amp;display_string=Audit"}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Viewer?action=AUDIT_VALUE&amp;DB=129&amp;ID1=05301510&amp;VALUEID=01001&amp;SDATE=201004&amp;PERIODTYPE=QTR_STD&amp;window=popup_no_bar&amp;width=385&amp;height=120&amp;START_MAXIMIZED=FALSE&amp;creator=factset&amp;display_string=Audit"}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Viewer?action=AUDIT_VALUE&amp;DB=129&amp;ID1=03948310&amp;VALUEID=01001&amp;SDATE=201004&amp;PERIODTYPE=QTR_STD&amp;window=popup_no_bar&amp;width=385&amp;height=120&amp;START_MAXIMIZED=FALSE&amp;creator=factset&amp;display_string=Audit"}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Viewer?action=AUDIT_VALUE&amp;DB=129&amp;ID1=03265410&amp;VALUEID=01001&amp;SDATE=201002&amp;PERIODTYPE=QTR_STD&amp;window=popup_no_bar&amp;width=385&amp;height=120&amp;START_MAXIMIZED=FALSE&amp;creator=factset&amp;display_string=Audit"}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Viewer?action=AUDIT_VALUE&amp;DB=129&amp;ID1=00724F10&amp;VALUEID=01001&amp;SDATE=200902&amp;PERIODTYPE=QTR_STD&amp;window=popup_no_bar&amp;width=385&amp;height=120&amp;START_MAXIMIZED=FALSE&amp;creator=factset&amp;display_string=Audit"}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Viewer?action=AUDIT_VALUE&amp;DB=129&amp;ID1=00724F10&amp;VALUEID=01001&amp;SDATE=201002&amp;PERIODTYPE=QTR_STD&amp;window=popup_no_bar&amp;width=385&amp;height=120&amp;START_MAXIMIZED=FALSE&amp;creator=factset&amp;display_string=Audit"}</definedName>
    <definedName name="_189__FDSAUDITLINK__" hidden="1">{"fdsup://directions/FAT Viewer?action=UPDATE&amp;creator=factset&amp;DYN_ARGS=TRUE&amp;DOC_NAME=FAT:FQL_AUDITING_CLIENT_TEMPLATE.FAT&amp;display_string=Audit&amp;VAR:KEY=LYRKBCXMTW&amp;VAR:QUERY=RkZfRUJJVERBX09QRVIoUVRSLDQvMS8yMDA5LDYvMzAvMjAwOSwsLFVTRCk=&amp;WINDOW=FIRST_POPUP&amp;HEIGH","T=450&amp;WIDTH=450&amp;START_MAXIMIZED=FALSE&amp;VAR:CALENDAR=US&amp;VAR:SYMBOL=SJM&amp;VAR:INDEX=0"}</definedName>
    <definedName name="_1890__FDSAUDITLINK__" hidden="1">{"fdsup://Directions/FactSet Auditing Viewer?action=AUDIT_VALUE&amp;DB=129&amp;ID1=H0023R10&amp;VALUEID=01001&amp;SDATE=200902&amp;PERIODTYPE=QTR_STD&amp;window=popup_no_bar&amp;width=385&amp;height=120&amp;START_MAXIMIZED=FALSE&amp;creator=factset&amp;display_string=Audit"}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Viewer?action=AUDIT_VALUE&amp;DB=129&amp;ID1=H0023R10&amp;VALUEID=01001&amp;SDATE=201002&amp;PERIODTYPE=QTR_STD&amp;window=popup_no_bar&amp;width=385&amp;height=120&amp;START_MAXIMIZED=FALSE&amp;creator=factset&amp;display_string=Audit"}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Viewer?action=AUDIT_VALUE&amp;DB=129&amp;ID1=00282410&amp;VALUEID=01001&amp;SDATE=200902&amp;PERIODTYPE=QTR_STD&amp;window=popup_no_bar&amp;width=385&amp;height=120&amp;START_MAXIMIZED=FALSE&amp;creator=factset&amp;display_string=Audit"}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Viewer?action=AUDIT_VALUE&amp;DB=129&amp;ID1=00282410&amp;VALUEID=01001&amp;SDATE=201002&amp;PERIODTYPE=QTR_STD&amp;window=popup_no_bar&amp;width=385&amp;height=120&amp;START_MAXIMIZED=FALSE&amp;creator=factset&amp;display_string=Audit"}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Viewer?action=AUDIT_VALUE&amp;DB=129&amp;ID1=03073E10&amp;VALUEID=01001&amp;SDATE=200903&amp;PERIODTYPE=QTR_STD&amp;window=popup_no_bar&amp;width=385&amp;height=120&amp;START_MAXIMIZED=FALSE&amp;creator=factset&amp;display_string=Audit"}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Viewer?action=AUDIT_VALUE&amp;DB=129&amp;ID1=03073E10&amp;VALUEID=01001&amp;SDATE=201003&amp;PERIODTYPE=QTR_STD&amp;window=popup_no_bar&amp;width=385&amp;height=120&amp;START_MAXIMIZED=FALSE&amp;creator=factset&amp;display_string=Audit"}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Viewer?action=AUDIT_VALUE&amp;DB=129&amp;ID1=03783310&amp;VALUEID=01001&amp;SDATE=200903&amp;PERIODTYPE=QTR_STD&amp;window=popup_no_bar&amp;width=385&amp;height=120&amp;START_MAXIMIZED=FALSE&amp;creator=factset&amp;display_string=Audit"}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Viewer?action=AUDIT_VALUE&amp;DB=129&amp;ID1=03783310&amp;VALUEID=01001&amp;SDATE=201003&amp;PERIODTYPE=QTR_STD&amp;window=popup_no_bar&amp;width=385&amp;height=120&amp;START_MAXIMIZED=FALSE&amp;creator=factset&amp;display_string=Audit"}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Viewer?action=AUDIT_VALUE&amp;DB=129&amp;ID1=01381710&amp;VALUEID=01001&amp;SDATE=200902&amp;PERIODTYPE=QTR_STD&amp;window=popup_no_bar&amp;width=385&amp;height=120&amp;START_MAXIMIZED=FALSE&amp;creator=factset&amp;display_string=Audit"}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Viewer?action=AUDIT_VALUE&amp;DB=129&amp;ID1=01381710&amp;VALUEID=01001&amp;SDATE=201002&amp;PERIODTYPE=QTR_STD&amp;window=popup_no_bar&amp;width=385&amp;height=120&amp;START_MAXIMIZED=FALSE&amp;creator=factset&amp;display_string=Audit"}</definedName>
    <definedName name="_1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190__FDSAUDITLINK__" hidden="1">{"fdsup://directions/FAT Viewer?action=UPDATE&amp;creator=factset&amp;DYN_ARGS=TRUE&amp;DOC_NAME=FAT:FQL_AUDITING_CLIENT_TEMPLATE.FAT&amp;display_string=Audit&amp;VAR:KEY=HIPYTYRUBC&amp;VAR:QUERY=RkZfRUJJVERBX09QRVIoUVRSLDQvMS8yMDEwLDYvMzAvMjAxMCwsLFVTRCk=&amp;WINDOW=FIRST_POPUP&amp;HEIGH","T=450&amp;WIDTH=450&amp;START_MAXIMIZED=FALSE&amp;VAR:CALENDAR=US&amp;VAR:SYMBOL=SJM&amp;VAR:INDEX=0"}</definedName>
    <definedName name="_1900__FDSAUDITLINK__" hidden="1">{"fdsup://Directions/FactSet Auditing Viewer?action=AUDIT_VALUE&amp;DB=129&amp;ID1=00846U10&amp;VALUEID=01001&amp;SDATE=200902&amp;PERIODTYPE=QTR_STD&amp;window=popup_no_bar&amp;width=385&amp;height=120&amp;START_MAXIMIZED=FALSE&amp;creator=factset&amp;display_string=Audit"}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Viewer?action=AUDIT_VALUE&amp;DB=129&amp;ID1=00846U10&amp;VALUEID=01001&amp;SDATE=201002&amp;PERIODTYPE=QTR_STD&amp;window=popup_no_bar&amp;width=385&amp;height=120&amp;START_MAXIMIZED=FALSE&amp;creator=factset&amp;display_string=Audit"}</definedName>
    <definedName name="_191__FDSAUDITLINK__" hidden="1">{"fdsup://directions/FAT Viewer?action=UPDATE&amp;creator=factset&amp;DYN_ARGS=TRUE&amp;DOC_NAME=FAT:FQL_AUDITING_CLIENT_TEMPLATE.FAT&amp;display_string=Audit&amp;VAR:KEY=FOFABKDYZA&amp;VAR:QUERY=RkZfRUJJVERBX09QRVIoUVRSLDQvMS8yMDA5LDYvMzAvMjAwOSwsLFVTRCk=&amp;WINDOW=FIRST_POPUP&amp;HEIGH","T=450&amp;WIDTH=450&amp;START_MAXIMIZED=FALSE&amp;VAR:CALENDAR=US&amp;VAR:SYMBOL=SIAL&amp;VAR:INDEX=0"}</definedName>
    <definedName name="_192__FDSAUDITLINK__" hidden="1">{"fdsup://directions/FAT Viewer?action=UPDATE&amp;creator=factset&amp;DYN_ARGS=TRUE&amp;DOC_NAME=FAT:FQL_AUDITING_CLIENT_TEMPLATE.FAT&amp;display_string=Audit&amp;VAR:KEY=HMJIHUHGXA&amp;VAR:QUERY=RkZfRUJJVERBX09QRVIoUVRSLDQvMS8yMDEwLDYvMzAvMjAxMCwsLFVTRCk=&amp;WINDOW=FIRST_POPUP&amp;HEIGH","T=450&amp;WIDTH=450&amp;START_MAXIMIZED=FALSE&amp;VAR:CALENDAR=US&amp;VAR:SYMBOL=SIAL&amp;VAR:INDEX=0"}</definedName>
    <definedName name="_193__FDSAUDITLINK__" hidden="1">{"fdsup://directions/FAT Viewer?action=UPDATE&amp;creator=factset&amp;DYN_ARGS=TRUE&amp;DOC_NAME=FAT:FQL_AUDITING_CLIENT_TEMPLATE.FAT&amp;display_string=Audit&amp;VAR:KEY=NOXOVYBIVS&amp;VAR:QUERY=RkZfRUJJVERBX09QRVIoUVRSLDQvMS8yMDA5LDYvMzAvMjAwOSwsLFVTRCk=&amp;WINDOW=FIRST_POPUP&amp;HEIGH","T=450&amp;WIDTH=450&amp;START_MAXIMIZED=FALSE&amp;VAR:CALENDAR=US&amp;VAR:SYMBOL=SHW&amp;VAR:INDEX=0"}</definedName>
    <definedName name="_194__FDSAUDITLINK__" hidden="1">{"fdsup://directions/FAT Viewer?action=UPDATE&amp;creator=factset&amp;DYN_ARGS=TRUE&amp;DOC_NAME=FAT:FQL_AUDITING_CLIENT_TEMPLATE.FAT&amp;display_string=Audit&amp;VAR:KEY=LALEVWNALE&amp;VAR:QUERY=RkZfRUJJVERBX09QRVIoUVRSLDQvMS8yMDEwLDYvMzAvMjAxMCwsLFVTRCk=&amp;WINDOW=FIRST_POPUP&amp;HEIGH","T=450&amp;WIDTH=450&amp;START_MAXIMIZED=FALSE&amp;VAR:CALENDAR=US&amp;VAR:SYMBOL=SHW&amp;VAR:INDEX=0"}</definedName>
    <definedName name="_195__FDSAUDITLINK__" hidden="1">{"fdsup://directions/FAT Viewer?action=UPDATE&amp;creator=factset&amp;DYN_ARGS=TRUE&amp;DOC_NAME=FAT:FQL_AUDITING_CLIENT_TEMPLATE.FAT&amp;display_string=Audit&amp;VAR:KEY=BWRWPCJELG&amp;VAR:QUERY=RkZfRUJJVERBX09QRVIoUVRSLDQvMS8yMDA5LDYvMzAvMjAwOSwsLFVTRCk=&amp;WINDOW=FIRST_POPUP&amp;HEIGH","T=450&amp;WIDTH=450&amp;START_MAXIMIZED=FALSE&amp;VAR:CALENDAR=US&amp;VAR:SYMBOL=SHLD&amp;VAR:INDEX=0"}</definedName>
    <definedName name="_196__FDSAUDITLINK__" hidden="1">{"fdsup://directions/FAT Viewer?action=UPDATE&amp;creator=factset&amp;DYN_ARGS=TRUE&amp;DOC_NAME=FAT:FQL_AUDITING_CLIENT_TEMPLATE.FAT&amp;display_string=Audit&amp;VAR:KEY=TIJURCVMNO&amp;VAR:QUERY=RkZfRUJJVERBX09QRVIoUVRSLDQvMS8yMDEwLDYvMzAvMjAxMCwsLFVTRCk=&amp;WINDOW=FIRST_POPUP&amp;HEIGH","T=450&amp;WIDTH=450&amp;START_MAXIMIZED=FALSE&amp;VAR:CALENDAR=US&amp;VAR:SYMBOL=SHLD&amp;VAR:INDEX=0"}</definedName>
    <definedName name="_197__FDSAUDITLINK__" hidden="1">{"fdsup://directions/FAT Viewer?action=UPDATE&amp;creator=factset&amp;DYN_ARGS=TRUE&amp;DOC_NAME=FAT:FQL_AUDITING_CLIENT_TEMPLATE.FAT&amp;display_string=Audit&amp;VAR:KEY=HSJUPEXEBS&amp;VAR:QUERY=RkZfRUJJVERBX09QRVIoUVRSLDQvMS8yMDA5LDYvMzAvMjAwOSwsLFVTRCk=&amp;WINDOW=FIRST_POPUP&amp;HEIGH","T=450&amp;WIDTH=450&amp;START_MAXIMIZED=FALSE&amp;VAR:CALENDAR=US&amp;VAR:SYMBOL=SEE&amp;VAR:INDEX=0"}</definedName>
    <definedName name="_198__FDSAUDITLINK__" hidden="1">{"fdsup://directions/FAT Viewer?action=UPDATE&amp;creator=factset&amp;DYN_ARGS=TRUE&amp;DOC_NAME=FAT:FQL_AUDITING_CLIENT_TEMPLATE.FAT&amp;display_string=Audit&amp;VAR:KEY=RMDYXIHQFI&amp;VAR:QUERY=RkZfRUJJVERBX09QRVIoUVRSLDQvMS8yMDEwLDYvMzAvMjAxMCwsLFVTRCk=&amp;WINDOW=FIRST_POPUP&amp;HEIGH","T=450&amp;WIDTH=450&amp;START_MAXIMIZED=FALSE&amp;VAR:CALENDAR=US&amp;VAR:SYMBOL=SEE&amp;VAR:INDEX=0"}</definedName>
    <definedName name="_199__FDSAUDITLINK__" hidden="1">{"fdsup://directions/FAT Viewer?action=UPDATE&amp;creator=factset&amp;DYN_ARGS=TRUE&amp;DOC_NAME=FAT:FQL_AUDITING_CLIENT_TEMPLATE.FAT&amp;display_string=Audit&amp;VAR:KEY=JCHMDCTUFM&amp;VAR:QUERY=RkZfRUJJVERBX09QRVIoUVRSLDQvMS8yMDA5LDYvMzAvMjAwOSwsLFVTRCk=&amp;WINDOW=FIRST_POPUP&amp;HEIGH","T=450&amp;WIDTH=450&amp;START_MAXIMIZED=FALSE&amp;VAR:CALENDAR=US&amp;VAR:SYMBOL=SE&amp;VAR:INDEX=0"}</definedName>
    <definedName name="_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00__FDSAUDITLINK__" hidden="1">{"fdsup://directions/FAT Viewer?action=UPDATE&amp;creator=factset&amp;DYN_ARGS=TRUE&amp;DOC_NAME=FAT:FQL_AUDITING_CLIENT_TEMPLATE.FAT&amp;display_string=Audit&amp;VAR:KEY=PAVUDCPSRE&amp;VAR:QUERY=RkZfRUJJVERBX09QRVIoUVRSLDQvMS8yMDEwLDYvMzAvMjAxMCwsLFVTRCk=&amp;WINDOW=FIRST_POPUP&amp;HEIGH","T=450&amp;WIDTH=450&amp;START_MAXIMIZED=FALSE&amp;VAR:CALENDAR=US&amp;VAR:SYMBOL=SE&amp;VAR:INDEX=0"}</definedName>
    <definedName name="_201__FDSAUDITLINK__" hidden="1">{"fdsup://directions/FAT Viewer?action=UPDATE&amp;creator=factset&amp;DYN_ARGS=TRUE&amp;DOC_NAME=FAT:FQL_AUDITING_CLIENT_TEMPLATE.FAT&amp;display_string=Audit&amp;VAR:KEY=VSJODOHYLS&amp;VAR:QUERY=RkZfRUJJVERBX09QRVIoUVRSLDQvMS8yMDA5LDYvMzAvMjAwOSwsLFVTRCk=&amp;WINDOW=FIRST_POPUP&amp;HEIGH","T=450&amp;WIDTH=450&amp;START_MAXIMIZED=FALSE&amp;VAR:CALENDAR=US&amp;VAR:SYMBOL=SCHW&amp;VAR:INDEX=0"}</definedName>
    <definedName name="_202__FDSAUDITLINK__" hidden="1">{"fdsup://directions/FAT Viewer?action=UPDATE&amp;creator=factset&amp;DYN_ARGS=TRUE&amp;DOC_NAME=FAT:FQL_AUDITING_CLIENT_TEMPLATE.FAT&amp;display_string=Audit&amp;VAR:KEY=LSRMTSZEFM&amp;VAR:QUERY=RkZfRUJJVERBX09QRVIoUVRSLDQvMS8yMDEwLDYvMzAvMjAxMCwsLFVTRCk=&amp;WINDOW=FIRST_POPUP&amp;HEIGH","T=450&amp;WIDTH=450&amp;START_MAXIMIZED=FALSE&amp;VAR:CALENDAR=US&amp;VAR:SYMBOL=SCHW&amp;VAR:INDEX=0"}</definedName>
    <definedName name="_203__FDSAUDITLINK__" hidden="1">{"fdsup://directions/FAT Viewer?action=UPDATE&amp;creator=factset&amp;DYN_ARGS=TRUE&amp;DOC_NAME=FAT:FQL_AUDITING_CLIENT_TEMPLATE.FAT&amp;display_string=Audit&amp;VAR:KEY=XQPQTEJAXO&amp;VAR:QUERY=RkZfRUJJVERBX09QRVIoUVRSLDQvMS8yMDA5LDYvMzAvMjAwOSwsLFVTRCk=&amp;WINDOW=FIRST_POPUP&amp;HEIGH","T=450&amp;WIDTH=450&amp;START_MAXIMIZED=FALSE&amp;VAR:CALENDAR=US&amp;VAR:SYMBOL=SCG&amp;VAR:INDEX=0"}</definedName>
    <definedName name="_204__FDSAUDITLINK__" hidden="1">{"fdsup://directions/FAT Viewer?action=UPDATE&amp;creator=factset&amp;DYN_ARGS=TRUE&amp;DOC_NAME=FAT:FQL_AUDITING_CLIENT_TEMPLATE.FAT&amp;display_string=Audit&amp;VAR:KEY=VOFIPILIZY&amp;VAR:QUERY=RkZfRUJJVERBX09QRVIoUVRSLDQvMS8yMDEwLDYvMzAvMjAxMCwsLFVTRCk=&amp;WINDOW=FIRST_POPUP&amp;HEIGH","T=450&amp;WIDTH=450&amp;START_MAXIMIZED=FALSE&amp;VAR:CALENDAR=US&amp;VAR:SYMBOL=SCG&amp;VAR:INDEX=0"}</definedName>
    <definedName name="_205__FDSAUDITLINK__" hidden="1">{"fdsup://directions/FAT Viewer?action=UPDATE&amp;creator=factset&amp;DYN_ARGS=TRUE&amp;DOC_NAME=FAT:FQL_AUDITING_CLIENT_TEMPLATE.FAT&amp;display_string=Audit&amp;VAR:KEY=VOFKTUNUFC&amp;VAR:QUERY=RkZfRUJJVERBX09QRVIoUVRSLDQvMS8yMDA5LDYvMzAvMjAwOSwsLFVTRCk=&amp;WINDOW=FIRST_POPUP&amp;HEIGH","T=450&amp;WIDTH=450&amp;START_MAXIMIZED=FALSE&amp;VAR:CALENDAR=US&amp;VAR:SYMBOL=SBUX&amp;VAR:INDEX=0"}</definedName>
    <definedName name="_206__FDSAUDITLINK__" hidden="1">{"fdsup://directions/FAT Viewer?action=UPDATE&amp;creator=factset&amp;DYN_ARGS=TRUE&amp;DOC_NAME=FAT:FQL_AUDITING_CLIENT_TEMPLATE.FAT&amp;display_string=Audit&amp;VAR:KEY=LMJGFMDADY&amp;VAR:QUERY=RkZfRUJJVERBX09QRVIoUVRSLDQvMS8yMDEwLDYvMzAvMjAxMCwsLFVTRCk=&amp;WINDOW=FIRST_POPUP&amp;HEIGH","T=450&amp;WIDTH=450&amp;START_MAXIMIZED=FALSE&amp;VAR:CALENDAR=US&amp;VAR:SYMBOL=SBUX&amp;VAR:INDEX=0"}</definedName>
    <definedName name="_207__FDSAUDITLINK__" hidden="1">{"fdsup://directions/FAT Viewer?action=UPDATE&amp;creator=factset&amp;DYN_ARGS=TRUE&amp;DOC_NAME=FAT:FQL_AUDITING_CLIENT_TEMPLATE.FAT&amp;display_string=Audit&amp;VAR:KEY=RYHUPELOVO&amp;VAR:QUERY=RkZfRUJJVERBX09QRVIoUVRSLDQvMS8yMDA5LDYvMzAvMjAwOSwsLFVTRCk=&amp;WINDOW=FIRST_POPUP&amp;HEIGH","T=450&amp;WIDTH=450&amp;START_MAXIMIZED=FALSE&amp;VAR:CALENDAR=US&amp;VAR:SYMBOL=SAI&amp;VAR:INDEX=0"}</definedName>
    <definedName name="_208__FDSAUDITLINK__" hidden="1">{"fdsup://directions/FAT Viewer?action=UPDATE&amp;creator=factset&amp;DYN_ARGS=TRUE&amp;DOC_NAME=FAT:FQL_AUDITING_CLIENT_TEMPLATE.FAT&amp;display_string=Audit&amp;VAR:KEY=VOHITUVEVS&amp;VAR:QUERY=RkZfRUJJVERBX09QRVIoUVRSLDQvMS8yMDEwLDYvMzAvMjAxMCwsLFVTRCk=&amp;WINDOW=FIRST_POPUP&amp;HEIGH","T=450&amp;WIDTH=450&amp;START_MAXIMIZED=FALSE&amp;VAR:CALENDAR=US&amp;VAR:SYMBOL=SAI&amp;VAR:INDEX=0"}</definedName>
    <definedName name="_209__FDSAUDITLINK__" hidden="1">{"fdsup://directions/FAT Viewer?action=UPDATE&amp;creator=factset&amp;DYN_ARGS=TRUE&amp;DOC_NAME=FAT:FQL_AUDITING_CLIENT_TEMPLATE.FAT&amp;display_string=Audit&amp;VAR:KEY=FOTOZMLGDA&amp;VAR:QUERY=RkZfRUJJVERBX09QRVIoUVRSLDQvMS8yMDA5LDYvMzAvMjAwOSwsLFVTRCk=&amp;WINDOW=FIRST_POPUP&amp;HEIGH","T=450&amp;WIDTH=450&amp;START_MAXIMIZED=FALSE&amp;VAR:CALENDAR=US&amp;VAR:SYMBOL=S&amp;VAR:INDEX=0"}</definedName>
    <definedName name="_2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10__FDSAUDITLINK__" hidden="1">{"fdsup://directions/FAT Viewer?action=UPDATE&amp;creator=factset&amp;DYN_ARGS=TRUE&amp;DOC_NAME=FAT:FQL_AUDITING_CLIENT_TEMPLATE.FAT&amp;display_string=Audit&amp;VAR:KEY=HCZADMXGZA&amp;VAR:QUERY=RkZfRUJJVERBX09QRVIoUVRSLDQvMS8yMDEwLDYvMzAvMjAxMCwsLFVTRCk=&amp;WINDOW=FIRST_POPUP&amp;HEIGH","T=450&amp;WIDTH=450&amp;START_MAXIMIZED=FALSE&amp;VAR:CALENDAR=US&amp;VAR:SYMBOL=S&amp;VAR:INDEX=0"}</definedName>
    <definedName name="_211__FDSAUDITLINK__" hidden="1">{"fdsup://directions/FAT Viewer?action=UPDATE&amp;creator=factset&amp;DYN_ARGS=TRUE&amp;DOC_NAME=FAT:FQL_AUDITING_CLIENT_TEMPLATE.FAT&amp;display_string=Audit&amp;VAR:KEY=FKFMFOBOLU&amp;VAR:QUERY=RkZfRUJJVERBX09QRVIoUVRSLDQvMS8yMDA5LDYvMzAvMjAwOSwsLFVTRCk=&amp;WINDOW=FIRST_POPUP&amp;HEIGH","T=450&amp;WIDTH=450&amp;START_MAXIMIZED=FALSE&amp;VAR:CALENDAR=US&amp;VAR:SYMBOL=RTN&amp;VAR:INDEX=0"}</definedName>
    <definedName name="_212__FDSAUDITLINK__" hidden="1">{"fdsup://directions/FAT Viewer?action=UPDATE&amp;creator=factset&amp;DYN_ARGS=TRUE&amp;DOC_NAME=FAT:FQL_AUDITING_CLIENT_TEMPLATE.FAT&amp;display_string=Audit&amp;VAR:KEY=XYJADKHUBC&amp;VAR:QUERY=RkZfRUJJVERBX09QRVIoUVRSLDQvMS8yMDEwLDYvMzAvMjAxMCwsLFVTRCk=&amp;WINDOW=FIRST_POPUP&amp;HEIGH","T=450&amp;WIDTH=450&amp;START_MAXIMIZED=FALSE&amp;VAR:CALENDAR=US&amp;VAR:SYMBOL=RTN&amp;VAR:INDEX=0"}</definedName>
    <definedName name="_213__FDSAUDITLINK__" hidden="1">{"fdsup://directions/FAT Viewer?action=UPDATE&amp;creator=factset&amp;DYN_ARGS=TRUE&amp;DOC_NAME=FAT:FQL_AUDITING_CLIENT_TEMPLATE.FAT&amp;display_string=Audit&amp;VAR:KEY=DCVUZETEHK&amp;VAR:QUERY=RkZfRUJJVERBX09QRVIoUVRSLDQvMS8yMDA5LDYvMzAvMjAwOSwsLFVTRCk=&amp;WINDOW=FIRST_POPUP&amp;HEIGH","T=450&amp;WIDTH=450&amp;START_MAXIMIZED=FALSE&amp;VAR:CALENDAR=US&amp;VAR:SYMBOL=RSH&amp;VAR:INDEX=0"}</definedName>
    <definedName name="_214__FDSAUDITLINK__" hidden="1">{"fdsup://directions/FAT Viewer?action=UPDATE&amp;creator=factset&amp;DYN_ARGS=TRUE&amp;DOC_NAME=FAT:FQL_AUDITING_CLIENT_TEMPLATE.FAT&amp;display_string=Audit&amp;VAR:KEY=PAHYRYDELM&amp;VAR:QUERY=RkZfRUJJVERBX09QRVIoUVRSLDQvMS8yMDEwLDYvMzAvMjAxMCwsLFVTRCk=&amp;WINDOW=FIRST_POPUP&amp;HEIGH","T=450&amp;WIDTH=450&amp;START_MAXIMIZED=FALSE&amp;VAR:CALENDAR=US&amp;VAR:SYMBOL=RSH&amp;VAR:INDEX=0"}</definedName>
    <definedName name="_215__FDSAUDITLINK__" hidden="1">{"fdsup://directions/FAT Viewer?action=UPDATE&amp;creator=factset&amp;DYN_ARGS=TRUE&amp;DOC_NAME=FAT:FQL_AUDITING_CLIENT_TEMPLATE.FAT&amp;display_string=Audit&amp;VAR:KEY=BGTULIBOLS&amp;VAR:QUERY=RkZfRUJJVERBX09QRVIoUVRSLDQvMS8yMDA5LDYvMzAvMjAwOSwsLFVTRCk=&amp;WINDOW=FIRST_POPUP&amp;HEIGH","T=450&amp;WIDTH=450&amp;START_MAXIMIZED=FALSE&amp;VAR:CALENDAR=US&amp;VAR:SYMBOL=RSG&amp;VAR:INDEX=0"}</definedName>
    <definedName name="_216__FDSAUDITLINK__" hidden="1">{"fdsup://directions/FAT Viewer?action=UPDATE&amp;creator=factset&amp;DYN_ARGS=TRUE&amp;DOC_NAME=FAT:FQL_AUDITING_CLIENT_TEMPLATE.FAT&amp;display_string=Audit&amp;VAR:KEY=HWNOVORCDM&amp;VAR:QUERY=RkZfRUJJVERBX09QRVIoUVRSLDQvMS8yMDEwLDYvMzAvMjAxMCwsLFVTRCk=&amp;WINDOW=FIRST_POPUP&amp;HEIGH","T=450&amp;WIDTH=450&amp;START_MAXIMIZED=FALSE&amp;VAR:CALENDAR=US&amp;VAR:SYMBOL=RSG&amp;VAR:INDEX=0"}</definedName>
    <definedName name="_217__FDSAUDITLINK__" hidden="1">{"fdsup://directions/FAT Viewer?action=UPDATE&amp;creator=factset&amp;DYN_ARGS=TRUE&amp;DOC_NAME=FAT:FQL_AUDITING_CLIENT_TEMPLATE.FAT&amp;display_string=Audit&amp;VAR:KEY=XAFCPMLMFU&amp;VAR:QUERY=RkZfRUJJVERBX09QRVIoUVRSLDQvMS8yMDA5LDYvMzAvMjAwOSwsLFVTRCk=&amp;WINDOW=FIRST_POPUP&amp;HEIGH","T=450&amp;WIDTH=450&amp;START_MAXIMIZED=FALSE&amp;VAR:CALENDAR=US&amp;VAR:SYMBOL=RRD&amp;VAR:INDEX=0"}</definedName>
    <definedName name="_218__FDSAUDITLINK__" hidden="1">{"fdsup://directions/FAT Viewer?action=UPDATE&amp;creator=factset&amp;DYN_ARGS=TRUE&amp;DOC_NAME=FAT:FQL_AUDITING_CLIENT_TEMPLATE.FAT&amp;display_string=Audit&amp;VAR:KEY=TANQJGBMBK&amp;VAR:QUERY=RkZfRUJJVERBX09QRVIoUVRSLDQvMS8yMDEwLDYvMzAvMjAxMCwsLFVTRCk=&amp;WINDOW=FIRST_POPUP&amp;HEIGH","T=450&amp;WIDTH=450&amp;START_MAXIMIZED=FALSE&amp;VAR:CALENDAR=US&amp;VAR:SYMBOL=RRD&amp;VAR:INDEX=0"}</definedName>
    <definedName name="_219__FDSAUDITLINK__" hidden="1">{"fdsup://directions/FAT Viewer?action=UPDATE&amp;creator=factset&amp;DYN_ARGS=TRUE&amp;DOC_NAME=FAT:FQL_AUDITING_CLIENT_TEMPLATE.FAT&amp;display_string=Audit&amp;VAR:KEY=XKFULUREDW&amp;VAR:QUERY=RkZfRUJJVERBX09QRVIoUVRSLDQvMS8yMDA5LDYvMzAvMjAwOSwsLFVTRCk=&amp;WINDOW=FIRST_POPUP&amp;HEIGH","T=450&amp;WIDTH=450&amp;START_MAXIMIZED=FALSE&amp;VAR:CALENDAR=US&amp;VAR:SYMBOL=RRC&amp;VAR:INDEX=0"}</definedName>
    <definedName name="_2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20__FDSAUDITLINK__" hidden="1">{"fdsup://directions/FAT Viewer?action=UPDATE&amp;creator=factset&amp;DYN_ARGS=TRUE&amp;DOC_NAME=FAT:FQL_AUDITING_CLIENT_TEMPLATE.FAT&amp;display_string=Audit&amp;VAR:KEY=DSVKBEHWRE&amp;VAR:QUERY=RkZfRUJJVERBX09QRVIoUVRSLDQvMS8yMDEwLDYvMzAvMjAxMCwsLFVTRCk=&amp;WINDOW=FIRST_POPUP&amp;HEIGH","T=450&amp;WIDTH=450&amp;START_MAXIMIZED=FALSE&amp;VAR:CALENDAR=US&amp;VAR:SYMBOL=RRC&amp;VAR:INDEX=0"}</definedName>
    <definedName name="_221__FDSAUDITLINK__" hidden="1">{"fdsup://directions/FAT Viewer?action=UPDATE&amp;creator=factset&amp;DYN_ARGS=TRUE&amp;DOC_NAME=FAT:FQL_AUDITING_CLIENT_TEMPLATE.FAT&amp;display_string=Audit&amp;VAR:KEY=ZGBSLYDWHA&amp;VAR:QUERY=RkZfRUJJVERBX09QRVIoUVRSLDQvMS8yMDA5LDYvMzAvMjAwOSwsLFVTRCk=&amp;WINDOW=FIRST_POPUP&amp;HEIGH","T=450&amp;WIDTH=450&amp;START_MAXIMIZED=FALSE&amp;VAR:CALENDAR=US&amp;VAR:SYMBOL=ROST&amp;VAR:INDEX=0"}</definedName>
    <definedName name="_222__FDSAUDITLINK__" hidden="1">{"fdsup://directions/FAT Viewer?action=UPDATE&amp;creator=factset&amp;DYN_ARGS=TRUE&amp;DOC_NAME=FAT:FQL_AUDITING_CLIENT_TEMPLATE.FAT&amp;display_string=Audit&amp;VAR:KEY=HKVUFKFQTU&amp;VAR:QUERY=RkZfRUJJVERBX09QRVIoUVRSLDQvMS8yMDEwLDYvMzAvMjAxMCwsLFVTRCk=&amp;WINDOW=FIRST_POPUP&amp;HEIGH","T=450&amp;WIDTH=450&amp;START_MAXIMIZED=FALSE&amp;VAR:CALENDAR=US&amp;VAR:SYMBOL=ROST&amp;VAR:INDEX=0"}</definedName>
    <definedName name="_223__FDSAUDITLINK__" hidden="1">{"fdsup://directions/FAT Viewer?action=UPDATE&amp;creator=factset&amp;DYN_ARGS=TRUE&amp;DOC_NAME=FAT:FQL_AUDITING_CLIENT_TEMPLATE.FAT&amp;display_string=Audit&amp;VAR:KEY=NKFQFQRSXS&amp;VAR:QUERY=RkZfRUJJVERBX09QRVIoUVRSLDQvMS8yMDA5LDYvMzAvMjAwOSwsLFVTRCk=&amp;WINDOW=FIRST_POPUP&amp;HEIGH","T=450&amp;WIDTH=450&amp;START_MAXIMIZED=FALSE&amp;VAR:CALENDAR=US&amp;VAR:SYMBOL=ROP&amp;VAR:INDEX=0"}</definedName>
    <definedName name="_224__FDSAUDITLINK__" hidden="1">{"fdsup://directions/FAT Viewer?action=UPDATE&amp;creator=factset&amp;DYN_ARGS=TRUE&amp;DOC_NAME=FAT:FQL_AUDITING_CLIENT_TEMPLATE.FAT&amp;display_string=Audit&amp;VAR:KEY=XWZQNWLOHU&amp;VAR:QUERY=RkZfRUJJVERBX09QRVIoUVRSLDQvMS8yMDEwLDYvMzAvMjAxMCwsLFVTRCk=&amp;WINDOW=FIRST_POPUP&amp;HEIGH","T=450&amp;WIDTH=450&amp;START_MAXIMIZED=FALSE&amp;VAR:CALENDAR=US&amp;VAR:SYMBOL=ROP&amp;VAR:INDEX=0"}</definedName>
    <definedName name="_225__FDSAUDITLINK__" hidden="1">{"fdsup://directions/FAT Viewer?action=UPDATE&amp;creator=factset&amp;DYN_ARGS=TRUE&amp;DOC_NAME=FAT:FQL_AUDITING_CLIENT_TEMPLATE.FAT&amp;display_string=Audit&amp;VAR:KEY=VYJQZIHMTG&amp;VAR:QUERY=RkZfRUJJVERBX09QRVIoUVRSLDQvMS8yMDA5LDYvMzAvMjAwOSwsLFVTRCk=&amp;WINDOW=FIRST_POPUP&amp;HEIGH","T=450&amp;WIDTH=450&amp;START_MAXIMIZED=FALSE&amp;VAR:CALENDAR=US&amp;VAR:SYMBOL=ROK&amp;VAR:INDEX=0"}</definedName>
    <definedName name="_226__FDSAUDITLINK__" hidden="1">{"fdsup://directions/FAT Viewer?action=UPDATE&amp;creator=factset&amp;DYN_ARGS=TRUE&amp;DOC_NAME=FAT:FQL_AUDITING_CLIENT_TEMPLATE.FAT&amp;display_string=Audit&amp;VAR:KEY=NIVEJCDGJE&amp;VAR:QUERY=RkZfRUJJVERBX09QRVIoUVRSLDQvMS8yMDEwLDYvMzAvMjAxMCwsLFVTRCk=&amp;WINDOW=FIRST_POPUP&amp;HEIGH","T=450&amp;WIDTH=450&amp;START_MAXIMIZED=FALSE&amp;VAR:CALENDAR=US&amp;VAR:SYMBOL=ROK&amp;VAR:INDEX=0"}</definedName>
    <definedName name="_227__FDSAUDITLINK__" hidden="1">{"fdsup://directions/FAT Viewer?action=UPDATE&amp;creator=factset&amp;DYN_ARGS=TRUE&amp;DOC_NAME=FAT:FQL_AUDITING_CLIENT_TEMPLATE.FAT&amp;display_string=Audit&amp;VAR:KEY=BGVILEHQPS&amp;VAR:QUERY=RkZfRUJJVERBX09QRVIoUVRSLDQvMS8yMDA5LDYvMzAvMjAwOSwsLFVTRCk=&amp;WINDOW=FIRST_POPUP&amp;HEIGH","T=450&amp;WIDTH=450&amp;START_MAXIMIZED=FALSE&amp;VAR:CALENDAR=US&amp;VAR:SYMBOL=RL&amp;VAR:INDEX=0"}</definedName>
    <definedName name="_228__FDSAUDITLINK__" hidden="1">{"fdsup://directions/FAT Viewer?action=UPDATE&amp;creator=factset&amp;DYN_ARGS=TRUE&amp;DOC_NAME=FAT:FQL_AUDITING_CLIENT_TEMPLATE.FAT&amp;display_string=Audit&amp;VAR:KEY=RUFCBCXSDU&amp;VAR:QUERY=RkZfRUJJVERBX09QRVIoUVRSLDQvMS8yMDEwLDYvMzAvMjAxMCwsLFVTRCk=&amp;WINDOW=FIRST_POPUP&amp;HEIGH","T=450&amp;WIDTH=450&amp;START_MAXIMIZED=FALSE&amp;VAR:CALENDAR=US&amp;VAR:SYMBOL=RL&amp;VAR:INDEX=0"}</definedName>
    <definedName name="_229__FDSAUDITLINK__" hidden="1">{"fdsup://directions/FAT Viewer?action=UPDATE&amp;creator=factset&amp;DYN_ARGS=TRUE&amp;DOC_NAME=FAT:FQL_AUDITING_CLIENT_TEMPLATE.FAT&amp;display_string=Audit&amp;VAR:KEY=FMRWDADEFC&amp;VAR:QUERY=RkZfRUJJVERBX09QRVIoUVRSLDQvMS8yMDA5LDYvMzAvMjAwOSwsLFVTRCk=&amp;WINDOW=FIRST_POPUP&amp;HEIGH","T=450&amp;WIDTH=450&amp;START_MAXIMIZED=FALSE&amp;VAR:CALENDAR=US&amp;VAR:SYMBOL=RHT&amp;VAR:INDEX=0"}</definedName>
    <definedName name="_2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30__FDSAUDITLINK__" hidden="1">{"fdsup://directions/FAT Viewer?action=UPDATE&amp;creator=factset&amp;DYN_ARGS=TRUE&amp;DOC_NAME=FAT:FQL_AUDITING_CLIENT_TEMPLATE.FAT&amp;display_string=Audit&amp;VAR:KEY=ZSXARITWRU&amp;VAR:QUERY=RkZfRUJJVERBX09QRVIoUVRSLDQvMS8yMDEwLDYvMzAvMjAxMCwsLFVTRCk=&amp;WINDOW=FIRST_POPUP&amp;HEIGH","T=450&amp;WIDTH=450&amp;START_MAXIMIZED=FALSE&amp;VAR:CALENDAR=US&amp;VAR:SYMBOL=RHT&amp;VAR:INDEX=0"}</definedName>
    <definedName name="_231__FDSAUDITLINK__" hidden="1">{"fdsup://directions/FAT Viewer?action=UPDATE&amp;creator=factset&amp;DYN_ARGS=TRUE&amp;DOC_NAME=FAT:FQL_AUDITING_CLIENT_TEMPLATE.FAT&amp;display_string=Audit&amp;VAR:KEY=NMPIZKTCPO&amp;VAR:QUERY=RkZfRUJJVERBX09QRVIoUVRSLDQvMS8yMDA5LDYvMzAvMjAwOSwsLFVTRCk=&amp;WINDOW=FIRST_POPUP&amp;HEIGH","T=450&amp;WIDTH=450&amp;START_MAXIMIZED=FALSE&amp;VAR:CALENDAR=US&amp;VAR:SYMBOL=RHI&amp;VAR:INDEX=0"}</definedName>
    <definedName name="_232__FDSAUDITLINK__" hidden="1">{"fdsup://directions/FAT Viewer?action=UPDATE&amp;creator=factset&amp;DYN_ARGS=TRUE&amp;DOC_NAME=FAT:FQL_AUDITING_CLIENT_TEMPLATE.FAT&amp;display_string=Audit&amp;VAR:KEY=BAFINQXYJK&amp;VAR:QUERY=RkZfRUJJVERBX09QRVIoUVRSLDQvMS8yMDEwLDYvMzAvMjAxMCwsLFVTRCk=&amp;WINDOW=FIRST_POPUP&amp;HEIGH","T=450&amp;WIDTH=450&amp;START_MAXIMIZED=FALSE&amp;VAR:CALENDAR=US&amp;VAR:SYMBOL=RHI&amp;VAR:INDEX=0"}</definedName>
    <definedName name="_233__FDSAUDITLINK__" hidden="1">{"fdsup://directions/FAT Viewer?action=UPDATE&amp;creator=factset&amp;DYN_ARGS=TRUE&amp;DOC_NAME=FAT:FQL_AUDITING_CLIENT_TEMPLATE.FAT&amp;display_string=Audit&amp;VAR:KEY=FWVIDMRWPC&amp;VAR:QUERY=RkZfRUJJVERBX09QRVIoUVRSLDQvMS8yMDA5LDYvMzAvMjAwOSwsLFVTRCk=&amp;WINDOW=FIRST_POPUP&amp;HEIGH","T=450&amp;WIDTH=450&amp;START_MAXIMIZED=FALSE&amp;VAR:CALENDAR=US&amp;VAR:SYMBOL=RF&amp;VAR:INDEX=0"}</definedName>
    <definedName name="_234__FDSAUDITLINK__" hidden="1">{"fdsup://directions/FAT Viewer?action=UPDATE&amp;creator=factset&amp;DYN_ARGS=TRUE&amp;DOC_NAME=FAT:FQL_AUDITING_CLIENT_TEMPLATE.FAT&amp;display_string=Audit&amp;VAR:KEY=LEJOXSTWRA&amp;VAR:QUERY=RkZfRUJJVERBX09QRVIoUVRSLDQvMS8yMDEwLDYvMzAvMjAxMCwsLFVTRCk=&amp;WINDOW=FIRST_POPUP&amp;HEIGH","T=450&amp;WIDTH=450&amp;START_MAXIMIZED=FALSE&amp;VAR:CALENDAR=US&amp;VAR:SYMBOL=RF&amp;VAR:INDEX=0"}</definedName>
    <definedName name="_235__FDSAUDITLINK__" hidden="1">{"fdsup://directions/FAT Viewer?action=UPDATE&amp;creator=factset&amp;DYN_ARGS=TRUE&amp;DOC_NAME=FAT:FQL_AUDITING_CLIENT_TEMPLATE.FAT&amp;display_string=Audit&amp;VAR:KEY=NOJQDUBABU&amp;VAR:QUERY=RkZfRUJJVERBX09QRVIoUVRSLDQvMS8yMDA5LDYvMzAvMjAwOSwsLFVTRCk=&amp;WINDOW=FIRST_POPUP&amp;HEIGH","T=450&amp;WIDTH=450&amp;START_MAXIMIZED=FALSE&amp;VAR:CALENDAR=US&amp;VAR:SYMBOL=RDC&amp;VAR:INDEX=0"}</definedName>
    <definedName name="_236__FDSAUDITLINK__" hidden="1">{"fdsup://directions/FAT Viewer?action=UPDATE&amp;creator=factset&amp;DYN_ARGS=TRUE&amp;DOC_NAME=FAT:FQL_AUDITING_CLIENT_TEMPLATE.FAT&amp;display_string=Audit&amp;VAR:KEY=BAHQHAPMZM&amp;VAR:QUERY=RkZfRUJJVERBX09QRVIoUVRSLDQvMS8yMDEwLDYvMzAvMjAxMCwsLFVTRCk=&amp;WINDOW=FIRST_POPUP&amp;HEIGH","T=450&amp;WIDTH=450&amp;START_MAXIMIZED=FALSE&amp;VAR:CALENDAR=US&amp;VAR:SYMBOL=RDC&amp;VAR:INDEX=0"}</definedName>
    <definedName name="_237__FDSAUDITLINK__" hidden="1">{"fdsup://directions/FAT Viewer?action=UPDATE&amp;creator=factset&amp;DYN_ARGS=TRUE&amp;DOC_NAME=FAT:FQL_AUDITING_CLIENT_TEMPLATE.FAT&amp;display_string=Audit&amp;VAR:KEY=BIHMFOJWVG&amp;VAR:QUERY=RkZfRUJJVERBX09QRVIoUVRSLDQvMS8yMDA5LDYvMzAvMjAwOSwsLFVTRCk=&amp;WINDOW=FIRST_POPUP&amp;HEIGH","T=450&amp;WIDTH=450&amp;START_MAXIMIZED=FALSE&amp;VAR:CALENDAR=US&amp;VAR:SYMBOL=RAI&amp;VAR:INDEX=0"}</definedName>
    <definedName name="_238__FDSAUDITLINK__" hidden="1">{"fdsup://directions/FAT Viewer?action=UPDATE&amp;creator=factset&amp;DYN_ARGS=TRUE&amp;DOC_NAME=FAT:FQL_AUDITING_CLIENT_TEMPLATE.FAT&amp;display_string=Audit&amp;VAR:KEY=HKVILWBGJG&amp;VAR:QUERY=RkZfRUJJVERBX09QRVIoUVRSLDQvMS8yMDEwLDYvMzAvMjAxMCwsLFVTRCk=&amp;WINDOW=FIRST_POPUP&amp;HEIGH","T=450&amp;WIDTH=450&amp;START_MAXIMIZED=FALSE&amp;VAR:CALENDAR=US&amp;VAR:SYMBOL=RAI&amp;VAR:INDEX=0"}</definedName>
    <definedName name="_239__FDSAUDITLINK__" hidden="1">{"fdsup://directions/FAT Viewer?action=UPDATE&amp;creator=factset&amp;DYN_ARGS=TRUE&amp;DOC_NAME=FAT:FQL_AUDITING_CLIENT_TEMPLATE.FAT&amp;display_string=Audit&amp;VAR:KEY=DGLCBEPGVO&amp;VAR:QUERY=RkZfRUJJVERBX09QRVIoUVRSLDQvMS8yMDA5LDYvMzAvMjAwOSwsLFVTRCk=&amp;WINDOW=FIRST_POPUP&amp;HEIGH","T=450&amp;WIDTH=450&amp;START_MAXIMIZED=FALSE&amp;VAR:CALENDAR=US&amp;VAR:SYMBOL=R&amp;VAR:INDEX=0"}</definedName>
    <definedName name="_2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40__FDSAUDITLINK__" hidden="1">{"fdsup://directions/FAT Viewer?action=UPDATE&amp;creator=factset&amp;DYN_ARGS=TRUE&amp;DOC_NAME=FAT:FQL_AUDITING_CLIENT_TEMPLATE.FAT&amp;display_string=Audit&amp;VAR:KEY=BYXSTIJCXA&amp;VAR:QUERY=RkZfRUJJVERBX09QRVIoUVRSLDQvMS8yMDEwLDYvMzAvMjAxMCwsLFVTRCk=&amp;WINDOW=FIRST_POPUP&amp;HEIGH","T=450&amp;WIDTH=450&amp;START_MAXIMIZED=FALSE&amp;VAR:CALENDAR=US&amp;VAR:SYMBOL=R&amp;VAR:INDEX=0"}</definedName>
    <definedName name="_241__FDSAUDITLINK__" hidden="1">{"fdsup://directions/FAT Viewer?action=UPDATE&amp;creator=factset&amp;DYN_ARGS=TRUE&amp;DOC_NAME=FAT:FQL_AUDITING_CLIENT_TEMPLATE.FAT&amp;display_string=Audit&amp;VAR:KEY=VEHCPYZOXY&amp;VAR:QUERY=RkZfRUJJVERBX09QRVIoUVRSLDQvMS8yMDA5LDYvMzAvMjAwOSwsLFVTRCk=&amp;WINDOW=FIRST_POPUP&amp;HEIGH","T=450&amp;WIDTH=450&amp;START_MAXIMIZED=FALSE&amp;VAR:CALENDAR=US&amp;VAR:SYMBOL=QLGC&amp;VAR:INDEX=0"}</definedName>
    <definedName name="_242__FDSAUDITLINK__" hidden="1">{"fdsup://directions/FAT Viewer?action=UPDATE&amp;creator=factset&amp;DYN_ARGS=TRUE&amp;DOC_NAME=FAT:FQL_AUDITING_CLIENT_TEMPLATE.FAT&amp;display_string=Audit&amp;VAR:KEY=BKNMVUNOXK&amp;VAR:QUERY=RkZfRUJJVERBX09QRVIoUVRSLDQvMS8yMDEwLDYvMzAvMjAxMCwsLFVTRCk=&amp;WINDOW=FIRST_POPUP&amp;HEIGH","T=450&amp;WIDTH=450&amp;START_MAXIMIZED=FALSE&amp;VAR:CALENDAR=US&amp;VAR:SYMBOL=QLGC&amp;VAR:INDEX=0"}</definedName>
    <definedName name="_243__FDSAUDITLINK__" hidden="1">{"fdsup://directions/FAT Viewer?action=UPDATE&amp;creator=factset&amp;DYN_ARGS=TRUE&amp;DOC_NAME=FAT:FQL_AUDITING_CLIENT_TEMPLATE.FAT&amp;display_string=Audit&amp;VAR:KEY=VORMTIVMZE&amp;VAR:QUERY=RkZfRUJJVERBX09QRVIoUVRSLDQvMS8yMDA5LDYvMzAvMjAwOSwsLFVTRCk=&amp;WINDOW=FIRST_POPUP&amp;HEIGH","T=450&amp;WIDTH=450&amp;START_MAXIMIZED=FALSE&amp;VAR:CALENDAR=US&amp;VAR:SYMBOL=QEP&amp;VAR:INDEX=0"}</definedName>
    <definedName name="_244__FDSAUDITLINK__" hidden="1">{"fdsup://directions/FAT Viewer?action=UPDATE&amp;creator=factset&amp;DYN_ARGS=TRUE&amp;DOC_NAME=FAT:FQL_AUDITING_CLIENT_TEMPLATE.FAT&amp;display_string=Audit&amp;VAR:KEY=HUJMPIFYXI&amp;VAR:QUERY=RkZfRUJJVERBX09QRVIoUVRSLDQvMS8yMDEwLDYvMzAvMjAxMCwsLFVTRCk=&amp;WINDOW=FIRST_POPUP&amp;HEIGH","T=450&amp;WIDTH=450&amp;START_MAXIMIZED=FALSE&amp;VAR:CALENDAR=US&amp;VAR:SYMBOL=QEP&amp;VAR:INDEX=0"}</definedName>
    <definedName name="_245__FDSAUDITLINK__" hidden="1">{"fdsup://directions/FAT Viewer?action=UPDATE&amp;creator=factset&amp;DYN_ARGS=TRUE&amp;DOC_NAME=FAT:FQL_AUDITING_CLIENT_TEMPLATE.FAT&amp;display_string=Audit&amp;VAR:KEY=LMLSLUBWVY&amp;VAR:QUERY=RkZfRUJJVERBX09QRVIoUVRSLDQvMS8yMDA5LDYvMzAvMjAwOSwsLFVTRCk=&amp;WINDOW=FIRST_POPUP&amp;HEIGH","T=450&amp;WIDTH=450&amp;START_MAXIMIZED=FALSE&amp;VAR:CALENDAR=US&amp;VAR:SYMBOL=QCOM&amp;VAR:INDEX=0"}</definedName>
    <definedName name="_246__FDSAUDITLINK__" hidden="1">{"fdsup://directions/FAT Viewer?action=UPDATE&amp;creator=factset&amp;DYN_ARGS=TRUE&amp;DOC_NAME=FAT:FQL_AUDITING_CLIENT_TEMPLATE.FAT&amp;display_string=Audit&amp;VAR:KEY=VMXURULYBA&amp;VAR:QUERY=RkZfRUJJVERBX09QRVIoUVRSLDQvMS8yMDEwLDYvMzAvMjAxMCwsLFVTRCk=&amp;WINDOW=FIRST_POPUP&amp;HEIGH","T=450&amp;WIDTH=450&amp;START_MAXIMIZED=FALSE&amp;VAR:CALENDAR=US&amp;VAR:SYMBOL=QCOM&amp;VAR:INDEX=0"}</definedName>
    <definedName name="_247__FDSAUDITLINK__" hidden="1">{"fdsup://directions/FAT Viewer?action=UPDATE&amp;creator=factset&amp;DYN_ARGS=TRUE&amp;DOC_NAME=FAT:FQL_AUDITING_CLIENT_TEMPLATE.FAT&amp;display_string=Audit&amp;VAR:KEY=NCLCDMPKBU&amp;VAR:QUERY=RkZfRUJJVERBX09QRVIoUVRSLDQvMS8yMDA5LDYvMzAvMjAwOSwsLFVTRCk=&amp;WINDOW=FIRST_POPUP&amp;HEIGH","T=450&amp;WIDTH=450&amp;START_MAXIMIZED=FALSE&amp;VAR:CALENDAR=US&amp;VAR:SYMBOL=Q&amp;VAR:INDEX=0"}</definedName>
    <definedName name="_248__FDSAUDITLINK__" hidden="1">{"fdsup://directions/FAT Viewer?action=UPDATE&amp;creator=factset&amp;DYN_ARGS=TRUE&amp;DOC_NAME=FAT:FQL_AUDITING_CLIENT_TEMPLATE.FAT&amp;display_string=Audit&amp;VAR:KEY=NINIHQHIPO&amp;VAR:QUERY=RkZfRUJJVERBX09QRVIoUVRSLDQvMS8yMDEwLDYvMzAvMjAxMCwsLFVTRCk=&amp;WINDOW=FIRST_POPUP&amp;HEIGH","T=450&amp;WIDTH=450&amp;START_MAXIMIZED=FALSE&amp;VAR:CALENDAR=US&amp;VAR:SYMBOL=Q&amp;VAR:INDEX=0"}</definedName>
    <definedName name="_249__FDSAUDITLINK__" hidden="1">{"fdsup://directions/FAT Viewer?action=UPDATE&amp;creator=factset&amp;DYN_ARGS=TRUE&amp;DOC_NAME=FAT:FQL_AUDITING_CLIENT_TEMPLATE.FAT&amp;display_string=Audit&amp;VAR:KEY=LQNQPGDQJK&amp;VAR:QUERY=RkZfRUJJVERBX09QRVIoUVRSLDQvMS8yMDA5LDYvMzAvMjAwOSwsLFVTRCk=&amp;WINDOW=FIRST_POPUP&amp;HEIGH","T=450&amp;WIDTH=450&amp;START_MAXIMIZED=FALSE&amp;VAR:CALENDAR=US&amp;VAR:SYMBOL=PXD&amp;VAR:INDEX=0"}</definedName>
    <definedName name="_2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50__FDSAUDITLINK__" hidden="1">{"fdsup://directions/FAT Viewer?action=UPDATE&amp;creator=factset&amp;DYN_ARGS=TRUE&amp;DOC_NAME=FAT:FQL_AUDITING_CLIENT_TEMPLATE.FAT&amp;display_string=Audit&amp;VAR:KEY=PYPOPIFAVQ&amp;VAR:QUERY=RkZfRUJJVERBX09QRVIoUVRSLDQvMS8yMDEwLDYvMzAvMjAxMCwsLFVTRCk=&amp;WINDOW=FIRST_POPUP&amp;HEIGH","T=450&amp;WIDTH=450&amp;START_MAXIMIZED=FALSE&amp;VAR:CALENDAR=US&amp;VAR:SYMBOL=PXD&amp;VAR:INDEX=0"}</definedName>
    <definedName name="_251__FDSAUDITLINK__" hidden="1">{"fdsup://directions/FAT Viewer?action=UPDATE&amp;creator=factset&amp;DYN_ARGS=TRUE&amp;DOC_NAME=FAT:FQL_AUDITING_CLIENT_TEMPLATE.FAT&amp;display_string=Audit&amp;VAR:KEY=ZYDCBYBGFI&amp;VAR:QUERY=RkZfRUJJVERBX09QRVIoUVRSLDQvMS8yMDA5LDYvMzAvMjAwOSwsLFVTRCk=&amp;WINDOW=FIRST_POPUP&amp;HEIGH","T=450&amp;WIDTH=450&amp;START_MAXIMIZED=FALSE&amp;VAR:CALENDAR=US&amp;VAR:SYMBOL=PX&amp;VAR:INDEX=0"}</definedName>
    <definedName name="_252__FDSAUDITLINK__" hidden="1">{"fdsup://directions/FAT Viewer?action=UPDATE&amp;creator=factset&amp;DYN_ARGS=TRUE&amp;DOC_NAME=FAT:FQL_AUDITING_CLIENT_TEMPLATE.FAT&amp;display_string=Audit&amp;VAR:KEY=NEVUZSLSJA&amp;VAR:QUERY=RkZfRUJJVERBX09QRVIoUVRSLDQvMS8yMDEwLDYvMzAvMjAxMCwsLFVTRCk=&amp;WINDOW=FIRST_POPUP&amp;HEIGH","T=450&amp;WIDTH=450&amp;START_MAXIMIZED=FALSE&amp;VAR:CALENDAR=US&amp;VAR:SYMBOL=PX&amp;VAR:INDEX=0"}</definedName>
    <definedName name="_253__FDSAUDITLINK__" hidden="1">{"fdsup://directions/FAT Viewer?action=UPDATE&amp;creator=factset&amp;DYN_ARGS=TRUE&amp;DOC_NAME=FAT:FQL_AUDITING_CLIENT_TEMPLATE.FAT&amp;display_string=Audit&amp;VAR:KEY=LQDYTWLQDS&amp;VAR:QUERY=RkZfRUJJVERBX09QRVIoUVRSLDQvMS8yMDA5LDYvMzAvMjAwOSwsLFVTRCk=&amp;WINDOW=FIRST_POPUP&amp;HEIGH","T=450&amp;WIDTH=450&amp;START_MAXIMIZED=FALSE&amp;VAR:CALENDAR=US&amp;VAR:SYMBOL=PWR&amp;VAR:INDEX=0"}</definedName>
    <definedName name="_254__FDSAUDITLINK__" hidden="1">{"fdsup://directions/FAT Viewer?action=UPDATE&amp;creator=factset&amp;DYN_ARGS=TRUE&amp;DOC_NAME=FAT:FQL_AUDITING_CLIENT_TEMPLATE.FAT&amp;display_string=Audit&amp;VAR:KEY=BAPOXMBUFG&amp;VAR:QUERY=RkZfRUJJVERBX09QRVIoUVRSLDQvMS8yMDEwLDYvMzAvMjAxMCwsLFVTRCk=&amp;WINDOW=FIRST_POPUP&amp;HEIGH","T=450&amp;WIDTH=450&amp;START_MAXIMIZED=FALSE&amp;VAR:CALENDAR=US&amp;VAR:SYMBOL=PWR&amp;VAR:INDEX=0"}</definedName>
    <definedName name="_255__FDSAUDITLINK__" hidden="1">{"fdsup://directions/FAT Viewer?action=UPDATE&amp;creator=factset&amp;DYN_ARGS=TRUE&amp;DOC_NAME=FAT:FQL_AUDITING_CLIENT_TEMPLATE.FAT&amp;display_string=Audit&amp;VAR:KEY=LSXWVWVETI&amp;VAR:QUERY=RkZfRUJJVERBX09QRVIoUVRSLDQvMS8yMDA5LDYvMzAvMjAwOSwsLFVTRCk=&amp;WINDOW=FIRST_POPUP&amp;HEIGH","T=450&amp;WIDTH=450&amp;START_MAXIMIZED=FALSE&amp;VAR:CALENDAR=US&amp;VAR:SYMBOL=PTV&amp;VAR:INDEX=0"}</definedName>
    <definedName name="_256__FDSAUDITLINK__" hidden="1">{"fdsup://directions/FAT Viewer?action=UPDATE&amp;creator=factset&amp;DYN_ARGS=TRUE&amp;DOC_NAME=FAT:FQL_AUDITING_CLIENT_TEMPLATE.FAT&amp;display_string=Audit&amp;VAR:KEY=ZYTQLKNSPW&amp;VAR:QUERY=RkZfRUJJVERBX09QRVIoUVRSLDQvMS8yMDEwLDYvMzAvMjAxMCwsLFVTRCk=&amp;WINDOW=FIRST_POPUP&amp;HEIGH","T=450&amp;WIDTH=450&amp;START_MAXIMIZED=FALSE&amp;VAR:CALENDAR=US&amp;VAR:SYMBOL=PTV&amp;VAR:INDEX=0"}</definedName>
    <definedName name="_257__FDSAUDITLINK__" hidden="1">{"fdsup://directions/FAT Viewer?action=UPDATE&amp;creator=factset&amp;DYN_ARGS=TRUE&amp;DOC_NAME=FAT:FQL_AUDITING_CLIENT_TEMPLATE.FAT&amp;display_string=Audit&amp;VAR:KEY=FKDUNMPQBY&amp;VAR:QUERY=RkZfRUJJVERBX09QRVIoUVRSLDQvMS8yMDA5LDYvMzAvMjAwOSwsLFVTRCk=&amp;WINDOW=FIRST_POPUP&amp;HEIGH","T=450&amp;WIDTH=450&amp;START_MAXIMIZED=FALSE&amp;VAR:CALENDAR=US&amp;VAR:SYMBOL=PSA&amp;VAR:INDEX=0"}</definedName>
    <definedName name="_258__FDSAUDITLINK__" hidden="1">{"fdsup://directions/FAT Viewer?action=UPDATE&amp;creator=factset&amp;DYN_ARGS=TRUE&amp;DOC_NAME=FAT:FQL_AUDITING_CLIENT_TEMPLATE.FAT&amp;display_string=Audit&amp;VAR:KEY=VGJSLUPADS&amp;VAR:QUERY=RkZfRUJJVERBX09QRVIoUVRSLDQvMS8yMDEwLDYvMzAvMjAxMCwsLFVTRCk=&amp;WINDOW=FIRST_POPUP&amp;HEIGH","T=450&amp;WIDTH=450&amp;START_MAXIMIZED=FALSE&amp;VAR:CALENDAR=US&amp;VAR:SYMBOL=PSA&amp;VAR:INDEX=0"}</definedName>
    <definedName name="_259__FDSAUDITLINK__" hidden="1">{"fdsup://directions/FAT Viewer?action=UPDATE&amp;creator=factset&amp;DYN_ARGS=TRUE&amp;DOC_NAME=FAT:FQL_AUDITING_CLIENT_TEMPLATE.FAT&amp;display_string=Audit&amp;VAR:KEY=LSLQZARINE&amp;VAR:QUERY=RkZfRUJJVERBX09QRVIoUVRSLDQvMS8yMDA5LDYvMzAvMjAwOSwsLFVTRCk=&amp;WINDOW=FIRST_POPUP&amp;HEIGH","T=450&amp;WIDTH=450&amp;START_MAXIMIZED=FALSE&amp;VAR:CALENDAR=US&amp;VAR:SYMBOL=PRU&amp;VAR:INDEX=0"}</definedName>
    <definedName name="_2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60__FDSAUDITLINK__" hidden="1">{"fdsup://directions/FAT Viewer?action=UPDATE&amp;creator=factset&amp;DYN_ARGS=TRUE&amp;DOC_NAME=FAT:FQL_AUDITING_CLIENT_TEMPLATE.FAT&amp;display_string=Audit&amp;VAR:KEY=HKZGBUXAXG&amp;VAR:QUERY=RkZfRUJJVERBX09QRVIoUVRSLDQvMS8yMDEwLDYvMzAvMjAxMCwsLFVTRCk=&amp;WINDOW=FIRST_POPUP&amp;HEIGH","T=450&amp;WIDTH=450&amp;START_MAXIMIZED=FALSE&amp;VAR:CALENDAR=US&amp;VAR:SYMBOL=PRU&amp;VAR:INDEX=0"}</definedName>
    <definedName name="_261__FDSAUDITLINK__" hidden="1">{"fdsup://directions/FAT Viewer?action=UPDATE&amp;creator=factset&amp;DYN_ARGS=TRUE&amp;DOC_NAME=FAT:FQL_AUDITING_CLIENT_TEMPLATE.FAT&amp;display_string=Audit&amp;VAR:KEY=VEZCFSZMRO&amp;VAR:QUERY=RkZfRUJJVERBX09QRVIoUVRSLDQvMS8yMDA5LDYvMzAvMjAwOSwsLFVTRCk=&amp;WINDOW=FIRST_POPUP&amp;HEIGH","T=450&amp;WIDTH=450&amp;START_MAXIMIZED=FALSE&amp;VAR:CALENDAR=US&amp;VAR:SYMBOL=PPL&amp;VAR:INDEX=0"}</definedName>
    <definedName name="_262__FDSAUDITLINK__" hidden="1">{"fdsup://directions/FAT Viewer?action=UPDATE&amp;creator=factset&amp;DYN_ARGS=TRUE&amp;DOC_NAME=FAT:FQL_AUDITING_CLIENT_TEMPLATE.FAT&amp;display_string=Audit&amp;VAR:KEY=FMDWBKVCBA&amp;VAR:QUERY=RkZfRUJJVERBX09QRVIoUVRSLDQvMS8yMDEwLDYvMzAvMjAxMCwsLFVTRCk=&amp;WINDOW=FIRST_POPUP&amp;HEIGH","T=450&amp;WIDTH=450&amp;START_MAXIMIZED=FALSE&amp;VAR:CALENDAR=US&amp;VAR:SYMBOL=PPL&amp;VAR:INDEX=0"}</definedName>
    <definedName name="_263__FDSAUDITLINK__" hidden="1">{"fdsup://directions/FAT Viewer?action=UPDATE&amp;creator=factset&amp;DYN_ARGS=TRUE&amp;DOC_NAME=FAT:FQL_AUDITING_CLIENT_TEMPLATE.FAT&amp;display_string=Audit&amp;VAR:KEY=NERYVKHSBY&amp;VAR:QUERY=RkZfRUJJVERBX09QRVIoUVRSLDQvMS8yMDA5LDYvMzAvMjAwOSwsLFVTRCk=&amp;WINDOW=FIRST_POPUP&amp;HEIGH","T=450&amp;WIDTH=450&amp;START_MAXIMIZED=FALSE&amp;VAR:CALENDAR=US&amp;VAR:SYMBOL=PPG&amp;VAR:INDEX=0"}</definedName>
    <definedName name="_264__FDSAUDITLINK__" hidden="1">{"fdsup://directions/FAT Viewer?action=UPDATE&amp;creator=factset&amp;DYN_ARGS=TRUE&amp;DOC_NAME=FAT:FQL_AUDITING_CLIENT_TEMPLATE.FAT&amp;display_string=Audit&amp;VAR:KEY=ZKNILWTMTI&amp;VAR:QUERY=RkZfRUJJVERBX09QRVIoUVRSLDQvMS8yMDEwLDYvMzAvMjAxMCwsLFVTRCk=&amp;WINDOW=FIRST_POPUP&amp;HEIGH","T=450&amp;WIDTH=450&amp;START_MAXIMIZED=FALSE&amp;VAR:CALENDAR=US&amp;VAR:SYMBOL=PPG&amp;VAR:INDEX=0"}</definedName>
    <definedName name="_265__FDSAUDITLINK__" hidden="1">{"fdsup://directions/FAT Viewer?action=UPDATE&amp;creator=factset&amp;DYN_ARGS=TRUE&amp;DOC_NAME=FAT:FQL_AUDITING_CLIENT_TEMPLATE.FAT&amp;display_string=Audit&amp;VAR:KEY=VADWJQTWXS&amp;VAR:QUERY=RkZfRUJJVERBX09QRVIoUVRSLDQvMS8yMDA5LDYvMzAvMjAwOSwsLFVTRCk=&amp;WINDOW=FIRST_POPUP&amp;HEIGH","T=450&amp;WIDTH=450&amp;START_MAXIMIZED=FALSE&amp;VAR:CALENDAR=US&amp;VAR:SYMBOL=POM&amp;VAR:INDEX=0"}</definedName>
    <definedName name="_266__FDSAUDITLINK__" hidden="1">{"fdsup://directions/FAT Viewer?action=UPDATE&amp;creator=factset&amp;DYN_ARGS=TRUE&amp;DOC_NAME=FAT:FQL_AUDITING_CLIENT_TEMPLATE.FAT&amp;display_string=Audit&amp;VAR:KEY=DMJUBWPEVY&amp;VAR:QUERY=RkZfRUJJVERBX09QRVIoUVRSLDQvMS8yMDEwLDYvMzAvMjAxMCwsLFVTRCk=&amp;WINDOW=FIRST_POPUP&amp;HEIGH","T=450&amp;WIDTH=450&amp;START_MAXIMIZED=FALSE&amp;VAR:CALENDAR=US&amp;VAR:SYMBOL=POM&amp;VAR:INDEX=0"}</definedName>
    <definedName name="_267__FDSAUDITLINK__" hidden="1">{"fdsup://directions/FAT Viewer?action=UPDATE&amp;creator=factset&amp;DYN_ARGS=TRUE&amp;DOC_NAME=FAT:FQL_AUDITING_CLIENT_TEMPLATE.FAT&amp;display_string=Audit&amp;VAR:KEY=ZIXUTKBSVQ&amp;VAR:QUERY=RkZfRUJJVERBX09QRVIoUVRSLDQvMS8yMDA5LDYvMzAvMjAwOSwsLFVTRCk=&amp;WINDOW=FIRST_POPUP&amp;HEIGH","T=450&amp;WIDTH=450&amp;START_MAXIMIZED=FALSE&amp;VAR:CALENDAR=US&amp;VAR:SYMBOL=PNW&amp;VAR:INDEX=0"}</definedName>
    <definedName name="_268__FDSAUDITLINK__" hidden="1">{"fdsup://directions/FAT Viewer?action=UPDATE&amp;creator=factset&amp;DYN_ARGS=TRUE&amp;DOC_NAME=FAT:FQL_AUDITING_CLIENT_TEMPLATE.FAT&amp;display_string=Audit&amp;VAR:KEY=ZMDADMXGPO&amp;VAR:QUERY=RkZfRUJJVERBX09QRVIoUVRSLDQvMS8yMDEwLDYvMzAvMjAxMCwsLFVTRCk=&amp;WINDOW=FIRST_POPUP&amp;HEIGH","T=450&amp;WIDTH=450&amp;START_MAXIMIZED=FALSE&amp;VAR:CALENDAR=US&amp;VAR:SYMBOL=PNW&amp;VAR:INDEX=0"}</definedName>
    <definedName name="_269__FDSAUDITLINK__" hidden="1">{"fdsup://directions/FAT Viewer?action=UPDATE&amp;creator=factset&amp;DYN_ARGS=TRUE&amp;DOC_NAME=FAT:FQL_AUDITING_CLIENT_TEMPLATE.FAT&amp;display_string=Audit&amp;VAR:KEY=BIVKRYBUZQ&amp;VAR:QUERY=RkZfRUJJVERBX09QRVIoUVRSLDQvMS8yMDA5LDYvMzAvMjAwOSwsLFVTRCk=&amp;WINDOW=FIRST_POPUP&amp;HEIGH","T=450&amp;WIDTH=450&amp;START_MAXIMIZED=FALSE&amp;VAR:CALENDAR=US&amp;VAR:SYMBOL=PNC&amp;VAR:INDEX=0"}</definedName>
    <definedName name="_2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70__FDSAUDITLINK__" hidden="1">{"fdsup://directions/FAT Viewer?action=UPDATE&amp;creator=factset&amp;DYN_ARGS=TRUE&amp;DOC_NAME=FAT:FQL_AUDITING_CLIENT_TEMPLATE.FAT&amp;display_string=Audit&amp;VAR:KEY=FYPYHQBQTS&amp;VAR:QUERY=RkZfRUJJVERBX09QRVIoUVRSLDQvMS8yMDEwLDYvMzAvMjAxMCwsLFVTRCk=&amp;WINDOW=FIRST_POPUP&amp;HEIGH","T=450&amp;WIDTH=450&amp;START_MAXIMIZED=FALSE&amp;VAR:CALENDAR=US&amp;VAR:SYMBOL=PNC&amp;VAR:INDEX=0"}</definedName>
    <definedName name="_271__FDSAUDITLINK__" hidden="1">{"fdsup://directions/FAT Viewer?action=UPDATE&amp;creator=factset&amp;DYN_ARGS=TRUE&amp;DOC_NAME=FAT:FQL_AUDITING_CLIENT_TEMPLATE.FAT&amp;display_string=Audit&amp;VAR:KEY=NWFANCHYXE&amp;VAR:QUERY=RkZfRUJJVERBX09QRVIoUVRSLDQvMS8yMDA5LDYvMzAvMjAwOSwsLFVTRCk=&amp;WINDOW=FIRST_POPUP&amp;HEIGH","T=450&amp;WIDTH=450&amp;START_MAXIMIZED=FALSE&amp;VAR:CALENDAR=US&amp;VAR:SYMBOL=PM&amp;VAR:INDEX=0"}</definedName>
    <definedName name="_272__FDSAUDITLINK__" hidden="1">{"fdsup://directions/FAT Viewer?action=UPDATE&amp;creator=factset&amp;DYN_ARGS=TRUE&amp;DOC_NAME=FAT:FQL_AUDITING_CLIENT_TEMPLATE.FAT&amp;display_string=Audit&amp;VAR:KEY=LYRUBWRWDK&amp;VAR:QUERY=RkZfRUJJVERBX09QRVIoUVRSLDQvMS8yMDEwLDYvMzAvMjAxMCwsLFVTRCk=&amp;WINDOW=FIRST_POPUP&amp;HEIGH","T=450&amp;WIDTH=450&amp;START_MAXIMIZED=FALSE&amp;VAR:CALENDAR=US&amp;VAR:SYMBOL=PM&amp;VAR:INDEX=0"}</definedName>
    <definedName name="_273__FDSAUDITLINK__" hidden="1">{"fdsup://directions/FAT Viewer?action=UPDATE&amp;creator=factset&amp;DYN_ARGS=TRUE&amp;DOC_NAME=FAT:FQL_AUDITING_CLIENT_TEMPLATE.FAT&amp;display_string=Audit&amp;VAR:KEY=FCLKDENQBO&amp;VAR:QUERY=RkZfRUJJVERBX09QRVIoUVRSLDQvMS8yMDA5LDYvMzAvMjAwOSwsLFVTRCk=&amp;WINDOW=FIRST_POPUP&amp;HEIGH","T=450&amp;WIDTH=450&amp;START_MAXIMIZED=FALSE&amp;VAR:CALENDAR=US&amp;VAR:SYMBOL=PLL&amp;VAR:INDEX=0"}</definedName>
    <definedName name="_274__FDSAUDITLINK__" hidden="1">{"fdsup://directions/FAT Viewer?action=UPDATE&amp;creator=factset&amp;DYN_ARGS=TRUE&amp;DOC_NAME=FAT:FQL_AUDITING_CLIENT_TEMPLATE.FAT&amp;display_string=Audit&amp;VAR:KEY=XCJQRQPARI&amp;VAR:QUERY=RkZfRUJJVERBX09QRVIoUVRSLDQvMS8yMDEwLDYvMzAvMjAxMCwsLFVTRCk=&amp;WINDOW=FIRST_POPUP&amp;HEIGH","T=450&amp;WIDTH=450&amp;START_MAXIMIZED=FALSE&amp;VAR:CALENDAR=US&amp;VAR:SYMBOL=PLL&amp;VAR:INDEX=0"}</definedName>
    <definedName name="_275__FDSAUDITLINK__" hidden="1">{"fdsup://directions/FAT Viewer?action=UPDATE&amp;creator=factset&amp;DYN_ARGS=TRUE&amp;DOC_NAME=FAT:FQL_AUDITING_CLIENT_TEMPLATE.FAT&amp;display_string=Audit&amp;VAR:KEY=PARKJSTSXU&amp;VAR:QUERY=RkZfRUJJVERBX09QRVIoUVRSLDQvMS8yMDA5LDYvMzAvMjAwOSwsLFVTRCk=&amp;WINDOW=FIRST_POPUP&amp;HEIGH","T=450&amp;WIDTH=450&amp;START_MAXIMIZED=FALSE&amp;VAR:CALENDAR=US&amp;VAR:SYMBOL=PLD&amp;VAR:INDEX=0"}</definedName>
    <definedName name="_276__FDSAUDITLINK__" hidden="1">{"fdsup://directions/FAT Viewer?action=UPDATE&amp;creator=factset&amp;DYN_ARGS=TRUE&amp;DOC_NAME=FAT:FQL_AUDITING_CLIENT_TEMPLATE.FAT&amp;display_string=Audit&amp;VAR:KEY=BAJUVGJMJW&amp;VAR:QUERY=RkZfRUJJVERBX09QRVIoUVRSLDQvMS8yMDEwLDYvMzAvMjAxMCwsLFVTRCk=&amp;WINDOW=FIRST_POPUP&amp;HEIGH","T=450&amp;WIDTH=450&amp;START_MAXIMIZED=FALSE&amp;VAR:CALENDAR=US&amp;VAR:SYMBOL=PLD&amp;VAR:INDEX=0"}</definedName>
    <definedName name="_277__FDSAUDITLINK__" hidden="1">{"fdsup://directions/FAT Viewer?action=UPDATE&amp;creator=factset&amp;DYN_ARGS=TRUE&amp;DOC_NAME=FAT:FQL_AUDITING_CLIENT_TEMPLATE.FAT&amp;display_string=Audit&amp;VAR:KEY=XYZEJUBYNC&amp;VAR:QUERY=RkZfRUJJVERBX09QRVIoUVRSLDQvMS8yMDA5LDYvMzAvMjAwOSwsLFVTRCk=&amp;WINDOW=FIRST_POPUP&amp;HEIGH","T=450&amp;WIDTH=450&amp;START_MAXIMIZED=FALSE&amp;VAR:CALENDAR=US&amp;VAR:SYMBOL=PKI&amp;VAR:INDEX=0"}</definedName>
    <definedName name="_278__FDSAUDITLINK__" hidden="1">{"fdsup://directions/FAT Viewer?action=UPDATE&amp;creator=factset&amp;DYN_ARGS=TRUE&amp;DOC_NAME=FAT:FQL_AUDITING_CLIENT_TEMPLATE.FAT&amp;display_string=Audit&amp;VAR:KEY=LYLWXYVKDA&amp;VAR:QUERY=RkZfRUJJVERBX09QRVIoUVRSLDQvMS8yMDEwLDYvMzAvMjAxMCwsLFVTRCk=&amp;WINDOW=FIRST_POPUP&amp;HEIGH","T=450&amp;WIDTH=450&amp;START_MAXIMIZED=FALSE&amp;VAR:CALENDAR=US&amp;VAR:SYMBOL=PKI&amp;VAR:INDEX=0"}</definedName>
    <definedName name="_279__FDSAUDITLINK__" hidden="1">{"fdsup://directions/FAT Viewer?action=UPDATE&amp;creator=factset&amp;DYN_ARGS=TRUE&amp;DOC_NAME=FAT:FQL_AUDITING_CLIENT_TEMPLATE.FAT&amp;display_string=Audit&amp;VAR:KEY=XAHKDIVKTU&amp;VAR:QUERY=RkZfRUJJVERBX09QRVIoUVRSLDQvMS8yMDA5LDYvMzAvMjAwOSwsLFVTRCk=&amp;WINDOW=FIRST_POPUP&amp;HEIGH","T=450&amp;WIDTH=450&amp;START_MAXIMIZED=FALSE&amp;VAR:CALENDAR=US&amp;VAR:SYMBOL=PHM&amp;VAR:INDEX=0"}</definedName>
    <definedName name="_2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80__FDSAUDITLINK__" hidden="1">{"fdsup://directions/FAT Viewer?action=UPDATE&amp;creator=factset&amp;DYN_ARGS=TRUE&amp;DOC_NAME=FAT:FQL_AUDITING_CLIENT_TEMPLATE.FAT&amp;display_string=Audit&amp;VAR:KEY=FOJMDEZSJS&amp;VAR:QUERY=RkZfRUJJVERBX09QRVIoUVRSLDQvMS8yMDEwLDYvMzAvMjAxMCwsLFVTRCk=&amp;WINDOW=FIRST_POPUP&amp;HEIGH","T=450&amp;WIDTH=450&amp;START_MAXIMIZED=FALSE&amp;VAR:CALENDAR=US&amp;VAR:SYMBOL=PHM&amp;VAR:INDEX=0"}</definedName>
    <definedName name="_281__FDSAUDITLINK__" hidden="1">{"fdsup://directions/FAT Viewer?action=UPDATE&amp;creator=factset&amp;DYN_ARGS=TRUE&amp;DOC_NAME=FAT:FQL_AUDITING_CLIENT_TEMPLATE.FAT&amp;display_string=Audit&amp;VAR:KEY=TGFAZITENS&amp;VAR:QUERY=RkZfRUJJVERBX09QRVIoUVRSLDQvMS8yMDA5LDYvMzAvMjAwOSwsLFVTRCk=&amp;WINDOW=FIRST_POPUP&amp;HEIGH","T=450&amp;WIDTH=450&amp;START_MAXIMIZED=FALSE&amp;VAR:CALENDAR=US&amp;VAR:SYMBOL=PH&amp;VAR:INDEX=0"}</definedName>
    <definedName name="_282__FDSAUDITLINK__" hidden="1">{"fdsup://directions/FAT Viewer?action=UPDATE&amp;creator=factset&amp;DYN_ARGS=TRUE&amp;DOC_NAME=FAT:FQL_AUDITING_CLIENT_TEMPLATE.FAT&amp;display_string=Audit&amp;VAR:KEY=DYTOPYTWPU&amp;VAR:QUERY=RkZfRUJJVERBX09QRVIoUVRSLDQvMS8yMDEwLDYvMzAvMjAxMCwsLFVTRCk=&amp;WINDOW=FIRST_POPUP&amp;HEIGH","T=450&amp;WIDTH=450&amp;START_MAXIMIZED=FALSE&amp;VAR:CALENDAR=US&amp;VAR:SYMBOL=PH&amp;VAR:INDEX=0"}</definedName>
    <definedName name="_283__FDSAUDITLINK__" hidden="1">{"fdsup://directions/FAT Viewer?action=UPDATE&amp;creator=factset&amp;DYN_ARGS=TRUE&amp;DOC_NAME=FAT:FQL_AUDITING_CLIENT_TEMPLATE.FAT&amp;display_string=Audit&amp;VAR:KEY=HMBAZUPMDQ&amp;VAR:QUERY=RkZfRUJJVERBX09QRVIoUVRSLDQvMS8yMDA5LDYvMzAvMjAwOSwsLFVTRCk=&amp;WINDOW=FIRST_POPUP&amp;HEIGH","T=450&amp;WIDTH=450&amp;START_MAXIMIZED=FALSE&amp;VAR:CALENDAR=US&amp;VAR:SYMBOL=PGR&amp;VAR:INDEX=0"}</definedName>
    <definedName name="_284__FDSAUDITLINK__" hidden="1">{"fdsup://directions/FAT Viewer?action=UPDATE&amp;creator=factset&amp;DYN_ARGS=TRUE&amp;DOC_NAME=FAT:FQL_AUDITING_CLIENT_TEMPLATE.FAT&amp;display_string=Audit&amp;VAR:KEY=PEFENQRQFS&amp;VAR:QUERY=RkZfRUJJVERBX09QRVIoUVRSLDQvMS8yMDEwLDYvMzAvMjAxMCwsLFVTRCk=&amp;WINDOW=FIRST_POPUP&amp;HEIGH","T=450&amp;WIDTH=450&amp;START_MAXIMIZED=FALSE&amp;VAR:CALENDAR=US&amp;VAR:SYMBOL=PGR&amp;VAR:INDEX=0"}</definedName>
    <definedName name="_285__FDSAUDITLINK__" hidden="1">{"fdsup://directions/FAT Viewer?action=UPDATE&amp;creator=factset&amp;DYN_ARGS=TRUE&amp;DOC_NAME=FAT:FQL_AUDITING_CLIENT_TEMPLATE.FAT&amp;display_string=Audit&amp;VAR:KEY=XETQPWTUHY&amp;VAR:QUERY=RkZfRUJJVERBX09QRVIoUVRSLDQvMS8yMDA5LDYvMzAvMjAwOSwsLFVTRCk=&amp;WINDOW=FIRST_POPUP&amp;HEIGH","T=450&amp;WIDTH=450&amp;START_MAXIMIZED=FALSE&amp;VAR:CALENDAR=US&amp;VAR:SYMBOL=PGN&amp;VAR:INDEX=0"}</definedName>
    <definedName name="_286__FDSAUDITLINK__" hidden="1">{"fdsup://directions/FAT Viewer?action=UPDATE&amp;creator=factset&amp;DYN_ARGS=TRUE&amp;DOC_NAME=FAT:FQL_AUDITING_CLIENT_TEMPLATE.FAT&amp;display_string=Audit&amp;VAR:KEY=PEVIZKFSNY&amp;VAR:QUERY=RkZfRUJJVERBX09QRVIoUVRSLDQvMS8yMDEwLDYvMzAvMjAxMCwsLFVTRCk=&amp;WINDOW=FIRST_POPUP&amp;HEIGH","T=450&amp;WIDTH=450&amp;START_MAXIMIZED=FALSE&amp;VAR:CALENDAR=US&amp;VAR:SYMBOL=PGN&amp;VAR:INDEX=0"}</definedName>
    <definedName name="_287__FDSAUDITLINK__" hidden="1">{"fdsup://directions/FAT Viewer?action=UPDATE&amp;creator=factset&amp;DYN_ARGS=TRUE&amp;DOC_NAME=FAT:FQL_AUDITING_CLIENT_TEMPLATE.FAT&amp;display_string=Audit&amp;VAR:KEY=DWRMHWXAHE&amp;VAR:QUERY=RkZfRUJJVERBX09QRVIoUVRSLDQvMS8yMDA5LDYvMzAvMjAwOSwsLFVTRCk=&amp;WINDOW=FIRST_POPUP&amp;HEIGH","T=450&amp;WIDTH=450&amp;START_MAXIMIZED=FALSE&amp;VAR:CALENDAR=US&amp;VAR:SYMBOL=PG&amp;VAR:INDEX=0"}</definedName>
    <definedName name="_288__FDSAUDITLINK__" hidden="1">{"fdsup://directions/FAT Viewer?action=UPDATE&amp;creator=factset&amp;DYN_ARGS=TRUE&amp;DOC_NAME=FAT:FQL_AUDITING_CLIENT_TEMPLATE.FAT&amp;display_string=Audit&amp;VAR:KEY=JODGVIPKVO&amp;VAR:QUERY=RkZfRUJJVERBX09QRVIoUVRSLDQvMS8yMDEwLDYvMzAvMjAxMCwsLFVTRCk=&amp;WINDOW=FIRST_POPUP&amp;HEIGH","T=450&amp;WIDTH=450&amp;START_MAXIMIZED=FALSE&amp;VAR:CALENDAR=US&amp;VAR:SYMBOL=PG&amp;VAR:INDEX=0"}</definedName>
    <definedName name="_289__FDSAUDITLINK__" hidden="1">{"fdsup://directions/FAT Viewer?action=UPDATE&amp;creator=factset&amp;DYN_ARGS=TRUE&amp;DOC_NAME=FAT:FQL_AUDITING_CLIENT_TEMPLATE.FAT&amp;display_string=Audit&amp;VAR:KEY=NEBETGDIDU&amp;VAR:QUERY=RkZfRUJJVERBX09QRVIoUVRSLDQvMS8yMDA5LDYvMzAvMjAwOSwsLFVTRCk=&amp;WINDOW=FIRST_POPUP&amp;HEIGH","T=450&amp;WIDTH=450&amp;START_MAXIMIZED=FALSE&amp;VAR:CALENDAR=US&amp;VAR:SYMBOL=PFG&amp;VAR:INDEX=0"}</definedName>
    <definedName name="_2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290__FDSAUDITLINK__" hidden="1">{"fdsup://directions/FAT Viewer?action=UPDATE&amp;creator=factset&amp;DYN_ARGS=TRUE&amp;DOC_NAME=FAT:FQL_AUDITING_CLIENT_TEMPLATE.FAT&amp;display_string=Audit&amp;VAR:KEY=NGRYPUTOBQ&amp;VAR:QUERY=RkZfRUJJVERBX09QRVIoUVRSLDQvMS8yMDEwLDYvMzAvMjAxMCwsLFVTRCk=&amp;WINDOW=FIRST_POPUP&amp;HEIGH","T=450&amp;WIDTH=450&amp;START_MAXIMIZED=FALSE&amp;VAR:CALENDAR=US&amp;VAR:SYMBOL=PFG&amp;VAR:INDEX=0"}</definedName>
    <definedName name="_291__FDSAUDITLINK__" hidden="1">{"fdsup://directions/FAT Viewer?action=UPDATE&amp;creator=factset&amp;DYN_ARGS=TRUE&amp;DOC_NAME=FAT:FQL_AUDITING_CLIENT_TEMPLATE.FAT&amp;display_string=Audit&amp;VAR:KEY=BSFAHGFIRY&amp;VAR:QUERY=RkZfRUJJVERBX09QRVIoUVRSLDQvMS8yMDA5LDYvMzAvMjAwOSwsLFVTRCk=&amp;WINDOW=FIRST_POPUP&amp;HEIGH","T=450&amp;WIDTH=450&amp;START_MAXIMIZED=FALSE&amp;VAR:CALENDAR=US&amp;VAR:SYMBOL=PFE&amp;VAR:INDEX=0"}</definedName>
    <definedName name="_292__FDSAUDITLINK__" hidden="1">{"fdsup://directions/FAT Viewer?action=UPDATE&amp;creator=factset&amp;DYN_ARGS=TRUE&amp;DOC_NAME=FAT:FQL_AUDITING_CLIENT_TEMPLATE.FAT&amp;display_string=Audit&amp;VAR:KEY=POBCNQTWZY&amp;VAR:QUERY=RkZfRUJJVERBX09QRVIoUVRSLDQvMS8yMDEwLDYvMzAvMjAxMCwsLFVTRCk=&amp;WINDOW=FIRST_POPUP&amp;HEIGH","T=450&amp;WIDTH=450&amp;START_MAXIMIZED=FALSE&amp;VAR:CALENDAR=US&amp;VAR:SYMBOL=PFE&amp;VAR:INDEX=0"}</definedName>
    <definedName name="_293__FDSAUDITLINK__" hidden="1">{"fdsup://directions/FAT Viewer?action=UPDATE&amp;creator=factset&amp;DYN_ARGS=TRUE&amp;DOC_NAME=FAT:FQL_AUDITING_CLIENT_TEMPLATE.FAT&amp;display_string=Audit&amp;VAR:KEY=NULCVCZARE&amp;VAR:QUERY=RkZfRUJJVERBX09QRVIoUVRSLDQvMS8yMDA5LDYvMzAvMjAwOSwsLFVTRCk=&amp;WINDOW=FIRST_POPUP&amp;HEIGH","T=450&amp;WIDTH=450&amp;START_MAXIMIZED=FALSE&amp;VAR:CALENDAR=US&amp;VAR:SYMBOL=PEP&amp;VAR:INDEX=0"}</definedName>
    <definedName name="_294__FDSAUDITLINK__" hidden="1">{"fdsup://directions/FAT Viewer?action=UPDATE&amp;creator=factset&amp;DYN_ARGS=TRUE&amp;DOC_NAME=FAT:FQL_AUDITING_CLIENT_TEMPLATE.FAT&amp;display_string=Audit&amp;VAR:KEY=TMFMTWTQVK&amp;VAR:QUERY=RkZfRUJJVERBX09QRVIoUVRSLDQvMS8yMDEwLDYvMzAvMjAxMCwsLFVTRCk=&amp;WINDOW=FIRST_POPUP&amp;HEIGH","T=450&amp;WIDTH=450&amp;START_MAXIMIZED=FALSE&amp;VAR:CALENDAR=US&amp;VAR:SYMBOL=PEP&amp;VAR:INDEX=0"}</definedName>
    <definedName name="_295__FDSAUDITLINK__" hidden="1">{"fdsup://directions/FAT Viewer?action=UPDATE&amp;creator=factset&amp;DYN_ARGS=TRUE&amp;DOC_NAME=FAT:FQL_AUDITING_CLIENT_TEMPLATE.FAT&amp;display_string=Audit&amp;VAR:KEY=XQRWLUDEXY&amp;VAR:QUERY=RkZfRUJJVERBX09QRVIoUVRSLDQvMS8yMDA5LDYvMzAvMjAwOSwsLFVTRCk=&amp;WINDOW=FIRST_POPUP&amp;HEIGH","T=450&amp;WIDTH=450&amp;START_MAXIMIZED=FALSE&amp;VAR:CALENDAR=US&amp;VAR:SYMBOL=PEG&amp;VAR:INDEX=0"}</definedName>
    <definedName name="_296__FDSAUDITLINK__" hidden="1">{"fdsup://directions/FAT Viewer?action=UPDATE&amp;creator=factset&amp;DYN_ARGS=TRUE&amp;DOC_NAME=FAT:FQL_AUDITING_CLIENT_TEMPLATE.FAT&amp;display_string=Audit&amp;VAR:KEY=PWTOVKNAJI&amp;VAR:QUERY=RkZfRUJJVERBX09QRVIoUVRSLDQvMS8yMDEwLDYvMzAvMjAxMCwsLFVTRCk=&amp;WINDOW=FIRST_POPUP&amp;HEIGH","T=450&amp;WIDTH=450&amp;START_MAXIMIZED=FALSE&amp;VAR:CALENDAR=US&amp;VAR:SYMBOL=PEG&amp;VAR:INDEX=0"}</definedName>
    <definedName name="_297__FDSAUDITLINK__" hidden="1">{"fdsup://directions/FAT Viewer?action=UPDATE&amp;creator=factset&amp;DYN_ARGS=TRUE&amp;DOC_NAME=FAT:FQL_AUDITING_CLIENT_TEMPLATE.FAT&amp;display_string=Audit&amp;VAR:KEY=ZEPINYDGHM&amp;VAR:QUERY=RkZfRUJJVERBX09QRVIoUVRSLDQvMS8yMDA5LDYvMzAvMjAwOSwsLFVTRCk=&amp;WINDOW=FIRST_POPUP&amp;HEIGH","T=450&amp;WIDTH=450&amp;START_MAXIMIZED=FALSE&amp;VAR:CALENDAR=US&amp;VAR:SYMBOL=PDCO&amp;VAR:INDEX=0"}</definedName>
    <definedName name="_298__FDSAUDITLINK__" hidden="1">{"fdsup://directions/FAT Viewer?action=UPDATE&amp;creator=factset&amp;DYN_ARGS=TRUE&amp;DOC_NAME=FAT:FQL_AUDITING_CLIENT_TEMPLATE.FAT&amp;display_string=Audit&amp;VAR:KEY=XYREDWRILC&amp;VAR:QUERY=RkZfRUJJVERBX09QRVIoUVRSLDQvMS8yMDEwLDYvMzAvMjAxMCwsLFVTRCk=&amp;WINDOW=FIRST_POPUP&amp;HEIGH","T=450&amp;WIDTH=450&amp;START_MAXIMIZED=FALSE&amp;VAR:CALENDAR=US&amp;VAR:SYMBOL=PDCO&amp;VAR:INDEX=0"}</definedName>
    <definedName name="_299__FDSAUDITLINK__" hidden="1">{"fdsup://directions/FAT Viewer?action=UPDATE&amp;creator=factset&amp;DYN_ARGS=TRUE&amp;DOC_NAME=FAT:FQL_AUDITING_CLIENT_TEMPLATE.FAT&amp;display_string=Audit&amp;VAR:KEY=LCHYZKHYFI&amp;VAR:QUERY=RkZfRUJJVERBX09QRVIoUVRSLDQvMS8yMDA5LDYvMzAvMjAwOSwsLFVTRCk=&amp;WINDOW=FIRST_POPUP&amp;HEIGH","T=450&amp;WIDTH=450&amp;START_MAXIMIZED=FALSE&amp;VAR:CALENDAR=US&amp;VAR:SYMBOL=PCS&amp;VAR:INDEX=0"}</definedName>
    <definedName name="_3__123Graph_ALIQUIDS" hidden="1">[1]P!$S$78:$AL$78</definedName>
    <definedName name="_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00__FDSAUDITLINK__" hidden="1">{"fdsup://directions/FAT Viewer?action=UPDATE&amp;creator=factset&amp;DYN_ARGS=TRUE&amp;DOC_NAME=FAT:FQL_AUDITING_CLIENT_TEMPLATE.FAT&amp;display_string=Audit&amp;VAR:KEY=DCLKJWNGHS&amp;VAR:QUERY=RkZfRUJJVERBX09QRVIoUVRSLDQvMS8yMDEwLDYvMzAvMjAxMCwsLFVTRCk=&amp;WINDOW=FIRST_POPUP&amp;HEIGH","T=450&amp;WIDTH=450&amp;START_MAXIMIZED=FALSE&amp;VAR:CALENDAR=US&amp;VAR:SYMBOL=PCS&amp;VAR:INDEX=0"}</definedName>
    <definedName name="_301__FDSAUDITLINK__" hidden="1">{"fdsup://directions/FAT Viewer?action=UPDATE&amp;creator=factset&amp;DYN_ARGS=TRUE&amp;DOC_NAME=FAT:FQL_AUDITING_CLIENT_TEMPLATE.FAT&amp;display_string=Audit&amp;VAR:KEY=PMHMTSNQLA&amp;VAR:QUERY=RkZfRUJJVERBX09QRVIoUVRSLDQvMS8yMDA5LDYvMzAvMjAwOSwsLFVTRCk=&amp;WINDOW=FIRST_POPUP&amp;HEIGH","T=450&amp;WIDTH=450&amp;START_MAXIMIZED=FALSE&amp;VAR:CALENDAR=US&amp;VAR:SYMBOL=PCP&amp;VAR:INDEX=0"}</definedName>
    <definedName name="_302__FDSAUDITLINK__" hidden="1">{"fdsup://directions/FAT Viewer?action=UPDATE&amp;creator=factset&amp;DYN_ARGS=TRUE&amp;DOC_NAME=FAT:FQL_AUDITING_CLIENT_TEMPLATE.FAT&amp;display_string=Audit&amp;VAR:KEY=ZULCVUZIFI&amp;VAR:QUERY=RkZfRUJJVERBX09QRVIoUVRSLDQvMS8yMDEwLDYvMzAvMjAxMCwsLFVTRCk=&amp;WINDOW=FIRST_POPUP&amp;HEIGH","T=450&amp;WIDTH=450&amp;START_MAXIMIZED=FALSE&amp;VAR:CALENDAR=US&amp;VAR:SYMBOL=PCP&amp;VAR:INDEX=0"}</definedName>
    <definedName name="_303__FDSAUDITLINK__" hidden="1">{"fdsup://directions/FAT Viewer?action=UPDATE&amp;creator=factset&amp;DYN_ARGS=TRUE&amp;DOC_NAME=FAT:FQL_AUDITING_CLIENT_TEMPLATE.FAT&amp;display_string=Audit&amp;VAR:KEY=XWBYZKTETO&amp;VAR:QUERY=RkZfRUJJVERBX09QRVIoUVRSLDQvMS8yMDA5LDYvMzAvMjAwOSwsLFVTRCk=&amp;WINDOW=FIRST_POPUP&amp;HEIGH","T=450&amp;WIDTH=450&amp;START_MAXIMIZED=FALSE&amp;VAR:CALENDAR=US&amp;VAR:SYMBOL=PCLN&amp;VAR:INDEX=0"}</definedName>
    <definedName name="_304__FDSAUDITLINK__" hidden="1">{"fdsup://directions/FAT Viewer?action=UPDATE&amp;creator=factset&amp;DYN_ARGS=TRUE&amp;DOC_NAME=FAT:FQL_AUDITING_CLIENT_TEMPLATE.FAT&amp;display_string=Audit&amp;VAR:KEY=PIZIFYTWLW&amp;VAR:QUERY=RkZfRUJJVERBX09QRVIoUVRSLDQvMS8yMDEwLDYvMzAvMjAxMCwsLFVTRCk=&amp;WINDOW=FIRST_POPUP&amp;HEIGH","T=450&amp;WIDTH=450&amp;START_MAXIMIZED=FALSE&amp;VAR:CALENDAR=US&amp;VAR:SYMBOL=PCLN&amp;VAR:INDEX=0"}</definedName>
    <definedName name="_305__FDSAUDITLINK__" hidden="1">{"fdsup://directions/FAT Viewer?action=UPDATE&amp;creator=factset&amp;DYN_ARGS=TRUE&amp;DOC_NAME=FAT:FQL_AUDITING_CLIENT_TEMPLATE.FAT&amp;display_string=Audit&amp;VAR:KEY=BEVKRWBYXU&amp;VAR:QUERY=RkZfRUJJVERBX09QRVIoUVRSLDQvMS8yMDA5LDYvMzAvMjAwOSwsLFVTRCk=&amp;WINDOW=FIRST_POPUP&amp;HEIGH","T=450&amp;WIDTH=450&amp;START_MAXIMIZED=FALSE&amp;VAR:CALENDAR=US&amp;VAR:SYMBOL=PCL&amp;VAR:INDEX=0"}</definedName>
    <definedName name="_306__FDSAUDITLINK__" hidden="1">{"fdsup://directions/FAT Viewer?action=UPDATE&amp;creator=factset&amp;DYN_ARGS=TRUE&amp;DOC_NAME=FAT:FQL_AUDITING_CLIENT_TEMPLATE.FAT&amp;display_string=Audit&amp;VAR:KEY=VGZIXMTWHG&amp;VAR:QUERY=RkZfRUJJVERBX09QRVIoUVRSLDQvMS8yMDEwLDYvMzAvMjAxMCwsLFVTRCk=&amp;WINDOW=FIRST_POPUP&amp;HEIGH","T=450&amp;WIDTH=450&amp;START_MAXIMIZED=FALSE&amp;VAR:CALENDAR=US&amp;VAR:SYMBOL=PCL&amp;VAR:INDEX=0"}</definedName>
    <definedName name="_307__FDSAUDITLINK__" hidden="1">{"fdsup://directions/FAT Viewer?action=UPDATE&amp;creator=factset&amp;DYN_ARGS=TRUE&amp;DOC_NAME=FAT:FQL_AUDITING_CLIENT_TEMPLATE.FAT&amp;display_string=Audit&amp;VAR:KEY=DCTGTCDCLS&amp;VAR:QUERY=RkZfRUJJVERBX09QRVIoUVRSLDQvMS8yMDA5LDYvMzAvMjAwOSwsLFVTRCk=&amp;WINDOW=FIRST_POPUP&amp;HEIGH","T=450&amp;WIDTH=450&amp;START_MAXIMIZED=FALSE&amp;VAR:CALENDAR=US&amp;VAR:SYMBOL=PCG&amp;VAR:INDEX=0"}</definedName>
    <definedName name="_308__FDSAUDITLINK__" hidden="1">{"fdsup://directions/FAT Viewer?action=UPDATE&amp;creator=factset&amp;DYN_ARGS=TRUE&amp;DOC_NAME=FAT:FQL_AUDITING_CLIENT_TEMPLATE.FAT&amp;display_string=Audit&amp;VAR:KEY=FUHQPGFSFE&amp;VAR:QUERY=RkZfRUJJVERBX09QRVIoUVRSLDQvMS8yMDEwLDYvMzAvMjAxMCwsLFVTRCk=&amp;WINDOW=FIRST_POPUP&amp;HEIGH","T=450&amp;WIDTH=450&amp;START_MAXIMIZED=FALSE&amp;VAR:CALENDAR=US&amp;VAR:SYMBOL=PCG&amp;VAR:INDEX=0"}</definedName>
    <definedName name="_309__FDSAUDITLINK__" hidden="1">{"fdsup://directions/FAT Viewer?action=UPDATE&amp;creator=factset&amp;DYN_ARGS=TRUE&amp;DOC_NAME=FAT:FQL_AUDITING_CLIENT_TEMPLATE.FAT&amp;display_string=Audit&amp;VAR:KEY=VGJMLUZCNS&amp;VAR:QUERY=RkZfRUJJVERBX09QRVIoUVRSLDQvMS8yMDA5LDYvMzAvMjAwOSwsLFVTRCk=&amp;WINDOW=FIRST_POPUP&amp;HEIGH","T=450&amp;WIDTH=450&amp;START_MAXIMIZED=FALSE&amp;VAR:CALENDAR=US&amp;VAR:SYMBOL=PCAR&amp;VAR:INDEX=0"}</definedName>
    <definedName name="_3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10__FDSAUDITLINK__" hidden="1">{"fdsup://directions/FAT Viewer?action=UPDATE&amp;creator=factset&amp;DYN_ARGS=TRUE&amp;DOC_NAME=FAT:FQL_AUDITING_CLIENT_TEMPLATE.FAT&amp;display_string=Audit&amp;VAR:KEY=NWBEVKJSZQ&amp;VAR:QUERY=RkZfRUJJVERBX09QRVIoUVRSLDQvMS8yMDEwLDYvMzAvMjAxMCwsLFVTRCk=&amp;WINDOW=FIRST_POPUP&amp;HEIGH","T=450&amp;WIDTH=450&amp;START_MAXIMIZED=FALSE&amp;VAR:CALENDAR=US&amp;VAR:SYMBOL=PCAR&amp;VAR:INDEX=0"}</definedName>
    <definedName name="_311__FDSAUDITLINK__" hidden="1">{"fdsup://directions/FAT Viewer?action=UPDATE&amp;creator=factset&amp;DYN_ARGS=TRUE&amp;DOC_NAME=FAT:FQL_AUDITING_CLIENT_TEMPLATE.FAT&amp;display_string=Audit&amp;VAR:KEY=PCZERAHULW&amp;VAR:QUERY=RkZfRUJJVERBX09QRVIoUVRSLDQvMS8yMDA5LDYvMzAvMjAwOSwsLFVTRCk=&amp;WINDOW=FIRST_POPUP&amp;HEIGH","T=450&amp;WIDTH=450&amp;START_MAXIMIZED=FALSE&amp;VAR:CALENDAR=US&amp;VAR:SYMBOL=PBI&amp;VAR:INDEX=0"}</definedName>
    <definedName name="_312__FDSAUDITLINK__" hidden="1">{"fdsup://directions/FAT Viewer?action=UPDATE&amp;creator=factset&amp;DYN_ARGS=TRUE&amp;DOC_NAME=FAT:FQL_AUDITING_CLIENT_TEMPLATE.FAT&amp;display_string=Audit&amp;VAR:KEY=HCPQBUXOLU&amp;VAR:QUERY=RkZfRUJJVERBX09QRVIoUVRSLDQvMS8yMDEwLDYvMzAvMjAxMCwsLFVTRCk=&amp;WINDOW=FIRST_POPUP&amp;HEIGH","T=450&amp;WIDTH=450&amp;START_MAXIMIZED=FALSE&amp;VAR:CALENDAR=US&amp;VAR:SYMBOL=PBI&amp;VAR:INDEX=0"}</definedName>
    <definedName name="_313__FDSAUDITLINK__" hidden="1">{"fdsup://directions/FAT Viewer?action=UPDATE&amp;creator=factset&amp;DYN_ARGS=TRUE&amp;DOC_NAME=FAT:FQL_AUDITING_CLIENT_TEMPLATE.FAT&amp;display_string=Audit&amp;VAR:KEY=RWFCHCNGHO&amp;VAR:QUERY=RkZfRUJJVERBX09QRVIoUVRSLDQvMS8yMDA5LDYvMzAvMjAwOSwsLFVTRCk=&amp;WINDOW=FIRST_POPUP&amp;HEIGH","T=450&amp;WIDTH=450&amp;START_MAXIMIZED=FALSE&amp;VAR:CALENDAR=US&amp;VAR:SYMBOL=PBCT&amp;VAR:INDEX=0"}</definedName>
    <definedName name="_314__FDSAUDITLINK__" hidden="1">{"fdsup://directions/FAT Viewer?action=UPDATE&amp;creator=factset&amp;DYN_ARGS=TRUE&amp;DOC_NAME=FAT:FQL_AUDITING_CLIENT_TEMPLATE.FAT&amp;display_string=Audit&amp;VAR:KEY=RCVQBOPCTE&amp;VAR:QUERY=RkZfRUJJVERBX09QRVIoUVRSLDQvMS8yMDEwLDYvMzAvMjAxMCwsLFVTRCk=&amp;WINDOW=FIRST_POPUP&amp;HEIGH","T=450&amp;WIDTH=450&amp;START_MAXIMIZED=FALSE&amp;VAR:CALENDAR=US&amp;VAR:SYMBOL=PBCT&amp;VAR:INDEX=0"}</definedName>
    <definedName name="_315__FDSAUDITLINK__" hidden="1">{"fdsup://directions/FAT Viewer?action=UPDATE&amp;creator=factset&amp;DYN_ARGS=TRUE&amp;DOC_NAME=FAT:FQL_AUDITING_CLIENT_TEMPLATE.FAT&amp;display_string=Audit&amp;VAR:KEY=XAZGFSXQTS&amp;VAR:QUERY=RkZfRUJJVERBX09QRVIoUVRSLDQvMS8yMDA5LDYvMzAvMjAwOSwsLFVTRCk=&amp;WINDOW=FIRST_POPUP&amp;HEIGH","T=450&amp;WIDTH=450&amp;START_MAXIMIZED=FALSE&amp;VAR:CALENDAR=US&amp;VAR:SYMBOL=PAYX&amp;VAR:INDEX=0"}</definedName>
    <definedName name="_316__FDSAUDITLINK__" hidden="1">{"fdsup://directions/FAT Viewer?action=UPDATE&amp;creator=factset&amp;DYN_ARGS=TRUE&amp;DOC_NAME=FAT:FQL_AUDITING_CLIENT_TEMPLATE.FAT&amp;display_string=Audit&amp;VAR:KEY=RULERYXSNO&amp;VAR:QUERY=RkZfRUJJVERBX09QRVIoUVRSLDQvMS8yMDEwLDYvMzAvMjAxMCwsLFVTRCk=&amp;WINDOW=FIRST_POPUP&amp;HEIGH","T=450&amp;WIDTH=450&amp;START_MAXIMIZED=FALSE&amp;VAR:CALENDAR=US&amp;VAR:SYMBOL=PAYX&amp;VAR:INDEX=0"}</definedName>
    <definedName name="_317__FDSAUDITLINK__" hidden="1">{"fdsup://directions/FAT Viewer?action=UPDATE&amp;creator=factset&amp;DYN_ARGS=TRUE&amp;DOC_NAME=FAT:FQL_AUDITING_CLIENT_TEMPLATE.FAT&amp;display_string=Audit&amp;VAR:KEY=ZWBCHMVCZQ&amp;VAR:QUERY=RkZfRUJJVERBX09QRVIoUVRSLDQvMS8yMDA5LDYvMzAvMjAwOSwsLFVTRCk=&amp;WINDOW=FIRST_POPUP&amp;HEIGH","T=450&amp;WIDTH=450&amp;START_MAXIMIZED=FALSE&amp;VAR:CALENDAR=US&amp;VAR:SYMBOL=OXY&amp;VAR:INDEX=0"}</definedName>
    <definedName name="_318__FDSAUDITLINK__" hidden="1">{"fdsup://directions/FAT Viewer?action=UPDATE&amp;creator=factset&amp;DYN_ARGS=TRUE&amp;DOC_NAME=FAT:FQL_AUDITING_CLIENT_TEMPLATE.FAT&amp;display_string=Audit&amp;VAR:KEY=JGBWJIFINS&amp;VAR:QUERY=RkZfRUJJVERBX09QRVIoUVRSLDQvMS8yMDEwLDYvMzAvMjAxMCwsLFVTRCk=&amp;WINDOW=FIRST_POPUP&amp;HEIGH","T=450&amp;WIDTH=450&amp;START_MAXIMIZED=FALSE&amp;VAR:CALENDAR=US&amp;VAR:SYMBOL=OXY&amp;VAR:INDEX=0"}</definedName>
    <definedName name="_319__FDSAUDITLINK__" hidden="1">{"fdsup://directions/FAT Viewer?action=UPDATE&amp;creator=factset&amp;DYN_ARGS=TRUE&amp;DOC_NAME=FAT:FQL_AUDITING_CLIENT_TEMPLATE.FAT&amp;display_string=Audit&amp;VAR:KEY=HYTQLUXIBI&amp;VAR:QUERY=RkZfRUJJVERBX09QRVIoUVRSLDQvMS8yMDA5LDYvMzAvMjAwOSwsLFVTRCk=&amp;WINDOW=FIRST_POPUP&amp;HEIGH","T=450&amp;WIDTH=450&amp;START_MAXIMIZED=FALSE&amp;VAR:CALENDAR=US&amp;VAR:SYMBOL=ORLY&amp;VAR:INDEX=0"}</definedName>
    <definedName name="_3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20__FDSAUDITLINK__" hidden="1">{"fdsup://directions/FAT Viewer?action=UPDATE&amp;creator=factset&amp;DYN_ARGS=TRUE&amp;DOC_NAME=FAT:FQL_AUDITING_CLIENT_TEMPLATE.FAT&amp;display_string=Audit&amp;VAR:KEY=JGHWTANWLS&amp;VAR:QUERY=RkZfRUJJVERBX09QRVIoUVRSLDQvMS8yMDEwLDYvMzAvMjAxMCwsLFVTRCk=&amp;WINDOW=FIRST_POPUP&amp;HEIGH","T=450&amp;WIDTH=450&amp;START_MAXIMIZED=FALSE&amp;VAR:CALENDAR=US&amp;VAR:SYMBOL=ORLY&amp;VAR:INDEX=0"}</definedName>
    <definedName name="_321__FDSAUDITLINK__" hidden="1">{"fdsup://directions/FAT Viewer?action=UPDATE&amp;creator=factset&amp;DYN_ARGS=TRUE&amp;DOC_NAME=FAT:FQL_AUDITING_CLIENT_TEMPLATE.FAT&amp;display_string=Audit&amp;VAR:KEY=BAPMTETODM&amp;VAR:QUERY=RkZfRUJJVERBX09QRVIoUVRSLDQvMS8yMDA5LDYvMzAvMjAwOSwsLFVTRCk=&amp;WINDOW=FIRST_POPUP&amp;HEIGH","T=450&amp;WIDTH=450&amp;START_MAXIMIZED=FALSE&amp;VAR:CALENDAR=US&amp;VAR:SYMBOL=ORCL&amp;VAR:INDEX=0"}</definedName>
    <definedName name="_322__FDSAUDITLINK__" hidden="1">{"fdsup://directions/FAT Viewer?action=UPDATE&amp;creator=factset&amp;DYN_ARGS=TRUE&amp;DOC_NAME=FAT:FQL_AUDITING_CLIENT_TEMPLATE.FAT&amp;display_string=Audit&amp;VAR:KEY=HAZMVMRWBE&amp;VAR:QUERY=RkZfRUJJVERBX09QRVIoUVRSLDQvMS8yMDEwLDYvMzAvMjAxMCwsLFVTRCk=&amp;WINDOW=FIRST_POPUP&amp;HEIGH","T=450&amp;WIDTH=450&amp;START_MAXIMIZED=FALSE&amp;VAR:CALENDAR=US&amp;VAR:SYMBOL=ORCL&amp;VAR:INDEX=0"}</definedName>
    <definedName name="_323__FDSAUDITLINK__" hidden="1">{"fdsup://directions/FAT Viewer?action=UPDATE&amp;creator=factset&amp;DYN_ARGS=TRUE&amp;DOC_NAME=FAT:FQL_AUDITING_CLIENT_TEMPLATE.FAT&amp;display_string=Audit&amp;VAR:KEY=HGLYXYZEJY&amp;VAR:QUERY=RkZfRUJJVERBX09QRVIoUVRSLDQvMS8yMDA5LDYvMzAvMjAwOSwsLFVTRCk=&amp;WINDOW=FIRST_POPUP&amp;HEIGH","T=450&amp;WIDTH=450&amp;START_MAXIMIZED=FALSE&amp;VAR:CALENDAR=US&amp;VAR:SYMBOL=OMC&amp;VAR:INDEX=0"}</definedName>
    <definedName name="_324__FDSAUDITLINK__" hidden="1">{"fdsup://directions/FAT Viewer?action=UPDATE&amp;creator=factset&amp;DYN_ARGS=TRUE&amp;DOC_NAME=FAT:FQL_AUDITING_CLIENT_TEMPLATE.FAT&amp;display_string=Audit&amp;VAR:KEY=BCFETKRMBY&amp;VAR:QUERY=RkZfRUJJVERBX09QRVIoUVRSLDQvMS8yMDEwLDYvMzAvMjAxMCwsLFVTRCk=&amp;WINDOW=FIRST_POPUP&amp;HEIGH","T=450&amp;WIDTH=450&amp;START_MAXIMIZED=FALSE&amp;VAR:CALENDAR=US&amp;VAR:SYMBOL=OMC&amp;VAR:INDEX=0"}</definedName>
    <definedName name="_325__FDSAUDITLINK__" hidden="1">{"fdsup://directions/FAT Viewer?action=UPDATE&amp;creator=factset&amp;DYN_ARGS=TRUE&amp;DOC_NAME=FAT:FQL_AUDITING_CLIENT_TEMPLATE.FAT&amp;display_string=Audit&amp;VAR:KEY=JCTYTSZKXM&amp;VAR:QUERY=RkZfRUJJVERBX09QRVIoUVRSLDQvMS8yMDA5LDYvMzAvMjAwOSwsLFVTRCk=&amp;WINDOW=FIRST_POPUP&amp;HEIGH","T=450&amp;WIDTH=450&amp;START_MAXIMIZED=FALSE&amp;VAR:CALENDAR=US&amp;VAR:SYMBOL=OKE&amp;VAR:INDEX=0"}</definedName>
    <definedName name="_326__FDSAUDITLINK__" hidden="1">{"fdsup://directions/FAT Viewer?action=UPDATE&amp;creator=factset&amp;DYN_ARGS=TRUE&amp;DOC_NAME=FAT:FQL_AUDITING_CLIENT_TEMPLATE.FAT&amp;display_string=Audit&amp;VAR:KEY=JEBMXMRGDO&amp;VAR:QUERY=RkZfRUJJVERBX09QRVIoUVRSLDQvMS8yMDEwLDYvMzAvMjAxMCwsLFVTRCk=&amp;WINDOW=FIRST_POPUP&amp;HEIGH","T=450&amp;WIDTH=450&amp;START_MAXIMIZED=FALSE&amp;VAR:CALENDAR=US&amp;VAR:SYMBOL=OKE&amp;VAR:INDEX=0"}</definedName>
    <definedName name="_327__FDSAUDITLINK__" hidden="1">{"fdsup://directions/FAT Viewer?action=UPDATE&amp;creator=factset&amp;DYN_ARGS=TRUE&amp;DOC_NAME=FAT:FQL_AUDITING_CLIENT_TEMPLATE.FAT&amp;display_string=Audit&amp;VAR:KEY=XOXCBONIXG&amp;VAR:QUERY=RkZfRUJJVERBX09QRVIoUVRSLDQvMS8yMDA5LDYvMzAvMjAwOSwsLFVTRCk=&amp;WINDOW=FIRST_POPUP&amp;HEIGH","T=450&amp;WIDTH=450&amp;START_MAXIMIZED=FALSE&amp;VAR:CALENDAR=US&amp;VAR:SYMBOL=OI&amp;VAR:INDEX=0"}</definedName>
    <definedName name="_328__FDSAUDITLINK__" hidden="1">{"fdsup://directions/FAT Viewer?action=UPDATE&amp;creator=factset&amp;DYN_ARGS=TRUE&amp;DOC_NAME=FAT:FQL_AUDITING_CLIENT_TEMPLATE.FAT&amp;display_string=Audit&amp;VAR:KEY=RSHKLQJMZC&amp;VAR:QUERY=RkZfRUJJVERBX09QRVIoUVRSLDQvMS8yMDEwLDYvMzAvMjAxMCwsLFVTRCk=&amp;WINDOW=FIRST_POPUP&amp;HEIGH","T=450&amp;WIDTH=450&amp;START_MAXIMIZED=FALSE&amp;VAR:CALENDAR=US&amp;VAR:SYMBOL=OI&amp;VAR:INDEX=0"}</definedName>
    <definedName name="_329__FDSAUDITLINK__" hidden="1">{"fdsup://directions/FAT Viewer?action=UPDATE&amp;creator=factset&amp;DYN_ARGS=TRUE&amp;DOC_NAME=FAT:FQL_AUDITING_CLIENT_TEMPLATE.FAT&amp;display_string=Audit&amp;VAR:KEY=FYBAZOZEDY&amp;VAR:QUERY=RkZfRUJJVERBX09QRVIoUVRSLDQvMS8yMDA5LDYvMzAvMjAwOSwsLFVTRCk=&amp;WINDOW=FIRST_POPUP&amp;HEIGH","T=450&amp;WIDTH=450&amp;START_MAXIMIZED=FALSE&amp;VAR:CALENDAR=US&amp;VAR:SYMBOL=ODP&amp;VAR:INDEX=0"}</definedName>
    <definedName name="_3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30__FDSAUDITLINK__" hidden="1">{"fdsup://directions/FAT Viewer?action=UPDATE&amp;creator=factset&amp;DYN_ARGS=TRUE&amp;DOC_NAME=FAT:FQL_AUDITING_CLIENT_TEMPLATE.FAT&amp;display_string=Audit&amp;VAR:KEY=XIVENWLEVM&amp;VAR:QUERY=RkZfRUJJVERBX09QRVIoUVRSLDQvMS8yMDEwLDYvMzAvMjAxMCwsLFVTRCk=&amp;WINDOW=FIRST_POPUP&amp;HEIGH","T=450&amp;WIDTH=450&amp;START_MAXIMIZED=FALSE&amp;VAR:CALENDAR=US&amp;VAR:SYMBOL=ODP&amp;VAR:INDEX=0"}</definedName>
    <definedName name="_331__FDSAUDITLINK__" hidden="1">{"fdsup://directions/FAT Viewer?action=UPDATE&amp;creator=factset&amp;DYN_ARGS=TRUE&amp;DOC_NAME=FAT:FQL_AUDITING_CLIENT_TEMPLATE.FAT&amp;display_string=Audit&amp;VAR:KEY=VUDQRWHGPQ&amp;VAR:QUERY=RkZfRUJJVERBX09QRVIoUVRSLDQvMS8yMDA5LDYvMzAvMjAwOSwsLFVTRCk=&amp;WINDOW=FIRST_POPUP&amp;HEIGH","T=450&amp;WIDTH=450&amp;START_MAXIMIZED=FALSE&amp;VAR:CALENDAR=US&amp;VAR:SYMBOL=NYX&amp;VAR:INDEX=0"}</definedName>
    <definedName name="_332__FDSAUDITLINK__" hidden="1">{"fdsup://directions/FAT Viewer?action=UPDATE&amp;creator=factset&amp;DYN_ARGS=TRUE&amp;DOC_NAME=FAT:FQL_AUDITING_CLIENT_TEMPLATE.FAT&amp;display_string=Audit&amp;VAR:KEY=HOHWTYFKFC&amp;VAR:QUERY=RkZfRUJJVERBX09QRVIoUVRSLDQvMS8yMDEwLDYvMzAvMjAxMCwsLFVTRCk=&amp;WINDOW=FIRST_POPUP&amp;HEIGH","T=450&amp;WIDTH=450&amp;START_MAXIMIZED=FALSE&amp;VAR:CALENDAR=US&amp;VAR:SYMBOL=NYX&amp;VAR:INDEX=0"}</definedName>
    <definedName name="_333__FDSAUDITLINK__" hidden="1">{"fdsup://directions/FAT Viewer?action=UPDATE&amp;creator=factset&amp;DYN_ARGS=TRUE&amp;DOC_NAME=FAT:FQL_AUDITING_CLIENT_TEMPLATE.FAT&amp;display_string=Audit&amp;VAR:KEY=FKTSHCZSDA&amp;VAR:QUERY=RkZfRUJJVERBX09QRVIoUVRSLDQvMS8yMDA5LDYvMzAvMjAwOSwsLFVTRCk=&amp;WINDOW=FIRST_POPUP&amp;HEIGH","T=450&amp;WIDTH=450&amp;START_MAXIMIZED=FALSE&amp;VAR:CALENDAR=US&amp;VAR:SYMBOL=NYT&amp;VAR:INDEX=0"}</definedName>
    <definedName name="_334__FDSAUDITLINK__" hidden="1">{"fdsup://directions/FAT Viewer?action=UPDATE&amp;creator=factset&amp;DYN_ARGS=TRUE&amp;DOC_NAME=FAT:FQL_AUDITING_CLIENT_TEMPLATE.FAT&amp;display_string=Audit&amp;VAR:KEY=VENEREDAFU&amp;VAR:QUERY=RkZfRUJJVERBX09QRVIoUVRSLDQvMS8yMDEwLDYvMzAvMjAxMCwsLFVTRCk=&amp;WINDOW=FIRST_POPUP&amp;HEIGH","T=450&amp;WIDTH=450&amp;START_MAXIMIZED=FALSE&amp;VAR:CALENDAR=US&amp;VAR:SYMBOL=NYT&amp;VAR:INDEX=0"}</definedName>
    <definedName name="_335__FDSAUDITLINK__" hidden="1">{"fdsup://directions/FAT Viewer?action=UPDATE&amp;creator=factset&amp;DYN_ARGS=TRUE&amp;DOC_NAME=FAT:FQL_AUDITING_CLIENT_TEMPLATE.FAT&amp;display_string=Audit&amp;VAR:KEY=RCVSBCPSPO&amp;VAR:QUERY=RkZfRUJJVERBX09QRVIoUVRSLDQvMS8yMDA5LDYvMzAvMjAwOSwsLFVTRCk=&amp;WINDOW=FIRST_POPUP&amp;HEIGH","T=450&amp;WIDTH=450&amp;START_MAXIMIZED=FALSE&amp;VAR:CALENDAR=US&amp;VAR:SYMBOL=NWSA&amp;VAR:INDEX=0"}</definedName>
    <definedName name="_336__FDSAUDITLINK__" hidden="1">{"fdsup://directions/FAT Viewer?action=UPDATE&amp;creator=factset&amp;DYN_ARGS=TRUE&amp;DOC_NAME=FAT:FQL_AUDITING_CLIENT_TEMPLATE.FAT&amp;display_string=Audit&amp;VAR:KEY=PGRIBWZYXA&amp;VAR:QUERY=RkZfRUJJVERBX09QRVIoUVRSLDQvMS8yMDEwLDYvMzAvMjAxMCwsLFVTRCk=&amp;WINDOW=FIRST_POPUP&amp;HEIGH","T=450&amp;WIDTH=450&amp;START_MAXIMIZED=FALSE&amp;VAR:CALENDAR=US&amp;VAR:SYMBOL=NWSA&amp;VAR:INDEX=0"}</definedName>
    <definedName name="_337__FDSAUDITLINK__" hidden="1">{"fdsup://directions/FAT Viewer?action=UPDATE&amp;creator=factset&amp;DYN_ARGS=TRUE&amp;DOC_NAME=FAT:FQL_AUDITING_CLIENT_TEMPLATE.FAT&amp;display_string=Audit&amp;VAR:KEY=HAPIXEBEDA&amp;VAR:QUERY=RkZfRUJJVERBX09QRVIoUVRSLDQvMS8yMDA5LDYvMzAvMjAwOSwsLFVTRCk=&amp;WINDOW=FIRST_POPUP&amp;HEIGH","T=450&amp;WIDTH=450&amp;START_MAXIMIZED=FALSE&amp;VAR:CALENDAR=US&amp;VAR:SYMBOL=NWL&amp;VAR:INDEX=0"}</definedName>
    <definedName name="_338__FDSAUDITLINK__" hidden="1">{"fdsup://directions/FAT Viewer?action=UPDATE&amp;creator=factset&amp;DYN_ARGS=TRUE&amp;DOC_NAME=FAT:FQL_AUDITING_CLIENT_TEMPLATE.FAT&amp;display_string=Audit&amp;VAR:KEY=FQFCFMZSLK&amp;VAR:QUERY=RkZfRUJJVERBX09QRVIoUVRSLDQvMS8yMDEwLDYvMzAvMjAxMCwsLFVTRCk=&amp;WINDOW=FIRST_POPUP&amp;HEIGH","T=450&amp;WIDTH=450&amp;START_MAXIMIZED=FALSE&amp;VAR:CALENDAR=US&amp;VAR:SYMBOL=NWL&amp;VAR:INDEX=0"}</definedName>
    <definedName name="_339__FDSAUDITLINK__" hidden="1">{"fdsup://directions/FAT Viewer?action=UPDATE&amp;creator=factset&amp;DYN_ARGS=TRUE&amp;DOC_NAME=FAT:FQL_AUDITING_CLIENT_TEMPLATE.FAT&amp;display_string=Audit&amp;VAR:KEY=PKZGFIZYPQ&amp;VAR:QUERY=RkZfRUJJVERBX09QRVIoUVRSLDQvMS8yMDA5LDYvMzAvMjAwOSwsLFVTRCk=&amp;WINDOW=FIRST_POPUP&amp;HEIGH","T=450&amp;WIDTH=450&amp;START_MAXIMIZED=FALSE&amp;VAR:CALENDAR=US&amp;VAR:SYMBOL=NVLS&amp;VAR:INDEX=0"}</definedName>
    <definedName name="_3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40__FDSAUDITLINK__" hidden="1">{"fdsup://directions/FAT Viewer?action=UPDATE&amp;creator=factset&amp;DYN_ARGS=TRUE&amp;DOC_NAME=FAT:FQL_AUDITING_CLIENT_TEMPLATE.FAT&amp;display_string=Audit&amp;VAR:KEY=VQPCVUZOBK&amp;VAR:QUERY=RkZfRUJJVERBX09QRVIoUVRSLDQvMS8yMDEwLDYvMzAvMjAxMCwsLFVTRCk=&amp;WINDOW=FIRST_POPUP&amp;HEIGH","T=450&amp;WIDTH=450&amp;START_MAXIMIZED=FALSE&amp;VAR:CALENDAR=US&amp;VAR:SYMBOL=NVLS&amp;VAR:INDEX=0"}</definedName>
    <definedName name="_341__FDSAUDITLINK__" hidden="1">{"fdsup://directions/FAT Viewer?action=UPDATE&amp;creator=factset&amp;DYN_ARGS=TRUE&amp;DOC_NAME=FAT:FQL_AUDITING_CLIENT_TEMPLATE.FAT&amp;display_string=Audit&amp;VAR:KEY=ZUVKFWNSBG&amp;VAR:QUERY=RkZfRUJJVERBX09QRVIoUVRSLDQvMS8yMDA5LDYvMzAvMjAwOSwsLFVTRCk=&amp;WINDOW=FIRST_POPUP&amp;HEIGH","T=450&amp;WIDTH=450&amp;START_MAXIMIZED=FALSE&amp;VAR:CALENDAR=US&amp;VAR:SYMBOL=NVDA&amp;VAR:INDEX=0"}</definedName>
    <definedName name="_342__FDSAUDITLINK__" hidden="1">{"fdsup://directions/FAT Viewer?action=UPDATE&amp;creator=factset&amp;DYN_ARGS=TRUE&amp;DOC_NAME=FAT:FQL_AUDITING_CLIENT_TEMPLATE.FAT&amp;display_string=Audit&amp;VAR:KEY=TMJWJSZIJG&amp;VAR:QUERY=RkZfRUJJVERBX09QRVIoUVRSLDQvMS8yMDEwLDYvMzAvMjAxMCwsLFVTRCk=&amp;WINDOW=FIRST_POPUP&amp;HEIGH","T=450&amp;WIDTH=450&amp;START_MAXIMIZED=FALSE&amp;VAR:CALENDAR=US&amp;VAR:SYMBOL=NVDA&amp;VAR:INDEX=0"}</definedName>
    <definedName name="_343__FDSAUDITLINK__" hidden="1">{"fdsup://directions/FAT Viewer?action=UPDATE&amp;creator=factset&amp;DYN_ARGS=TRUE&amp;DOC_NAME=FAT:FQL_AUDITING_CLIENT_TEMPLATE.FAT&amp;display_string=Audit&amp;VAR:KEY=LYRAXODETO&amp;VAR:QUERY=RkZfRUJJVERBX09QRVIoUVRSLDQvMS8yMDA5LDYvMzAvMjAwOSwsLFVTRCk=&amp;WINDOW=FIRST_POPUP&amp;HEIGH","T=450&amp;WIDTH=450&amp;START_MAXIMIZED=FALSE&amp;VAR:CALENDAR=US&amp;VAR:SYMBOL=NUE&amp;VAR:INDEX=0"}</definedName>
    <definedName name="_344__FDSAUDITLINK__" hidden="1">{"fdsup://directions/FAT Viewer?action=UPDATE&amp;creator=factset&amp;DYN_ARGS=TRUE&amp;DOC_NAME=FAT:FQL_AUDITING_CLIENT_TEMPLATE.FAT&amp;display_string=Audit&amp;VAR:KEY=DANWNMZSRG&amp;VAR:QUERY=RkZfRUJJVERBX09QRVIoUVRSLDQvMS8yMDEwLDYvMzAvMjAxMCwsLFVTRCk=&amp;WINDOW=FIRST_POPUP&amp;HEIGH","T=450&amp;WIDTH=450&amp;START_MAXIMIZED=FALSE&amp;VAR:CALENDAR=US&amp;VAR:SYMBOL=NUE&amp;VAR:INDEX=0"}</definedName>
    <definedName name="_345__FDSAUDITLINK__" hidden="1">{"fdsup://directions/FAT Viewer?action=UPDATE&amp;creator=factset&amp;DYN_ARGS=TRUE&amp;DOC_NAME=FAT:FQL_AUDITING_CLIENT_TEMPLATE.FAT&amp;display_string=Audit&amp;VAR:KEY=PQFANUJORE&amp;VAR:QUERY=RkZfRUJJVERBX09QRVIoUVRSLDQvMS8yMDA5LDYvMzAvMjAwOSwsLFVTRCk=&amp;WINDOW=FIRST_POPUP&amp;HEIGH","T=450&amp;WIDTH=450&amp;START_MAXIMIZED=FALSE&amp;VAR:CALENDAR=US&amp;VAR:SYMBOL=NU&amp;VAR:INDEX=0"}</definedName>
    <definedName name="_346__FDSAUDITLINK__" hidden="1">{"fdsup://directions/FAT Viewer?action=UPDATE&amp;creator=factset&amp;DYN_ARGS=TRUE&amp;DOC_NAME=FAT:FQL_AUDITING_CLIENT_TEMPLATE.FAT&amp;display_string=Audit&amp;VAR:KEY=BUDYBEDCHS&amp;VAR:QUERY=RkZfRUJJVERBX09QRVIoUVRSLDQvMS8yMDEwLDYvMzAvMjAxMCwsLFVTRCk=&amp;WINDOW=FIRST_POPUP&amp;HEIGH","T=450&amp;WIDTH=450&amp;START_MAXIMIZED=FALSE&amp;VAR:CALENDAR=US&amp;VAR:SYMBOL=NU&amp;VAR:INDEX=0"}</definedName>
    <definedName name="_347__FDSAUDITLINK__" hidden="1">{"fdsup://directions/FAT Viewer?action=UPDATE&amp;creator=factset&amp;DYN_ARGS=TRUE&amp;DOC_NAME=FAT:FQL_AUDITING_CLIENT_TEMPLATE.FAT&amp;display_string=Audit&amp;VAR:KEY=JCHCLIJWFA&amp;VAR:QUERY=RkZfRUJJVERBX09QRVIoUVRSLDQvMS8yMDA5LDYvMzAvMjAwOSwsLFVTRCk=&amp;WINDOW=FIRST_POPUP&amp;HEIGH","T=450&amp;WIDTH=450&amp;START_MAXIMIZED=FALSE&amp;VAR:CALENDAR=US&amp;VAR:SYMBOL=NTRS&amp;VAR:INDEX=0"}</definedName>
    <definedName name="_348__FDSAUDITLINK__" hidden="1">{"fdsup://directions/FAT Viewer?action=UPDATE&amp;creator=factset&amp;DYN_ARGS=TRUE&amp;DOC_NAME=FAT:FQL_AUDITING_CLIENT_TEMPLATE.FAT&amp;display_string=Audit&amp;VAR:KEY=JKJUXARUDQ&amp;VAR:QUERY=RkZfRUJJVERBX09QRVIoUVRSLDQvMS8yMDEwLDYvMzAvMjAxMCwsLFVTRCk=&amp;WINDOW=FIRST_POPUP&amp;HEIGH","T=450&amp;WIDTH=450&amp;START_MAXIMIZED=FALSE&amp;VAR:CALENDAR=US&amp;VAR:SYMBOL=NTRS&amp;VAR:INDEX=0"}</definedName>
    <definedName name="_349__FDSAUDITLINK__" hidden="1">{"fdsup://directions/FAT Viewer?action=UPDATE&amp;creator=factset&amp;DYN_ARGS=TRUE&amp;DOC_NAME=FAT:FQL_AUDITING_CLIENT_TEMPLATE.FAT&amp;display_string=Audit&amp;VAR:KEY=VUXYNORSBW&amp;VAR:QUERY=RkZfRUJJVERBX09QRVIoUVRSLDQvMS8yMDA5LDYvMzAvMjAwOSwsLFVTRCk=&amp;WINDOW=FIRST_POPUP&amp;HEIGH","T=450&amp;WIDTH=450&amp;START_MAXIMIZED=FALSE&amp;VAR:CALENDAR=US&amp;VAR:SYMBOL=NTAP&amp;VAR:INDEX=0"}</definedName>
    <definedName name="_3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50__FDSAUDITLINK__" hidden="1">{"fdsup://directions/FAT Viewer?action=UPDATE&amp;creator=factset&amp;DYN_ARGS=TRUE&amp;DOC_NAME=FAT:FQL_AUDITING_CLIENT_TEMPLATE.FAT&amp;display_string=Audit&amp;VAR:KEY=LIFKJKHCFW&amp;VAR:QUERY=RkZfRUJJVERBX09QRVIoUVRSLDQvMS8yMDEwLDYvMzAvMjAxMCwsLFVTRCk=&amp;WINDOW=FIRST_POPUP&amp;HEIGH","T=450&amp;WIDTH=450&amp;START_MAXIMIZED=FALSE&amp;VAR:CALENDAR=US&amp;VAR:SYMBOL=NTAP&amp;VAR:INDEX=0"}</definedName>
    <definedName name="_351__FDSAUDITLINK__" hidden="1">{"fdsup://directions/FAT Viewer?action=UPDATE&amp;creator=factset&amp;DYN_ARGS=TRUE&amp;DOC_NAME=FAT:FQL_AUDITING_CLIENT_TEMPLATE.FAT&amp;display_string=Audit&amp;VAR:KEY=DITWNIFUXE&amp;VAR:QUERY=RkZfRUJJVERBX09QRVIoUVRSLDQvMS8yMDA5LDYvMzAvMjAwOSwsLFVTRCk=&amp;WINDOW=FIRST_POPUP&amp;HEIGH","T=450&amp;WIDTH=450&amp;START_MAXIMIZED=FALSE&amp;VAR:CALENDAR=US&amp;VAR:SYMBOL=NSM&amp;VAR:INDEX=0"}</definedName>
    <definedName name="_352__FDSAUDITLINK__" hidden="1">{"fdsup://directions/FAT Viewer?action=UPDATE&amp;creator=factset&amp;DYN_ARGS=TRUE&amp;DOC_NAME=FAT:FQL_AUDITING_CLIENT_TEMPLATE.FAT&amp;display_string=Audit&amp;VAR:KEY=VUVOXGFSNQ&amp;VAR:QUERY=RkZfRUJJVERBX09QRVIoUVRSLDQvMS8yMDEwLDYvMzAvMjAxMCwsLFVTRCk=&amp;WINDOW=FIRST_POPUP&amp;HEIGH","T=450&amp;WIDTH=450&amp;START_MAXIMIZED=FALSE&amp;VAR:CALENDAR=US&amp;VAR:SYMBOL=NSM&amp;VAR:INDEX=0"}</definedName>
    <definedName name="_353__FDSAUDITLINK__" hidden="1">{"fdsup://directions/FAT Viewer?action=UPDATE&amp;creator=factset&amp;DYN_ARGS=TRUE&amp;DOC_NAME=FAT:FQL_AUDITING_CLIENT_TEMPLATE.FAT&amp;display_string=Audit&amp;VAR:KEY=RCTUTARCLE&amp;VAR:QUERY=RkZfRUJJVERBX09QRVIoUVRSLDQvMS8yMDA5LDYvMzAvMjAwOSwsLFVTRCk=&amp;WINDOW=FIRST_POPUP&amp;HEIGH","T=450&amp;WIDTH=450&amp;START_MAXIMIZED=FALSE&amp;VAR:CALENDAR=US&amp;VAR:SYMBOL=NSC&amp;VAR:INDEX=0"}</definedName>
    <definedName name="_354__FDSAUDITLINK__" hidden="1">{"fdsup://directions/FAT Viewer?action=UPDATE&amp;creator=factset&amp;DYN_ARGS=TRUE&amp;DOC_NAME=FAT:FQL_AUDITING_CLIENT_TEMPLATE.FAT&amp;display_string=Audit&amp;VAR:KEY=FEXOPSHGLG&amp;VAR:QUERY=RkZfRUJJVERBX09QRVIoUVRSLDQvMS8yMDEwLDYvMzAvMjAxMCwsLFVTRCk=&amp;WINDOW=FIRST_POPUP&amp;HEIGH","T=450&amp;WIDTH=450&amp;START_MAXIMIZED=FALSE&amp;VAR:CALENDAR=US&amp;VAR:SYMBOL=NSC&amp;VAR:INDEX=0"}</definedName>
    <definedName name="_355__FDSAUDITLINK__" hidden="1">{"fdsup://directions/FAT Viewer?action=UPDATE&amp;creator=factset&amp;DYN_ARGS=TRUE&amp;DOC_NAME=FAT:FQL_AUDITING_CLIENT_TEMPLATE.FAT&amp;display_string=Audit&amp;VAR:KEY=DQVMRUPYBM&amp;VAR:QUERY=RkZfRUJJVERBX09QRVIoUVRSLDQvMS8yMDA5LDYvMzAvMjAwOSwsLFVTRCk=&amp;WINDOW=FIRST_POPUP&amp;HEIGH","T=450&amp;WIDTH=450&amp;START_MAXIMIZED=FALSE&amp;VAR:CALENDAR=US&amp;VAR:SYMBOL=NRG&amp;VAR:INDEX=0"}</definedName>
    <definedName name="_356__FDSAUDITLINK__" hidden="1">{"fdsup://directions/FAT Viewer?action=UPDATE&amp;creator=factset&amp;DYN_ARGS=TRUE&amp;DOC_NAME=FAT:FQL_AUDITING_CLIENT_TEMPLATE.FAT&amp;display_string=Audit&amp;VAR:KEY=TGPETIRKLE&amp;VAR:QUERY=RkZfRUJJVERBX09QRVIoUVRSLDQvMS8yMDEwLDYvMzAvMjAxMCwsLFVTRCk=&amp;WINDOW=FIRST_POPUP&amp;HEIGH","T=450&amp;WIDTH=450&amp;START_MAXIMIZED=FALSE&amp;VAR:CALENDAR=US&amp;VAR:SYMBOL=NRG&amp;VAR:INDEX=0"}</definedName>
    <definedName name="_357__FDSAUDITLINK__" hidden="1">{"fdsup://directions/FAT Viewer?action=UPDATE&amp;creator=factset&amp;DYN_ARGS=TRUE&amp;DOC_NAME=FAT:FQL_AUDITING_CLIENT_TEMPLATE.FAT&amp;display_string=Audit&amp;VAR:KEY=XEZCZGPQPO&amp;VAR:QUERY=RkZfRUJJVERBX09QRVIoUVRSLDQvMS8yMDA5LDYvMzAvMjAwOSwsLFVTRCk=&amp;WINDOW=FIRST_POPUP&amp;HEIGH","T=450&amp;WIDTH=450&amp;START_MAXIMIZED=FALSE&amp;VAR:CALENDAR=US&amp;VAR:SYMBOL=NOVL&amp;VAR:INDEX=0"}</definedName>
    <definedName name="_358__FDSAUDITLINK__" hidden="1">{"fdsup://directions/FAT Viewer?action=UPDATE&amp;creator=factset&amp;DYN_ARGS=TRUE&amp;DOC_NAME=FAT:FQL_AUDITING_CLIENT_TEMPLATE.FAT&amp;display_string=Audit&amp;VAR:KEY=LGXYFMXINW&amp;VAR:QUERY=RkZfRUJJVERBX09QRVIoUVRSLDQvMS8yMDEwLDYvMzAvMjAxMCwsLFVTRCk=&amp;WINDOW=FIRST_POPUP&amp;HEIGH","T=450&amp;WIDTH=450&amp;START_MAXIMIZED=FALSE&amp;VAR:CALENDAR=US&amp;VAR:SYMBOL=NOVL&amp;VAR:INDEX=0"}</definedName>
    <definedName name="_359__FDSAUDITLINK__" hidden="1">{"fdsup://directions/FAT Viewer?action=UPDATE&amp;creator=factset&amp;DYN_ARGS=TRUE&amp;DOC_NAME=FAT:FQL_AUDITING_CLIENT_TEMPLATE.FAT&amp;display_string=Audit&amp;VAR:KEY=ZIHEFKJWHI&amp;VAR:QUERY=RkZfRUJJVERBX09QRVIoUVRSLDQvMS8yMDA5LDYvMzAvMjAwOSwsLFVTRCk=&amp;WINDOW=FIRST_POPUP&amp;HEIGH","T=450&amp;WIDTH=450&amp;START_MAXIMIZED=FALSE&amp;VAR:CALENDAR=US&amp;VAR:SYMBOL=NOV&amp;VAR:INDEX=0"}</definedName>
    <definedName name="_3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60__FDSAUDITLINK__" hidden="1">{"fdsup://directions/FAT Viewer?action=UPDATE&amp;creator=factset&amp;DYN_ARGS=TRUE&amp;DOC_NAME=FAT:FQL_AUDITING_CLIENT_TEMPLATE.FAT&amp;display_string=Audit&amp;VAR:KEY=LUFQDERKZU&amp;VAR:QUERY=RkZfRUJJVERBX09QRVIoUVRSLDQvMS8yMDEwLDYvMzAvMjAxMCwsLFVTRCk=&amp;WINDOW=FIRST_POPUP&amp;HEIGH","T=450&amp;WIDTH=450&amp;START_MAXIMIZED=FALSE&amp;VAR:CALENDAR=US&amp;VAR:SYMBOL=NOV&amp;VAR:INDEX=0"}</definedName>
    <definedName name="_361__FDSAUDITLINK__" hidden="1">{"fdsup://directions/FAT Viewer?action=UPDATE&amp;creator=factset&amp;DYN_ARGS=TRUE&amp;DOC_NAME=FAT:FQL_AUDITING_CLIENT_TEMPLATE.FAT&amp;display_string=Audit&amp;VAR:KEY=XMVCLKBYHE&amp;VAR:QUERY=RkZfRUJJVERBX09QRVIoUVRSLDQvMS8yMDA5LDYvMzAvMjAwOSwsLFVTRCk=&amp;WINDOW=FIRST_POPUP&amp;HEIGH","T=450&amp;WIDTH=450&amp;START_MAXIMIZED=FALSE&amp;VAR:CALENDAR=US&amp;VAR:SYMBOL=NOC&amp;VAR:INDEX=0"}</definedName>
    <definedName name="_362__FDSAUDITLINK__" hidden="1">{"fdsup://directions/FAT Viewer?action=UPDATE&amp;creator=factset&amp;DYN_ARGS=TRUE&amp;DOC_NAME=FAT:FQL_AUDITING_CLIENT_TEMPLATE.FAT&amp;display_string=Audit&amp;VAR:KEY=RWZYBQDWTW&amp;VAR:QUERY=RkZfRUJJVERBX09QRVIoUVRSLDQvMS8yMDEwLDYvMzAvMjAxMCwsLFVTRCk=&amp;WINDOW=FIRST_POPUP&amp;HEIGH","T=450&amp;WIDTH=450&amp;START_MAXIMIZED=FALSE&amp;VAR:CALENDAR=US&amp;VAR:SYMBOL=NOC&amp;VAR:INDEX=0"}</definedName>
    <definedName name="_363__FDSAUDITLINK__" hidden="1">{"fdsup://directions/FAT Viewer?action=UPDATE&amp;creator=factset&amp;DYN_ARGS=TRUE&amp;DOC_NAME=FAT:FQL_AUDITING_CLIENT_TEMPLATE.FAT&amp;display_string=Audit&amp;VAR:KEY=JQPUFGBOBS&amp;VAR:QUERY=RkZfRUJJVERBX09QRVIoUVRSLDQvMS8yMDA5LDYvMzAvMjAwOSwsLFVTRCk=&amp;WINDOW=FIRST_POPUP&amp;HEIGH","T=450&amp;WIDTH=450&amp;START_MAXIMIZED=FALSE&amp;VAR:CALENDAR=US&amp;VAR:SYMBOL=NKE&amp;VAR:INDEX=0"}</definedName>
    <definedName name="_364__FDSAUDITLINK__" hidden="1">{"fdsup://directions/FAT Viewer?action=UPDATE&amp;creator=factset&amp;DYN_ARGS=TRUE&amp;DOC_NAME=FAT:FQL_AUDITING_CLIENT_TEMPLATE.FAT&amp;display_string=Audit&amp;VAR:KEY=XAJGNUHGXK&amp;VAR:QUERY=RkZfRUJJVERBX09QRVIoUVRSLDQvMS8yMDEwLDYvMzAvMjAxMCwsLFVTRCk=&amp;WINDOW=FIRST_POPUP&amp;HEIGH","T=450&amp;WIDTH=450&amp;START_MAXIMIZED=FALSE&amp;VAR:CALENDAR=US&amp;VAR:SYMBOL=NKE&amp;VAR:INDEX=0"}</definedName>
    <definedName name="_365__FDSAUDITLINK__" hidden="1">{"fdsup://directions/FAT Viewer?action=UPDATE&amp;creator=factset&amp;DYN_ARGS=TRUE&amp;DOC_NAME=FAT:FQL_AUDITING_CLIENT_TEMPLATE.FAT&amp;display_string=Audit&amp;VAR:KEY=TANMTWJYPM&amp;VAR:QUERY=RkZfRUJJVERBX09QRVIoUVRSLDQvMS8yMDA5LDYvMzAvMjAwOSwsLFVTRCk=&amp;WINDOW=FIRST_POPUP&amp;HEIGH","T=450&amp;WIDTH=450&amp;START_MAXIMIZED=FALSE&amp;VAR:CALENDAR=US&amp;VAR:SYMBOL=NI&amp;VAR:INDEX=0"}</definedName>
    <definedName name="_366__FDSAUDITLINK__" hidden="1">{"fdsup://directions/FAT Viewer?action=UPDATE&amp;creator=factset&amp;DYN_ARGS=TRUE&amp;DOC_NAME=FAT:FQL_AUDITING_CLIENT_TEMPLATE.FAT&amp;display_string=Audit&amp;VAR:KEY=LSPEVULWPE&amp;VAR:QUERY=RkZfRUJJVERBX09QRVIoUVRSLDQvMS8yMDEwLDYvMzAvMjAxMCwsLFVTRCk=&amp;WINDOW=FIRST_POPUP&amp;HEIGH","T=450&amp;WIDTH=450&amp;START_MAXIMIZED=FALSE&amp;VAR:CALENDAR=US&amp;VAR:SYMBOL=NI&amp;VAR:INDEX=0"}</definedName>
    <definedName name="_367__FDSAUDITLINK__" hidden="1">{"fdsup://directions/FAT Viewer?action=UPDATE&amp;creator=factset&amp;DYN_ARGS=TRUE&amp;DOC_NAME=FAT:FQL_AUDITING_CLIENT_TEMPLATE.FAT&amp;display_string=Audit&amp;VAR:KEY=VSTSVQBABE&amp;VAR:QUERY=RkZfRUJJVERBX09QRVIoUVRSLDQvMS8yMDA5LDYvMzAvMjAwOSwsLFVTRCk=&amp;WINDOW=FIRST_POPUP&amp;HEIGH","T=450&amp;WIDTH=450&amp;START_MAXIMIZED=FALSE&amp;VAR:CALENDAR=US&amp;VAR:SYMBOL=NEM&amp;VAR:INDEX=0"}</definedName>
    <definedName name="_368__FDSAUDITLINK__" hidden="1">{"fdsup://directions/FAT Viewer?action=UPDATE&amp;creator=factset&amp;DYN_ARGS=TRUE&amp;DOC_NAME=FAT:FQL_AUDITING_CLIENT_TEMPLATE.FAT&amp;display_string=Audit&amp;VAR:KEY=BGZSBAFQLA&amp;VAR:QUERY=RkZfRUJJVERBX09QRVIoUVRSLDQvMS8yMDEwLDYvMzAvMjAxMCwsLFVTRCk=&amp;WINDOW=FIRST_POPUP&amp;HEIGH","T=450&amp;WIDTH=450&amp;START_MAXIMIZED=FALSE&amp;VAR:CALENDAR=US&amp;VAR:SYMBOL=NEM&amp;VAR:INDEX=0"}</definedName>
    <definedName name="_369__FDSAUDITLINK__" hidden="1">{"fdsup://directions/FAT Viewer?action=UPDATE&amp;creator=factset&amp;DYN_ARGS=TRUE&amp;DOC_NAME=FAT:FQL_AUDITING_CLIENT_TEMPLATE.FAT&amp;display_string=Audit&amp;VAR:KEY=NMLCXUPSBE&amp;VAR:QUERY=RkZfRUJJVERBX09QRVIoUVRSLDQvMS8yMDA5LDYvMzAvMjAwOSwsLFVTRCk=&amp;WINDOW=FIRST_POPUP&amp;HEIGH","T=450&amp;WIDTH=450&amp;START_MAXIMIZED=FALSE&amp;VAR:CALENDAR=US&amp;VAR:SYMBOL=NEE&amp;VAR:INDEX=0"}</definedName>
    <definedName name="_3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70__FDSAUDITLINK__" hidden="1">{"fdsup://directions/FAT Viewer?action=UPDATE&amp;creator=factset&amp;DYN_ARGS=TRUE&amp;DOC_NAME=FAT:FQL_AUDITING_CLIENT_TEMPLATE.FAT&amp;display_string=Audit&amp;VAR:KEY=ZELQXERSHG&amp;VAR:QUERY=RkZfRUJJVERBX09QRVIoUVRSLDQvMS8yMDEwLDYvMzAvMjAxMCwsLFVTRCk=&amp;WINDOW=FIRST_POPUP&amp;HEIGH","T=450&amp;WIDTH=450&amp;START_MAXIMIZED=FALSE&amp;VAR:CALENDAR=US&amp;VAR:SYMBOL=NEE&amp;VAR:INDEX=0"}</definedName>
    <definedName name="_371__FDSAUDITLINK__" hidden="1">{"fdsup://directions/FAT Viewer?action=UPDATE&amp;creator=factset&amp;DYN_ARGS=TRUE&amp;DOC_NAME=FAT:FQL_AUDITING_CLIENT_TEMPLATE.FAT&amp;display_string=Audit&amp;VAR:KEY=RCXINUNAPO&amp;VAR:QUERY=RkZfRUJJVERBX09QRVIoUVRSLDQvMS8yMDA5LDYvMzAvMjAwOSwsLFVTRCk=&amp;WINDOW=FIRST_POPUP&amp;HEIGH","T=450&amp;WIDTH=450&amp;START_MAXIMIZED=FALSE&amp;VAR:CALENDAR=US&amp;VAR:SYMBOL=NDAQ&amp;VAR:INDEX=0"}</definedName>
    <definedName name="_372__FDSAUDITLINK__" hidden="1">{"fdsup://directions/FAT Viewer?action=UPDATE&amp;creator=factset&amp;DYN_ARGS=TRUE&amp;DOC_NAME=FAT:FQL_AUDITING_CLIENT_TEMPLATE.FAT&amp;display_string=Audit&amp;VAR:KEY=RQLUJCFIVY&amp;VAR:QUERY=RkZfRUJJVERBX09QRVIoUVRSLDQvMS8yMDEwLDYvMzAvMjAxMCwsLFVTRCk=&amp;WINDOW=FIRST_POPUP&amp;HEIGH","T=450&amp;WIDTH=450&amp;START_MAXIMIZED=FALSE&amp;VAR:CALENDAR=US&amp;VAR:SYMBOL=NDAQ&amp;VAR:INDEX=0"}</definedName>
    <definedName name="_373__FDSAUDITLINK__" hidden="1">{"fdsup://directions/FAT Viewer?action=UPDATE&amp;creator=factset&amp;DYN_ARGS=TRUE&amp;DOC_NAME=FAT:FQL_AUDITING_CLIENT_TEMPLATE.FAT&amp;display_string=Audit&amp;VAR:KEY=RMJKJSVMHI&amp;VAR:QUERY=RkZfRUJJVERBX09QRVIoUVRSLDQvMS8yMDA5LDYvMzAvMjAwOSwsLFVTRCk=&amp;WINDOW=FIRST_POPUP&amp;HEIGH","T=450&amp;WIDTH=450&amp;START_MAXIMIZED=FALSE&amp;VAR:CALENDAR=US&amp;VAR:SYMBOL=NBR&amp;VAR:INDEX=0"}</definedName>
    <definedName name="_374__FDSAUDITLINK__" hidden="1">{"fdsup://directions/FAT Viewer?action=UPDATE&amp;creator=factset&amp;DYN_ARGS=TRUE&amp;DOC_NAME=FAT:FQL_AUDITING_CLIENT_TEMPLATE.FAT&amp;display_string=Audit&amp;VAR:KEY=FCLABWPITW&amp;VAR:QUERY=RkZfRUJJVERBX09QRVIoUVRSLDQvMS8yMDEwLDYvMzAvMjAxMCwsLFVTRCk=&amp;WINDOW=FIRST_POPUP&amp;HEIGH","T=450&amp;WIDTH=450&amp;START_MAXIMIZED=FALSE&amp;VAR:CALENDAR=US&amp;VAR:SYMBOL=NBR&amp;VAR:INDEX=0"}</definedName>
    <definedName name="_375__FDSAUDITLINK__" hidden="1">{"fdsup://directions/FAT Viewer?action=UPDATE&amp;creator=factset&amp;DYN_ARGS=TRUE&amp;DOC_NAME=FAT:FQL_AUDITING_CLIENT_TEMPLATE.FAT&amp;display_string=Audit&amp;VAR:KEY=VSFIFCVARY&amp;VAR:QUERY=RkZfRUJJVERBX09QRVIoUVRSLDQvMS8yMDA5LDYvMzAvMjAwOSwsLFVTRCk=&amp;WINDOW=FIRST_POPUP&amp;HEIGH","T=450&amp;WIDTH=450&amp;START_MAXIMIZED=FALSE&amp;VAR:CALENDAR=US&amp;VAR:SYMBOL=NBL&amp;VAR:INDEX=0"}</definedName>
    <definedName name="_376__FDSAUDITLINK__" hidden="1">{"fdsup://directions/FAT Viewer?action=UPDATE&amp;creator=factset&amp;DYN_ARGS=TRUE&amp;DOC_NAME=FAT:FQL_AUDITING_CLIENT_TEMPLATE.FAT&amp;display_string=Audit&amp;VAR:KEY=XUVSDSJKBA&amp;VAR:QUERY=RkZfRUJJVERBX09QRVIoUVRSLDQvMS8yMDEwLDYvMzAvMjAxMCwsLFVTRCk=&amp;WINDOW=FIRST_POPUP&amp;HEIGH","T=450&amp;WIDTH=450&amp;START_MAXIMIZED=FALSE&amp;VAR:CALENDAR=US&amp;VAR:SYMBOL=NBL&amp;VAR:INDEX=0"}</definedName>
    <definedName name="_377__FDSAUDITLINK__" hidden="1">{"fdsup://directions/FAT Viewer?action=UPDATE&amp;creator=factset&amp;DYN_ARGS=TRUE&amp;DOC_NAME=FAT:FQL_AUDITING_CLIENT_TEMPLATE.FAT&amp;display_string=Audit&amp;VAR:KEY=PMFOHWVINI&amp;VAR:QUERY=RkZfRUJJVERBX09QRVIoUVRSLDQvMS8yMDA5LDYvMzAvMjAwOSwsLFVTRCk=&amp;WINDOW=FIRST_POPUP&amp;HEIGH","T=450&amp;WIDTH=450&amp;START_MAXIMIZED=FALSE&amp;VAR:CALENDAR=US&amp;VAR:SYMBOL=MYL&amp;VAR:INDEX=0"}</definedName>
    <definedName name="_378__FDSAUDITLINK__" hidden="1">{"fdsup://directions/FAT Viewer?action=UPDATE&amp;creator=factset&amp;DYN_ARGS=TRUE&amp;DOC_NAME=FAT:FQL_AUDITING_CLIENT_TEMPLATE.FAT&amp;display_string=Audit&amp;VAR:KEY=NCLGHEFYVY&amp;VAR:QUERY=RkZfRUJJVERBX09QRVIoUVRSLDQvMS8yMDEwLDYvMzAvMjAxMCwsLFVTRCk=&amp;WINDOW=FIRST_POPUP&amp;HEIGH","T=450&amp;WIDTH=450&amp;START_MAXIMIZED=FALSE&amp;VAR:CALENDAR=US&amp;VAR:SYMBOL=MYL&amp;VAR:INDEX=0"}</definedName>
    <definedName name="_379__FDSAUDITLINK__" hidden="1">{"fdsup://directions/FAT Viewer?action=UPDATE&amp;creator=factset&amp;DYN_ARGS=TRUE&amp;DOC_NAME=FAT:FQL_AUDITING_CLIENT_TEMPLATE.FAT&amp;display_string=Audit&amp;VAR:KEY=RWXGVAPUHO&amp;VAR:QUERY=RkZfRUJJVERBX09QRVIoUVRSLDQvMS8yMDA5LDYvMzAvMjAwOSwsLFVTRCk=&amp;WINDOW=FIRST_POPUP&amp;HEIGH","T=450&amp;WIDTH=450&amp;START_MAXIMIZED=FALSE&amp;VAR:CALENDAR=US&amp;VAR:SYMBOL=MWW&amp;VAR:INDEX=0"}</definedName>
    <definedName name="_3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80__FDSAUDITLINK__" hidden="1">{"fdsup://directions/FAT Viewer?action=UPDATE&amp;creator=factset&amp;DYN_ARGS=TRUE&amp;DOC_NAME=FAT:FQL_AUDITING_CLIENT_TEMPLATE.FAT&amp;display_string=Audit&amp;VAR:KEY=TAJOFYXCLG&amp;VAR:QUERY=RkZfRUJJVERBX09QRVIoUVRSLDQvMS8yMDEwLDYvMzAvMjAxMCwsLFVTRCk=&amp;WINDOW=FIRST_POPUP&amp;HEIGH","T=450&amp;WIDTH=450&amp;START_MAXIMIZED=FALSE&amp;VAR:CALENDAR=US&amp;VAR:SYMBOL=MWW&amp;VAR:INDEX=0"}</definedName>
    <definedName name="_381__FDSAUDITLINK__" hidden="1">{"fdsup://directions/FAT Viewer?action=UPDATE&amp;creator=factset&amp;DYN_ARGS=TRUE&amp;DOC_NAME=FAT:FQL_AUDITING_CLIENT_TEMPLATE.FAT&amp;display_string=Audit&amp;VAR:KEY=DSNKNUXEVK&amp;VAR:QUERY=RkZfRUJJVERBX09QRVIoUVRSLDQvMS8yMDA5LDYvMzAvMjAwOSwsLFVTRCk=&amp;WINDOW=FIRST_POPUP&amp;HEIGH","T=450&amp;WIDTH=450&amp;START_MAXIMIZED=FALSE&amp;VAR:CALENDAR=US&amp;VAR:SYMBOL=MWV&amp;VAR:INDEX=0"}</definedName>
    <definedName name="_382__FDSAUDITLINK__" hidden="1">{"fdsup://directions/FAT Viewer?action=UPDATE&amp;creator=factset&amp;DYN_ARGS=TRUE&amp;DOC_NAME=FAT:FQL_AUDITING_CLIENT_TEMPLATE.FAT&amp;display_string=Audit&amp;VAR:KEY=FQVSVSVALK&amp;VAR:QUERY=RkZfRUJJVERBX09QRVIoUVRSLDQvMS8yMDEwLDYvMzAvMjAxMCwsLFVTRCk=&amp;WINDOW=FIRST_POPUP&amp;HEIGH","T=450&amp;WIDTH=450&amp;START_MAXIMIZED=FALSE&amp;VAR:CALENDAR=US&amp;VAR:SYMBOL=MWV&amp;VAR:INDEX=0"}</definedName>
    <definedName name="_383__FDSAUDITLINK__" hidden="1">{"fdsup://directions/FAT Viewer?action=UPDATE&amp;creator=factset&amp;DYN_ARGS=TRUE&amp;DOC_NAME=FAT:FQL_AUDITING_CLIENT_TEMPLATE.FAT&amp;display_string=Audit&amp;VAR:KEY=NCPMJUTIFO&amp;VAR:QUERY=RkZfRUJJVERBX09QRVIoUVRSLDQvMS8yMDA5LDYvMzAvMjAwOSwsLFVTRCk=&amp;WINDOW=FIRST_POPUP&amp;HEIGH","T=450&amp;WIDTH=450&amp;START_MAXIMIZED=FALSE&amp;VAR:CALENDAR=US&amp;VAR:SYMBOL=MUR&amp;VAR:INDEX=0"}</definedName>
    <definedName name="_384__FDSAUDITLINK__" hidden="1">{"fdsup://directions/FAT Viewer?action=UPDATE&amp;creator=factset&amp;DYN_ARGS=TRUE&amp;DOC_NAME=FAT:FQL_AUDITING_CLIENT_TEMPLATE.FAT&amp;display_string=Audit&amp;VAR:KEY=ZQRQNKPCNI&amp;VAR:QUERY=RkZfRUJJVERBX09QRVIoUVRSLDQvMS8yMDEwLDYvMzAvMjAxMCwsLFVTRCk=&amp;WINDOW=FIRST_POPUP&amp;HEIGH","T=450&amp;WIDTH=450&amp;START_MAXIMIZED=FALSE&amp;VAR:CALENDAR=US&amp;VAR:SYMBOL=MUR&amp;VAR:INDEX=0"}</definedName>
    <definedName name="_385__FDSAUDITLINK__" hidden="1">{"fdsup://directions/FAT Viewer?action=UPDATE&amp;creator=factset&amp;DYN_ARGS=TRUE&amp;DOC_NAME=FAT:FQL_AUDITING_CLIENT_TEMPLATE.FAT&amp;display_string=Audit&amp;VAR:KEY=PCVSTKRYDO&amp;VAR:QUERY=RkZfRUJJVERBX09QRVIoUVRSLDQvMS8yMDA5LDYvMzAvMjAwOSwsLFVTRCk=&amp;WINDOW=FIRST_POPUP&amp;HEIGH","T=450&amp;WIDTH=450&amp;START_MAXIMIZED=FALSE&amp;VAR:CALENDAR=US&amp;VAR:SYMBOL=MU&amp;VAR:INDEX=0"}</definedName>
    <definedName name="_386__FDSAUDITLINK__" hidden="1">{"fdsup://directions/FAT Viewer?action=UPDATE&amp;creator=factset&amp;DYN_ARGS=TRUE&amp;DOC_NAME=FAT:FQL_AUDITING_CLIENT_TEMPLATE.FAT&amp;display_string=Audit&amp;VAR:KEY=DKRWZSTSDC&amp;VAR:QUERY=RkZfRUJJVERBX09QRVIoUVRSLDQvMS8yMDEwLDYvMzAvMjAxMCwsLFVTRCk=&amp;WINDOW=FIRST_POPUP&amp;HEIGH","T=450&amp;WIDTH=450&amp;START_MAXIMIZED=FALSE&amp;VAR:CALENDAR=US&amp;VAR:SYMBOL=MU&amp;VAR:INDEX=0"}</definedName>
    <definedName name="_387__FDSAUDITLINK__" hidden="1">{"fdsup://directions/FAT Viewer?action=UPDATE&amp;creator=factset&amp;DYN_ARGS=TRUE&amp;DOC_NAME=FAT:FQL_AUDITING_CLIENT_TEMPLATE.FAT&amp;display_string=Audit&amp;VAR:KEY=XUTIHYFEVM&amp;VAR:QUERY=RkZfRUJJVERBX09QRVIoUVRSLDQvMS8yMDA5LDYvMzAvMjAwOSwsLFVTRCk=&amp;WINDOW=FIRST_POPUP&amp;HEIGH","T=450&amp;WIDTH=450&amp;START_MAXIMIZED=FALSE&amp;VAR:CALENDAR=US&amp;VAR:SYMBOL=MTB&amp;VAR:INDEX=0"}</definedName>
    <definedName name="_388__FDSAUDITLINK__" hidden="1">{"fdsup://directions/FAT Viewer?action=UPDATE&amp;creator=factset&amp;DYN_ARGS=TRUE&amp;DOC_NAME=FAT:FQL_AUDITING_CLIENT_TEMPLATE.FAT&amp;display_string=Audit&amp;VAR:KEY=DAZQTIZSTW&amp;VAR:QUERY=RkZfRUJJVERBX09QRVIoUVRSLDQvMS8yMDEwLDYvMzAvMjAxMCwsLFVTRCk=&amp;WINDOW=FIRST_POPUP&amp;HEIGH","T=450&amp;WIDTH=450&amp;START_MAXIMIZED=FALSE&amp;VAR:CALENDAR=US&amp;VAR:SYMBOL=MTB&amp;VAR:INDEX=0"}</definedName>
    <definedName name="_389__FDSAUDITLINK__" hidden="1">{"fdsup://directions/FAT Viewer?action=UPDATE&amp;creator=factset&amp;DYN_ARGS=TRUE&amp;DOC_NAME=FAT:FQL_AUDITING_CLIENT_TEMPLATE.FAT&amp;display_string=Audit&amp;VAR:KEY=DQRUFCPGJA&amp;VAR:QUERY=RkZfRUJJVERBX09QRVIoUVRSLDQvMS8yMDA5LDYvMzAvMjAwOSwsLFVTRCk=&amp;WINDOW=FIRST_POPUP&amp;HEIGH","T=450&amp;WIDTH=450&amp;START_MAXIMIZED=FALSE&amp;VAR:CALENDAR=US&amp;VAR:SYMBOL=MSFT&amp;VAR:INDEX=0"}</definedName>
    <definedName name="_3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390__FDSAUDITLINK__" hidden="1">{"fdsup://directions/FAT Viewer?action=UPDATE&amp;creator=factset&amp;DYN_ARGS=TRUE&amp;DOC_NAME=FAT:FQL_AUDITING_CLIENT_TEMPLATE.FAT&amp;display_string=Audit&amp;VAR:KEY=XAPOZSLSBY&amp;VAR:QUERY=RkZfRUJJVERBX09QRVIoUVRSLDQvMS8yMDEwLDYvMzAvMjAxMCwsLFVTRCk=&amp;WINDOW=FIRST_POPUP&amp;HEIGH","T=450&amp;WIDTH=450&amp;START_MAXIMIZED=FALSE&amp;VAR:CALENDAR=US&amp;VAR:SYMBOL=MSFT&amp;VAR:INDEX=0"}</definedName>
    <definedName name="_391__FDSAUDITLINK__" hidden="1">{"fdsup://directions/FAT Viewer?action=UPDATE&amp;creator=factset&amp;DYN_ARGS=TRUE&amp;DOC_NAME=FAT:FQL_AUDITING_CLIENT_TEMPLATE.FAT&amp;display_string=Audit&amp;VAR:KEY=HYLEHGZQXW&amp;VAR:QUERY=RkZfRUJJVERBX09QRVIoUVRSLDQvMS8yMDA5LDYvMzAvMjAwOSwsLFVTRCk=&amp;WINDOW=FIRST_POPUP&amp;HEIGH","T=450&amp;WIDTH=450&amp;START_MAXIMIZED=FALSE&amp;VAR:CALENDAR=US&amp;VAR:SYMBOL=MS&amp;VAR:INDEX=0"}</definedName>
    <definedName name="_392__FDSAUDITLINK__" hidden="1">{"fdsup://directions/FAT Viewer?action=UPDATE&amp;creator=factset&amp;DYN_ARGS=TRUE&amp;DOC_NAME=FAT:FQL_AUDITING_CLIENT_TEMPLATE.FAT&amp;display_string=Audit&amp;VAR:KEY=NGXONKPWLC&amp;VAR:QUERY=RkZfRUJJVERBX09QRVIoUVRSLDQvMS8yMDEwLDYvMzAvMjAxMCwsLFVTRCk=&amp;WINDOW=FIRST_POPUP&amp;HEIGH","T=450&amp;WIDTH=450&amp;START_MAXIMIZED=FALSE&amp;VAR:CALENDAR=US&amp;VAR:SYMBOL=MS&amp;VAR:INDEX=0"}</definedName>
    <definedName name="_393__FDSAUDITLINK__" hidden="1">{"fdsup://directions/FAT Viewer?action=UPDATE&amp;creator=factset&amp;DYN_ARGS=TRUE&amp;DOC_NAME=FAT:FQL_AUDITING_CLIENT_TEMPLATE.FAT&amp;display_string=Audit&amp;VAR:KEY=PGRYHQHQFO&amp;VAR:QUERY=RkZfRUJJVERBX09QRVIoUVRSLDQvMS8yMDA5LDYvMzAvMjAwOSwsLFVTRCk=&amp;WINDOW=FIRST_POPUP&amp;HEIGH","T=450&amp;WIDTH=450&amp;START_MAXIMIZED=FALSE&amp;VAR:CALENDAR=US&amp;VAR:SYMBOL=MRO&amp;VAR:INDEX=0"}</definedName>
    <definedName name="_394__FDSAUDITLINK__" hidden="1">{"fdsup://directions/FAT Viewer?action=UPDATE&amp;creator=factset&amp;DYN_ARGS=TRUE&amp;DOC_NAME=FAT:FQL_AUDITING_CLIENT_TEMPLATE.FAT&amp;display_string=Audit&amp;VAR:KEY=HINYFKLGJK&amp;VAR:QUERY=RkZfRUJJVERBX09QRVIoUVRSLDQvMS8yMDEwLDYvMzAvMjAxMCwsLFVTRCk=&amp;WINDOW=FIRST_POPUP&amp;HEIGH","T=450&amp;WIDTH=450&amp;START_MAXIMIZED=FALSE&amp;VAR:CALENDAR=US&amp;VAR:SYMBOL=MRO&amp;VAR:INDEX=0"}</definedName>
    <definedName name="_395__FDSAUDITLINK__" hidden="1">{"fdsup://directions/FAT Viewer?action=UPDATE&amp;creator=factset&amp;DYN_ARGS=TRUE&amp;DOC_NAME=FAT:FQL_AUDITING_CLIENT_TEMPLATE.FAT&amp;display_string=Audit&amp;VAR:KEY=XKLWNQBGBI&amp;VAR:QUERY=RkZfRUJJVERBX09QRVIoUVRSLDQvMS8yMDA5LDYvMzAvMjAwOSwsLFVTRCk=&amp;WINDOW=FIRST_POPUP&amp;HEIGH","T=450&amp;WIDTH=450&amp;START_MAXIMIZED=FALSE&amp;VAR:CALENDAR=US&amp;VAR:SYMBOL=MRK&amp;VAR:INDEX=0"}</definedName>
    <definedName name="_396__FDSAUDITLINK__" hidden="1">{"fdsup://directions/FAT Viewer?action=UPDATE&amp;creator=factset&amp;DYN_ARGS=TRUE&amp;DOC_NAME=FAT:FQL_AUDITING_CLIENT_TEMPLATE.FAT&amp;display_string=Audit&amp;VAR:KEY=XKTUNGJSLU&amp;VAR:QUERY=RkZfRUJJVERBX09QRVIoUVRSLDQvMS8yMDEwLDYvMzAvMjAxMCwsLFVTRCk=&amp;WINDOW=FIRST_POPUP&amp;HEIGH","T=450&amp;WIDTH=450&amp;START_MAXIMIZED=FALSE&amp;VAR:CALENDAR=US&amp;VAR:SYMBOL=MRK&amp;VAR:INDEX=0"}</definedName>
    <definedName name="_397__FDSAUDITLINK__" hidden="1">{"fdsup://directions/FAT Viewer?action=UPDATE&amp;creator=factset&amp;DYN_ARGS=TRUE&amp;DOC_NAME=FAT:FQL_AUDITING_CLIENT_TEMPLATE.FAT&amp;display_string=Audit&amp;VAR:KEY=NYTUDGXUBU&amp;VAR:QUERY=RkZfRUJJVERBX09QRVIoUVRSLDQvMS8yMDA5LDYvMzAvMjAwOSwsLFVTRCk=&amp;WINDOW=FIRST_POPUP&amp;HEIGH","T=450&amp;WIDTH=450&amp;START_MAXIMIZED=FALSE&amp;VAR:CALENDAR=US&amp;VAR:SYMBOL=MOT&amp;VAR:INDEX=0"}</definedName>
    <definedName name="_398__FDSAUDITLINK__" hidden="1">{"fdsup://directions/FAT Viewer?action=UPDATE&amp;creator=factset&amp;DYN_ARGS=TRUE&amp;DOC_NAME=FAT:FQL_AUDITING_CLIENT_TEMPLATE.FAT&amp;display_string=Audit&amp;VAR:KEY=DQXOXKBSXE&amp;VAR:QUERY=RkZfRUJJVERBX09QRVIoUVRSLDQvMS8yMDEwLDYvMzAvMjAxMCwsLFVTRCk=&amp;WINDOW=FIRST_POPUP&amp;HEIGH","T=450&amp;WIDTH=450&amp;START_MAXIMIZED=FALSE&amp;VAR:CALENDAR=US&amp;VAR:SYMBOL=MOT&amp;VAR:INDEX=0"}</definedName>
    <definedName name="_399__FDSAUDITLINK__" hidden="1">{"fdsup://directions/FAT Viewer?action=UPDATE&amp;creator=factset&amp;DYN_ARGS=TRUE&amp;DOC_NAME=FAT:FQL_AUDITING_CLIENT_TEMPLATE.FAT&amp;display_string=Audit&amp;VAR:KEY=XMRAVYVWFE&amp;VAR:QUERY=RkZfRUJJVERBX09QRVIoUVRSLDQvMS8yMDA5LDYvMzAvMjAwOSwsLFVTRCk=&amp;WINDOW=FIRST_POPUP&amp;HEIGH","T=450&amp;WIDTH=450&amp;START_MAXIMIZED=FALSE&amp;VAR:CALENDAR=US&amp;VAR:SYMBOL=MON&amp;VAR:INDEX=0"}</definedName>
    <definedName name="_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00__FDSAUDITLINK__" hidden="1">{"fdsup://directions/FAT Viewer?action=UPDATE&amp;creator=factset&amp;DYN_ARGS=TRUE&amp;DOC_NAME=FAT:FQL_AUDITING_CLIENT_TEMPLATE.FAT&amp;display_string=Audit&amp;VAR:KEY=ZQTOFSXSHK&amp;VAR:QUERY=RkZfRUJJVERBX09QRVIoUVRSLDQvMS8yMDEwLDYvMzAvMjAxMCwsLFVTRCk=&amp;WINDOW=FIRST_POPUP&amp;HEIGH","T=450&amp;WIDTH=450&amp;START_MAXIMIZED=FALSE&amp;VAR:CALENDAR=US&amp;VAR:SYMBOL=MON&amp;VAR:INDEX=0"}</definedName>
    <definedName name="_401__FDSAUDITLINK__" hidden="1">{"fdsup://directions/FAT Viewer?action=UPDATE&amp;creator=factset&amp;DYN_ARGS=TRUE&amp;DOC_NAME=FAT:FQL_AUDITING_CLIENT_TEMPLATE.FAT&amp;display_string=Audit&amp;VAR:KEY=VCNENWFMJO&amp;VAR:QUERY=RkZfRUJJVERBX09QRVIoUVRSLDQvMS8yMDA5LDYvMzAvMjAwOSwsLFVTRCk=&amp;WINDOW=FIRST_POPUP&amp;HEIGH","T=450&amp;WIDTH=450&amp;START_MAXIMIZED=FALSE&amp;VAR:CALENDAR=US&amp;VAR:SYMBOL=MOLX&amp;VAR:INDEX=0"}</definedName>
    <definedName name="_402__FDSAUDITLINK__" hidden="1">{"fdsup://directions/FAT Viewer?action=UPDATE&amp;creator=factset&amp;DYN_ARGS=TRUE&amp;DOC_NAME=FAT:FQL_AUDITING_CLIENT_TEMPLATE.FAT&amp;display_string=Audit&amp;VAR:KEY=NQPQVUBMJU&amp;VAR:QUERY=RkZfRUJJVERBX09QRVIoUVRSLDQvMS8yMDEwLDYvMzAvMjAxMCwsLFVTRCk=&amp;WINDOW=FIRST_POPUP&amp;HEIGH","T=450&amp;WIDTH=450&amp;START_MAXIMIZED=FALSE&amp;VAR:CALENDAR=US&amp;VAR:SYMBOL=MOLX&amp;VAR:INDEX=0"}</definedName>
    <definedName name="_403__FDSAUDITLINK__" hidden="1">{"fdsup://directions/FAT Viewer?action=UPDATE&amp;creator=factset&amp;DYN_ARGS=TRUE&amp;DOC_NAME=FAT:FQL_AUDITING_CLIENT_TEMPLATE.FAT&amp;display_string=Audit&amp;VAR:KEY=LUNSXMPQHC&amp;VAR:QUERY=RkZfRUJJVERBX09QRVIoUVRSLDQvMS8yMDA5LDYvMzAvMjAwOSwsLFVTRCk=&amp;WINDOW=FIRST_POPUP&amp;HEIGH","T=450&amp;WIDTH=450&amp;START_MAXIMIZED=FALSE&amp;VAR:CALENDAR=US&amp;VAR:SYMBOL=MO&amp;VAR:INDEX=0"}</definedName>
    <definedName name="_404__FDSAUDITLINK__" hidden="1">{"fdsup://directions/FAT Viewer?action=UPDATE&amp;creator=factset&amp;DYN_ARGS=TRUE&amp;DOC_NAME=FAT:FQL_AUDITING_CLIENT_TEMPLATE.FAT&amp;display_string=Audit&amp;VAR:KEY=DKFYDOBWZW&amp;VAR:QUERY=RkZfRUJJVERBX09QRVIoUVRSLDQvMS8yMDEwLDYvMzAvMjAxMCwsLFVTRCk=&amp;WINDOW=FIRST_POPUP&amp;HEIGH","T=450&amp;WIDTH=450&amp;START_MAXIMIZED=FALSE&amp;VAR:CALENDAR=US&amp;VAR:SYMBOL=MO&amp;VAR:INDEX=0"}</definedName>
    <definedName name="_405__FDSAUDITLINK__" hidden="1">{"fdsup://directions/FAT Viewer?action=UPDATE&amp;creator=factset&amp;DYN_ARGS=TRUE&amp;DOC_NAME=FAT:FQL_AUDITING_CLIENT_TEMPLATE.FAT&amp;display_string=Audit&amp;VAR:KEY=NUHCHITSNK&amp;VAR:QUERY=RkZfRUJJVERBX09QRVIoUVRSLDQvMS8yMDA5LDYvMzAvMjAwOSwsLFVTRCk=&amp;WINDOW=FIRST_POPUP&amp;HEIGH","T=450&amp;WIDTH=450&amp;START_MAXIMIZED=FALSE&amp;VAR:CALENDAR=US&amp;VAR:SYMBOL=MMM&amp;VAR:INDEX=0"}</definedName>
    <definedName name="_406__FDSAUDITLINK__" hidden="1">{"fdsup://directions/FAT Viewer?action=UPDATE&amp;creator=factset&amp;DYN_ARGS=TRUE&amp;DOC_NAME=FAT:FQL_AUDITING_CLIENT_TEMPLATE.FAT&amp;display_string=Audit&amp;VAR:KEY=NAXWTMDKTA&amp;VAR:QUERY=RkZfRUJJVERBX09QRVIoUVRSLDQvMS8yMDEwLDYvMzAvMjAxMCwsLFVTRCk=&amp;WINDOW=FIRST_POPUP&amp;HEIGH","T=450&amp;WIDTH=450&amp;START_MAXIMIZED=FALSE&amp;VAR:CALENDAR=US&amp;VAR:SYMBOL=MMM&amp;VAR:INDEX=0"}</definedName>
    <definedName name="_407__FDSAUDITLINK__" hidden="1">{"fdsup://directions/FAT Viewer?action=UPDATE&amp;creator=factset&amp;DYN_ARGS=TRUE&amp;DOC_NAME=FAT:FQL_AUDITING_CLIENT_TEMPLATE.FAT&amp;display_string=Audit&amp;VAR:KEY=NYRWLQLWTM&amp;VAR:QUERY=RkZfRUJJVERBX09QRVIoUVRSLDQvMS8yMDA5LDYvMzAvMjAwOSwsLFVTRCk=&amp;WINDOW=FIRST_POPUP&amp;HEIGH","T=450&amp;WIDTH=450&amp;START_MAXIMIZED=FALSE&amp;VAR:CALENDAR=US&amp;VAR:SYMBOL=MMC&amp;VAR:INDEX=0"}</definedName>
    <definedName name="_408__FDSAUDITLINK__" hidden="1">{"fdsup://directions/FAT Viewer?action=UPDATE&amp;creator=factset&amp;DYN_ARGS=TRUE&amp;DOC_NAME=FAT:FQL_AUDITING_CLIENT_TEMPLATE.FAT&amp;display_string=Audit&amp;VAR:KEY=VKPGJOXOHS&amp;VAR:QUERY=RkZfRUJJVERBX09QRVIoUVRSLDQvMS8yMDEwLDYvMzAvMjAxMCwsLFVTRCk=&amp;WINDOW=FIRST_POPUP&amp;HEIGH","T=450&amp;WIDTH=450&amp;START_MAXIMIZED=FALSE&amp;VAR:CALENDAR=US&amp;VAR:SYMBOL=MMC&amp;VAR:INDEX=0"}</definedName>
    <definedName name="_409__FDSAUDITLINK__" hidden="1">{"fdsup://directions/FAT Viewer?action=UPDATE&amp;creator=factset&amp;DYN_ARGS=TRUE&amp;DOC_NAME=FAT:FQL_AUDITING_CLIENT_TEMPLATE.FAT&amp;display_string=Audit&amp;VAR:KEY=BSRAPIRITG&amp;VAR:QUERY=RkZfRUJJVERBX09QRVIoUVRSLDQvMS8yMDA5LDYvMzAvMjAwOSwsLFVTRCk=&amp;WINDOW=FIRST_POPUP&amp;HEIGH","T=450&amp;WIDTH=450&amp;START_MAXIMIZED=FALSE&amp;VAR:CALENDAR=US&amp;VAR:SYMBOL=MKC&amp;VAR:INDEX=0"}</definedName>
    <definedName name="_4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10__FDSAUDITLINK__" hidden="1">{"fdsup://directions/FAT Viewer?action=UPDATE&amp;creator=factset&amp;DYN_ARGS=TRUE&amp;DOC_NAME=FAT:FQL_AUDITING_CLIENT_TEMPLATE.FAT&amp;display_string=Audit&amp;VAR:KEY=XMBAVQFEFS&amp;VAR:QUERY=RkZfRUJJVERBX09QRVIoUVRSLDQvMS8yMDEwLDYvMzAvMjAxMCwsLFVTRCk=&amp;WINDOW=FIRST_POPUP&amp;HEIGH","T=450&amp;WIDTH=450&amp;START_MAXIMIZED=FALSE&amp;VAR:CALENDAR=US&amp;VAR:SYMBOL=MKC&amp;VAR:INDEX=0"}</definedName>
    <definedName name="_411__FDSAUDITLINK__" hidden="1">{"fdsup://directions/FAT Viewer?action=UPDATE&amp;creator=factset&amp;DYN_ARGS=TRUE&amp;DOC_NAME=FAT:FQL_AUDITING_CLIENT_TEMPLATE.FAT&amp;display_string=Audit&amp;VAR:KEY=LSDWZOVSDU&amp;VAR:QUERY=RkZfRUJJVERBX09QRVIoUVRSLDQvMS8yMDA5LDYvMzAvMjAwOSwsLFVTRCk=&amp;WINDOW=FIRST_POPUP&amp;HEIGH","T=450&amp;WIDTH=450&amp;START_MAXIMIZED=FALSE&amp;VAR:CALENDAR=US&amp;VAR:SYMBOL=MJN&amp;VAR:INDEX=0"}</definedName>
    <definedName name="_412__FDSAUDITLINK__" hidden="1">{"fdsup://directions/FAT Viewer?action=UPDATE&amp;creator=factset&amp;DYN_ARGS=TRUE&amp;DOC_NAME=FAT:FQL_AUDITING_CLIENT_TEMPLATE.FAT&amp;display_string=Audit&amp;VAR:KEY=LCHKBYDIDI&amp;VAR:QUERY=RkZfRUJJVERBX09QRVIoUVRSLDQvMS8yMDEwLDYvMzAvMjAxMCwsLFVTRCk=&amp;WINDOW=FIRST_POPUP&amp;HEIGH","T=450&amp;WIDTH=450&amp;START_MAXIMIZED=FALSE&amp;VAR:CALENDAR=US&amp;VAR:SYMBOL=MJN&amp;VAR:INDEX=0"}</definedName>
    <definedName name="_413__FDSAUDITLINK__" hidden="1">{"fdsup://directions/FAT Viewer?action=UPDATE&amp;creator=factset&amp;DYN_ARGS=TRUE&amp;DOC_NAME=FAT:FQL_AUDITING_CLIENT_TEMPLATE.FAT&amp;display_string=Audit&amp;VAR:KEY=XANEZANUBI&amp;VAR:QUERY=RkZfRUJJVERBX09QRVIoUVRSLDQvMS8yMDA5LDYvMzAvMjAwOSwsLFVTRCk=&amp;WINDOW=FIRST_POPUP&amp;HEIGH","T=450&amp;WIDTH=450&amp;START_MAXIMIZED=FALSE&amp;VAR:CALENDAR=US&amp;VAR:SYMBOL=MI&amp;VAR:INDEX=0"}</definedName>
    <definedName name="_414__FDSAUDITLINK__" hidden="1">{"fdsup://directions/FAT Viewer?action=UPDATE&amp;creator=factset&amp;DYN_ARGS=TRUE&amp;DOC_NAME=FAT:FQL_AUDITING_CLIENT_TEMPLATE.FAT&amp;display_string=Audit&amp;VAR:KEY=TGTADQBMHO&amp;VAR:QUERY=RkZfRUJJVERBX09QRVIoUVRSLDQvMS8yMDEwLDYvMzAvMjAxMCwsLFVTRCk=&amp;WINDOW=FIRST_POPUP&amp;HEIGH","T=450&amp;WIDTH=450&amp;START_MAXIMIZED=FALSE&amp;VAR:CALENDAR=US&amp;VAR:SYMBOL=MI&amp;VAR:INDEX=0"}</definedName>
    <definedName name="_415__FDSAUDITLINK__" hidden="1">{"fdsup://directions/FAT Viewer?action=UPDATE&amp;creator=factset&amp;DYN_ARGS=TRUE&amp;DOC_NAME=FAT:FQL_AUDITING_CLIENT_TEMPLATE.FAT&amp;display_string=Audit&amp;VAR:KEY=NSZAHSBUXY&amp;VAR:QUERY=RkZfRUJJVERBX09QRVIoUVRSLDQvMS8yMDA5LDYvMzAvMjAwOSwsLFVTRCk=&amp;WINDOW=FIRST_POPUP&amp;HEIGH","T=450&amp;WIDTH=450&amp;START_MAXIMIZED=FALSE&amp;VAR:CALENDAR=US&amp;VAR:SYMBOL=MHS&amp;VAR:INDEX=0"}</definedName>
    <definedName name="_416__FDSAUDITLINK__" hidden="1">{"fdsup://directions/FAT Viewer?action=UPDATE&amp;creator=factset&amp;DYN_ARGS=TRUE&amp;DOC_NAME=FAT:FQL_AUDITING_CLIENT_TEMPLATE.FAT&amp;display_string=Audit&amp;VAR:KEY=VSLEFMPUPY&amp;VAR:QUERY=RkZfRUJJVERBX09QRVIoUVRSLDQvMS8yMDEwLDYvMzAvMjAxMCwsLFVTRCk=&amp;WINDOW=FIRST_POPUP&amp;HEIGH","T=450&amp;WIDTH=450&amp;START_MAXIMIZED=FALSE&amp;VAR:CALENDAR=US&amp;VAR:SYMBOL=MHS&amp;VAR:INDEX=0"}</definedName>
    <definedName name="_417__FDSAUDITLINK__" hidden="1">{"fdsup://directions/FAT Viewer?action=UPDATE&amp;creator=factset&amp;DYN_ARGS=TRUE&amp;DOC_NAME=FAT:FQL_AUDITING_CLIENT_TEMPLATE.FAT&amp;display_string=Audit&amp;VAR:KEY=RGXIFCBSRQ&amp;VAR:QUERY=RkZfRUJJVERBX09QRVIoUVRSLDQvMS8yMDA5LDYvMzAvMjAwOSwsLFVTRCk=&amp;WINDOW=FIRST_POPUP&amp;HEIGH","T=450&amp;WIDTH=450&amp;START_MAXIMIZED=FALSE&amp;VAR:CALENDAR=US&amp;VAR:SYMBOL=MHP&amp;VAR:INDEX=0"}</definedName>
    <definedName name="_418__FDSAUDITLINK__" hidden="1">{"fdsup://directions/FAT Viewer?action=UPDATE&amp;creator=factset&amp;DYN_ARGS=TRUE&amp;DOC_NAME=FAT:FQL_AUDITING_CLIENT_TEMPLATE.FAT&amp;display_string=Audit&amp;VAR:KEY=DCXMLMVOLO&amp;VAR:QUERY=RkZfRUJJVERBX09QRVIoUVRSLDQvMS8yMDEwLDYvMzAvMjAxMCwsLFVTRCk=&amp;WINDOW=FIRST_POPUP&amp;HEIGH","T=450&amp;WIDTH=450&amp;START_MAXIMIZED=FALSE&amp;VAR:CALENDAR=US&amp;VAR:SYMBOL=MHP&amp;VAR:INDEX=0"}</definedName>
    <definedName name="_419__FDSAUDITLINK__" hidden="1">{"fdsup://directions/FAT Viewer?action=UPDATE&amp;creator=factset&amp;DYN_ARGS=TRUE&amp;DOC_NAME=FAT:FQL_AUDITING_CLIENT_TEMPLATE.FAT&amp;display_string=Audit&amp;VAR:KEY=REXMRALYJE&amp;VAR:QUERY=RkZfRUJJVERBX09QRVIoUVRSLDQvMS8yMDA5LDYvMzAvMjAwOSwsLFVTRCk=&amp;WINDOW=FIRST_POPUP&amp;HEIGH","T=450&amp;WIDTH=450&amp;START_MAXIMIZED=FALSE&amp;VAR:CALENDAR=US&amp;VAR:SYMBOL=MFE&amp;VAR:INDEX=0"}</definedName>
    <definedName name="_4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20__FDSAUDITLINK__" hidden="1">{"fdsup://directions/FAT Viewer?action=UPDATE&amp;creator=factset&amp;DYN_ARGS=TRUE&amp;DOC_NAME=FAT:FQL_AUDITING_CLIENT_TEMPLATE.FAT&amp;display_string=Audit&amp;VAR:KEY=JQPKTOLCFS&amp;VAR:QUERY=RkZfRUJJVERBX09QRVIoUVRSLDQvMS8yMDEwLDYvMzAvMjAxMCwsLFVTRCk=&amp;WINDOW=FIRST_POPUP&amp;HEIGH","T=450&amp;WIDTH=450&amp;START_MAXIMIZED=FALSE&amp;VAR:CALENDAR=US&amp;VAR:SYMBOL=MFE&amp;VAR:INDEX=0"}</definedName>
    <definedName name="_421__FDSAUDITLINK__" hidden="1">{"fdsup://directions/FAT Viewer?action=UPDATE&amp;creator=factset&amp;DYN_ARGS=TRUE&amp;DOC_NAME=FAT:FQL_AUDITING_CLIENT_TEMPLATE.FAT&amp;display_string=Audit&amp;VAR:KEY=LSZKJERINY&amp;VAR:QUERY=RkZfRUJJVERBX09QRVIoUVRSLDQvMS8yMDA5LDYvMzAvMjAwOSwsLFVTRCk=&amp;WINDOW=FIRST_POPUP&amp;HEIGH","T=450&amp;WIDTH=450&amp;START_MAXIMIZED=FALSE&amp;VAR:CALENDAR=US&amp;VAR:SYMBOL=MET&amp;VAR:INDEX=0"}</definedName>
    <definedName name="_422__FDSAUDITLINK__" hidden="1">{"fdsup://directions/FAT Viewer?action=UPDATE&amp;creator=factset&amp;DYN_ARGS=TRUE&amp;DOC_NAME=FAT:FQL_AUDITING_CLIENT_TEMPLATE.FAT&amp;display_string=Audit&amp;VAR:KEY=DKPIVKTSFC&amp;VAR:QUERY=RkZfRUJJVERBX09QRVIoUVRSLDQvMS8yMDEwLDYvMzAvMjAxMCwsLFVTRCk=&amp;WINDOW=FIRST_POPUP&amp;HEIGH","T=450&amp;WIDTH=450&amp;START_MAXIMIZED=FALSE&amp;VAR:CALENDAR=US&amp;VAR:SYMBOL=MET&amp;VAR:INDEX=0"}</definedName>
    <definedName name="_423__FDSAUDITLINK__" hidden="1">{"fdsup://directions/FAT Viewer?action=UPDATE&amp;creator=factset&amp;DYN_ARGS=TRUE&amp;DOC_NAME=FAT:FQL_AUDITING_CLIENT_TEMPLATE.FAT&amp;display_string=Audit&amp;VAR:KEY=LQFOXUBEZE&amp;VAR:QUERY=RkZfRUJJVERBX09QRVIoUVRSLDQvMS8yMDA5LDYvMzAvMjAwOSwsLFVTRCk=&amp;WINDOW=FIRST_POPUP&amp;HEIGH","T=450&amp;WIDTH=450&amp;START_MAXIMIZED=FALSE&amp;VAR:CALENDAR=US&amp;VAR:SYMBOL=MEE&amp;VAR:INDEX=0"}</definedName>
    <definedName name="_424__FDSAUDITLINK__" hidden="1">{"fdsup://directions/FAT Viewer?action=UPDATE&amp;creator=factset&amp;DYN_ARGS=TRUE&amp;DOC_NAME=FAT:FQL_AUDITING_CLIENT_TEMPLATE.FAT&amp;display_string=Audit&amp;VAR:KEY=DAHCTYRKNI&amp;VAR:QUERY=RkZfRUJJVERBX09QRVIoUVRSLDQvMS8yMDEwLDYvMzAvMjAxMCwsLFVTRCk=&amp;WINDOW=FIRST_POPUP&amp;HEIGH","T=450&amp;WIDTH=450&amp;START_MAXIMIZED=FALSE&amp;VAR:CALENDAR=US&amp;VAR:SYMBOL=MEE&amp;VAR:INDEX=0"}</definedName>
    <definedName name="_425__FDSAUDITLINK__" hidden="1">{"fdsup://directions/FAT Viewer?action=UPDATE&amp;creator=factset&amp;DYN_ARGS=TRUE&amp;DOC_NAME=FAT:FQL_AUDITING_CLIENT_TEMPLATE.FAT&amp;display_string=Audit&amp;VAR:KEY=NKVQFENSTE&amp;VAR:QUERY=RkZfRUJJVERBX09QRVIoUVRSLDQvMS8yMDA5LDYvMzAvMjAwOSwsLFVTRCk=&amp;WINDOW=FIRST_POPUP&amp;HEIGH","T=450&amp;WIDTH=450&amp;START_MAXIMIZED=FALSE&amp;VAR:CALENDAR=US&amp;VAR:SYMBOL=MDT&amp;VAR:INDEX=0"}</definedName>
    <definedName name="_426__FDSAUDITLINK__" hidden="1">{"fdsup://directions/FAT Viewer?action=UPDATE&amp;creator=factset&amp;DYN_ARGS=TRUE&amp;DOC_NAME=FAT:FQL_AUDITING_CLIENT_TEMPLATE.FAT&amp;display_string=Audit&amp;VAR:KEY=FWPIVWJOLU&amp;VAR:QUERY=RkZfRUJJVERBX09QRVIoUVRSLDQvMS8yMDEwLDYvMzAvMjAxMCwsLFVTRCk=&amp;WINDOW=FIRST_POPUP&amp;HEIGH","T=450&amp;WIDTH=450&amp;START_MAXIMIZED=FALSE&amp;VAR:CALENDAR=US&amp;VAR:SYMBOL=MDT&amp;VAR:INDEX=0"}</definedName>
    <definedName name="_427__FDSAUDITLINK__" hidden="1">{"fdsup://directions/FAT Viewer?action=UPDATE&amp;creator=factset&amp;DYN_ARGS=TRUE&amp;DOC_NAME=FAT:FQL_AUDITING_CLIENT_TEMPLATE.FAT&amp;display_string=Audit&amp;VAR:KEY=PKPYZOHGLS&amp;VAR:QUERY=RkZfRUJJVERBX09QRVIoUVRSLDQvMS8yMDA5LDYvMzAvMjAwOSwsLFVTRCk=&amp;WINDOW=FIRST_POPUP&amp;HEIGH","T=450&amp;WIDTH=450&amp;START_MAXIMIZED=FALSE&amp;VAR:CALENDAR=US&amp;VAR:SYMBOL=MDP&amp;VAR:INDEX=0"}</definedName>
    <definedName name="_428__FDSAUDITLINK__" hidden="1">{"fdsup://directions/FAT Viewer?action=UPDATE&amp;creator=factset&amp;DYN_ARGS=TRUE&amp;DOC_NAME=FAT:FQL_AUDITING_CLIENT_TEMPLATE.FAT&amp;display_string=Audit&amp;VAR:KEY=RSBGVIRGLW&amp;VAR:QUERY=RkZfRUJJVERBX09QRVIoUVRSLDQvMS8yMDEwLDYvMzAvMjAxMCwsLFVTRCk=&amp;WINDOW=FIRST_POPUP&amp;HEIGH","T=450&amp;WIDTH=450&amp;START_MAXIMIZED=FALSE&amp;VAR:CALENDAR=US&amp;VAR:SYMBOL=MDP&amp;VAR:INDEX=0"}</definedName>
    <definedName name="_429__FDSAUDITLINK__" hidden="1">{"fdsup://directions/FAT Viewer?action=UPDATE&amp;creator=factset&amp;DYN_ARGS=TRUE&amp;DOC_NAME=FAT:FQL_AUDITING_CLIENT_TEMPLATE.FAT&amp;display_string=Audit&amp;VAR:KEY=LCXAZWNAZC&amp;VAR:QUERY=RkZfRUJJVERBX09QRVIoUVRSLDQvMS8yMDA5LDYvMzAvMjAwOSwsLFVTRCk=&amp;WINDOW=FIRST_POPUP&amp;HEIGH","T=450&amp;WIDTH=450&amp;START_MAXIMIZED=FALSE&amp;VAR:CALENDAR=US&amp;VAR:SYMBOL=MCO&amp;VAR:INDEX=0"}</definedName>
    <definedName name="_4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30__FDSAUDITLINK__" hidden="1">{"fdsup://directions/FAT Viewer?action=UPDATE&amp;creator=factset&amp;DYN_ARGS=TRUE&amp;DOC_NAME=FAT:FQL_AUDITING_CLIENT_TEMPLATE.FAT&amp;display_string=Audit&amp;VAR:KEY=RODMBCZOXU&amp;VAR:QUERY=RkZfRUJJVERBX09QRVIoUVRSLDQvMS8yMDEwLDYvMzAvMjAxMCwsLFVTRCk=&amp;WINDOW=FIRST_POPUP&amp;HEIGH","T=450&amp;WIDTH=450&amp;START_MAXIMIZED=FALSE&amp;VAR:CALENDAR=US&amp;VAR:SYMBOL=MCO&amp;VAR:INDEX=0"}</definedName>
    <definedName name="_431__FDSAUDITLINK__" hidden="1">{"fdsup://directions/FAT Viewer?action=UPDATE&amp;creator=factset&amp;DYN_ARGS=TRUE&amp;DOC_NAME=FAT:FQL_AUDITING_CLIENT_TEMPLATE.FAT&amp;display_string=Audit&amp;VAR:KEY=TQZWDKBQXS&amp;VAR:QUERY=RkZfRUJJVERBX09QRVIoUVRSLDQvMS8yMDA5LDYvMzAvMjAwOSwsLFVTRCk=&amp;WINDOW=FIRST_POPUP&amp;HEIGH","T=450&amp;WIDTH=450&amp;START_MAXIMIZED=FALSE&amp;VAR:CALENDAR=US&amp;VAR:SYMBOL=MCK&amp;VAR:INDEX=0"}</definedName>
    <definedName name="_432__FDSAUDITLINK__" hidden="1">{"fdsup://directions/FAT Viewer?action=UPDATE&amp;creator=factset&amp;DYN_ARGS=TRUE&amp;DOC_NAME=FAT:FQL_AUDITING_CLIENT_TEMPLATE.FAT&amp;display_string=Audit&amp;VAR:KEY=ZAJOVMZSDG&amp;VAR:QUERY=RkZfRUJJVERBX09QRVIoUVRSLDQvMS8yMDEwLDYvMzAvMjAxMCwsLFVTRCk=&amp;WINDOW=FIRST_POPUP&amp;HEIGH","T=450&amp;WIDTH=450&amp;START_MAXIMIZED=FALSE&amp;VAR:CALENDAR=US&amp;VAR:SYMBOL=MCK&amp;VAR:INDEX=0"}</definedName>
    <definedName name="_433__FDSAUDITLINK__" hidden="1">{"fdsup://directions/FAT Viewer?action=UPDATE&amp;creator=factset&amp;DYN_ARGS=TRUE&amp;DOC_NAME=FAT:FQL_AUDITING_CLIENT_TEMPLATE.FAT&amp;display_string=Audit&amp;VAR:KEY=VSPITCVUJA&amp;VAR:QUERY=RkZfRUJJVERBX09QRVIoUVRSLDQvMS8yMDA5LDYvMzAvMjAwOSwsLFVTRCk=&amp;WINDOW=FIRST_POPUP&amp;HEIGH","T=450&amp;WIDTH=450&amp;START_MAXIMIZED=FALSE&amp;VAR:CALENDAR=US&amp;VAR:SYMBOL=MCHP&amp;VAR:INDEX=0"}</definedName>
    <definedName name="_434__FDSAUDITLINK__" hidden="1">{"fdsup://directions/FAT Viewer?action=UPDATE&amp;creator=factset&amp;DYN_ARGS=TRUE&amp;DOC_NAME=FAT:FQL_AUDITING_CLIENT_TEMPLATE.FAT&amp;display_string=Audit&amp;VAR:KEY=VCDUFULCVS&amp;VAR:QUERY=RkZfRUJJVERBX09QRVIoUVRSLDQvMS8yMDEwLDYvMzAvMjAxMCwsLFVTRCk=&amp;WINDOW=FIRST_POPUP&amp;HEIGH","T=450&amp;WIDTH=450&amp;START_MAXIMIZED=FALSE&amp;VAR:CALENDAR=US&amp;VAR:SYMBOL=MCHP&amp;VAR:INDEX=0"}</definedName>
    <definedName name="_435__FDSAUDITLINK__" hidden="1">{"fdsup://directions/FAT Viewer?action=UPDATE&amp;creator=factset&amp;DYN_ARGS=TRUE&amp;DOC_NAME=FAT:FQL_AUDITING_CLIENT_TEMPLATE.FAT&amp;display_string=Audit&amp;VAR:KEY=RWJIDSRQDK&amp;VAR:QUERY=RkZfRUJJVERBX09QRVIoUVRSLDQvMS8yMDA5LDYvMzAvMjAwOSwsLFVTRCk=&amp;WINDOW=FIRST_POPUP&amp;HEIGH","T=450&amp;WIDTH=450&amp;START_MAXIMIZED=FALSE&amp;VAR:CALENDAR=US&amp;VAR:SYMBOL=MCD&amp;VAR:INDEX=0"}</definedName>
    <definedName name="_436__FDSAUDITLINK__" hidden="1">{"fdsup://directions/FAT Viewer?action=UPDATE&amp;creator=factset&amp;DYN_ARGS=TRUE&amp;DOC_NAME=FAT:FQL_AUDITING_CLIENT_TEMPLATE.FAT&amp;display_string=Audit&amp;VAR:KEY=ZCZEVIZQLU&amp;VAR:QUERY=RkZfRUJJVERBX09QRVIoUVRSLDQvMS8yMDEwLDYvMzAvMjAxMCwsLFVTRCk=&amp;WINDOW=FIRST_POPUP&amp;HEIGH","T=450&amp;WIDTH=450&amp;START_MAXIMIZED=FALSE&amp;VAR:CALENDAR=US&amp;VAR:SYMBOL=MCD&amp;VAR:INDEX=0"}</definedName>
    <definedName name="_437__FDSAUDITLINK__" hidden="1">{"fdsup://directions/FAT Viewer?action=UPDATE&amp;creator=factset&amp;DYN_ARGS=TRUE&amp;DOC_NAME=FAT:FQL_AUDITING_CLIENT_TEMPLATE.FAT&amp;display_string=Audit&amp;VAR:KEY=VONYXKJERI&amp;VAR:QUERY=RkZfRUJJVERBX09QRVIoUVRSLDQvMS8yMDA5LDYvMzAvMjAwOSwsLFVTRCk=&amp;WINDOW=FIRST_POPUP&amp;HEIGH","T=450&amp;WIDTH=450&amp;START_MAXIMIZED=FALSE&amp;VAR:CALENDAR=US&amp;VAR:SYMBOL=MAT&amp;VAR:INDEX=0"}</definedName>
    <definedName name="_438__FDSAUDITLINK__" hidden="1">{"fdsup://directions/FAT Viewer?action=UPDATE&amp;creator=factset&amp;DYN_ARGS=TRUE&amp;DOC_NAME=FAT:FQL_AUDITING_CLIENT_TEMPLATE.FAT&amp;display_string=Audit&amp;VAR:KEY=VSXIZMROVQ&amp;VAR:QUERY=RkZfRUJJVERBX09QRVIoUVRSLDQvMS8yMDEwLDYvMzAvMjAxMCwsLFVTRCk=&amp;WINDOW=FIRST_POPUP&amp;HEIGH","T=450&amp;WIDTH=450&amp;START_MAXIMIZED=FALSE&amp;VAR:CALENDAR=US&amp;VAR:SYMBOL=MAT&amp;VAR:INDEX=0"}</definedName>
    <definedName name="_439__FDSAUDITLINK__" hidden="1">{"fdsup://directions/FAT Viewer?action=UPDATE&amp;creator=factset&amp;DYN_ARGS=TRUE&amp;DOC_NAME=FAT:FQL_AUDITING_CLIENT_TEMPLATE.FAT&amp;display_string=Audit&amp;VAR:KEY=XWXYFKPCBG&amp;VAR:QUERY=RkZfRUJJVERBX09QRVIoUVRSLDQvMS8yMDA5LDYvMzAvMjAwOSwsLFVTRCk=&amp;WINDOW=FIRST_POPUP&amp;HEIGH","T=450&amp;WIDTH=450&amp;START_MAXIMIZED=FALSE&amp;VAR:CALENDAR=US&amp;VAR:SYMBOL=MAS&amp;VAR:INDEX=0"}</definedName>
    <definedName name="_4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40__FDSAUDITLINK__" hidden="1">{"fdsup://directions/FAT Viewer?action=UPDATE&amp;creator=factset&amp;DYN_ARGS=TRUE&amp;DOC_NAME=FAT:FQL_AUDITING_CLIENT_TEMPLATE.FAT&amp;display_string=Audit&amp;VAR:KEY=BORCXKZINE&amp;VAR:QUERY=RkZfRUJJVERBX09QRVIoUVRSLDQvMS8yMDEwLDYvMzAvMjAxMCwsLFVTRCk=&amp;WINDOW=FIRST_POPUP&amp;HEIGH","T=450&amp;WIDTH=450&amp;START_MAXIMIZED=FALSE&amp;VAR:CALENDAR=US&amp;VAR:SYMBOL=MAS&amp;VAR:INDEX=0"}</definedName>
    <definedName name="_441__FDSAUDITLINK__" hidden="1">{"fdsup://directions/FAT Viewer?action=UPDATE&amp;creator=factset&amp;DYN_ARGS=TRUE&amp;DOC_NAME=FAT:FQL_AUDITING_CLIENT_TEMPLATE.FAT&amp;display_string=Audit&amp;VAR:KEY=XETCZUHSDQ&amp;VAR:QUERY=RkZfRUJJVERBX09QRVIoUVRSLDQvMS8yMDA5LDYvMzAvMjAwOSwsLFVTRCk=&amp;WINDOW=FIRST_POPUP&amp;HEIGH","T=450&amp;WIDTH=450&amp;START_MAXIMIZED=FALSE&amp;VAR:CALENDAR=US&amp;VAR:SYMBOL=MAR&amp;VAR:INDEX=0"}</definedName>
    <definedName name="_442__FDSAUDITLINK__" hidden="1">{"fdsup://directions/FAT Viewer?action=UPDATE&amp;creator=factset&amp;DYN_ARGS=TRUE&amp;DOC_NAME=FAT:FQL_AUDITING_CLIENT_TEMPLATE.FAT&amp;display_string=Audit&amp;VAR:KEY=LYRWJWZSZO&amp;VAR:QUERY=RkZfRUJJVERBX09QRVIoUVRSLDQvMS8yMDEwLDYvMzAvMjAxMCwsLFVTRCk=&amp;WINDOW=FIRST_POPUP&amp;HEIGH","T=450&amp;WIDTH=450&amp;START_MAXIMIZED=FALSE&amp;VAR:CALENDAR=US&amp;VAR:SYMBOL=MAR&amp;VAR:INDEX=0"}</definedName>
    <definedName name="_443__FDSAUDITLINK__" hidden="1">{"fdsup://directions/FAT Viewer?action=UPDATE&amp;creator=factset&amp;DYN_ARGS=TRUE&amp;DOC_NAME=FAT:FQL_AUDITING_CLIENT_TEMPLATE.FAT&amp;display_string=Audit&amp;VAR:KEY=PWZQZCXENU&amp;VAR:QUERY=RkZfRUJJVERBX09QRVIoUVRSLDQvMS8yMDA5LDYvMzAvMjAwOSwsLFVTRCk=&amp;WINDOW=FIRST_POPUP&amp;HEIGH","T=450&amp;WIDTH=450&amp;START_MAXIMIZED=FALSE&amp;VAR:CALENDAR=US&amp;VAR:SYMBOL=MA&amp;VAR:INDEX=0"}</definedName>
    <definedName name="_444__FDSAUDITLINK__" hidden="1">{"fdsup://directions/FAT Viewer?action=UPDATE&amp;creator=factset&amp;DYN_ARGS=TRUE&amp;DOC_NAME=FAT:FQL_AUDITING_CLIENT_TEMPLATE.FAT&amp;display_string=Audit&amp;VAR:KEY=RQPWNAHSRG&amp;VAR:QUERY=RkZfRUJJVERBX09QRVIoUVRSLDQvMS8yMDEwLDYvMzAvMjAxMCwsLFVTRCk=&amp;WINDOW=FIRST_POPUP&amp;HEIGH","T=450&amp;WIDTH=450&amp;START_MAXIMIZED=FALSE&amp;VAR:CALENDAR=US&amp;VAR:SYMBOL=MA&amp;VAR:INDEX=0"}</definedName>
    <definedName name="_445__FDSAUDITLINK__" hidden="1">{"fdsup://directions/FAT Viewer?action=UPDATE&amp;creator=factset&amp;DYN_ARGS=TRUE&amp;DOC_NAME=FAT:FQL_AUDITING_CLIENT_TEMPLATE.FAT&amp;display_string=Audit&amp;VAR:KEY=VKHIDSFCDM&amp;VAR:QUERY=RkZfRUJJVERBX09QRVIoUVRSLDQvMS8yMDA5LDYvMzAvMjAwOSwsLFVTRCk=&amp;WINDOW=FIRST_POPUP&amp;HEIGH","T=450&amp;WIDTH=450&amp;START_MAXIMIZED=FALSE&amp;VAR:CALENDAR=US&amp;VAR:SYMBOL=M&amp;VAR:INDEX=0"}</definedName>
    <definedName name="_446__FDSAUDITLINK__" hidden="1">{"fdsup://directions/FAT Viewer?action=UPDATE&amp;creator=factset&amp;DYN_ARGS=TRUE&amp;DOC_NAME=FAT:FQL_AUDITING_CLIENT_TEMPLATE.FAT&amp;display_string=Audit&amp;VAR:KEY=NOPCZALOJI&amp;VAR:QUERY=RkZfRUJJVERBX09QRVIoUVRSLDQvMS8yMDEwLDYvMzAvMjAxMCwsLFVTRCk=&amp;WINDOW=FIRST_POPUP&amp;HEIGH","T=450&amp;WIDTH=450&amp;START_MAXIMIZED=FALSE&amp;VAR:CALENDAR=US&amp;VAR:SYMBOL=M&amp;VAR:INDEX=0"}</definedName>
    <definedName name="_447__FDSAUDITLINK__" hidden="1">{"fdsup://directions/FAT Viewer?action=UPDATE&amp;creator=factset&amp;DYN_ARGS=TRUE&amp;DOC_NAME=FAT:FQL_AUDITING_CLIENT_TEMPLATE.FAT&amp;display_string=Audit&amp;VAR:KEY=XAZQDMXENG&amp;VAR:QUERY=RkZfRUJJVERBX09QRVIoUVRSLDQvMS8yMDA5LDYvMzAvMjAwOSwsLFVTRCk=&amp;WINDOW=FIRST_POPUP&amp;HEIGH","T=450&amp;WIDTH=450&amp;START_MAXIMIZED=FALSE&amp;VAR:CALENDAR=US&amp;VAR:SYMBOL=LXK&amp;VAR:INDEX=0"}</definedName>
    <definedName name="_448__FDSAUDITLINK__" hidden="1">{"fdsup://directions/FAT Viewer?action=UPDATE&amp;creator=factset&amp;DYN_ARGS=TRUE&amp;DOC_NAME=FAT:FQL_AUDITING_CLIENT_TEMPLATE.FAT&amp;display_string=Audit&amp;VAR:KEY=PKHMFUBWDK&amp;VAR:QUERY=RkZfRUJJVERBX09QRVIoUVRSLDQvMS8yMDEwLDYvMzAvMjAxMCwsLFVTRCk=&amp;WINDOW=FIRST_POPUP&amp;HEIGH","T=450&amp;WIDTH=450&amp;START_MAXIMIZED=FALSE&amp;VAR:CALENDAR=US&amp;VAR:SYMBOL=LXK&amp;VAR:INDEX=0"}</definedName>
    <definedName name="_449__FDSAUDITLINK__" hidden="1">{"fdsup://directions/FAT Viewer?action=UPDATE&amp;creator=factset&amp;DYN_ARGS=TRUE&amp;DOC_NAME=FAT:FQL_AUDITING_CLIENT_TEMPLATE.FAT&amp;display_string=Audit&amp;VAR:KEY=JEFIZQPMDE&amp;VAR:QUERY=RkZfRUJJVERBX09QRVIoUVRSLDQvMS8yMDA5LDYvMzAvMjAwOSwsLFVTRCk=&amp;WINDOW=FIRST_POPUP&amp;HEIGH","T=450&amp;WIDTH=450&amp;START_MAXIMIZED=FALSE&amp;VAR:CALENDAR=US&amp;VAR:SYMBOL=LUV&amp;VAR:INDEX=0"}</definedName>
    <definedName name="_4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50__FDSAUDITLINK__" hidden="1">{"fdsup://directions/FAT Viewer?action=UPDATE&amp;creator=factset&amp;DYN_ARGS=TRUE&amp;DOC_NAME=FAT:FQL_AUDITING_CLIENT_TEMPLATE.FAT&amp;display_string=Audit&amp;VAR:KEY=VGTCDGTSFY&amp;VAR:QUERY=RkZfRUJJVERBX09QRVIoUVRSLDQvMS8yMDEwLDYvMzAvMjAxMCwsLFVTRCk=&amp;WINDOW=FIRST_POPUP&amp;HEIGH","T=450&amp;WIDTH=450&amp;START_MAXIMIZED=FALSE&amp;VAR:CALENDAR=US&amp;VAR:SYMBOL=LUV&amp;VAR:INDEX=0"}</definedName>
    <definedName name="_451__FDSAUDITLINK__" hidden="1">{"fdsup://directions/FAT Viewer?action=UPDATE&amp;creator=factset&amp;DYN_ARGS=TRUE&amp;DOC_NAME=FAT:FQL_AUDITING_CLIENT_TEMPLATE.FAT&amp;display_string=Audit&amp;VAR:KEY=RSPQHCJURO&amp;VAR:QUERY=RkZfRUJJVERBX09QRVIoUVRSLDQvMS8yMDA5LDYvMzAvMjAwOSwsLFVTRCk=&amp;WINDOW=FIRST_POPUP&amp;HEIGH","T=450&amp;WIDTH=450&amp;START_MAXIMIZED=FALSE&amp;VAR:CALENDAR=US&amp;VAR:SYMBOL=LUK&amp;VAR:INDEX=0"}</definedName>
    <definedName name="_452__FDSAUDITLINK__" hidden="1">{"fdsup://directions/FAT Viewer?action=UPDATE&amp;creator=factset&amp;DYN_ARGS=TRUE&amp;DOC_NAME=FAT:FQL_AUDITING_CLIENT_TEMPLATE.FAT&amp;display_string=Audit&amp;VAR:KEY=VAJWZALQNC&amp;VAR:QUERY=RkZfRUJJVERBX09QRVIoUVRSLDQvMS8yMDEwLDYvMzAvMjAxMCwsLFVTRCk=&amp;WINDOW=FIRST_POPUP&amp;HEIGH","T=450&amp;WIDTH=450&amp;START_MAXIMIZED=FALSE&amp;VAR:CALENDAR=US&amp;VAR:SYMBOL=LUK&amp;VAR:INDEX=0"}</definedName>
    <definedName name="_453__FDSAUDITLINK__" hidden="1">{"fdsup://directions/FAT Viewer?action=UPDATE&amp;creator=factset&amp;DYN_ARGS=TRUE&amp;DOC_NAME=FAT:FQL_AUDITING_CLIENT_TEMPLATE.FAT&amp;display_string=Audit&amp;VAR:KEY=ZYPCFUNIRW&amp;VAR:QUERY=RkZfRUJJVERBX09QRVIoUVRSLDQvMS8yMDA5LDYvMzAvMjAwOSwsLFVTRCk=&amp;WINDOW=FIRST_POPUP&amp;HEIGH","T=450&amp;WIDTH=450&amp;START_MAXIMIZED=FALSE&amp;VAR:CALENDAR=US&amp;VAR:SYMBOL=LTD&amp;VAR:INDEX=0"}</definedName>
    <definedName name="_454__FDSAUDITLINK__" hidden="1">{"fdsup://directions/FAT Viewer?action=UPDATE&amp;creator=factset&amp;DYN_ARGS=TRUE&amp;DOC_NAME=FAT:FQL_AUDITING_CLIENT_TEMPLATE.FAT&amp;display_string=Audit&amp;VAR:KEY=XQTAZKREBE&amp;VAR:QUERY=RkZfRUJJVERBX09QRVIoUVRSLDQvMS8yMDEwLDYvMzAvMjAxMCwsLFVTRCk=&amp;WINDOW=FIRST_POPUP&amp;HEIGH","T=450&amp;WIDTH=450&amp;START_MAXIMIZED=FALSE&amp;VAR:CALENDAR=US&amp;VAR:SYMBOL=LTD&amp;VAR:INDEX=0"}</definedName>
    <definedName name="_455__FDSAUDITLINK__" hidden="1">{"fdsup://directions/FAT Viewer?action=UPDATE&amp;creator=factset&amp;DYN_ARGS=TRUE&amp;DOC_NAME=FAT:FQL_AUDITING_CLIENT_TEMPLATE.FAT&amp;display_string=Audit&amp;VAR:KEY=PIDKFABMJA&amp;VAR:QUERY=RkZfRUJJVERBX09QRVIoUVRSLDQvMS8yMDA5LDYvMzAvMjAwOSwsLFVTRCk=&amp;WINDOW=FIRST_POPUP&amp;HEIGH","T=450&amp;WIDTH=450&amp;START_MAXIMIZED=FALSE&amp;VAR:CALENDAR=US&amp;VAR:SYMBOL=LSI&amp;VAR:INDEX=0"}</definedName>
    <definedName name="_456__FDSAUDITLINK__" hidden="1">{"fdsup://directions/FAT Viewer?action=UPDATE&amp;creator=factset&amp;DYN_ARGS=TRUE&amp;DOC_NAME=FAT:FQL_AUDITING_CLIENT_TEMPLATE.FAT&amp;display_string=Audit&amp;VAR:KEY=ZGVOFCVCHE&amp;VAR:QUERY=RkZfRUJJVERBX09QRVIoUVRSLDQvMS8yMDEwLDYvMzAvMjAxMCwsLFVTRCk=&amp;WINDOW=FIRST_POPUP&amp;HEIGH","T=450&amp;WIDTH=450&amp;START_MAXIMIZED=FALSE&amp;VAR:CALENDAR=US&amp;VAR:SYMBOL=LSI&amp;VAR:INDEX=0"}</definedName>
    <definedName name="_457__FDSAUDITLINK__" hidden="1">{"fdsup://directions/FAT Viewer?action=UPDATE&amp;creator=factset&amp;DYN_ARGS=TRUE&amp;DOC_NAME=FAT:FQL_AUDITING_CLIENT_TEMPLATE.FAT&amp;display_string=Audit&amp;VAR:KEY=JMXILAFAVQ&amp;VAR:QUERY=RkZfRUJJVERBX09QRVIoUVRSLDQvMS8yMDA5LDYvMzAvMjAwOSwsLFVTRCk=&amp;WINDOW=FIRST_POPUP&amp;HEIGH","T=450&amp;WIDTH=450&amp;START_MAXIMIZED=FALSE&amp;VAR:CALENDAR=US&amp;VAR:SYMBOL=LO&amp;VAR:INDEX=0"}</definedName>
    <definedName name="_458__FDSAUDITLINK__" hidden="1">{"fdsup://directions/FAT Viewer?action=UPDATE&amp;creator=factset&amp;DYN_ARGS=TRUE&amp;DOC_NAME=FAT:FQL_AUDITING_CLIENT_TEMPLATE.FAT&amp;display_string=Audit&amp;VAR:KEY=BUNAFWZWXW&amp;VAR:QUERY=RkZfRUJJVERBX09QRVIoUVRSLDQvMS8yMDEwLDYvMzAvMjAxMCwsLFVTRCk=&amp;WINDOW=FIRST_POPUP&amp;HEIGH","T=450&amp;WIDTH=450&amp;START_MAXIMIZED=FALSE&amp;VAR:CALENDAR=US&amp;VAR:SYMBOL=LO&amp;VAR:INDEX=0"}</definedName>
    <definedName name="_459__FDSAUDITLINK__" hidden="1">{"fdsup://directions/FAT Viewer?action=UPDATE&amp;creator=factset&amp;DYN_ARGS=TRUE&amp;DOC_NAME=FAT:FQL_AUDITING_CLIENT_TEMPLATE.FAT&amp;display_string=Audit&amp;VAR:KEY=XAZEFENELQ&amp;VAR:QUERY=RkZfRUJJVERBX09QRVIoUVRSLDQvMS8yMDA5LDYvMzAvMjAwOSwsLFVTRCk=&amp;WINDOW=FIRST_POPUP&amp;HEIGH","T=450&amp;WIDTH=450&amp;START_MAXIMIZED=FALSE&amp;VAR:CALENDAR=US&amp;VAR:SYMBOL=LNC&amp;VAR:INDEX=0"}</definedName>
    <definedName name="_4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60__FDSAUDITLINK__" hidden="1">{"fdsup://directions/FAT Viewer?action=UPDATE&amp;creator=factset&amp;DYN_ARGS=TRUE&amp;DOC_NAME=FAT:FQL_AUDITING_CLIENT_TEMPLATE.FAT&amp;display_string=Audit&amp;VAR:KEY=FSPEVMJIFU&amp;VAR:QUERY=RkZfRUJJVERBX09QRVIoUVRSLDQvMS8yMDEwLDYvMzAvMjAxMCwsLFVTRCk=&amp;WINDOW=FIRST_POPUP&amp;HEIGH","T=450&amp;WIDTH=450&amp;START_MAXIMIZED=FALSE&amp;VAR:CALENDAR=US&amp;VAR:SYMBOL=LNC&amp;VAR:INDEX=0"}</definedName>
    <definedName name="_461__FDSAUDITLINK__" hidden="1">{"fdsup://directions/FAT Viewer?action=UPDATE&amp;creator=factset&amp;DYN_ARGS=TRUE&amp;DOC_NAME=FAT:FQL_AUDITING_CLIENT_TEMPLATE.FAT&amp;display_string=Audit&amp;VAR:KEY=ZWNEJALIDK&amp;VAR:QUERY=RkZfRUJJVERBX09QRVIoUVRSLDQvMS8yMDA5LDYvMzAvMjAwOSwsLFVTRCk=&amp;WINDOW=FIRST_POPUP&amp;HEIGH","T=450&amp;WIDTH=450&amp;START_MAXIMIZED=FALSE&amp;VAR:CALENDAR=US&amp;VAR:SYMBOL=LMT&amp;VAR:INDEX=0"}</definedName>
    <definedName name="_462__FDSAUDITLINK__" hidden="1">{"fdsup://directions/FAT Viewer?action=UPDATE&amp;creator=factset&amp;DYN_ARGS=TRUE&amp;DOC_NAME=FAT:FQL_AUDITING_CLIENT_TEMPLATE.FAT&amp;display_string=Audit&amp;VAR:KEY=FMNAXOTOJG&amp;VAR:QUERY=RkZfRUJJVERBX09QRVIoUVRSLDQvMS8yMDEwLDYvMzAvMjAxMCwsLFVTRCk=&amp;WINDOW=FIRST_POPUP&amp;HEIGH","T=450&amp;WIDTH=450&amp;START_MAXIMIZED=FALSE&amp;VAR:CALENDAR=US&amp;VAR:SYMBOL=LMT&amp;VAR:INDEX=0"}</definedName>
    <definedName name="_463__FDSAUDITLINK__" hidden="1">{"fdsup://directions/FAT Viewer?action=UPDATE&amp;creator=factset&amp;DYN_ARGS=TRUE&amp;DOC_NAME=FAT:FQL_AUDITING_CLIENT_TEMPLATE.FAT&amp;display_string=Audit&amp;VAR:KEY=PUTYJODKVC&amp;VAR:QUERY=RkZfRUJJVERBX09QRVIoUVRSLDQvMS8yMDA5LDYvMzAvMjAwOSwsLFVTRCk=&amp;WINDOW=FIRST_POPUP&amp;HEIGH","T=450&amp;WIDTH=450&amp;START_MAXIMIZED=FALSE&amp;VAR:CALENDAR=US&amp;VAR:SYMBOL=LM&amp;VAR:INDEX=0"}</definedName>
    <definedName name="_464__FDSAUDITLINK__" hidden="1">{"fdsup://directions/FAT Viewer?action=UPDATE&amp;creator=factset&amp;DYN_ARGS=TRUE&amp;DOC_NAME=FAT:FQL_AUDITING_CLIENT_TEMPLATE.FAT&amp;display_string=Audit&amp;VAR:KEY=JGZQVGXIHA&amp;VAR:QUERY=RkZfRUJJVERBX09QRVIoUVRSLDQvMS8yMDEwLDYvMzAvMjAxMCwsLFVTRCk=&amp;WINDOW=FIRST_POPUP&amp;HEIGH","T=450&amp;WIDTH=450&amp;START_MAXIMIZED=FALSE&amp;VAR:CALENDAR=US&amp;VAR:SYMBOL=LM&amp;VAR:INDEX=0"}</definedName>
    <definedName name="_465__FDSAUDITLINK__" hidden="1">{"fdsup://directions/FAT Viewer?action=UPDATE&amp;creator=factset&amp;DYN_ARGS=TRUE&amp;DOC_NAME=FAT:FQL_AUDITING_CLIENT_TEMPLATE.FAT&amp;display_string=Audit&amp;VAR:KEY=NUJMLIPIXC&amp;VAR:QUERY=RkZfRUJJVERBX09QRVIoUVRSLDQvMS8yMDA5LDYvMzAvMjAwOSwsLFVTRCk=&amp;WINDOW=FIRST_POPUP&amp;HEIGH","T=450&amp;WIDTH=450&amp;START_MAXIMIZED=FALSE&amp;VAR:CALENDAR=US&amp;VAR:SYMBOL=LLY&amp;VAR:INDEX=0"}</definedName>
    <definedName name="_466__FDSAUDITLINK__" hidden="1">{"fdsup://directions/FAT Viewer?action=UPDATE&amp;creator=factset&amp;DYN_ARGS=TRUE&amp;DOC_NAME=FAT:FQL_AUDITING_CLIENT_TEMPLATE.FAT&amp;display_string=Audit&amp;VAR:KEY=JEFOPAHIRO&amp;VAR:QUERY=RkZfRUJJVERBX09QRVIoUVRSLDQvMS8yMDEwLDYvMzAvMjAxMCwsLFVTRCk=&amp;WINDOW=FIRST_POPUP&amp;HEIGH","T=450&amp;WIDTH=450&amp;START_MAXIMIZED=FALSE&amp;VAR:CALENDAR=US&amp;VAR:SYMBOL=LLY&amp;VAR:INDEX=0"}</definedName>
    <definedName name="_467__FDSAUDITLINK__" hidden="1">{"fdsup://directions/FAT Viewer?action=UPDATE&amp;creator=factset&amp;DYN_ARGS=TRUE&amp;DOC_NAME=FAT:FQL_AUDITING_CLIENT_TEMPLATE.FAT&amp;display_string=Audit&amp;VAR:KEY=LCHQNALEHI&amp;VAR:QUERY=RkZfRUJJVERBX09QRVIoUVRSLDQvMS8yMDA5LDYvMzAvMjAwOSwsLFVTRCk=&amp;WINDOW=FIRST_POPUP&amp;HEIGH","T=450&amp;WIDTH=450&amp;START_MAXIMIZED=FALSE&amp;VAR:CALENDAR=US&amp;VAR:SYMBOL=LLTC&amp;VAR:INDEX=0"}</definedName>
    <definedName name="_468__FDSAUDITLINK__" hidden="1">{"fdsup://directions/FAT Viewer?action=UPDATE&amp;creator=factset&amp;DYN_ARGS=TRUE&amp;DOC_NAME=FAT:FQL_AUDITING_CLIENT_TEMPLATE.FAT&amp;display_string=Audit&amp;VAR:KEY=REXQTMXIPI&amp;VAR:QUERY=RkZfRUJJVERBX09QRVIoUVRSLDQvMS8yMDEwLDYvMzAvMjAxMCwsLFVTRCk=&amp;WINDOW=FIRST_POPUP&amp;HEIGH","T=450&amp;WIDTH=450&amp;START_MAXIMIZED=FALSE&amp;VAR:CALENDAR=US&amp;VAR:SYMBOL=LLTC&amp;VAR:INDEX=0"}</definedName>
    <definedName name="_469__FDSAUDITLINK__" hidden="1">{"fdsup://directions/FAT Viewer?action=UPDATE&amp;creator=factset&amp;DYN_ARGS=TRUE&amp;DOC_NAME=FAT:FQL_AUDITING_CLIENT_TEMPLATE.FAT&amp;display_string=Audit&amp;VAR:KEY=XWZGHGHKBU&amp;VAR:QUERY=RkZfRUJJVERBX09QRVIoUVRSLDQvMS8yMDA5LDYvMzAvMjAwOSwsLFVTRCk=&amp;WINDOW=FIRST_POPUP&amp;HEIGH","T=450&amp;WIDTH=450&amp;START_MAXIMIZED=FALSE&amp;VAR:CALENDAR=US&amp;VAR:SYMBOL=LLL&amp;VAR:INDEX=0"}</definedName>
    <definedName name="_4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70__FDSAUDITLINK__" hidden="1">{"fdsup://directions/FAT Viewer?action=UPDATE&amp;creator=factset&amp;DYN_ARGS=TRUE&amp;DOC_NAME=FAT:FQL_AUDITING_CLIENT_TEMPLATE.FAT&amp;display_string=Audit&amp;VAR:KEY=XCDIDGFOJY&amp;VAR:QUERY=RkZfRUJJVERBX09QRVIoUVRSLDQvMS8yMDEwLDYvMzAvMjAxMCwsLFVTRCk=&amp;WINDOW=FIRST_POPUP&amp;HEIGH","T=450&amp;WIDTH=450&amp;START_MAXIMIZED=FALSE&amp;VAR:CALENDAR=US&amp;VAR:SYMBOL=LLL&amp;VAR:INDEX=0"}</definedName>
    <definedName name="_471__FDSAUDITLINK__" hidden="1">{"fdsup://directions/FAT Viewer?action=UPDATE&amp;creator=factset&amp;DYN_ARGS=TRUE&amp;DOC_NAME=FAT:FQL_AUDITING_CLIENT_TEMPLATE.FAT&amp;display_string=Audit&amp;VAR:KEY=PCZALGPETY&amp;VAR:QUERY=RkZfRUJJVERBX09QRVIoUVRSLDQvMS8yMDA5LDYvMzAvMjAwOSwsLFVTRCk=&amp;WINDOW=FIRST_POPUP&amp;HEIGH","T=450&amp;WIDTH=450&amp;START_MAXIMIZED=FALSE&amp;VAR:CALENDAR=US&amp;VAR:SYMBOL=LIFE&amp;VAR:INDEX=0"}</definedName>
    <definedName name="_472__FDSAUDITLINK__" hidden="1">{"fdsup://directions/FAT Viewer?action=UPDATE&amp;creator=factset&amp;DYN_ARGS=TRUE&amp;DOC_NAME=FAT:FQL_AUDITING_CLIENT_TEMPLATE.FAT&amp;display_string=Audit&amp;VAR:KEY=BAREDAZEFI&amp;VAR:QUERY=RkZfRUJJVERBX09QRVIoUVRSLDQvMS8yMDEwLDYvMzAvMjAxMCwsLFVTRCk=&amp;WINDOW=FIRST_POPUP&amp;HEIGH","T=450&amp;WIDTH=450&amp;START_MAXIMIZED=FALSE&amp;VAR:CALENDAR=US&amp;VAR:SYMBOL=LIFE&amp;VAR:INDEX=0"}</definedName>
    <definedName name="_473__FDSAUDITLINK__" hidden="1">{"fdsup://directions/FAT Viewer?action=UPDATE&amp;creator=factset&amp;DYN_ARGS=TRUE&amp;DOC_NAME=FAT:FQL_AUDITING_CLIENT_TEMPLATE.FAT&amp;display_string=Audit&amp;VAR:KEY=TSTYLOZORY&amp;VAR:QUERY=RkZfRUJJVERBX09QRVIoUVRSLDQvMS8yMDA5LDYvMzAvMjAwOSwsLFVTRCk=&amp;WINDOW=FIRST_POPUP&amp;HEIGH","T=450&amp;WIDTH=450&amp;START_MAXIMIZED=FALSE&amp;VAR:CALENDAR=US&amp;VAR:SYMBOL=LH&amp;VAR:INDEX=0"}</definedName>
    <definedName name="_474__FDSAUDITLINK__" hidden="1">{"fdsup://directions/FAT Viewer?action=UPDATE&amp;creator=factset&amp;DYN_ARGS=TRUE&amp;DOC_NAME=FAT:FQL_AUDITING_CLIENT_TEMPLATE.FAT&amp;display_string=Audit&amp;VAR:KEY=BABABSVAVY&amp;VAR:QUERY=RkZfRUJJVERBX09QRVIoUVRSLDQvMS8yMDEwLDYvMzAvMjAxMCwsLFVTRCk=&amp;WINDOW=FIRST_POPUP&amp;HEIGH","T=450&amp;WIDTH=450&amp;START_MAXIMIZED=FALSE&amp;VAR:CALENDAR=US&amp;VAR:SYMBOL=LH&amp;VAR:INDEX=0"}</definedName>
    <definedName name="_475__FDSAUDITLINK__" hidden="1">{"fdsup://directions/FAT Viewer?action=UPDATE&amp;creator=factset&amp;DYN_ARGS=TRUE&amp;DOC_NAME=FAT:FQL_AUDITING_CLIENT_TEMPLATE.FAT&amp;display_string=Audit&amp;VAR:KEY=BELSVYZIXA&amp;VAR:QUERY=RkZfRUJJVERBX09QRVIoUVRSLDQvMS8yMDA5LDYvMzAvMjAwOSwsLFVTRCk=&amp;WINDOW=FIRST_POPUP&amp;HEIGH","T=450&amp;WIDTH=450&amp;START_MAXIMIZED=FALSE&amp;VAR:CALENDAR=US&amp;VAR:SYMBOL=LEN&amp;VAR:INDEX=0"}</definedName>
    <definedName name="_476__FDSAUDITLINK__" hidden="1">{"fdsup://directions/FAT Viewer?action=UPDATE&amp;creator=factset&amp;DYN_ARGS=TRUE&amp;DOC_NAME=FAT:FQL_AUDITING_CLIENT_TEMPLATE.FAT&amp;display_string=Audit&amp;VAR:KEY=NOHAVGBMZA&amp;VAR:QUERY=RkZfRUJJVERBX09QRVIoUVRSLDQvMS8yMDEwLDYvMzAvMjAxMCwsLFVTRCk=&amp;WINDOW=FIRST_POPUP&amp;HEIGH","T=450&amp;WIDTH=450&amp;START_MAXIMIZED=FALSE&amp;VAR:CALENDAR=US&amp;VAR:SYMBOL=LEN&amp;VAR:INDEX=0"}</definedName>
    <definedName name="_477__FDSAUDITLINK__" hidden="1">{"fdsup://directions/FAT Viewer?action=UPDATE&amp;creator=factset&amp;DYN_ARGS=TRUE&amp;DOC_NAME=FAT:FQL_AUDITING_CLIENT_TEMPLATE.FAT&amp;display_string=Audit&amp;VAR:KEY=XSDAFQVEVW&amp;VAR:QUERY=RkZfRUJJVERBX09QRVIoUVRSLDQvMS8yMDA5LDYvMzAvMjAwOSwsLFVTRCk=&amp;WINDOW=FIRST_POPUP&amp;HEIGH","T=450&amp;WIDTH=450&amp;START_MAXIMIZED=FALSE&amp;VAR:CALENDAR=US&amp;VAR:SYMBOL=LEG&amp;VAR:INDEX=0"}</definedName>
    <definedName name="_478__FDSAUDITLINK__" hidden="1">{"fdsup://directions/FAT Viewer?action=UPDATE&amp;creator=factset&amp;DYN_ARGS=TRUE&amp;DOC_NAME=FAT:FQL_AUDITING_CLIENT_TEMPLATE.FAT&amp;display_string=Audit&amp;VAR:KEY=DOTQFEZAFC&amp;VAR:QUERY=RkZfRUJJVERBX09QRVIoUVRSLDQvMS8yMDEwLDYvMzAvMjAxMCwsLFVTRCk=&amp;WINDOW=FIRST_POPUP&amp;HEIGH","T=450&amp;WIDTH=450&amp;START_MAXIMIZED=FALSE&amp;VAR:CALENDAR=US&amp;VAR:SYMBOL=LEG&amp;VAR:INDEX=0"}</definedName>
    <definedName name="_479__FDSAUDITLINK__" hidden="1">{"fdsup://directions/FAT Viewer?action=UPDATE&amp;creator=factset&amp;DYN_ARGS=TRUE&amp;DOC_NAME=FAT:FQL_AUDITING_CLIENT_TEMPLATE.FAT&amp;display_string=Audit&amp;VAR:KEY=HEXULUPUXG&amp;VAR:QUERY=RkZfRUJJVERBX09QRVIoUVRSLDQvMS8yMDA5LDYvMzAvMjAwOSwsLFVTRCk=&amp;WINDOW=FIRST_POPUP&amp;HEIGH","T=450&amp;WIDTH=450&amp;START_MAXIMIZED=FALSE&amp;VAR:CALENDAR=US&amp;VAR:SYMBOL=L&amp;VAR:INDEX=0"}</definedName>
    <definedName name="_4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80__FDSAUDITLINK__" hidden="1">{"fdsup://directions/FAT Viewer?action=UPDATE&amp;creator=factset&amp;DYN_ARGS=TRUE&amp;DOC_NAME=FAT:FQL_AUDITING_CLIENT_TEMPLATE.FAT&amp;display_string=Audit&amp;VAR:KEY=PCXWLYJOXC&amp;VAR:QUERY=RkZfRUJJVERBX09QRVIoUVRSLDQvMS8yMDEwLDYvMzAvMjAxMCwsLFVTRCk=&amp;WINDOW=FIRST_POPUP&amp;HEIGH","T=450&amp;WIDTH=450&amp;START_MAXIMIZED=FALSE&amp;VAR:CALENDAR=US&amp;VAR:SYMBOL=L&amp;VAR:INDEX=0"}</definedName>
    <definedName name="_481__FDSAUDITLINK__" hidden="1">{"fdsup://directions/FAT Viewer?action=UPDATE&amp;creator=factset&amp;DYN_ARGS=TRUE&amp;DOC_NAME=FAT:FQL_AUDITING_CLIENT_TEMPLATE.FAT&amp;display_string=Audit&amp;VAR:KEY=ZUPUFWPULW&amp;VAR:QUERY=RkZfRUJJVERBX09QRVIoUVRSLDQvMS8yMDA5LDYvMzAvMjAwOSwsLFVTRCk=&amp;WINDOW=FIRST_POPUP&amp;HEIGH","T=450&amp;WIDTH=450&amp;START_MAXIMIZED=FALSE&amp;VAR:CALENDAR=US&amp;VAR:SYMBOL=KSS&amp;VAR:INDEX=0"}</definedName>
    <definedName name="_482__FDSAUDITLINK__" hidden="1">{"fdsup://directions/FAT Viewer?action=UPDATE&amp;creator=factset&amp;DYN_ARGS=TRUE&amp;DOC_NAME=FAT:FQL_AUDITING_CLIENT_TEMPLATE.FAT&amp;display_string=Audit&amp;VAR:KEY=PKJWJWVYXU&amp;VAR:QUERY=RkZfRUJJVERBX09QRVIoUVRSLDQvMS8yMDEwLDYvMzAvMjAxMCwsLFVTRCk=&amp;WINDOW=FIRST_POPUP&amp;HEIGH","T=450&amp;WIDTH=450&amp;START_MAXIMIZED=FALSE&amp;VAR:CALENDAR=US&amp;VAR:SYMBOL=KSS&amp;VAR:INDEX=0"}</definedName>
    <definedName name="_483__FDSAUDITLINK__" hidden="1">{"fdsup://directions/FAT Viewer?action=UPDATE&amp;creator=factset&amp;DYN_ARGS=TRUE&amp;DOC_NAME=FAT:FQL_AUDITING_CLIENT_TEMPLATE.FAT&amp;display_string=Audit&amp;VAR:KEY=FONKTUVGZW&amp;VAR:QUERY=RkZfRUJJVERBX09QRVIoUVRSLDQvMS8yMDA5LDYvMzAvMjAwOSwsLFVTRCk=&amp;WINDOW=FIRST_POPUP&amp;HEIGH","T=450&amp;WIDTH=450&amp;START_MAXIMIZED=FALSE&amp;VAR:CALENDAR=US&amp;VAR:SYMBOL=KR&amp;VAR:INDEX=0"}</definedName>
    <definedName name="_484__FDSAUDITLINK__" hidden="1">{"fdsup://directions/FAT Viewer?action=UPDATE&amp;creator=factset&amp;DYN_ARGS=TRUE&amp;DOC_NAME=FAT:FQL_AUDITING_CLIENT_TEMPLATE.FAT&amp;display_string=Audit&amp;VAR:KEY=POFODWVIFG&amp;VAR:QUERY=RkZfRUJJVERBX09QRVIoUVRSLDQvMS8yMDEwLDYvMzAvMjAxMCwsLFVTRCk=&amp;WINDOW=FIRST_POPUP&amp;HEIGH","T=450&amp;WIDTH=450&amp;START_MAXIMIZED=FALSE&amp;VAR:CALENDAR=US&amp;VAR:SYMBOL=KR&amp;VAR:INDEX=0"}</definedName>
    <definedName name="_485__FDSAUDITLINK__" hidden="1">{"fdsup://directions/FAT Viewer?action=UPDATE&amp;creator=factset&amp;DYN_ARGS=TRUE&amp;DOC_NAME=FAT:FQL_AUDITING_CLIENT_TEMPLATE.FAT&amp;display_string=Audit&amp;VAR:KEY=FIBGZOPCHU&amp;VAR:QUERY=RkZfRUJJVERBX09QRVIoUVRSLDQvMS8yMDA5LDYvMzAvMjAwOSwsLFVTRCk=&amp;WINDOW=FIRST_POPUP&amp;HEIGH","T=450&amp;WIDTH=450&amp;START_MAXIMIZED=FALSE&amp;VAR:CALENDAR=US&amp;VAR:SYMBOL=KO&amp;VAR:INDEX=0"}</definedName>
    <definedName name="_486__FDSAUDITLINK__" hidden="1">{"fdsup://directions/FAT Viewer?action=UPDATE&amp;creator=factset&amp;DYN_ARGS=TRUE&amp;DOC_NAME=FAT:FQL_AUDITING_CLIENT_TEMPLATE.FAT&amp;display_string=Audit&amp;VAR:KEY=JULSDOTKBU&amp;VAR:QUERY=RkZfRUJJVERBX09QRVIoUVRSLDQvMS8yMDEwLDYvMzAvMjAxMCwsLFVTRCk=&amp;WINDOW=FIRST_POPUP&amp;HEIGH","T=450&amp;WIDTH=450&amp;START_MAXIMIZED=FALSE&amp;VAR:CALENDAR=US&amp;VAR:SYMBOL=KO&amp;VAR:INDEX=0"}</definedName>
    <definedName name="_487__FDSAUDITLINK__" hidden="1">{"fdsup://directions/FAT Viewer?action=UPDATE&amp;creator=factset&amp;DYN_ARGS=TRUE&amp;DOC_NAME=FAT:FQL_AUDITING_CLIENT_TEMPLATE.FAT&amp;display_string=Audit&amp;VAR:KEY=LMBABUVERQ&amp;VAR:QUERY=RkZfRUJJVERBX09QRVIoUVRSLDQvMS8yMDA5LDYvMzAvMjAwOSwsLFVTRCk=&amp;WINDOW=FIRST_POPUP&amp;HEIGH","T=450&amp;WIDTH=450&amp;START_MAXIMIZED=FALSE&amp;VAR:CALENDAR=US&amp;VAR:SYMBOL=KMX&amp;VAR:INDEX=0"}</definedName>
    <definedName name="_488__FDSAUDITLINK__" hidden="1">{"fdsup://directions/FAT Viewer?action=UPDATE&amp;creator=factset&amp;DYN_ARGS=TRUE&amp;DOC_NAME=FAT:FQL_AUDITING_CLIENT_TEMPLATE.FAT&amp;display_string=Audit&amp;VAR:KEY=ZAVQRGHMJK&amp;VAR:QUERY=RkZfRUJJVERBX09QRVIoUVRSLDQvMS8yMDEwLDYvMzAvMjAxMCwsLFVTRCk=&amp;WINDOW=FIRST_POPUP&amp;HEIGH","T=450&amp;WIDTH=450&amp;START_MAXIMIZED=FALSE&amp;VAR:CALENDAR=US&amp;VAR:SYMBOL=KMX&amp;VAR:INDEX=0"}</definedName>
    <definedName name="_489__FDSAUDITLINK__" hidden="1">{"fdsup://directions/FAT Viewer?action=UPDATE&amp;creator=factset&amp;DYN_ARGS=TRUE&amp;DOC_NAME=FAT:FQL_AUDITING_CLIENT_TEMPLATE.FAT&amp;display_string=Audit&amp;VAR:KEY=LWLCHMXOFI&amp;VAR:QUERY=RkZfRUJJVERBX09QRVIoUVRSLDQvMS8yMDA5LDYvMzAvMjAwOSwsLFVTRCk=&amp;WINDOW=FIRST_POPUP&amp;HEIGH","T=450&amp;WIDTH=450&amp;START_MAXIMIZED=FALSE&amp;VAR:CALENDAR=US&amp;VAR:SYMBOL=KMB&amp;VAR:INDEX=0"}</definedName>
    <definedName name="_4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490__FDSAUDITLINK__" hidden="1">{"fdsup://directions/FAT Viewer?action=UPDATE&amp;creator=factset&amp;DYN_ARGS=TRUE&amp;DOC_NAME=FAT:FQL_AUDITING_CLIENT_TEMPLATE.FAT&amp;display_string=Audit&amp;VAR:KEY=NURSBYNCPI&amp;VAR:QUERY=RkZfRUJJVERBX09QRVIoUVRSLDQvMS8yMDEwLDYvMzAvMjAxMCwsLFVTRCk=&amp;WINDOW=FIRST_POPUP&amp;HEIGH","T=450&amp;WIDTH=450&amp;START_MAXIMIZED=FALSE&amp;VAR:CALENDAR=US&amp;VAR:SYMBOL=KMB&amp;VAR:INDEX=0"}</definedName>
    <definedName name="_491__FDSAUDITLINK__" hidden="1">{"fdsup://directions/FAT Viewer?action=UPDATE&amp;creator=factset&amp;DYN_ARGS=TRUE&amp;DOC_NAME=FAT:FQL_AUDITING_CLIENT_TEMPLATE.FAT&amp;display_string=Audit&amp;VAR:KEY=VSJOHSTEZO&amp;VAR:QUERY=RkZfRUJJVERBX09QRVIoUVRSLDQvMS8yMDA5LDYvMzAvMjAwOSwsLFVTRCk=&amp;WINDOW=FIRST_POPUP&amp;HEIGH","T=450&amp;WIDTH=450&amp;START_MAXIMIZED=FALSE&amp;VAR:CALENDAR=US&amp;VAR:SYMBOL=KLAC&amp;VAR:INDEX=0"}</definedName>
    <definedName name="_492__FDSAUDITLINK__" hidden="1">{"fdsup://directions/FAT Viewer?action=UPDATE&amp;creator=factset&amp;DYN_ARGS=TRUE&amp;DOC_NAME=FAT:FQL_AUDITING_CLIENT_TEMPLATE.FAT&amp;display_string=Audit&amp;VAR:KEY=NUXWFWBCPE&amp;VAR:QUERY=RkZfRUJJVERBX09QRVIoUVRSLDQvMS8yMDEwLDYvMzAvMjAxMCwsLFVTRCk=&amp;WINDOW=FIRST_POPUP&amp;HEIGH","T=450&amp;WIDTH=450&amp;START_MAXIMIZED=FALSE&amp;VAR:CALENDAR=US&amp;VAR:SYMBOL=KLAC&amp;VAR:INDEX=0"}</definedName>
    <definedName name="_493__FDSAUDITLINK__" hidden="1">{"fdsup://directions/FAT Viewer?action=UPDATE&amp;creator=factset&amp;DYN_ARGS=TRUE&amp;DOC_NAME=FAT:FQL_AUDITING_CLIENT_TEMPLATE.FAT&amp;display_string=Audit&amp;VAR:KEY=NKPMNIDEPM&amp;VAR:QUERY=RkZfRUJJVERBX09QRVIoUVRSLDQvMS8yMDA5LDYvMzAvMjAwOSwsLFVTRCk=&amp;WINDOW=FIRST_POPUP&amp;HEIGH","T=450&amp;WIDTH=450&amp;START_MAXIMIZED=FALSE&amp;VAR:CALENDAR=US&amp;VAR:SYMBOL=KIM&amp;VAR:INDEX=0"}</definedName>
    <definedName name="_494__FDSAUDITLINK__" hidden="1">{"fdsup://directions/FAT Viewer?action=UPDATE&amp;creator=factset&amp;DYN_ARGS=TRUE&amp;DOC_NAME=FAT:FQL_AUDITING_CLIENT_TEMPLATE.FAT&amp;display_string=Audit&amp;VAR:KEY=FUROVKHORI&amp;VAR:QUERY=RkZfRUJJVERBX09QRVIoUVRSLDQvMS8yMDEwLDYvMzAvMjAxMCwsLFVTRCk=&amp;WINDOW=FIRST_POPUP&amp;HEIGH","T=450&amp;WIDTH=450&amp;START_MAXIMIZED=FALSE&amp;VAR:CALENDAR=US&amp;VAR:SYMBOL=KIM&amp;VAR:INDEX=0"}</definedName>
    <definedName name="_495__FDSAUDITLINK__" hidden="1">{"fdsup://directions/FAT Viewer?action=UPDATE&amp;creator=factset&amp;DYN_ARGS=TRUE&amp;DOC_NAME=FAT:FQL_AUDITING_CLIENT_TEMPLATE.FAT&amp;display_string=Audit&amp;VAR:KEY=PIRYLCZSZQ&amp;VAR:QUERY=RkZfRUJJVERBX09QRVIoUVRSLDQvMS8yMDA5LDYvMzAvMjAwOSwsLFVTRCk=&amp;WINDOW=FIRST_POPUP&amp;HEIGH","T=450&amp;WIDTH=450&amp;START_MAXIMIZED=FALSE&amp;VAR:CALENDAR=US&amp;VAR:SYMBOL=KG&amp;VAR:INDEX=0"}</definedName>
    <definedName name="_496__FDSAUDITLINK__" hidden="1">{"fdsup://directions/FAT Viewer?action=UPDATE&amp;creator=factset&amp;DYN_ARGS=TRUE&amp;DOC_NAME=FAT:FQL_AUDITING_CLIENT_TEMPLATE.FAT&amp;display_string=Audit&amp;VAR:KEY=XCLCVYZGXI&amp;VAR:QUERY=RkZfRUJJVERBX09QRVIoUVRSLDQvMS8yMDEwLDYvMzAvMjAxMCwsLFVTRCk=&amp;WINDOW=FIRST_POPUP&amp;HEIGH","T=450&amp;WIDTH=450&amp;START_MAXIMIZED=FALSE&amp;VAR:CALENDAR=US&amp;VAR:SYMBOL=KG&amp;VAR:INDEX=0"}</definedName>
    <definedName name="_497__FDSAUDITLINK__" hidden="1">{"fdsup://directions/FAT Viewer?action=UPDATE&amp;creator=factset&amp;DYN_ARGS=TRUE&amp;DOC_NAME=FAT:FQL_AUDITING_CLIENT_TEMPLATE.FAT&amp;display_string=Audit&amp;VAR:KEY=PUDAPUTOZG&amp;VAR:QUERY=RkZfRUJJVERBX09QRVIoUVRSLDQvMS8yMDA5LDYvMzAvMjAwOSwsLFVTRCk=&amp;WINDOW=FIRST_POPUP&amp;HEIGH","T=450&amp;WIDTH=450&amp;START_MAXIMIZED=FALSE&amp;VAR:CALENDAR=US&amp;VAR:SYMBOL=KFT&amp;VAR:INDEX=0"}</definedName>
    <definedName name="_498__FDSAUDITLINK__" hidden="1">{"fdsup://directions/FAT Viewer?action=UPDATE&amp;creator=factset&amp;DYN_ARGS=TRUE&amp;DOC_NAME=FAT:FQL_AUDITING_CLIENT_TEMPLATE.FAT&amp;display_string=Audit&amp;VAR:KEY=DWXUBOLMRY&amp;VAR:QUERY=RkZfRUJJVERBX09QRVIoUVRSLDQvMS8yMDEwLDYvMzAvMjAxMCwsLFVTRCk=&amp;WINDOW=FIRST_POPUP&amp;HEIGH","T=450&amp;WIDTH=450&amp;START_MAXIMIZED=FALSE&amp;VAR:CALENDAR=US&amp;VAR:SYMBOL=KFT&amp;VAR:INDEX=0"}</definedName>
    <definedName name="_499__FDSAUDITLINK__" hidden="1">{"fdsup://directions/FAT Viewer?action=UPDATE&amp;creator=factset&amp;DYN_ARGS=TRUE&amp;DOC_NAME=FAT:FQL_AUDITING_CLIENT_TEMPLATE.FAT&amp;display_string=Audit&amp;VAR:KEY=NINOXUDMHG&amp;VAR:QUERY=RkZfRUJJVERBX09QRVIoUVRSLDQvMS8yMDA5LDYvMzAvMjAwOSwsLFVTRCk=&amp;WINDOW=FIRST_POPUP&amp;HEIGH","T=450&amp;WIDTH=450&amp;START_MAXIMIZED=FALSE&amp;VAR:CALENDAR=US&amp;VAR:SYMBOL=KEY&amp;VAR:INDEX=0"}</definedName>
    <definedName name="_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00__FDSAUDITLINK__" hidden="1">{"fdsup://directions/FAT Viewer?action=UPDATE&amp;creator=factset&amp;DYN_ARGS=TRUE&amp;DOC_NAME=FAT:FQL_AUDITING_CLIENT_TEMPLATE.FAT&amp;display_string=Audit&amp;VAR:KEY=FADWLKBWPA&amp;VAR:QUERY=RkZfRUJJVERBX09QRVIoUVRSLDQvMS8yMDEwLDYvMzAvMjAxMCwsLFVTRCk=&amp;WINDOW=FIRST_POPUP&amp;HEIGH","T=450&amp;WIDTH=450&amp;START_MAXIMIZED=FALSE&amp;VAR:CALENDAR=US&amp;VAR:SYMBOL=KEY&amp;VAR:INDEX=0"}</definedName>
    <definedName name="_501__FDSAUDITLINK__" hidden="1">{"fdsup://directions/FAT Viewer?action=UPDATE&amp;creator=factset&amp;DYN_ARGS=TRUE&amp;DOC_NAME=FAT:FQL_AUDITING_CLIENT_TEMPLATE.FAT&amp;display_string=Audit&amp;VAR:KEY=TIRCFOBCXE&amp;VAR:QUERY=RkZfRUJJVERBX09QRVIoUVRSLDQvMS8yMDA5LDYvMzAvMjAwOSwsLFVTRCk=&amp;WINDOW=FIRST_POPUP&amp;HEIGH","T=450&amp;WIDTH=450&amp;START_MAXIMIZED=FALSE&amp;VAR:CALENDAR=US&amp;VAR:SYMBOL=K&amp;VAR:INDEX=0"}</definedName>
    <definedName name="_502__FDSAUDITLINK__" hidden="1">{"fdsup://directions/FAT Viewer?action=UPDATE&amp;creator=factset&amp;DYN_ARGS=TRUE&amp;DOC_NAME=FAT:FQL_AUDITING_CLIENT_TEMPLATE.FAT&amp;display_string=Audit&amp;VAR:KEY=LSTMVSZMBY&amp;VAR:QUERY=RkZfRUJJVERBX09QRVIoUVRSLDQvMS8yMDEwLDYvMzAvMjAxMCwsLFVTRCk=&amp;WINDOW=FIRST_POPUP&amp;HEIGH","T=450&amp;WIDTH=450&amp;START_MAXIMIZED=FALSE&amp;VAR:CALENDAR=US&amp;VAR:SYMBOL=K&amp;VAR:INDEX=0"}</definedName>
    <definedName name="_503__FDSAUDITLINK__" hidden="1">{"fdsup://directions/FAT Viewer?action=UPDATE&amp;creator=factset&amp;DYN_ARGS=TRUE&amp;DOC_NAME=FAT:FQL_AUDITING_CLIENT_TEMPLATE.FAT&amp;display_string=Audit&amp;VAR:KEY=DKLQPGBAHU&amp;VAR:QUERY=RkZfRUJJVERBX09QRVIoUVRSLDQvMS8yMDA5LDYvMzAvMjAwOSwsLFVTRCk=&amp;WINDOW=FIRST_POPUP&amp;HEIGH","T=450&amp;WIDTH=450&amp;START_MAXIMIZED=FALSE&amp;VAR:CALENDAR=US&amp;VAR:SYMBOL=JWN&amp;VAR:INDEX=0"}</definedName>
    <definedName name="_504__FDSAUDITLINK__" hidden="1">{"fdsup://directions/FAT Viewer?action=UPDATE&amp;creator=factset&amp;DYN_ARGS=TRUE&amp;DOC_NAME=FAT:FQL_AUDITING_CLIENT_TEMPLATE.FAT&amp;display_string=Audit&amp;VAR:KEY=XQVSPMBOFM&amp;VAR:QUERY=RkZfRUJJVERBX09QRVIoUVRSLDQvMS8yMDEwLDYvMzAvMjAxMCwsLFVTRCk=&amp;WINDOW=FIRST_POPUP&amp;HEIGH","T=450&amp;WIDTH=450&amp;START_MAXIMIZED=FALSE&amp;VAR:CALENDAR=US&amp;VAR:SYMBOL=JWN&amp;VAR:INDEX=0"}</definedName>
    <definedName name="_505__FDSAUDITLINK__" hidden="1">{"fdsup://directions/FAT Viewer?action=UPDATE&amp;creator=factset&amp;DYN_ARGS=TRUE&amp;DOC_NAME=FAT:FQL_AUDITING_CLIENT_TEMPLATE.FAT&amp;display_string=Audit&amp;VAR:KEY=XILIPAVIJG&amp;VAR:QUERY=RkZfRUJJVERBX09QRVIoUVRSLDQvMS8yMDA5LDYvMzAvMjAwOSwsLFVTRCk=&amp;WINDOW=FIRST_POPUP&amp;HEIGH","T=450&amp;WIDTH=450&amp;START_MAXIMIZED=FALSE&amp;VAR:CALENDAR=US&amp;VAR:SYMBOL=JPM&amp;VAR:INDEX=0"}</definedName>
    <definedName name="_506__FDSAUDITLINK__" hidden="1">{"fdsup://directions/FAT Viewer?action=UPDATE&amp;creator=factset&amp;DYN_ARGS=TRUE&amp;DOC_NAME=FAT:FQL_AUDITING_CLIENT_TEMPLATE.FAT&amp;display_string=Audit&amp;VAR:KEY=TIDINWTKZU&amp;VAR:QUERY=RkZfRUJJVERBX09QRVIoUVRSLDQvMS8yMDEwLDYvMzAvMjAxMCwsLFVTRCk=&amp;WINDOW=FIRST_POPUP&amp;HEIGH","T=450&amp;WIDTH=450&amp;START_MAXIMIZED=FALSE&amp;VAR:CALENDAR=US&amp;VAR:SYMBOL=JPM&amp;VAR:INDEX=0"}</definedName>
    <definedName name="_507__FDSAUDITLINK__" hidden="1">{"fdsup://directions/FAT Viewer?action=UPDATE&amp;creator=factset&amp;DYN_ARGS=TRUE&amp;DOC_NAME=FAT:FQL_AUDITING_CLIENT_TEMPLATE.FAT&amp;display_string=Audit&amp;VAR:KEY=FAHKBCNCPQ&amp;VAR:QUERY=RkZfRUJJVERBX09QRVIoUVRSLDQvMS8yMDA5LDYvMzAvMjAwOSwsLFVTRCk=&amp;WINDOW=FIRST_POPUP&amp;HEIGH","T=450&amp;WIDTH=450&amp;START_MAXIMIZED=FALSE&amp;VAR:CALENDAR=US&amp;VAR:SYMBOL=JNS&amp;VAR:INDEX=0"}</definedName>
    <definedName name="_508__FDSAUDITLINK__" hidden="1">{"fdsup://directions/FAT Viewer?action=UPDATE&amp;creator=factset&amp;DYN_ARGS=TRUE&amp;DOC_NAME=FAT:FQL_AUDITING_CLIENT_TEMPLATE.FAT&amp;display_string=Audit&amp;VAR:KEY=FOHSNILKVO&amp;VAR:QUERY=RkZfRUJJVERBX09QRVIoUVRSLDQvMS8yMDEwLDYvMzAvMjAxMCwsLFVTRCk=&amp;WINDOW=FIRST_POPUP&amp;HEIGH","T=450&amp;WIDTH=450&amp;START_MAXIMIZED=FALSE&amp;VAR:CALENDAR=US&amp;VAR:SYMBOL=JNS&amp;VAR:INDEX=0"}</definedName>
    <definedName name="_509__FDSAUDITLINK__" hidden="1">{"fdsup://directions/FAT Viewer?action=UPDATE&amp;creator=factset&amp;DYN_ARGS=TRUE&amp;DOC_NAME=FAT:FQL_AUDITING_CLIENT_TEMPLATE.FAT&amp;display_string=Audit&amp;VAR:KEY=HQNKJMRWFU&amp;VAR:QUERY=RkZfRUJJVERBX09QRVIoUVRSLDQvMS8yMDA5LDYvMzAvMjAwOSwsLFVTRCk=&amp;WINDOW=FIRST_POPUP&amp;HEIGH","T=450&amp;WIDTH=450&amp;START_MAXIMIZED=FALSE&amp;VAR:CALENDAR=US&amp;VAR:SYMBOL=JNPR&amp;VAR:INDEX=0"}</definedName>
    <definedName name="_5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10__FDSAUDITLINK__" hidden="1">{"fdsup://directions/FAT Viewer?action=UPDATE&amp;creator=factset&amp;DYN_ARGS=TRUE&amp;DOC_NAME=FAT:FQL_AUDITING_CLIENT_TEMPLATE.FAT&amp;display_string=Audit&amp;VAR:KEY=VSTCJAFKJU&amp;VAR:QUERY=RkZfRUJJVERBX09QRVIoUVRSLDQvMS8yMDEwLDYvMzAvMjAxMCwsLFVTRCk=&amp;WINDOW=FIRST_POPUP&amp;HEIGH","T=450&amp;WIDTH=450&amp;START_MAXIMIZED=FALSE&amp;VAR:CALENDAR=US&amp;VAR:SYMBOL=JNPR&amp;VAR:INDEX=0"}</definedName>
    <definedName name="_511__FDSAUDITLINK__" hidden="1">{"fdsup://directions/FAT Viewer?action=UPDATE&amp;creator=factset&amp;DYN_ARGS=TRUE&amp;DOC_NAME=FAT:FQL_AUDITING_CLIENT_TEMPLATE.FAT&amp;display_string=Audit&amp;VAR:KEY=VWFKNCTUDO&amp;VAR:QUERY=RkZfRUJJVERBX09QRVIoUVRSLDQvMS8yMDA5LDYvMzAvMjAwOSwsLFVTRCk=&amp;WINDOW=FIRST_POPUP&amp;HEIGH","T=450&amp;WIDTH=450&amp;START_MAXIMIZED=FALSE&amp;VAR:CALENDAR=US&amp;VAR:SYMBOL=JNJ&amp;VAR:INDEX=0"}</definedName>
    <definedName name="_512__FDSAUDITLINK__" hidden="1">{"fdsup://directions/FAT Viewer?action=UPDATE&amp;creator=factset&amp;DYN_ARGS=TRUE&amp;DOC_NAME=FAT:FQL_AUDITING_CLIENT_TEMPLATE.FAT&amp;display_string=Audit&amp;VAR:KEY=XQLOLUXYHG&amp;VAR:QUERY=RkZfRUJJVERBX09QRVIoUVRSLDQvMS8yMDEwLDYvMzAvMjAxMCwsLFVTRCk=&amp;WINDOW=FIRST_POPUP&amp;HEIGH","T=450&amp;WIDTH=450&amp;START_MAXIMIZED=FALSE&amp;VAR:CALENDAR=US&amp;VAR:SYMBOL=JNJ&amp;VAR:INDEX=0"}</definedName>
    <definedName name="_513__FDSAUDITLINK__" hidden="1">{"fdsup://directions/FAT Viewer?action=UPDATE&amp;creator=factset&amp;DYN_ARGS=TRUE&amp;DOC_NAME=FAT:FQL_AUDITING_CLIENT_TEMPLATE.FAT&amp;display_string=Audit&amp;VAR:KEY=VKFOXOHMTA&amp;VAR:QUERY=RkZfRUJJVERBX09QRVIoUVRSLDQvMS8yMDA5LDYvMzAvMjAwOSwsLFVTRCk=&amp;WINDOW=FIRST_POPUP&amp;HEIGH","T=450&amp;WIDTH=450&amp;START_MAXIMIZED=FALSE&amp;VAR:CALENDAR=US&amp;VAR:SYMBOL=JEC&amp;VAR:INDEX=0"}</definedName>
    <definedName name="_514__FDSAUDITLINK__" hidden="1">{"fdsup://directions/FAT Viewer?action=UPDATE&amp;creator=factset&amp;DYN_ARGS=TRUE&amp;DOC_NAME=FAT:FQL_AUDITING_CLIENT_TEMPLATE.FAT&amp;display_string=Audit&amp;VAR:KEY=FSLWJAZCDA&amp;VAR:QUERY=RkZfRUJJVERBX09QRVIoUVRSLDQvMS8yMDEwLDYvMzAvMjAxMCwsLFVTRCk=&amp;WINDOW=FIRST_POPUP&amp;HEIGH","T=450&amp;WIDTH=450&amp;START_MAXIMIZED=FALSE&amp;VAR:CALENDAR=US&amp;VAR:SYMBOL=JEC&amp;VAR:INDEX=0"}</definedName>
    <definedName name="_515__FDSAUDITLINK__" hidden="1">{"fdsup://directions/FAT Viewer?action=UPDATE&amp;creator=factset&amp;DYN_ARGS=TRUE&amp;DOC_NAME=FAT:FQL_AUDITING_CLIENT_TEMPLATE.FAT&amp;display_string=Audit&amp;VAR:KEY=DCNKROLSFO&amp;VAR:QUERY=RkZfRUJJVERBX09QRVIoUVRSLDQvMS8yMDA5LDYvMzAvMjAwOSwsLFVTRCk=&amp;WINDOW=FIRST_POPUP&amp;HEIGH","T=450&amp;WIDTH=450&amp;START_MAXIMIZED=FALSE&amp;VAR:CALENDAR=US&amp;VAR:SYMBOL=JDSU&amp;VAR:INDEX=0"}</definedName>
    <definedName name="_516__FDSAUDITLINK__" hidden="1">{"fdsup://directions/FAT Viewer?action=UPDATE&amp;creator=factset&amp;DYN_ARGS=TRUE&amp;DOC_NAME=FAT:FQL_AUDITING_CLIENT_TEMPLATE.FAT&amp;display_string=Audit&amp;VAR:KEY=DKBQPSZCRE&amp;VAR:QUERY=RkZfRUJJVERBX09QRVIoUVRSLDQvMS8yMDEwLDYvMzAvMjAxMCwsLFVTRCk=&amp;WINDOW=FIRST_POPUP&amp;HEIGH","T=450&amp;WIDTH=450&amp;START_MAXIMIZED=FALSE&amp;VAR:CALENDAR=US&amp;VAR:SYMBOL=JDSU&amp;VAR:INDEX=0"}</definedName>
    <definedName name="_517__FDSAUDITLINK__" hidden="1">{"fdsup://directions/FAT Viewer?action=UPDATE&amp;creator=factset&amp;DYN_ARGS=TRUE&amp;DOC_NAME=FAT:FQL_AUDITING_CLIENT_TEMPLATE.FAT&amp;display_string=Audit&amp;VAR:KEY=NMNCHMBAPE&amp;VAR:QUERY=RkZfRUJJVERBX09QRVIoUVRSLDQvMS8yMDA5LDYvMzAvMjAwOSwsLFVTRCk=&amp;WINDOW=FIRST_POPUP&amp;HEIGH","T=450&amp;WIDTH=450&amp;START_MAXIMIZED=FALSE&amp;VAR:CALENDAR=US&amp;VAR:SYMBOL=JCP&amp;VAR:INDEX=0"}</definedName>
    <definedName name="_518__FDSAUDITLINK__" hidden="1">{"fdsup://directions/FAT Viewer?action=UPDATE&amp;creator=factset&amp;DYN_ARGS=TRUE&amp;DOC_NAME=FAT:FQL_AUDITING_CLIENT_TEMPLATE.FAT&amp;display_string=Audit&amp;VAR:KEY=XWNWXSJMTA&amp;VAR:QUERY=RkZfRUJJVERBX09QRVIoUVRSLDQvMS8yMDEwLDYvMzAvMjAxMCwsLFVTRCk=&amp;WINDOW=FIRST_POPUP&amp;HEIGH","T=450&amp;WIDTH=450&amp;START_MAXIMIZED=FALSE&amp;VAR:CALENDAR=US&amp;VAR:SYMBOL=JCP&amp;VAR:INDEX=0"}</definedName>
    <definedName name="_519__FDSAUDITLINK__" hidden="1">{"fdsup://directions/FAT Viewer?action=UPDATE&amp;creator=factset&amp;DYN_ARGS=TRUE&amp;DOC_NAME=FAT:FQL_AUDITING_CLIENT_TEMPLATE.FAT&amp;display_string=Audit&amp;VAR:KEY=HEFCBWRCHA&amp;VAR:QUERY=RkZfRUJJVERBX09QRVIoUVRSLDQvMS8yMDA5LDYvMzAvMjAwOSwsLFVTRCk=&amp;WINDOW=FIRST_POPUP&amp;HEIGH","T=450&amp;WIDTH=450&amp;START_MAXIMIZED=FALSE&amp;VAR:CALENDAR=US&amp;VAR:SYMBOL=JCI&amp;VAR:INDEX=0"}</definedName>
    <definedName name="_5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20__FDSAUDITLINK__" hidden="1">{"fdsup://directions/FAT Viewer?action=UPDATE&amp;creator=factset&amp;DYN_ARGS=TRUE&amp;DOC_NAME=FAT:FQL_AUDITING_CLIENT_TEMPLATE.FAT&amp;display_string=Audit&amp;VAR:KEY=JMNEDCDCHM&amp;VAR:QUERY=RkZfRUJJVERBX09QRVIoUVRSLDQvMS8yMDEwLDYvMzAvMjAxMCwsLFVTRCk=&amp;WINDOW=FIRST_POPUP&amp;HEIGH","T=450&amp;WIDTH=450&amp;START_MAXIMIZED=FALSE&amp;VAR:CALENDAR=US&amp;VAR:SYMBOL=JCI&amp;VAR:INDEX=0"}</definedName>
    <definedName name="_521__FDSAUDITLINK__" hidden="1">{"fdsup://directions/FAT Viewer?action=UPDATE&amp;creator=factset&amp;DYN_ARGS=TRUE&amp;DOC_NAME=FAT:FQL_AUDITING_CLIENT_TEMPLATE.FAT&amp;display_string=Audit&amp;VAR:KEY=PKVSLYTGXK&amp;VAR:QUERY=RkZfRUJJVERBX09QRVIoUVRSLDQvMS8yMDA5LDYvMzAvMjAwOSwsLFVTRCk=&amp;WINDOW=FIRST_POPUP&amp;HEIGH","T=450&amp;WIDTH=450&amp;START_MAXIMIZED=FALSE&amp;VAR:CALENDAR=US&amp;VAR:SYMBOL=JBL&amp;VAR:INDEX=0"}</definedName>
    <definedName name="_522__FDSAUDITLINK__" hidden="1">{"fdsup://directions/FAT Viewer?action=UPDATE&amp;creator=factset&amp;DYN_ARGS=TRUE&amp;DOC_NAME=FAT:FQL_AUDITING_CLIENT_TEMPLATE.FAT&amp;display_string=Audit&amp;VAR:KEY=XMRQXGZYLO&amp;VAR:QUERY=RkZfRUJJVERBX09QRVIoUVRSLDQvMS8yMDEwLDYvMzAvMjAxMCwsLFVTRCk=&amp;WINDOW=FIRST_POPUP&amp;HEIGH","T=450&amp;WIDTH=450&amp;START_MAXIMIZED=FALSE&amp;VAR:CALENDAR=US&amp;VAR:SYMBOL=JBL&amp;VAR:INDEX=0"}</definedName>
    <definedName name="_523__FDSAUDITLINK__" hidden="1">{"fdsup://directions/FAT Viewer?action=UPDATE&amp;creator=factset&amp;DYN_ARGS=TRUE&amp;DOC_NAME=FAT:FQL_AUDITING_CLIENT_TEMPLATE.FAT&amp;display_string=Audit&amp;VAR:KEY=NUDGFSNGTE&amp;VAR:QUERY=RkZfRUJJVERBX09QRVIoUVRSLDQvMS8yMDA5LDYvMzAvMjAwOSwsLFVTRCk=&amp;WINDOW=FIRST_POPUP&amp;HEIGH","T=450&amp;WIDTH=450&amp;START_MAXIMIZED=FALSE&amp;VAR:CALENDAR=US&amp;VAR:SYMBOL=IVZ&amp;VAR:INDEX=0"}</definedName>
    <definedName name="_524__FDSAUDITLINK__" hidden="1">{"fdsup://directions/FAT Viewer?action=UPDATE&amp;creator=factset&amp;DYN_ARGS=TRUE&amp;DOC_NAME=FAT:FQL_AUDITING_CLIENT_TEMPLATE.FAT&amp;display_string=Audit&amp;VAR:KEY=VAHUXSNOPQ&amp;VAR:QUERY=RkZfRUJJVERBX09QRVIoUVRSLDQvMS8yMDEwLDYvMzAvMjAxMCwsLFVTRCk=&amp;WINDOW=FIRST_POPUP&amp;HEIGH","T=450&amp;WIDTH=450&amp;START_MAXIMIZED=FALSE&amp;VAR:CALENDAR=US&amp;VAR:SYMBOL=IVZ&amp;VAR:INDEX=0"}</definedName>
    <definedName name="_525__FDSAUDITLINK__" hidden="1">{"fdsup://directions/FAT Viewer?action=UPDATE&amp;creator=factset&amp;DYN_ARGS=TRUE&amp;DOC_NAME=FAT:FQL_AUDITING_CLIENT_TEMPLATE.FAT&amp;display_string=Audit&amp;VAR:KEY=TCBMDEVALO&amp;VAR:QUERY=RkZfRUJJVERBX09QRVIoUVRSLDQvMS8yMDA5LDYvMzAvMjAwOSwsLFVTRCk=&amp;WINDOW=FIRST_POPUP&amp;HEIGH","T=450&amp;WIDTH=450&amp;START_MAXIMIZED=FALSE&amp;VAR:CALENDAR=US&amp;VAR:SYMBOL=ITW&amp;VAR:INDEX=0"}</definedName>
    <definedName name="_526__FDSAUDITLINK__" hidden="1">{"fdsup://directions/FAT Viewer?action=UPDATE&amp;creator=factset&amp;DYN_ARGS=TRUE&amp;DOC_NAME=FAT:FQL_AUDITING_CLIENT_TEMPLATE.FAT&amp;display_string=Audit&amp;VAR:KEY=ZYPINEXUJE&amp;VAR:QUERY=RkZfRUJJVERBX09QRVIoUVRSLDQvMS8yMDEwLDYvMzAvMjAxMCwsLFVTRCk=&amp;WINDOW=FIRST_POPUP&amp;HEIGH","T=450&amp;WIDTH=450&amp;START_MAXIMIZED=FALSE&amp;VAR:CALENDAR=US&amp;VAR:SYMBOL=ITW&amp;VAR:INDEX=0"}</definedName>
    <definedName name="_527__FDSAUDITLINK__" hidden="1">{"fdsup://directions/FAT Viewer?action=UPDATE&amp;creator=factset&amp;DYN_ARGS=TRUE&amp;DOC_NAME=FAT:FQL_AUDITING_CLIENT_TEMPLATE.FAT&amp;display_string=Audit&amp;VAR:KEY=XUPQRSZOPY&amp;VAR:QUERY=RkZfRUJJVERBX09QRVIoUVRSLDQvMS8yMDA5LDYvMzAvMjAwOSwsLFVTRCk=&amp;WINDOW=FIRST_POPUP&amp;HEIGH","T=450&amp;WIDTH=450&amp;START_MAXIMIZED=FALSE&amp;VAR:CALENDAR=US&amp;VAR:SYMBOL=ITT&amp;VAR:INDEX=0"}</definedName>
    <definedName name="_528__FDSAUDITLINK__" hidden="1">{"fdsup://directions/FAT Viewer?action=UPDATE&amp;creator=factset&amp;DYN_ARGS=TRUE&amp;DOC_NAME=FAT:FQL_AUDITING_CLIENT_TEMPLATE.FAT&amp;display_string=Audit&amp;VAR:KEY=BINOFSROFO&amp;VAR:QUERY=RkZfRUJJVERBX09QRVIoUVRSLDQvMS8yMDEwLDYvMzAvMjAxMCwsLFVTRCk=&amp;WINDOW=FIRST_POPUP&amp;HEIGH","T=450&amp;WIDTH=450&amp;START_MAXIMIZED=FALSE&amp;VAR:CALENDAR=US&amp;VAR:SYMBOL=ITT&amp;VAR:INDEX=0"}</definedName>
    <definedName name="_529__FDSAUDITLINK__" hidden="1">{"fdsup://directions/FAT Viewer?action=UPDATE&amp;creator=factset&amp;DYN_ARGS=TRUE&amp;DOC_NAME=FAT:FQL_AUDITING_CLIENT_TEMPLATE.FAT&amp;display_string=Audit&amp;VAR:KEY=BORIVAXODO&amp;VAR:QUERY=RkZfRUJJVERBX09QRVIoUVRSLDQvMS8yMDA5LDYvMzAvMjAwOSwsLFVTRCk=&amp;WINDOW=FIRST_POPUP&amp;HEIGH","T=450&amp;WIDTH=450&amp;START_MAXIMIZED=FALSE&amp;VAR:CALENDAR=US&amp;VAR:SYMBOL=ISRG&amp;VAR:INDEX=0"}</definedName>
    <definedName name="_5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30__FDSAUDITLINK__" hidden="1">{"fdsup://directions/FAT Viewer?action=UPDATE&amp;creator=factset&amp;DYN_ARGS=TRUE&amp;DOC_NAME=FAT:FQL_AUDITING_CLIENT_TEMPLATE.FAT&amp;display_string=Audit&amp;VAR:KEY=NQRAFQNUXU&amp;VAR:QUERY=RkZfRUJJVERBX09QRVIoUVRSLDQvMS8yMDEwLDYvMzAvMjAxMCwsLFVTRCk=&amp;WINDOW=FIRST_POPUP&amp;HEIGH","T=450&amp;WIDTH=450&amp;START_MAXIMIZED=FALSE&amp;VAR:CALENDAR=US&amp;VAR:SYMBOL=ISRG&amp;VAR:INDEX=0"}</definedName>
    <definedName name="_531__FDSAUDITLINK__" hidden="1">{"fdsup://directions/FAT Viewer?action=UPDATE&amp;creator=factset&amp;DYN_ARGS=TRUE&amp;DOC_NAME=FAT:FQL_AUDITING_CLIENT_TEMPLATE.FAT&amp;display_string=Audit&amp;VAR:KEY=XSRONUHKBM&amp;VAR:QUERY=RkZfRUJJVERBX09QRVIoUVRSLDQvMS8yMDA5LDYvMzAvMjAwOSwsLFVTRCk=&amp;WINDOW=FIRST_POPUP&amp;HEIGH","T=450&amp;WIDTH=450&amp;START_MAXIMIZED=FALSE&amp;VAR:CALENDAR=US&amp;VAR:SYMBOL=IRM&amp;VAR:INDEX=0"}</definedName>
    <definedName name="_532__FDSAUDITLINK__" hidden="1">{"fdsup://directions/FAT Viewer?action=UPDATE&amp;creator=factset&amp;DYN_ARGS=TRUE&amp;DOC_NAME=FAT:FQL_AUDITING_CLIENT_TEMPLATE.FAT&amp;display_string=Audit&amp;VAR:KEY=BKFEBWVSLG&amp;VAR:QUERY=RkZfRUJJVERBX09QRVIoUVRSLDQvMS8yMDEwLDYvMzAvMjAxMCwsLFVTRCk=&amp;WINDOW=FIRST_POPUP&amp;HEIGH","T=450&amp;WIDTH=450&amp;START_MAXIMIZED=FALSE&amp;VAR:CALENDAR=US&amp;VAR:SYMBOL=IRM&amp;VAR:INDEX=0"}</definedName>
    <definedName name="_533__FDSAUDITLINK__" hidden="1">{"fdsup://directions/FAT Viewer?action=UPDATE&amp;creator=factset&amp;DYN_ARGS=TRUE&amp;DOC_NAME=FAT:FQL_AUDITING_CLIENT_TEMPLATE.FAT&amp;display_string=Audit&amp;VAR:KEY=JQDGXAZWBW&amp;VAR:QUERY=RkZfRUJJVERBX09QRVIoUVRSLDQvMS8yMDA5LDYvMzAvMjAwOSwsLFVTRCk=&amp;WINDOW=FIRST_POPUP&amp;HEIGH","T=450&amp;WIDTH=450&amp;START_MAXIMIZED=FALSE&amp;VAR:CALENDAR=US&amp;VAR:SYMBOL=IPG&amp;VAR:INDEX=0"}</definedName>
    <definedName name="_534__FDSAUDITLINK__" hidden="1">{"fdsup://directions/FAT Viewer?action=UPDATE&amp;creator=factset&amp;DYN_ARGS=TRUE&amp;DOC_NAME=FAT:FQL_AUDITING_CLIENT_TEMPLATE.FAT&amp;display_string=Audit&amp;VAR:KEY=BGRQFSDADO&amp;VAR:QUERY=RkZfRUJJVERBX09QRVIoUVRSLDQvMS8yMDEwLDYvMzAvMjAxMCwsLFVTRCk=&amp;WINDOW=FIRST_POPUP&amp;HEIGH","T=450&amp;WIDTH=450&amp;START_MAXIMIZED=FALSE&amp;VAR:CALENDAR=US&amp;VAR:SYMBOL=IPG&amp;VAR:INDEX=0"}</definedName>
    <definedName name="_535__FDSAUDITLINK__" hidden="1">{"fdsup://directions/FAT Viewer?action=UPDATE&amp;creator=factset&amp;DYN_ARGS=TRUE&amp;DOC_NAME=FAT:FQL_AUDITING_CLIENT_TEMPLATE.FAT&amp;display_string=Audit&amp;VAR:KEY=VKRAJWNWTM&amp;VAR:QUERY=RkZfRUJJVERBX09QRVIoUVRSLDQvMS8yMDA5LDYvMzAvMjAwOSwsLFVTRCk=&amp;WINDOW=FIRST_POPUP&amp;HEIGH","T=450&amp;WIDTH=450&amp;START_MAXIMIZED=FALSE&amp;VAR:CALENDAR=US&amp;VAR:SYMBOL=IP&amp;VAR:INDEX=0"}</definedName>
    <definedName name="_536__FDSAUDITLINK__" hidden="1">{"fdsup://directions/FAT Viewer?action=UPDATE&amp;creator=factset&amp;DYN_ARGS=TRUE&amp;DOC_NAME=FAT:FQL_AUDITING_CLIENT_TEMPLATE.FAT&amp;display_string=Audit&amp;VAR:KEY=XILUBEPIDY&amp;VAR:QUERY=RkZfRUJJVERBX09QRVIoUVRSLDQvMS8yMDEwLDYvMzAvMjAxMCwsLFVTRCk=&amp;WINDOW=FIRST_POPUP&amp;HEIGH","T=450&amp;WIDTH=450&amp;START_MAXIMIZED=FALSE&amp;VAR:CALENDAR=US&amp;VAR:SYMBOL=IP&amp;VAR:INDEX=0"}</definedName>
    <definedName name="_537__FDSAUDITLINK__" hidden="1">{"fdsup://directions/FAT Viewer?action=UPDATE&amp;creator=factset&amp;DYN_ARGS=TRUE&amp;DOC_NAME=FAT:FQL_AUDITING_CLIENT_TEMPLATE.FAT&amp;display_string=Audit&amp;VAR:KEY=RIJCBKTWRG&amp;VAR:QUERY=RkZfRUJJVERBX09QRVIoUVRSLDQvMS8yMDA5LDYvMzAvMjAwOSwsLFVTRCk=&amp;WINDOW=FIRST_POPUP&amp;HEIGH","T=450&amp;WIDTH=450&amp;START_MAXIMIZED=FALSE&amp;VAR:CALENDAR=US&amp;VAR:SYMBOL=INTU&amp;VAR:INDEX=0"}</definedName>
    <definedName name="_538__FDSAUDITLINK__" hidden="1">{"fdsup://directions/FAT Viewer?action=UPDATE&amp;creator=factset&amp;DYN_ARGS=TRUE&amp;DOC_NAME=FAT:FQL_AUDITING_CLIENT_TEMPLATE.FAT&amp;display_string=Audit&amp;VAR:KEY=LYRUPYPSXS&amp;VAR:QUERY=RkZfRUJJVERBX09QRVIoUVRSLDQvMS8yMDEwLDYvMzAvMjAxMCwsLFVTRCk=&amp;WINDOW=FIRST_POPUP&amp;HEIGH","T=450&amp;WIDTH=450&amp;START_MAXIMIZED=FALSE&amp;VAR:CALENDAR=US&amp;VAR:SYMBOL=INTU&amp;VAR:INDEX=0"}</definedName>
    <definedName name="_539__FDSAUDITLINK__" hidden="1">{"fdsup://directions/FAT Viewer?action=UPDATE&amp;creator=factset&amp;DYN_ARGS=TRUE&amp;DOC_NAME=FAT:FQL_AUDITING_CLIENT_TEMPLATE.FAT&amp;display_string=Audit&amp;VAR:KEY=JGPETETOBM&amp;VAR:QUERY=RkZfRUJJVERBX09QRVIoUVRSLDQvMS8yMDA5LDYvMzAvMjAwOSwsLFVTRCk=&amp;WINDOW=FIRST_POPUP&amp;HEIGH","T=450&amp;WIDTH=450&amp;START_MAXIMIZED=FALSE&amp;VAR:CALENDAR=US&amp;VAR:SYMBOL=INTC&amp;VAR:INDEX=0"}</definedName>
    <definedName name="_5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40__FDSAUDITLINK__" hidden="1">{"fdsup://directions/FAT Viewer?action=UPDATE&amp;creator=factset&amp;DYN_ARGS=TRUE&amp;DOC_NAME=FAT:FQL_AUDITING_CLIENT_TEMPLATE.FAT&amp;display_string=Audit&amp;VAR:KEY=PQPGHQVSXG&amp;VAR:QUERY=RkZfRUJJVERBX09QRVIoUVRSLDQvMS8yMDEwLDYvMzAvMjAxMCwsLFVTRCk=&amp;WINDOW=FIRST_POPUP&amp;HEIGH","T=450&amp;WIDTH=450&amp;START_MAXIMIZED=FALSE&amp;VAR:CALENDAR=US&amp;VAR:SYMBOL=INTC&amp;VAR:INDEX=0"}</definedName>
    <definedName name="_541__FDSAUDITLINK__" hidden="1">{"fdsup://directions/FAT Viewer?action=UPDATE&amp;creator=factset&amp;DYN_ARGS=TRUE&amp;DOC_NAME=FAT:FQL_AUDITING_CLIENT_TEMPLATE.FAT&amp;display_string=Audit&amp;VAR:KEY=FIVGVSZUTK&amp;VAR:QUERY=RkZfRUJJVERBX09QRVIoUVRSLDQvMS8yMDA5LDYvMzAvMjAwOSwsLFVTRCk=&amp;WINDOW=FIRST_POPUP&amp;HEIGH","T=450&amp;WIDTH=450&amp;START_MAXIMIZED=FALSE&amp;VAR:CALENDAR=US&amp;VAR:SYMBOL=IGT&amp;VAR:INDEX=0"}</definedName>
    <definedName name="_542__FDSAUDITLINK__" hidden="1">{"fdsup://directions/FAT Viewer?action=UPDATE&amp;creator=factset&amp;DYN_ARGS=TRUE&amp;DOC_NAME=FAT:FQL_AUDITING_CLIENT_TEMPLATE.FAT&amp;display_string=Audit&amp;VAR:KEY=LQBSHETUPW&amp;VAR:QUERY=RkZfRUJJVERBX09QRVIoUVRSLDQvMS8yMDEwLDYvMzAvMjAxMCwsLFVTRCk=&amp;WINDOW=FIRST_POPUP&amp;HEIGH","T=450&amp;WIDTH=450&amp;START_MAXIMIZED=FALSE&amp;VAR:CALENDAR=US&amp;VAR:SYMBOL=IGT&amp;VAR:INDEX=0"}</definedName>
    <definedName name="_543__FDSAUDITLINK__" hidden="1">{"fdsup://directions/FAT Viewer?action=UPDATE&amp;creator=factset&amp;DYN_ARGS=TRUE&amp;DOC_NAME=FAT:FQL_AUDITING_CLIENT_TEMPLATE.FAT&amp;display_string=Audit&amp;VAR:KEY=XODGTMJCFE&amp;VAR:QUERY=RkZfRUJJVERBX09QRVIoUVRSLDQvMS8yMDA5LDYvMzAvMjAwOSwsLFVTRCk=&amp;WINDOW=FIRST_POPUP&amp;HEIGH","T=450&amp;WIDTH=450&amp;START_MAXIMIZED=FALSE&amp;VAR:CALENDAR=US&amp;VAR:SYMBOL=IFF&amp;VAR:INDEX=0"}</definedName>
    <definedName name="_544__FDSAUDITLINK__" hidden="1">{"fdsup://directions/FAT Viewer?action=UPDATE&amp;creator=factset&amp;DYN_ARGS=TRUE&amp;DOC_NAME=FAT:FQL_AUDITING_CLIENT_TEMPLATE.FAT&amp;display_string=Audit&amp;VAR:KEY=ZCDIRSDITG&amp;VAR:QUERY=RkZfRUJJVERBX09QRVIoUVRSLDQvMS8yMDEwLDYvMzAvMjAxMCwsLFVTRCk=&amp;WINDOW=FIRST_POPUP&amp;HEIGH","T=450&amp;WIDTH=450&amp;START_MAXIMIZED=FALSE&amp;VAR:CALENDAR=US&amp;VAR:SYMBOL=IFF&amp;VAR:INDEX=0"}</definedName>
    <definedName name="_545__FDSAUDITLINK__" hidden="1">{"fdsup://directions/FAT Viewer?action=UPDATE&amp;creator=factset&amp;DYN_ARGS=TRUE&amp;DOC_NAME=FAT:FQL_AUDITING_CLIENT_TEMPLATE.FAT&amp;display_string=Audit&amp;VAR:KEY=HWBALQBYFI&amp;VAR:QUERY=RkZfRUJJVERBX09QRVIoUVRSLDQvMS8yMDA5LDYvMzAvMjAwOSwsLFVTRCk=&amp;WINDOW=FIRST_POPUP&amp;HEIGH","T=450&amp;WIDTH=450&amp;START_MAXIMIZED=FALSE&amp;VAR:CALENDAR=US&amp;VAR:SYMBOL=ICE&amp;VAR:INDEX=0"}</definedName>
    <definedName name="_546__FDSAUDITLINK__" hidden="1">{"fdsup://directions/FAT Viewer?action=UPDATE&amp;creator=factset&amp;DYN_ARGS=TRUE&amp;DOC_NAME=FAT:FQL_AUDITING_CLIENT_TEMPLATE.FAT&amp;display_string=Audit&amp;VAR:KEY=PGVSRUTSHQ&amp;VAR:QUERY=RkZfRUJJVERBX09QRVIoUVRSLDQvMS8yMDEwLDYvMzAvMjAxMCwsLFVTRCk=&amp;WINDOW=FIRST_POPUP&amp;HEIGH","T=450&amp;WIDTH=450&amp;START_MAXIMIZED=FALSE&amp;VAR:CALENDAR=US&amp;VAR:SYMBOL=ICE&amp;VAR:INDEX=0"}</definedName>
    <definedName name="_547__FDSAUDITLINK__" hidden="1">{"fdsup://directions/FAT Viewer?action=UPDATE&amp;creator=factset&amp;DYN_ARGS=TRUE&amp;DOC_NAME=FAT:FQL_AUDITING_CLIENT_TEMPLATE.FAT&amp;display_string=Audit&amp;VAR:KEY=FUNSZYVSPA&amp;VAR:QUERY=RkZfRUJJVERBX09QRVIoUVRSLDQvMS8yMDA5LDYvMzAvMjAwOSwsLFVTRCk=&amp;WINDOW=FIRST_POPUP&amp;HEIGH","T=450&amp;WIDTH=450&amp;START_MAXIMIZED=FALSE&amp;VAR:CALENDAR=US&amp;VAR:SYMBOL=IBM&amp;VAR:INDEX=0"}</definedName>
    <definedName name="_548__FDSAUDITLINK__" hidden="1">{"fdsup://directions/FAT Viewer?action=UPDATE&amp;creator=factset&amp;DYN_ARGS=TRUE&amp;DOC_NAME=FAT:FQL_AUDITING_CLIENT_TEMPLATE.FAT&amp;display_string=Audit&amp;VAR:KEY=VCNKXCPUZC&amp;VAR:QUERY=RkZfRUJJVERBX09QRVIoUVRSLDQvMS8yMDEwLDYvMzAvMjAxMCwsLFVTRCk=&amp;WINDOW=FIRST_POPUP&amp;HEIGH","T=450&amp;WIDTH=450&amp;START_MAXIMIZED=FALSE&amp;VAR:CALENDAR=US&amp;VAR:SYMBOL=IBM&amp;VAR:INDEX=0"}</definedName>
    <definedName name="_549__FDSAUDITLINK__" hidden="1">{"fdsup://directions/FAT Viewer?action=UPDATE&amp;creator=factset&amp;DYN_ARGS=TRUE&amp;DOC_NAME=FAT:FQL_AUDITING_CLIENT_TEMPLATE.FAT&amp;display_string=Audit&amp;VAR:KEY=ZGLMZIJSPM&amp;VAR:QUERY=RkZfRUJJVERBX09QRVIoUVRSLDQvMS8yMDA5LDYvMzAvMjAwOSwsLFVTRCk=&amp;WINDOW=FIRST_POPUP&amp;HEIGH","T=450&amp;WIDTH=450&amp;START_MAXIMIZED=FALSE&amp;VAR:CALENDAR=US&amp;VAR:SYMBOL=HUM&amp;VAR:INDEX=0"}</definedName>
    <definedName name="_5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50__FDSAUDITLINK__" hidden="1">{"fdsup://directions/FAT Viewer?action=UPDATE&amp;creator=factset&amp;DYN_ARGS=TRUE&amp;DOC_NAME=FAT:FQL_AUDITING_CLIENT_TEMPLATE.FAT&amp;display_string=Audit&amp;VAR:KEY=VIDYREHUTY&amp;VAR:QUERY=RkZfRUJJVERBX09QRVIoUVRSLDQvMS8yMDEwLDYvMzAvMjAxMCwsLFVTRCk=&amp;WINDOW=FIRST_POPUP&amp;HEIGH","T=450&amp;WIDTH=450&amp;START_MAXIMIZED=FALSE&amp;VAR:CALENDAR=US&amp;VAR:SYMBOL=HUM&amp;VAR:INDEX=0"}</definedName>
    <definedName name="_551__FDSAUDITLINK__" hidden="1">{"fdsup://directions/FAT Viewer?action=UPDATE&amp;creator=factset&amp;DYN_ARGS=TRUE&amp;DOC_NAME=FAT:FQL_AUDITING_CLIENT_TEMPLATE.FAT&amp;display_string=Audit&amp;VAR:KEY=DMZCJKBGBS&amp;VAR:QUERY=RkZfRUJJVERBX09QRVIoUVRSLDQvMS8yMDA5LDYvMzAvMjAwOSwsLFVTRCk=&amp;WINDOW=FIRST_POPUP&amp;HEIGH","T=450&amp;WIDTH=450&amp;START_MAXIMIZED=FALSE&amp;VAR:CALENDAR=US&amp;VAR:SYMBOL=HSY&amp;VAR:INDEX=0"}</definedName>
    <definedName name="_552__FDSAUDITLINK__" hidden="1">{"fdsup://directions/FAT Viewer?action=UPDATE&amp;creator=factset&amp;DYN_ARGS=TRUE&amp;DOC_NAME=FAT:FQL_AUDITING_CLIENT_TEMPLATE.FAT&amp;display_string=Audit&amp;VAR:KEY=JEXGTMBUPE&amp;VAR:QUERY=RkZfRUJJVERBX09QRVIoUVRSLDQvMS8yMDEwLDYvMzAvMjAxMCwsLFVTRCk=&amp;WINDOW=FIRST_POPUP&amp;HEIGH","T=450&amp;WIDTH=450&amp;START_MAXIMIZED=FALSE&amp;VAR:CALENDAR=US&amp;VAR:SYMBOL=HSY&amp;VAR:INDEX=0"}</definedName>
    <definedName name="_553__FDSAUDITLINK__" hidden="1">{"fdsup://directions/FAT Viewer?action=UPDATE&amp;creator=factset&amp;DYN_ARGS=TRUE&amp;DOC_NAME=FAT:FQL_AUDITING_CLIENT_TEMPLATE.FAT&amp;display_string=Audit&amp;VAR:KEY=DKFCFYVABG&amp;VAR:QUERY=RkZfRUJJVERBX09QRVIoUVRSLDQvMS8yMDA5LDYvMzAvMjAwOSwsLFVTRCk=&amp;WINDOW=FIRST_POPUP&amp;HEIGH","T=450&amp;WIDTH=450&amp;START_MAXIMIZED=FALSE&amp;VAR:CALENDAR=US&amp;VAR:SYMBOL=HST&amp;VAR:INDEX=0"}</definedName>
    <definedName name="_554__FDSAUDITLINK__" hidden="1">{"fdsup://directions/FAT Viewer?action=UPDATE&amp;creator=factset&amp;DYN_ARGS=TRUE&amp;DOC_NAME=FAT:FQL_AUDITING_CLIENT_TEMPLATE.FAT&amp;display_string=Audit&amp;VAR:KEY=PADODARSBA&amp;VAR:QUERY=RkZfRUJJVERBX09QRVIoUVRSLDQvMS8yMDEwLDYvMzAvMjAxMCwsLFVTRCk=&amp;WINDOW=FIRST_POPUP&amp;HEIGH","T=450&amp;WIDTH=450&amp;START_MAXIMIZED=FALSE&amp;VAR:CALENDAR=US&amp;VAR:SYMBOL=HST&amp;VAR:INDEX=0"}</definedName>
    <definedName name="_555__FDSAUDITLINK__" hidden="1">{"fdsup://directions/FAT Viewer?action=UPDATE&amp;creator=factset&amp;DYN_ARGS=TRUE&amp;DOC_NAME=FAT:FQL_AUDITING_CLIENT_TEMPLATE.FAT&amp;display_string=Audit&amp;VAR:KEY=XCTONARMHK&amp;VAR:QUERY=RkZfRUJJVERBX09QRVIoUVRSLDQvMS8yMDA5LDYvMzAvMjAwOSwsLFVTRCk=&amp;WINDOW=FIRST_POPUP&amp;HEIGH","T=450&amp;WIDTH=450&amp;START_MAXIMIZED=FALSE&amp;VAR:CALENDAR=US&amp;VAR:SYMBOL=HSP&amp;VAR:INDEX=0"}</definedName>
    <definedName name="_556__FDSAUDITLINK__" hidden="1">{"fdsup://directions/FAT Viewer?action=UPDATE&amp;creator=factset&amp;DYN_ARGS=TRUE&amp;DOC_NAME=FAT:FQL_AUDITING_CLIENT_TEMPLATE.FAT&amp;display_string=Audit&amp;VAR:KEY=XAPEZIJWBG&amp;VAR:QUERY=RkZfRUJJVERBX09QRVIoUVRSLDQvMS8yMDEwLDYvMzAvMjAxMCwsLFVTRCk=&amp;WINDOW=FIRST_POPUP&amp;HEIGH","T=450&amp;WIDTH=450&amp;START_MAXIMIZED=FALSE&amp;VAR:CALENDAR=US&amp;VAR:SYMBOL=HSP&amp;VAR:INDEX=0"}</definedName>
    <definedName name="_557__FDSAUDITLINK__" hidden="1">{"fdsup://directions/FAT Viewer?action=UPDATE&amp;creator=factset&amp;DYN_ARGS=TRUE&amp;DOC_NAME=FAT:FQL_AUDITING_CLIENT_TEMPLATE.FAT&amp;display_string=Audit&amp;VAR:KEY=VAFULARKLW&amp;VAR:QUERY=RkZfRUJJVERBX09QRVIoUVRSLDQvMS8yMDA5LDYvMzAvMjAwOSwsLFVTRCk=&amp;WINDOW=FIRST_POPUP&amp;HEIGH","T=450&amp;WIDTH=450&amp;START_MAXIMIZED=FALSE&amp;VAR:CALENDAR=US&amp;VAR:SYMBOL=HRS&amp;VAR:INDEX=0"}</definedName>
    <definedName name="_558__FDSAUDITLINK__" hidden="1">{"fdsup://directions/FAT Viewer?action=UPDATE&amp;creator=factset&amp;DYN_ARGS=TRUE&amp;DOC_NAME=FAT:FQL_AUDITING_CLIENT_TEMPLATE.FAT&amp;display_string=Audit&amp;VAR:KEY=FSNENOPOHY&amp;VAR:QUERY=RkZfRUJJVERBX09QRVIoUVRSLDQvMS8yMDEwLDYvMzAvMjAxMCwsLFVTRCk=&amp;WINDOW=FIRST_POPUP&amp;HEIGH","T=450&amp;WIDTH=450&amp;START_MAXIMIZED=FALSE&amp;VAR:CALENDAR=US&amp;VAR:SYMBOL=HRS&amp;VAR:INDEX=0"}</definedName>
    <definedName name="_559__FDSAUDITLINK__" hidden="1">{"fdsup://directions/FAT Viewer?action=UPDATE&amp;creator=factset&amp;DYN_ARGS=TRUE&amp;DOC_NAME=FAT:FQL_AUDITING_CLIENT_TEMPLATE.FAT&amp;display_string=Audit&amp;VAR:KEY=FCFAHCDIZA&amp;VAR:QUERY=RkZfRUJJVERBX09QRVIoUVRSLDQvMS8yMDA5LDYvMzAvMjAwOSwsLFVTRCk=&amp;WINDOW=FIRST_POPUP&amp;HEIGH","T=450&amp;WIDTH=450&amp;START_MAXIMIZED=FALSE&amp;VAR:CALENDAR=US&amp;VAR:SYMBOL=HRL&amp;VAR:INDEX=0"}</definedName>
    <definedName name="_5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60__FDSAUDITLINK__" hidden="1">{"fdsup://directions/FAT Viewer?action=UPDATE&amp;creator=factset&amp;DYN_ARGS=TRUE&amp;DOC_NAME=FAT:FQL_AUDITING_CLIENT_TEMPLATE.FAT&amp;display_string=Audit&amp;VAR:KEY=PARYBILGJK&amp;VAR:QUERY=RkZfRUJJVERBX09QRVIoUVRSLDQvMS8yMDEwLDYvMzAvMjAxMCwsLFVTRCk=&amp;WINDOW=FIRST_POPUP&amp;HEIGH","T=450&amp;WIDTH=450&amp;START_MAXIMIZED=FALSE&amp;VAR:CALENDAR=US&amp;VAR:SYMBOL=HRL&amp;VAR:INDEX=0"}</definedName>
    <definedName name="_561__FDSAUDITLINK__" hidden="1">{"fdsup://directions/FAT Viewer?action=UPDATE&amp;creator=factset&amp;DYN_ARGS=TRUE&amp;DOC_NAME=FAT:FQL_AUDITING_CLIENT_TEMPLATE.FAT&amp;display_string=Audit&amp;VAR:KEY=NENEZGNEVY&amp;VAR:QUERY=RkZfRUJJVERBX09QRVIoUVRSLDQvMS8yMDA5LDYvMzAvMjAwOSwsLFVTRCk=&amp;WINDOW=FIRST_POPUP&amp;HEIGH","T=450&amp;WIDTH=450&amp;START_MAXIMIZED=FALSE&amp;VAR:CALENDAR=US&amp;VAR:SYMBOL=HRB&amp;VAR:INDEX=0"}</definedName>
    <definedName name="_562__FDSAUDITLINK__" hidden="1">{"fdsup://directions/FAT Viewer?action=UPDATE&amp;creator=factset&amp;DYN_ARGS=TRUE&amp;DOC_NAME=FAT:FQL_AUDITING_CLIENT_TEMPLATE.FAT&amp;display_string=Audit&amp;VAR:KEY=JSJWTEFSHQ&amp;VAR:QUERY=RkZfRUJJVERBX09QRVIoUVRSLDQvMS8yMDEwLDYvMzAvMjAxMCwsLFVTRCk=&amp;WINDOW=FIRST_POPUP&amp;HEIGH","T=450&amp;WIDTH=450&amp;START_MAXIMIZED=FALSE&amp;VAR:CALENDAR=US&amp;VAR:SYMBOL=HRB&amp;VAR:INDEX=0"}</definedName>
    <definedName name="_563__FDSAUDITLINK__" hidden="1">{"fdsup://directions/FAT Viewer?action=UPDATE&amp;creator=factset&amp;DYN_ARGS=TRUE&amp;DOC_NAME=FAT:FQL_AUDITING_CLIENT_TEMPLATE.FAT&amp;display_string=Audit&amp;VAR:KEY=TCNWFQXQRU&amp;VAR:QUERY=RkZfRUJJVERBX09QRVIoUVRSLDQvMS8yMDA5LDYvMzAvMjAwOSwsLFVTRCk=&amp;WINDOW=FIRST_POPUP&amp;HEIGH","T=450&amp;WIDTH=450&amp;START_MAXIMIZED=FALSE&amp;VAR:CALENDAR=US&amp;VAR:SYMBOL=HPQ&amp;VAR:INDEX=0"}</definedName>
    <definedName name="_564__FDSAUDITLINK__" hidden="1">{"fdsup://directions/FAT Viewer?action=UPDATE&amp;creator=factset&amp;DYN_ARGS=TRUE&amp;DOC_NAME=FAT:FQL_AUDITING_CLIENT_TEMPLATE.FAT&amp;display_string=Audit&amp;VAR:KEY=HSBMZYLYNY&amp;VAR:QUERY=RkZfRUJJVERBX09QRVIoUVRSLDQvMS8yMDEwLDYvMzAvMjAxMCwsLFVTRCk=&amp;WINDOW=FIRST_POPUP&amp;HEIGH","T=450&amp;WIDTH=450&amp;START_MAXIMIZED=FALSE&amp;VAR:CALENDAR=US&amp;VAR:SYMBOL=HPQ&amp;VAR:INDEX=0"}</definedName>
    <definedName name="_565__FDSAUDITLINK__" hidden="1">{"fdsup://directions/FAT Viewer?action=UPDATE&amp;creator=factset&amp;DYN_ARGS=TRUE&amp;DOC_NAME=FAT:FQL_AUDITING_CLIENT_TEMPLATE.FAT&amp;display_string=Audit&amp;VAR:KEY=BYDCVARYNA&amp;VAR:QUERY=RkZfRUJJVERBX09QRVIoUVRSLDQvMS8yMDA5LDYvMzAvMjAwOSwsLFVTRCk=&amp;WINDOW=FIRST_POPUP&amp;HEIGH","T=450&amp;WIDTH=450&amp;START_MAXIMIZED=FALSE&amp;VAR:CALENDAR=US&amp;VAR:SYMBOL=HP&amp;VAR:INDEX=0"}</definedName>
    <definedName name="_566__FDSAUDITLINK__" hidden="1">{"fdsup://directions/FAT Viewer?action=UPDATE&amp;creator=factset&amp;DYN_ARGS=TRUE&amp;DOC_NAME=FAT:FQL_AUDITING_CLIENT_TEMPLATE.FAT&amp;display_string=Audit&amp;VAR:KEY=TKPKFSVKTY&amp;VAR:QUERY=RkZfRUJJVERBX09QRVIoUVRSLDQvMS8yMDEwLDYvMzAvMjAxMCwsLFVTRCk=&amp;WINDOW=FIRST_POPUP&amp;HEIGH","T=450&amp;WIDTH=450&amp;START_MAXIMIZED=FALSE&amp;VAR:CALENDAR=US&amp;VAR:SYMBOL=HP&amp;VAR:INDEX=0"}</definedName>
    <definedName name="_567__FDSAUDITLINK__" hidden="1">{"fdsup://directions/FAT Viewer?action=UPDATE&amp;creator=factset&amp;DYN_ARGS=TRUE&amp;DOC_NAME=FAT:FQL_AUDITING_CLIENT_TEMPLATE.FAT&amp;display_string=Audit&amp;VAR:KEY=TYRCLQJYVU&amp;VAR:QUERY=RkZfRUJJVERBX09QRVIoUVRSLDQvMS8yMDA5LDYvMzAvMjAwOSwsLFVTRCk=&amp;WINDOW=FIRST_POPUP&amp;HEIGH","T=450&amp;WIDTH=450&amp;START_MAXIMIZED=FALSE&amp;VAR:CALENDAR=US&amp;VAR:SYMBOL=HOT&amp;VAR:INDEX=0"}</definedName>
    <definedName name="_568__FDSAUDITLINK__" hidden="1">{"fdsup://directions/FAT Viewer?action=UPDATE&amp;creator=factset&amp;DYN_ARGS=TRUE&amp;DOC_NAME=FAT:FQL_AUDITING_CLIENT_TEMPLATE.FAT&amp;display_string=Audit&amp;VAR:KEY=JCHGDOLOLC&amp;VAR:QUERY=RkZfRUJJVERBX09QRVIoUVRSLDQvMS8yMDEwLDYvMzAvMjAxMCwsLFVTRCk=&amp;WINDOW=FIRST_POPUP&amp;HEIGH","T=450&amp;WIDTH=450&amp;START_MAXIMIZED=FALSE&amp;VAR:CALENDAR=US&amp;VAR:SYMBOL=HOT&amp;VAR:INDEX=0"}</definedName>
    <definedName name="_569__FDSAUDITLINK__" hidden="1">{"fdsup://directions/FAT Viewer?action=UPDATE&amp;creator=factset&amp;DYN_ARGS=TRUE&amp;DOC_NAME=FAT:FQL_AUDITING_CLIENT_TEMPLATE.FAT&amp;display_string=Audit&amp;VAR:KEY=ZSLYXWJSLW&amp;VAR:QUERY=RkZfRUJJVERBX09QRVIoUVRSLDQvMS8yMDA5LDYvMzAvMjAwOSwsLFVTRCk=&amp;WINDOW=FIRST_POPUP&amp;HEIGH","T=450&amp;WIDTH=450&amp;START_MAXIMIZED=FALSE&amp;VAR:CALENDAR=US&amp;VAR:SYMBOL=HON&amp;VAR:INDEX=0"}</definedName>
    <definedName name="_5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70__FDSAUDITLINK__" hidden="1">{"fdsup://directions/FAT Viewer?action=UPDATE&amp;creator=factset&amp;DYN_ARGS=TRUE&amp;DOC_NAME=FAT:FQL_AUDITING_CLIENT_TEMPLATE.FAT&amp;display_string=Audit&amp;VAR:KEY=FWDYFWFCZC&amp;VAR:QUERY=RkZfRUJJVERBX09QRVIoUVRSLDQvMS8yMDEwLDYvMzAvMjAxMCwsLFVTRCk=&amp;WINDOW=FIRST_POPUP&amp;HEIGH","T=450&amp;WIDTH=450&amp;START_MAXIMIZED=FALSE&amp;VAR:CALENDAR=US&amp;VAR:SYMBOL=HON&amp;VAR:INDEX=0"}</definedName>
    <definedName name="_571__FDSAUDITLINK__" hidden="1">{"fdsup://directions/FAT Viewer?action=UPDATE&amp;creator=factset&amp;DYN_ARGS=TRUE&amp;DOC_NAME=FAT:FQL_AUDITING_CLIENT_TEMPLATE.FAT&amp;display_string=Audit&amp;VAR:KEY=HOPCBUJIPI&amp;VAR:QUERY=RkZfRUJJVERBX09QRVIoUVRSLDQvMS8yMDA5LDYvMzAvMjAwOSwsLFVTRCk=&amp;WINDOW=FIRST_POPUP&amp;HEIGH","T=450&amp;WIDTH=450&amp;START_MAXIMIZED=FALSE&amp;VAR:CALENDAR=US&amp;VAR:SYMBOL=HOG&amp;VAR:INDEX=0"}</definedName>
    <definedName name="_572__FDSAUDITLINK__" hidden="1">{"fdsup://directions/FAT Viewer?action=UPDATE&amp;creator=factset&amp;DYN_ARGS=TRUE&amp;DOC_NAME=FAT:FQL_AUDITING_CLIENT_TEMPLATE.FAT&amp;display_string=Audit&amp;VAR:KEY=DCRMZYPIBY&amp;VAR:QUERY=RkZfRUJJVERBX09QRVIoUVRSLDQvMS8yMDEwLDYvMzAvMjAxMCwsLFVTRCk=&amp;WINDOW=FIRST_POPUP&amp;HEIGH","T=450&amp;WIDTH=450&amp;START_MAXIMIZED=FALSE&amp;VAR:CALENDAR=US&amp;VAR:SYMBOL=HOG&amp;VAR:INDEX=0"}</definedName>
    <definedName name="_573__FDSAUDITLINK__" hidden="1">{"fdsup://directions/FAT Viewer?action=UPDATE&amp;creator=factset&amp;DYN_ARGS=TRUE&amp;DOC_NAME=FAT:FQL_AUDITING_CLIENT_TEMPLATE.FAT&amp;display_string=Audit&amp;VAR:KEY=NSBYNMNGTO&amp;VAR:QUERY=RkZfRUJJVERBX09QRVIoUVRSLDQvMS8yMDA5LDYvMzAvMjAwOSwsLFVTRCk=&amp;WINDOW=FIRST_POPUP&amp;HEIGH","T=450&amp;WIDTH=450&amp;START_MAXIMIZED=FALSE&amp;VAR:CALENDAR=US&amp;VAR:SYMBOL=HNZ&amp;VAR:INDEX=0"}</definedName>
    <definedName name="_574__FDSAUDITLINK__" hidden="1">{"fdsup://directions/FAT Viewer?action=UPDATE&amp;creator=factset&amp;DYN_ARGS=TRUE&amp;DOC_NAME=FAT:FQL_AUDITING_CLIENT_TEMPLATE.FAT&amp;display_string=Audit&amp;VAR:KEY=HWRAFCHEJE&amp;VAR:QUERY=RkZfRUJJVERBX09QRVIoUVRSLDQvMS8yMDEwLDYvMzAvMjAxMCwsLFVTRCk=&amp;WINDOW=FIRST_POPUP&amp;HEIGH","T=450&amp;WIDTH=450&amp;START_MAXIMIZED=FALSE&amp;VAR:CALENDAR=US&amp;VAR:SYMBOL=HNZ&amp;VAR:INDEX=0"}</definedName>
    <definedName name="_575__FDSAUDITLINK__" hidden="1">{"fdsup://directions/FAT Viewer?action=UPDATE&amp;creator=factset&amp;DYN_ARGS=TRUE&amp;DOC_NAME=FAT:FQL_AUDITING_CLIENT_TEMPLATE.FAT&amp;display_string=Audit&amp;VAR:KEY=RWFYXIDUFS&amp;VAR:QUERY=RkZfRUJJVERBX09QRVIoUVRSLDQvMS8yMDA5LDYvMzAvMjAwOSwsLFVTRCk=&amp;WINDOW=FIRST_POPUP&amp;HEIGH","T=450&amp;WIDTH=450&amp;START_MAXIMIZED=FALSE&amp;VAR:CALENDAR=US&amp;VAR:SYMBOL=HIG&amp;VAR:INDEX=0"}</definedName>
    <definedName name="_576__FDSAUDITLINK__" hidden="1">{"fdsup://directions/FAT Viewer?action=UPDATE&amp;creator=factset&amp;DYN_ARGS=TRUE&amp;DOC_NAME=FAT:FQL_AUDITING_CLIENT_TEMPLATE.FAT&amp;display_string=Audit&amp;VAR:KEY=PMDSDAFOFK&amp;VAR:QUERY=RkZfRUJJVERBX09QRVIoUVRSLDQvMS8yMDEwLDYvMzAvMjAxMCwsLFVTRCk=&amp;WINDOW=FIRST_POPUP&amp;HEIGH","T=450&amp;WIDTH=450&amp;START_MAXIMIZED=FALSE&amp;VAR:CALENDAR=US&amp;VAR:SYMBOL=HIG&amp;VAR:INDEX=0"}</definedName>
    <definedName name="_577__FDSAUDITLINK__" hidden="1">{"fdsup://directions/FAT Viewer?action=UPDATE&amp;creator=factset&amp;DYN_ARGS=TRUE&amp;DOC_NAME=FAT:FQL_AUDITING_CLIENT_TEMPLATE.FAT&amp;display_string=Audit&amp;VAR:KEY=REPUFIZUVU&amp;VAR:QUERY=RkZfRUJJVERBX09QRVIoUVRSLDQvMS8yMDA5LDYvMzAvMjAwOSwsLFVTRCk=&amp;WINDOW=FIRST_POPUP&amp;HEIGH","T=450&amp;WIDTH=450&amp;START_MAXIMIZED=FALSE&amp;VAR:CALENDAR=US&amp;VAR:SYMBOL=HES&amp;VAR:INDEX=0"}</definedName>
    <definedName name="_578__FDSAUDITLINK__" hidden="1">{"fdsup://directions/FAT Viewer?action=UPDATE&amp;creator=factset&amp;DYN_ARGS=TRUE&amp;DOC_NAME=FAT:FQL_AUDITING_CLIENT_TEMPLATE.FAT&amp;display_string=Audit&amp;VAR:KEY=LYFUTWLWFU&amp;VAR:QUERY=RkZfRUJJVERBX09QRVIoUVRSLDQvMS8yMDEwLDYvMzAvMjAxMCwsLFVTRCk=&amp;WINDOW=FIRST_POPUP&amp;HEIGH","T=450&amp;WIDTH=450&amp;START_MAXIMIZED=FALSE&amp;VAR:CALENDAR=US&amp;VAR:SYMBOL=HES&amp;VAR:INDEX=0"}</definedName>
    <definedName name="_579__FDSAUDITLINK__" hidden="1">{"fdsup://directions/FAT Viewer?action=UPDATE&amp;creator=factset&amp;DYN_ARGS=TRUE&amp;DOC_NAME=FAT:FQL_AUDITING_CLIENT_TEMPLATE.FAT&amp;display_string=Audit&amp;VAR:KEY=NEHGJIZURU&amp;VAR:QUERY=RkZfRUJJVERBX09QRVIoUVRSLDQvMS8yMDA5LDYvMzAvMjAwOSwsLFVTRCk=&amp;WINDOW=FIRST_POPUP&amp;HEIGH","T=450&amp;WIDTH=450&amp;START_MAXIMIZED=FALSE&amp;VAR:CALENDAR=US&amp;VAR:SYMBOL=HD&amp;VAR:INDEX=0"}</definedName>
    <definedName name="_5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80__FDSAUDITLINK__" hidden="1">{"fdsup://directions/FAT Viewer?action=UPDATE&amp;creator=factset&amp;DYN_ARGS=TRUE&amp;DOC_NAME=FAT:FQL_AUDITING_CLIENT_TEMPLATE.FAT&amp;display_string=Audit&amp;VAR:KEY=NWNKLWTEFY&amp;VAR:QUERY=RkZfRUJJVERBX09QRVIoUVRSLDQvMS8yMDEwLDYvMzAvMjAxMCwsLFVTRCk=&amp;WINDOW=FIRST_POPUP&amp;HEIGH","T=450&amp;WIDTH=450&amp;START_MAXIMIZED=FALSE&amp;VAR:CALENDAR=US&amp;VAR:SYMBOL=HD&amp;VAR:INDEX=0"}</definedName>
    <definedName name="_581__FDSAUDITLINK__" hidden="1">{"fdsup://directions/FAT Viewer?action=UPDATE&amp;creator=factset&amp;DYN_ARGS=TRUE&amp;DOC_NAME=FAT:FQL_AUDITING_CLIENT_TEMPLATE.FAT&amp;display_string=Audit&amp;VAR:KEY=VIJKDGPEZQ&amp;VAR:QUERY=RkZfRUJJVERBX09QRVIoUVRSLDQvMS8yMDA5LDYvMzAvMjAwOSwsLFVTRCk=&amp;WINDOW=FIRST_POPUP&amp;HEIGH","T=450&amp;WIDTH=450&amp;START_MAXIMIZED=FALSE&amp;VAR:CALENDAR=US&amp;VAR:SYMBOL=HCP&amp;VAR:INDEX=0"}</definedName>
    <definedName name="_582__FDSAUDITLINK__" hidden="1">{"fdsup://directions/FAT Viewer?action=UPDATE&amp;creator=factset&amp;DYN_ARGS=TRUE&amp;DOC_NAME=FAT:FQL_AUDITING_CLIENT_TEMPLATE.FAT&amp;display_string=Audit&amp;VAR:KEY=XKREZGNMZI&amp;VAR:QUERY=RkZfRUJJVERBX09QRVIoUVRSLDQvMS8yMDEwLDYvMzAvMjAxMCwsLFVTRCk=&amp;WINDOW=FIRST_POPUP&amp;HEIGH","T=450&amp;WIDTH=450&amp;START_MAXIMIZED=FALSE&amp;VAR:CALENDAR=US&amp;VAR:SYMBOL=HCP&amp;VAR:INDEX=0"}</definedName>
    <definedName name="_583__FDSAUDITLINK__" hidden="1">{"fdsup://directions/FAT Viewer?action=UPDATE&amp;creator=factset&amp;DYN_ARGS=TRUE&amp;DOC_NAME=FAT:FQL_AUDITING_CLIENT_TEMPLATE.FAT&amp;display_string=Audit&amp;VAR:KEY=RADIDSBOHE&amp;VAR:QUERY=RkZfRUJJVERBX09QRVIoUVRSLDQvMS8yMDA5LDYvMzAvMjAwOSwsLFVTRCk=&amp;WINDOW=FIRST_POPUP&amp;HEIGH","T=450&amp;WIDTH=450&amp;START_MAXIMIZED=FALSE&amp;VAR:CALENDAR=US&amp;VAR:SYMBOL=HCN&amp;VAR:INDEX=0"}</definedName>
    <definedName name="_584__FDSAUDITLINK__" hidden="1">{"fdsup://directions/FAT Viewer?action=UPDATE&amp;creator=factset&amp;DYN_ARGS=TRUE&amp;DOC_NAME=FAT:FQL_AUDITING_CLIENT_TEMPLATE.FAT&amp;display_string=Audit&amp;VAR:KEY=XSNKTSXEPQ&amp;VAR:QUERY=RkZfRUJJVERBX09QRVIoUVRSLDQvMS8yMDEwLDYvMzAvMjAxMCwsLFVTRCk=&amp;WINDOW=FIRST_POPUP&amp;HEIGH","T=450&amp;WIDTH=450&amp;START_MAXIMIZED=FALSE&amp;VAR:CALENDAR=US&amp;VAR:SYMBOL=HCN&amp;VAR:INDEX=0"}</definedName>
    <definedName name="_585__FDSAUDITLINK__" hidden="1">{"fdsup://directions/FAT Viewer?action=UPDATE&amp;creator=factset&amp;DYN_ARGS=TRUE&amp;DOC_NAME=FAT:FQL_AUDITING_CLIENT_TEMPLATE.FAT&amp;display_string=Audit&amp;VAR:KEY=XOHSNOPGBO&amp;VAR:QUERY=RkZfRUJJVERBX09QRVIoUVRSLDQvMS8yMDA5LDYvMzAvMjAwOSwsLFVTRCk=&amp;WINDOW=FIRST_POPUP&amp;HEIGH","T=450&amp;WIDTH=450&amp;START_MAXIMIZED=FALSE&amp;VAR:CALENDAR=US&amp;VAR:SYMBOL=HCBK&amp;VAR:INDEX=0"}</definedName>
    <definedName name="_586__FDSAUDITLINK__" hidden="1">{"fdsup://directions/FAT Viewer?action=UPDATE&amp;creator=factset&amp;DYN_ARGS=TRUE&amp;DOC_NAME=FAT:FQL_AUDITING_CLIENT_TEMPLATE.FAT&amp;display_string=Audit&amp;VAR:KEY=NEFSLYDQNA&amp;VAR:QUERY=RkZfRUJJVERBX09QRVIoUVRSLDQvMS8yMDEwLDYvMzAvMjAxMCwsLFVTRCk=&amp;WINDOW=FIRST_POPUP&amp;HEIGH","T=450&amp;WIDTH=450&amp;START_MAXIMIZED=FALSE&amp;VAR:CALENDAR=US&amp;VAR:SYMBOL=HCBK&amp;VAR:INDEX=0"}</definedName>
    <definedName name="_587__FDSAUDITLINK__" hidden="1">{"fdsup://directions/FAT Viewer?action=UPDATE&amp;creator=factset&amp;DYN_ARGS=TRUE&amp;DOC_NAME=FAT:FQL_AUDITING_CLIENT_TEMPLATE.FAT&amp;display_string=Audit&amp;VAR:KEY=HIFOBWNEPW&amp;VAR:QUERY=RkZfRUJJVERBX09QRVIoUVRSLDQvMS8yMDA5LDYvMzAvMjAwOSwsLFVTRCk=&amp;WINDOW=FIRST_POPUP&amp;HEIGH","T=450&amp;WIDTH=450&amp;START_MAXIMIZED=FALSE&amp;VAR:CALENDAR=US&amp;VAR:SYMBOL=HBAN&amp;VAR:INDEX=0"}</definedName>
    <definedName name="_588__FDSAUDITLINK__" hidden="1">{"fdsup://directions/FAT Viewer?action=UPDATE&amp;creator=factset&amp;DYN_ARGS=TRUE&amp;DOC_NAME=FAT:FQL_AUDITING_CLIENT_TEMPLATE.FAT&amp;display_string=Audit&amp;VAR:KEY=ZAXIXIBWLS&amp;VAR:QUERY=RkZfRUJJVERBX09QRVIoUVRSLDQvMS8yMDEwLDYvMzAvMjAxMCwsLFVTRCk=&amp;WINDOW=FIRST_POPUP&amp;HEIGH","T=450&amp;WIDTH=450&amp;START_MAXIMIZED=FALSE&amp;VAR:CALENDAR=US&amp;VAR:SYMBOL=HBAN&amp;VAR:INDEX=0"}</definedName>
    <definedName name="_589__FDSAUDITLINK__" hidden="1">{"fdsup://directions/FAT Viewer?action=UPDATE&amp;creator=factset&amp;DYN_ARGS=TRUE&amp;DOC_NAME=FAT:FQL_AUDITING_CLIENT_TEMPLATE.FAT&amp;display_string=Audit&amp;VAR:KEY=BAVEVWJCRA&amp;VAR:QUERY=RkZfRUJJVERBX09QRVIoUVRSLDQvMS8yMDA5LDYvMzAvMjAwOSwsLFVTRCk=&amp;WINDOW=FIRST_POPUP&amp;HEIGH","T=450&amp;WIDTH=450&amp;START_MAXIMIZED=FALSE&amp;VAR:CALENDAR=US&amp;VAR:SYMBOL=HAS&amp;VAR:INDEX=0"}</definedName>
    <definedName name="_5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590__FDSAUDITLINK__" hidden="1">{"fdsup://directions/FAT Viewer?action=UPDATE&amp;creator=factset&amp;DYN_ARGS=TRUE&amp;DOC_NAME=FAT:FQL_AUDITING_CLIENT_TEMPLATE.FAT&amp;display_string=Audit&amp;VAR:KEY=ZGLEPSPUNC&amp;VAR:QUERY=RkZfRUJJVERBX09QRVIoUVRSLDQvMS8yMDEwLDYvMzAvMjAxMCwsLFVTRCk=&amp;WINDOW=FIRST_POPUP&amp;HEIGH","T=450&amp;WIDTH=450&amp;START_MAXIMIZED=FALSE&amp;VAR:CALENDAR=US&amp;VAR:SYMBOL=HAS&amp;VAR:INDEX=0"}</definedName>
    <definedName name="_591__FDSAUDITLINK__" hidden="1">{"fdsup://directions/FAT Viewer?action=UPDATE&amp;creator=factset&amp;DYN_ARGS=TRUE&amp;DOC_NAME=FAT:FQL_AUDITING_CLIENT_TEMPLATE.FAT&amp;display_string=Audit&amp;VAR:KEY=NSPIVOZUTC&amp;VAR:QUERY=RkZfRUJJVERBX09QRVIoUVRSLDQvMS8yMDA5LDYvMzAvMjAwOSwsLFVTRCk=&amp;WINDOW=FIRST_POPUP&amp;HEIGH","T=450&amp;WIDTH=450&amp;START_MAXIMIZED=FALSE&amp;VAR:CALENDAR=US&amp;VAR:SYMBOL=HAR&amp;VAR:INDEX=0"}</definedName>
    <definedName name="_592__FDSAUDITLINK__" hidden="1">{"fdsup://directions/FAT Viewer?action=UPDATE&amp;creator=factset&amp;DYN_ARGS=TRUE&amp;DOC_NAME=FAT:FQL_AUDITING_CLIENT_TEMPLATE.FAT&amp;display_string=Audit&amp;VAR:KEY=ZWRSHWHCXW&amp;VAR:QUERY=RkZfRUJJVERBX09QRVIoUVRSLDQvMS8yMDEwLDYvMzAvMjAxMCwsLFVTRCk=&amp;WINDOW=FIRST_POPUP&amp;HEIGH","T=450&amp;WIDTH=450&amp;START_MAXIMIZED=FALSE&amp;VAR:CALENDAR=US&amp;VAR:SYMBOL=HAR&amp;VAR:INDEX=0"}</definedName>
    <definedName name="_593__FDSAUDITLINK__" hidden="1">{"fdsup://directions/FAT Viewer?action=UPDATE&amp;creator=factset&amp;DYN_ARGS=TRUE&amp;DOC_NAME=FAT:FQL_AUDITING_CLIENT_TEMPLATE.FAT&amp;display_string=Audit&amp;VAR:KEY=HMRYFOJSVE&amp;VAR:QUERY=RkZfRUJJVERBX09QRVIoUVRSLDQvMS8yMDA5LDYvMzAvMjAwOSwsLFVTRCk=&amp;WINDOW=FIRST_POPUP&amp;HEIGH","T=450&amp;WIDTH=450&amp;START_MAXIMIZED=FALSE&amp;VAR:CALENDAR=US&amp;VAR:SYMBOL=HAL&amp;VAR:INDEX=0"}</definedName>
    <definedName name="_594__FDSAUDITLINK__" hidden="1">{"fdsup://directions/FAT Viewer?action=UPDATE&amp;creator=factset&amp;DYN_ARGS=TRUE&amp;DOC_NAME=FAT:FQL_AUDITING_CLIENT_TEMPLATE.FAT&amp;display_string=Audit&amp;VAR:KEY=XOPKVWPCHQ&amp;VAR:QUERY=RkZfRUJJVERBX09QRVIoUVRSLDQvMS8yMDEwLDYvMzAvMjAxMCwsLFVTRCk=&amp;WINDOW=FIRST_POPUP&amp;HEIGH","T=450&amp;WIDTH=450&amp;START_MAXIMIZED=FALSE&amp;VAR:CALENDAR=US&amp;VAR:SYMBOL=HAL&amp;VAR:INDEX=0"}</definedName>
    <definedName name="_595__FDSAUDITLINK__" hidden="1">{"fdsup://directions/FAT Viewer?action=UPDATE&amp;creator=factset&amp;DYN_ARGS=TRUE&amp;DOC_NAME=FAT:FQL_AUDITING_CLIENT_TEMPLATE.FAT&amp;display_string=Audit&amp;VAR:KEY=VWLIHMXOJM&amp;VAR:QUERY=RkZfRUJJVERBX09QRVIoUVRSLDQvMS8yMDA5LDYvMzAvMjAwOSwsLFVTRCk=&amp;WINDOW=FIRST_POPUP&amp;HEIGH","T=450&amp;WIDTH=450&amp;START_MAXIMIZED=FALSE&amp;VAR:CALENDAR=US&amp;VAR:SYMBOL=GWW&amp;VAR:INDEX=0"}</definedName>
    <definedName name="_596__FDSAUDITLINK__" hidden="1">{"fdsup://directions/FAT Viewer?action=UPDATE&amp;creator=factset&amp;DYN_ARGS=TRUE&amp;DOC_NAME=FAT:FQL_AUDITING_CLIENT_TEMPLATE.FAT&amp;display_string=Audit&amp;VAR:KEY=PCLEHALCPQ&amp;VAR:QUERY=RkZfRUJJVERBX09QRVIoUVRSLDQvMS8yMDEwLDYvMzAvMjAxMCwsLFVTRCk=&amp;WINDOW=FIRST_POPUP&amp;HEIGH","T=450&amp;WIDTH=450&amp;START_MAXIMIZED=FALSE&amp;VAR:CALENDAR=US&amp;VAR:SYMBOL=GWW&amp;VAR:INDEX=0"}</definedName>
    <definedName name="_597__FDSAUDITLINK__" hidden="1">{"fdsup://directions/FAT Viewer?action=UPDATE&amp;creator=factset&amp;DYN_ARGS=TRUE&amp;DOC_NAME=FAT:FQL_AUDITING_CLIENT_TEMPLATE.FAT&amp;display_string=Audit&amp;VAR:KEY=RYXIXKBCXE&amp;VAR:QUERY=RkZfRUJJVERBX09QRVIoUVRSLDQvMS8yMDA5LDYvMzAvMjAwOSwsLFVTRCk=&amp;WINDOW=FIRST_POPUP&amp;HEIGH","T=450&amp;WIDTH=450&amp;START_MAXIMIZED=FALSE&amp;VAR:CALENDAR=US&amp;VAR:SYMBOL=GT&amp;VAR:INDEX=0"}</definedName>
    <definedName name="_598__FDSAUDITLINK__" hidden="1">{"fdsup://directions/FAT Viewer?action=UPDATE&amp;creator=factset&amp;DYN_ARGS=TRUE&amp;DOC_NAME=FAT:FQL_AUDITING_CLIENT_TEMPLATE.FAT&amp;display_string=Audit&amp;VAR:KEY=ZCRWDUXKRM&amp;VAR:QUERY=RkZfRUJJVERBX09QRVIoUVRSLDQvMS8yMDEwLDYvMzAvMjAxMCwsLFVTRCk=&amp;WINDOW=FIRST_POPUP&amp;HEIGH","T=450&amp;WIDTH=450&amp;START_MAXIMIZED=FALSE&amp;VAR:CALENDAR=US&amp;VAR:SYMBOL=GT&amp;VAR:INDEX=0"}</definedName>
    <definedName name="_599__FDSAUDITLINK__" hidden="1">{"fdsup://directions/FAT Viewer?action=UPDATE&amp;creator=factset&amp;DYN_ARGS=TRUE&amp;DOC_NAME=FAT:FQL_AUDITING_CLIENT_TEMPLATE.FAT&amp;display_string=Audit&amp;VAR:KEY=HIZATQLCTY&amp;VAR:QUERY=RkZfRUJJVERBX09QRVIoUVRSLDQvMS8yMDA5LDYvMzAvMjAwOSwsLFVTRCk=&amp;WINDOW=FIRST_POPUP&amp;HEIGH","T=450&amp;WIDTH=450&amp;START_MAXIMIZED=FALSE&amp;VAR:CALENDAR=US&amp;VAR:SYMBOL=GS&amp;VAR:INDEX=0"}</definedName>
    <definedName name="_6__123Graph_XLIQUIDS" hidden="1">[1]P!$R$29:$AK$29</definedName>
    <definedName name="_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00__FDSAUDITLINK__" hidden="1">{"fdsup://directions/FAT Viewer?action=UPDATE&amp;creator=factset&amp;DYN_ARGS=TRUE&amp;DOC_NAME=FAT:FQL_AUDITING_CLIENT_TEMPLATE.FAT&amp;display_string=Audit&amp;VAR:KEY=ZMPIXSZSBA&amp;VAR:QUERY=RkZfRUJJVERBX09QRVIoUVRSLDQvMS8yMDEwLDYvMzAvMjAxMCwsLFVTRCk=&amp;WINDOW=FIRST_POPUP&amp;HEIGH","T=450&amp;WIDTH=450&amp;START_MAXIMIZED=FALSE&amp;VAR:CALENDAR=US&amp;VAR:SYMBOL=GS&amp;VAR:INDEX=0"}</definedName>
    <definedName name="_601__FDSAUDITLINK__" hidden="1">{"fdsup://directions/FAT Viewer?action=UPDATE&amp;creator=factset&amp;DYN_ARGS=TRUE&amp;DOC_NAME=FAT:FQL_AUDITING_CLIENT_TEMPLATE.FAT&amp;display_string=Audit&amp;VAR:KEY=LABCTEZCXQ&amp;VAR:QUERY=RkZfRUJJVERBX09QRVIoUVRSLDQvMS8yMDA5LDYvMzAvMjAwOSwsLFVTRCk=&amp;WINDOW=FIRST_POPUP&amp;HEIGH","T=450&amp;WIDTH=450&amp;START_MAXIMIZED=FALSE&amp;VAR:CALENDAR=US&amp;VAR:SYMBOL=GR&amp;VAR:INDEX=0"}</definedName>
    <definedName name="_602__FDSAUDITLINK__" hidden="1">{"fdsup://directions/FAT Viewer?action=UPDATE&amp;creator=factset&amp;DYN_ARGS=TRUE&amp;DOC_NAME=FAT:FQL_AUDITING_CLIENT_TEMPLATE.FAT&amp;display_string=Audit&amp;VAR:KEY=ROHWVCFGBW&amp;VAR:QUERY=RkZfRUJJVERBX09QRVIoUVRSLDQvMS8yMDEwLDYvMzAvMjAxMCwsLFVTRCk=&amp;WINDOW=FIRST_POPUP&amp;HEIGH","T=450&amp;WIDTH=450&amp;START_MAXIMIZED=FALSE&amp;VAR:CALENDAR=US&amp;VAR:SYMBOL=GR&amp;VAR:INDEX=0"}</definedName>
    <definedName name="_603__FDSAUDITLINK__" hidden="1">{"fdsup://directions/FAT Viewer?action=UPDATE&amp;creator=factset&amp;DYN_ARGS=TRUE&amp;DOC_NAME=FAT:FQL_AUDITING_CLIENT_TEMPLATE.FAT&amp;display_string=Audit&amp;VAR:KEY=ZIZYRSLQBI&amp;VAR:QUERY=RkZfRUJJVERBX09QRVIoUVRSLDQvMS8yMDA5LDYvMzAvMjAwOSwsLFVTRCk=&amp;WINDOW=FIRST_POPUP&amp;HEIGH","T=450&amp;WIDTH=450&amp;START_MAXIMIZED=FALSE&amp;VAR:CALENDAR=US&amp;VAR:SYMBOL=GPS&amp;VAR:INDEX=0"}</definedName>
    <definedName name="_604__FDSAUDITLINK__" hidden="1">{"fdsup://directions/FAT Viewer?action=UPDATE&amp;creator=factset&amp;DYN_ARGS=TRUE&amp;DOC_NAME=FAT:FQL_AUDITING_CLIENT_TEMPLATE.FAT&amp;display_string=Audit&amp;VAR:KEY=XALOZWXULE&amp;VAR:QUERY=RkZfRUJJVERBX09QRVIoUVRSLDQvMS8yMDEwLDYvMzAvMjAxMCwsLFVTRCk=&amp;WINDOW=FIRST_POPUP&amp;HEIGH","T=450&amp;WIDTH=450&amp;START_MAXIMIZED=FALSE&amp;VAR:CALENDAR=US&amp;VAR:SYMBOL=GPS&amp;VAR:INDEX=0"}</definedName>
    <definedName name="_605__FDSAUDITLINK__" hidden="1">{"fdsup://directions/FAT Viewer?action=UPDATE&amp;creator=factset&amp;DYN_ARGS=TRUE&amp;DOC_NAME=FAT:FQL_AUDITING_CLIENT_TEMPLATE.FAT&amp;display_string=Audit&amp;VAR:KEY=FITYRMXUBU&amp;VAR:QUERY=RkZfRUJJVERBX09QRVIoUVRSLDQvMS8yMDA5LDYvMzAvMjAwOSwsLFVTRCk=&amp;WINDOW=FIRST_POPUP&amp;HEIGH","T=450&amp;WIDTH=450&amp;START_MAXIMIZED=FALSE&amp;VAR:CALENDAR=US&amp;VAR:SYMBOL=GPC&amp;VAR:INDEX=0"}</definedName>
    <definedName name="_606__FDSAUDITLINK__" hidden="1">{"fdsup://directions/FAT Viewer?action=UPDATE&amp;creator=factset&amp;DYN_ARGS=TRUE&amp;DOC_NAME=FAT:FQL_AUDITING_CLIENT_TEMPLATE.FAT&amp;display_string=Audit&amp;VAR:KEY=HEDYVOBIVY&amp;VAR:QUERY=RkZfRUJJVERBX09QRVIoUVRSLDQvMS8yMDEwLDYvMzAvMjAxMCwsLFVTRCk=&amp;WINDOW=FIRST_POPUP&amp;HEIGH","T=450&amp;WIDTH=450&amp;START_MAXIMIZED=FALSE&amp;VAR:CALENDAR=US&amp;VAR:SYMBOL=GPC&amp;VAR:INDEX=0"}</definedName>
    <definedName name="_607__FDSAUDITLINK__" hidden="1">{"fdsup://directions/FAT Viewer?action=UPDATE&amp;creator=factset&amp;DYN_ARGS=TRUE&amp;DOC_NAME=FAT:FQL_AUDITING_CLIENT_TEMPLATE.FAT&amp;display_string=Audit&amp;VAR:KEY=BADQJMNKPK&amp;VAR:QUERY=RkZfRUJJVERBX09QRVIoUVRSLDQvMS8yMDA5LDYvMzAvMjAwOSwsLFVTRCk=&amp;WINDOW=FIRST_POPUP&amp;HEIGH","T=450&amp;WIDTH=450&amp;START_MAXIMIZED=FALSE&amp;VAR:CALENDAR=US&amp;VAR:SYMBOL=GOOG&amp;VAR:INDEX=0"}</definedName>
    <definedName name="_608__FDSAUDITLINK__" hidden="1">{"fdsup://directions/FAT Viewer?action=UPDATE&amp;creator=factset&amp;DYN_ARGS=TRUE&amp;DOC_NAME=FAT:FQL_AUDITING_CLIENT_TEMPLATE.FAT&amp;display_string=Audit&amp;VAR:KEY=VCBAJOZAZO&amp;VAR:QUERY=RkZfRUJJVERBX09QRVIoUVRSLDQvMS8yMDEwLDYvMzAvMjAxMCwsLFVTRCk=&amp;WINDOW=FIRST_POPUP&amp;HEIGH","T=450&amp;WIDTH=450&amp;START_MAXIMIZED=FALSE&amp;VAR:CALENDAR=US&amp;VAR:SYMBOL=GOOG&amp;VAR:INDEX=0"}</definedName>
    <definedName name="_609__FDSAUDITLINK__" hidden="1">{"fdsup://directions/FAT Viewer?action=UPDATE&amp;creator=factset&amp;DYN_ARGS=TRUE&amp;DOC_NAME=FAT:FQL_AUDITING_CLIENT_TEMPLATE.FAT&amp;display_string=Audit&amp;VAR:KEY=ZSNAHGRAHO&amp;VAR:QUERY=RkZfRUJJVERBX09QRVIoUVRSLDQvMS8yMDA5LDYvMzAvMjAwOSwsLFVTRCk=&amp;WINDOW=FIRST_POPUP&amp;HEIGH","T=450&amp;WIDTH=450&amp;START_MAXIMIZED=FALSE&amp;VAR:CALENDAR=US&amp;VAR:SYMBOL=GNW&amp;VAR:INDEX=0"}</definedName>
    <definedName name="_6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10__FDSAUDITLINK__" hidden="1">{"fdsup://directions/FAT Viewer?action=UPDATE&amp;creator=factset&amp;DYN_ARGS=TRUE&amp;DOC_NAME=FAT:FQL_AUDITING_CLIENT_TEMPLATE.FAT&amp;display_string=Audit&amp;VAR:KEY=RAZALQXGBK&amp;VAR:QUERY=RkZfRUJJVERBX09QRVIoUVRSLDQvMS8yMDEwLDYvMzAvMjAxMCwsLFVTRCk=&amp;WINDOW=FIRST_POPUP&amp;HEIGH","T=450&amp;WIDTH=450&amp;START_MAXIMIZED=FALSE&amp;VAR:CALENDAR=US&amp;VAR:SYMBOL=GNW&amp;VAR:INDEX=0"}</definedName>
    <definedName name="_611__FDSAUDITLINK__" hidden="1">{"fdsup://directions/FAT Viewer?action=UPDATE&amp;creator=factset&amp;DYN_ARGS=TRUE&amp;DOC_NAME=FAT:FQL_AUDITING_CLIENT_TEMPLATE.FAT&amp;display_string=Audit&amp;VAR:KEY=NMVQVOHYVY&amp;VAR:QUERY=RkZfRUJJVERBX09QRVIoUVRSLDQvMS8yMDA5LDYvMzAvMjAwOSwsLFVTRCk=&amp;WINDOW=FIRST_POPUP&amp;HEIGH","T=450&amp;WIDTH=450&amp;START_MAXIMIZED=FALSE&amp;VAR:CALENDAR=US&amp;VAR:SYMBOL=GME&amp;VAR:INDEX=0"}</definedName>
    <definedName name="_612__FDSAUDITLINK__" hidden="1">{"fdsup://directions/FAT Viewer?action=UPDATE&amp;creator=factset&amp;DYN_ARGS=TRUE&amp;DOC_NAME=FAT:FQL_AUDITING_CLIENT_TEMPLATE.FAT&amp;display_string=Audit&amp;VAR:KEY=TMJSVITSZU&amp;VAR:QUERY=RkZfRUJJVERBX09QRVIoUVRSLDQvMS8yMDEwLDYvMzAvMjAxMCwsLFVTRCk=&amp;WINDOW=FIRST_POPUP&amp;HEIGH","T=450&amp;WIDTH=450&amp;START_MAXIMIZED=FALSE&amp;VAR:CALENDAR=US&amp;VAR:SYMBOL=GME&amp;VAR:INDEX=0"}</definedName>
    <definedName name="_613__FDSAUDITLINK__" hidden="1">{"fdsup://directions/FAT Viewer?action=UPDATE&amp;creator=factset&amp;DYN_ARGS=TRUE&amp;DOC_NAME=FAT:FQL_AUDITING_CLIENT_TEMPLATE.FAT&amp;display_string=Audit&amp;VAR:KEY=PGDKLSTWDU&amp;VAR:QUERY=RkZfRUJJVERBX09QRVIoUVRSLDQvMS8yMDA5LDYvMzAvMjAwOSwsLFVTRCk=&amp;WINDOW=FIRST_POPUP&amp;HEIGH","T=450&amp;WIDTH=450&amp;START_MAXIMIZED=FALSE&amp;VAR:CALENDAR=US&amp;VAR:SYMBOL=GLW&amp;VAR:INDEX=0"}</definedName>
    <definedName name="_614__FDSAUDITLINK__" hidden="1">{"fdsup://directions/FAT Viewer?action=UPDATE&amp;creator=factset&amp;DYN_ARGS=TRUE&amp;DOC_NAME=FAT:FQL_AUDITING_CLIENT_TEMPLATE.FAT&amp;display_string=Audit&amp;VAR:KEY=FYDMXSNYVK&amp;VAR:QUERY=RkZfRUJJVERBX09QRVIoUVRSLDQvMS8yMDEwLDYvMzAvMjAxMCwsLFVTRCk=&amp;WINDOW=FIRST_POPUP&amp;HEIGH","T=450&amp;WIDTH=450&amp;START_MAXIMIZED=FALSE&amp;VAR:CALENDAR=US&amp;VAR:SYMBOL=GLW&amp;VAR:INDEX=0"}</definedName>
    <definedName name="_615__FDSAUDITLINK__" hidden="1">{"fdsup://directions/FAT Viewer?action=UPDATE&amp;creator=factset&amp;DYN_ARGS=TRUE&amp;DOC_NAME=FAT:FQL_AUDITING_CLIENT_TEMPLATE.FAT&amp;display_string=Audit&amp;VAR:KEY=DWZWHMJMZM&amp;VAR:QUERY=RkZfRUJJVERBX09QRVIoUVRSLDQvMS8yMDA5LDYvMzAvMjAwOSwsLFVTRCk=&amp;WINDOW=FIRST_POPUP&amp;HEIGH","T=450&amp;WIDTH=450&amp;START_MAXIMIZED=FALSE&amp;VAR:CALENDAR=US&amp;VAR:SYMBOL=GIS&amp;VAR:INDEX=0"}</definedName>
    <definedName name="_616__FDSAUDITLINK__" hidden="1">{"fdsup://directions/FAT Viewer?action=UPDATE&amp;creator=factset&amp;DYN_ARGS=TRUE&amp;DOC_NAME=FAT:FQL_AUDITING_CLIENT_TEMPLATE.FAT&amp;display_string=Audit&amp;VAR:KEY=RIHOFKROZQ&amp;VAR:QUERY=RkZfRUJJVERBX09QRVIoUVRSLDQvMS8yMDEwLDYvMzAvMjAxMCwsLFVTRCk=&amp;WINDOW=FIRST_POPUP&amp;HEIGH","T=450&amp;WIDTH=450&amp;START_MAXIMIZED=FALSE&amp;VAR:CALENDAR=US&amp;VAR:SYMBOL=GIS&amp;VAR:INDEX=0"}</definedName>
    <definedName name="_617__FDSAUDITLINK__" hidden="1">{"fdsup://directions/FAT Viewer?action=UPDATE&amp;creator=factset&amp;DYN_ARGS=TRUE&amp;DOC_NAME=FAT:FQL_AUDITING_CLIENT_TEMPLATE.FAT&amp;display_string=Audit&amp;VAR:KEY=BGFOTGZAVM&amp;VAR:QUERY=RkZfRUJJVERBX09QRVIoUVRSLDQvMS8yMDA5LDYvMzAvMjAwOSwsLFVTRCk=&amp;WINDOW=FIRST_POPUP&amp;HEIGH","T=450&amp;WIDTH=450&amp;START_MAXIMIZED=FALSE&amp;VAR:CALENDAR=US&amp;VAR:SYMBOL=GILD&amp;VAR:INDEX=0"}</definedName>
    <definedName name="_618__FDSAUDITLINK__" hidden="1">{"fdsup://directions/FAT Viewer?action=UPDATE&amp;creator=factset&amp;DYN_ARGS=TRUE&amp;DOC_NAME=FAT:FQL_AUDITING_CLIENT_TEMPLATE.FAT&amp;display_string=Audit&amp;VAR:KEY=DENYDEVYLE&amp;VAR:QUERY=RkZfRUJJVERBX09QRVIoUVRSLDQvMS8yMDEwLDYvMzAvMjAxMCwsLFVTRCk=&amp;WINDOW=FIRST_POPUP&amp;HEIGH","T=450&amp;WIDTH=450&amp;START_MAXIMIZED=FALSE&amp;VAR:CALENDAR=US&amp;VAR:SYMBOL=GILD&amp;VAR:INDEX=0"}</definedName>
    <definedName name="_619__FDSAUDITLINK__" hidden="1">{"fdsup://directions/FAT Viewer?action=UPDATE&amp;creator=factset&amp;DYN_ARGS=TRUE&amp;DOC_NAME=FAT:FQL_AUDITING_CLIENT_TEMPLATE.FAT&amp;display_string=Audit&amp;VAR:KEY=RIBOHWXGHK&amp;VAR:QUERY=RkZfRUJJVERBX09QRVIoUVRSLDQvMS8yMDA5LDYvMzAvMjAwOSwsLFVTRCk=&amp;WINDOW=FIRST_POPUP&amp;HEIGH","T=450&amp;WIDTH=450&amp;START_MAXIMIZED=FALSE&amp;VAR:CALENDAR=US&amp;VAR:SYMBOL=GENZ&amp;VAR:INDEX=0"}</definedName>
    <definedName name="_6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20__FDSAUDITLINK__" hidden="1">{"fdsup://directions/FAT Viewer?action=UPDATE&amp;creator=factset&amp;DYN_ARGS=TRUE&amp;DOC_NAME=FAT:FQL_AUDITING_CLIENT_TEMPLATE.FAT&amp;display_string=Audit&amp;VAR:KEY=TQBGZUJSRC&amp;VAR:QUERY=RkZfRUJJVERBX09QRVIoUVRSLDQvMS8yMDEwLDYvMzAvMjAxMCwsLFVTRCk=&amp;WINDOW=FIRST_POPUP&amp;HEIGH","T=450&amp;WIDTH=450&amp;START_MAXIMIZED=FALSE&amp;VAR:CALENDAR=US&amp;VAR:SYMBOL=GENZ&amp;VAR:INDEX=0"}</definedName>
    <definedName name="_621__FDSAUDITLINK__" hidden="1">{"fdsup://directions/FAT Viewer?action=UPDATE&amp;creator=factset&amp;DYN_ARGS=TRUE&amp;DOC_NAME=FAT:FQL_AUDITING_CLIENT_TEMPLATE.FAT&amp;display_string=Audit&amp;VAR:KEY=NGLCNCBMTG&amp;VAR:QUERY=RkZfRUJJVERBX09QRVIoUVRSLDQvMS8yMDA5LDYvMzAvMjAwOSwsLFVTRCk=&amp;WINDOW=FIRST_POPUP&amp;HEIGH","T=450&amp;WIDTH=450&amp;START_MAXIMIZED=FALSE&amp;VAR:CALENDAR=US&amp;VAR:SYMBOL=GE&amp;VAR:INDEX=0"}</definedName>
    <definedName name="_622__FDSAUDITLINK__" hidden="1">{"fdsup://directions/FAT Viewer?action=UPDATE&amp;creator=factset&amp;DYN_ARGS=TRUE&amp;DOC_NAME=FAT:FQL_AUDITING_CLIENT_TEMPLATE.FAT&amp;display_string=Audit&amp;VAR:KEY=VELCHEZYZU&amp;VAR:QUERY=RkZfRUJJVERBX09QRVIoUVRSLDQvMS8yMDEwLDYvMzAvMjAxMCwsLFVTRCk=&amp;WINDOW=FIRST_POPUP&amp;HEIGH","T=450&amp;WIDTH=450&amp;START_MAXIMIZED=FALSE&amp;VAR:CALENDAR=US&amp;VAR:SYMBOL=GE&amp;VAR:INDEX=0"}</definedName>
    <definedName name="_623__FDSAUDITLINK__" hidden="1">{"fdsup://directions/FAT Viewer?action=UPDATE&amp;creator=factset&amp;DYN_ARGS=TRUE&amp;DOC_NAME=FAT:FQL_AUDITING_CLIENT_TEMPLATE.FAT&amp;display_string=Audit&amp;VAR:KEY=JONMNQLKFG&amp;VAR:QUERY=RkZfRUJJVERBX09QRVIoUVRSLDQvMS8yMDA5LDYvMzAvMjAwOSwsLFVTRCk=&amp;WINDOW=FIRST_POPUP&amp;HEIGH","T=450&amp;WIDTH=450&amp;START_MAXIMIZED=FALSE&amp;VAR:CALENDAR=US&amp;VAR:SYMBOL=GD&amp;VAR:INDEX=0"}</definedName>
    <definedName name="_624__FDSAUDITLINK__" hidden="1">{"fdsup://directions/FAT Viewer?action=UPDATE&amp;creator=factset&amp;DYN_ARGS=TRUE&amp;DOC_NAME=FAT:FQL_AUDITING_CLIENT_TEMPLATE.FAT&amp;display_string=Audit&amp;VAR:KEY=HYZSZUTCDM&amp;VAR:QUERY=RkZfRUJJVERBX09QRVIoUVRSLDQvMS8yMDEwLDYvMzAvMjAxMCwsLFVTRCk=&amp;WINDOW=FIRST_POPUP&amp;HEIGH","T=450&amp;WIDTH=450&amp;START_MAXIMIZED=FALSE&amp;VAR:CALENDAR=US&amp;VAR:SYMBOL=GD&amp;VAR:INDEX=0"}</definedName>
    <definedName name="_625__FDSAUDITLINK__" hidden="1">{"fdsup://directions/FAT Viewer?action=UPDATE&amp;creator=factset&amp;DYN_ARGS=TRUE&amp;DOC_NAME=FAT:FQL_AUDITING_CLIENT_TEMPLATE.FAT&amp;display_string=Audit&amp;VAR:KEY=ZOPKHGXYNI&amp;VAR:QUERY=RkZfRUJJVERBX09QRVIoUVRSLDQvMS8yMDA5LDYvMzAvMjAwOSwsLFVTRCk=&amp;WINDOW=FIRST_POPUP&amp;HEIGH","T=450&amp;WIDTH=450&amp;START_MAXIMIZED=FALSE&amp;VAR:CALENDAR=US&amp;VAR:SYMBOL=GCI&amp;VAR:INDEX=0"}</definedName>
    <definedName name="_626__FDSAUDITLINK__" hidden="1">{"fdsup://directions/FAT Viewer?action=UPDATE&amp;creator=factset&amp;DYN_ARGS=TRUE&amp;DOC_NAME=FAT:FQL_AUDITING_CLIENT_TEMPLATE.FAT&amp;display_string=Audit&amp;VAR:KEY=XIHKZSHGVG&amp;VAR:QUERY=RkZfRUJJVERBX09QRVIoUVRSLDQvMS8yMDEwLDYvMzAvMjAxMCwsLFVTRCk=&amp;WINDOW=FIRST_POPUP&amp;HEIGH","T=450&amp;WIDTH=450&amp;START_MAXIMIZED=FALSE&amp;VAR:CALENDAR=US&amp;VAR:SYMBOL=GCI&amp;VAR:INDEX=0"}</definedName>
    <definedName name="_627__FDSAUDITLINK__" hidden="1">{"fdsup://directions/FAT Viewer?action=UPDATE&amp;creator=factset&amp;DYN_ARGS=TRUE&amp;DOC_NAME=FAT:FQL_AUDITING_CLIENT_TEMPLATE.FAT&amp;display_string=Audit&amp;VAR:KEY=NWJEPWJWHM&amp;VAR:QUERY=RkZfRUJJVERBX09QRVIoUVRSLDQvMS8yMDA5LDYvMzAvMjAwOSwsLFVTRCk=&amp;WINDOW=FIRST_POPUP&amp;HEIGH","T=450&amp;WIDTH=450&amp;START_MAXIMIZED=FALSE&amp;VAR:CALENDAR=US&amp;VAR:SYMBOL=GAS&amp;VAR:INDEX=0"}</definedName>
    <definedName name="_628__FDSAUDITLINK__" hidden="1">{"fdsup://directions/FAT Viewer?action=UPDATE&amp;creator=factset&amp;DYN_ARGS=TRUE&amp;DOC_NAME=FAT:FQL_AUDITING_CLIENT_TEMPLATE.FAT&amp;display_string=Audit&amp;VAR:KEY=DELCHGFIZK&amp;VAR:QUERY=RkZfRUJJVERBX09QRVIoUVRSLDQvMS8yMDEwLDYvMzAvMjAxMCwsLFVTRCk=&amp;WINDOW=FIRST_POPUP&amp;HEIGH","T=450&amp;WIDTH=450&amp;START_MAXIMIZED=FALSE&amp;VAR:CALENDAR=US&amp;VAR:SYMBOL=GAS&amp;VAR:INDEX=0"}</definedName>
    <definedName name="_629__FDSAUDITLINK__" hidden="1">{"fdsup://directions/FAT Viewer?action=UPDATE&amp;creator=factset&amp;DYN_ARGS=TRUE&amp;DOC_NAME=FAT:FQL_AUDITING_CLIENT_TEMPLATE.FAT&amp;display_string=Audit&amp;VAR:KEY=PSBEPOTQFI&amp;VAR:QUERY=RkZfRUJJVERBX09QRVIoUVRSLDQvMS8yMDA5LDYvMzAvMjAwOSwsLFVTRCk=&amp;WINDOW=FIRST_POPUP&amp;HEIGH","T=450&amp;WIDTH=450&amp;START_MAXIMIZED=FALSE&amp;VAR:CALENDAR=US&amp;VAR:SYMBOL=FTR&amp;VAR:INDEX=0"}</definedName>
    <definedName name="_6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30__FDSAUDITLINK__" hidden="1">{"fdsup://directions/FAT Viewer?action=UPDATE&amp;creator=factset&amp;DYN_ARGS=TRUE&amp;DOC_NAME=FAT:FQL_AUDITING_CLIENT_TEMPLATE.FAT&amp;display_string=Audit&amp;VAR:KEY=PYTORKRKXA&amp;VAR:QUERY=RkZfRUJJVERBX09QRVIoUVRSLDQvMS8yMDEwLDYvMzAvMjAxMCwsLFVTRCk=&amp;WINDOW=FIRST_POPUP&amp;HEIGH","T=450&amp;WIDTH=450&amp;START_MAXIMIZED=FALSE&amp;VAR:CALENDAR=US&amp;VAR:SYMBOL=FTR&amp;VAR:INDEX=0"}</definedName>
    <definedName name="_631__FDSAUDITLINK__" hidden="1">{"fdsup://directions/FAT Viewer?action=UPDATE&amp;creator=factset&amp;DYN_ARGS=TRUE&amp;DOC_NAME=FAT:FQL_AUDITING_CLIENT_TEMPLATE.FAT&amp;display_string=Audit&amp;VAR:KEY=JITQVIHKBS&amp;VAR:QUERY=RkZfRUJJVERBX09QRVIoUVRSLDQvMS8yMDA5LDYvMzAvMjAwOSwsLFVTRCk=&amp;WINDOW=FIRST_POPUP&amp;HEIGH","T=450&amp;WIDTH=450&amp;START_MAXIMIZED=FALSE&amp;VAR:CALENDAR=US&amp;VAR:SYMBOL=FTI&amp;VAR:INDEX=0"}</definedName>
    <definedName name="_632__FDSAUDITLINK__" hidden="1">{"fdsup://directions/FAT Viewer?action=UPDATE&amp;creator=factset&amp;DYN_ARGS=TRUE&amp;DOC_NAME=FAT:FQL_AUDITING_CLIENT_TEMPLATE.FAT&amp;display_string=Audit&amp;VAR:KEY=FKFUBADUNC&amp;VAR:QUERY=RkZfRUJJVERBX09QRVIoUVRSLDQvMS8yMDEwLDYvMzAvMjAxMCwsLFVTRCk=&amp;WINDOW=FIRST_POPUP&amp;HEIGH","T=450&amp;WIDTH=450&amp;START_MAXIMIZED=FALSE&amp;VAR:CALENDAR=US&amp;VAR:SYMBOL=FTI&amp;VAR:INDEX=0"}</definedName>
    <definedName name="_633__FDSAUDITLINK__" hidden="1">{"fdsup://directions/FAT Viewer?action=UPDATE&amp;creator=factset&amp;DYN_ARGS=TRUE&amp;DOC_NAME=FAT:FQL_AUDITING_CLIENT_TEMPLATE.FAT&amp;display_string=Audit&amp;VAR:KEY=BIDGVSHURM&amp;VAR:QUERY=RkZfRUJJVERBX09QRVIoUVRSLDQvMS8yMDA5LDYvMzAvMjAwOSwsLFVTRCk=&amp;WINDOW=FIRST_POPUP&amp;HEIGH","T=450&amp;WIDTH=450&amp;START_MAXIMIZED=FALSE&amp;VAR:CALENDAR=US&amp;VAR:SYMBOL=FSLR&amp;VAR:INDEX=0"}</definedName>
    <definedName name="_634__FDSAUDITLINK__" hidden="1">{"fdsup://directions/FAT Viewer?action=UPDATE&amp;creator=factset&amp;DYN_ARGS=TRUE&amp;DOC_NAME=FAT:FQL_AUDITING_CLIENT_TEMPLATE.FAT&amp;display_string=Audit&amp;VAR:KEY=BYNYJMLOJK&amp;VAR:QUERY=RkZfRUJJVERBX09QRVIoUVRSLDQvMS8yMDEwLDYvMzAvMjAxMCwsLFVTRCk=&amp;WINDOW=FIRST_POPUP&amp;HEIGH","T=450&amp;WIDTH=450&amp;START_MAXIMIZED=FALSE&amp;VAR:CALENDAR=US&amp;VAR:SYMBOL=FSLR&amp;VAR:INDEX=0"}</definedName>
    <definedName name="_635__FDSAUDITLINK__" hidden="1">{"fdsup://directions/FAT Viewer?action=UPDATE&amp;creator=factset&amp;DYN_ARGS=TRUE&amp;DOC_NAME=FAT:FQL_AUDITING_CLIENT_TEMPLATE.FAT&amp;display_string=Audit&amp;VAR:KEY=DGZWXQNETG&amp;VAR:QUERY=RkZfRUJJVERBX09QRVIoUVRSLDQvMS8yMDA5LDYvMzAvMjAwOSwsLFVTRCk=&amp;WINDOW=FIRST_POPUP&amp;HEIGH","T=450&amp;WIDTH=450&amp;START_MAXIMIZED=FALSE&amp;VAR:CALENDAR=US&amp;VAR:SYMBOL=FRX&amp;VAR:INDEX=0"}</definedName>
    <definedName name="_636__FDSAUDITLINK__" hidden="1">{"fdsup://directions/FAT Viewer?action=UPDATE&amp;creator=factset&amp;DYN_ARGS=TRUE&amp;DOC_NAME=FAT:FQL_AUDITING_CLIENT_TEMPLATE.FAT&amp;display_string=Audit&amp;VAR:KEY=JSLGDCHWRQ&amp;VAR:QUERY=RkZfRUJJVERBX09QRVIoUVRSLDQvMS8yMDEwLDYvMzAvMjAxMCwsLFVTRCk=&amp;WINDOW=FIRST_POPUP&amp;HEIGH","T=450&amp;WIDTH=450&amp;START_MAXIMIZED=FALSE&amp;VAR:CALENDAR=US&amp;VAR:SYMBOL=FRX&amp;VAR:INDEX=0"}</definedName>
    <definedName name="_637__FDSAUDITLINK__" hidden="1">{"fdsup://directions/FAT Viewer?action=UPDATE&amp;creator=factset&amp;DYN_ARGS=TRUE&amp;DOC_NAME=FAT:FQL_AUDITING_CLIENT_TEMPLATE.FAT&amp;display_string=Audit&amp;VAR:KEY=FEDMFYXMFW&amp;VAR:QUERY=RkZfRUJJVERBX09QRVIoUVRSLDQvMS8yMDA5LDYvMzAvMjAwOSwsLFVTRCk=&amp;WINDOW=FIRST_POPUP&amp;HEIGH","T=450&amp;WIDTH=450&amp;START_MAXIMIZED=FALSE&amp;VAR:CALENDAR=US&amp;VAR:SYMBOL=FO&amp;VAR:INDEX=0"}</definedName>
    <definedName name="_638__FDSAUDITLINK__" hidden="1">{"fdsup://directions/FAT Viewer?action=UPDATE&amp;creator=factset&amp;DYN_ARGS=TRUE&amp;DOC_NAME=FAT:FQL_AUDITING_CLIENT_TEMPLATE.FAT&amp;display_string=Audit&amp;VAR:KEY=TANWJARMLE&amp;VAR:QUERY=RkZfRUJJVERBX09QRVIoUVRSLDQvMS8yMDEwLDYvMzAvMjAxMCwsLFVTRCk=&amp;WINDOW=FIRST_POPUP&amp;HEIGH","T=450&amp;WIDTH=450&amp;START_MAXIMIZED=FALSE&amp;VAR:CALENDAR=US&amp;VAR:SYMBOL=FO&amp;VAR:INDEX=0"}</definedName>
    <definedName name="_639__FDSAUDITLINK__" hidden="1">{"fdsup://directions/FAT Viewer?action=UPDATE&amp;creator=factset&amp;DYN_ARGS=TRUE&amp;DOC_NAME=FAT:FQL_AUDITING_CLIENT_TEMPLATE.FAT&amp;display_string=Audit&amp;VAR:KEY=JSPWFMDCLU&amp;VAR:QUERY=RkZfRUJJVERBX09QRVIoUVRSLDQvMS8yMDA5LDYvMzAvMjAwOSwsLFVTRCk=&amp;WINDOW=FIRST_POPUP&amp;HEIGH","T=450&amp;WIDTH=450&amp;START_MAXIMIZED=FALSE&amp;VAR:CALENDAR=US&amp;VAR:SYMBOL=FMC&amp;VAR:INDEX=0"}</definedName>
    <definedName name="_6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40__FDSAUDITLINK__" hidden="1">{"fdsup://directions/FAT Viewer?action=UPDATE&amp;creator=factset&amp;DYN_ARGS=TRUE&amp;DOC_NAME=FAT:FQL_AUDITING_CLIENT_TEMPLATE.FAT&amp;display_string=Audit&amp;VAR:KEY=LUBWJSPQZY&amp;VAR:QUERY=RkZfRUJJVERBX09QRVIoUVRSLDQvMS8yMDEwLDYvMzAvMjAxMCwsLFVTRCk=&amp;WINDOW=FIRST_POPUP&amp;HEIGH","T=450&amp;WIDTH=450&amp;START_MAXIMIZED=FALSE&amp;VAR:CALENDAR=US&amp;VAR:SYMBOL=FMC&amp;VAR:INDEX=0"}</definedName>
    <definedName name="_641__FDSAUDITLINK__" hidden="1">{"fdsup://directions/FAT Viewer?action=UPDATE&amp;creator=factset&amp;DYN_ARGS=TRUE&amp;DOC_NAME=FAT:FQL_AUDITING_CLIENT_TEMPLATE.FAT&amp;display_string=Audit&amp;VAR:KEY=NKBEFQHERQ&amp;VAR:QUERY=RkZfRUJJVERBX09QRVIoUVRSLDQvMS8yMDA5LDYvMzAvMjAwOSwsLFVTRCk=&amp;WINDOW=FIRST_POPUP&amp;HEIGH","T=450&amp;WIDTH=450&amp;START_MAXIMIZED=FALSE&amp;VAR:CALENDAR=US&amp;VAR:SYMBOL=FLS&amp;VAR:INDEX=0"}</definedName>
    <definedName name="_642__FDSAUDITLINK__" hidden="1">{"fdsup://directions/FAT Viewer?action=UPDATE&amp;creator=factset&amp;DYN_ARGS=TRUE&amp;DOC_NAME=FAT:FQL_AUDITING_CLIENT_TEMPLATE.FAT&amp;display_string=Audit&amp;VAR:KEY=TITUDYNYNS&amp;VAR:QUERY=RkZfRUJJVERBX09QRVIoUVRSLDQvMS8yMDEwLDYvMzAvMjAxMCwsLFVTRCk=&amp;WINDOW=FIRST_POPUP&amp;HEIGH","T=450&amp;WIDTH=450&amp;START_MAXIMIZED=FALSE&amp;VAR:CALENDAR=US&amp;VAR:SYMBOL=FLS&amp;VAR:INDEX=0"}</definedName>
    <definedName name="_643__FDSAUDITLINK__" hidden="1">{"fdsup://directions/FAT Viewer?action=UPDATE&amp;creator=factset&amp;DYN_ARGS=TRUE&amp;DOC_NAME=FAT:FQL_AUDITING_CLIENT_TEMPLATE.FAT&amp;display_string=Audit&amp;VAR:KEY=FIXABYVSPC&amp;VAR:QUERY=RkZfRUJJVERBX09QRVIoUVRSLDQvMS8yMDA5LDYvMzAvMjAwOSwsLFVTRCk=&amp;WINDOW=FIRST_POPUP&amp;HEIGH","T=450&amp;WIDTH=450&amp;START_MAXIMIZED=FALSE&amp;VAR:CALENDAR=US&amp;VAR:SYMBOL=FLR&amp;VAR:INDEX=0"}</definedName>
    <definedName name="_644__FDSAUDITLINK__" hidden="1">{"fdsup://directions/FAT Viewer?action=UPDATE&amp;creator=factset&amp;DYN_ARGS=TRUE&amp;DOC_NAME=FAT:FQL_AUDITING_CLIENT_TEMPLATE.FAT&amp;display_string=Audit&amp;VAR:KEY=DKVCHEPCFM&amp;VAR:QUERY=RkZfRUJJVERBX09QRVIoUVRSLDQvMS8yMDEwLDYvMzAvMjAxMCwsLFVTRCk=&amp;WINDOW=FIRST_POPUP&amp;HEIGH","T=450&amp;WIDTH=450&amp;START_MAXIMIZED=FALSE&amp;VAR:CALENDAR=US&amp;VAR:SYMBOL=FLR&amp;VAR:INDEX=0"}</definedName>
    <definedName name="_645__FDSAUDITLINK__" hidden="1">{"fdsup://directions/FAT Viewer?action=UPDATE&amp;creator=factset&amp;DYN_ARGS=TRUE&amp;DOC_NAME=FAT:FQL_AUDITING_CLIENT_TEMPLATE.FAT&amp;display_string=Audit&amp;VAR:KEY=LSHOFWZWTS&amp;VAR:QUERY=RkZfRUJJVERBX09QRVIoUVRSLDQvMS8yMDA5LDYvMzAvMjAwOSwsLFVTRCk=&amp;WINDOW=FIRST_POPUP&amp;HEIGH","T=450&amp;WIDTH=450&amp;START_MAXIMIZED=FALSE&amp;VAR:CALENDAR=US&amp;VAR:SYMBOL=FLIR&amp;VAR:INDEX=0"}</definedName>
    <definedName name="_646__FDSAUDITLINK__" hidden="1">{"fdsup://directions/FAT Viewer?action=UPDATE&amp;creator=factset&amp;DYN_ARGS=TRUE&amp;DOC_NAME=FAT:FQL_AUDITING_CLIENT_TEMPLATE.FAT&amp;display_string=Audit&amp;VAR:KEY=PCVCXSLIDY&amp;VAR:QUERY=RkZfRUJJVERBX09QRVIoUVRSLDQvMS8yMDEwLDYvMzAvMjAxMCwsLFVTRCk=&amp;WINDOW=FIRST_POPUP&amp;HEIGH","T=450&amp;WIDTH=450&amp;START_MAXIMIZED=FALSE&amp;VAR:CALENDAR=US&amp;VAR:SYMBOL=FLIR&amp;VAR:INDEX=0"}</definedName>
    <definedName name="_647__FDSAUDITLINK__" hidden="1">{"fdsup://directions/FAT Viewer?action=UPDATE&amp;creator=factset&amp;DYN_ARGS=TRUE&amp;DOC_NAME=FAT:FQL_AUDITING_CLIENT_TEMPLATE.FAT&amp;display_string=Audit&amp;VAR:KEY=FQHGDCFCJC&amp;VAR:QUERY=RkZfRUJJVERBX09QRVIoUVRSLDQvMS8yMDA5LDYvMzAvMjAwOSwsLFVTRCk=&amp;WINDOW=FIRST_POPUP&amp;HEIGH","T=450&amp;WIDTH=450&amp;START_MAXIMIZED=FALSE&amp;VAR:CALENDAR=US&amp;VAR:SYMBOL=FITB&amp;VAR:INDEX=0"}</definedName>
    <definedName name="_648__FDSAUDITLINK__" hidden="1">{"fdsup://directions/FAT Viewer?action=UPDATE&amp;creator=factset&amp;DYN_ARGS=TRUE&amp;DOC_NAME=FAT:FQL_AUDITING_CLIENT_TEMPLATE.FAT&amp;display_string=Audit&amp;VAR:KEY=TYTKJUBSZG&amp;VAR:QUERY=RkZfRUJJVERBX09QRVIoUVRSLDQvMS8yMDEwLDYvMzAvMjAxMCwsLFVTRCk=&amp;WINDOW=FIRST_POPUP&amp;HEIGH","T=450&amp;WIDTH=450&amp;START_MAXIMIZED=FALSE&amp;VAR:CALENDAR=US&amp;VAR:SYMBOL=FITB&amp;VAR:INDEX=0"}</definedName>
    <definedName name="_649__FDSAUDITLINK__" hidden="1">{"fdsup://directions/FAT Viewer?action=UPDATE&amp;creator=factset&amp;DYN_ARGS=TRUE&amp;DOC_NAME=FAT:FQL_AUDITING_CLIENT_TEMPLATE.FAT&amp;display_string=Audit&amp;VAR:KEY=NGNCTAPQZW&amp;VAR:QUERY=RkZfRUJJVERBX09QRVIoUVRSLDQvMS8yMDA5LDYvMzAvMjAwOSwsLFVTRCk=&amp;WINDOW=FIRST_POPUP&amp;HEIGH","T=450&amp;WIDTH=450&amp;START_MAXIMIZED=FALSE&amp;VAR:CALENDAR=US&amp;VAR:SYMBOL=FISV&amp;VAR:INDEX=0"}</definedName>
    <definedName name="_6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50__FDSAUDITLINK__" hidden="1">{"fdsup://directions/FAT Viewer?action=UPDATE&amp;creator=factset&amp;DYN_ARGS=TRUE&amp;DOC_NAME=FAT:FQL_AUDITING_CLIENT_TEMPLATE.FAT&amp;display_string=Audit&amp;VAR:KEY=FQFKVKHWZQ&amp;VAR:QUERY=RkZfRUJJVERBX09QRVIoUVRSLDQvMS8yMDEwLDYvMzAvMjAxMCwsLFVTRCk=&amp;WINDOW=FIRST_POPUP&amp;HEIGH","T=450&amp;WIDTH=450&amp;START_MAXIMIZED=FALSE&amp;VAR:CALENDAR=US&amp;VAR:SYMBOL=FISV&amp;VAR:INDEX=0"}</definedName>
    <definedName name="_651__FDSAUDITLINK__" hidden="1">{"fdsup://directions/FAT Viewer?action=UPDATE&amp;creator=factset&amp;DYN_ARGS=TRUE&amp;DOC_NAME=FAT:FQL_AUDITING_CLIENT_TEMPLATE.FAT&amp;display_string=Audit&amp;VAR:KEY=JSFOJIFELM&amp;VAR:QUERY=RkZfRUJJVERBX09QRVIoUVRSLDQvMS8yMDA5LDYvMzAvMjAwOSwsLFVTRCk=&amp;WINDOW=FIRST_POPUP&amp;HEIGH","T=450&amp;WIDTH=450&amp;START_MAXIMIZED=FALSE&amp;VAR:CALENDAR=US&amp;VAR:SYMBOL=FIS&amp;VAR:INDEX=0"}</definedName>
    <definedName name="_652__FDSAUDITLINK__" hidden="1">{"fdsup://directions/FAT Viewer?action=UPDATE&amp;creator=factset&amp;DYN_ARGS=TRUE&amp;DOC_NAME=FAT:FQL_AUDITING_CLIENT_TEMPLATE.FAT&amp;display_string=Audit&amp;VAR:KEY=NCFMPMPAFA&amp;VAR:QUERY=RkZfRUJJVERBX09QRVIoUVRSLDQvMS8yMDEwLDYvMzAvMjAxMCwsLFVTRCk=&amp;WINDOW=FIRST_POPUP&amp;HEIGH","T=450&amp;WIDTH=450&amp;START_MAXIMIZED=FALSE&amp;VAR:CALENDAR=US&amp;VAR:SYMBOL=FIS&amp;VAR:INDEX=0"}</definedName>
    <definedName name="_653__FDSAUDITLINK__" hidden="1">{"fdsup://directions/FAT Viewer?action=UPDATE&amp;creator=factset&amp;DYN_ARGS=TRUE&amp;DOC_NAME=FAT:FQL_AUDITING_CLIENT_TEMPLATE.FAT&amp;display_string=Audit&amp;VAR:KEY=PORMZSNKXE&amp;VAR:QUERY=RkZfRUJJVERBX09QRVIoUVRSLDQvMS8yMDA5LDYvMzAvMjAwOSwsLFVTRCk=&amp;WINDOW=FIRST_POPUP&amp;HEIGH","T=450&amp;WIDTH=450&amp;START_MAXIMIZED=FALSE&amp;VAR:CALENDAR=US&amp;VAR:SYMBOL=FII&amp;VAR:INDEX=0"}</definedName>
    <definedName name="_654__FDSAUDITLINK__" hidden="1">{"fdsup://directions/FAT Viewer?action=UPDATE&amp;creator=factset&amp;DYN_ARGS=TRUE&amp;DOC_NAME=FAT:FQL_AUDITING_CLIENT_TEMPLATE.FAT&amp;display_string=Audit&amp;VAR:KEY=XSNCNCDYZQ&amp;VAR:QUERY=RkZfRUJJVERBX09QRVIoUVRSLDQvMS8yMDEwLDYvMzAvMjAxMCwsLFVTRCk=&amp;WINDOW=FIRST_POPUP&amp;HEIGH","T=450&amp;WIDTH=450&amp;START_MAXIMIZED=FALSE&amp;VAR:CALENDAR=US&amp;VAR:SYMBOL=FII&amp;VAR:INDEX=0"}</definedName>
    <definedName name="_655__FDSAUDITLINK__" hidden="1">{"fdsup://directions/FAT Viewer?action=UPDATE&amp;creator=factset&amp;DYN_ARGS=TRUE&amp;DOC_NAME=FAT:FQL_AUDITING_CLIENT_TEMPLATE.FAT&amp;display_string=Audit&amp;VAR:KEY=VCDWBMFWFS&amp;VAR:QUERY=RkZfRUJJVERBX09QRVIoUVRSLDQvMS8yMDA5LDYvMzAvMjAwOSwsLFVTRCk=&amp;WINDOW=FIRST_POPUP&amp;HEIGH","T=450&amp;WIDTH=450&amp;START_MAXIMIZED=FALSE&amp;VAR:CALENDAR=US&amp;VAR:SYMBOL=FHN&amp;VAR:INDEX=0"}</definedName>
    <definedName name="_656__FDSAUDITLINK__" hidden="1">{"fdsup://directions/FAT Viewer?action=UPDATE&amp;creator=factset&amp;DYN_ARGS=TRUE&amp;DOC_NAME=FAT:FQL_AUDITING_CLIENT_TEMPLATE.FAT&amp;display_string=Audit&amp;VAR:KEY=TYPKDIVCNK&amp;VAR:QUERY=RkZfRUJJVERBX09QRVIoUVRSLDQvMS8yMDEwLDYvMzAvMjAxMCwsLFVTRCk=&amp;WINDOW=FIRST_POPUP&amp;HEIGH","T=450&amp;WIDTH=450&amp;START_MAXIMIZED=FALSE&amp;VAR:CALENDAR=US&amp;VAR:SYMBOL=FHN&amp;VAR:INDEX=0"}</definedName>
    <definedName name="_657__FDSAUDITLINK__" hidden="1">{"fdsup://directions/FAT Viewer?action=UPDATE&amp;creator=factset&amp;DYN_ARGS=TRUE&amp;DOC_NAME=FAT:FQL_AUDITING_CLIENT_TEMPLATE.FAT&amp;display_string=Audit&amp;VAR:KEY=RALANEZGTY&amp;VAR:QUERY=RkZfRUJJVERBX09QRVIoUVRSLDQvMS8yMDA5LDYvMzAvMjAwOSwsLFVTRCk=&amp;WINDOW=FIRST_POPUP&amp;HEIGH","T=450&amp;WIDTH=450&amp;START_MAXIMIZED=FALSE&amp;VAR:CALENDAR=US&amp;VAR:SYMBOL=FE&amp;VAR:INDEX=0"}</definedName>
    <definedName name="_658__FDSAUDITLINK__" hidden="1">{"fdsup://directions/FAT Viewer?action=UPDATE&amp;creator=factset&amp;DYN_ARGS=TRUE&amp;DOC_NAME=FAT:FQL_AUDITING_CLIENT_TEMPLATE.FAT&amp;display_string=Audit&amp;VAR:KEY=RQBWJGHCLK&amp;VAR:QUERY=RkZfRUJJVERBX09QRVIoUVRSLDQvMS8yMDEwLDYvMzAvMjAxMCwsLFVTRCk=&amp;WINDOW=FIRST_POPUP&amp;HEIGH","T=450&amp;WIDTH=450&amp;START_MAXIMIZED=FALSE&amp;VAR:CALENDAR=US&amp;VAR:SYMBOL=FE&amp;VAR:INDEX=0"}</definedName>
    <definedName name="_659__FDSAUDITLINK__" hidden="1">{"fdsup://directions/FAT Viewer?action=UPDATE&amp;creator=factset&amp;DYN_ARGS=TRUE&amp;DOC_NAME=FAT:FQL_AUDITING_CLIENT_TEMPLATE.FAT&amp;display_string=Audit&amp;VAR:KEY=LONKLYZWTA&amp;VAR:QUERY=RkZfRUJJVERBX09QRVIoUVRSLDQvMS8yMDA5LDYvMzAvMjAwOSwsLFVTRCk=&amp;WINDOW=FIRST_POPUP&amp;HEIGH","T=450&amp;WIDTH=450&amp;START_MAXIMIZED=FALSE&amp;VAR:CALENDAR=US&amp;VAR:SYMBOL=FDX&amp;VAR:INDEX=0"}</definedName>
    <definedName name="_6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60__FDSAUDITLINK__" hidden="1">{"fdsup://directions/FAT Viewer?action=UPDATE&amp;creator=factset&amp;DYN_ARGS=TRUE&amp;DOC_NAME=FAT:FQL_AUDITING_CLIENT_TEMPLATE.FAT&amp;display_string=Audit&amp;VAR:KEY=JWPODCHGNO&amp;VAR:QUERY=RkZfRUJJVERBX09QRVIoUVRSLDQvMS8yMDEwLDYvMzAvMjAxMCwsLFVTRCk=&amp;WINDOW=FIRST_POPUP&amp;HEIGH","T=450&amp;WIDTH=450&amp;START_MAXIMIZED=FALSE&amp;VAR:CALENDAR=US&amp;VAR:SYMBOL=FDX&amp;VAR:INDEX=0"}</definedName>
    <definedName name="_661__FDSAUDITLINK__" hidden="1">{"fdsup://directions/FAT Viewer?action=UPDATE&amp;creator=factset&amp;DYN_ARGS=TRUE&amp;DOC_NAME=FAT:FQL_AUDITING_CLIENT_TEMPLATE.FAT&amp;display_string=Audit&amp;VAR:KEY=TUXMTETGZY&amp;VAR:QUERY=RkZfRUJJVERBX09QRVIoUVRSLDQvMS8yMDA5LDYvMzAvMjAwOSwsLFVTRCk=&amp;WINDOW=FIRST_POPUP&amp;HEIGH","T=450&amp;WIDTH=450&amp;START_MAXIMIZED=FALSE&amp;VAR:CALENDAR=US&amp;VAR:SYMBOL=FDO&amp;VAR:INDEX=0"}</definedName>
    <definedName name="_662__FDSAUDITLINK__" hidden="1">{"fdsup://directions/FAT Viewer?action=UPDATE&amp;creator=factset&amp;DYN_ARGS=TRUE&amp;DOC_NAME=FAT:FQL_AUDITING_CLIENT_TEMPLATE.FAT&amp;display_string=Audit&amp;VAR:KEY=FYVODOXCFG&amp;VAR:QUERY=RkZfRUJJVERBX09QRVIoUVRSLDQvMS8yMDEwLDYvMzAvMjAxMCwsLFVTRCk=&amp;WINDOW=FIRST_POPUP&amp;HEIGH","T=450&amp;WIDTH=450&amp;START_MAXIMIZED=FALSE&amp;VAR:CALENDAR=US&amp;VAR:SYMBOL=FDO&amp;VAR:INDEX=0"}</definedName>
    <definedName name="_663__FDSAUDITLINK__" hidden="1">{"fdsup://directions/FAT Viewer?action=UPDATE&amp;creator=factset&amp;DYN_ARGS=TRUE&amp;DOC_NAME=FAT:FQL_AUDITING_CLIENT_TEMPLATE.FAT&amp;display_string=Audit&amp;VAR:KEY=LINATWRQVK&amp;VAR:QUERY=RkZfRUJJVERBX09QRVIoUVRSLDQvMS8yMDA5LDYvMzAvMjAwOSwsLFVTRCk=&amp;WINDOW=FIRST_POPUP&amp;HEIGH","T=450&amp;WIDTH=450&amp;START_MAXIMIZED=FALSE&amp;VAR:CALENDAR=US&amp;VAR:SYMBOL=FCX&amp;VAR:INDEX=0"}</definedName>
    <definedName name="_664__FDSAUDITLINK__" hidden="1">{"fdsup://directions/FAT Viewer?action=UPDATE&amp;creator=factset&amp;DYN_ARGS=TRUE&amp;DOC_NAME=FAT:FQL_AUDITING_CLIENT_TEMPLATE.FAT&amp;display_string=Audit&amp;VAR:KEY=RKJYRMHITE&amp;VAR:QUERY=RkZfRUJJVERBX09QRVIoUVRSLDQvMS8yMDEwLDYvMzAvMjAxMCwsLFVTRCk=&amp;WINDOW=FIRST_POPUP&amp;HEIGH","T=450&amp;WIDTH=450&amp;START_MAXIMIZED=FALSE&amp;VAR:CALENDAR=US&amp;VAR:SYMBOL=FCX&amp;VAR:INDEX=0"}</definedName>
    <definedName name="_665__FDSAUDITLINK__" hidden="1">{"fdsup://directions/FAT Viewer?action=UPDATE&amp;creator=factset&amp;DYN_ARGS=TRUE&amp;DOC_NAME=FAT:FQL_AUDITING_CLIENT_TEMPLATE.FAT&amp;display_string=Audit&amp;VAR:KEY=JEZQREPWDW&amp;VAR:QUERY=RkZfRUJJVERBX09QRVIoUVRSLDQvMS8yMDA5LDYvMzAvMjAwOSwsLFVTRCk=&amp;WINDOW=FIRST_POPUP&amp;HEIGH","T=450&amp;WIDTH=450&amp;START_MAXIMIZED=FALSE&amp;VAR:CALENDAR=US&amp;VAR:SYMBOL=FAST&amp;VAR:INDEX=0"}</definedName>
    <definedName name="_666__FDSAUDITLINK__" hidden="1">{"fdsup://directions/FAT Viewer?action=UPDATE&amp;creator=factset&amp;DYN_ARGS=TRUE&amp;DOC_NAME=FAT:FQL_AUDITING_CLIENT_TEMPLATE.FAT&amp;display_string=Audit&amp;VAR:KEY=ZOVGNOLQXS&amp;VAR:QUERY=RkZfRUJJVERBX09QRVIoUVRSLDQvMS8yMDEwLDYvMzAvMjAxMCwsLFVTRCk=&amp;WINDOW=FIRST_POPUP&amp;HEIGH","T=450&amp;WIDTH=450&amp;START_MAXIMIZED=FALSE&amp;VAR:CALENDAR=US&amp;VAR:SYMBOL=FAST&amp;VAR:INDEX=0"}</definedName>
    <definedName name="_667__FDSAUDITLINK__" hidden="1">{"fdsup://directions/FAT Viewer?action=UPDATE&amp;creator=factset&amp;DYN_ARGS=TRUE&amp;DOC_NAME=FAT:FQL_AUDITING_CLIENT_TEMPLATE.FAT&amp;display_string=Audit&amp;VAR:KEY=VQJOJKTYNG&amp;VAR:QUERY=RkZfRUJJVERBX09QRVIoUVRSLDQvMS8yMDA5LDYvMzAvMjAwOSwsLFVTRCk=&amp;WINDOW=FIRST_POPUP&amp;HEIGH","T=450&amp;WIDTH=450&amp;START_MAXIMIZED=FALSE&amp;VAR:CALENDAR=US&amp;VAR:SYMBOL=F&amp;VAR:INDEX=0"}</definedName>
    <definedName name="_668__FDSAUDITLINK__" hidden="1">{"fdsup://directions/FAT Viewer?action=UPDATE&amp;creator=factset&amp;DYN_ARGS=TRUE&amp;DOC_NAME=FAT:FQL_AUDITING_CLIENT_TEMPLATE.FAT&amp;display_string=Audit&amp;VAR:KEY=LCRWTGVGZU&amp;VAR:QUERY=RkZfRUJJVERBX09QRVIoUVRSLDQvMS8yMDEwLDYvMzAvMjAxMCwsLFVTRCk=&amp;WINDOW=FIRST_POPUP&amp;HEIGH","T=450&amp;WIDTH=450&amp;START_MAXIMIZED=FALSE&amp;VAR:CALENDAR=US&amp;VAR:SYMBOL=F&amp;VAR:INDEX=0"}</definedName>
    <definedName name="_669__FDSAUDITLINK__" hidden="1">{"fdsup://directions/FAT Viewer?action=UPDATE&amp;creator=factset&amp;DYN_ARGS=TRUE&amp;DOC_NAME=FAT:FQL_AUDITING_CLIENT_TEMPLATE.FAT&amp;display_string=Audit&amp;VAR:KEY=RSPGJOBADK&amp;VAR:QUERY=RkZfRUJJVERBX09QRVIoUVRSLDQvMS8yMDA5LDYvMzAvMjAwOSwsLFVTRCk=&amp;WINDOW=FIRST_POPUP&amp;HEIGH","T=450&amp;WIDTH=450&amp;START_MAXIMIZED=FALSE&amp;VAR:CALENDAR=US&amp;VAR:SYMBOL=EXPE&amp;VAR:INDEX=0"}</definedName>
    <definedName name="_6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70__FDSAUDITLINK__" hidden="1">{"fdsup://directions/FAT Viewer?action=UPDATE&amp;creator=factset&amp;DYN_ARGS=TRUE&amp;DOC_NAME=FAT:FQL_AUDITING_CLIENT_TEMPLATE.FAT&amp;display_string=Audit&amp;VAR:KEY=NGJWJIJEDE&amp;VAR:QUERY=RkZfRUJJVERBX09QRVIoUVRSLDQvMS8yMDEwLDYvMzAvMjAxMCwsLFVTRCk=&amp;WINDOW=FIRST_POPUP&amp;HEIGH","T=450&amp;WIDTH=450&amp;START_MAXIMIZED=FALSE&amp;VAR:CALENDAR=US&amp;VAR:SYMBOL=EXPE&amp;VAR:INDEX=0"}</definedName>
    <definedName name="_671__FDSAUDITLINK__" hidden="1">{"fdsup://directions/FAT Viewer?action=UPDATE&amp;creator=factset&amp;DYN_ARGS=TRUE&amp;DOC_NAME=FAT:FQL_AUDITING_CLIENT_TEMPLATE.FAT&amp;display_string=Audit&amp;VAR:KEY=LCHWREFKDC&amp;VAR:QUERY=RkZfRUJJVERBX09QRVIoUVRSLDQvMS8yMDA5LDYvMzAvMjAwOSwsLFVTRCk=&amp;WINDOW=FIRST_POPUP&amp;HEIGH","T=450&amp;WIDTH=450&amp;START_MAXIMIZED=FALSE&amp;VAR:CALENDAR=US&amp;VAR:SYMBOL=EXPD&amp;VAR:INDEX=0"}</definedName>
    <definedName name="_672__FDSAUDITLINK__" hidden="1">{"fdsup://directions/FAT Viewer?action=UPDATE&amp;creator=factset&amp;DYN_ARGS=TRUE&amp;DOC_NAME=FAT:FQL_AUDITING_CLIENT_TEMPLATE.FAT&amp;display_string=Audit&amp;VAR:KEY=PAVKRIZSNM&amp;VAR:QUERY=RkZfRUJJVERBX09QRVIoUVRSLDQvMS8yMDEwLDYvMzAvMjAxMCwsLFVTRCk=&amp;WINDOW=FIRST_POPUP&amp;HEIGH","T=450&amp;WIDTH=450&amp;START_MAXIMIZED=FALSE&amp;VAR:CALENDAR=US&amp;VAR:SYMBOL=EXPD&amp;VAR:INDEX=0"}</definedName>
    <definedName name="_673__FDSAUDITLINK__" hidden="1">{"fdsup://directions/FAT Viewer?action=UPDATE&amp;creator=factset&amp;DYN_ARGS=TRUE&amp;DOC_NAME=FAT:FQL_AUDITING_CLIENT_TEMPLATE.FAT&amp;display_string=Audit&amp;VAR:KEY=HSBMZAJIPK&amp;VAR:QUERY=RkZfRUJJVERBX09QRVIoUVRSLDQvMS8yMDA5LDYvMzAvMjAwOSwsLFVTRCk=&amp;WINDOW=FIRST_POPUP&amp;HEIGH","T=450&amp;WIDTH=450&amp;START_MAXIMIZED=FALSE&amp;VAR:CALENDAR=US&amp;VAR:SYMBOL=EXC&amp;VAR:INDEX=0"}</definedName>
    <definedName name="_674__FDSAUDITLINK__" hidden="1">{"fdsup://directions/FAT Viewer?action=UPDATE&amp;creator=factset&amp;DYN_ARGS=TRUE&amp;DOC_NAME=FAT:FQL_AUDITING_CLIENT_TEMPLATE.FAT&amp;display_string=Audit&amp;VAR:KEY=VIXYPABMTM&amp;VAR:QUERY=RkZfRUJJVERBX09QRVIoUVRSLDQvMS8yMDEwLDYvMzAvMjAxMCwsLFVTRCk=&amp;WINDOW=FIRST_POPUP&amp;HEIGH","T=450&amp;WIDTH=450&amp;START_MAXIMIZED=FALSE&amp;VAR:CALENDAR=US&amp;VAR:SYMBOL=EXC&amp;VAR:INDEX=0"}</definedName>
    <definedName name="_675__FDSAUDITLINK__" hidden="1">{"fdsup://directions/FAT Viewer?action=UPDATE&amp;creator=factset&amp;DYN_ARGS=TRUE&amp;DOC_NAME=FAT:FQL_AUDITING_CLIENT_TEMPLATE.FAT&amp;display_string=Audit&amp;VAR:KEY=DWLWBIXEFG&amp;VAR:QUERY=RkZfRUJJVERBX09QRVIoUVRSLDQvMS8yMDA5LDYvMzAvMjAwOSwsLFVTRCk=&amp;WINDOW=FIRST_POPUP&amp;HEIGH","T=450&amp;WIDTH=450&amp;START_MAXIMIZED=FALSE&amp;VAR:CALENDAR=US&amp;VAR:SYMBOL=ETR&amp;VAR:INDEX=0"}</definedName>
    <definedName name="_676__FDSAUDITLINK__" hidden="1">{"fdsup://directions/FAT Viewer?action=UPDATE&amp;creator=factset&amp;DYN_ARGS=TRUE&amp;DOC_NAME=FAT:FQL_AUDITING_CLIENT_TEMPLATE.FAT&amp;display_string=Audit&amp;VAR:KEY=FIJMNUTQPG&amp;VAR:QUERY=RkZfRUJJVERBX09QRVIoUVRSLDQvMS8yMDEwLDYvMzAvMjAxMCwsLFVTRCk=&amp;WINDOW=FIRST_POPUP&amp;HEIGH","T=450&amp;WIDTH=450&amp;START_MAXIMIZED=FALSE&amp;VAR:CALENDAR=US&amp;VAR:SYMBOL=ETR&amp;VAR:INDEX=0"}</definedName>
    <definedName name="_677__FDSAUDITLINK__" hidden="1">{"fdsup://directions/FAT Viewer?action=UPDATE&amp;creator=factset&amp;DYN_ARGS=TRUE&amp;DOC_NAME=FAT:FQL_AUDITING_CLIENT_TEMPLATE.FAT&amp;display_string=Audit&amp;VAR:KEY=XGTKZIFQDW&amp;VAR:QUERY=RkZfRUJJVERBX09QRVIoUVRSLDQvMS8yMDA5LDYvMzAvMjAwOSwsLFVTRCk=&amp;WINDOW=FIRST_POPUP&amp;HEIGH","T=450&amp;WIDTH=450&amp;START_MAXIMIZED=FALSE&amp;VAR:CALENDAR=US&amp;VAR:SYMBOL=ETN&amp;VAR:INDEX=0"}</definedName>
    <definedName name="_678__FDSAUDITLINK__" hidden="1">{"fdsup://directions/FAT Viewer?action=UPDATE&amp;creator=factset&amp;DYN_ARGS=TRUE&amp;DOC_NAME=FAT:FQL_AUDITING_CLIENT_TEMPLATE.FAT&amp;display_string=Audit&amp;VAR:KEY=FSTWDCVCJA&amp;VAR:QUERY=RkZfRUJJVERBX09QRVIoUVRSLDQvMS8yMDEwLDYvMzAvMjAxMCwsLFVTRCk=&amp;WINDOW=FIRST_POPUP&amp;HEIGH","T=450&amp;WIDTH=450&amp;START_MAXIMIZED=FALSE&amp;VAR:CALENDAR=US&amp;VAR:SYMBOL=ETN&amp;VAR:INDEX=0"}</definedName>
    <definedName name="_679__FDSAUDITLINK__" hidden="1">{"fdsup://directions/FAT Viewer?action=UPDATE&amp;creator=factset&amp;DYN_ARGS=TRUE&amp;DOC_NAME=FAT:FQL_AUDITING_CLIENT_TEMPLATE.FAT&amp;display_string=Audit&amp;VAR:KEY=DILKHKBULA&amp;VAR:QUERY=RkZfRUJJVERBX09QRVIoUVRSLDQvMS8yMDA5LDYvMzAvMjAwOSwsLFVTRCk=&amp;WINDOW=FIRST_POPUP&amp;HEIGH","T=450&amp;WIDTH=450&amp;START_MAXIMIZED=FALSE&amp;VAR:CALENDAR=US&amp;VAR:SYMBOL=ETFC&amp;VAR:INDEX=0"}</definedName>
    <definedName name="_6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80__FDSAUDITLINK__" hidden="1">{"fdsup://directions/FAT Viewer?action=UPDATE&amp;creator=factset&amp;DYN_ARGS=TRUE&amp;DOC_NAME=FAT:FQL_AUDITING_CLIENT_TEMPLATE.FAT&amp;display_string=Audit&amp;VAR:KEY=NQBYFQDYJE&amp;VAR:QUERY=RkZfRUJJVERBX09QRVIoUVRSLDQvMS8yMDEwLDYvMzAvMjAxMCwsLFVTRCk=&amp;WINDOW=FIRST_POPUP&amp;HEIGH","T=450&amp;WIDTH=450&amp;START_MAXIMIZED=FALSE&amp;VAR:CALENDAR=US&amp;VAR:SYMBOL=ETFC&amp;VAR:INDEX=0"}</definedName>
    <definedName name="_681__FDSAUDITLINK__" hidden="1">{"fdsup://directions/FAT Viewer?action=UPDATE&amp;creator=factset&amp;DYN_ARGS=TRUE&amp;DOC_NAME=FAT:FQL_AUDITING_CLIENT_TEMPLATE.FAT&amp;display_string=Audit&amp;VAR:KEY=LYNGZKJAJU&amp;VAR:QUERY=RkZfRUJJVERBX09QRVIoUVRSLDQvMS8yMDA5LDYvMzAvMjAwOSwsLFVTRCk=&amp;WINDOW=FIRST_POPUP&amp;HEIGH","T=450&amp;WIDTH=450&amp;START_MAXIMIZED=FALSE&amp;VAR:CALENDAR=US&amp;VAR:SYMBOL=ESRX&amp;VAR:INDEX=0"}</definedName>
    <definedName name="_682__FDSAUDITLINK__" hidden="1">{"fdsup://directions/FAT Viewer?action=UPDATE&amp;creator=factset&amp;DYN_ARGS=TRUE&amp;DOC_NAME=FAT:FQL_AUDITING_CLIENT_TEMPLATE.FAT&amp;display_string=Audit&amp;VAR:KEY=FWXYTWTQNC&amp;VAR:QUERY=RkZfRUJJVERBX09QRVIoUVRSLDQvMS8yMDEwLDYvMzAvMjAxMCwsLFVTRCk=&amp;WINDOW=FIRST_POPUP&amp;HEIGH","T=450&amp;WIDTH=450&amp;START_MAXIMIZED=FALSE&amp;VAR:CALENDAR=US&amp;VAR:SYMBOL=ESRX&amp;VAR:INDEX=0"}</definedName>
    <definedName name="_683__FDSAUDITLINK__" hidden="1">{"fdsup://directions/FAT Viewer?action=UPDATE&amp;creator=factset&amp;DYN_ARGS=TRUE&amp;DOC_NAME=FAT:FQL_AUDITING_CLIENT_TEMPLATE.FAT&amp;display_string=Audit&amp;VAR:KEY=HMDYPAHURC&amp;VAR:QUERY=RkZfRUJJVERBX09QRVIoUVRSLDQvMS8yMDA5LDYvMzAvMjAwOSwsLFVTRCk=&amp;WINDOW=FIRST_POPUP&amp;HEIGH","T=450&amp;WIDTH=450&amp;START_MAXIMIZED=FALSE&amp;VAR:CALENDAR=US&amp;VAR:SYMBOL=ERTS&amp;VAR:INDEX=0"}</definedName>
    <definedName name="_684__FDSAUDITLINK__" hidden="1">{"fdsup://directions/FAT Viewer?action=UPDATE&amp;creator=factset&amp;DYN_ARGS=TRUE&amp;DOC_NAME=FAT:FQL_AUDITING_CLIENT_TEMPLATE.FAT&amp;display_string=Audit&amp;VAR:KEY=BCDAXMPCXQ&amp;VAR:QUERY=RkZfRUJJVERBX09QRVIoUVRSLDQvMS8yMDEwLDYvMzAvMjAxMCwsLFVTRCk=&amp;WINDOW=FIRST_POPUP&amp;HEIGH","T=450&amp;WIDTH=450&amp;START_MAXIMIZED=FALSE&amp;VAR:CALENDAR=US&amp;VAR:SYMBOL=ERTS&amp;VAR:INDEX=0"}</definedName>
    <definedName name="_685__FDSAUDITLINK__" hidden="1">{"fdsup://directions/FAT Viewer?action=UPDATE&amp;creator=factset&amp;DYN_ARGS=TRUE&amp;DOC_NAME=FAT:FQL_AUDITING_CLIENT_TEMPLATE.FAT&amp;display_string=Audit&amp;VAR:KEY=JAZQHEVGVY&amp;VAR:QUERY=RkZfRUJJVERBX09QRVIoUVRSLDQvMS8yMDA5LDYvMzAvMjAwOSwsLFVTRCk=&amp;WINDOW=FIRST_POPUP&amp;HEIGH","T=450&amp;WIDTH=450&amp;START_MAXIMIZED=FALSE&amp;VAR:CALENDAR=US&amp;VAR:SYMBOL=EQT&amp;VAR:INDEX=0"}</definedName>
    <definedName name="_686__FDSAUDITLINK__" hidden="1">{"fdsup://directions/FAT Viewer?action=UPDATE&amp;creator=factset&amp;DYN_ARGS=TRUE&amp;DOC_NAME=FAT:FQL_AUDITING_CLIENT_TEMPLATE.FAT&amp;display_string=Audit&amp;VAR:KEY=RKZWPAZEDQ&amp;VAR:QUERY=RkZfRUJJVERBX09QRVIoUVRSLDQvMS8yMDEwLDYvMzAvMjAxMCwsLFVTRCk=&amp;WINDOW=FIRST_POPUP&amp;HEIGH","T=450&amp;WIDTH=450&amp;START_MAXIMIZED=FALSE&amp;VAR:CALENDAR=US&amp;VAR:SYMBOL=EQT&amp;VAR:INDEX=0"}</definedName>
    <definedName name="_687__FDSAUDITLINK__" hidden="1">{"fdsup://directions/FAT Viewer?action=UPDATE&amp;creator=factset&amp;DYN_ARGS=TRUE&amp;DOC_NAME=FAT:FQL_AUDITING_CLIENT_TEMPLATE.FAT&amp;display_string=Audit&amp;VAR:KEY=NIDKNWFOXM&amp;VAR:QUERY=RkZfRUJJVERBX09QRVIoUVRSLDQvMS8yMDA5LDYvMzAvMjAwOSwsLFVTRCk=&amp;WINDOW=FIRST_POPUP&amp;HEIGH","T=450&amp;WIDTH=450&amp;START_MAXIMIZED=FALSE&amp;VAR:CALENDAR=US&amp;VAR:SYMBOL=EQR&amp;VAR:INDEX=0"}</definedName>
    <definedName name="_688__FDSAUDITLINK__" hidden="1">{"fdsup://directions/FAT Viewer?action=UPDATE&amp;creator=factset&amp;DYN_ARGS=TRUE&amp;DOC_NAME=FAT:FQL_AUDITING_CLIENT_TEMPLATE.FAT&amp;display_string=Audit&amp;VAR:KEY=JWVSVABCDC&amp;VAR:QUERY=RkZfRUJJVERBX09QRVIoUVRSLDQvMS8yMDEwLDYvMzAvMjAxMCwsLFVTRCk=&amp;WINDOW=FIRST_POPUP&amp;HEIGH","T=450&amp;WIDTH=450&amp;START_MAXIMIZED=FALSE&amp;VAR:CALENDAR=US&amp;VAR:SYMBOL=EQR&amp;VAR:INDEX=0"}</definedName>
    <definedName name="_689__FDSAUDITLINK__" hidden="1">{"fdsup://directions/FAT Viewer?action=UPDATE&amp;creator=factset&amp;DYN_ARGS=TRUE&amp;DOC_NAME=FAT:FQL_AUDITING_CLIENT_TEMPLATE.FAT&amp;display_string=Audit&amp;VAR:KEY=BCRQPUZMVE&amp;VAR:QUERY=RkZfRUJJVERBX09QRVIoUVRSLDQvMS8yMDA5LDYvMzAvMjAwOSwsLFVTRCk=&amp;WINDOW=FIRST_POPUP&amp;HEIGH","T=450&amp;WIDTH=450&amp;START_MAXIMIZED=FALSE&amp;VAR:CALENDAR=US&amp;VAR:SYMBOL=EP&amp;VAR:INDEX=0"}</definedName>
    <definedName name="_6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690__FDSAUDITLINK__" hidden="1">{"fdsup://directions/FAT Viewer?action=UPDATE&amp;creator=factset&amp;DYN_ARGS=TRUE&amp;DOC_NAME=FAT:FQL_AUDITING_CLIENT_TEMPLATE.FAT&amp;display_string=Audit&amp;VAR:KEY=XMTORQHYBU&amp;VAR:QUERY=RkZfRUJJVERBX09QRVIoUVRSLDQvMS8yMDEwLDYvMzAvMjAxMCwsLFVTRCk=&amp;WINDOW=FIRST_POPUP&amp;HEIGH","T=450&amp;WIDTH=450&amp;START_MAXIMIZED=FALSE&amp;VAR:CALENDAR=US&amp;VAR:SYMBOL=EP&amp;VAR:INDEX=0"}</definedName>
    <definedName name="_691__FDSAUDITLINK__" hidden="1">{"fdsup://directions/FAT Viewer?action=UPDATE&amp;creator=factset&amp;DYN_ARGS=TRUE&amp;DOC_NAME=FAT:FQL_AUDITING_CLIENT_TEMPLATE.FAT&amp;display_string=Audit&amp;VAR:KEY=VWXEVIBITA&amp;VAR:QUERY=RkZfRUJJVERBX09QRVIoUVRSLDQvMS8yMDA5LDYvMzAvMjAwOSwsLFVTRCk=&amp;WINDOW=FIRST_POPUP&amp;HEIGH","T=450&amp;WIDTH=450&amp;START_MAXIMIZED=FALSE&amp;VAR:CALENDAR=US&amp;VAR:SYMBOL=EOG&amp;VAR:INDEX=0"}</definedName>
    <definedName name="_692__FDSAUDITLINK__" hidden="1">{"fdsup://directions/FAT Viewer?action=UPDATE&amp;creator=factset&amp;DYN_ARGS=TRUE&amp;DOC_NAME=FAT:FQL_AUDITING_CLIENT_TEMPLATE.FAT&amp;display_string=Audit&amp;VAR:KEY=LWZMBQZULI&amp;VAR:QUERY=RkZfRUJJVERBX09QRVIoUVRSLDQvMS8yMDEwLDYvMzAvMjAxMCwsLFVTRCk=&amp;WINDOW=FIRST_POPUP&amp;HEIGH","T=450&amp;WIDTH=450&amp;START_MAXIMIZED=FALSE&amp;VAR:CALENDAR=US&amp;VAR:SYMBOL=EOG&amp;VAR:INDEX=0"}</definedName>
    <definedName name="_693__FDSAUDITLINK__" hidden="1">{"fdsup://directions/FAT Viewer?action=UPDATE&amp;creator=factset&amp;DYN_ARGS=TRUE&amp;DOC_NAME=FAT:FQL_AUDITING_CLIENT_TEMPLATE.FAT&amp;display_string=Audit&amp;VAR:KEY=HIDOZSTEFG&amp;VAR:QUERY=RkZfRUJJVERBX09QRVIoUVRSLDQvMS8yMDA5LDYvMzAvMjAwOSwsLFVTRCk=&amp;WINDOW=FIRST_POPUP&amp;HEIGH","T=450&amp;WIDTH=450&amp;START_MAXIMIZED=FALSE&amp;VAR:CALENDAR=US&amp;VAR:SYMBOL=EMR&amp;VAR:INDEX=0"}</definedName>
    <definedName name="_694__FDSAUDITLINK__" hidden="1">{"fdsup://directions/FAT Viewer?action=UPDATE&amp;creator=factset&amp;DYN_ARGS=TRUE&amp;DOC_NAME=FAT:FQL_AUDITING_CLIENT_TEMPLATE.FAT&amp;display_string=Audit&amp;VAR:KEY=TOTMLSXUPY&amp;VAR:QUERY=RkZfRUJJVERBX09QRVIoUVRSLDQvMS8yMDEwLDYvMzAvMjAxMCwsLFVTRCk=&amp;WINDOW=FIRST_POPUP&amp;HEIGH","T=450&amp;WIDTH=450&amp;START_MAXIMIZED=FALSE&amp;VAR:CALENDAR=US&amp;VAR:SYMBOL=EMR&amp;VAR:INDEX=0"}</definedName>
    <definedName name="_695__FDSAUDITLINK__" hidden="1">{"fdsup://directions/FAT Viewer?action=UPDATE&amp;creator=factset&amp;DYN_ARGS=TRUE&amp;DOC_NAME=FAT:FQL_AUDITING_CLIENT_TEMPLATE.FAT&amp;display_string=Audit&amp;VAR:KEY=NCFCBQBATU&amp;VAR:QUERY=RkZfRUJJVERBX09QRVIoUVRSLDQvMS8yMDA5LDYvMzAvMjAwOSwsLFVTRCk=&amp;WINDOW=FIRST_POPUP&amp;HEIGH","T=450&amp;WIDTH=450&amp;START_MAXIMIZED=FALSE&amp;VAR:CALENDAR=US&amp;VAR:SYMBOL=EMN&amp;VAR:INDEX=0"}</definedName>
    <definedName name="_696__FDSAUDITLINK__" hidden="1">{"fdsup://directions/FAT Viewer?action=UPDATE&amp;creator=factset&amp;DYN_ARGS=TRUE&amp;DOC_NAME=FAT:FQL_AUDITING_CLIENT_TEMPLATE.FAT&amp;display_string=Audit&amp;VAR:KEY=VMXQPOHKJS&amp;VAR:QUERY=RkZfRUJJVERBX09QRVIoUVRSLDQvMS8yMDEwLDYvMzAvMjAxMCwsLFVTRCk=&amp;WINDOW=FIRST_POPUP&amp;HEIGH","T=450&amp;WIDTH=450&amp;START_MAXIMIZED=FALSE&amp;VAR:CALENDAR=US&amp;VAR:SYMBOL=EMN&amp;VAR:INDEX=0"}</definedName>
    <definedName name="_697__FDSAUDITLINK__" hidden="1">{"fdsup://directions/FAT Viewer?action=UPDATE&amp;creator=factset&amp;DYN_ARGS=TRUE&amp;DOC_NAME=FAT:FQL_AUDITING_CLIENT_TEMPLATE.FAT&amp;display_string=Audit&amp;VAR:KEY=LORYLSRAVW&amp;VAR:QUERY=RkZfRUJJVERBX09QRVIoUVRSLDQvMS8yMDA5LDYvMzAvMjAwOSwsLFVTRCk=&amp;WINDOW=FIRST_POPUP&amp;HEIGH","T=450&amp;WIDTH=450&amp;START_MAXIMIZED=FALSE&amp;VAR:CALENDAR=US&amp;VAR:SYMBOL=EMC&amp;VAR:INDEX=0"}</definedName>
    <definedName name="_698__FDSAUDITLINK__" hidden="1">{"fdsup://directions/FAT Viewer?action=UPDATE&amp;creator=factset&amp;DYN_ARGS=TRUE&amp;DOC_NAME=FAT:FQL_AUDITING_CLIENT_TEMPLATE.FAT&amp;display_string=Audit&amp;VAR:KEY=PKLIBGDSXA&amp;VAR:QUERY=RkZfRUJJVERBX09QRVIoUVRSLDQvMS8yMDEwLDYvMzAvMjAxMCwsLFVTRCk=&amp;WINDOW=FIRST_POPUP&amp;HEIGH","T=450&amp;WIDTH=450&amp;START_MAXIMIZED=FALSE&amp;VAR:CALENDAR=US&amp;VAR:SYMBOL=EMC&amp;VAR:INDEX=0"}</definedName>
    <definedName name="_699__FDSAUDITLINK__" hidden="1">{"fdsup://directions/FAT Viewer?action=UPDATE&amp;creator=factset&amp;DYN_ARGS=TRUE&amp;DOC_NAME=FAT:FQL_AUDITING_CLIENT_TEMPLATE.FAT&amp;display_string=Audit&amp;VAR:KEY=TEJEJMRSRA&amp;VAR:QUERY=RkZfRUJJVERBX09QRVIoUVRSLDQvMS8yMDA5LDYvMzAvMjAwOSwsLFVTRCk=&amp;WINDOW=FIRST_POPUP&amp;HEIGH","T=450&amp;WIDTH=450&amp;START_MAXIMIZED=FALSE&amp;VAR:CALENDAR=US&amp;VAR:SYMBOL=EL&amp;VAR:INDEX=0"}</definedName>
    <definedName name="_7__123Graph_XR_M_MARG" hidden="1">[1]P!$R$29:$AK$29</definedName>
    <definedName name="_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00__FDSAUDITLINK__" hidden="1">{"fdsup://directions/FAT Viewer?action=UPDATE&amp;creator=factset&amp;DYN_ARGS=TRUE&amp;DOC_NAME=FAT:FQL_AUDITING_CLIENT_TEMPLATE.FAT&amp;display_string=Audit&amp;VAR:KEY=RUNYRABSZM&amp;VAR:QUERY=RkZfRUJJVERBX09QRVIoUVRSLDQvMS8yMDEwLDYvMzAvMjAxMCwsLFVTRCk=&amp;WINDOW=FIRST_POPUP&amp;HEIGH","T=450&amp;WIDTH=450&amp;START_MAXIMIZED=FALSE&amp;VAR:CALENDAR=US&amp;VAR:SYMBOL=EL&amp;VAR:INDEX=0"}</definedName>
    <definedName name="_701__FDSAUDITLINK__" hidden="1">{"fdsup://directions/FAT Viewer?action=UPDATE&amp;creator=factset&amp;DYN_ARGS=TRUE&amp;DOC_NAME=FAT:FQL_AUDITING_CLIENT_TEMPLATE.FAT&amp;display_string=Audit&amp;VAR:KEY=JWLIZOFMBE&amp;VAR:QUERY=RkZfRUJJVERBX09QRVIoUVRSLDQvMS8yMDA5LDYvMzAvMjAwOSwsLFVTRCk=&amp;WINDOW=FIRST_POPUP&amp;HEIGH","T=450&amp;WIDTH=450&amp;START_MAXIMIZED=FALSE&amp;VAR:CALENDAR=US&amp;VAR:SYMBOL=EK&amp;VAR:INDEX=0"}</definedName>
    <definedName name="_702__FDSAUDITLINK__" hidden="1">{"fdsup://directions/FAT Viewer?action=UPDATE&amp;creator=factset&amp;DYN_ARGS=TRUE&amp;DOC_NAME=FAT:FQL_AUDITING_CLIENT_TEMPLATE.FAT&amp;display_string=Audit&amp;VAR:KEY=XKVIBURQPS&amp;VAR:QUERY=RkZfRUJJVERBX09QRVIoUVRSLDQvMS8yMDEwLDYvMzAvMjAxMCwsLFVTRCk=&amp;WINDOW=FIRST_POPUP&amp;HEIGH","T=450&amp;WIDTH=450&amp;START_MAXIMIZED=FALSE&amp;VAR:CALENDAR=US&amp;VAR:SYMBOL=EK&amp;VAR:INDEX=0"}</definedName>
    <definedName name="_703__FDSAUDITLINK__" hidden="1">{"fdsup://directions/FAT Viewer?action=UPDATE&amp;creator=factset&amp;DYN_ARGS=TRUE&amp;DOC_NAME=FAT:FQL_AUDITING_CLIENT_TEMPLATE.FAT&amp;display_string=Audit&amp;VAR:KEY=NYVEVARMTY&amp;VAR:QUERY=RkZfRUJJVERBX09QRVIoUVRSLDQvMS8yMDA5LDYvMzAvMjAwOSwsLFVTRCk=&amp;WINDOW=FIRST_POPUP&amp;HEIGH","T=450&amp;WIDTH=450&amp;START_MAXIMIZED=FALSE&amp;VAR:CALENDAR=US&amp;VAR:SYMBOL=EIX&amp;VAR:INDEX=0"}</definedName>
    <definedName name="_704__FDSAUDITLINK__" hidden="1">{"fdsup://directions/FAT Viewer?action=UPDATE&amp;creator=factset&amp;DYN_ARGS=TRUE&amp;DOC_NAME=FAT:FQL_AUDITING_CLIENT_TEMPLATE.FAT&amp;display_string=Audit&amp;VAR:KEY=VQNIHQHGNI&amp;VAR:QUERY=RkZfRUJJVERBX09QRVIoUVRSLDQvMS8yMDEwLDYvMzAvMjAxMCwsLFVTRCk=&amp;WINDOW=FIRST_POPUP&amp;HEIGH","T=450&amp;WIDTH=450&amp;START_MAXIMIZED=FALSE&amp;VAR:CALENDAR=US&amp;VAR:SYMBOL=EIX&amp;VAR:INDEX=0"}</definedName>
    <definedName name="_705__FDSAUDITLINK__" hidden="1">{"fdsup://directions/FAT Viewer?action=UPDATE&amp;creator=factset&amp;DYN_ARGS=TRUE&amp;DOC_NAME=FAT:FQL_AUDITING_CLIENT_TEMPLATE.FAT&amp;display_string=Audit&amp;VAR:KEY=PMTKZODCDO&amp;VAR:QUERY=RkZfRUJJVERBX09QRVIoUVRSLDQvMS8yMDA5LDYvMzAvMjAwOSwsLFVTRCk=&amp;WINDOW=FIRST_POPUP&amp;HEIGH","T=450&amp;WIDTH=450&amp;START_MAXIMIZED=FALSE&amp;VAR:CALENDAR=US&amp;VAR:SYMBOL=EFX&amp;VAR:INDEX=0"}</definedName>
    <definedName name="_706__FDSAUDITLINK__" hidden="1">{"fdsup://directions/FAT Viewer?action=UPDATE&amp;creator=factset&amp;DYN_ARGS=TRUE&amp;DOC_NAME=FAT:FQL_AUDITING_CLIENT_TEMPLATE.FAT&amp;display_string=Audit&amp;VAR:KEY=HUDWJSBCPA&amp;VAR:QUERY=RkZfRUJJVERBX09QRVIoUVRSLDQvMS8yMDEwLDYvMzAvMjAxMCwsLFVTRCk=&amp;WINDOW=FIRST_POPUP&amp;HEIGH","T=450&amp;WIDTH=450&amp;START_MAXIMIZED=FALSE&amp;VAR:CALENDAR=US&amp;VAR:SYMBOL=EFX&amp;VAR:INDEX=0"}</definedName>
    <definedName name="_707__FDSAUDITLINK__" hidden="1">{"fdsup://directions/FAT Viewer?action=UPDATE&amp;creator=factset&amp;DYN_ARGS=TRUE&amp;DOC_NAME=FAT:FQL_AUDITING_CLIENT_TEMPLATE.FAT&amp;display_string=Audit&amp;VAR:KEY=HSFGNGPULC&amp;VAR:QUERY=RkZfRUJJVERBX09QRVIoUVRSLDQvMS8yMDA5LDYvMzAvMjAwOSwsLFVTRCk=&amp;WINDOW=FIRST_POPUP&amp;HEIGH","T=450&amp;WIDTH=450&amp;START_MAXIMIZED=FALSE&amp;VAR:CALENDAR=US&amp;VAR:SYMBOL=ED&amp;VAR:INDEX=0"}</definedName>
    <definedName name="_708__FDSAUDITLINK__" hidden="1">{"fdsup://directions/FAT Viewer?action=UPDATE&amp;creator=factset&amp;DYN_ARGS=TRUE&amp;DOC_NAME=FAT:FQL_AUDITING_CLIENT_TEMPLATE.FAT&amp;display_string=Audit&amp;VAR:KEY=VQVOTWDIBU&amp;VAR:QUERY=RkZfRUJJVERBX09QRVIoUVRSLDQvMS8yMDEwLDYvMzAvMjAxMCwsLFVTRCk=&amp;WINDOW=FIRST_POPUP&amp;HEIGH","T=450&amp;WIDTH=450&amp;START_MAXIMIZED=FALSE&amp;VAR:CALENDAR=US&amp;VAR:SYMBOL=ED&amp;VAR:INDEX=0"}</definedName>
    <definedName name="_709__FDSAUDITLINK__" hidden="1">{"fdsup://directions/FAT Viewer?action=UPDATE&amp;creator=factset&amp;DYN_ARGS=TRUE&amp;DOC_NAME=FAT:FQL_AUDITING_CLIENT_TEMPLATE.FAT&amp;display_string=Audit&amp;VAR:KEY=DOZWDCREDY&amp;VAR:QUERY=RkZfRUJJVERBX09QRVIoUVRSLDQvMS8yMDA5LDYvMzAvMjAwOSwsLFVTRCk=&amp;WINDOW=FIRST_POPUP&amp;HEIGH","T=450&amp;WIDTH=450&amp;START_MAXIMIZED=FALSE&amp;VAR:CALENDAR=US&amp;VAR:SYMBOL=ECL&amp;VAR:INDEX=0"}</definedName>
    <definedName name="_7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10__FDSAUDITLINK__" hidden="1">{"fdsup://directions/FAT Viewer?action=UPDATE&amp;creator=factset&amp;DYN_ARGS=TRUE&amp;DOC_NAME=FAT:FQL_AUDITING_CLIENT_TEMPLATE.FAT&amp;display_string=Audit&amp;VAR:KEY=TCJEBCPKLM&amp;VAR:QUERY=RkZfRUJJVERBX09QRVIoUVRSLDQvMS8yMDEwLDYvMzAvMjAxMCwsLFVTRCk=&amp;WINDOW=FIRST_POPUP&amp;HEIGH","T=450&amp;WIDTH=450&amp;START_MAXIMIZED=FALSE&amp;VAR:CALENDAR=US&amp;VAR:SYMBOL=ECL&amp;VAR:INDEX=0"}</definedName>
    <definedName name="_711__FDSAUDITLINK__" hidden="1">{"fdsup://directions/FAT Viewer?action=UPDATE&amp;creator=factset&amp;DYN_ARGS=TRUE&amp;DOC_NAME=FAT:FQL_AUDITING_CLIENT_TEMPLATE.FAT&amp;display_string=Audit&amp;VAR:KEY=LOFWFOFMPW&amp;VAR:QUERY=RkZfRUJJVERBX09QRVIoUVRSLDQvMS8yMDA5LDYvMzAvMjAwOSwsLFVTRCk=&amp;WINDOW=FIRST_POPUP&amp;HEIGH","T=450&amp;WIDTH=450&amp;START_MAXIMIZED=FALSE&amp;VAR:CALENDAR=US&amp;VAR:SYMBOL=EBAY&amp;VAR:INDEX=0"}</definedName>
    <definedName name="_712__FDSAUDITLINK__" hidden="1">{"fdsup://directions/FAT Viewer?action=UPDATE&amp;creator=factset&amp;DYN_ARGS=TRUE&amp;DOC_NAME=FAT:FQL_AUDITING_CLIENT_TEMPLATE.FAT&amp;display_string=Audit&amp;VAR:KEY=FETQDEPYLQ&amp;VAR:QUERY=RkZfRUJJVERBX09QRVIoUVRSLDQvMS8yMDEwLDYvMzAvMjAxMCwsLFVTRCk=&amp;WINDOW=FIRST_POPUP&amp;HEIGH","T=450&amp;WIDTH=450&amp;START_MAXIMIZED=FALSE&amp;VAR:CALENDAR=US&amp;VAR:SYMBOL=EBAY&amp;VAR:INDEX=0"}</definedName>
    <definedName name="_713__FDSAUDITLINK__" hidden="1">{"fdsup://directions/FAT Viewer?action=UPDATE&amp;creator=factset&amp;DYN_ARGS=TRUE&amp;DOC_NAME=FAT:FQL_AUDITING_CLIENT_TEMPLATE.FAT&amp;display_string=Audit&amp;VAR:KEY=TYROFKTUNE&amp;VAR:QUERY=RkZfRUJJVERBX09QRVIoUVRSLDQvMS8yMDA5LDYvMzAvMjAwOSwsLFVTRCk=&amp;WINDOW=FIRST_POPUP&amp;HEIGH","T=450&amp;WIDTH=450&amp;START_MAXIMIZED=FALSE&amp;VAR:CALENDAR=US&amp;VAR:SYMBOL=DVN&amp;VAR:INDEX=0"}</definedName>
    <definedName name="_714__FDSAUDITLINK__" hidden="1">{"fdsup://directions/FAT Viewer?action=UPDATE&amp;creator=factset&amp;DYN_ARGS=TRUE&amp;DOC_NAME=FAT:FQL_AUDITING_CLIENT_TEMPLATE.FAT&amp;display_string=Audit&amp;VAR:KEY=BOTWVCBMJO&amp;VAR:QUERY=RkZfRUJJVERBX09QRVIoUVRSLDQvMS8yMDEwLDYvMzAvMjAxMCwsLFVTRCk=&amp;WINDOW=FIRST_POPUP&amp;HEIGH","T=450&amp;WIDTH=450&amp;START_MAXIMIZED=FALSE&amp;VAR:CALENDAR=US&amp;VAR:SYMBOL=DVN&amp;VAR:INDEX=0"}</definedName>
    <definedName name="_715__FDSAUDITLINK__" hidden="1">{"fdsup://directions/FAT Viewer?action=UPDATE&amp;creator=factset&amp;DYN_ARGS=TRUE&amp;DOC_NAME=FAT:FQL_AUDITING_CLIENT_TEMPLATE.FAT&amp;display_string=Audit&amp;VAR:KEY=TEZSBCHMXO&amp;VAR:QUERY=RkZfRUJJVERBX09QRVIoUVRSLDQvMS8yMDA5LDYvMzAvMjAwOSwsLFVTRCk=&amp;WINDOW=FIRST_POPUP&amp;HEIGH","T=450&amp;WIDTH=450&amp;START_MAXIMIZED=FALSE&amp;VAR:CALENDAR=US&amp;VAR:SYMBOL=DVA&amp;VAR:INDEX=0"}</definedName>
    <definedName name="_716__FDSAUDITLINK__" hidden="1">{"fdsup://directions/FAT Viewer?action=UPDATE&amp;creator=factset&amp;DYN_ARGS=TRUE&amp;DOC_NAME=FAT:FQL_AUDITING_CLIENT_TEMPLATE.FAT&amp;display_string=Audit&amp;VAR:KEY=NWZILMROHM&amp;VAR:QUERY=RkZfRUJJVERBX09QRVIoUVRSLDQvMS8yMDEwLDYvMzAvMjAxMCwsLFVTRCk=&amp;WINDOW=FIRST_POPUP&amp;HEIGH","T=450&amp;WIDTH=450&amp;START_MAXIMIZED=FALSE&amp;VAR:CALENDAR=US&amp;VAR:SYMBOL=DVA&amp;VAR:INDEX=0"}</definedName>
    <definedName name="_717__FDSAUDITLINK__" hidden="1">{"fdsup://directions/FAT Viewer?action=UPDATE&amp;creator=factset&amp;DYN_ARGS=TRUE&amp;DOC_NAME=FAT:FQL_AUDITING_CLIENT_TEMPLATE.FAT&amp;display_string=Audit&amp;VAR:KEY=HMDOZKTYRI&amp;VAR:QUERY=RkZfRUJJVERBX09QRVIoUVRSLDQvMS8yMDA5LDYvMzAvMjAwOSwsLFVTRCk=&amp;WINDOW=FIRST_POPUP&amp;HEIGH","T=450&amp;WIDTH=450&amp;START_MAXIMIZED=FALSE&amp;VAR:CALENDAR=US&amp;VAR:SYMBOL=DV&amp;VAR:INDEX=0"}</definedName>
    <definedName name="_718__FDSAUDITLINK__" hidden="1">{"fdsup://directions/FAT Viewer?action=UPDATE&amp;creator=factset&amp;DYN_ARGS=TRUE&amp;DOC_NAME=FAT:FQL_AUDITING_CLIENT_TEMPLATE.FAT&amp;display_string=Audit&amp;VAR:KEY=JMPSPGVOVM&amp;VAR:QUERY=RkZfRUJJVERBX09QRVIoUVRSLDQvMS8yMDEwLDYvMzAvMjAxMCwsLFVTRCk=&amp;WINDOW=FIRST_POPUP&amp;HEIGH","T=450&amp;WIDTH=450&amp;START_MAXIMIZED=FALSE&amp;VAR:CALENDAR=US&amp;VAR:SYMBOL=DV&amp;VAR:INDEX=0"}</definedName>
    <definedName name="_719__FDSAUDITLINK__" hidden="1">{"fdsup://directions/FAT Viewer?action=UPDATE&amp;creator=factset&amp;DYN_ARGS=TRUE&amp;DOC_NAME=FAT:FQL_AUDITING_CLIENT_TEMPLATE.FAT&amp;display_string=Audit&amp;VAR:KEY=LQPIRYZIDY&amp;VAR:QUERY=RkZfRUJJVERBX09QRVIoUVRSLDQvMS8yMDA5LDYvMzAvMjAwOSwsLFVTRCk=&amp;WINDOW=FIRST_POPUP&amp;HEIGH","T=450&amp;WIDTH=450&amp;START_MAXIMIZED=FALSE&amp;VAR:CALENDAR=US&amp;VAR:SYMBOL=DUK&amp;VAR:INDEX=0"}</definedName>
    <definedName name="_7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20__FDSAUDITLINK__" hidden="1">{"fdsup://directions/FAT Viewer?action=UPDATE&amp;creator=factset&amp;DYN_ARGS=TRUE&amp;DOC_NAME=FAT:FQL_AUDITING_CLIENT_TEMPLATE.FAT&amp;display_string=Audit&amp;VAR:KEY=PMRAZAJSTQ&amp;VAR:QUERY=RkZfRUJJVERBX09QRVIoUVRSLDQvMS8yMDEwLDYvMzAvMjAxMCwsLFVTRCk=&amp;WINDOW=FIRST_POPUP&amp;HEIGH","T=450&amp;WIDTH=450&amp;START_MAXIMIZED=FALSE&amp;VAR:CALENDAR=US&amp;VAR:SYMBOL=DUK&amp;VAR:INDEX=0"}</definedName>
    <definedName name="_721__FDSAUDITLINK__" hidden="1">{"fdsup://directions/FAT Viewer?action=UPDATE&amp;creator=factset&amp;DYN_ARGS=TRUE&amp;DOC_NAME=FAT:FQL_AUDITING_CLIENT_TEMPLATE.FAT&amp;display_string=Audit&amp;VAR:KEY=JKHMXWRURQ&amp;VAR:QUERY=RkZfRUJJVERBX09QRVIoUVRSLDQvMS8yMDA5LDYvMzAvMjAwOSwsLFVTRCk=&amp;WINDOW=FIRST_POPUP&amp;HEIGH","T=450&amp;WIDTH=450&amp;START_MAXIMIZED=FALSE&amp;VAR:CALENDAR=US&amp;VAR:SYMBOL=DTV&amp;VAR:INDEX=0"}</definedName>
    <definedName name="_722__FDSAUDITLINK__" hidden="1">{"fdsup://directions/FAT Viewer?action=UPDATE&amp;creator=factset&amp;DYN_ARGS=TRUE&amp;DOC_NAME=FAT:FQL_AUDITING_CLIENT_TEMPLATE.FAT&amp;display_string=Audit&amp;VAR:KEY=XOBMVIJQDK&amp;VAR:QUERY=RkZfRUJJVERBX09QRVIoUVRSLDQvMS8yMDEwLDYvMzAvMjAxMCwsLFVTRCk=&amp;WINDOW=FIRST_POPUP&amp;HEIGH","T=450&amp;WIDTH=450&amp;START_MAXIMIZED=FALSE&amp;VAR:CALENDAR=US&amp;VAR:SYMBOL=DTV&amp;VAR:INDEX=0"}</definedName>
    <definedName name="_723__FDSAUDITLINK__" hidden="1">{"fdsup://directions/FAT Viewer?action=UPDATE&amp;creator=factset&amp;DYN_ARGS=TRUE&amp;DOC_NAME=FAT:FQL_AUDITING_CLIENT_TEMPLATE.FAT&amp;display_string=Audit&amp;VAR:KEY=PAVGXEHORS&amp;VAR:QUERY=RkZfRUJJVERBX09QRVIoUVRSLDQvMS8yMDA5LDYvMzAvMjAwOSwsLFVTRCk=&amp;WINDOW=FIRST_POPUP&amp;HEIGH","T=450&amp;WIDTH=450&amp;START_MAXIMIZED=FALSE&amp;VAR:CALENDAR=US&amp;VAR:SYMBOL=DTE&amp;VAR:INDEX=0"}</definedName>
    <definedName name="_724__FDSAUDITLINK__" hidden="1">{"fdsup://directions/FAT Viewer?action=UPDATE&amp;creator=factset&amp;DYN_ARGS=TRUE&amp;DOC_NAME=FAT:FQL_AUDITING_CLIENT_TEMPLATE.FAT&amp;display_string=Audit&amp;VAR:KEY=BEHGFIXOPA&amp;VAR:QUERY=RkZfRUJJVERBX09QRVIoUVRSLDQvMS8yMDEwLDYvMzAvMjAxMCwsLFVTRCk=&amp;WINDOW=FIRST_POPUP&amp;HEIGH","T=450&amp;WIDTH=450&amp;START_MAXIMIZED=FALSE&amp;VAR:CALENDAR=US&amp;VAR:SYMBOL=DTE&amp;VAR:INDEX=0"}</definedName>
    <definedName name="_725__FDSAUDITLINK__" hidden="1">{"fdsup://directions/FAT Viewer?action=UPDATE&amp;creator=factset&amp;DYN_ARGS=TRUE&amp;DOC_NAME=FAT:FQL_AUDITING_CLIENT_TEMPLATE.FAT&amp;display_string=Audit&amp;VAR:KEY=HAXCDWREPQ&amp;VAR:QUERY=RkZfRUJJVERBX09QRVIoUVRSLDQvMS8yMDA5LDYvMzAvMjAwOSwsLFVTRCk=&amp;WINDOW=FIRST_POPUP&amp;HEIGH","T=450&amp;WIDTH=450&amp;START_MAXIMIZED=FALSE&amp;VAR:CALENDAR=US&amp;VAR:SYMBOL=DRI&amp;VAR:INDEX=0"}</definedName>
    <definedName name="_726__FDSAUDITLINK__" hidden="1">{"fdsup://directions/FAT Viewer?action=UPDATE&amp;creator=factset&amp;DYN_ARGS=TRUE&amp;DOC_NAME=FAT:FQL_AUDITING_CLIENT_TEMPLATE.FAT&amp;display_string=Audit&amp;VAR:KEY=PWPIVYLIXQ&amp;VAR:QUERY=RkZfRUJJVERBX09QRVIoUVRSLDQvMS8yMDEwLDYvMzAvMjAxMCwsLFVTRCk=&amp;WINDOW=FIRST_POPUP&amp;HEIGH","T=450&amp;WIDTH=450&amp;START_MAXIMIZED=FALSE&amp;VAR:CALENDAR=US&amp;VAR:SYMBOL=DRI&amp;VAR:INDEX=0"}</definedName>
    <definedName name="_727__FDSAUDITLINK__" hidden="1">{"fdsup://directions/FAT Viewer?action=UPDATE&amp;creator=factset&amp;DYN_ARGS=TRUE&amp;DOC_NAME=FAT:FQL_AUDITING_CLIENT_TEMPLATE.FAT&amp;display_string=Audit&amp;VAR:KEY=ZAPYTWJEBA&amp;VAR:QUERY=RkZfRUJJVERBX09QRVIoUVRSLDQvMS8yMDA5LDYvMzAvMjAwOSwsLFVTRCk=&amp;WINDOW=FIRST_POPUP&amp;HEIGH","T=450&amp;WIDTH=450&amp;START_MAXIMIZED=FALSE&amp;VAR:CALENDAR=US&amp;VAR:SYMBOL=DPS&amp;VAR:INDEX=0"}</definedName>
    <definedName name="_728__FDSAUDITLINK__" hidden="1">{"fdsup://directions/FAT Viewer?action=UPDATE&amp;creator=factset&amp;DYN_ARGS=TRUE&amp;DOC_NAME=FAT:FQL_AUDITING_CLIENT_TEMPLATE.FAT&amp;display_string=Audit&amp;VAR:KEY=JCDETENKHU&amp;VAR:QUERY=RkZfRUJJVERBX09QRVIoUVRSLDQvMS8yMDEwLDYvMzAvMjAxMCwsLFVTRCk=&amp;WINDOW=FIRST_POPUP&amp;HEIGH","T=450&amp;WIDTH=450&amp;START_MAXIMIZED=FALSE&amp;VAR:CALENDAR=US&amp;VAR:SYMBOL=DPS&amp;VAR:INDEX=0"}</definedName>
    <definedName name="_729__FDSAUDITLINK__" hidden="1">{"fdsup://directions/FAT Viewer?action=UPDATE&amp;creator=factset&amp;DYN_ARGS=TRUE&amp;DOC_NAME=FAT:FQL_AUDITING_CLIENT_TEMPLATE.FAT&amp;display_string=Audit&amp;VAR:KEY=TALMVGRMDY&amp;VAR:QUERY=RkZfRUJJVERBX09QRVIoUVRSLDQvMS8yMDA5LDYvMzAvMjAwOSwsLFVTRCk=&amp;WINDOW=FIRST_POPUP&amp;HEIGH","T=450&amp;WIDTH=450&amp;START_MAXIMIZED=FALSE&amp;VAR:CALENDAR=US&amp;VAR:SYMBOL=DOW&amp;VAR:INDEX=0"}</definedName>
    <definedName name="_7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30__FDSAUDITLINK__" hidden="1">{"fdsup://directions/FAT Viewer?action=UPDATE&amp;creator=factset&amp;DYN_ARGS=TRUE&amp;DOC_NAME=FAT:FQL_AUDITING_CLIENT_TEMPLATE.FAT&amp;display_string=Audit&amp;VAR:KEY=NUJEPYBODK&amp;VAR:QUERY=RkZfRUJJVERBX09QRVIoUVRSLDQvMS8yMDEwLDYvMzAvMjAxMCwsLFVTRCk=&amp;WINDOW=FIRST_POPUP&amp;HEIGH","T=450&amp;WIDTH=450&amp;START_MAXIMIZED=FALSE&amp;VAR:CALENDAR=US&amp;VAR:SYMBOL=DOW&amp;VAR:INDEX=0"}</definedName>
    <definedName name="_731__FDSAUDITLINK__" hidden="1">{"fdsup://directions/FAT Viewer?action=UPDATE&amp;creator=factset&amp;DYN_ARGS=TRUE&amp;DOC_NAME=FAT:FQL_AUDITING_CLIENT_TEMPLATE.FAT&amp;display_string=Audit&amp;VAR:KEY=ZEVMPYJOZU&amp;VAR:QUERY=RkZfRUJJVERBX09QRVIoUVRSLDQvMS8yMDA5LDYvMzAvMjAwOSwsLFVTRCk=&amp;WINDOW=FIRST_POPUP&amp;HEIGH","T=450&amp;WIDTH=450&amp;START_MAXIMIZED=FALSE&amp;VAR:CALENDAR=US&amp;VAR:SYMBOL=DOV&amp;VAR:INDEX=0"}</definedName>
    <definedName name="_732__FDSAUDITLINK__" hidden="1">{"fdsup://directions/FAT Viewer?action=UPDATE&amp;creator=factset&amp;DYN_ARGS=TRUE&amp;DOC_NAME=FAT:FQL_AUDITING_CLIENT_TEMPLATE.FAT&amp;display_string=Audit&amp;VAR:KEY=ZMBWFADSXC&amp;VAR:QUERY=RkZfRUJJVERBX09QRVIoUVRSLDQvMS8yMDEwLDYvMzAvMjAxMCwsLFVTRCk=&amp;WINDOW=FIRST_POPUP&amp;HEIGH","T=450&amp;WIDTH=450&amp;START_MAXIMIZED=FALSE&amp;VAR:CALENDAR=US&amp;VAR:SYMBOL=DOV&amp;VAR:INDEX=0"}</definedName>
    <definedName name="_733__FDSAUDITLINK__" hidden="1">{"fdsup://directions/FAT Viewer?action=UPDATE&amp;creator=factset&amp;DYN_ARGS=TRUE&amp;DOC_NAME=FAT:FQL_AUDITING_CLIENT_TEMPLATE.FAT&amp;display_string=Audit&amp;VAR:KEY=LEBKJQXMDQ&amp;VAR:QUERY=RkZfRUJJVERBX09QRVIoUVRSLDQvMS8yMDA5LDYvMzAvMjAwOSwsLFVTRCk=&amp;WINDOW=FIRST_POPUP&amp;HEIGH","T=450&amp;WIDTH=450&amp;START_MAXIMIZED=FALSE&amp;VAR:CALENDAR=US&amp;VAR:SYMBOL=DO&amp;VAR:INDEX=0"}</definedName>
    <definedName name="_734__FDSAUDITLINK__" hidden="1">{"fdsup://directions/FAT Viewer?action=UPDATE&amp;creator=factset&amp;DYN_ARGS=TRUE&amp;DOC_NAME=FAT:FQL_AUDITING_CLIENT_TEMPLATE.FAT&amp;display_string=Audit&amp;VAR:KEY=TIJEFIVORE&amp;VAR:QUERY=RkZfRUJJVERBX09QRVIoUVRSLDQvMS8yMDEwLDYvMzAvMjAxMCwsLFVTRCk=&amp;WINDOW=FIRST_POPUP&amp;HEIGH","T=450&amp;WIDTH=450&amp;START_MAXIMIZED=FALSE&amp;VAR:CALENDAR=US&amp;VAR:SYMBOL=DO&amp;VAR:INDEX=0"}</definedName>
    <definedName name="_735__FDSAUDITLINK__" hidden="1">{"fdsup://directions/FAT Viewer?action=UPDATE&amp;creator=factset&amp;DYN_ARGS=TRUE&amp;DOC_NAME=FAT:FQL_AUDITING_CLIENT_TEMPLATE.FAT&amp;display_string=Audit&amp;VAR:KEY=LMZAZYTWVK&amp;VAR:QUERY=RkZfRUJJVERBX09QRVIoUVRSLDQvMS8yMDA5LDYvMzAvMjAwOSwsLFVTRCk=&amp;WINDOW=FIRST_POPUP&amp;HEIGH","T=450&amp;WIDTH=450&amp;START_MAXIMIZED=FALSE&amp;VAR:CALENDAR=US&amp;VAR:SYMBOL=DNR&amp;VAR:INDEX=0"}</definedName>
    <definedName name="_736__FDSAUDITLINK__" hidden="1">{"fdsup://directions/FAT Viewer?action=UPDATE&amp;creator=factset&amp;DYN_ARGS=TRUE&amp;DOC_NAME=FAT:FQL_AUDITING_CLIENT_TEMPLATE.FAT&amp;display_string=Audit&amp;VAR:KEY=NYVURQHOFM&amp;VAR:QUERY=RkZfRUJJVERBX09QRVIoUVRSLDQvMS8yMDEwLDYvMzAvMjAxMCwsLFVTRCk=&amp;WINDOW=FIRST_POPUP&amp;HEIGH","T=450&amp;WIDTH=450&amp;START_MAXIMIZED=FALSE&amp;VAR:CALENDAR=US&amp;VAR:SYMBOL=DNR&amp;VAR:INDEX=0"}</definedName>
    <definedName name="_737__FDSAUDITLINK__" hidden="1">{"fdsup://directions/FAT Viewer?action=UPDATE&amp;creator=factset&amp;DYN_ARGS=TRUE&amp;DOC_NAME=FAT:FQL_AUDITING_CLIENT_TEMPLATE.FAT&amp;display_string=Audit&amp;VAR:KEY=NEXCJWDMVQ&amp;VAR:QUERY=RkZfRUJJVERBX09QRVIoUVRSLDQvMS8yMDA5LDYvMzAvMjAwOSwsLFVTRCk=&amp;WINDOW=FIRST_POPUP&amp;HEIGH","T=450&amp;WIDTH=450&amp;START_MAXIMIZED=FALSE&amp;VAR:CALENDAR=US&amp;VAR:SYMBOL=DNB&amp;VAR:INDEX=0"}</definedName>
    <definedName name="_738__FDSAUDITLINK__" hidden="1">{"fdsup://directions/FAT Viewer?action=UPDATE&amp;creator=factset&amp;DYN_ARGS=TRUE&amp;DOC_NAME=FAT:FQL_AUDITING_CLIENT_TEMPLATE.FAT&amp;display_string=Audit&amp;VAR:KEY=HYTMFKDGDA&amp;VAR:QUERY=RkZfRUJJVERBX09QRVIoUVRSLDQvMS8yMDEwLDYvMzAvMjAxMCwsLFVTRCk=&amp;WINDOW=FIRST_POPUP&amp;HEIGH","T=450&amp;WIDTH=450&amp;START_MAXIMIZED=FALSE&amp;VAR:CALENDAR=US&amp;VAR:SYMBOL=DNB&amp;VAR:INDEX=0"}</definedName>
    <definedName name="_739__FDSAUDITLINK__" hidden="1">{"fdsup://directions/FAT Viewer?action=UPDATE&amp;creator=factset&amp;DYN_ARGS=TRUE&amp;DOC_NAME=FAT:FQL_AUDITING_CLIENT_TEMPLATE.FAT&amp;display_string=Audit&amp;VAR:KEY=FYFSNIJOJQ&amp;VAR:QUERY=RkZfRUJJVERBX09QRVIoUVRSLDQvMS8yMDA5LDYvMzAvMjAwOSwsLFVTRCk=&amp;WINDOW=FIRST_POPUP&amp;HEIGH","T=450&amp;WIDTH=450&amp;START_MAXIMIZED=FALSE&amp;VAR:CALENDAR=US&amp;VAR:SYMBOL=DISCA&amp;VAR:INDEX=0"}</definedName>
    <definedName name="_7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40__FDSAUDITLINK__" hidden="1">{"fdsup://directions/FAT Viewer?action=UPDATE&amp;creator=factset&amp;DYN_ARGS=TRUE&amp;DOC_NAME=FAT:FQL_AUDITING_CLIENT_TEMPLATE.FAT&amp;display_string=Audit&amp;VAR:KEY=FCNKRSFIHM&amp;VAR:QUERY=RkZfRUJJVERBX09QRVIoUVRSLDQvMS8yMDEwLDYvMzAvMjAxMCwsLFVTRCk=&amp;WINDOW=FIRST_POPUP&amp;HEIGH","T=450&amp;WIDTH=450&amp;START_MAXIMIZED=FALSE&amp;VAR:CALENDAR=US&amp;VAR:SYMBOL=DISCA&amp;VAR:INDEX=0"}</definedName>
    <definedName name="_741__FDSAUDITLINK__" hidden="1">{"fdsup://directions/FAT Viewer?action=UPDATE&amp;creator=factset&amp;DYN_ARGS=TRUE&amp;DOC_NAME=FAT:FQL_AUDITING_CLIENT_TEMPLATE.FAT&amp;display_string=Audit&amp;VAR:KEY=PAZODUFYBE&amp;VAR:QUERY=RkZfRUJJVERBX09QRVIoUVRSLDQvMS8yMDA5LDYvMzAvMjAwOSwsLFVTRCk=&amp;WINDOW=FIRST_POPUP&amp;HEIGH","T=450&amp;WIDTH=450&amp;START_MAXIMIZED=FALSE&amp;VAR:CALENDAR=US&amp;VAR:SYMBOL=DIS&amp;VAR:INDEX=0"}</definedName>
    <definedName name="_742__FDSAUDITLINK__" hidden="1">{"fdsup://directions/FAT Viewer?action=UPDATE&amp;creator=factset&amp;DYN_ARGS=TRUE&amp;DOC_NAME=FAT:FQL_AUDITING_CLIENT_TEMPLATE.FAT&amp;display_string=Audit&amp;VAR:KEY=LARUVKLSRK&amp;VAR:QUERY=RkZfRUJJVERBX09QRVIoUVRSLDQvMS8yMDEwLDYvMzAvMjAxMCwsLFVTRCk=&amp;WINDOW=FIRST_POPUP&amp;HEIGH","T=450&amp;WIDTH=450&amp;START_MAXIMIZED=FALSE&amp;VAR:CALENDAR=US&amp;VAR:SYMBOL=DIS&amp;VAR:INDEX=0"}</definedName>
    <definedName name="_743__FDSAUDITLINK__" hidden="1">{"fdsup://directions/FAT Viewer?action=UPDATE&amp;creator=factset&amp;DYN_ARGS=TRUE&amp;DOC_NAME=FAT:FQL_AUDITING_CLIENT_TEMPLATE.FAT&amp;display_string=Audit&amp;VAR:KEY=NKVQPKFSPM&amp;VAR:QUERY=RkZfRUJJVERBX09QRVIoUVRSLDQvMS8yMDA5LDYvMzAvMjAwOSwsLFVTRCk=&amp;WINDOW=FIRST_POPUP&amp;HEIGH","T=450&amp;WIDTH=450&amp;START_MAXIMIZED=FALSE&amp;VAR:CALENDAR=US&amp;VAR:SYMBOL=DHR&amp;VAR:INDEX=0"}</definedName>
    <definedName name="_744__FDSAUDITLINK__" hidden="1">{"fdsup://directions/FAT Viewer?action=UPDATE&amp;creator=factset&amp;DYN_ARGS=TRUE&amp;DOC_NAME=FAT:FQL_AUDITING_CLIENT_TEMPLATE.FAT&amp;display_string=Audit&amp;VAR:KEY=FWRQZAPAVI&amp;VAR:QUERY=RkZfRUJJVERBX09QRVIoUVRSLDQvMS8yMDEwLDYvMzAvMjAxMCwsLFVTRCk=&amp;WINDOW=FIRST_POPUP&amp;HEIGH","T=450&amp;WIDTH=450&amp;START_MAXIMIZED=FALSE&amp;VAR:CALENDAR=US&amp;VAR:SYMBOL=DHR&amp;VAR:INDEX=0"}</definedName>
    <definedName name="_745__FDSAUDITLINK__" hidden="1">{"fdsup://directions/FAT Viewer?action=UPDATE&amp;creator=factset&amp;DYN_ARGS=TRUE&amp;DOC_NAME=FAT:FQL_AUDITING_CLIENT_TEMPLATE.FAT&amp;display_string=Audit&amp;VAR:KEY=RQHYZOTQJE&amp;VAR:QUERY=RkZfRUJJVERBX09QRVIoUVRSLDQvMS8yMDA5LDYvMzAvMjAwOSwsLFVTRCk=&amp;WINDOW=FIRST_POPUP&amp;HEIGH","T=450&amp;WIDTH=450&amp;START_MAXIMIZED=FALSE&amp;VAR:CALENDAR=US&amp;VAR:SYMBOL=DHI&amp;VAR:INDEX=0"}</definedName>
    <definedName name="_746__FDSAUDITLINK__" hidden="1">{"fdsup://directions/FAT Viewer?action=UPDATE&amp;creator=factset&amp;DYN_ARGS=TRUE&amp;DOC_NAME=FAT:FQL_AUDITING_CLIENT_TEMPLATE.FAT&amp;display_string=Audit&amp;VAR:KEY=DAJUDMJSZW&amp;VAR:QUERY=RkZfRUJJVERBX09QRVIoUVRSLDQvMS8yMDEwLDYvMzAvMjAxMCwsLFVTRCk=&amp;WINDOW=FIRST_POPUP&amp;HEIGH","T=450&amp;WIDTH=450&amp;START_MAXIMIZED=FALSE&amp;VAR:CALENDAR=US&amp;VAR:SYMBOL=DHI&amp;VAR:INDEX=0"}</definedName>
    <definedName name="_747__FDSAUDITLINK__" hidden="1">{"fdsup://directions/FAT Viewer?action=UPDATE&amp;creator=factset&amp;DYN_ARGS=TRUE&amp;DOC_NAME=FAT:FQL_AUDITING_CLIENT_TEMPLATE.FAT&amp;display_string=Audit&amp;VAR:KEY=RSBIDIHEXA&amp;VAR:QUERY=RkZfRUJJVERBX09QRVIoUVRSLDQvMS8yMDA5LDYvMzAvMjAwOSwsLFVTRCk=&amp;WINDOW=FIRST_POPUP&amp;HEIGH","T=450&amp;WIDTH=450&amp;START_MAXIMIZED=FALSE&amp;VAR:CALENDAR=US&amp;VAR:SYMBOL=DGX&amp;VAR:INDEX=0"}</definedName>
    <definedName name="_748__FDSAUDITLINK__" hidden="1">{"fdsup://directions/FAT Viewer?action=UPDATE&amp;creator=factset&amp;DYN_ARGS=TRUE&amp;DOC_NAME=FAT:FQL_AUDITING_CLIENT_TEMPLATE.FAT&amp;display_string=Audit&amp;VAR:KEY=RANILQRQFU&amp;VAR:QUERY=RkZfRUJJVERBX09QRVIoUVRSLDQvMS8yMDEwLDYvMzAvMjAxMCwsLFVTRCk=&amp;WINDOW=FIRST_POPUP&amp;HEIGH","T=450&amp;WIDTH=450&amp;START_MAXIMIZED=FALSE&amp;VAR:CALENDAR=US&amp;VAR:SYMBOL=DGX&amp;VAR:INDEX=0"}</definedName>
    <definedName name="_749__FDSAUDITLINK__" hidden="1">{"fdsup://directions/FAT Viewer?action=UPDATE&amp;creator=factset&amp;DYN_ARGS=TRUE&amp;DOC_NAME=FAT:FQL_AUDITING_CLIENT_TEMPLATE.FAT&amp;display_string=Audit&amp;VAR:KEY=FEPQFUJWZK&amp;VAR:QUERY=RkZfRUJJVERBX09QRVIoUVRSLDQvMS8yMDA5LDYvMzAvMjAwOSwsLFVTRCk=&amp;WINDOW=FIRST_POPUP&amp;HEIGH","T=450&amp;WIDTH=450&amp;START_MAXIMIZED=FALSE&amp;VAR:CALENDAR=US&amp;VAR:SYMBOL=DFS&amp;VAR:INDEX=0"}</definedName>
    <definedName name="_7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50__FDSAUDITLINK__" hidden="1">{"fdsup://directions/FAT Viewer?action=UPDATE&amp;creator=factset&amp;DYN_ARGS=TRUE&amp;DOC_NAME=FAT:FQL_AUDITING_CLIENT_TEMPLATE.FAT&amp;display_string=Audit&amp;VAR:KEY=LORGXGTOTG&amp;VAR:QUERY=RkZfRUJJVERBX09QRVIoUVRSLDQvMS8yMDEwLDYvMzAvMjAxMCwsLFVTRCk=&amp;WINDOW=FIRST_POPUP&amp;HEIGH","T=450&amp;WIDTH=450&amp;START_MAXIMIZED=FALSE&amp;VAR:CALENDAR=US&amp;VAR:SYMBOL=DFS&amp;VAR:INDEX=0"}</definedName>
    <definedName name="_751__FDSAUDITLINK__" hidden="1">{"fdsup://directions/FAT Viewer?action=UPDATE&amp;creator=factset&amp;DYN_ARGS=TRUE&amp;DOC_NAME=FAT:FQL_AUDITING_CLIENT_TEMPLATE.FAT&amp;display_string=Audit&amp;VAR:KEY=FAJQPINOBW&amp;VAR:QUERY=RkZfRUJJVERBX09QRVIoUVRSLDQvMS8yMDA5LDYvMzAvMjAwOSwsLFVTRCk=&amp;WINDOW=FIRST_POPUP&amp;HEIGH","T=450&amp;WIDTH=450&amp;START_MAXIMIZED=FALSE&amp;VAR:CALENDAR=US&amp;VAR:SYMBOL=DF&amp;VAR:INDEX=0"}</definedName>
    <definedName name="_752__FDSAUDITLINK__" hidden="1">{"fdsup://directions/FAT Viewer?action=UPDATE&amp;creator=factset&amp;DYN_ARGS=TRUE&amp;DOC_NAME=FAT:FQL_AUDITING_CLIENT_TEMPLATE.FAT&amp;display_string=Audit&amp;VAR:KEY=JSLITUHEJQ&amp;VAR:QUERY=RkZfRUJJVERBX09QRVIoUVRSLDQvMS8yMDEwLDYvMzAvMjAxMCwsLFVTRCk=&amp;WINDOW=FIRST_POPUP&amp;HEIGH","T=450&amp;WIDTH=450&amp;START_MAXIMIZED=FALSE&amp;VAR:CALENDAR=US&amp;VAR:SYMBOL=DF&amp;VAR:INDEX=0"}</definedName>
    <definedName name="_753__FDSAUDITLINK__" hidden="1">{"fdsup://directions/FAT Viewer?action=UPDATE&amp;creator=factset&amp;DYN_ARGS=TRUE&amp;DOC_NAME=FAT:FQL_AUDITING_CLIENT_TEMPLATE.FAT&amp;display_string=Audit&amp;VAR:KEY=DEVKBYLEPM&amp;VAR:QUERY=RkZfRUJJVERBX09QRVIoUVRSLDQvMS8yMDA5LDYvMzAvMjAwOSwsLFVTRCk=&amp;WINDOW=FIRST_POPUP&amp;HEIGH","T=450&amp;WIDTH=450&amp;START_MAXIMIZED=FALSE&amp;VAR:CALENDAR=US&amp;VAR:SYMBOL=DELL&amp;VAR:INDEX=0"}</definedName>
    <definedName name="_754__FDSAUDITLINK__" hidden="1">{"fdsup://directions/FAT Viewer?action=UPDATE&amp;creator=factset&amp;DYN_ARGS=TRUE&amp;DOC_NAME=FAT:FQL_AUDITING_CLIENT_TEMPLATE.FAT&amp;display_string=Audit&amp;VAR:KEY=NWXKPKBORQ&amp;VAR:QUERY=RkZfRUJJVERBX09QRVIoUVRSLDQvMS8yMDEwLDYvMzAvMjAxMCwsLFVTRCk=&amp;WINDOW=FIRST_POPUP&amp;HEIGH","T=450&amp;WIDTH=450&amp;START_MAXIMIZED=FALSE&amp;VAR:CALENDAR=US&amp;VAR:SYMBOL=DELL&amp;VAR:INDEX=0"}</definedName>
    <definedName name="_755__FDSAUDITLINK__" hidden="1">{"fdsup://directions/FAT Viewer?action=UPDATE&amp;creator=factset&amp;DYN_ARGS=TRUE&amp;DOC_NAME=FAT:FQL_AUDITING_CLIENT_TEMPLATE.FAT&amp;display_string=Audit&amp;VAR:KEY=XADCRYTIPA&amp;VAR:QUERY=RkZfRUJJVERBX09QRVIoUVRSLDQvMS8yMDA5LDYvMzAvMjAwOSwsLFVTRCk=&amp;WINDOW=FIRST_POPUP&amp;HEIGH","T=450&amp;WIDTH=450&amp;START_MAXIMIZED=FALSE&amp;VAR:CALENDAR=US&amp;VAR:SYMBOL=DE&amp;VAR:INDEX=0"}</definedName>
    <definedName name="_756__FDSAUDITLINK__" hidden="1">{"fdsup://directions/FAT Viewer?action=UPDATE&amp;creator=factset&amp;DYN_ARGS=TRUE&amp;DOC_NAME=FAT:FQL_AUDITING_CLIENT_TEMPLATE.FAT&amp;display_string=Audit&amp;VAR:KEY=HIPQZIHUHU&amp;VAR:QUERY=RkZfRUJJVERBX09QRVIoUVRSLDQvMS8yMDEwLDYvMzAvMjAxMCwsLFVTRCk=&amp;WINDOW=FIRST_POPUP&amp;HEIGH","T=450&amp;WIDTH=450&amp;START_MAXIMIZED=FALSE&amp;VAR:CALENDAR=US&amp;VAR:SYMBOL=DE&amp;VAR:INDEX=0"}</definedName>
    <definedName name="_757__FDSAUDITLINK__" hidden="1">{"fdsup://directions/FAT Viewer?action=UPDATE&amp;creator=factset&amp;DYN_ARGS=TRUE&amp;DOC_NAME=FAT:FQL_AUDITING_CLIENT_TEMPLATE.FAT&amp;display_string=Audit&amp;VAR:KEY=XUXMRCDMZG&amp;VAR:QUERY=RkZfRUJJVERBX09QRVIoUVRSLDQvMS8yMDA5LDYvMzAvMjAwOSwsLFVTRCk=&amp;WINDOW=FIRST_POPUP&amp;HEIGH","T=450&amp;WIDTH=450&amp;START_MAXIMIZED=FALSE&amp;VAR:CALENDAR=US&amp;VAR:SYMBOL=DD&amp;VAR:INDEX=0"}</definedName>
    <definedName name="_758__FDSAUDITLINK__" hidden="1">{"fdsup://directions/FAT Viewer?action=UPDATE&amp;creator=factset&amp;DYN_ARGS=TRUE&amp;DOC_NAME=FAT:FQL_AUDITING_CLIENT_TEMPLATE.FAT&amp;display_string=Audit&amp;VAR:KEY=TKDUBQTYBI&amp;VAR:QUERY=RkZfRUJJVERBX09QRVIoUVRSLDQvMS8yMDEwLDYvMzAvMjAxMCwsLFVTRCk=&amp;WINDOW=FIRST_POPUP&amp;HEIGH","T=450&amp;WIDTH=450&amp;START_MAXIMIZED=FALSE&amp;VAR:CALENDAR=US&amp;VAR:SYMBOL=DD&amp;VAR:INDEX=0"}</definedName>
    <definedName name="_759__FDSAUDITLINK__" hidden="1">{"fdsup://directions/FAT Viewer?action=UPDATE&amp;creator=factset&amp;DYN_ARGS=TRUE&amp;DOC_NAME=FAT:FQL_AUDITING_CLIENT_TEMPLATE.FAT&amp;display_string=Audit&amp;VAR:KEY=TYNMLAXMFA&amp;VAR:QUERY=RkZfRUJJVERBX09QRVIoUVRSLDQvMS8yMDA5LDYvMzAvMjAwOSwsLFVTRCk=&amp;WINDOW=FIRST_POPUP&amp;HEIGH","T=450&amp;WIDTH=450&amp;START_MAXIMIZED=FALSE&amp;VAR:CALENDAR=US&amp;VAR:SYMBOL=D&amp;VAR:INDEX=0"}</definedName>
    <definedName name="_7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60__FDSAUDITLINK__" hidden="1">{"fdsup://directions/FAT Viewer?action=UPDATE&amp;creator=factset&amp;DYN_ARGS=TRUE&amp;DOC_NAME=FAT:FQL_AUDITING_CLIENT_TEMPLATE.FAT&amp;display_string=Audit&amp;VAR:KEY=RGVIXUVMZQ&amp;VAR:QUERY=RkZfRUJJVERBX09QRVIoUVRSLDQvMS8yMDEwLDYvMzAvMjAxMCwsLFVTRCk=&amp;WINDOW=FIRST_POPUP&amp;HEIGH","T=450&amp;WIDTH=450&amp;START_MAXIMIZED=FALSE&amp;VAR:CALENDAR=US&amp;VAR:SYMBOL=D&amp;VAR:INDEX=0"}</definedName>
    <definedName name="_761__FDSAUDITLINK__" hidden="1">{"fdsup://directions/FAT Viewer?action=UPDATE&amp;creator=factset&amp;DYN_ARGS=TRUE&amp;DOC_NAME=FAT:FQL_AUDITING_CLIENT_TEMPLATE.FAT&amp;display_string=Audit&amp;VAR:KEY=JQHWVAHYTY&amp;VAR:QUERY=RkZfRUJJVERBX09QRVIoUVRSLDQvMS8yMDA5LDYvMzAvMjAwOSwsLFVTRCk=&amp;WINDOW=FIRST_POPUP&amp;HEIGH","T=450&amp;WIDTH=450&amp;START_MAXIMIZED=FALSE&amp;VAR:CALENDAR=US&amp;VAR:SYMBOL=CVX&amp;VAR:INDEX=0"}</definedName>
    <definedName name="_762__FDSAUDITLINK__" hidden="1">{"fdsup://directions/FAT Viewer?action=UPDATE&amp;creator=factset&amp;DYN_ARGS=TRUE&amp;DOC_NAME=FAT:FQL_AUDITING_CLIENT_TEMPLATE.FAT&amp;display_string=Audit&amp;VAR:KEY=XWZIDQFKBE&amp;VAR:QUERY=RkZfRUJJVERBX09QRVIoUVRSLDQvMS8yMDEwLDYvMzAvMjAxMCwsLFVTRCk=&amp;WINDOW=FIRST_POPUP&amp;HEIGH","T=450&amp;WIDTH=450&amp;START_MAXIMIZED=FALSE&amp;VAR:CALENDAR=US&amp;VAR:SYMBOL=CVX&amp;VAR:INDEX=0"}</definedName>
    <definedName name="_763__FDSAUDITLINK__" hidden="1">{"fdsup://directions/FAT Viewer?action=UPDATE&amp;creator=factset&amp;DYN_ARGS=TRUE&amp;DOC_NAME=FAT:FQL_AUDITING_CLIENT_TEMPLATE.FAT&amp;display_string=Audit&amp;VAR:KEY=FKVOJGJGVE&amp;VAR:QUERY=RkZfRUJJVERBX09QRVIoUVRSLDQvMS8yMDA5LDYvMzAvMjAwOSwsLFVTRCk=&amp;WINDOW=FIRST_POPUP&amp;HEIGH","T=450&amp;WIDTH=450&amp;START_MAXIMIZED=FALSE&amp;VAR:CALENDAR=US&amp;VAR:SYMBOL=CVS&amp;VAR:INDEX=0"}</definedName>
    <definedName name="_764__FDSAUDITLINK__" hidden="1">{"fdsup://directions/FAT Viewer?action=UPDATE&amp;creator=factset&amp;DYN_ARGS=TRUE&amp;DOC_NAME=FAT:FQL_AUDITING_CLIENT_TEMPLATE.FAT&amp;display_string=Audit&amp;VAR:KEY=ZURIFYPILM&amp;VAR:QUERY=RkZfRUJJVERBX09QRVIoUVRSLDQvMS8yMDEwLDYvMzAvMjAxMCwsLFVTRCk=&amp;WINDOW=FIRST_POPUP&amp;HEIGH","T=450&amp;WIDTH=450&amp;START_MAXIMIZED=FALSE&amp;VAR:CALENDAR=US&amp;VAR:SYMBOL=CVS&amp;VAR:INDEX=0"}</definedName>
    <definedName name="_765__FDSAUDITLINK__" hidden="1">{"fdsup://directions/FAT Viewer?action=UPDATE&amp;creator=factset&amp;DYN_ARGS=TRUE&amp;DOC_NAME=FAT:FQL_AUDITING_CLIENT_TEMPLATE.FAT&amp;display_string=Audit&amp;VAR:KEY=RQRQHYXEPS&amp;VAR:QUERY=RkZfRUJJVERBX09QRVIoUVRSLDQvMS8yMDA5LDYvMzAvMjAwOSwsLFVTRCk=&amp;WINDOW=FIRST_POPUP&amp;HEIGH","T=450&amp;WIDTH=450&amp;START_MAXIMIZED=FALSE&amp;VAR:CALENDAR=US&amp;VAR:SYMBOL=CVH&amp;VAR:INDEX=0"}</definedName>
    <definedName name="_766__FDSAUDITLINK__" hidden="1">{"fdsup://directions/FAT Viewer?action=UPDATE&amp;creator=factset&amp;DYN_ARGS=TRUE&amp;DOC_NAME=FAT:FQL_AUDITING_CLIENT_TEMPLATE.FAT&amp;display_string=Audit&amp;VAR:KEY=JIDWXKNCBI&amp;VAR:QUERY=RkZfRUJJVERBX09QRVIoUVRSLDQvMS8yMDEwLDYvMzAvMjAxMCwsLFVTRCk=&amp;WINDOW=FIRST_POPUP&amp;HEIGH","T=450&amp;WIDTH=450&amp;START_MAXIMIZED=FALSE&amp;VAR:CALENDAR=US&amp;VAR:SYMBOL=CVH&amp;VAR:INDEX=0"}</definedName>
    <definedName name="_767__FDSAUDITLINK__" hidden="1">{"fdsup://directions/FAT Viewer?action=UPDATE&amp;creator=factset&amp;DYN_ARGS=TRUE&amp;DOC_NAME=FAT:FQL_AUDITING_CLIENT_TEMPLATE.FAT&amp;display_string=Audit&amp;VAR:KEY=PIHYBIDSJE&amp;VAR:QUERY=RkZfRUJJVERBX09QRVIoUVRSLDQvMS8yMDA5LDYvMzAvMjAwOSwsLFVTRCk=&amp;WINDOW=FIRST_POPUP&amp;HEIGH","T=450&amp;WIDTH=450&amp;START_MAXIMIZED=FALSE&amp;VAR:CALENDAR=US&amp;VAR:SYMBOL=CTXS&amp;VAR:INDEX=0"}</definedName>
    <definedName name="_768__FDSAUDITLINK__" hidden="1">{"fdsup://directions/FAT Viewer?action=UPDATE&amp;creator=factset&amp;DYN_ARGS=TRUE&amp;DOC_NAME=FAT:FQL_AUDITING_CLIENT_TEMPLATE.FAT&amp;display_string=Audit&amp;VAR:KEY=FWVMZMFMRC&amp;VAR:QUERY=RkZfRUJJVERBX09QRVIoUVRSLDQvMS8yMDEwLDYvMzAvMjAxMCwsLFVTRCk=&amp;WINDOW=FIRST_POPUP&amp;HEIGH","T=450&amp;WIDTH=450&amp;START_MAXIMIZED=FALSE&amp;VAR:CALENDAR=US&amp;VAR:SYMBOL=CTXS&amp;VAR:INDEX=0"}</definedName>
    <definedName name="_769__FDSAUDITLINK__" hidden="1">{"fdsup://directions/FAT Viewer?action=UPDATE&amp;creator=factset&amp;DYN_ARGS=TRUE&amp;DOC_NAME=FAT:FQL_AUDITING_CLIENT_TEMPLATE.FAT&amp;display_string=Audit&amp;VAR:KEY=HSVEPENCXI&amp;VAR:QUERY=RkZfRUJJVERBX09QRVIoUVRSLDQvMS8yMDA5LDYvMzAvMjAwOSwsLFVTRCk=&amp;WINDOW=FIRST_POPUP&amp;HEIGH","T=450&amp;WIDTH=450&amp;START_MAXIMIZED=FALSE&amp;VAR:CALENDAR=US&amp;VAR:SYMBOL=CTSH&amp;VAR:INDEX=0"}</definedName>
    <definedName name="_7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70__FDSAUDITLINK__" hidden="1">{"fdsup://directions/FAT Viewer?action=UPDATE&amp;creator=factset&amp;DYN_ARGS=TRUE&amp;DOC_NAME=FAT:FQL_AUDITING_CLIENT_TEMPLATE.FAT&amp;display_string=Audit&amp;VAR:KEY=HWLELUTEFW&amp;VAR:QUERY=RkZfRUJJVERBX09QRVIoUVRSLDQvMS8yMDEwLDYvMzAvMjAxMCwsLFVTRCk=&amp;WINDOW=FIRST_POPUP&amp;HEIGH","T=450&amp;WIDTH=450&amp;START_MAXIMIZED=FALSE&amp;VAR:CALENDAR=US&amp;VAR:SYMBOL=CTSH&amp;VAR:INDEX=0"}</definedName>
    <definedName name="_771__FDSAUDITLINK__" hidden="1">{"fdsup://directions/FAT Viewer?action=UPDATE&amp;creator=factset&amp;DYN_ARGS=TRUE&amp;DOC_NAME=FAT:FQL_AUDITING_CLIENT_TEMPLATE.FAT&amp;display_string=Audit&amp;VAR:KEY=VIDIPCBETK&amp;VAR:QUERY=RkZfRUJJVERBX09QRVIoUVRSLDQvMS8yMDA5LDYvMzAvMjAwOSwsLFVTRCk=&amp;WINDOW=FIRST_POPUP&amp;HEIGH","T=450&amp;WIDTH=450&amp;START_MAXIMIZED=FALSE&amp;VAR:CALENDAR=US&amp;VAR:SYMBOL=CTL&amp;VAR:INDEX=0"}</definedName>
    <definedName name="_772__FDSAUDITLINK__" hidden="1">{"fdsup://directions/FAT Viewer?action=UPDATE&amp;creator=factset&amp;DYN_ARGS=TRUE&amp;DOC_NAME=FAT:FQL_AUDITING_CLIENT_TEMPLATE.FAT&amp;display_string=Audit&amp;VAR:KEY=LYHQNEVODW&amp;VAR:QUERY=RkZfRUJJVERBX09QRVIoUVRSLDQvMS8yMDEwLDYvMzAvMjAxMCwsLFVTRCk=&amp;WINDOW=FIRST_POPUP&amp;HEIGH","T=450&amp;WIDTH=450&amp;START_MAXIMIZED=FALSE&amp;VAR:CALENDAR=US&amp;VAR:SYMBOL=CTL&amp;VAR:INDEX=0"}</definedName>
    <definedName name="_773__FDSAUDITLINK__" hidden="1">{"fdsup://directions/FAT Viewer?action=UPDATE&amp;creator=factset&amp;DYN_ARGS=TRUE&amp;DOC_NAME=FAT:FQL_AUDITING_CLIENT_TEMPLATE.FAT&amp;display_string=Audit&amp;VAR:KEY=PODOJMDAPM&amp;VAR:QUERY=RkZfRUJJVERBX09QRVIoUVRSLDQvMS8yMDA5LDYvMzAvMjAwOSwsLFVTRCk=&amp;WINDOW=FIRST_POPUP&amp;HEIGH","T=450&amp;WIDTH=450&amp;START_MAXIMIZED=FALSE&amp;VAR:CALENDAR=US&amp;VAR:SYMBOL=CTAS&amp;VAR:INDEX=0"}</definedName>
    <definedName name="_774__FDSAUDITLINK__" hidden="1">{"fdsup://directions/FAT Viewer?action=UPDATE&amp;creator=factset&amp;DYN_ARGS=TRUE&amp;DOC_NAME=FAT:FQL_AUDITING_CLIENT_TEMPLATE.FAT&amp;display_string=Audit&amp;VAR:KEY=ZSZAXIHEZS&amp;VAR:QUERY=RkZfRUJJVERBX09QRVIoUVRSLDQvMS8yMDEwLDYvMzAvMjAxMCwsLFVTRCk=&amp;WINDOW=FIRST_POPUP&amp;HEIGH","T=450&amp;WIDTH=450&amp;START_MAXIMIZED=FALSE&amp;VAR:CALENDAR=US&amp;VAR:SYMBOL=CTAS&amp;VAR:INDEX=0"}</definedName>
    <definedName name="_775__FDSAUDITLINK__" hidden="1">{"fdsup://directions/FAT Viewer?action=UPDATE&amp;creator=factset&amp;DYN_ARGS=TRUE&amp;DOC_NAME=FAT:FQL_AUDITING_CLIENT_TEMPLATE.FAT&amp;display_string=Audit&amp;VAR:KEY=XMFEVIFMXO&amp;VAR:QUERY=RkZfRUJJVERBX09QRVIoUVRSLDQvMS8yMDA5LDYvMzAvMjAwOSwsLFVTRCk=&amp;WINDOW=FIRST_POPUP&amp;HEIGH","T=450&amp;WIDTH=450&amp;START_MAXIMIZED=FALSE&amp;VAR:CALENDAR=US&amp;VAR:SYMBOL=CSX&amp;VAR:INDEX=0"}</definedName>
    <definedName name="_776__FDSAUDITLINK__" hidden="1">{"fdsup://directions/FAT Viewer?action=UPDATE&amp;creator=factset&amp;DYN_ARGS=TRUE&amp;DOC_NAME=FAT:FQL_AUDITING_CLIENT_TEMPLATE.FAT&amp;display_string=Audit&amp;VAR:KEY=TKPKDMPYVK&amp;VAR:QUERY=RkZfRUJJVERBX09QRVIoUVRSLDQvMS8yMDEwLDYvMzAvMjAxMCwsLFVTRCk=&amp;WINDOW=FIRST_POPUP&amp;HEIGH","T=450&amp;WIDTH=450&amp;START_MAXIMIZED=FALSE&amp;VAR:CALENDAR=US&amp;VAR:SYMBOL=CSX&amp;VAR:INDEX=0"}</definedName>
    <definedName name="_777__FDSAUDITLINK__" hidden="1">{"fdsup://directions/FAT Viewer?action=UPDATE&amp;creator=factset&amp;DYN_ARGS=TRUE&amp;DOC_NAME=FAT:FQL_AUDITING_CLIENT_TEMPLATE.FAT&amp;display_string=Audit&amp;VAR:KEY=XWZWZWXENK&amp;VAR:QUERY=RkZfRUJJVERBX09QRVIoUVRSLDQvMS8yMDA5LDYvMzAvMjAwOSwsLFVTRCk=&amp;WINDOW=FIRST_POPUP&amp;HEIGH","T=450&amp;WIDTH=450&amp;START_MAXIMIZED=FALSE&amp;VAR:CALENDAR=US&amp;VAR:SYMBOL=CSCO&amp;VAR:INDEX=0"}</definedName>
    <definedName name="_778__FDSAUDITLINK__" hidden="1">{"fdsup://directions/FAT Viewer?action=UPDATE&amp;creator=factset&amp;DYN_ARGS=TRUE&amp;DOC_NAME=FAT:FQL_AUDITING_CLIENT_TEMPLATE.FAT&amp;display_string=Audit&amp;VAR:KEY=HUVCLOLILA&amp;VAR:QUERY=RkZfRUJJVERBX09QRVIoUVRSLDQvMS8yMDEwLDYvMzAvMjAxMCwsLFVTRCk=&amp;WINDOW=FIRST_POPUP&amp;HEIGH","T=450&amp;WIDTH=450&amp;START_MAXIMIZED=FALSE&amp;VAR:CALENDAR=US&amp;VAR:SYMBOL=CSCO&amp;VAR:INDEX=0"}</definedName>
    <definedName name="_779__FDSAUDITLINK__" hidden="1">{"fdsup://directions/FAT Viewer?action=UPDATE&amp;creator=factset&amp;DYN_ARGS=TRUE&amp;DOC_NAME=FAT:FQL_AUDITING_CLIENT_TEMPLATE.FAT&amp;display_string=Audit&amp;VAR:KEY=NSJQVWLINS&amp;VAR:QUERY=RkZfRUJJVERBX09QRVIoUVRSLDQvMS8yMDA5LDYvMzAvMjAwOSwsLFVTRCk=&amp;WINDOW=FIRST_POPUP&amp;HEIGH","T=450&amp;WIDTH=450&amp;START_MAXIMIZED=FALSE&amp;VAR:CALENDAR=US&amp;VAR:SYMBOL=CSC&amp;VAR:INDEX=0"}</definedName>
    <definedName name="_7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80__FDSAUDITLINK__" hidden="1">{"fdsup://directions/FAT Viewer?action=UPDATE&amp;creator=factset&amp;DYN_ARGS=TRUE&amp;DOC_NAME=FAT:FQL_AUDITING_CLIENT_TEMPLATE.FAT&amp;display_string=Audit&amp;VAR:KEY=TSZOJOVCDE&amp;VAR:QUERY=RkZfRUJJVERBX09QRVIoUVRSLDQvMS8yMDEwLDYvMzAvMjAxMCwsLFVTRCk=&amp;WINDOW=FIRST_POPUP&amp;HEIGH","T=450&amp;WIDTH=450&amp;START_MAXIMIZED=FALSE&amp;VAR:CALENDAR=US&amp;VAR:SYMBOL=CSC&amp;VAR:INDEX=0"}</definedName>
    <definedName name="_781__FDSAUDITLINK__" hidden="1">{"fdsup://directions/FAT Viewer?action=UPDATE&amp;creator=factset&amp;DYN_ARGS=TRUE&amp;DOC_NAME=FAT:FQL_AUDITING_CLIENT_TEMPLATE.FAT&amp;display_string=Audit&amp;VAR:KEY=TSZSNMJUBW&amp;VAR:QUERY=RkZfRUJJVERBX09QRVIoUVRSLDQvMS8yMDA5LDYvMzAvMjAwOSwsLFVTRCk=&amp;WINDOW=FIRST_POPUP&amp;HEIGH","T=450&amp;WIDTH=450&amp;START_MAXIMIZED=FALSE&amp;VAR:CALENDAR=US&amp;VAR:SYMBOL=CRM&amp;VAR:INDEX=0"}</definedName>
    <definedName name="_782__FDSAUDITLINK__" hidden="1">{"fdsup://directions/FAT Viewer?action=UPDATE&amp;creator=factset&amp;DYN_ARGS=TRUE&amp;DOC_NAME=FAT:FQL_AUDITING_CLIENT_TEMPLATE.FAT&amp;display_string=Audit&amp;VAR:KEY=ZUZQJGZAHO&amp;VAR:QUERY=RkZfRUJJVERBX09QRVIoUVRSLDQvMS8yMDEwLDYvMzAvMjAxMCwsLFVTRCk=&amp;WINDOW=FIRST_POPUP&amp;HEIGH","T=450&amp;WIDTH=450&amp;START_MAXIMIZED=FALSE&amp;VAR:CALENDAR=US&amp;VAR:SYMBOL=CRM&amp;VAR:INDEX=0"}</definedName>
    <definedName name="_783__FDSAUDITLINK__" hidden="1">{"fdsup://directions/FAT Viewer?action=UPDATE&amp;creator=factset&amp;DYN_ARGS=TRUE&amp;DOC_NAME=FAT:FQL_AUDITING_CLIENT_TEMPLATE.FAT&amp;display_string=Audit&amp;VAR:KEY=XWLSXEJCNU&amp;VAR:QUERY=RkZfRUJJVERBX09QRVIoUVRSLDQvMS8yMDA5LDYvMzAvMjAwOSwsLFVTRCk=&amp;WINDOW=FIRST_POPUP&amp;HEIGH","T=450&amp;WIDTH=450&amp;START_MAXIMIZED=FALSE&amp;VAR:CALENDAR=US&amp;VAR:SYMBOL=CPWR&amp;VAR:INDEX=0"}</definedName>
    <definedName name="_784__FDSAUDITLINK__" hidden="1">{"fdsup://directions/FAT Viewer?action=UPDATE&amp;creator=factset&amp;DYN_ARGS=TRUE&amp;DOC_NAME=FAT:FQL_AUDITING_CLIENT_TEMPLATE.FAT&amp;display_string=Audit&amp;VAR:KEY=BKDAZMXARE&amp;VAR:QUERY=RkZfRUJJVERBX09QRVIoUVRSLDQvMS8yMDEwLDYvMzAvMjAxMCwsLFVTRCk=&amp;WINDOW=FIRST_POPUP&amp;HEIGH","T=450&amp;WIDTH=450&amp;START_MAXIMIZED=FALSE&amp;VAR:CALENDAR=US&amp;VAR:SYMBOL=CPWR&amp;VAR:INDEX=0"}</definedName>
    <definedName name="_785__FDSAUDITLINK__" hidden="1">{"fdsup://directions/FAT Viewer?action=UPDATE&amp;creator=factset&amp;DYN_ARGS=TRUE&amp;DOC_NAME=FAT:FQL_AUDITING_CLIENT_TEMPLATE.FAT&amp;display_string=Audit&amp;VAR:KEY=RCHWHWHULG&amp;VAR:QUERY=RkZfRUJJVERBX09QRVIoUVRSLDQvMS8yMDA5LDYvMzAvMjAwOSwsLFVTRCk=&amp;WINDOW=FIRST_POPUP&amp;HEIGH","T=450&amp;WIDTH=450&amp;START_MAXIMIZED=FALSE&amp;VAR:CALENDAR=US&amp;VAR:SYMBOL=CPB&amp;VAR:INDEX=0"}</definedName>
    <definedName name="_786__FDSAUDITLINK__" hidden="1">{"fdsup://directions/FAT Viewer?action=UPDATE&amp;creator=factset&amp;DYN_ARGS=TRUE&amp;DOC_NAME=FAT:FQL_AUDITING_CLIENT_TEMPLATE.FAT&amp;display_string=Audit&amp;VAR:KEY=XCTKBKPQZS&amp;VAR:QUERY=RkZfRUJJVERBX09QRVIoUVRSLDQvMS8yMDEwLDYvMzAvMjAxMCwsLFVTRCk=&amp;WINDOW=FIRST_POPUP&amp;HEIGH","T=450&amp;WIDTH=450&amp;START_MAXIMIZED=FALSE&amp;VAR:CALENDAR=US&amp;VAR:SYMBOL=CPB&amp;VAR:INDEX=0"}</definedName>
    <definedName name="_787__FDSAUDITLINK__" hidden="1">{"fdsup://directions/FAT Viewer?action=UPDATE&amp;creator=factset&amp;DYN_ARGS=TRUE&amp;DOC_NAME=FAT:FQL_AUDITING_CLIENT_TEMPLATE.FAT&amp;display_string=Audit&amp;VAR:KEY=LGFMLUJYVC&amp;VAR:QUERY=RkZfRUJJVERBX09QRVIoUVRSLDQvMS8yMDA5LDYvMzAvMjAwOSwsLFVTRCk=&amp;WINDOW=FIRST_POPUP&amp;HEIGH","T=450&amp;WIDTH=450&amp;START_MAXIMIZED=FALSE&amp;VAR:CALENDAR=US&amp;VAR:SYMBOL=COST&amp;VAR:INDEX=0"}</definedName>
    <definedName name="_788__FDSAUDITLINK__" hidden="1">{"fdsup://directions/FAT Viewer?action=UPDATE&amp;creator=factset&amp;DYN_ARGS=TRUE&amp;DOC_NAME=FAT:FQL_AUDITING_CLIENT_TEMPLATE.FAT&amp;display_string=Audit&amp;VAR:KEY=VKLAJAVWJY&amp;VAR:QUERY=RkZfRUJJVERBX09QRVIoUVRSLDQvMS8yMDEwLDYvMzAvMjAxMCwsLFVTRCk=&amp;WINDOW=FIRST_POPUP&amp;HEIGH","T=450&amp;WIDTH=450&amp;START_MAXIMIZED=FALSE&amp;VAR:CALENDAR=US&amp;VAR:SYMBOL=COST&amp;VAR:INDEX=0"}</definedName>
    <definedName name="_789__FDSAUDITLINK__" hidden="1">{"fdsup://directions/FAT Viewer?action=UPDATE&amp;creator=factset&amp;DYN_ARGS=TRUE&amp;DOC_NAME=FAT:FQL_AUDITING_CLIENT_TEMPLATE.FAT&amp;display_string=Audit&amp;VAR:KEY=BKLILEDWZO&amp;VAR:QUERY=RkZfRUJJVERBX09QRVIoUVRSLDQvMS8yMDA5LDYvMzAvMjAwOSwsLFVTRCk=&amp;WINDOW=FIRST_POPUP&amp;HEIGH","T=450&amp;WIDTH=450&amp;START_MAXIMIZED=FALSE&amp;VAR:CALENDAR=US&amp;VAR:SYMBOL=COP&amp;VAR:INDEX=0"}</definedName>
    <definedName name="_7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790__FDSAUDITLINK__" hidden="1">{"fdsup://directions/FAT Viewer?action=UPDATE&amp;creator=factset&amp;DYN_ARGS=TRUE&amp;DOC_NAME=FAT:FQL_AUDITING_CLIENT_TEMPLATE.FAT&amp;display_string=Audit&amp;VAR:KEY=TGNUNYRMXM&amp;VAR:QUERY=RkZfRUJJVERBX09QRVIoUVRSLDQvMS8yMDEwLDYvMzAvMjAxMCwsLFVTRCk=&amp;WINDOW=FIRST_POPUP&amp;HEIGH","T=450&amp;WIDTH=450&amp;START_MAXIMIZED=FALSE&amp;VAR:CALENDAR=US&amp;VAR:SYMBOL=COP&amp;VAR:INDEX=0"}</definedName>
    <definedName name="_791__FDSAUDITLINK__" hidden="1">{"fdsup://directions/FAT Viewer?action=UPDATE&amp;creator=factset&amp;DYN_ARGS=TRUE&amp;DOC_NAME=FAT:FQL_AUDITING_CLIENT_TEMPLATE.FAT&amp;display_string=Audit&amp;VAR:KEY=HEPUBCPOJW&amp;VAR:QUERY=RkZfRUJJVERBX09QRVIoUVRSLDQvMS8yMDA5LDYvMzAvMjAwOSwsLFVTRCk=&amp;WINDOW=FIRST_POPUP&amp;HEIGH","T=450&amp;WIDTH=450&amp;START_MAXIMIZED=FALSE&amp;VAR:CALENDAR=US&amp;VAR:SYMBOL=COL&amp;VAR:INDEX=0"}</definedName>
    <definedName name="_792__FDSAUDITLINK__" hidden="1">{"fdsup://directions/FAT Viewer?action=UPDATE&amp;creator=factset&amp;DYN_ARGS=TRUE&amp;DOC_NAME=FAT:FQL_AUDITING_CLIENT_TEMPLATE.FAT&amp;display_string=Audit&amp;VAR:KEY=NOFIDMRALI&amp;VAR:QUERY=RkZfRUJJVERBX09QRVIoUVRSLDQvMS8yMDEwLDYvMzAvMjAxMCwsLFVTRCk=&amp;WINDOW=FIRST_POPUP&amp;HEIGH","T=450&amp;WIDTH=450&amp;START_MAXIMIZED=FALSE&amp;VAR:CALENDAR=US&amp;VAR:SYMBOL=COL&amp;VAR:INDEX=0"}</definedName>
    <definedName name="_793__FDSAUDITLINK__" hidden="1">{"fdsup://directions/FAT Viewer?action=UPDATE&amp;creator=factset&amp;DYN_ARGS=TRUE&amp;DOC_NAME=FAT:FQL_AUDITING_CLIENT_TEMPLATE.FAT&amp;display_string=Audit&amp;VAR:KEY=XANIFSXOVO&amp;VAR:QUERY=RkZfRUJJVERBX09QRVIoUVRSLDQvMS8yMDA5LDYvMzAvMjAwOSwsLFVTRCk=&amp;WINDOW=FIRST_POPUP&amp;HEIGH","T=450&amp;WIDTH=450&amp;START_MAXIMIZED=FALSE&amp;VAR:CALENDAR=US&amp;VAR:SYMBOL=COH&amp;VAR:INDEX=0"}</definedName>
    <definedName name="_794__FDSAUDITLINK__" hidden="1">{"fdsup://directions/FAT Viewer?action=UPDATE&amp;creator=factset&amp;DYN_ARGS=TRUE&amp;DOC_NAME=FAT:FQL_AUDITING_CLIENT_TEMPLATE.FAT&amp;display_string=Audit&amp;VAR:KEY=LYBSBSZALE&amp;VAR:QUERY=RkZfRUJJVERBX09QRVIoUVRSLDQvMS8yMDEwLDYvMzAvMjAxMCwsLFVTRCk=&amp;WINDOW=FIRST_POPUP&amp;HEIGH","T=450&amp;WIDTH=450&amp;START_MAXIMIZED=FALSE&amp;VAR:CALENDAR=US&amp;VAR:SYMBOL=COH&amp;VAR:INDEX=0"}</definedName>
    <definedName name="_795__FDSAUDITLINK__" hidden="1">{"fdsup://directions/FAT Viewer?action=UPDATE&amp;creator=factset&amp;DYN_ARGS=TRUE&amp;DOC_NAME=FAT:FQL_AUDITING_CLIENT_TEMPLATE.FAT&amp;display_string=Audit&amp;VAR:KEY=PEDEFIXWZM&amp;VAR:QUERY=RkZfRUJJVERBX09QRVIoUVRSLDQvMS8yMDA5LDYvMzAvMjAwOSwsLFVTRCk=&amp;WINDOW=FIRST_POPUP&amp;HEIGH","T=450&amp;WIDTH=450&amp;START_MAXIMIZED=FALSE&amp;VAR:CALENDAR=US&amp;VAR:SYMBOL=COG&amp;VAR:INDEX=0"}</definedName>
    <definedName name="_796__FDSAUDITLINK__" hidden="1">{"fdsup://directions/FAT Viewer?action=UPDATE&amp;creator=factset&amp;DYN_ARGS=TRUE&amp;DOC_NAME=FAT:FQL_AUDITING_CLIENT_TEMPLATE.FAT&amp;display_string=Audit&amp;VAR:KEY=PQLOBKLWTC&amp;VAR:QUERY=RkZfRUJJVERBX09QRVIoUVRSLDQvMS8yMDEwLDYvMzAvMjAxMCwsLFVTRCk=&amp;WINDOW=FIRST_POPUP&amp;HEIGH","T=450&amp;WIDTH=450&amp;START_MAXIMIZED=FALSE&amp;VAR:CALENDAR=US&amp;VAR:SYMBOL=COG&amp;VAR:INDEX=0"}</definedName>
    <definedName name="_797__FDSAUDITLINK__" hidden="1">{"fdsup://directions/FAT Viewer?action=UPDATE&amp;creator=factset&amp;DYN_ARGS=TRUE&amp;DOC_NAME=FAT:FQL_AUDITING_CLIENT_TEMPLATE.FAT&amp;display_string=Audit&amp;VAR:KEY=HQTSFGTEJW&amp;VAR:QUERY=RkZfRUJJVERBX09QRVIoUVRSLDQvMS8yMDA5LDYvMzAvMjAwOSwsLFVTRCk=&amp;WINDOW=FIRST_POPUP&amp;HEIGH","T=450&amp;WIDTH=450&amp;START_MAXIMIZED=FALSE&amp;VAR:CALENDAR=US&amp;VAR:SYMBOL=COF&amp;VAR:INDEX=0"}</definedName>
    <definedName name="_798__FDSAUDITLINK__" hidden="1">{"fdsup://directions/FAT Viewer?action=UPDATE&amp;creator=factset&amp;DYN_ARGS=TRUE&amp;DOC_NAME=FAT:FQL_AUDITING_CLIENT_TEMPLATE.FAT&amp;display_string=Audit&amp;VAR:KEY=PMRKVSVYRQ&amp;VAR:QUERY=RkZfRUJJVERBX09QRVIoUVRSLDQvMS8yMDEwLDYvMzAvMjAxMCwsLFVTRCk=&amp;WINDOW=FIRST_POPUP&amp;HEIGH","T=450&amp;WIDTH=450&amp;START_MAXIMIZED=FALSE&amp;VAR:CALENDAR=US&amp;VAR:SYMBOL=COF&amp;VAR:INDEX=0"}</definedName>
    <definedName name="_799__FDSAUDITLINK__" hidden="1">{"fdsup://directions/FAT Viewer?action=UPDATE&amp;creator=factset&amp;DYN_ARGS=TRUE&amp;DOC_NAME=FAT:FQL_AUDITING_CLIENT_TEMPLATE.FAT&amp;display_string=Audit&amp;VAR:KEY=TSRANCFMVK&amp;VAR:QUERY=RkZfRUJJVERBX09QRVIoUVRSLDQvMS8yMDA5LDYvMzAvMjAwOSwsLFVTRCk=&amp;WINDOW=FIRST_POPUP&amp;HEIGH","T=450&amp;WIDTH=450&amp;START_MAXIMIZED=FALSE&amp;VAR:CALENDAR=US&amp;VAR:SYMBOL=CNX&amp;VAR:INDEX=0"}</definedName>
    <definedName name="_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00__FDSAUDITLINK__" hidden="1">{"fdsup://directions/FAT Viewer?action=UPDATE&amp;creator=factset&amp;DYN_ARGS=TRUE&amp;DOC_NAME=FAT:FQL_AUDITING_CLIENT_TEMPLATE.FAT&amp;display_string=Audit&amp;VAR:KEY=DUHOREVOBC&amp;VAR:QUERY=RkZfRUJJVERBX09QRVIoUVRSLDQvMS8yMDEwLDYvMzAvMjAxMCwsLFVTRCk=&amp;WINDOW=FIRST_POPUP&amp;HEIGH","T=450&amp;WIDTH=450&amp;START_MAXIMIZED=FALSE&amp;VAR:CALENDAR=US&amp;VAR:SYMBOL=CNX&amp;VAR:INDEX=0"}</definedName>
    <definedName name="_801__FDSAUDITLINK__" hidden="1">{"fdsup://directions/FAT Viewer?action=UPDATE&amp;creator=factset&amp;DYN_ARGS=TRUE&amp;DOC_NAME=FAT:FQL_AUDITING_CLIENT_TEMPLATE.FAT&amp;display_string=Audit&amp;VAR:KEY=ZOFSRAVYXC&amp;VAR:QUERY=RkZfRUJJVERBX09QRVIoUVRSLDQvMS8yMDA5LDYvMzAvMjAwOSwsLFVTRCk=&amp;WINDOW=FIRST_POPUP&amp;HEIGH","T=450&amp;WIDTH=450&amp;START_MAXIMIZED=FALSE&amp;VAR:CALENDAR=US&amp;VAR:SYMBOL=CNP&amp;VAR:INDEX=0"}</definedName>
    <definedName name="_802__FDSAUDITLINK__" hidden="1">{"fdsup://directions/FAT Viewer?action=UPDATE&amp;creator=factset&amp;DYN_ARGS=TRUE&amp;DOC_NAME=FAT:FQL_AUDITING_CLIENT_TEMPLATE.FAT&amp;display_string=Audit&amp;VAR:KEY=HSLWBGVKXG&amp;VAR:QUERY=RkZfRUJJVERBX09QRVIoUVRSLDQvMS8yMDEwLDYvMzAvMjAxMCwsLFVTRCk=&amp;WINDOW=FIRST_POPUP&amp;HEIGH","T=450&amp;WIDTH=450&amp;START_MAXIMIZED=FALSE&amp;VAR:CALENDAR=US&amp;VAR:SYMBOL=CNP&amp;VAR:INDEX=0"}</definedName>
    <definedName name="_803__FDSAUDITLINK__" hidden="1">{"fdsup://directions/FAT Viewer?action=UPDATE&amp;creator=factset&amp;DYN_ARGS=TRUE&amp;DOC_NAME=FAT:FQL_AUDITING_CLIENT_TEMPLATE.FAT&amp;display_string=Audit&amp;VAR:KEY=RWDSZGHMVQ&amp;VAR:QUERY=RkZfRUJJVERBX09QRVIoUVRSLDQvMS8yMDA5LDYvMzAvMjAwOSwsLFVTRCk=&amp;WINDOW=FIRST_POPUP&amp;HEIGH","T=450&amp;WIDTH=450&amp;START_MAXIMIZED=FALSE&amp;VAR:CALENDAR=US&amp;VAR:SYMBOL=CMS&amp;VAR:INDEX=0"}</definedName>
    <definedName name="_804__FDSAUDITLINK__" hidden="1">{"fdsup://directions/FAT Viewer?action=UPDATE&amp;creator=factset&amp;DYN_ARGS=TRUE&amp;DOC_NAME=FAT:FQL_AUDITING_CLIENT_TEMPLATE.FAT&amp;display_string=Audit&amp;VAR:KEY=TENKZKPGJK&amp;VAR:QUERY=RkZfRUJJVERBX09QRVIoUVRSLDQvMS8yMDEwLDYvMzAvMjAxMCwsLFVTRCk=&amp;WINDOW=FIRST_POPUP&amp;HEIGH","T=450&amp;WIDTH=450&amp;START_MAXIMIZED=FALSE&amp;VAR:CALENDAR=US&amp;VAR:SYMBOL=CMS&amp;VAR:INDEX=0"}</definedName>
    <definedName name="_805__FDSAUDITLINK__" hidden="1">{"fdsup://directions/FAT Viewer?action=UPDATE&amp;creator=factset&amp;DYN_ARGS=TRUE&amp;DOC_NAME=FAT:FQL_AUDITING_CLIENT_TEMPLATE.FAT&amp;display_string=Audit&amp;VAR:KEY=PMLGLSDUBC&amp;VAR:QUERY=RkZfRUJJVERBX09QRVIoUVRSLDQvMS8yMDA5LDYvMzAvMjAwOSwsLFVTRCk=&amp;WINDOW=FIRST_POPUP&amp;HEIGH","T=450&amp;WIDTH=450&amp;START_MAXIMIZED=FALSE&amp;VAR:CALENDAR=US&amp;VAR:SYMBOL=CMI&amp;VAR:INDEX=0"}</definedName>
    <definedName name="_806__FDSAUDITLINK__" hidden="1">{"fdsup://directions/FAT Viewer?action=UPDATE&amp;creator=factset&amp;DYN_ARGS=TRUE&amp;DOC_NAME=FAT:FQL_AUDITING_CLIENT_TEMPLATE.FAT&amp;display_string=Audit&amp;VAR:KEY=NAJUJOREVM&amp;VAR:QUERY=RkZfRUJJVERBX09QRVIoUVRSLDQvMS8yMDEwLDYvMzAvMjAxMCwsLFVTRCk=&amp;WINDOW=FIRST_POPUP&amp;HEIGH","T=450&amp;WIDTH=450&amp;START_MAXIMIZED=FALSE&amp;VAR:CALENDAR=US&amp;VAR:SYMBOL=CMI&amp;VAR:INDEX=0"}</definedName>
    <definedName name="_807__FDSAUDITLINK__" hidden="1">{"fdsup://directions/FAT Viewer?action=UPDATE&amp;creator=factset&amp;DYN_ARGS=TRUE&amp;DOC_NAME=FAT:FQL_AUDITING_CLIENT_TEMPLATE.FAT&amp;display_string=Audit&amp;VAR:KEY=VUPONAXELA&amp;VAR:QUERY=RkZfRUJJVERBX09QRVIoUVRSLDQvMS8yMDA5LDYvMzAvMjAwOSwsLFVTRCk=&amp;WINDOW=FIRST_POPUP&amp;HEIGH","T=450&amp;WIDTH=450&amp;START_MAXIMIZED=FALSE&amp;VAR:CALENDAR=US&amp;VAR:SYMBOL=CME&amp;VAR:INDEX=0"}</definedName>
    <definedName name="_808__FDSAUDITLINK__" hidden="1">{"fdsup://directions/FAT Viewer?action=UPDATE&amp;creator=factset&amp;DYN_ARGS=TRUE&amp;DOC_NAME=FAT:FQL_AUDITING_CLIENT_TEMPLATE.FAT&amp;display_string=Audit&amp;VAR:KEY=HCLCPEZWDO&amp;VAR:QUERY=RkZfRUJJVERBX09QRVIoUVRSLDQvMS8yMDEwLDYvMzAvMjAxMCwsLFVTRCk=&amp;WINDOW=FIRST_POPUP&amp;HEIGH","T=450&amp;WIDTH=450&amp;START_MAXIMIZED=FALSE&amp;VAR:CALENDAR=US&amp;VAR:SYMBOL=CME&amp;VAR:INDEX=0"}</definedName>
    <definedName name="_809__FDSAUDITLINK__" hidden="1">{"fdsup://directions/FAT Viewer?action=UPDATE&amp;creator=factset&amp;DYN_ARGS=TRUE&amp;DOC_NAME=FAT:FQL_AUDITING_CLIENT_TEMPLATE.FAT&amp;display_string=Audit&amp;VAR:KEY=XWVIRUDITI&amp;VAR:QUERY=RkZfRUJJVERBX09QRVIoUVRSLDQvMS8yMDA5LDYvMzAvMjAwOSwsLFVTRCk=&amp;WINDOW=FIRST_POPUP&amp;HEIGH","T=450&amp;WIDTH=450&amp;START_MAXIMIZED=FALSE&amp;VAR:CALENDAR=US&amp;VAR:SYMBOL=CMCSA&amp;VAR:INDEX=0"}</definedName>
    <definedName name="_8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10__FDSAUDITLINK__" hidden="1">{"fdsup://directions/FAT Viewer?action=UPDATE&amp;creator=factset&amp;DYN_ARGS=TRUE&amp;DOC_NAME=FAT:FQL_AUDITING_CLIENT_TEMPLATE.FAT&amp;display_string=Audit&amp;VAR:KEY=ZEVMBOLWJU&amp;VAR:QUERY=RkZfRUJJVERBX09QRVIoUVRSLDQvMS8yMDEwLDYvMzAvMjAxMCwsLFVTRCk=&amp;WINDOW=FIRST_POPUP&amp;HEIGH","T=450&amp;WIDTH=450&amp;START_MAXIMIZED=FALSE&amp;VAR:CALENDAR=US&amp;VAR:SYMBOL=CMCSA&amp;VAR:INDEX=0"}</definedName>
    <definedName name="_811__FDSAUDITLINK__" hidden="1">{"fdsup://directions/FAT Viewer?action=UPDATE&amp;creator=factset&amp;DYN_ARGS=TRUE&amp;DOC_NAME=FAT:FQL_AUDITING_CLIENT_TEMPLATE.FAT&amp;display_string=Audit&amp;VAR:KEY=ZCNCRQRUNU&amp;VAR:QUERY=RkZfRUJJVERBX09QRVIoUVRSLDQvMS8yMDA5LDYvMzAvMjAwOSwsLFVTRCk=&amp;WINDOW=FIRST_POPUP&amp;HEIGH","T=450&amp;WIDTH=450&amp;START_MAXIMIZED=FALSE&amp;VAR:CALENDAR=US&amp;VAR:SYMBOL=CMA&amp;VAR:INDEX=0"}</definedName>
    <definedName name="_812__FDSAUDITLINK__" hidden="1">{"fdsup://directions/FAT Viewer?action=UPDATE&amp;creator=factset&amp;DYN_ARGS=TRUE&amp;DOC_NAME=FAT:FQL_AUDITING_CLIENT_TEMPLATE.FAT&amp;display_string=Audit&amp;VAR:KEY=NSBAHKZAZS&amp;VAR:QUERY=RkZfRUJJVERBX09QRVIoUVRSLDQvMS8yMDEwLDYvMzAvMjAxMCwsLFVTRCk=&amp;WINDOW=FIRST_POPUP&amp;HEIGH","T=450&amp;WIDTH=450&amp;START_MAXIMIZED=FALSE&amp;VAR:CALENDAR=US&amp;VAR:SYMBOL=CMA&amp;VAR:INDEX=0"}</definedName>
    <definedName name="_813__FDSAUDITLINK__" hidden="1">{"fdsup://directions/FAT Viewer?action=UPDATE&amp;creator=factset&amp;DYN_ARGS=TRUE&amp;DOC_NAME=FAT:FQL_AUDITING_CLIENT_TEMPLATE.FAT&amp;display_string=Audit&amp;VAR:KEY=VMVGZSBELW&amp;VAR:QUERY=RkZfRUJJVERBX09QRVIoUVRSLDQvMS8yMDA5LDYvMzAvMjAwOSwsLFVTRCk=&amp;WINDOW=FIRST_POPUP&amp;HEIGH","T=450&amp;WIDTH=450&amp;START_MAXIMIZED=FALSE&amp;VAR:CALENDAR=US&amp;VAR:SYMBOL=CLX&amp;VAR:INDEX=0"}</definedName>
    <definedName name="_814__FDSAUDITLINK__" hidden="1">{"fdsup://directions/FAT Viewer?action=UPDATE&amp;creator=factset&amp;DYN_ARGS=TRUE&amp;DOC_NAME=FAT:FQL_AUDITING_CLIENT_TEMPLATE.FAT&amp;display_string=Audit&amp;VAR:KEY=RWZQNUNMDK&amp;VAR:QUERY=RkZfRUJJVERBX09QRVIoUVRSLDQvMS8yMDEwLDYvMzAvMjAxMCwsLFVTRCk=&amp;WINDOW=FIRST_POPUP&amp;HEIGH","T=450&amp;WIDTH=450&amp;START_MAXIMIZED=FALSE&amp;VAR:CALENDAR=US&amp;VAR:SYMBOL=CLX&amp;VAR:INDEX=0"}</definedName>
    <definedName name="_815__FDSAUDITLINK__" hidden="1">{"fdsup://directions/FAT Viewer?action=UPDATE&amp;creator=factset&amp;DYN_ARGS=TRUE&amp;DOC_NAME=FAT:FQL_AUDITING_CLIENT_TEMPLATE.FAT&amp;display_string=Audit&amp;VAR:KEY=BGRIXGNGTM&amp;VAR:QUERY=RkZfRUJJVERBX09QRVIoUVRSLDQvMS8yMDA5LDYvMzAvMjAwOSwsLFVTRCk=&amp;WINDOW=FIRST_POPUP&amp;HEIGH","T=450&amp;WIDTH=450&amp;START_MAXIMIZED=FALSE&amp;VAR:CALENDAR=US&amp;VAR:SYMBOL=CLF&amp;VAR:INDEX=0"}</definedName>
    <definedName name="_816__FDSAUDITLINK__" hidden="1">{"fdsup://directions/FAT Viewer?action=UPDATE&amp;creator=factset&amp;DYN_ARGS=TRUE&amp;DOC_NAME=FAT:FQL_AUDITING_CLIENT_TEMPLATE.FAT&amp;display_string=Audit&amp;VAR:KEY=RODYXSRMRS&amp;VAR:QUERY=RkZfRUJJVERBX09QRVIoUVRSLDQvMS8yMDEwLDYvMzAvMjAxMCwsLFVTRCk=&amp;WINDOW=FIRST_POPUP&amp;HEIGH","T=450&amp;WIDTH=450&amp;START_MAXIMIZED=FALSE&amp;VAR:CALENDAR=US&amp;VAR:SYMBOL=CLF&amp;VAR:INDEX=0"}</definedName>
    <definedName name="_817__FDSAUDITLINK__" hidden="1">{"fdsup://directions/FAT Viewer?action=UPDATE&amp;creator=factset&amp;DYN_ARGS=TRUE&amp;DOC_NAME=FAT:FQL_AUDITING_CLIENT_TEMPLATE.FAT&amp;display_string=Audit&amp;VAR:KEY=PIFQNYLMPA&amp;VAR:QUERY=RkZfRUJJVERBX09QRVIoUVRSLDQvMS8yMDA5LDYvMzAvMjAwOSwsLFVTRCk=&amp;WINDOW=FIRST_POPUP&amp;HEIGH","T=450&amp;WIDTH=450&amp;START_MAXIMIZED=FALSE&amp;VAR:CALENDAR=US&amp;VAR:SYMBOL=CL&amp;VAR:INDEX=0"}</definedName>
    <definedName name="_818__FDSAUDITLINK__" hidden="1">{"fdsup://directions/FAT Viewer?action=UPDATE&amp;creator=factset&amp;DYN_ARGS=TRUE&amp;DOC_NAME=FAT:FQL_AUDITING_CLIENT_TEMPLATE.FAT&amp;display_string=Audit&amp;VAR:KEY=XIPCXMNCFA&amp;VAR:QUERY=RkZfRUJJVERBX09QRVIoUVRSLDQvMS8yMDEwLDYvMzAvMjAxMCwsLFVTRCk=&amp;WINDOW=FIRST_POPUP&amp;HEIGH","T=450&amp;WIDTH=450&amp;START_MAXIMIZED=FALSE&amp;VAR:CALENDAR=US&amp;VAR:SYMBOL=CL&amp;VAR:INDEX=0"}</definedName>
    <definedName name="_819__FDSAUDITLINK__" hidden="1">{"fdsup://directions/FAT Viewer?action=UPDATE&amp;creator=factset&amp;DYN_ARGS=TRUE&amp;DOC_NAME=FAT:FQL_AUDITING_CLIENT_TEMPLATE.FAT&amp;display_string=Audit&amp;VAR:KEY=POXQZMDEHY&amp;VAR:QUERY=RkZfRUJJVERBX09QRVIoUVRSLDQvMS8yMDA5LDYvMzAvMjAwOSwsLFVTRCk=&amp;WINDOW=FIRST_POPUP&amp;HEIGH","T=450&amp;WIDTH=450&amp;START_MAXIMIZED=FALSE&amp;VAR:CALENDAR=US&amp;VAR:SYMBOL=CINF&amp;VAR:INDEX=0"}</definedName>
    <definedName name="_8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20__FDSAUDITLINK__" hidden="1">{"fdsup://directions/FAT Viewer?action=UPDATE&amp;creator=factset&amp;DYN_ARGS=TRUE&amp;DOC_NAME=FAT:FQL_AUDITING_CLIENT_TEMPLATE.FAT&amp;display_string=Audit&amp;VAR:KEY=PAZIRMTYZS&amp;VAR:QUERY=RkZfRUJJVERBX09QRVIoUVRSLDQvMS8yMDEwLDYvMzAvMjAxMCwsLFVTRCk=&amp;WINDOW=FIRST_POPUP&amp;HEIGH","T=450&amp;WIDTH=450&amp;START_MAXIMIZED=FALSE&amp;VAR:CALENDAR=US&amp;VAR:SYMBOL=CINF&amp;VAR:INDEX=0"}</definedName>
    <definedName name="_821__FDSAUDITLINK__" hidden="1">{"fdsup://directions/FAT Viewer?action=UPDATE&amp;creator=factset&amp;DYN_ARGS=TRUE&amp;DOC_NAME=FAT:FQL_AUDITING_CLIENT_TEMPLATE.FAT&amp;display_string=Audit&amp;VAR:KEY=DWFCBIHQPQ&amp;VAR:QUERY=RkZfRUJJVERBX09QRVIoUVRSLDQvMS8yMDA5LDYvMzAvMjAwOSwsLFVTRCk=&amp;WINDOW=FIRST_POPUP&amp;HEIGH","T=450&amp;WIDTH=450&amp;START_MAXIMIZED=FALSE&amp;VAR:CALENDAR=US&amp;VAR:SYMBOL=CI&amp;VAR:INDEX=0"}</definedName>
    <definedName name="_822__FDSAUDITLINK__" hidden="1">{"fdsup://directions/FAT Viewer?action=UPDATE&amp;creator=factset&amp;DYN_ARGS=TRUE&amp;DOC_NAME=FAT:FQL_AUDITING_CLIENT_TEMPLATE.FAT&amp;display_string=Audit&amp;VAR:KEY=LWNCZGNGLA&amp;VAR:QUERY=RkZfRUJJVERBX09QRVIoUVRSLDQvMS8yMDEwLDYvMzAvMjAxMCwsLFVTRCk=&amp;WINDOW=FIRST_POPUP&amp;HEIGH","T=450&amp;WIDTH=450&amp;START_MAXIMIZED=FALSE&amp;VAR:CALENDAR=US&amp;VAR:SYMBOL=CI&amp;VAR:INDEX=0"}</definedName>
    <definedName name="_823__FDSAUDITLINK__" hidden="1">{"fdsup://directions/FAT Viewer?action=UPDATE&amp;creator=factset&amp;DYN_ARGS=TRUE&amp;DOC_NAME=FAT:FQL_AUDITING_CLIENT_TEMPLATE.FAT&amp;display_string=Audit&amp;VAR:KEY=PMZUFSVQHM&amp;VAR:QUERY=RkZfRUJJVERBX09QRVIoUVRSLDQvMS8yMDA5LDYvMzAvMjAwOSwsLFVTRCk=&amp;WINDOW=FIRST_POPUP&amp;HEIGH","T=450&amp;WIDTH=450&amp;START_MAXIMIZED=FALSE&amp;VAR:CALENDAR=US&amp;VAR:SYMBOL=CHRW&amp;VAR:INDEX=0"}</definedName>
    <definedName name="_824__FDSAUDITLINK__" hidden="1">{"fdsup://directions/FAT Viewer?action=UPDATE&amp;creator=factset&amp;DYN_ARGS=TRUE&amp;DOC_NAME=FAT:FQL_AUDITING_CLIENT_TEMPLATE.FAT&amp;display_string=Audit&amp;VAR:KEY=FWBADQXCFG&amp;VAR:QUERY=RkZfRUJJVERBX09QRVIoUVRSLDQvMS8yMDEwLDYvMzAvMjAxMCwsLFVTRCk=&amp;WINDOW=FIRST_POPUP&amp;HEIGH","T=450&amp;WIDTH=450&amp;START_MAXIMIZED=FALSE&amp;VAR:CALENDAR=US&amp;VAR:SYMBOL=CHRW&amp;VAR:INDEX=0"}</definedName>
    <definedName name="_825__FDSAUDITLINK__" hidden="1">{"fdsup://directions/FAT Viewer?action=UPDATE&amp;creator=factset&amp;DYN_ARGS=TRUE&amp;DOC_NAME=FAT:FQL_AUDITING_CLIENT_TEMPLATE.FAT&amp;display_string=Audit&amp;VAR:KEY=HCDQZSFADQ&amp;VAR:QUERY=RkZfRUJJVERBX09QRVIoUVRSLDQvMS8yMDA5LDYvMzAvMjAwOSwsLFVTRCk=&amp;WINDOW=FIRST_POPUP&amp;HEIGH","T=450&amp;WIDTH=450&amp;START_MAXIMIZED=FALSE&amp;VAR:CALENDAR=US&amp;VAR:SYMBOL=CHK&amp;VAR:INDEX=0"}</definedName>
    <definedName name="_826__FDSAUDITLINK__" hidden="1">{"fdsup://directions/FAT Viewer?action=UPDATE&amp;creator=factset&amp;DYN_ARGS=TRUE&amp;DOC_NAME=FAT:FQL_AUDITING_CLIENT_TEMPLATE.FAT&amp;display_string=Audit&amp;VAR:KEY=FCZYLCJMRY&amp;VAR:QUERY=RkZfRUJJVERBX09QRVIoUVRSLDQvMS8yMDEwLDYvMzAvMjAxMCwsLFVTRCk=&amp;WINDOW=FIRST_POPUP&amp;HEIGH","T=450&amp;WIDTH=450&amp;START_MAXIMIZED=FALSE&amp;VAR:CALENDAR=US&amp;VAR:SYMBOL=CHK&amp;VAR:INDEX=0"}</definedName>
    <definedName name="_827__FDSAUDITLINK__" hidden="1">{"fdsup://directions/FAT Viewer?action=UPDATE&amp;creator=factset&amp;DYN_ARGS=TRUE&amp;DOC_NAME=FAT:FQL_AUDITING_CLIENT_TEMPLATE.FAT&amp;display_string=Audit&amp;VAR:KEY=PCDMNSLAVK&amp;VAR:QUERY=RkZfRUJJVERBX09QRVIoUVRSLDQvMS8yMDA5LDYvMzAvMjAwOSwsLFVTRCk=&amp;WINDOW=FIRST_POPUP&amp;HEIGH","T=450&amp;WIDTH=450&amp;START_MAXIMIZED=FALSE&amp;VAR:CALENDAR=US&amp;VAR:SYMBOL=CFN&amp;VAR:INDEX=0"}</definedName>
    <definedName name="_828__FDSAUDITLINK__" hidden="1">{"fdsup://directions/FAT Viewer?action=UPDATE&amp;creator=factset&amp;DYN_ARGS=TRUE&amp;DOC_NAME=FAT:FQL_AUDITING_CLIENT_TEMPLATE.FAT&amp;display_string=Audit&amp;VAR:KEY=JKRILCHKLS&amp;VAR:QUERY=RkZfRUJJVERBX09QRVIoUVRSLDQvMS8yMDEwLDYvMzAvMjAxMCwsLFVTRCk=&amp;WINDOW=FIRST_POPUP&amp;HEIGH","T=450&amp;WIDTH=450&amp;START_MAXIMIZED=FALSE&amp;VAR:CALENDAR=US&amp;VAR:SYMBOL=CFN&amp;VAR:INDEX=0"}</definedName>
    <definedName name="_829__FDSAUDITLINK__" hidden="1">{"fdsup://directions/FAT Viewer?action=UPDATE&amp;creator=factset&amp;DYN_ARGS=TRUE&amp;DOC_NAME=FAT:FQL_AUDITING_CLIENT_TEMPLATE.FAT&amp;display_string=Audit&amp;VAR:KEY=ZINSVSJQZY&amp;VAR:QUERY=RkZfRUJJVERBX09QRVIoUVRSLDQvMS8yMDA5LDYvMzAvMjAwOSwsLFVTRCk=&amp;WINDOW=FIRST_POPUP&amp;HEIGH","T=450&amp;WIDTH=450&amp;START_MAXIMIZED=FALSE&amp;VAR:CALENDAR=US&amp;VAR:SYMBOL=CF&amp;VAR:INDEX=0"}</definedName>
    <definedName name="_8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30__FDSAUDITLINK__" hidden="1">{"fdsup://directions/FAT Viewer?action=UPDATE&amp;creator=factset&amp;DYN_ARGS=TRUE&amp;DOC_NAME=FAT:FQL_AUDITING_CLIENT_TEMPLATE.FAT&amp;display_string=Audit&amp;VAR:KEY=TABGDUNEBY&amp;VAR:QUERY=RkZfRUJJVERBX09QRVIoUVRSLDQvMS8yMDEwLDYvMzAvMjAxMCwsLFVTRCk=&amp;WINDOW=FIRST_POPUP&amp;HEIGH","T=450&amp;WIDTH=450&amp;START_MAXIMIZED=FALSE&amp;VAR:CALENDAR=US&amp;VAR:SYMBOL=CF&amp;VAR:INDEX=0"}</definedName>
    <definedName name="_831__FDSAUDITLINK__" hidden="1">{"fdsup://directions/FAT Viewer?action=UPDATE&amp;creator=factset&amp;DYN_ARGS=TRUE&amp;DOC_NAME=FAT:FQL_AUDITING_CLIENT_TEMPLATE.FAT&amp;display_string=Audit&amp;VAR:KEY=FILAFSPKFS&amp;VAR:QUERY=RkZfRUJJVERBX09QRVIoUVRSLDQvMS8yMDA5LDYvMzAvMjAwOSwsLFVTRCk=&amp;WINDOW=FIRST_POPUP&amp;HEIGH","T=450&amp;WIDTH=450&amp;START_MAXIMIZED=FALSE&amp;VAR:CALENDAR=US&amp;VAR:SYMBOL=CERN&amp;VAR:INDEX=0"}</definedName>
    <definedName name="_832__FDSAUDITLINK__" hidden="1">{"fdsup://directions/FAT Viewer?action=UPDATE&amp;creator=factset&amp;DYN_ARGS=TRUE&amp;DOC_NAME=FAT:FQL_AUDITING_CLIENT_TEMPLATE.FAT&amp;display_string=Audit&amp;VAR:KEY=ZOHSVALQJS&amp;VAR:QUERY=RkZfRUJJVERBX09QRVIoUVRSLDQvMS8yMDEwLDYvMzAvMjAxMCwsLFVTRCk=&amp;WINDOW=FIRST_POPUP&amp;HEIGH","T=450&amp;WIDTH=450&amp;START_MAXIMIZED=FALSE&amp;VAR:CALENDAR=US&amp;VAR:SYMBOL=CERN&amp;VAR:INDEX=0"}</definedName>
    <definedName name="_833__FDSAUDITLINK__" hidden="1">{"fdsup://directions/FAT Viewer?action=UPDATE&amp;creator=factset&amp;DYN_ARGS=TRUE&amp;DOC_NAME=FAT:FQL_AUDITING_CLIENT_TEMPLATE.FAT&amp;display_string=Audit&amp;VAR:KEY=XOLGBOHOXU&amp;VAR:QUERY=RkZfRUJJVERBX09QRVIoUVRSLDQvMS8yMDA5LDYvMzAvMjAwOSwsLFVTRCk=&amp;WINDOW=FIRST_POPUP&amp;HEIGH","T=450&amp;WIDTH=450&amp;START_MAXIMIZED=FALSE&amp;VAR:CALENDAR=US&amp;VAR:SYMBOL=CEPH&amp;VAR:INDEX=0"}</definedName>
    <definedName name="_834__FDSAUDITLINK__" hidden="1">{"fdsup://directions/FAT Viewer?action=UPDATE&amp;creator=factset&amp;DYN_ARGS=TRUE&amp;DOC_NAME=FAT:FQL_AUDITING_CLIENT_TEMPLATE.FAT&amp;display_string=Audit&amp;VAR:KEY=VIPWHOPCZM&amp;VAR:QUERY=RkZfRUJJVERBX09QRVIoUVRSLDQvMS8yMDEwLDYvMzAvMjAxMCwsLFVTRCk=&amp;WINDOW=FIRST_POPUP&amp;HEIGH","T=450&amp;WIDTH=450&amp;START_MAXIMIZED=FALSE&amp;VAR:CALENDAR=US&amp;VAR:SYMBOL=CEPH&amp;VAR:INDEX=0"}</definedName>
    <definedName name="_835__FDSAUDITLINK__" hidden="1">{"fdsup://directions/FAT Viewer?action=UPDATE&amp;creator=factset&amp;DYN_ARGS=TRUE&amp;DOC_NAME=FAT:FQL_AUDITING_CLIENT_TEMPLATE.FAT&amp;display_string=Audit&amp;VAR:KEY=TITYDIVCFS&amp;VAR:QUERY=RkZfRUJJVERBX09QRVIoUVRSLDQvMS8yMDA5LDYvMzAvMjAwOSwsLFVTRCk=&amp;WINDOW=FIRST_POPUP&amp;HEIGH","T=450&amp;WIDTH=450&amp;START_MAXIMIZED=FALSE&amp;VAR:CALENDAR=US&amp;VAR:SYMBOL=CELG&amp;VAR:INDEX=0"}</definedName>
    <definedName name="_836__FDSAUDITLINK__" hidden="1">{"fdsup://directions/FAT Viewer?action=UPDATE&amp;creator=factset&amp;DYN_ARGS=TRUE&amp;DOC_NAME=FAT:FQL_AUDITING_CLIENT_TEMPLATE.FAT&amp;display_string=Audit&amp;VAR:KEY=ZYBGHGHIZS&amp;VAR:QUERY=RkZfRUJJVERBX09QRVIoUVRSLDQvMS8yMDEwLDYvMzAvMjAxMCwsLFVTRCk=&amp;WINDOW=FIRST_POPUP&amp;HEIGH","T=450&amp;WIDTH=450&amp;START_MAXIMIZED=FALSE&amp;VAR:CALENDAR=US&amp;VAR:SYMBOL=CELG&amp;VAR:INDEX=0"}</definedName>
    <definedName name="_837__FDSAUDITLINK__" hidden="1">{"fdsup://directions/FAT Viewer?action=UPDATE&amp;creator=factset&amp;DYN_ARGS=TRUE&amp;DOC_NAME=FAT:FQL_AUDITING_CLIENT_TEMPLATE.FAT&amp;display_string=Audit&amp;VAR:KEY=RSJSNORKFU&amp;VAR:QUERY=RkZfRUJJVERBX09QRVIoUVRSLDQvMS8yMDA5LDYvMzAvMjAwOSwsLFVTRCk=&amp;WINDOW=FIRST_POPUP&amp;HEIGH","T=450&amp;WIDTH=450&amp;START_MAXIMIZED=FALSE&amp;VAR:CALENDAR=US&amp;VAR:SYMBOL=CEG&amp;VAR:INDEX=0"}</definedName>
    <definedName name="_838__FDSAUDITLINK__" hidden="1">{"fdsup://directions/FAT Viewer?action=UPDATE&amp;creator=factset&amp;DYN_ARGS=TRUE&amp;DOC_NAME=FAT:FQL_AUDITING_CLIENT_TEMPLATE.FAT&amp;display_string=Audit&amp;VAR:KEY=XEFIVKPWZK&amp;VAR:QUERY=RkZfRUJJVERBX09QRVIoUVRSLDQvMS8yMDEwLDYvMzAvMjAxMCwsLFVTRCk=&amp;WINDOW=FIRST_POPUP&amp;HEIGH","T=450&amp;WIDTH=450&amp;START_MAXIMIZED=FALSE&amp;VAR:CALENDAR=US&amp;VAR:SYMBOL=CEG&amp;VAR:INDEX=0"}</definedName>
    <definedName name="_839__FDSAUDITLINK__" hidden="1">{"fdsup://directions/FAT Viewer?action=UPDATE&amp;creator=factset&amp;DYN_ARGS=TRUE&amp;DOC_NAME=FAT:FQL_AUDITING_CLIENT_TEMPLATE.FAT&amp;display_string=Audit&amp;VAR:KEY=BYTEDUNUNK&amp;VAR:QUERY=RkZfRUJJVERBX09QRVIoUVRSLDQvMS8yMDA5LDYvMzAvMjAwOSwsLFVTRCk=&amp;WINDOW=FIRST_POPUP&amp;HEIGH","T=450&amp;WIDTH=450&amp;START_MAXIMIZED=FALSE&amp;VAR:CALENDAR=US&amp;VAR:SYMBOL=CCL&amp;VAR:INDEX=0"}</definedName>
    <definedName name="_8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40__FDSAUDITLINK__" hidden="1">{"fdsup://directions/FAT Viewer?action=UPDATE&amp;creator=factset&amp;DYN_ARGS=TRUE&amp;DOC_NAME=FAT:FQL_AUDITING_CLIENT_TEMPLATE.FAT&amp;display_string=Audit&amp;VAR:KEY=VQTETMDSBA&amp;VAR:QUERY=RkZfRUJJVERBX09QRVIoUVRSLDQvMS8yMDEwLDYvMzAvMjAxMCwsLFVTRCk=&amp;WINDOW=FIRST_POPUP&amp;HEIGH","T=450&amp;WIDTH=450&amp;START_MAXIMIZED=FALSE&amp;VAR:CALENDAR=US&amp;VAR:SYMBOL=CCL&amp;VAR:INDEX=0"}</definedName>
    <definedName name="_841__FDSAUDITLINK__" hidden="1">{"fdsup://directions/FAT Viewer?action=UPDATE&amp;creator=factset&amp;DYN_ARGS=TRUE&amp;DOC_NAME=FAT:FQL_AUDITING_CLIENT_TEMPLATE.FAT&amp;display_string=Audit&amp;VAR:KEY=JMLUZKZKRM&amp;VAR:QUERY=RkZfRUJJVERBX09QRVIoUVRSLDQvMS8yMDA5LDYvMzAvMjAwOSwsLFVTRCk=&amp;WINDOW=FIRST_POPUP&amp;HEIGH","T=450&amp;WIDTH=450&amp;START_MAXIMIZED=FALSE&amp;VAR:CALENDAR=US&amp;VAR:SYMBOL=CCE&amp;VAR:INDEX=0"}</definedName>
    <definedName name="_842__FDSAUDITLINK__" hidden="1">{"fdsup://directions/FAT Viewer?action=UPDATE&amp;creator=factset&amp;DYN_ARGS=TRUE&amp;DOC_NAME=FAT:FQL_AUDITING_CLIENT_TEMPLATE.FAT&amp;display_string=Audit&amp;VAR:KEY=BWNGPGDIVI&amp;VAR:QUERY=RkZfRUJJVERBX09QRVIoUVRSLDQvMS8yMDEwLDYvMzAvMjAxMCwsLFVTRCk=&amp;WINDOW=FIRST_POPUP&amp;HEIGH","T=450&amp;WIDTH=450&amp;START_MAXIMIZED=FALSE&amp;VAR:CALENDAR=US&amp;VAR:SYMBOL=CCE&amp;VAR:INDEX=0"}</definedName>
    <definedName name="_843__FDSAUDITLINK__" hidden="1">{"fdsup://directions/FAT Viewer?action=UPDATE&amp;creator=factset&amp;DYN_ARGS=TRUE&amp;DOC_NAME=FAT:FQL_AUDITING_CLIENT_TEMPLATE.FAT&amp;display_string=Audit&amp;VAR:KEY=PKNQPSHAVQ&amp;VAR:QUERY=RkZfRUJJVERBX09QRVIoUVRSLDQvMS8yMDA5LDYvMzAvMjAwOSwsLFVTRCk=&amp;WINDOW=FIRST_POPUP&amp;HEIGH","T=450&amp;WIDTH=450&amp;START_MAXIMIZED=FALSE&amp;VAR:CALENDAR=US&amp;VAR:SYMBOL=CBS&amp;VAR:INDEX=0"}</definedName>
    <definedName name="_844__FDSAUDITLINK__" hidden="1">{"fdsup://directions/FAT Viewer?action=UPDATE&amp;creator=factset&amp;DYN_ARGS=TRUE&amp;DOC_NAME=FAT:FQL_AUDITING_CLIENT_TEMPLATE.FAT&amp;display_string=Audit&amp;VAR:KEY=FEZCVWPEDA&amp;VAR:QUERY=RkZfRUJJVERBX09QRVIoUVRSLDQvMS8yMDEwLDYvMzAvMjAxMCwsLFVTRCk=&amp;WINDOW=FIRST_POPUP&amp;HEIGH","T=450&amp;WIDTH=450&amp;START_MAXIMIZED=FALSE&amp;VAR:CALENDAR=US&amp;VAR:SYMBOL=CBS&amp;VAR:INDEX=0"}</definedName>
    <definedName name="_845__FDSAUDITLINK__" hidden="1">{"fdsup://directions/FAT Viewer?action=UPDATE&amp;creator=factset&amp;DYN_ARGS=TRUE&amp;DOC_NAME=FAT:FQL_AUDITING_CLIENT_TEMPLATE.FAT&amp;display_string=Audit&amp;VAR:KEY=XEVEDOXWLC&amp;VAR:QUERY=RkZfRUJJVERBX09QRVIoUVRSLDQvMS8yMDA5LDYvMzAvMjAwOSwsLFVTRCk=&amp;WINDOW=FIRST_POPUP&amp;HEIGH","T=450&amp;WIDTH=450&amp;START_MAXIMIZED=FALSE&amp;VAR:CALENDAR=US&amp;VAR:SYMBOL=CBG&amp;VAR:INDEX=0"}</definedName>
    <definedName name="_846__FDSAUDITLINK__" hidden="1">{"fdsup://directions/FAT Viewer?action=UPDATE&amp;creator=factset&amp;DYN_ARGS=TRUE&amp;DOC_NAME=FAT:FQL_AUDITING_CLIENT_TEMPLATE.FAT&amp;display_string=Audit&amp;VAR:KEY=PWLMHAVSNK&amp;VAR:QUERY=RkZfRUJJVERBX09QRVIoUVRSLDQvMS8yMDEwLDYvMzAvMjAxMCwsLFVTRCk=&amp;WINDOW=FIRST_POPUP&amp;HEIGH","T=450&amp;WIDTH=450&amp;START_MAXIMIZED=FALSE&amp;VAR:CALENDAR=US&amp;VAR:SYMBOL=CBG&amp;VAR:INDEX=0"}</definedName>
    <definedName name="_847__FDSAUDITLINK__" hidden="1">{"fdsup://directions/FAT Viewer?action=UPDATE&amp;creator=factset&amp;DYN_ARGS=TRUE&amp;DOC_NAME=FAT:FQL_AUDITING_CLIENT_TEMPLATE.FAT&amp;display_string=Audit&amp;VAR:KEY=TMDWFQNWLK&amp;VAR:QUERY=RkZfRUJJVERBX09QRVIoUVRSLDQvMS8yMDA5LDYvMzAvMjAwOSwsLFVTRCk=&amp;WINDOW=FIRST_POPUP&amp;HEIGH","T=450&amp;WIDTH=450&amp;START_MAXIMIZED=FALSE&amp;VAR:CALENDAR=US&amp;VAR:SYMBOL=CB&amp;VAR:INDEX=0"}</definedName>
    <definedName name="_848__FDSAUDITLINK__" hidden="1">{"fdsup://directions/FAT Viewer?action=UPDATE&amp;creator=factset&amp;DYN_ARGS=TRUE&amp;DOC_NAME=FAT:FQL_AUDITING_CLIENT_TEMPLATE.FAT&amp;display_string=Audit&amp;VAR:KEY=NUJQHQNEBI&amp;VAR:QUERY=RkZfRUJJVERBX09QRVIoUVRSLDQvMS8yMDEwLDYvMzAvMjAxMCwsLFVTRCk=&amp;WINDOW=FIRST_POPUP&amp;HEIGH","T=450&amp;WIDTH=450&amp;START_MAXIMIZED=FALSE&amp;VAR:CALENDAR=US&amp;VAR:SYMBOL=CB&amp;VAR:INDEX=0"}</definedName>
    <definedName name="_849__FDSAUDITLINK__" hidden="1">{"fdsup://directions/FAT Viewer?action=UPDATE&amp;creator=factset&amp;DYN_ARGS=TRUE&amp;DOC_NAME=FAT:FQL_AUDITING_CLIENT_TEMPLATE.FAT&amp;display_string=Audit&amp;VAR:KEY=ZKPAXETOXM&amp;VAR:QUERY=RkZfRUJJVERBX09QRVIoUVRSLDQvMS8yMDA5LDYvMzAvMjAwOSwsLFVTRCk=&amp;WINDOW=FIRST_POPUP&amp;HEIGH","T=450&amp;WIDTH=450&amp;START_MAXIMIZED=FALSE&amp;VAR:CALENDAR=US&amp;VAR:SYMBOL=CAT&amp;VAR:INDEX=0"}</definedName>
    <definedName name="_8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50__FDSAUDITLINK__" hidden="1">{"fdsup://directions/FAT Viewer?action=UPDATE&amp;creator=factset&amp;DYN_ARGS=TRUE&amp;DOC_NAME=FAT:FQL_AUDITING_CLIENT_TEMPLATE.FAT&amp;display_string=Audit&amp;VAR:KEY=TABQBEVWTS&amp;VAR:QUERY=RkZfRUJJVERBX09QRVIoUVRSLDQvMS8yMDEwLDYvMzAvMjAxMCwsLFVTRCk=&amp;WINDOW=FIRST_POPUP&amp;HEIGH","T=450&amp;WIDTH=450&amp;START_MAXIMIZED=FALSE&amp;VAR:CALENDAR=US&amp;VAR:SYMBOL=CAT&amp;VAR:INDEX=0"}</definedName>
    <definedName name="_851__FDSAUDITLINK__" hidden="1">{"fdsup://directions/FAT Viewer?action=UPDATE&amp;creator=factset&amp;DYN_ARGS=TRUE&amp;DOC_NAME=FAT:FQL_AUDITING_CLIENT_TEMPLATE.FAT&amp;display_string=Audit&amp;VAR:KEY=BKRMVWXEPW&amp;VAR:QUERY=RkZfRUJJVERBX09QRVIoUVRSLDQvMS8yMDA5LDYvMzAvMjAwOSwsLFVTRCk=&amp;WINDOW=FIRST_POPUP&amp;HEIGH","T=450&amp;WIDTH=450&amp;START_MAXIMIZED=FALSE&amp;VAR:CALENDAR=US&amp;VAR:SYMBOL=CAM&amp;VAR:INDEX=0"}</definedName>
    <definedName name="_852__FDSAUDITLINK__" hidden="1">{"fdsup://directions/FAT Viewer?action=UPDATE&amp;creator=factset&amp;DYN_ARGS=TRUE&amp;DOC_NAME=FAT:FQL_AUDITING_CLIENT_TEMPLATE.FAT&amp;display_string=Audit&amp;VAR:KEY=JEVUBGRODK&amp;VAR:QUERY=RkZfRUJJVERBX09QRVIoUVRSLDQvMS8yMDEwLDYvMzAvMjAxMCwsLFVTRCk=&amp;WINDOW=FIRST_POPUP&amp;HEIGH","T=450&amp;WIDTH=450&amp;START_MAXIMIZED=FALSE&amp;VAR:CALENDAR=US&amp;VAR:SYMBOL=CAM&amp;VAR:INDEX=0"}</definedName>
    <definedName name="_853__FDSAUDITLINK__" hidden="1">{"fdsup://directions/FAT Viewer?action=UPDATE&amp;creator=factset&amp;DYN_ARGS=TRUE&amp;DOC_NAME=FAT:FQL_AUDITING_CLIENT_TEMPLATE.FAT&amp;display_string=Audit&amp;VAR:KEY=ZWHMJOPKLC&amp;VAR:QUERY=RkZfRUJJVERBX09QRVIoUVRSLDQvMS8yMDA5LDYvMzAvMjAwOSwsLFVTRCk=&amp;WINDOW=FIRST_POPUP&amp;HEIGH","T=450&amp;WIDTH=450&amp;START_MAXIMIZED=FALSE&amp;VAR:CALENDAR=US&amp;VAR:SYMBOL=CAH&amp;VAR:INDEX=0"}</definedName>
    <definedName name="_854__FDSAUDITLINK__" hidden="1">{"fdsup://directions/FAT Viewer?action=UPDATE&amp;creator=factset&amp;DYN_ARGS=TRUE&amp;DOC_NAME=FAT:FQL_AUDITING_CLIENT_TEMPLATE.FAT&amp;display_string=Audit&amp;VAR:KEY=HGFQROBAJK&amp;VAR:QUERY=RkZfRUJJVERBX09QRVIoUVRSLDQvMS8yMDEwLDYvMzAvMjAxMCwsLFVTRCk=&amp;WINDOW=FIRST_POPUP&amp;HEIGH","T=450&amp;WIDTH=450&amp;START_MAXIMIZED=FALSE&amp;VAR:CALENDAR=US&amp;VAR:SYMBOL=CAH&amp;VAR:INDEX=0"}</definedName>
    <definedName name="_855__FDSAUDITLINK__" hidden="1">{"fdsup://directions/FAT Viewer?action=UPDATE&amp;creator=factset&amp;DYN_ARGS=TRUE&amp;DOC_NAME=FAT:FQL_AUDITING_CLIENT_TEMPLATE.FAT&amp;display_string=Audit&amp;VAR:KEY=BGBQZWPKZC&amp;VAR:QUERY=RkZfRUJJVERBX09QRVIoUVRSLDQvMS8yMDA5LDYvMzAvMjAwOSwsLFVTRCk=&amp;WINDOW=FIRST_POPUP&amp;HEIGH","T=450&amp;WIDTH=450&amp;START_MAXIMIZED=FALSE&amp;VAR:CALENDAR=US&amp;VAR:SYMBOL=CAG&amp;VAR:INDEX=0"}</definedName>
    <definedName name="_856__FDSAUDITLINK__" hidden="1">{"fdsup://directions/FAT Viewer?action=UPDATE&amp;creator=factset&amp;DYN_ARGS=TRUE&amp;DOC_NAME=FAT:FQL_AUDITING_CLIENT_TEMPLATE.FAT&amp;display_string=Audit&amp;VAR:KEY=NSTSBEVGFK&amp;VAR:QUERY=RkZfRUJJVERBX09QRVIoUVRSLDQvMS8yMDEwLDYvMzAvMjAxMCwsLFVTRCk=&amp;WINDOW=FIRST_POPUP&amp;HEIGH","T=450&amp;WIDTH=450&amp;START_MAXIMIZED=FALSE&amp;VAR:CALENDAR=US&amp;VAR:SYMBOL=CAG&amp;VAR:INDEX=0"}</definedName>
    <definedName name="_857__FDSAUDITLINK__" hidden="1">{"fdsup://directions/FAT Viewer?action=UPDATE&amp;creator=factset&amp;DYN_ARGS=TRUE&amp;DOC_NAME=FAT:FQL_AUDITING_CLIENT_TEMPLATE.FAT&amp;display_string=Audit&amp;VAR:KEY=DMLAXQJOXQ&amp;VAR:QUERY=RkZfRUJJVERBX09QRVIoUVRSLDQvMS8yMDA5LDYvMzAvMjAwOSwsLFVTRCk=&amp;WINDOW=FIRST_POPUP&amp;HEIGH","T=450&amp;WIDTH=450&amp;START_MAXIMIZED=FALSE&amp;VAR:CALENDAR=US&amp;VAR:SYMBOL=CA&amp;VAR:INDEX=0"}</definedName>
    <definedName name="_858__FDSAUDITLINK__" hidden="1">{"fdsup://directions/FAT Viewer?action=UPDATE&amp;creator=factset&amp;DYN_ARGS=TRUE&amp;DOC_NAME=FAT:FQL_AUDITING_CLIENT_TEMPLATE.FAT&amp;display_string=Audit&amp;VAR:KEY=ZSTYVGXSNI&amp;VAR:QUERY=RkZfRUJJVERBX09QRVIoUVRSLDQvMS8yMDEwLDYvMzAvMjAxMCwsLFVTRCk=&amp;WINDOW=FIRST_POPUP&amp;HEIGH","T=450&amp;WIDTH=450&amp;START_MAXIMIZED=FALSE&amp;VAR:CALENDAR=US&amp;VAR:SYMBOL=CA&amp;VAR:INDEX=0"}</definedName>
    <definedName name="_859__FDSAUDITLINK__" hidden="1">{"fdsup://directions/FAT Viewer?action=UPDATE&amp;creator=factset&amp;DYN_ARGS=TRUE&amp;DOC_NAME=FAT:FQL_AUDITING_CLIENT_TEMPLATE.FAT&amp;display_string=Audit&amp;VAR:KEY=NQJEXKDYBC&amp;VAR:QUERY=RkZfRUJJVERBX09QRVIoUVRSLDQvMS8yMDA5LDYvMzAvMjAwOSwsLFVTRCk=&amp;WINDOW=FIRST_POPUP&amp;HEIGH","T=450&amp;WIDTH=450&amp;START_MAXIMIZED=FALSE&amp;VAR:CALENDAR=US&amp;VAR:SYMBOL=C&amp;VAR:INDEX=0"}</definedName>
    <definedName name="_8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60__FDSAUDITLINK__" hidden="1">{"fdsup://directions/FAT Viewer?action=UPDATE&amp;creator=factset&amp;DYN_ARGS=TRUE&amp;DOC_NAME=FAT:FQL_AUDITING_CLIENT_TEMPLATE.FAT&amp;display_string=Audit&amp;VAR:KEY=DANWXQHGVS&amp;VAR:QUERY=RkZfRUJJVERBX09QRVIoUVRSLDQvMS8yMDEwLDYvMzAvMjAxMCwsLFVTRCk=&amp;WINDOW=FIRST_POPUP&amp;HEIGH","T=450&amp;WIDTH=450&amp;START_MAXIMIZED=FALSE&amp;VAR:CALENDAR=US&amp;VAR:SYMBOL=C&amp;VAR:INDEX=0"}</definedName>
    <definedName name="_861__FDSAUDITLINK__" hidden="1">{"fdsup://directions/FAT Viewer?action=UPDATE&amp;creator=factset&amp;DYN_ARGS=TRUE&amp;DOC_NAME=FAT:FQL_AUDITING_CLIENT_TEMPLATE.FAT&amp;display_string=Audit&amp;VAR:KEY=TKRYPCTABG&amp;VAR:QUERY=RkZfRUJJVERBX09QRVIoUVRSLDQvMS8yMDA5LDYvMzAvMjAwOSwsLFVTRCk=&amp;WINDOW=FIRST_POPUP&amp;HEIGH","T=450&amp;WIDTH=450&amp;START_MAXIMIZED=FALSE&amp;VAR:CALENDAR=US&amp;VAR:SYMBOL=BTU&amp;VAR:INDEX=0"}</definedName>
    <definedName name="_862__FDSAUDITLINK__" hidden="1">{"fdsup://directions/FAT Viewer?action=UPDATE&amp;creator=factset&amp;DYN_ARGS=TRUE&amp;DOC_NAME=FAT:FQL_AUDITING_CLIENT_TEMPLATE.FAT&amp;display_string=Audit&amp;VAR:KEY=XOPCVUTYXW&amp;VAR:QUERY=RkZfRUJJVERBX09QRVIoUVRSLDQvMS8yMDEwLDYvMzAvMjAxMCwsLFVTRCk=&amp;WINDOW=FIRST_POPUP&amp;HEIGH","T=450&amp;WIDTH=450&amp;START_MAXIMIZED=FALSE&amp;VAR:CALENDAR=US&amp;VAR:SYMBOL=BTU&amp;VAR:INDEX=0"}</definedName>
    <definedName name="_863__FDSAUDITLINK__" hidden="1">{"fdsup://directions/FAT Viewer?action=UPDATE&amp;creator=factset&amp;DYN_ARGS=TRUE&amp;DOC_NAME=FAT:FQL_AUDITING_CLIENT_TEMPLATE.FAT&amp;display_string=Audit&amp;VAR:KEY=ZCDYVMLCNU&amp;VAR:QUERY=RkZfRUJJVERBX09QRVIoUVRSLDQvMS8yMDA5LDYvMzAvMjAwOSwsLFVTRCk=&amp;WINDOW=FIRST_POPUP&amp;HEIGH","T=450&amp;WIDTH=450&amp;START_MAXIMIZED=FALSE&amp;VAR:CALENDAR=US&amp;VAR:SYMBOL=BSX&amp;VAR:INDEX=0"}</definedName>
    <definedName name="_864__FDSAUDITLINK__" hidden="1">{"fdsup://directions/FAT Viewer?action=UPDATE&amp;creator=factset&amp;DYN_ARGS=TRUE&amp;DOC_NAME=FAT:FQL_AUDITING_CLIENT_TEMPLATE.FAT&amp;display_string=Audit&amp;VAR:KEY=XEBEBCZWRK&amp;VAR:QUERY=RkZfRUJJVERBX09QRVIoUVRSLDQvMS8yMDEwLDYvMzAvMjAxMCwsLFVTRCk=&amp;WINDOW=FIRST_POPUP&amp;HEIGH","T=450&amp;WIDTH=450&amp;START_MAXIMIZED=FALSE&amp;VAR:CALENDAR=US&amp;VAR:SYMBOL=BSX&amp;VAR:INDEX=0"}</definedName>
    <definedName name="_865__FDSAUDITLINK__" hidden="1">{"fdsup://directions/FAT Viewer?action=UPDATE&amp;creator=factset&amp;DYN_ARGS=TRUE&amp;DOC_NAME=FAT:FQL_AUDITING_CLIENT_TEMPLATE.FAT&amp;display_string=Audit&amp;VAR:KEY=PSBKFCJABU&amp;VAR:QUERY=RkZfRUJJVERBX09QRVIoUVRSLDQvMS8yMDA5LDYvMzAvMjAwOSwsLFVTRCk=&amp;WINDOW=FIRST_POPUP&amp;HEIGH","T=450&amp;WIDTH=450&amp;START_MAXIMIZED=FALSE&amp;VAR:CALENDAR=US&amp;VAR:SYMBOL=BRK.B&amp;VAR:INDEX=0"}</definedName>
    <definedName name="_866__FDSAUDITLINK__" hidden="1">{"fdsup://directions/FAT Viewer?action=UPDATE&amp;creator=factset&amp;DYN_ARGS=TRUE&amp;DOC_NAME=FAT:FQL_AUDITING_CLIENT_TEMPLATE.FAT&amp;display_string=Audit&amp;VAR:KEY=NCFIBYNCLA&amp;VAR:QUERY=RkZfRUJJVERBX09QRVIoUVRSLDQvMS8yMDEwLDYvMzAvMjAxMCwsLFVTRCk=&amp;WINDOW=FIRST_POPUP&amp;HEIGH","T=450&amp;WIDTH=450&amp;START_MAXIMIZED=FALSE&amp;VAR:CALENDAR=US&amp;VAR:SYMBOL=BRK.B&amp;VAR:INDEX=0"}</definedName>
    <definedName name="_867__FDSAUDITLINK__" hidden="1">{"fdsup://directions/FAT Viewer?action=UPDATE&amp;creator=factset&amp;DYN_ARGS=TRUE&amp;DOC_NAME=FAT:FQL_AUDITING_CLIENT_TEMPLATE.FAT&amp;display_string=Audit&amp;VAR:KEY=NMXOJSLGLY&amp;VAR:QUERY=RkZfRUJJVERBX09QRVIoUVRSLDQvMS8yMDA5LDYvMzAvMjAwOSwsLFVTRCk=&amp;WINDOW=FIRST_POPUP&amp;HEIGH","T=450&amp;WIDTH=450&amp;START_MAXIMIZED=FALSE&amp;VAR:CALENDAR=US&amp;VAR:SYMBOL=BRCM&amp;VAR:INDEX=0"}</definedName>
    <definedName name="_868__FDSAUDITLINK__" hidden="1">{"fdsup://directions/FAT Viewer?action=UPDATE&amp;creator=factset&amp;DYN_ARGS=TRUE&amp;DOC_NAME=FAT:FQL_AUDITING_CLIENT_TEMPLATE.FAT&amp;display_string=Audit&amp;VAR:KEY=HALMHOTUZU&amp;VAR:QUERY=RkZfRUJJVERBX09QRVIoUVRSLDQvMS8yMDEwLDYvMzAvMjAxMCwsLFVTRCk=&amp;WINDOW=FIRST_POPUP&amp;HEIGH","T=450&amp;WIDTH=450&amp;START_MAXIMIZED=FALSE&amp;VAR:CALENDAR=US&amp;VAR:SYMBOL=BRCM&amp;VAR:INDEX=0"}</definedName>
    <definedName name="_869__FDSAUDITLINK__" hidden="1">{"fdsup://directions/FAT Viewer?action=UPDATE&amp;creator=factset&amp;DYN_ARGS=TRUE&amp;DOC_NAME=FAT:FQL_AUDITING_CLIENT_TEMPLATE.FAT&amp;display_string=Audit&amp;VAR:KEY=TABCJMNUZQ&amp;VAR:QUERY=RkZfRUJJVERBX09QRVIoUVRSLDQvMS8yMDA5LDYvMzAvMjAwOSwsLFVTRCk=&amp;WINDOW=FIRST_POPUP&amp;HEIGH","T=450&amp;WIDTH=450&amp;START_MAXIMIZED=FALSE&amp;VAR:CALENDAR=US&amp;VAR:SYMBOL=BMY&amp;VAR:INDEX=0"}</definedName>
    <definedName name="_8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70__FDSAUDITLINK__" hidden="1">{"fdsup://directions/FAT Viewer?action=UPDATE&amp;creator=factset&amp;DYN_ARGS=TRUE&amp;DOC_NAME=FAT:FQL_AUDITING_CLIENT_TEMPLATE.FAT&amp;display_string=Audit&amp;VAR:KEY=ZINQJYJSJK&amp;VAR:QUERY=RkZfRUJJVERBX09QRVIoUVRSLDQvMS8yMDEwLDYvMzAvMjAxMCwsLFVTRCk=&amp;WINDOW=FIRST_POPUP&amp;HEIGH","T=450&amp;WIDTH=450&amp;START_MAXIMIZED=FALSE&amp;VAR:CALENDAR=US&amp;VAR:SYMBOL=BMY&amp;VAR:INDEX=0"}</definedName>
    <definedName name="_871__FDSAUDITLINK__" hidden="1">{"fdsup://directions/FAT Viewer?action=UPDATE&amp;creator=factset&amp;DYN_ARGS=TRUE&amp;DOC_NAME=FAT:FQL_AUDITING_CLIENT_TEMPLATE.FAT&amp;display_string=Audit&amp;VAR:KEY=NYDEHGLMFE&amp;VAR:QUERY=RkZfRUJJVERBX09QRVIoUVRSLDQvMS8yMDA5LDYvMzAvMjAwOSwsLFVTRCk=&amp;WINDOW=FIRST_POPUP&amp;HEIGH","T=450&amp;WIDTH=450&amp;START_MAXIMIZED=FALSE&amp;VAR:CALENDAR=US&amp;VAR:SYMBOL=BMS&amp;VAR:INDEX=0"}</definedName>
    <definedName name="_872__FDSAUDITLINK__" hidden="1">{"fdsup://directions/FAT Viewer?action=UPDATE&amp;creator=factset&amp;DYN_ARGS=TRUE&amp;DOC_NAME=FAT:FQL_AUDITING_CLIENT_TEMPLATE.FAT&amp;display_string=Audit&amp;VAR:KEY=ZENELQTCJE&amp;VAR:QUERY=RkZfRUJJVERBX09QRVIoUVRSLDQvMS8yMDEwLDYvMzAvMjAxMCwsLFVTRCk=&amp;WINDOW=FIRST_POPUP&amp;HEIGH","T=450&amp;WIDTH=450&amp;START_MAXIMIZED=FALSE&amp;VAR:CALENDAR=US&amp;VAR:SYMBOL=BMS&amp;VAR:INDEX=0"}</definedName>
    <definedName name="_873__FDSAUDITLINK__" hidden="1">{"fdsup://directions/FAT Viewer?action=UPDATE&amp;creator=factset&amp;DYN_ARGS=TRUE&amp;DOC_NAME=FAT:FQL_AUDITING_CLIENT_TEMPLATE.FAT&amp;display_string=Audit&amp;VAR:KEY=FSRSDWDUDC&amp;VAR:QUERY=RkZfRUJJVERBX09QRVIoUVRSLDQvMS8yMDA5LDYvMzAvMjAwOSwsLFVTRCk=&amp;WINDOW=FIRST_POPUP&amp;HEIGH","T=450&amp;WIDTH=450&amp;START_MAXIMIZED=FALSE&amp;VAR:CALENDAR=US&amp;VAR:SYMBOL=BMC&amp;VAR:INDEX=0"}</definedName>
    <definedName name="_874__FDSAUDITLINK__" hidden="1">{"fdsup://directions/FAT Viewer?action=UPDATE&amp;creator=factset&amp;DYN_ARGS=TRUE&amp;DOC_NAME=FAT:FQL_AUDITING_CLIENT_TEMPLATE.FAT&amp;display_string=Audit&amp;VAR:KEY=NUPYBCHUPG&amp;VAR:QUERY=RkZfRUJJVERBX09QRVIoUVRSLDQvMS8yMDEwLDYvMzAvMjAxMCwsLFVTRCk=&amp;WINDOW=FIRST_POPUP&amp;HEIGH","T=450&amp;WIDTH=450&amp;START_MAXIMIZED=FALSE&amp;VAR:CALENDAR=US&amp;VAR:SYMBOL=BMC&amp;VAR:INDEX=0"}</definedName>
    <definedName name="_875__FDSAUDITLINK__" hidden="1">{"fdsup://directions/FAT Viewer?action=UPDATE&amp;creator=factset&amp;DYN_ARGS=TRUE&amp;DOC_NAME=FAT:FQL_AUDITING_CLIENT_TEMPLATE.FAT&amp;display_string=Audit&amp;VAR:KEY=BYJWBKHEPS&amp;VAR:QUERY=RkZfRUJJVERBX09QRVIoUVRSLDQvMS8yMDA5LDYvMzAvMjAwOSwsLFVTRCk=&amp;WINDOW=FIRST_POPUP&amp;HEIGH","T=450&amp;WIDTH=450&amp;START_MAXIMIZED=FALSE&amp;VAR:CALENDAR=US&amp;VAR:SYMBOL=BLL&amp;VAR:INDEX=0"}</definedName>
    <definedName name="_876__FDSAUDITLINK__" hidden="1">{"fdsup://directions/FAT Viewer?action=UPDATE&amp;creator=factset&amp;DYN_ARGS=TRUE&amp;DOC_NAME=FAT:FQL_AUDITING_CLIENT_TEMPLATE.FAT&amp;display_string=Audit&amp;VAR:KEY=FOPWZQTGJS&amp;VAR:QUERY=RkZfRUJJVERBX09QRVIoUVRSLDQvMS8yMDEwLDYvMzAvMjAxMCwsLFVTRCk=&amp;WINDOW=FIRST_POPUP&amp;HEIGH","T=450&amp;WIDTH=450&amp;START_MAXIMIZED=FALSE&amp;VAR:CALENDAR=US&amp;VAR:SYMBOL=BLL&amp;VAR:INDEX=0"}</definedName>
    <definedName name="_877__FDSAUDITLINK__" hidden="1">{"fdsup://directions/FAT Viewer?action=UPDATE&amp;creator=factset&amp;DYN_ARGS=TRUE&amp;DOC_NAME=FAT:FQL_AUDITING_CLIENT_TEMPLATE.FAT&amp;display_string=Audit&amp;VAR:KEY=POLIXAJGXK&amp;VAR:QUERY=RkZfRUJJVERBX09QRVIoUVRSLDQvMS8yMDA5LDYvMzAvMjAwOSwsLFVTRCk=&amp;WINDOW=FIRST_POPUP&amp;HEIGH","T=450&amp;WIDTH=450&amp;START_MAXIMIZED=FALSE&amp;VAR:CALENDAR=US&amp;VAR:SYMBOL=BK&amp;VAR:INDEX=0"}</definedName>
    <definedName name="_878__FDSAUDITLINK__" hidden="1">{"fdsup://directions/FAT Viewer?action=UPDATE&amp;creator=factset&amp;DYN_ARGS=TRUE&amp;DOC_NAME=FAT:FQL_AUDITING_CLIENT_TEMPLATE.FAT&amp;display_string=Audit&amp;VAR:KEY=RGFWLSBEZS&amp;VAR:QUERY=RkZfRUJJVERBX09QRVIoUVRSLDQvMS8yMDEwLDYvMzAvMjAxMCwsLFVTRCk=&amp;WINDOW=FIRST_POPUP&amp;HEIGH","T=450&amp;WIDTH=450&amp;START_MAXIMIZED=FALSE&amp;VAR:CALENDAR=US&amp;VAR:SYMBOL=BK&amp;VAR:INDEX=0"}</definedName>
    <definedName name="_879__FDSAUDITLINK__" hidden="1">{"fdsup://directions/FAT Viewer?action=UPDATE&amp;creator=factset&amp;DYN_ARGS=TRUE&amp;DOC_NAME=FAT:FQL_AUDITING_CLIENT_TEMPLATE.FAT&amp;display_string=Audit&amp;VAR:KEY=PSBWDWTYPQ&amp;VAR:QUERY=RkZfRUJJVERBX09QRVIoUVRSLDQvMS8yMDA5LDYvMzAvMjAwOSwsLFVTRCk=&amp;WINDOW=FIRST_POPUP&amp;HEIGH","T=450&amp;WIDTH=450&amp;START_MAXIMIZED=FALSE&amp;VAR:CALENDAR=US&amp;VAR:SYMBOL=BIIB&amp;VAR:INDEX=0"}</definedName>
    <definedName name="_8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80__FDSAUDITLINK__" hidden="1">{"fdsup://directions/FAT Viewer?action=UPDATE&amp;creator=factset&amp;DYN_ARGS=TRUE&amp;DOC_NAME=FAT:FQL_AUDITING_CLIENT_TEMPLATE.FAT&amp;display_string=Audit&amp;VAR:KEY=FKBSHMHINE&amp;VAR:QUERY=RkZfRUJJVERBX09QRVIoUVRSLDQvMS8yMDEwLDYvMzAvMjAxMCwsLFVTRCk=&amp;WINDOW=FIRST_POPUP&amp;HEIGH","T=450&amp;WIDTH=450&amp;START_MAXIMIZED=FALSE&amp;VAR:CALENDAR=US&amp;VAR:SYMBOL=BIIB&amp;VAR:INDEX=0"}</definedName>
    <definedName name="_881__FDSAUDITLINK__" hidden="1">{"fdsup://directions/FAT Viewer?action=UPDATE&amp;creator=factset&amp;DYN_ARGS=TRUE&amp;DOC_NAME=FAT:FQL_AUDITING_CLIENT_TEMPLATE.FAT&amp;display_string=Audit&amp;VAR:KEY=BQHEPUVYNO&amp;VAR:QUERY=RkZfRUJJVERBX09QRVIoUVRSLDQvMS8yMDA5LDYvMzAvMjAwOSwsLFVTRCk=&amp;WINDOW=FIRST_POPUP&amp;HEIGH","T=450&amp;WIDTH=450&amp;START_MAXIMIZED=FALSE&amp;VAR:CALENDAR=US&amp;VAR:SYMBOL=BIG&amp;VAR:INDEX=0"}</definedName>
    <definedName name="_882__FDSAUDITLINK__" hidden="1">{"fdsup://directions/FAT Viewer?action=UPDATE&amp;creator=factset&amp;DYN_ARGS=TRUE&amp;DOC_NAME=FAT:FQL_AUDITING_CLIENT_TEMPLATE.FAT&amp;display_string=Audit&amp;VAR:KEY=FKBKXKVWXC&amp;VAR:QUERY=RkZfRUJJVERBX09QRVIoUVRSLDQvMS8yMDEwLDYvMzAvMjAxMCwsLFVTRCk=&amp;WINDOW=FIRST_POPUP&amp;HEIGH","T=450&amp;WIDTH=450&amp;START_MAXIMIZED=FALSE&amp;VAR:CALENDAR=US&amp;VAR:SYMBOL=BIG&amp;VAR:INDEX=0"}</definedName>
    <definedName name="_883__FDSAUDITLINK__" hidden="1">{"fdsup://directions/FAT Viewer?action=UPDATE&amp;creator=factset&amp;DYN_ARGS=TRUE&amp;DOC_NAME=FAT:FQL_AUDITING_CLIENT_TEMPLATE.FAT&amp;display_string=Audit&amp;VAR:KEY=XMPUVAPONW&amp;VAR:QUERY=RkZfRUJJVERBX09QRVIoUVRSLDQvMS8yMDA5LDYvMzAvMjAwOSwsLFVTRCk=&amp;WINDOW=FIRST_POPUP&amp;HEIGH","T=450&amp;WIDTH=450&amp;START_MAXIMIZED=FALSE&amp;VAR:CALENDAR=US&amp;VAR:SYMBOL=BHI&amp;VAR:INDEX=0"}</definedName>
    <definedName name="_884__FDSAUDITLINK__" hidden="1">{"fdsup://directions/FAT Viewer?action=UPDATE&amp;creator=factset&amp;DYN_ARGS=TRUE&amp;DOC_NAME=FAT:FQL_AUDITING_CLIENT_TEMPLATE.FAT&amp;display_string=Audit&amp;VAR:KEY=HAJALKNCXS&amp;VAR:QUERY=RkZfRUJJVERBX09QRVIoUVRSLDQvMS8yMDEwLDYvMzAvMjAxMCwsLFVTRCk=&amp;WINDOW=FIRST_POPUP&amp;HEIGH","T=450&amp;WIDTH=450&amp;START_MAXIMIZED=FALSE&amp;VAR:CALENDAR=US&amp;VAR:SYMBOL=BHI&amp;VAR:INDEX=0"}</definedName>
    <definedName name="_885__FDSAUDITLINK__" hidden="1">{"fdsup://directions/FAT Viewer?action=UPDATE&amp;creator=factset&amp;DYN_ARGS=TRUE&amp;DOC_NAME=FAT:FQL_AUDITING_CLIENT_TEMPLATE.FAT&amp;display_string=Audit&amp;VAR:KEY=RGZATCFCDK&amp;VAR:QUERY=RkZfRUJJVERBX09QRVIoUVRSLDQvMS8yMDA5LDYvMzAvMjAwOSwsLFVTRCk=&amp;WINDOW=FIRST_POPUP&amp;HEIGH","T=450&amp;WIDTH=450&amp;START_MAXIMIZED=FALSE&amp;VAR:CALENDAR=US&amp;VAR:SYMBOL=BF.B&amp;VAR:INDEX=0"}</definedName>
    <definedName name="_886__FDSAUDITLINK__" hidden="1">{"fdsup://directions/FAT Viewer?action=UPDATE&amp;creator=factset&amp;DYN_ARGS=TRUE&amp;DOC_NAME=FAT:FQL_AUDITING_CLIENT_TEMPLATE.FAT&amp;display_string=Audit&amp;VAR:KEY=VEBENQLMBC&amp;VAR:QUERY=RkZfRUJJVERBX09QRVIoUVRSLDQvMS8yMDEwLDYvMzAvMjAxMCwsLFVTRCk=&amp;WINDOW=FIRST_POPUP&amp;HEIGH","T=450&amp;WIDTH=450&amp;START_MAXIMIZED=FALSE&amp;VAR:CALENDAR=US&amp;VAR:SYMBOL=BF.B&amp;VAR:INDEX=0"}</definedName>
    <definedName name="_887__FDSAUDITLINK__" hidden="1">{"fdsup://directions/FAT Viewer?action=UPDATE&amp;creator=factset&amp;DYN_ARGS=TRUE&amp;DOC_NAME=FAT:FQL_AUDITING_CLIENT_TEMPLATE.FAT&amp;display_string=Audit&amp;VAR:KEY=JGJCZUFSVS&amp;VAR:QUERY=RkZfRUJJVERBX09QRVIoUVRSLDQvMS8yMDA5LDYvMzAvMjAwOSwsLFVTRCk=&amp;WINDOW=FIRST_POPUP&amp;HEIGH","T=450&amp;WIDTH=450&amp;START_MAXIMIZED=FALSE&amp;VAR:CALENDAR=US&amp;VAR:SYMBOL=BEN&amp;VAR:INDEX=0"}</definedName>
    <definedName name="_888__FDSAUDITLINK__" hidden="1">{"fdsup://directions/FAT Viewer?action=UPDATE&amp;creator=factset&amp;DYN_ARGS=TRUE&amp;DOC_NAME=FAT:FQL_AUDITING_CLIENT_TEMPLATE.FAT&amp;display_string=Audit&amp;VAR:KEY=TUTIBCNWJS&amp;VAR:QUERY=RkZfRUJJVERBX09QRVIoUVRSLDQvMS8yMDEwLDYvMzAvMjAxMCwsLFVTRCk=&amp;WINDOW=FIRST_POPUP&amp;HEIGH","T=450&amp;WIDTH=450&amp;START_MAXIMIZED=FALSE&amp;VAR:CALENDAR=US&amp;VAR:SYMBOL=BEN&amp;VAR:INDEX=0"}</definedName>
    <definedName name="_889__FDSAUDITLINK__" hidden="1">{"fdsup://directions/FAT Viewer?action=UPDATE&amp;creator=factset&amp;DYN_ARGS=TRUE&amp;DOC_NAME=FAT:FQL_AUDITING_CLIENT_TEMPLATE.FAT&amp;display_string=Audit&amp;VAR:KEY=ZIFKTWLGDG&amp;VAR:QUERY=RkZfRUJJVERBX09QRVIoUVRSLDQvMS8yMDA5LDYvMzAvMjAwOSwsLFVTRCk=&amp;WINDOW=FIRST_POPUP&amp;HEIGH","T=450&amp;WIDTH=450&amp;START_MAXIMIZED=FALSE&amp;VAR:CALENDAR=US&amp;VAR:SYMBOL=BDX&amp;VAR:INDEX=0"}</definedName>
    <definedName name="_8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890__FDSAUDITLINK__" hidden="1">{"fdsup://directions/FAT Viewer?action=UPDATE&amp;creator=factset&amp;DYN_ARGS=TRUE&amp;DOC_NAME=FAT:FQL_AUDITING_CLIENT_TEMPLATE.FAT&amp;display_string=Audit&amp;VAR:KEY=PWJUBUVMLA&amp;VAR:QUERY=RkZfRUJJVERBX09QRVIoUVRSLDQvMS8yMDEwLDYvMzAvMjAxMCwsLFVTRCk=&amp;WINDOW=FIRST_POPUP&amp;HEIGH","T=450&amp;WIDTH=450&amp;START_MAXIMIZED=FALSE&amp;VAR:CALENDAR=US&amp;VAR:SYMBOL=BDX&amp;VAR:INDEX=0"}</definedName>
    <definedName name="_891__FDSAUDITLINK__" hidden="1">{"fdsup://directions/FAT Viewer?action=UPDATE&amp;creator=factset&amp;DYN_ARGS=TRUE&amp;DOC_NAME=FAT:FQL_AUDITING_CLIENT_TEMPLATE.FAT&amp;display_string=Audit&amp;VAR:KEY=ZUPUBKZUPC&amp;VAR:QUERY=RkZfRUJJVERBX09QRVIoUVRSLDQvMS8yMDA5LDYvMzAvMjAwOSwsLFVTRCk=&amp;WINDOW=FIRST_POPUP&amp;HEIGH","T=450&amp;WIDTH=450&amp;START_MAXIMIZED=FALSE&amp;VAR:CALENDAR=US&amp;VAR:SYMBOL=BCR&amp;VAR:INDEX=0"}</definedName>
    <definedName name="_892__FDSAUDITLINK__" hidden="1">{"fdsup://directions/FAT Viewer?action=UPDATE&amp;creator=factset&amp;DYN_ARGS=TRUE&amp;DOC_NAME=FAT:FQL_AUDITING_CLIENT_TEMPLATE.FAT&amp;display_string=Audit&amp;VAR:KEY=VSDYHYZGRE&amp;VAR:QUERY=RkZfRUJJVERBX09QRVIoUVRSLDQvMS8yMDEwLDYvMzAvMjAxMCwsLFVTRCk=&amp;WINDOW=FIRST_POPUP&amp;HEIGH","T=450&amp;WIDTH=450&amp;START_MAXIMIZED=FALSE&amp;VAR:CALENDAR=US&amp;VAR:SYMBOL=BCR&amp;VAR:INDEX=0"}</definedName>
    <definedName name="_893__FDSAUDITLINK__" hidden="1">{"fdsup://directions/FAT Viewer?action=UPDATE&amp;creator=factset&amp;DYN_ARGS=TRUE&amp;DOC_NAME=FAT:FQL_AUDITING_CLIENT_TEMPLATE.FAT&amp;display_string=Audit&amp;VAR:KEY=VSTKNOHKJO&amp;VAR:QUERY=RkZfRUJJVERBX09QRVIoUVRSLDQvMS8yMDA5LDYvMzAvMjAwOSwsLFVTRCk=&amp;WINDOW=FIRST_POPUP&amp;HEIGH","T=450&amp;WIDTH=450&amp;START_MAXIMIZED=FALSE&amp;VAR:CALENDAR=US&amp;VAR:SYMBOL=BBY&amp;VAR:INDEX=0"}</definedName>
    <definedName name="_894__FDSAUDITLINK__" hidden="1">{"fdsup://directions/FAT Viewer?action=UPDATE&amp;creator=factset&amp;DYN_ARGS=TRUE&amp;DOC_NAME=FAT:FQL_AUDITING_CLIENT_TEMPLATE.FAT&amp;display_string=Audit&amp;VAR:KEY=PQFKVYZOPS&amp;VAR:QUERY=RkZfRUJJVERBX09QRVIoUVRSLDQvMS8yMDEwLDYvMzAvMjAxMCwsLFVTRCk=&amp;WINDOW=FIRST_POPUP&amp;HEIGH","T=450&amp;WIDTH=450&amp;START_MAXIMIZED=FALSE&amp;VAR:CALENDAR=US&amp;VAR:SYMBOL=BBY&amp;VAR:INDEX=0"}</definedName>
    <definedName name="_895__FDSAUDITLINK__" hidden="1">{"fdsup://directions/FAT Viewer?action=UPDATE&amp;creator=factset&amp;DYN_ARGS=TRUE&amp;DOC_NAME=FAT:FQL_AUDITING_CLIENT_TEMPLATE.FAT&amp;display_string=Audit&amp;VAR:KEY=RGTKLYJCXW&amp;VAR:QUERY=RkZfRUJJVERBX09QRVIoUVRSLDQvMS8yMDA5LDYvMzAvMjAwOSwsLFVTRCk=&amp;WINDOW=FIRST_POPUP&amp;HEIGH","T=450&amp;WIDTH=450&amp;START_MAXIMIZED=FALSE&amp;VAR:CALENDAR=US&amp;VAR:SYMBOL=BBT&amp;VAR:INDEX=0"}</definedName>
    <definedName name="_896__FDSAUDITLINK__" hidden="1">{"fdsup://directions/FAT Viewer?action=UPDATE&amp;creator=factset&amp;DYN_ARGS=TRUE&amp;DOC_NAME=FAT:FQL_AUDITING_CLIENT_TEMPLATE.FAT&amp;display_string=Audit&amp;VAR:KEY=BARCTOFSPE&amp;VAR:QUERY=RkZfRUJJVERBX09QRVIoUVRSLDQvMS8yMDEwLDYvMzAvMjAxMCwsLFVTRCk=&amp;WINDOW=FIRST_POPUP&amp;HEIGH","T=450&amp;WIDTH=450&amp;START_MAXIMIZED=FALSE&amp;VAR:CALENDAR=US&amp;VAR:SYMBOL=BBT&amp;VAR:INDEX=0"}</definedName>
    <definedName name="_897__FDSAUDITLINK__" hidden="1">{"fdsup://directions/FAT Viewer?action=UPDATE&amp;creator=factset&amp;DYN_ARGS=TRUE&amp;DOC_NAME=FAT:FQL_AUDITING_CLIENT_TEMPLATE.FAT&amp;display_string=Audit&amp;VAR:KEY=FUTIVWPWFO&amp;VAR:QUERY=RkZfRUJJVERBX09QRVIoUVRSLDQvMS8yMDA5LDYvMzAvMjAwOSwsLFVTRCk=&amp;WINDOW=FIRST_POPUP&amp;HEIGH","T=450&amp;WIDTH=450&amp;START_MAXIMIZED=FALSE&amp;VAR:CALENDAR=US&amp;VAR:SYMBOL=BBBY&amp;VAR:INDEX=0"}</definedName>
    <definedName name="_898__FDSAUDITLINK__" hidden="1">{"fdsup://directions/FAT Viewer?action=UPDATE&amp;creator=factset&amp;DYN_ARGS=TRUE&amp;DOC_NAME=FAT:FQL_AUDITING_CLIENT_TEMPLATE.FAT&amp;display_string=Audit&amp;VAR:KEY=JYXGRKBIVE&amp;VAR:QUERY=RkZfRUJJVERBX09QRVIoUVRSLDQvMS8yMDEwLDYvMzAvMjAxMCwsLFVTRCk=&amp;WINDOW=FIRST_POPUP&amp;HEIGH","T=450&amp;WIDTH=450&amp;START_MAXIMIZED=FALSE&amp;VAR:CALENDAR=US&amp;VAR:SYMBOL=BBBY&amp;VAR:INDEX=0"}</definedName>
    <definedName name="_899__FDSAUDITLINK__" hidden="1">{"fdsup://directions/FAT Viewer?action=UPDATE&amp;creator=factset&amp;DYN_ARGS=TRUE&amp;DOC_NAME=FAT:FQL_AUDITING_CLIENT_TEMPLATE.FAT&amp;display_string=Audit&amp;VAR:KEY=FULUFCTING&amp;VAR:QUERY=RkZfRUJJVERBX09QRVIoUVRSLDQvMS8yMDA5LDYvMzAvMjAwOSwsLFVTRCk=&amp;WINDOW=FIRST_POPUP&amp;HEIGH","T=450&amp;WIDTH=450&amp;START_MAXIMIZED=FALSE&amp;VAR:CALENDAR=US&amp;VAR:SYMBOL=BAX&amp;VAR:INDEX=0"}</definedName>
    <definedName name="_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0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00__FDSAUDITLINK__" hidden="1">{"fdsup://directions/FAT Viewer?action=UPDATE&amp;creator=factset&amp;DYN_ARGS=TRUE&amp;DOC_NAME=FAT:FQL_AUDITING_CLIENT_TEMPLATE.FAT&amp;display_string=Audit&amp;VAR:KEY=HSPQHIBYRG&amp;VAR:QUERY=RkZfRUJJVERBX09QRVIoUVRSLDQvMS8yMDEwLDYvMzAvMjAxMCwsLFVTRCk=&amp;WINDOW=FIRST_POPUP&amp;HEIGH","T=450&amp;WIDTH=450&amp;START_MAXIMIZED=FALSE&amp;VAR:CALENDAR=US&amp;VAR:SYMBOL=BAX&amp;VAR:INDEX=0"}</definedName>
    <definedName name="_901__FDSAUDITLINK__" hidden="1">{"fdsup://directions/FAT Viewer?action=UPDATE&amp;creator=factset&amp;DYN_ARGS=TRUE&amp;DOC_NAME=FAT:FQL_AUDITING_CLIENT_TEMPLATE.FAT&amp;display_string=Audit&amp;VAR:KEY=POHWNIDEHK&amp;VAR:QUERY=RkZfRUJJVERBX09QRVIoUVRSLDQvMS8yMDA5LDYvMzAvMjAwOSwsLFVTRCk=&amp;WINDOW=FIRST_POPUP&amp;HEIGH","T=450&amp;WIDTH=450&amp;START_MAXIMIZED=FALSE&amp;VAR:CALENDAR=US&amp;VAR:SYMBOL=BAC&amp;VAR:INDEX=0"}</definedName>
    <definedName name="_902__FDSAUDITLINK__" hidden="1">{"fdsup://directions/FAT Viewer?action=UPDATE&amp;creator=factset&amp;DYN_ARGS=TRUE&amp;DOC_NAME=FAT:FQL_AUDITING_CLIENT_TEMPLATE.FAT&amp;display_string=Audit&amp;VAR:KEY=VWJEZYFODY&amp;VAR:QUERY=RkZfRUJJVERBX09QRVIoUVRSLDQvMS8yMDEwLDYvMzAvMjAxMCwsLFVTRCk=&amp;WINDOW=FIRST_POPUP&amp;HEIGH","T=450&amp;WIDTH=450&amp;START_MAXIMIZED=FALSE&amp;VAR:CALENDAR=US&amp;VAR:SYMBOL=BAC&amp;VAR:INDEX=0"}</definedName>
    <definedName name="_903__FDSAUDITLINK__" hidden="1">{"fdsup://directions/FAT Viewer?action=UPDATE&amp;creator=factset&amp;DYN_ARGS=TRUE&amp;DOC_NAME=FAT:FQL_AUDITING_CLIENT_TEMPLATE.FAT&amp;display_string=Audit&amp;VAR:KEY=HALAJGZYXC&amp;VAR:QUERY=RkZfRUJJVERBX09QRVIoUVRSLDQvMS8yMDA5LDYvMzAvMjAwOSwsLFVTRCk=&amp;WINDOW=FIRST_POPUP&amp;HEIGH","T=450&amp;WIDTH=450&amp;START_MAXIMIZED=FALSE&amp;VAR:CALENDAR=US&amp;VAR:SYMBOL=BA&amp;VAR:INDEX=0"}</definedName>
    <definedName name="_904__FDSAUDITLINK__" hidden="1">{"fdsup://directions/FAT Viewer?action=UPDATE&amp;creator=factset&amp;DYN_ARGS=TRUE&amp;DOC_NAME=FAT:FQL_AUDITING_CLIENT_TEMPLATE.FAT&amp;display_string=Audit&amp;VAR:KEY=NSXMHOZGFO&amp;VAR:QUERY=RkZfRUJJVERBX09QRVIoUVRSLDQvMS8yMDEwLDYvMzAvMjAxMCwsLFVTRCk=&amp;WINDOW=FIRST_POPUP&amp;HEIGH","T=450&amp;WIDTH=450&amp;START_MAXIMIZED=FALSE&amp;VAR:CALENDAR=US&amp;VAR:SYMBOL=BA&amp;VAR:INDEX=0"}</definedName>
    <definedName name="_905__FDSAUDITLINK__" hidden="1">{"fdsup://directions/FAT Viewer?action=UPDATE&amp;creator=factset&amp;DYN_ARGS=TRUE&amp;DOC_NAME=FAT:FQL_AUDITING_CLIENT_TEMPLATE.FAT&amp;display_string=Audit&amp;VAR:KEY=FMDIDIPQJU&amp;VAR:QUERY=RkZfRUJJVERBX09QRVIoUVRSLDQvMS8yMDA5LDYvMzAvMjAwOSwsLFVTRCk=&amp;WINDOW=FIRST_POPUP&amp;HEIGH","T=450&amp;WIDTH=450&amp;START_MAXIMIZED=FALSE&amp;VAR:CALENDAR=US&amp;VAR:SYMBOL=AZO&amp;VAR:INDEX=0"}</definedName>
    <definedName name="_906__FDSAUDITLINK__" hidden="1">{"fdsup://directions/FAT Viewer?action=UPDATE&amp;creator=factset&amp;DYN_ARGS=TRUE&amp;DOC_NAME=FAT:FQL_AUDITING_CLIENT_TEMPLATE.FAT&amp;display_string=Audit&amp;VAR:KEY=TSXWNSNOTA&amp;VAR:QUERY=RkZfRUJJVERBX09QRVIoUVRSLDQvMS8yMDEwLDYvMzAvMjAxMCwsLFVTRCk=&amp;WINDOW=FIRST_POPUP&amp;HEIGH","T=450&amp;WIDTH=450&amp;START_MAXIMIZED=FALSE&amp;VAR:CALENDAR=US&amp;VAR:SYMBOL=AZO&amp;VAR:INDEX=0"}</definedName>
    <definedName name="_907__FDSAUDITLINK__" hidden="1">{"fdsup://directions/FAT Viewer?action=UPDATE&amp;creator=factset&amp;DYN_ARGS=TRUE&amp;DOC_NAME=FAT:FQL_AUDITING_CLIENT_TEMPLATE.FAT&amp;display_string=Audit&amp;VAR:KEY=POJEHGTCDM&amp;VAR:QUERY=RkZfRUJJVERBX09QRVIoUVRSLDQvMS8yMDA5LDYvMzAvMjAwOSwsLFVTRCk=&amp;WINDOW=FIRST_POPUP&amp;HEIGH","T=450&amp;WIDTH=450&amp;START_MAXIMIZED=FALSE&amp;VAR:CALENDAR=US&amp;VAR:SYMBOL=AYE&amp;VAR:INDEX=0"}</definedName>
    <definedName name="_908__FDSAUDITLINK__" hidden="1">{"fdsup://directions/FAT Viewer?action=UPDATE&amp;creator=factset&amp;DYN_ARGS=TRUE&amp;DOC_NAME=FAT:FQL_AUDITING_CLIENT_TEMPLATE.FAT&amp;display_string=Audit&amp;VAR:KEY=TAJWPQTATW&amp;VAR:QUERY=RkZfRUJJVERBX09QRVIoUVRSLDQvMS8yMDEwLDYvMzAvMjAxMCwsLFVTRCk=&amp;WINDOW=FIRST_POPUP&amp;HEIGH","T=450&amp;WIDTH=450&amp;START_MAXIMIZED=FALSE&amp;VAR:CALENDAR=US&amp;VAR:SYMBOL=AYE&amp;VAR:INDEX=0"}</definedName>
    <definedName name="_909__FDSAUDITLINK__" hidden="1">{"fdsup://directions/FAT Viewer?action=UPDATE&amp;creator=factset&amp;DYN_ARGS=TRUE&amp;DOC_NAME=FAT:FQL_AUDITING_CLIENT_TEMPLATE.FAT&amp;display_string=Audit&amp;VAR:KEY=NAZYTQRGXW&amp;VAR:QUERY=RkZfRUJJVERBX09QRVIoUVRSLDQvMS8yMDA5LDYvMzAvMjAwOSwsLFVTRCk=&amp;WINDOW=FIRST_POPUP&amp;HEIGH","T=450&amp;WIDTH=450&amp;START_MAXIMIZED=FALSE&amp;VAR:CALENDAR=US&amp;VAR:SYMBOL=AXP&amp;VAR:INDEX=0"}</definedName>
    <definedName name="_91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10__FDSAUDITLINK__" hidden="1">{"fdsup://directions/FAT Viewer?action=UPDATE&amp;creator=factset&amp;DYN_ARGS=TRUE&amp;DOC_NAME=FAT:FQL_AUDITING_CLIENT_TEMPLATE.FAT&amp;display_string=Audit&amp;VAR:KEY=LONGDCHGZU&amp;VAR:QUERY=RkZfRUJJVERBX09QRVIoUVRSLDQvMS8yMDEwLDYvMzAvMjAxMCwsLFVTRCk=&amp;WINDOW=FIRST_POPUP&amp;HEIGH","T=450&amp;WIDTH=450&amp;START_MAXIMIZED=FALSE&amp;VAR:CALENDAR=US&amp;VAR:SYMBOL=AXP&amp;VAR:INDEX=0"}</definedName>
    <definedName name="_911__FDSAUDITLINK__" hidden="1">{"fdsup://directions/FAT Viewer?action=UPDATE&amp;creator=factset&amp;DYN_ARGS=TRUE&amp;DOC_NAME=FAT:FQL_AUDITING_CLIENT_TEMPLATE.FAT&amp;display_string=Audit&amp;VAR:KEY=PSLQPYBUTG&amp;VAR:QUERY=RkZfRUJJVERBX09QRVIoUVRSLDQvMS8yMDA5LDYvMzAvMjAwOSwsLFVTRCk=&amp;WINDOW=FIRST_POPUP&amp;HEIGH","T=450&amp;WIDTH=450&amp;START_MAXIMIZED=FALSE&amp;VAR:CALENDAR=US&amp;VAR:SYMBOL=AVY&amp;VAR:INDEX=0"}</definedName>
    <definedName name="_912__FDSAUDITLINK__" hidden="1">{"fdsup://directions/FAT Viewer?action=UPDATE&amp;creator=factset&amp;DYN_ARGS=TRUE&amp;DOC_NAME=FAT:FQL_AUDITING_CLIENT_TEMPLATE.FAT&amp;display_string=Audit&amp;VAR:KEY=PCDKRYXIZM&amp;VAR:QUERY=RkZfRUJJVERBX09QRVIoUVRSLDQvMS8yMDEwLDYvMzAvMjAxMCwsLFVTRCk=&amp;WINDOW=FIRST_POPUP&amp;HEIGH","T=450&amp;WIDTH=450&amp;START_MAXIMIZED=FALSE&amp;VAR:CALENDAR=US&amp;VAR:SYMBOL=AVY&amp;VAR:INDEX=0"}</definedName>
    <definedName name="_913__FDSAUDITLINK__" hidden="1">{"fdsup://directions/FAT Viewer?action=UPDATE&amp;creator=factset&amp;DYN_ARGS=TRUE&amp;DOC_NAME=FAT:FQL_AUDITING_CLIENT_TEMPLATE.FAT&amp;display_string=Audit&amp;VAR:KEY=LOBSVEPOPM&amp;VAR:QUERY=RkZfRUJJVERBX09QRVIoUVRSLDQvMS8yMDA5LDYvMzAvMjAwOSwsLFVTRCk=&amp;WINDOW=FIRST_POPUP&amp;HEIGH","T=450&amp;WIDTH=450&amp;START_MAXIMIZED=FALSE&amp;VAR:CALENDAR=US&amp;VAR:SYMBOL=AVP&amp;VAR:INDEX=0"}</definedName>
    <definedName name="_914__FDSAUDITLINK__" hidden="1">{"fdsup://directions/FAT Viewer?action=UPDATE&amp;creator=factset&amp;DYN_ARGS=TRUE&amp;DOC_NAME=FAT:FQL_AUDITING_CLIENT_TEMPLATE.FAT&amp;display_string=Audit&amp;VAR:KEY=TWFKDKXKHG&amp;VAR:QUERY=RkZfRUJJVERBX09QRVIoUVRSLDQvMS8yMDEwLDYvMzAvMjAxMCwsLFVTRCk=&amp;WINDOW=FIRST_POPUP&amp;HEIGH","T=450&amp;WIDTH=450&amp;START_MAXIMIZED=FALSE&amp;VAR:CALENDAR=US&amp;VAR:SYMBOL=AVP&amp;VAR:INDEX=0"}</definedName>
    <definedName name="_915__FDSAUDITLINK__" hidden="1">{"fdsup://directions/FAT Viewer?action=UPDATE&amp;creator=factset&amp;DYN_ARGS=TRUE&amp;DOC_NAME=FAT:FQL_AUDITING_CLIENT_TEMPLATE.FAT&amp;display_string=Audit&amp;VAR:KEY=TIDUJSLSHO&amp;VAR:QUERY=RkZfRUJJVERBX09QRVIoUVRSLDQvMS8yMDA5LDYvMzAvMjAwOSwsLFVTRCk=&amp;WINDOW=FIRST_POPUP&amp;HEIGH","T=450&amp;WIDTH=450&amp;START_MAXIMIZED=FALSE&amp;VAR:CALENDAR=US&amp;VAR:SYMBOL=AVB&amp;VAR:INDEX=0"}</definedName>
    <definedName name="_916__FDSAUDITLINK__" hidden="1">{"fdsup://directions/FAT Viewer?action=UPDATE&amp;creator=factset&amp;DYN_ARGS=TRUE&amp;DOC_NAME=FAT:FQL_AUDITING_CLIENT_TEMPLATE.FAT&amp;display_string=Audit&amp;VAR:KEY=XEDIRUVGPG&amp;VAR:QUERY=RkZfRUJJVERBX09QRVIoUVRSLDQvMS8yMDEwLDYvMzAvMjAxMCwsLFVTRCk=&amp;WINDOW=FIRST_POPUP&amp;HEIGH","T=450&amp;WIDTH=450&amp;START_MAXIMIZED=FALSE&amp;VAR:CALENDAR=US&amp;VAR:SYMBOL=AVB&amp;VAR:INDEX=0"}</definedName>
    <definedName name="_917__FDSAUDITLINK__" hidden="1">{"fdsup://directions/FAT Viewer?action=UPDATE&amp;creator=factset&amp;DYN_ARGS=TRUE&amp;DOC_NAME=FAT:FQL_AUDITING_CLIENT_TEMPLATE.FAT&amp;display_string=Audit&amp;VAR:KEY=TYJIRONMVU&amp;VAR:QUERY=RkZfRUJJVERBX09QRVIoUVRSLDQvMS8yMDA5LDYvMzAvMjAwOSwsLFVTRCk=&amp;WINDOW=FIRST_POPUP&amp;HEIGH","T=450&amp;WIDTH=450&amp;START_MAXIMIZED=FALSE&amp;VAR:CALENDAR=US&amp;VAR:SYMBOL=ATI&amp;VAR:INDEX=0"}</definedName>
    <definedName name="_918__FDSAUDITLINK__" hidden="1">{"fdsup://directions/FAT Viewer?action=UPDATE&amp;creator=factset&amp;DYN_ARGS=TRUE&amp;DOC_NAME=FAT:FQL_AUDITING_CLIENT_TEMPLATE.FAT&amp;display_string=Audit&amp;VAR:KEY=VQFSRADGPK&amp;VAR:QUERY=RkZfRUJJVERBX09QRVIoUVRSLDQvMS8yMDEwLDYvMzAvMjAxMCwsLFVTRCk=&amp;WINDOW=FIRST_POPUP&amp;HEIGH","T=450&amp;WIDTH=450&amp;START_MAXIMIZED=FALSE&amp;VAR:CALENDAR=US&amp;VAR:SYMBOL=ATI&amp;VAR:INDEX=0"}</definedName>
    <definedName name="_919__FDSAUDITLINK__" hidden="1">{"fdsup://directions/FAT Viewer?action=UPDATE&amp;creator=factset&amp;DYN_ARGS=TRUE&amp;DOC_NAME=FAT:FQL_AUDITING_CLIENT_TEMPLATE.FAT&amp;display_string=Audit&amp;VAR:KEY=RWHCZAZWFC&amp;VAR:QUERY=RkZfRUJJVERBX09QRVIoUVRSLDQvMS8yMDA5LDYvMzAvMjAwOSwsLFVTRCk=&amp;WINDOW=FIRST_POPUP&amp;HEIGH","T=450&amp;WIDTH=450&amp;START_MAXIMIZED=FALSE&amp;VAR:CALENDAR=US&amp;VAR:SYMBOL=ARG&amp;VAR:INDEX=0"}</definedName>
    <definedName name="_92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20__FDSAUDITLINK__" hidden="1">{"fdsup://directions/FAT Viewer?action=UPDATE&amp;creator=factset&amp;DYN_ARGS=TRUE&amp;DOC_NAME=FAT:FQL_AUDITING_CLIENT_TEMPLATE.FAT&amp;display_string=Audit&amp;VAR:KEY=FWRATERQBC&amp;VAR:QUERY=RkZfRUJJVERBX09QRVIoUVRSLDQvMS8yMDEwLDYvMzAvMjAxMCwsLFVTRCk=&amp;WINDOW=FIRST_POPUP&amp;HEIGH","T=450&amp;WIDTH=450&amp;START_MAXIMIZED=FALSE&amp;VAR:CALENDAR=US&amp;VAR:SYMBOL=ARG&amp;VAR:INDEX=0"}</definedName>
    <definedName name="_921__FDSAUDITLINK__" hidden="1">{"fdsup://directions/FAT Viewer?action=UPDATE&amp;creator=factset&amp;DYN_ARGS=TRUE&amp;DOC_NAME=FAT:FQL_AUDITING_CLIENT_TEMPLATE.FAT&amp;display_string=Audit&amp;VAR:KEY=ZQJYPAPCTE&amp;VAR:QUERY=RkZfRUJJVERBX09QRVIoUVRSLDQvMS8yMDA5LDYvMzAvMjAwOSwsLFVTRCk=&amp;WINDOW=FIRST_POPUP&amp;HEIGH","T=450&amp;WIDTH=450&amp;START_MAXIMIZED=FALSE&amp;VAR:CALENDAR=US&amp;VAR:SYMBOL=APOL&amp;VAR:INDEX=0"}</definedName>
    <definedName name="_922__FDSAUDITLINK__" hidden="1">{"fdsup://directions/FAT Viewer?action=UPDATE&amp;creator=factset&amp;DYN_ARGS=TRUE&amp;DOC_NAME=FAT:FQL_AUDITING_CLIENT_TEMPLATE.FAT&amp;display_string=Audit&amp;VAR:KEY=PADMLYDOPA&amp;VAR:QUERY=RkZfRUJJVERBX09QRVIoUVRSLDQvMS8yMDEwLDYvMzAvMjAxMCwsLFVTRCk=&amp;WINDOW=FIRST_POPUP&amp;HEIGH","T=450&amp;WIDTH=450&amp;START_MAXIMIZED=FALSE&amp;VAR:CALENDAR=US&amp;VAR:SYMBOL=APOL&amp;VAR:INDEX=0"}</definedName>
    <definedName name="_923__FDSAUDITLINK__" hidden="1">{"fdsup://directions/FAT Viewer?action=UPDATE&amp;creator=factset&amp;DYN_ARGS=TRUE&amp;DOC_NAME=FAT:FQL_AUDITING_CLIENT_TEMPLATE.FAT&amp;display_string=Audit&amp;VAR:KEY=HCPQTOJIZQ&amp;VAR:QUERY=RkZfRUJJVERBX09QRVIoUVRSLDQvMS8yMDA5LDYvMzAvMjAwOSwsLFVTRCk=&amp;WINDOW=FIRST_POPUP&amp;HEIGH","T=450&amp;WIDTH=450&amp;START_MAXIMIZED=FALSE&amp;VAR:CALENDAR=US&amp;VAR:SYMBOL=APH&amp;VAR:INDEX=0"}</definedName>
    <definedName name="_924__FDSAUDITLINK__" hidden="1">{"fdsup://directions/FAT Viewer?action=UPDATE&amp;creator=factset&amp;DYN_ARGS=TRUE&amp;DOC_NAME=FAT:FQL_AUDITING_CLIENT_TEMPLATE.FAT&amp;display_string=Audit&amp;VAR:KEY=XCLIZIPYNI&amp;VAR:QUERY=RkZfRUJJVERBX09QRVIoUVRSLDQvMS8yMDEwLDYvMzAvMjAxMCwsLFVTRCk=&amp;WINDOW=FIRST_POPUP&amp;HEIGH","T=450&amp;WIDTH=450&amp;START_MAXIMIZED=FALSE&amp;VAR:CALENDAR=US&amp;VAR:SYMBOL=APH&amp;VAR:INDEX=0"}</definedName>
    <definedName name="_925__FDSAUDITLINK__" hidden="1">{"fdsup://directions/FAT Viewer?action=UPDATE&amp;creator=factset&amp;DYN_ARGS=TRUE&amp;DOC_NAME=FAT:FQL_AUDITING_CLIENT_TEMPLATE.FAT&amp;display_string=Audit&amp;VAR:KEY=DGPQNENEPY&amp;VAR:QUERY=RkZfRUJJVERBX09QRVIoUVRSLDQvMS8yMDA5LDYvMzAvMjAwOSwsLFVTRCk=&amp;WINDOW=FIRST_POPUP&amp;HEIGH","T=450&amp;WIDTH=450&amp;START_MAXIMIZED=FALSE&amp;VAR:CALENDAR=US&amp;VAR:SYMBOL=APD&amp;VAR:INDEX=0"}</definedName>
    <definedName name="_926__FDSAUDITLINK__" hidden="1">{"fdsup://directions/FAT Viewer?action=UPDATE&amp;creator=factset&amp;DYN_ARGS=TRUE&amp;DOC_NAME=FAT:FQL_AUDITING_CLIENT_TEMPLATE.FAT&amp;display_string=Audit&amp;VAR:KEY=DEXUHGZUTC&amp;VAR:QUERY=RkZfRUJJVERBX09QRVIoUVRSLDQvMS8yMDEwLDYvMzAvMjAxMCwsLFVTRCk=&amp;WINDOW=FIRST_POPUP&amp;HEIGH","T=450&amp;WIDTH=450&amp;START_MAXIMIZED=FALSE&amp;VAR:CALENDAR=US&amp;VAR:SYMBOL=APD&amp;VAR:INDEX=0"}</definedName>
    <definedName name="_927__FDSAUDITLINK__" hidden="1">{"fdsup://directions/FAT Viewer?action=UPDATE&amp;creator=factset&amp;DYN_ARGS=TRUE&amp;DOC_NAME=FAT:FQL_AUDITING_CLIENT_TEMPLATE.FAT&amp;display_string=Audit&amp;VAR:KEY=VGXQXMTONM&amp;VAR:QUERY=RkZfRUJJVERBX09QRVIoUVRSLDQvMS8yMDA5LDYvMzAvMjAwOSwsLFVTRCk=&amp;WINDOW=FIRST_POPUP&amp;HEIGH","T=450&amp;WIDTH=450&amp;START_MAXIMIZED=FALSE&amp;VAR:CALENDAR=US&amp;VAR:SYMBOL=APC&amp;VAR:INDEX=0"}</definedName>
    <definedName name="_928__FDSAUDITLINK__" hidden="1">{"fdsup://directions/FAT Viewer?action=UPDATE&amp;creator=factset&amp;DYN_ARGS=TRUE&amp;DOC_NAME=FAT:FQL_AUDITING_CLIENT_TEMPLATE.FAT&amp;display_string=Audit&amp;VAR:KEY=JGRMFIHIBS&amp;VAR:QUERY=RkZfRUJJVERBX09QRVIoUVRSLDQvMS8yMDEwLDYvMzAvMjAxMCwsLFVTRCk=&amp;WINDOW=FIRST_POPUP&amp;HEIGH","T=450&amp;WIDTH=450&amp;START_MAXIMIZED=FALSE&amp;VAR:CALENDAR=US&amp;VAR:SYMBOL=APC&amp;VAR:INDEX=0"}</definedName>
    <definedName name="_929__FDSAUDITLINK__" hidden="1">{"fdsup://directions/FAT Viewer?action=UPDATE&amp;creator=factset&amp;DYN_ARGS=TRUE&amp;DOC_NAME=FAT:FQL_AUDITING_CLIENT_TEMPLATE.FAT&amp;display_string=Audit&amp;VAR:KEY=DQXGDOFOTW&amp;VAR:QUERY=RkZfRUJJVERBX09QRVIoUVRSLDQvMS8yMDA5LDYvMzAvMjAwOSwsLFVTRCk=&amp;WINDOW=FIRST_POPUP&amp;HEIGH","T=450&amp;WIDTH=450&amp;START_MAXIMIZED=FALSE&amp;VAR:CALENDAR=US&amp;VAR:SYMBOL=APA&amp;VAR:INDEX=0"}</definedName>
    <definedName name="_93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30__FDSAUDITLINK__" hidden="1">{"fdsup://directions/FAT Viewer?action=UPDATE&amp;creator=factset&amp;DYN_ARGS=TRUE&amp;DOC_NAME=FAT:FQL_AUDITING_CLIENT_TEMPLATE.FAT&amp;display_string=Audit&amp;VAR:KEY=RIJCRSLMTK&amp;VAR:QUERY=RkZfRUJJVERBX09QRVIoUVRSLDQvMS8yMDEwLDYvMzAvMjAxMCwsLFVTRCk=&amp;WINDOW=FIRST_POPUP&amp;HEIGH","T=450&amp;WIDTH=450&amp;START_MAXIMIZED=FALSE&amp;VAR:CALENDAR=US&amp;VAR:SYMBOL=APA&amp;VAR:INDEX=0"}</definedName>
    <definedName name="_931__FDSAUDITLINK__" hidden="1">{"fdsup://directions/FAT Viewer?action=UPDATE&amp;creator=factset&amp;DYN_ARGS=TRUE&amp;DOC_NAME=FAT:FQL_AUDITING_CLIENT_TEMPLATE.FAT&amp;display_string=Audit&amp;VAR:KEY=JYZWPILEPC&amp;VAR:QUERY=RkZfRUJJVERBX09QRVIoUVRSLDQvMS8yMDA5LDYvMzAvMjAwOSwsLFVTRCk=&amp;WINDOW=FIRST_POPUP&amp;HEIGH","T=450&amp;WIDTH=450&amp;START_MAXIMIZED=FALSE&amp;VAR:CALENDAR=US&amp;VAR:SYMBOL=AON&amp;VAR:INDEX=0"}</definedName>
    <definedName name="_932__FDSAUDITLINK__" hidden="1">{"fdsup://directions/FAT Viewer?action=UPDATE&amp;creator=factset&amp;DYN_ARGS=TRUE&amp;DOC_NAME=FAT:FQL_AUDITING_CLIENT_TEMPLATE.FAT&amp;display_string=Audit&amp;VAR:KEY=HELOXKDWJC&amp;VAR:QUERY=RkZfRUJJVERBX09QRVIoUVRSLDQvMS8yMDEwLDYvMzAvMjAxMCwsLFVTRCk=&amp;WINDOW=FIRST_POPUP&amp;HEIGH","T=450&amp;WIDTH=450&amp;START_MAXIMIZED=FALSE&amp;VAR:CALENDAR=US&amp;VAR:SYMBOL=AON&amp;VAR:INDEX=0"}</definedName>
    <definedName name="_933__FDSAUDITLINK__" hidden="1">{"fdsup://directions/FAT Viewer?action=UPDATE&amp;creator=factset&amp;DYN_ARGS=TRUE&amp;DOC_NAME=FAT:FQL_AUDITING_CLIENT_TEMPLATE.FAT&amp;display_string=Audit&amp;VAR:KEY=TSTIJEBIHO&amp;VAR:QUERY=RkZfRUJJVERBX09QRVIoUVRSLDQvMS8yMDA5LDYvMzAvMjAwOSwsLFVTRCk=&amp;WINDOW=FIRST_POPUP&amp;HEIGH","T=450&amp;WIDTH=450&amp;START_MAXIMIZED=FALSE&amp;VAR:CALENDAR=US&amp;VAR:SYMBOL=ANF&amp;VAR:INDEX=0"}</definedName>
    <definedName name="_934__FDSAUDITLINK__" hidden="1">{"fdsup://directions/FAT Viewer?action=UPDATE&amp;creator=factset&amp;DYN_ARGS=TRUE&amp;DOC_NAME=FAT:FQL_AUDITING_CLIENT_TEMPLATE.FAT&amp;display_string=Audit&amp;VAR:KEY=VOHSJAXOHG&amp;VAR:QUERY=RkZfRUJJVERBX09QRVIoUVRSLDQvMS8yMDEwLDYvMzAvMjAxMCwsLFVTRCk=&amp;WINDOW=FIRST_POPUP&amp;HEIGH","T=450&amp;WIDTH=450&amp;START_MAXIMIZED=FALSE&amp;VAR:CALENDAR=US&amp;VAR:SYMBOL=ANF&amp;VAR:INDEX=0"}</definedName>
    <definedName name="_935__FDSAUDITLINK__" hidden="1">{"fdsup://directions/FAT Viewer?action=UPDATE&amp;creator=factset&amp;DYN_ARGS=TRUE&amp;DOC_NAME=FAT:FQL_AUDITING_CLIENT_TEMPLATE.FAT&amp;display_string=Audit&amp;VAR:KEY=VENGTAPQPO&amp;VAR:QUERY=RkZfRUJJVERBX09QRVIoUVRSLDQvMS8yMDA5LDYvMzAvMjAwOSwsLFVTRCk=&amp;WINDOW=FIRST_POPUP&amp;HEIGH","T=450&amp;WIDTH=450&amp;START_MAXIMIZED=FALSE&amp;VAR:CALENDAR=US&amp;VAR:SYMBOL=AN&amp;VAR:INDEX=0"}</definedName>
    <definedName name="_936__FDSAUDITLINK__" hidden="1">{"fdsup://directions/FAT Viewer?action=UPDATE&amp;creator=factset&amp;DYN_ARGS=TRUE&amp;DOC_NAME=FAT:FQL_AUDITING_CLIENT_TEMPLATE.FAT&amp;display_string=Audit&amp;VAR:KEY=FUHYHEBGTE&amp;VAR:QUERY=RkZfRUJJVERBX09QRVIoUVRSLDQvMS8yMDEwLDYvMzAvMjAxMCwsLFVTRCk=&amp;WINDOW=FIRST_POPUP&amp;HEIGH","T=450&amp;WIDTH=450&amp;START_MAXIMIZED=FALSE&amp;VAR:CALENDAR=US&amp;VAR:SYMBOL=AN&amp;VAR:INDEX=0"}</definedName>
    <definedName name="_937__FDSAUDITLINK__" hidden="1">{"fdsup://directions/FAT Viewer?action=UPDATE&amp;creator=factset&amp;DYN_ARGS=TRUE&amp;DOC_NAME=FAT:FQL_AUDITING_CLIENT_TEMPLATE.FAT&amp;display_string=Audit&amp;VAR:KEY=LUHUDUJMFO&amp;VAR:QUERY=RkZfRUJJVERBX09QRVIoUVRSLDQvMS8yMDA5LDYvMzAvMjAwOSwsLFVTRCk=&amp;WINDOW=FIRST_POPUP&amp;HEIGH","T=450&amp;WIDTH=450&amp;START_MAXIMIZED=FALSE&amp;VAR:CALENDAR=US&amp;VAR:SYMBOL=AMZN&amp;VAR:INDEX=0"}</definedName>
    <definedName name="_938__FDSAUDITLINK__" hidden="1">{"fdsup://directions/FAT Viewer?action=UPDATE&amp;creator=factset&amp;DYN_ARGS=TRUE&amp;DOC_NAME=FAT:FQL_AUDITING_CLIENT_TEMPLATE.FAT&amp;display_string=Audit&amp;VAR:KEY=PSVYLYZQNK&amp;VAR:QUERY=RkZfRUJJVERBX09QRVIoUVRSLDQvMS8yMDEwLDYvMzAvMjAxMCwsLFVTRCk=&amp;WINDOW=FIRST_POPUP&amp;HEIGH","T=450&amp;WIDTH=450&amp;START_MAXIMIZED=FALSE&amp;VAR:CALENDAR=US&amp;VAR:SYMBOL=AMZN&amp;VAR:INDEX=0"}</definedName>
    <definedName name="_939__FDSAUDITLINK__" hidden="1">{"fdsup://directions/FAT Viewer?action=UPDATE&amp;creator=factset&amp;DYN_ARGS=TRUE&amp;DOC_NAME=FAT:FQL_AUDITING_CLIENT_TEMPLATE.FAT&amp;display_string=Audit&amp;VAR:KEY=PIZOXMNYRK&amp;VAR:QUERY=RkZfRUJJVERBX09QRVIoUVRSLDQvMS8yMDA5LDYvMzAvMjAwOSwsLFVTRCk=&amp;WINDOW=FIRST_POPUP&amp;HEIGH","T=450&amp;WIDTH=450&amp;START_MAXIMIZED=FALSE&amp;VAR:CALENDAR=US&amp;VAR:SYMBOL=AMT&amp;VAR:INDEX=0"}</definedName>
    <definedName name="_94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40__FDSAUDITLINK__" hidden="1">{"fdsup://directions/FAT Viewer?action=UPDATE&amp;creator=factset&amp;DYN_ARGS=TRUE&amp;DOC_NAME=FAT:FQL_AUDITING_CLIENT_TEMPLATE.FAT&amp;display_string=Audit&amp;VAR:KEY=RYZIRSRIPY&amp;VAR:QUERY=RkZfRUJJVERBX09QRVIoUVRSLDQvMS8yMDEwLDYvMzAvMjAxMCwsLFVTRCk=&amp;WINDOW=FIRST_POPUP&amp;HEIGH","T=450&amp;WIDTH=450&amp;START_MAXIMIZED=FALSE&amp;VAR:CALENDAR=US&amp;VAR:SYMBOL=AMT&amp;VAR:INDEX=0"}</definedName>
    <definedName name="_941__FDSAUDITLINK__" hidden="1">{"fdsup://directions/FAT Viewer?action=UPDATE&amp;creator=factset&amp;DYN_ARGS=TRUE&amp;DOC_NAME=FAT:FQL_AUDITING_CLIENT_TEMPLATE.FAT&amp;display_string=Audit&amp;VAR:KEY=HSFQVAJIRU&amp;VAR:QUERY=RkZfRUJJVERBX09QRVIoUVRSLDQvMS8yMDA5LDYvMzAvMjAwOSwsLFVTRCk=&amp;WINDOW=FIRST_POPUP&amp;HEIGH","T=450&amp;WIDTH=450&amp;START_MAXIMIZED=FALSE&amp;VAR:CALENDAR=US&amp;VAR:SYMBOL=AMP&amp;VAR:INDEX=0"}</definedName>
    <definedName name="_942__FDSAUDITLINK__" hidden="1">{"fdsup://directions/FAT Viewer?action=UPDATE&amp;creator=factset&amp;DYN_ARGS=TRUE&amp;DOC_NAME=FAT:FQL_AUDITING_CLIENT_TEMPLATE.FAT&amp;display_string=Audit&amp;VAR:KEY=VWXOPIRKHC&amp;VAR:QUERY=RkZfRUJJVERBX09QRVIoUVRSLDQvMS8yMDEwLDYvMzAvMjAxMCwsLFVTRCk=&amp;WINDOW=FIRST_POPUP&amp;HEIGH","T=450&amp;WIDTH=450&amp;START_MAXIMIZED=FALSE&amp;VAR:CALENDAR=US&amp;VAR:SYMBOL=AMP&amp;VAR:INDEX=0"}</definedName>
    <definedName name="_943__FDSAUDITLINK__" hidden="1">{"fdsup://directions/FAT Viewer?action=UPDATE&amp;creator=factset&amp;DYN_ARGS=TRUE&amp;DOC_NAME=FAT:FQL_AUDITING_CLIENT_TEMPLATE.FAT&amp;display_string=Audit&amp;VAR:KEY=NULAZUHALG&amp;VAR:QUERY=RkZfRUJJVERBX09QRVIoUVRSLDQvMS8yMDA5LDYvMzAvMjAwOSwsLFVTRCk=&amp;WINDOW=FIRST_POPUP&amp;HEIGH","T=450&amp;WIDTH=450&amp;START_MAXIMIZED=FALSE&amp;VAR:CALENDAR=US&amp;VAR:SYMBOL=AMGN&amp;VAR:INDEX=0"}</definedName>
    <definedName name="_944__FDSAUDITLINK__" hidden="1">{"fdsup://directions/FAT Viewer?action=UPDATE&amp;creator=factset&amp;DYN_ARGS=TRUE&amp;DOC_NAME=FAT:FQL_AUDITING_CLIENT_TEMPLATE.FAT&amp;display_string=Audit&amp;VAR:KEY=RAFKVSHCDG&amp;VAR:QUERY=RkZfRUJJVERBX09QRVIoUVRSLDQvMS8yMDEwLDYvMzAvMjAxMCwsLFVTRCk=&amp;WINDOW=FIRST_POPUP&amp;HEIGH","T=450&amp;WIDTH=450&amp;START_MAXIMIZED=FALSE&amp;VAR:CALENDAR=US&amp;VAR:SYMBOL=AMGN&amp;VAR:INDEX=0"}</definedName>
    <definedName name="_945__FDSAUDITLINK__" hidden="1">{"fdsup://directions/FAT Viewer?action=UPDATE&amp;creator=factset&amp;DYN_ARGS=TRUE&amp;DOC_NAME=FAT:FQL_AUDITING_CLIENT_TEMPLATE.FAT&amp;display_string=Audit&amp;VAR:KEY=JGBGFUNYVM&amp;VAR:QUERY=RkZfRUJJVERBX09QRVIoUVRSLDQvMS8yMDA5LDYvMzAvMjAwOSwsLFVTRCk=&amp;WINDOW=FIRST_POPUP&amp;HEIGH","T=450&amp;WIDTH=450&amp;START_MAXIMIZED=FALSE&amp;VAR:CALENDAR=US&amp;VAR:SYMBOL=AMD&amp;VAR:INDEX=0"}</definedName>
    <definedName name="_946__FDSAUDITLINK__" hidden="1">{"fdsup://directions/FAT Viewer?action=UPDATE&amp;creator=factset&amp;DYN_ARGS=TRUE&amp;DOC_NAME=FAT:FQL_AUDITING_CLIENT_TEMPLATE.FAT&amp;display_string=Audit&amp;VAR:KEY=DALSFIBGNY&amp;VAR:QUERY=RkZfRUJJVERBX09QRVIoUVRSLDQvMS8yMDEwLDYvMzAvMjAxMCwsLFVTRCk=&amp;WINDOW=FIRST_POPUP&amp;HEIGH","T=450&amp;WIDTH=450&amp;START_MAXIMIZED=FALSE&amp;VAR:CALENDAR=US&amp;VAR:SYMBOL=AMD&amp;VAR:INDEX=0"}</definedName>
    <definedName name="_947__FDSAUDITLINK__" hidden="1">{"fdsup://directions/FAT Viewer?action=UPDATE&amp;creator=factset&amp;DYN_ARGS=TRUE&amp;DOC_NAME=FAT:FQL_AUDITING_CLIENT_TEMPLATE.FAT&amp;display_string=Audit&amp;VAR:KEY=XMTSLUPGXE&amp;VAR:QUERY=RkZfRUJJVERBX09QRVIoUVRSLDQvMS8yMDA5LDYvMzAvMjAwOSwsLFVTRCk=&amp;WINDOW=FIRST_POPUP&amp;HEIGH","T=450&amp;WIDTH=450&amp;START_MAXIMIZED=FALSE&amp;VAR:CALENDAR=US&amp;VAR:SYMBOL=AMAT&amp;VAR:INDEX=0"}</definedName>
    <definedName name="_948__FDSAUDITLINK__" hidden="1">{"fdsup://directions/FAT Viewer?action=UPDATE&amp;creator=factset&amp;DYN_ARGS=TRUE&amp;DOC_NAME=FAT:FQL_AUDITING_CLIENT_TEMPLATE.FAT&amp;display_string=Audit&amp;VAR:KEY=DEHEBCDUPC&amp;VAR:QUERY=RkZfRUJJVERBX09QRVIoUVRSLDQvMS8yMDEwLDYvMzAvMjAxMCwsLFVTRCk=&amp;WINDOW=FIRST_POPUP&amp;HEIGH","T=450&amp;WIDTH=450&amp;START_MAXIMIZED=FALSE&amp;VAR:CALENDAR=US&amp;VAR:SYMBOL=AMAT&amp;VAR:INDEX=0"}</definedName>
    <definedName name="_949__FDSAUDITLINK__" hidden="1">{"fdsup://directions/FAT Viewer?action=UPDATE&amp;creator=factset&amp;DYN_ARGS=TRUE&amp;DOC_NAME=FAT:FQL_AUDITING_CLIENT_TEMPLATE.FAT&amp;display_string=Audit&amp;VAR:KEY=JYDEHQBSTW&amp;VAR:QUERY=RkZfRUJJVERBX09QRVIoUVRSLDQvMS8yMDA5LDYvMzAvMjAwOSwsLFVTRCk=&amp;WINDOW=FIRST_POPUP&amp;HEIGH","T=450&amp;WIDTH=450&amp;START_MAXIMIZED=FALSE&amp;VAR:CALENDAR=US&amp;VAR:SYMBOL=ALTR&amp;VAR:INDEX=0"}</definedName>
    <definedName name="_95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50__FDSAUDITLINK__" hidden="1">{"fdsup://directions/FAT Viewer?action=UPDATE&amp;creator=factset&amp;DYN_ARGS=TRUE&amp;DOC_NAME=FAT:FQL_AUDITING_CLIENT_TEMPLATE.FAT&amp;display_string=Audit&amp;VAR:KEY=XEBCFSRQJQ&amp;VAR:QUERY=RkZfRUJJVERBX09QRVIoUVRSLDQvMS8yMDEwLDYvMzAvMjAxMCwsLFVTRCk=&amp;WINDOW=FIRST_POPUP&amp;HEIGH","T=450&amp;WIDTH=450&amp;START_MAXIMIZED=FALSE&amp;VAR:CALENDAR=US&amp;VAR:SYMBOL=ALTR&amp;VAR:INDEX=0"}</definedName>
    <definedName name="_951__FDSAUDITLINK__" hidden="1">{"fdsup://directions/FAT Viewer?action=UPDATE&amp;creator=factset&amp;DYN_ARGS=TRUE&amp;DOC_NAME=FAT:FQL_AUDITING_CLIENT_TEMPLATE.FAT&amp;display_string=Audit&amp;VAR:KEY=ZKDWXOJORA&amp;VAR:QUERY=RkZfRUJJVERBX09QRVIoUVRSLDQvMS8yMDA5LDYvMzAvMjAwOSwsLFVTRCk=&amp;WINDOW=FIRST_POPUP&amp;HEIGH","T=450&amp;WIDTH=450&amp;START_MAXIMIZED=FALSE&amp;VAR:CALENDAR=US&amp;VAR:SYMBOL=ALL&amp;VAR:INDEX=0"}</definedName>
    <definedName name="_952__FDSAUDITLINK__" hidden="1">{"fdsup://directions/FAT Viewer?action=UPDATE&amp;creator=factset&amp;DYN_ARGS=TRUE&amp;DOC_NAME=FAT:FQL_AUDITING_CLIENT_TEMPLATE.FAT&amp;display_string=Audit&amp;VAR:KEY=NUDOVGJIVS&amp;VAR:QUERY=RkZfRUJJVERBX09QRVIoUVRSLDQvMS8yMDEwLDYvMzAvMjAxMCwsLFVTRCk=&amp;WINDOW=FIRST_POPUP&amp;HEIGH","T=450&amp;WIDTH=450&amp;START_MAXIMIZED=FALSE&amp;VAR:CALENDAR=US&amp;VAR:SYMBOL=ALL&amp;VAR:INDEX=0"}</definedName>
    <definedName name="_953__FDSAUDITLINK__" hidden="1">{"fdsup://directions/FAT Viewer?action=UPDATE&amp;creator=factset&amp;DYN_ARGS=TRUE&amp;DOC_NAME=FAT:FQL_AUDITING_CLIENT_TEMPLATE.FAT&amp;display_string=Audit&amp;VAR:KEY=HGBWTKDEHK&amp;VAR:QUERY=RkZfRUJJVERBX09QRVIoUVRSLDQvMS8yMDA5LDYvMzAvMjAwOSwsLFVTRCk=&amp;WINDOW=FIRST_POPUP&amp;HEIGH","T=450&amp;WIDTH=450&amp;START_MAXIMIZED=FALSE&amp;VAR:CALENDAR=US&amp;VAR:SYMBOL=AKS&amp;VAR:INDEX=0"}</definedName>
    <definedName name="_954__FDSAUDITLINK__" hidden="1">{"fdsup://directions/FAT Viewer?action=UPDATE&amp;creator=factset&amp;DYN_ARGS=TRUE&amp;DOC_NAME=FAT:FQL_AUDITING_CLIENT_TEMPLATE.FAT&amp;display_string=Audit&amp;VAR:KEY=PWLOTCRIXO&amp;VAR:QUERY=RkZfRUJJVERBX09QRVIoUVRSLDQvMS8yMDEwLDYvMzAvMjAxMCwsLFVTRCk=&amp;WINDOW=FIRST_POPUP&amp;HEIGH","T=450&amp;WIDTH=450&amp;START_MAXIMIZED=FALSE&amp;VAR:CALENDAR=US&amp;VAR:SYMBOL=AKS&amp;VAR:INDEX=0"}</definedName>
    <definedName name="_955__FDSAUDITLINK__" hidden="1">{"fdsup://directions/FAT Viewer?action=UPDATE&amp;creator=factset&amp;DYN_ARGS=TRUE&amp;DOC_NAME=FAT:FQL_AUDITING_CLIENT_TEMPLATE.FAT&amp;display_string=Audit&amp;VAR:KEY=PYPCNSFSTS&amp;VAR:QUERY=RkZfRUJJVERBX09QRVIoUVRSLDQvMS8yMDA5LDYvMzAvMjAwOSwsLFVTRCk=&amp;WINDOW=FIRST_POPUP&amp;HEIGH","T=450&amp;WIDTH=450&amp;START_MAXIMIZED=FALSE&amp;VAR:CALENDAR=US&amp;VAR:SYMBOL=AKAM&amp;VAR:INDEX=0"}</definedName>
    <definedName name="_956__FDSAUDITLINK__" hidden="1">{"fdsup://directions/FAT Viewer?action=UPDATE&amp;creator=factset&amp;DYN_ARGS=TRUE&amp;DOC_NAME=FAT:FQL_AUDITING_CLIENT_TEMPLATE.FAT&amp;display_string=Audit&amp;VAR:KEY=FOVSVWDSFU&amp;VAR:QUERY=RkZfRUJJVERBX09QRVIoUVRSLDQvMS8yMDEwLDYvMzAvMjAxMCwsLFVTRCk=&amp;WINDOW=FIRST_POPUP&amp;HEIGH","T=450&amp;WIDTH=450&amp;START_MAXIMIZED=FALSE&amp;VAR:CALENDAR=US&amp;VAR:SYMBOL=AKAM&amp;VAR:INDEX=0"}</definedName>
    <definedName name="_957__FDSAUDITLINK__" hidden="1">{"fdsup://directions/FAT Viewer?action=UPDATE&amp;creator=factset&amp;DYN_ARGS=TRUE&amp;DOC_NAME=FAT:FQL_AUDITING_CLIENT_TEMPLATE.FAT&amp;display_string=Audit&amp;VAR:KEY=BWPEJGHMVY&amp;VAR:QUERY=RkZfRUJJVERBX09QRVIoUVRSLDQvMS8yMDA5LDYvMzAvMjAwOSwsLFVTRCk=&amp;WINDOW=FIRST_POPUP&amp;HEIGH","T=450&amp;WIDTH=450&amp;START_MAXIMIZED=FALSE&amp;VAR:CALENDAR=US&amp;VAR:SYMBOL=AIZ&amp;VAR:INDEX=0"}</definedName>
    <definedName name="_958__FDSAUDITLINK__" hidden="1">{"fdsup://directions/FAT Viewer?action=UPDATE&amp;creator=factset&amp;DYN_ARGS=TRUE&amp;DOC_NAME=FAT:FQL_AUDITING_CLIENT_TEMPLATE.FAT&amp;display_string=Audit&amp;VAR:KEY=JEVWFAZOFK&amp;VAR:QUERY=RkZfRUJJVERBX09QRVIoUVRSLDQvMS8yMDEwLDYvMzAvMjAxMCwsLFVTRCk=&amp;WINDOW=FIRST_POPUP&amp;HEIGH","T=450&amp;WIDTH=450&amp;START_MAXIMIZED=FALSE&amp;VAR:CALENDAR=US&amp;VAR:SYMBOL=AIZ&amp;VAR:INDEX=0"}</definedName>
    <definedName name="_959__FDSAUDITLINK__" hidden="1">{"fdsup://directions/FAT Viewer?action=UPDATE&amp;creator=factset&amp;DYN_ARGS=TRUE&amp;DOC_NAME=FAT:FQL_AUDITING_CLIENT_TEMPLATE.FAT&amp;display_string=Audit&amp;VAR:KEY=VEZGTIRCPK&amp;VAR:QUERY=RkZfRUJJVERBX09QRVIoUVRSLDQvMS8yMDA5LDYvMzAvMjAwOSwsLFVTRCk=&amp;WINDOW=FIRST_POPUP&amp;HEIGH","T=450&amp;WIDTH=450&amp;START_MAXIMIZED=FALSE&amp;VAR:CALENDAR=US&amp;VAR:SYMBOL=AIV&amp;VAR:INDEX=0"}</definedName>
    <definedName name="_96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60__FDSAUDITLINK__" hidden="1">{"fdsup://directions/FAT Viewer?action=UPDATE&amp;creator=factset&amp;DYN_ARGS=TRUE&amp;DOC_NAME=FAT:FQL_AUDITING_CLIENT_TEMPLATE.FAT&amp;display_string=Audit&amp;VAR:KEY=HQVUVGNWTE&amp;VAR:QUERY=RkZfRUJJVERBX09QRVIoUVRSLDQvMS8yMDEwLDYvMzAvMjAxMCwsLFVTRCk=&amp;WINDOW=FIRST_POPUP&amp;HEIGH","T=450&amp;WIDTH=450&amp;START_MAXIMIZED=FALSE&amp;VAR:CALENDAR=US&amp;VAR:SYMBOL=AIV&amp;VAR:INDEX=0"}</definedName>
    <definedName name="_961__FDSAUDITLINK__" hidden="1">{"fdsup://directions/FAT Viewer?action=UPDATE&amp;creator=factset&amp;DYN_ARGS=TRUE&amp;DOC_NAME=FAT:FQL_AUDITING_CLIENT_TEMPLATE.FAT&amp;display_string=Audit&amp;VAR:KEY=HYFEPOBQJM&amp;VAR:QUERY=RkZfRUJJVERBX09QRVIoUVRSLDQvMS8yMDA5LDYvMzAvMjAwOSwsLFVTRCk=&amp;WINDOW=FIRST_POPUP&amp;HEIGH","T=450&amp;WIDTH=450&amp;START_MAXIMIZED=FALSE&amp;VAR:CALENDAR=US&amp;VAR:SYMBOL=AIG&amp;VAR:INDEX=0"}</definedName>
    <definedName name="_962__FDSAUDITLINK__" hidden="1">{"fdsup://directions/FAT Viewer?action=UPDATE&amp;creator=factset&amp;DYN_ARGS=TRUE&amp;DOC_NAME=FAT:FQL_AUDITING_CLIENT_TEMPLATE.FAT&amp;display_string=Audit&amp;VAR:KEY=LONMJWPEFK&amp;VAR:QUERY=RkZfRUJJVERBX09QRVIoUVRSLDQvMS8yMDEwLDYvMzAvMjAxMCwsLFVTRCk=&amp;WINDOW=FIRST_POPUP&amp;HEIGH","T=450&amp;WIDTH=450&amp;START_MAXIMIZED=FALSE&amp;VAR:CALENDAR=US&amp;VAR:SYMBOL=AIG&amp;VAR:INDEX=0"}</definedName>
    <definedName name="_963__FDSAUDITLINK__" hidden="1">{"fdsup://directions/FAT Viewer?action=UPDATE&amp;creator=factset&amp;DYN_ARGS=TRUE&amp;DOC_NAME=FAT:FQL_AUDITING_CLIENT_TEMPLATE.FAT&amp;display_string=Audit&amp;VAR:KEY=ZSXWVMVUPE&amp;VAR:QUERY=RkZfRUJJVERBX09QRVIoUVRSLDQvMS8yMDA5LDYvMzAvMjAwOSwsLFVTRCk=&amp;WINDOW=FIRST_POPUP&amp;HEIGH","T=450&amp;WIDTH=450&amp;START_MAXIMIZED=FALSE&amp;VAR:CALENDAR=US&amp;VAR:SYMBOL=AGN&amp;VAR:INDEX=0"}</definedName>
    <definedName name="_964__FDSAUDITLINK__" hidden="1">{"fdsup://directions/FAT Viewer?action=UPDATE&amp;creator=factset&amp;DYN_ARGS=TRUE&amp;DOC_NAME=FAT:FQL_AUDITING_CLIENT_TEMPLATE.FAT&amp;display_string=Audit&amp;VAR:KEY=VOPORCXSDA&amp;VAR:QUERY=RkZfRUJJVERBX09QRVIoUVRSLDQvMS8yMDEwLDYvMzAvMjAxMCwsLFVTRCk=&amp;WINDOW=FIRST_POPUP&amp;HEIGH","T=450&amp;WIDTH=450&amp;START_MAXIMIZED=FALSE&amp;VAR:CALENDAR=US&amp;VAR:SYMBOL=AGN&amp;VAR:INDEX=0"}</definedName>
    <definedName name="_965__FDSAUDITLINK__" hidden="1">{"fdsup://directions/FAT Viewer?action=UPDATE&amp;creator=factset&amp;DYN_ARGS=TRUE&amp;DOC_NAME=FAT:FQL_AUDITING_CLIENT_TEMPLATE.FAT&amp;display_string=Audit&amp;VAR:KEY=ZAFEFIJIJQ&amp;VAR:QUERY=RkZfRUJJVERBX09QRVIoUVRSLDQvMS8yMDA5LDYvMzAvMjAwOSwsLFVTRCk=&amp;WINDOW=FIRST_POPUP&amp;HEIGH","T=450&amp;WIDTH=450&amp;START_MAXIMIZED=FALSE&amp;VAR:CALENDAR=US&amp;VAR:SYMBOL=AFL&amp;VAR:INDEX=0"}</definedName>
    <definedName name="_966__FDSAUDITLINK__" hidden="1">{"fdsup://directions/FAT Viewer?action=UPDATE&amp;creator=factset&amp;DYN_ARGS=TRUE&amp;DOC_NAME=FAT:FQL_AUDITING_CLIENT_TEMPLATE.FAT&amp;display_string=Audit&amp;VAR:KEY=DCXUZMXKZQ&amp;VAR:QUERY=RkZfRUJJVERBX09QRVIoUVRSLDQvMS8yMDEwLDYvMzAvMjAxMCwsLFVTRCk=&amp;WINDOW=FIRST_POPUP&amp;HEIGH","T=450&amp;WIDTH=450&amp;START_MAXIMIZED=FALSE&amp;VAR:CALENDAR=US&amp;VAR:SYMBOL=AFL&amp;VAR:INDEX=0"}</definedName>
    <definedName name="_967__FDSAUDITLINK__" hidden="1">{"fdsup://directions/FAT Viewer?action=UPDATE&amp;creator=factset&amp;DYN_ARGS=TRUE&amp;DOC_NAME=FAT:FQL_AUDITING_CLIENT_TEMPLATE.FAT&amp;display_string=Audit&amp;VAR:KEY=BAZGDMVEXG&amp;VAR:QUERY=RkZfRUJJVERBX09QRVIoUVRSLDQvMS8yMDA5LDYvMzAvMjAwOSwsLFVTRCk=&amp;WINDOW=FIRST_POPUP&amp;HEIGH","T=450&amp;WIDTH=450&amp;START_MAXIMIZED=FALSE&amp;VAR:CALENDAR=US&amp;VAR:SYMBOL=AET&amp;VAR:INDEX=0"}</definedName>
    <definedName name="_968__FDSAUDITLINK__" hidden="1">{"fdsup://directions/FAT Viewer?action=UPDATE&amp;creator=factset&amp;DYN_ARGS=TRUE&amp;DOC_NAME=FAT:FQL_AUDITING_CLIENT_TEMPLATE.FAT&amp;display_string=Audit&amp;VAR:KEY=XYXWHERCFC&amp;VAR:QUERY=RkZfRUJJVERBX09QRVIoUVRSLDQvMS8yMDEwLDYvMzAvMjAxMCwsLFVTRCk=&amp;WINDOW=FIRST_POPUP&amp;HEIGH","T=450&amp;WIDTH=450&amp;START_MAXIMIZED=FALSE&amp;VAR:CALENDAR=US&amp;VAR:SYMBOL=AET&amp;VAR:INDEX=0"}</definedName>
    <definedName name="_969__FDSAUDITLINK__" hidden="1">{"fdsup://directions/FAT Viewer?action=UPDATE&amp;creator=factset&amp;DYN_ARGS=TRUE&amp;DOC_NAME=FAT:FQL_AUDITING_CLIENT_TEMPLATE.FAT&amp;display_string=Audit&amp;VAR:KEY=HAFCFOXQTW&amp;VAR:QUERY=RkZfRUJJVERBX09QRVIoUVRSLDQvMS8yMDA5LDYvMzAvMjAwOSwsLFVTRCk=&amp;WINDOW=FIRST_POPUP&amp;HEIGH","T=450&amp;WIDTH=450&amp;START_MAXIMIZED=FALSE&amp;VAR:CALENDAR=US&amp;VAR:SYMBOL=AES&amp;VAR:INDEX=0"}</definedName>
    <definedName name="_97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70__FDSAUDITLINK__" hidden="1">{"fdsup://directions/FAT Viewer?action=UPDATE&amp;creator=factset&amp;DYN_ARGS=TRUE&amp;DOC_NAME=FAT:FQL_AUDITING_CLIENT_TEMPLATE.FAT&amp;display_string=Audit&amp;VAR:KEY=JWNQHKDSJC&amp;VAR:QUERY=RkZfRUJJVERBX09QRVIoUVRSLDQvMS8yMDEwLDYvMzAvMjAxMCwsLFVTRCk=&amp;WINDOW=FIRST_POPUP&amp;HEIGH","T=450&amp;WIDTH=450&amp;START_MAXIMIZED=FALSE&amp;VAR:CALENDAR=US&amp;VAR:SYMBOL=AES&amp;VAR:INDEX=0"}</definedName>
    <definedName name="_971__FDSAUDITLINK__" hidden="1">{"fdsup://directions/FAT Viewer?action=UPDATE&amp;creator=factset&amp;DYN_ARGS=TRUE&amp;DOC_NAME=FAT:FQL_AUDITING_CLIENT_TEMPLATE.FAT&amp;display_string=Audit&amp;VAR:KEY=NWFYPEHOLG&amp;VAR:QUERY=RkZfRUJJVERBX09QRVIoUVRSLDQvMS8yMDA5LDYvMzAvMjAwOSwsLFVTRCk=&amp;WINDOW=FIRST_POPUP&amp;HEIGH","T=450&amp;WIDTH=450&amp;START_MAXIMIZED=FALSE&amp;VAR:CALENDAR=US&amp;VAR:SYMBOL=AEP&amp;VAR:INDEX=0"}</definedName>
    <definedName name="_972__FDSAUDITLINK__" hidden="1">{"fdsup://directions/FAT Viewer?action=UPDATE&amp;creator=factset&amp;DYN_ARGS=TRUE&amp;DOC_NAME=FAT:FQL_AUDITING_CLIENT_TEMPLATE.FAT&amp;display_string=Audit&amp;VAR:KEY=DMHKXYZEDO&amp;VAR:QUERY=RkZfRUJJVERBX09QRVIoUVRSLDQvMS8yMDEwLDYvMzAvMjAxMCwsLFVTRCk=&amp;WINDOW=FIRST_POPUP&amp;HEIGH","T=450&amp;WIDTH=450&amp;START_MAXIMIZED=FALSE&amp;VAR:CALENDAR=US&amp;VAR:SYMBOL=AEP&amp;VAR:INDEX=0"}</definedName>
    <definedName name="_973__FDSAUDITLINK__" hidden="1">{"fdsup://directions/FAT Viewer?action=UPDATE&amp;creator=factset&amp;DYN_ARGS=TRUE&amp;DOC_NAME=FAT:FQL_AUDITING_CLIENT_TEMPLATE.FAT&amp;display_string=Audit&amp;VAR:KEY=VCLUVMZEZK&amp;VAR:QUERY=RkZfRUJJVERBX09QRVIoUVRSLDQvMS8yMDA5LDYvMzAvMjAwOSwsLFVTRCk=&amp;WINDOW=FIRST_POPUP&amp;HEIGH","T=450&amp;WIDTH=450&amp;START_MAXIMIZED=FALSE&amp;VAR:CALENDAR=US&amp;VAR:SYMBOL=AEE&amp;VAR:INDEX=0"}</definedName>
    <definedName name="_974__FDSAUDITLINK__" hidden="1">{"fdsup://directions/FAT Viewer?action=UPDATE&amp;creator=factset&amp;DYN_ARGS=TRUE&amp;DOC_NAME=FAT:FQL_AUDITING_CLIENT_TEMPLATE.FAT&amp;display_string=Audit&amp;VAR:KEY=DUBGROFIJW&amp;VAR:QUERY=RkZfRUJJVERBX09QRVIoUVRSLDQvMS8yMDEwLDYvMzAvMjAxMCwsLFVTRCk=&amp;WINDOW=FIRST_POPUP&amp;HEIGH","T=450&amp;WIDTH=450&amp;START_MAXIMIZED=FALSE&amp;VAR:CALENDAR=US&amp;VAR:SYMBOL=AEE&amp;VAR:INDEX=0"}</definedName>
    <definedName name="_975__FDSAUDITLINK__" hidden="1">{"fdsup://directions/FAT Viewer?action=UPDATE&amp;creator=factset&amp;DYN_ARGS=TRUE&amp;DOC_NAME=FAT:FQL_AUDITING_CLIENT_TEMPLATE.FAT&amp;display_string=Audit&amp;VAR:KEY=RKBKNGDYTK&amp;VAR:QUERY=RkZfRUJJVERBX09QRVIoUVRSLDQvMS8yMDA5LDYvMzAvMjAwOSwsLFVTRCk=&amp;WINDOW=FIRST_POPUP&amp;HEIGH","T=450&amp;WIDTH=450&amp;START_MAXIMIZED=FALSE&amp;VAR:CALENDAR=US&amp;VAR:SYMBOL=ADSK&amp;VAR:INDEX=0"}</definedName>
    <definedName name="_976__FDSAUDITLINK__" hidden="1">{"fdsup://directions/FAT Viewer?action=UPDATE&amp;creator=factset&amp;DYN_ARGS=TRUE&amp;DOC_NAME=FAT:FQL_AUDITING_CLIENT_TEMPLATE.FAT&amp;display_string=Audit&amp;VAR:KEY=RYXUVINSJK&amp;VAR:QUERY=RkZfRUJJVERBX09QRVIoUVRSLDQvMS8yMDEwLDYvMzAvMjAxMCwsLFVTRCk=&amp;WINDOW=FIRST_POPUP&amp;HEIGH","T=450&amp;WIDTH=450&amp;START_MAXIMIZED=FALSE&amp;VAR:CALENDAR=US&amp;VAR:SYMBOL=ADSK&amp;VAR:INDEX=0"}</definedName>
    <definedName name="_977__FDSAUDITLINK__" hidden="1">{"fdsup://directions/FAT Viewer?action=UPDATE&amp;creator=factset&amp;DYN_ARGS=TRUE&amp;DOC_NAME=FAT:FQL_AUDITING_CLIENT_TEMPLATE.FAT&amp;display_string=Audit&amp;VAR:KEY=PWLSHQFGLS&amp;VAR:QUERY=RkZfRUJJVERBX09QRVIoUVRSLDQvMS8yMDA5LDYvMzAvMjAwOSwsLFVTRCk=&amp;WINDOW=FIRST_POPUP&amp;HEIGH","T=450&amp;WIDTH=450&amp;START_MAXIMIZED=FALSE&amp;VAR:CALENDAR=US&amp;VAR:SYMBOL=ADP&amp;VAR:INDEX=0"}</definedName>
    <definedName name="_978__FDSAUDITLINK__" hidden="1">{"fdsup://directions/FAT Viewer?action=UPDATE&amp;creator=factset&amp;DYN_ARGS=TRUE&amp;DOC_NAME=FAT:FQL_AUDITING_CLIENT_TEMPLATE.FAT&amp;display_string=Audit&amp;VAR:KEY=XYLSDQBYLO&amp;VAR:QUERY=RkZfRUJJVERBX09QRVIoUVRSLDQvMS8yMDEwLDYvMzAvMjAxMCwsLFVTRCk=&amp;WINDOW=FIRST_POPUP&amp;HEIGH","T=450&amp;WIDTH=450&amp;START_MAXIMIZED=FALSE&amp;VAR:CALENDAR=US&amp;VAR:SYMBOL=ADP&amp;VAR:INDEX=0"}</definedName>
    <definedName name="_979__FDSAUDITLINK__" hidden="1">{"fdsup://directions/FAT Viewer?action=UPDATE&amp;creator=factset&amp;DYN_ARGS=TRUE&amp;DOC_NAME=FAT:FQL_AUDITING_CLIENT_TEMPLATE.FAT&amp;display_string=Audit&amp;VAR:KEY=FOPKZEDUXI&amp;VAR:QUERY=RkZfRUJJVERBX09QRVIoUVRSLDQvMS8yMDA5LDYvMzAvMjAwOSwsLFVTRCk=&amp;WINDOW=FIRST_POPUP&amp;HEIGH","T=450&amp;WIDTH=450&amp;START_MAXIMIZED=FALSE&amp;VAR:CALENDAR=US&amp;VAR:SYMBOL=ADM&amp;VAR:INDEX=0"}</definedName>
    <definedName name="_98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80__FDSAUDITLINK__" hidden="1">{"fdsup://directions/FAT Viewer?action=UPDATE&amp;creator=factset&amp;DYN_ARGS=TRUE&amp;DOC_NAME=FAT:FQL_AUDITING_CLIENT_TEMPLATE.FAT&amp;display_string=Audit&amp;VAR:KEY=JEXOZOHMPQ&amp;VAR:QUERY=RkZfRUJJVERBX09QRVIoUVRSLDQvMS8yMDEwLDYvMzAvMjAxMCwsLFVTRCk=&amp;WINDOW=FIRST_POPUP&amp;HEIGH","T=450&amp;WIDTH=450&amp;START_MAXIMIZED=FALSE&amp;VAR:CALENDAR=US&amp;VAR:SYMBOL=ADM&amp;VAR:INDEX=0"}</definedName>
    <definedName name="_981__FDSAUDITLINK__" hidden="1">{"fdsup://directions/FAT Viewer?action=UPDATE&amp;creator=factset&amp;DYN_ARGS=TRUE&amp;DOC_NAME=FAT:FQL_AUDITING_CLIENT_TEMPLATE.FAT&amp;display_string=Audit&amp;VAR:KEY=ZUXWPMPOZA&amp;VAR:QUERY=RkZfRUJJVERBX09QRVIoUVRSLDQvMS8yMDA5LDYvMzAvMjAwOSwsLFVTRCk=&amp;WINDOW=FIRST_POPUP&amp;HEIGH","T=450&amp;WIDTH=450&amp;START_MAXIMIZED=FALSE&amp;VAR:CALENDAR=US&amp;VAR:SYMBOL=ADI&amp;VAR:INDEX=0"}</definedName>
    <definedName name="_982__FDSAUDITLINK__" hidden="1">{"fdsup://directions/FAT Viewer?action=UPDATE&amp;creator=factset&amp;DYN_ARGS=TRUE&amp;DOC_NAME=FAT:FQL_AUDITING_CLIENT_TEMPLATE.FAT&amp;display_string=Audit&amp;VAR:KEY=VGVSFSLCJU&amp;VAR:QUERY=RkZfRUJJVERBX09QRVIoUVRSLDQvMS8yMDEwLDYvMzAvMjAxMCwsLFVTRCk=&amp;WINDOW=FIRST_POPUP&amp;HEIGH","T=450&amp;WIDTH=450&amp;START_MAXIMIZED=FALSE&amp;VAR:CALENDAR=US&amp;VAR:SYMBOL=ADI&amp;VAR:INDEX=0"}</definedName>
    <definedName name="_983__FDSAUDITLINK__" hidden="1">{"fdsup://directions/FAT Viewer?action=UPDATE&amp;creator=factset&amp;DYN_ARGS=TRUE&amp;DOC_NAME=FAT:FQL_AUDITING_CLIENT_TEMPLATE.FAT&amp;display_string=Audit&amp;VAR:KEY=VKHMLCPCNU&amp;VAR:QUERY=RkZfRUJJVERBX09QRVIoUVRSLDQvMS8yMDA5LDYvMzAvMjAwOSwsLFVTRCk=&amp;WINDOW=FIRST_POPUP&amp;HEIGH","T=450&amp;WIDTH=450&amp;START_MAXIMIZED=FALSE&amp;VAR:CALENDAR=US&amp;VAR:SYMBOL=ADBE&amp;VAR:INDEX=0"}</definedName>
    <definedName name="_984__FDSAUDITLINK__" hidden="1">{"fdsup://directions/FAT Viewer?action=UPDATE&amp;creator=factset&amp;DYN_ARGS=TRUE&amp;DOC_NAME=FAT:FQL_AUDITING_CLIENT_TEMPLATE.FAT&amp;display_string=Audit&amp;VAR:KEY=JCVAVWBQPO&amp;VAR:QUERY=RkZfRUJJVERBX09QRVIoUVRSLDQvMS8yMDEwLDYvMzAvMjAxMCwsLFVTRCk=&amp;WINDOW=FIRST_POPUP&amp;HEIGH","T=450&amp;WIDTH=450&amp;START_MAXIMIZED=FALSE&amp;VAR:CALENDAR=US&amp;VAR:SYMBOL=ADBE&amp;VAR:INDEX=0"}</definedName>
    <definedName name="_985__FDSAUDITLINK__" hidden="1">{"fdsup://directions/FAT Viewer?action=UPDATE&amp;creator=factset&amp;DYN_ARGS=TRUE&amp;DOC_NAME=FAT:FQL_AUDITING_CLIENT_TEMPLATE.FAT&amp;display_string=Audit&amp;VAR:KEY=XKBYZADQPG&amp;VAR:QUERY=RkZfRUJJVERBX09QRVIoUVRSLDQvMS8yMDA5LDYvMzAvMjAwOSwsLFVTRCk=&amp;WINDOW=FIRST_POPUP&amp;HEIGH","T=450&amp;WIDTH=450&amp;START_MAXIMIZED=FALSE&amp;VAR:CALENDAR=US&amp;VAR:SYMBOL=ACE&amp;VAR:INDEX=0"}</definedName>
    <definedName name="_986__FDSAUDITLINK__" hidden="1">{"fdsup://directions/FAT Viewer?action=UPDATE&amp;creator=factset&amp;DYN_ARGS=TRUE&amp;DOC_NAME=FAT:FQL_AUDITING_CLIENT_TEMPLATE.FAT&amp;display_string=Audit&amp;VAR:KEY=TGFIJOPGNY&amp;VAR:QUERY=RkZfRUJJVERBX09QRVIoUVRSLDQvMS8yMDEwLDYvMzAvMjAxMCwsLFVTRCk=&amp;WINDOW=FIRST_POPUP&amp;HEIGH","T=450&amp;WIDTH=450&amp;START_MAXIMIZED=FALSE&amp;VAR:CALENDAR=US&amp;VAR:SYMBOL=ACE&amp;VAR:INDEX=0"}</definedName>
    <definedName name="_987__FDSAUDITLINK__" hidden="1">{"fdsup://directions/FAT Viewer?action=UPDATE&amp;creator=factset&amp;DYN_ARGS=TRUE&amp;DOC_NAME=FAT:FQL_AUDITING_CLIENT_TEMPLATE.FAT&amp;display_string=Audit&amp;VAR:KEY=DUDSPMXQVW&amp;VAR:QUERY=RkZfRUJJVERBX09QRVIoUVRSLDQvMS8yMDA5LDYvMzAvMjAwOSwsLFVTRCk=&amp;WINDOW=FIRST_POPUP&amp;HEIGH","T=450&amp;WIDTH=450&amp;START_MAXIMIZED=FALSE&amp;VAR:CALENDAR=US&amp;VAR:SYMBOL=ABT&amp;VAR:INDEX=0"}</definedName>
    <definedName name="_988__FDSAUDITLINK__" hidden="1">{"fdsup://directions/FAT Viewer?action=UPDATE&amp;creator=factset&amp;DYN_ARGS=TRUE&amp;DOC_NAME=FAT:FQL_AUDITING_CLIENT_TEMPLATE.FAT&amp;display_string=Audit&amp;VAR:KEY=RAZCLMXGTW&amp;VAR:QUERY=RkZfRUJJVERBX09QRVIoUVRSLDQvMS8yMDEwLDYvMzAvMjAxMCwsLFVTRCk=&amp;WINDOW=FIRST_POPUP&amp;HEIGH","T=450&amp;WIDTH=450&amp;START_MAXIMIZED=FALSE&amp;VAR:CALENDAR=US&amp;VAR:SYMBOL=ABT&amp;VAR:INDEX=0"}</definedName>
    <definedName name="_989__FDSAUDITLINK__" hidden="1">{"fdsup://directions/FAT Viewer?action=UPDATE&amp;creator=factset&amp;DYN_ARGS=TRUE&amp;DOC_NAME=FAT:FQL_AUDITING_CLIENT_TEMPLATE.FAT&amp;display_string=Audit&amp;VAR:KEY=JUREPSVUNS&amp;VAR:QUERY=RkZfRUJJVERBX09QRVIoUVRSLDQvMS8yMDA5LDYvMzAvMjAwOSwsLFVTRCk=&amp;WINDOW=FIRST_POPUP&amp;HEIGH","T=450&amp;WIDTH=450&amp;START_MAXIMIZED=FALSE&amp;VAR:CALENDAR=US&amp;VAR:SYMBOL=ABC&amp;VAR:INDEX=0"}</definedName>
    <definedName name="_99__FDSAUDITLINK__" hidden="1">{"fdsup://directions/FAT Viewer?action=UPDATE&amp;creator=factset&amp;DYN_ARGS=TRUE&amp;DOC_NAME=FAT:FQL_AUDITING_CLIENT_TEMPLATE.FAT&amp;display_string=Audit&amp;VAR:KEY=VWRMRWHSLU&amp;VAR:QUERY=RkZfRU5UUlBSX1ZBTF9EQUlMWSg0MDYzNywsLCwsJ0RJTCcp&amp;WINDOW=FIRST_POPUP&amp;HEIGHT=450&amp;WIDTH=","450&amp;START_MAXIMIZED=FALSE&amp;VAR:CALENDAR=US&amp;VAR:SYMBOL=PCS&amp;VAR:INDEX=0"}</definedName>
    <definedName name="_990__FDSAUDITLINK__" hidden="1">{"fdsup://directions/FAT Viewer?action=UPDATE&amp;creator=factset&amp;DYN_ARGS=TRUE&amp;DOC_NAME=FAT:FQL_AUDITING_CLIENT_TEMPLATE.FAT&amp;display_string=Audit&amp;VAR:KEY=JURWDERELK&amp;VAR:QUERY=RkZfRUJJVERBX09QRVIoUVRSLDQvMS8yMDEwLDYvMzAvMjAxMCwsLFVTRCk=&amp;WINDOW=FIRST_POPUP&amp;HEIGH","T=450&amp;WIDTH=450&amp;START_MAXIMIZED=FALSE&amp;VAR:CALENDAR=US&amp;VAR:SYMBOL=ABC&amp;VAR:INDEX=0"}</definedName>
    <definedName name="_991__FDSAUDITLINK__" hidden="1">{"fdsup://directions/FAT Viewer?action=UPDATE&amp;creator=factset&amp;DYN_ARGS=TRUE&amp;DOC_NAME=FAT:FQL_AUDITING_CLIENT_TEMPLATE.FAT&amp;display_string=Audit&amp;VAR:KEY=TIRKZCVURA&amp;VAR:QUERY=RkZfRUJJVERBX09QRVIoUVRSLDQvMS8yMDA5LDYvMzAvMjAwOSwsLFVTRCk=&amp;WINDOW=FIRST_POPUP&amp;HEIGH","T=450&amp;WIDTH=450&amp;START_MAXIMIZED=FALSE&amp;VAR:CALENDAR=US&amp;VAR:SYMBOL=AAPL&amp;VAR:INDEX=0"}</definedName>
    <definedName name="_992__FDSAUDITLINK__" hidden="1">{"fdsup://directions/FAT Viewer?action=UPDATE&amp;creator=factset&amp;DYN_ARGS=TRUE&amp;DOC_NAME=FAT:FQL_AUDITING_CLIENT_TEMPLATE.FAT&amp;display_string=Audit&amp;VAR:KEY=VOJYLORUXM&amp;VAR:QUERY=RkZfRUJJVERBX09QRVIoUVRSLDQvMS8yMDEwLDYvMzAvMjAxMCwsLFVTRCk=&amp;WINDOW=FIRST_POPUP&amp;HEIGH","T=450&amp;WIDTH=450&amp;START_MAXIMIZED=FALSE&amp;VAR:CALENDAR=US&amp;VAR:SYMBOL=AAPL&amp;VAR:INDEX=0"}</definedName>
    <definedName name="_993__FDSAUDITLINK__" hidden="1">{"fdsup://directions/FAT Viewer?action=UPDATE&amp;creator=factset&amp;DYN_ARGS=TRUE&amp;DOC_NAME=FAT:FQL_AUDITING_CLIENT_TEMPLATE.FAT&amp;display_string=Audit&amp;VAR:KEY=FSRSJQREHK&amp;VAR:QUERY=RkZfRUJJVERBX09QRVIoUVRSLDQvMS8yMDA5LDYvMzAvMjAwOSwsLFVTRCk=&amp;WINDOW=FIRST_POPUP&amp;HEIGH","T=450&amp;WIDTH=450&amp;START_MAXIMIZED=FALSE&amp;VAR:CALENDAR=US&amp;VAR:SYMBOL=AA&amp;VAR:INDEX=0"}</definedName>
    <definedName name="_994__FDSAUDITLINK__" hidden="1">{"fdsup://directions/FAT Viewer?action=UPDATE&amp;creator=factset&amp;DYN_ARGS=TRUE&amp;DOC_NAME=FAT:FQL_AUDITING_CLIENT_TEMPLATE.FAT&amp;display_string=Audit&amp;VAR:KEY=ZKTOJYZWVK&amp;VAR:QUERY=RkZfRUJJVERBX09QRVIoUVRSLDQvMS8yMDEwLDYvMzAvMjAxMCwsLFVTRCk=&amp;WINDOW=FIRST_POPUP&amp;HEIGH","T=450&amp;WIDTH=450&amp;START_MAXIMIZED=FALSE&amp;VAR:CALENDAR=US&amp;VAR:SYMBOL=AA&amp;VAR:INDEX=0"}</definedName>
    <definedName name="_995__FDSAUDITLINK__" hidden="1">{"fdsup://directions/FAT Viewer?action=UPDATE&amp;creator=factset&amp;DYN_ARGS=TRUE&amp;DOC_NAME=FAT:FQL_AUDITING_CLIENT_TEMPLATE.FAT&amp;display_string=Audit&amp;VAR:KEY=TOHINERQTW&amp;VAR:QUERY=RkZfRUJJVERBX09QRVIoUVRSLDQvMS8yMDA5LDYvMzAvMjAwOSwsLFVTRCk=&amp;WINDOW=FIRST_POPUP&amp;HEIGH","T=450&amp;WIDTH=450&amp;START_MAXIMIZED=FALSE&amp;VAR:CALENDAR=US&amp;VAR:SYMBOL=A&amp;VAR:INDEX=0"}</definedName>
    <definedName name="_996__FDSAUDITLINK__" hidden="1">{"fdsup://directions/FAT Viewer?action=UPDATE&amp;creator=factset&amp;DYN_ARGS=TRUE&amp;DOC_NAME=FAT:FQL_AUDITING_CLIENT_TEMPLATE.FAT&amp;display_string=Audit&amp;VAR:KEY=FSXOPCZWFG&amp;VAR:QUERY=RkZfRUJJVERBX09QRVIoUVRSLDQvMS8yMDEwLDYvMzAvMjAxMCwsLFVTRCk=&amp;WINDOW=FIRST_POPUP&amp;HEIGH","T=450&amp;WIDTH=450&amp;START_MAXIMIZED=FALSE&amp;VAR:CALENDAR=US&amp;VAR:SYMBOL=A&amp;VAR:INDEX=0"}</definedName>
    <definedName name="_997__FDSAUDITLINK__" hidden="1">{"fdsup://Directions/FactSet Auditing Viewer?action=AUDIT_VALUE&amp;DB=129&amp;ID1=98956P10&amp;VALUEID=01001&amp;SDATE=200902&amp;PERIODTYPE=QTR_STD&amp;window=popup_no_bar&amp;width=385&amp;height=120&amp;START_MAXIMIZED=FALSE&amp;creator=factset&amp;display_string=Audit"}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Viewer?action=AUDIT_VALUE&amp;DB=129&amp;ID1=98956P10&amp;VALUEID=01001&amp;SDATE=201002&amp;PERIODTYPE=QTR_STD&amp;window=popup_no_bar&amp;width=385&amp;height=120&amp;START_MAXIMIZED=FALSE&amp;creator=factset&amp;display_string=Audit"}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Viewer?action=AUDIT_VALUE&amp;DB=129&amp;ID1=98849810&amp;VALUEID=01001&amp;SDATE=200902&amp;PERIODTYPE=QTR_STD&amp;window=popup_no_bar&amp;width=385&amp;height=120&amp;START_MAXIMIZED=FALSE&amp;creator=factset&amp;display_string=Audit"}</definedName>
    <definedName name="_bdm.01983A5E3BF245FCA0F5E1D5C2C90F97.edm" hidden="1">'[2]P(all)'!$A:$IV</definedName>
    <definedName name="_bdm.087FD89631D04FC08F5A11F66544C094.edm" hidden="1" xml:space="preserve">   [3]Cover!$A:$IV</definedName>
    <definedName name="_bdm.0D8C8803D107411093D787C00A70EDAB.edm" hidden="1">[2]channel!$A:$IV</definedName>
    <definedName name="_bdm.2FB6F1500E3846809C6DC2ADF10C6060.edm" hidden="1" xml:space="preserve">   [3]DCF!$A:$IV</definedName>
    <definedName name="_bdm.4038A501990B4ABFAD39CF1D101C4401.edm" hidden="1" xml:space="preserve">   [3]Cover!$A:$IV</definedName>
    <definedName name="_bdm.43B48F96DD1E4BEDBAF731B82A58ED08.edm" hidden="1" xml:space="preserve">   [3]Cover!$A:$IV</definedName>
    <definedName name="_bdm.45E9825A8DF84D7DBDA9122033E3FC18.edm" localSheetId="3" hidden="1">BS!$D$3:$CX$52</definedName>
    <definedName name="_bdm.53534F5DB2204326A171F3F804556EC4.edm" hidden="1" xml:space="preserve">   [3]DCF!$A:$IV</definedName>
    <definedName name="_bdm.6EF0143B07A944A79AC8C60F4592E419.edm" hidden="1">'[4]from 0103'!$A:$IV</definedName>
    <definedName name="_bdm.794C6A2E37234222B5BAB047E32B2A8D.edm" hidden="1">[5]Charts!$A:$IV</definedName>
    <definedName name="_bdm.8F751E608ABA41DB8356260406EDD5F6.edm" hidden="1" xml:space="preserve">   [3]DCF!$A:$IV</definedName>
    <definedName name="_bdm.9133F8D36C53451BAF20B6E8439F1024.edm" hidden="1">'[5]PL+BS'!$A:$IV</definedName>
    <definedName name="_bdm.94E45B84BF7E4B50B858FFA42A245F9C.edm" hidden="1">BS!$1:$1048576</definedName>
    <definedName name="_bdm.9EDF702979F0490FB498746251AF1093.edm" localSheetId="4" hidden="1">CF!$D$3:$CX$328</definedName>
    <definedName name="_bdm.ABE1FBB3C8A64B6EA49B0F14271613B5.edm" hidden="1">[5]人口構成!$A:$IV</definedName>
    <definedName name="_bdm.AC77F4257BE14F90850226D9A83A24C7.edm" hidden="1">[6]summary!$A:$IV</definedName>
    <definedName name="_bdm.B100CBFF21174F028D8916CFECB70D9E.edm" hidden="1">[6]handout!$A:$IV</definedName>
    <definedName name="_bdm.BE14E92555B64C299836116910239853.edm" hidden="1">CF!$1:$1048576</definedName>
    <definedName name="_bdm.C35AE8DB5E4F4C51A8873C87E81E630A.edm" hidden="1" xml:space="preserve">   [3]Cover!$A:$IV</definedName>
    <definedName name="_bdm.CA04A134613B4F48A0DA0E30BC776EF5.edm" hidden="1">[5]shareholder!$A:$IV</definedName>
    <definedName name="_bdm.CA4688D224C04CB0B5C4B41372414F34.edm" hidden="1">'[2]group co'!$A:$IV</definedName>
    <definedName name="_bdm.DA658293C4DE4B2582DFD659BED455B4.edm" hidden="1">[2]history!$A:$IV</definedName>
    <definedName name="_bdm.DCDD08AC94D34BFEA159E228EB4D3590.edm" hidden="1">[2]BB!$A:$IV</definedName>
    <definedName name="_bdm.E900D419F56B44A485790B49BBF7F5E7.edm" hidden="1" xml:space="preserve">   [3]DCF!$A:$IV</definedName>
    <definedName name="_bdm.EFA3AA5A323749F3843FCAA47A1DE391.edm" hidden="1" xml:space="preserve">   [3]Cover!$A:$IV</definedName>
    <definedName name="_bdm.F6C67205CE4C463F93F293B0A434994F.edm" hidden="1">[5]観光客!$A:$IV</definedName>
    <definedName name="_bdm.F916157D63374A7BA753859E0B65CDB8.edm" hidden="1" xml:space="preserve">   [3]Cover!$A:$IV</definedName>
    <definedName name="_bdm.F98CC704C8A649749AA690BB6FC695AB.edm" hidden="1" xml:space="preserve">   [3]Cover!$A:$IV</definedName>
    <definedName name="_Order1" hidden="1">255</definedName>
    <definedName name="_Order1_1" hidden="1">255</definedName>
    <definedName name="_Order2" hidden="1">255</definedName>
    <definedName name="abc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ctual" hidden="1">{#N/A,#N/A,TRUE,"Historicals";#N/A,#N/A,TRUE,"Charts";#N/A,#N/A,TRUE,"Forecasts"}</definedName>
    <definedName name="actual_start_year">1992</definedName>
    <definedName name="AdditionalInstructions">IndexInformation!$B$42</definedName>
    <definedName name="Address" localSheetId="0">ImportantDisclosures!$A$2:$A$2</definedName>
    <definedName name="AdjustValue">[7]!AdjustValue</definedName>
    <definedName name="admin">1</definedName>
    <definedName name="ANA" localSheetId="10">ModPubIndex!$A$7</definedName>
    <definedName name="anscount" hidden="1">1</definedName>
    <definedName name="arghhhhhhhhhhhhhhhhhhhhhhhhhhhh">[7]!arghhhhhhhhhhhhhhhhhhhhhhhhhhhh</definedName>
    <definedName name="AS2DocOpenMode" hidden="1">"AS2DocumentEdit"</definedName>
    <definedName name="Authors" localSheetId="0">ImportantDisclosures!$A$7</definedName>
    <definedName name="Authors" localSheetId="9">IndexInformation!$B$18</definedName>
    <definedName name="BRO" localSheetId="10">ModPubIndex!$A$1</definedName>
    <definedName name="Buttons" localSheetId="1">CircularReferenceAlert!$B$13:$B$15</definedName>
    <definedName name="case_num">1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lass_B">68.45</definedName>
    <definedName name="cm">1</definedName>
    <definedName name="computer">[7]!computer</definedName>
    <definedName name="Consolidated_Income_Statement">"A1AnnIS"</definedName>
    <definedName name="CopyrightStamp">ImportantDisclosures!$A$27</definedName>
    <definedName name="COU" localSheetId="10">ModPubIndex!$A$5</definedName>
    <definedName name="CQEnd" localSheetId="9">IndexInformation!$B$31</definedName>
    <definedName name="Currency" localSheetId="9">IndexInformation!$B$24</definedName>
    <definedName name="CurrentStockPrice" localSheetId="9">IndexInformation!$B$23</definedName>
    <definedName name="CurrQtrEPS" localSheetId="9">IndexInformation!$B$29</definedName>
    <definedName name="CurrYearEPS" localSheetId="9">IndexInformation!$B$11</definedName>
    <definedName name="CurrYearTotalRevenue" localSheetId="9">IndexInformation!$B$10</definedName>
    <definedName name="CurrYearTotalRevenueActual" localSheetId="9">IndexInformation!$B$32</definedName>
    <definedName name="CUSIP" localSheetId="9">IndexInformation!$B$20</definedName>
    <definedName name="CYEnd" localSheetId="9">IndexInformation!$B$30</definedName>
    <definedName name="d">{"Client Name or Project Name"}</definedName>
    <definedName name="Daniel">{"Client Name or Project Name"}</definedName>
    <definedName name="Data">[5]人口構成!$J$17</definedName>
    <definedName name="dataseries4">OFFSET([8]c1!$G$12,0,0,COUNTA([8]c1!$G$12:$G$31),1)</definedName>
    <definedName name="Date" localSheetId="0">ImportantDisclosures!$A$8</definedName>
    <definedName name="Deleted" localSheetId="9">IndexInformation!$B$27</definedName>
    <definedName name="Description" localSheetId="9">IndexInformation!$B$7</definedName>
    <definedName name="desk">[7]!desk</definedName>
    <definedName name="df">[7]!df</definedName>
    <definedName name="dfdfasdfdasfdsfadasfdsfadsfdsf">[7]!dfdfasdfdasfdsfadasfdsfadsfdsf</definedName>
    <definedName name="dfvbfbfb">[7]!dfvbfbfb</definedName>
    <definedName name="Discipline" localSheetId="9">IndexInformation!$B$3</definedName>
    <definedName name="DISCIPLINE" localSheetId="10">ModPubIndex!$A$12</definedName>
    <definedName name="DisclosuresText">ImportantDisclosures!$A$22</definedName>
    <definedName name="Distribution" localSheetId="9">IndexInformation!$B$26</definedName>
    <definedName name="DistTable" localSheetId="0">ImportantDisclosures!#REF!</definedName>
    <definedName name="DistTablePreamble" localSheetId="0">ImportantDisclosures!#REF!</definedName>
    <definedName name="DOCDAT" localSheetId="10">ModPubIndex!$A$2</definedName>
    <definedName name="DOCTIME" localSheetId="10">ModPubIndex!$A$3</definedName>
    <definedName name="DocType" localSheetId="9">IndexInformation!$B$5</definedName>
    <definedName name="EMAIL_ALERT" localSheetId="10">ModPubIndex!$A$10</definedName>
    <definedName name="EmailAlert" localSheetId="9">IndexInformation!$B$28</definedName>
    <definedName name="EquityAdjustments">0</definedName>
    <definedName name="EquityEmployeeStockOwnershipPlan">0</definedName>
    <definedName name="EquityPaidInCapital">0</definedName>
    <definedName name="EquityTreasuryStock">0</definedName>
    <definedName name="ev.Calculation" hidden="1">-4105</definedName>
    <definedName name="ev.Initialized" hidden="1">FALSE</definedName>
    <definedName name="EV__LASTREFTIME__" hidden="1">40886.5777314815</definedName>
    <definedName name="Exch">" Sheet2!$F$2"</definedName>
    <definedName name="f" hidden="1">{"Annual",#N/A,FALSE,"FTS";"Divisional",#N/A,FALSE,"FTS";"Balance Sheet",#N/A,FALSE,"FTS";"Funds Flow",#N/A,FALSE,"FTS";"Quarterly Earnings",#N/A,FALSE,"FTS";"Quarterly Margins",#N/A,FALSE,"FTS";"Ratio Analysis",#N/A,FALSE,"FTS";"Q Sales",#N/A,FALSE,"FTS";"Q EBIT",#N/A,FALSE,"FTS";"Unit Analysis",#N/A,FALSE,"FTS";"Inventory Analysis",#N/A,FALSE,"FTS";"Valuation",#N/A,FALSE,"FTS";"Matrix",#N/A,FALSE,"FTS"}</definedName>
    <definedName name="FiveYearGrowthRate" localSheetId="9">IndexInformation!$B$16</definedName>
    <definedName name="FollowingYearEPS" localSheetId="9">IndexInformation!$B$15</definedName>
    <definedName name="FollowingYearTotalRevenue" localSheetId="9">IndexInformation!$B$14</definedName>
    <definedName name="FollowingYearTotalRevenueActual" localSheetId="9">IndexInformation!$B$34</definedName>
    <definedName name="gkdk\">[9]Wireless!$BO$3</definedName>
    <definedName name="glad">[7]!glad</definedName>
    <definedName name="Goodwill_Amortization">25</definedName>
    <definedName name="GWyears">40</definedName>
    <definedName name="High_Ratio">" 100+"</definedName>
    <definedName name="hklkl">[7]!hklkl</definedName>
    <definedName name="HL" localSheetId="10">ModPubIndex!$A$8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HTML_CodePage" hidden="1">1252</definedName>
    <definedName name="HTML_Control" hidden="1">{"'Asm'!$E$1:$AX$53"}</definedName>
    <definedName name="HTML_Description" hidden="1">""</definedName>
    <definedName name="HTML_Email" hidden="1">""</definedName>
    <definedName name="HTML_Header" hidden="1">"Asm"</definedName>
    <definedName name="HTML_LastUpdate" hidden="1">"10/12/98"</definedName>
    <definedName name="HTML_LineAfter" hidden="1">FALSE</definedName>
    <definedName name="HTML_LineBefore" hidden="1">FALSE</definedName>
    <definedName name="HTML_Name" hidden="1">"Tom Stone"</definedName>
    <definedName name="HTML_OBDlg2" hidden="1">TRUE</definedName>
    <definedName name="HTML_OBDlg4" hidden="1">TRUE</definedName>
    <definedName name="HTML_OS" hidden="1">0</definedName>
    <definedName name="HTML_PathFile" hidden="1">"f:\Finance\MyHTML.htm"</definedName>
    <definedName name="HTML_Title" hidden="1">"PlanRpts220"</definedName>
    <definedName name="Hyousoku">[5]人口構成!$D$7:$D$13</definedName>
    <definedName name="HyousokuArea">[5]人口構成!$D$17:$D$95</definedName>
    <definedName name="Hyoutou">[5]人口構成!$J$7:$L$12</definedName>
    <definedName name="in_millions__expect_per_share_data">"QtlyErngsBook_AnnIS"</definedName>
    <definedName name="IncomeEPSFullyDiluted">0</definedName>
    <definedName name="IncomeEPSPrimary">0</definedName>
    <definedName name="IncomeEPSRegular">0</definedName>
    <definedName name="IND" localSheetId="10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t_exp">8%</definedName>
    <definedName name="Investments">BS_LongTermInvestments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CCOUNT_CHANGE" hidden="1">"c1449"</definedName>
    <definedName name="IQ_ACCOUNTING_STANDARD" hidden="1">"c4539"</definedName>
    <definedName name="IQ_ACCOUNTING_STANDARD_CIQ" hidden="1">"c5092"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PER_SHARE_BASIC" hidden="1">"c8869"</definedName>
    <definedName name="IQ_AFFO_PER_SHARE_DILUTED" hidden="1">"c8870"</definedName>
    <definedName name="IQ_AFTER_TAX_INCOME_FDIC" hidden="1">"c6583"</definedName>
    <definedName name="IQ_AGENCY" hidden="1">"c8960"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ALYST_DET_EST" hidden="1">"c12043"</definedName>
    <definedName name="IQ_ANALYST_DET_EST_THOM" hidden="1">"c12071"</definedName>
    <definedName name="IQ_ANALYST_NON_PER_DET_EST" hidden="1">"c12755"</definedName>
    <definedName name="IQ_ANALYST_NON_PER_DET_EST_THOM" hidden="1">"c12759"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NAME_AP" hidden="1">"c8921"</definedName>
    <definedName name="IQ_ASSETS_NAME_AP_ABS" hidden="1">"c8940"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THOM" hidden="1">"c5094"</definedName>
    <definedName name="IQ_AVG_BROKER_REC_THOM" hidden="1">"c3648"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NO" hidden="1">"c4454"</definedName>
    <definedName name="IQ_AVG_INDUSTRY_REC_NO_CIQ" hidden="1">"c4983"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OUTSTANDING_CURRENT_EST" hidden="1">"c4128"</definedName>
    <definedName name="IQ_BASIC_OUTSTANDING_CURRENT_EST_CIQ" hidden="1">"c4541"</definedName>
    <definedName name="IQ_BASIC_OUTSTANDING_CURRENT_HIGH_EST" hidden="1">"c4129"</definedName>
    <definedName name="IQ_BASIC_OUTSTANDING_CURRENT_HIGH_EST_CIQ" hidden="1">"c4542"</definedName>
    <definedName name="IQ_BASIC_OUTSTANDING_CURRENT_LOW_EST" hidden="1">"c4130"</definedName>
    <definedName name="IQ_BASIC_OUTSTANDING_CURRENT_LOW_EST_CIQ" hidden="1">"c4543"</definedName>
    <definedName name="IQ_BASIC_OUTSTANDING_CURRENT_MEDIAN_EST" hidden="1">"c4131"</definedName>
    <definedName name="IQ_BASIC_OUTSTANDING_CURRENT_MEDIAN_EST_CIQ" hidden="1">"c4544"</definedName>
    <definedName name="IQ_BASIC_OUTSTANDING_CURRENT_NUM_EST" hidden="1">"c4132"</definedName>
    <definedName name="IQ_BASIC_OUTSTANDING_CURRENT_NUM_EST_CIQ" hidden="1">"c4545"</definedName>
    <definedName name="IQ_BASIC_OUTSTANDING_CURRENT_STDDEV_EST" hidden="1">"c4133"</definedName>
    <definedName name="IQ_BASIC_OUTSTANDING_CURRENT_STDDEV_EST_CIQ" hidden="1">"c4546"</definedName>
    <definedName name="IQ_BASIC_OUTSTANDING_EST" hidden="1">"c4134"</definedName>
    <definedName name="IQ_BASIC_OUTSTANDING_EST_CIQ" hidden="1">"c4547"</definedName>
    <definedName name="IQ_BASIC_OUTSTANDING_HIGH_EST" hidden="1">"c4135"</definedName>
    <definedName name="IQ_BASIC_OUTSTANDING_HIGH_EST_CIQ" hidden="1">"c4548"</definedName>
    <definedName name="IQ_BASIC_OUTSTANDING_LOW_EST" hidden="1">"c4136"</definedName>
    <definedName name="IQ_BASIC_OUTSTANDING_LOW_EST_CIQ" hidden="1">"c4549"</definedName>
    <definedName name="IQ_BASIC_OUTSTANDING_MEDIAN_EST" hidden="1">"c4137"</definedName>
    <definedName name="IQ_BASIC_OUTSTANDING_MEDIAN_EST_CIQ" hidden="1">"c4550"</definedName>
    <definedName name="IQ_BASIC_OUTSTANDING_NUM_EST" hidden="1">"c4138"</definedName>
    <definedName name="IQ_BASIC_OUTSTANDING_NUM_EST_CIQ" hidden="1">"c4551"</definedName>
    <definedName name="IQ_BASIC_OUTSTANDING_STDDEV_EST" hidden="1">"c4139"</definedName>
    <definedName name="IQ_BASIC_OUTSTANDING_STDDEV_EST_CIQ" hidden="1">"c4552"</definedName>
    <definedName name="IQ_BASIC_WEIGHT" hidden="1">"c87"</definedName>
    <definedName name="IQ_BASIC_WEIGHT_EST" hidden="1">"c4140"</definedName>
    <definedName name="IQ_BASIC_WEIGHT_EST_CIQ" hidden="1">"c4553"</definedName>
    <definedName name="IQ_BASIC_WEIGHT_GUIDANCE" hidden="1">"c4141"</definedName>
    <definedName name="IQ_BASIC_WEIGHT_HIGH_EST" hidden="1">"c4142"</definedName>
    <definedName name="IQ_BASIC_WEIGHT_HIGH_EST_CIQ" hidden="1">"c4554"</definedName>
    <definedName name="IQ_BASIC_WEIGHT_LOW_EST" hidden="1">"c4143"</definedName>
    <definedName name="IQ_BASIC_WEIGHT_LOW_EST_CIQ" hidden="1">"c4555"</definedName>
    <definedName name="IQ_BASIC_WEIGHT_MEDIAN_EST" hidden="1">"c4144"</definedName>
    <definedName name="IQ_BASIC_WEIGHT_MEDIAN_EST_CIQ" hidden="1">"c4556"</definedName>
    <definedName name="IQ_BASIC_WEIGHT_NUM_EST" hidden="1">"c4145"</definedName>
    <definedName name="IQ_BASIC_WEIGHT_NUM_EST_CIQ" hidden="1">"c4557"</definedName>
    <definedName name="IQ_BASIC_WEIGHT_STDDEV_EST" hidden="1">"c4146"</definedName>
    <definedName name="IQ_BASIC_WEIGHT_STDDEV_EST_CIQ" hidden="1">"c4558"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CIQ" hidden="1">"c5068"</definedName>
    <definedName name="IQ_BV_EST" hidden="1">"c5624"</definedName>
    <definedName name="IQ_BV_EST_CIQ" hidden="1">"c4737"</definedName>
    <definedName name="IQ_BV_HIGH_EST" hidden="1">"c5626"</definedName>
    <definedName name="IQ_BV_HIGH_EST_CIQ" hidden="1">"c4739"</definedName>
    <definedName name="IQ_BV_LOW_EST" hidden="1">"c5627"</definedName>
    <definedName name="IQ_BV_LOW_EST_CIQ" hidden="1">"c4740"</definedName>
    <definedName name="IQ_BV_MEDIAN_EST" hidden="1">"c5625"</definedName>
    <definedName name="IQ_BV_MEDIAN_EST_CIQ" hidden="1">"c4738"</definedName>
    <definedName name="IQ_BV_NUM_EST" hidden="1">"c5628"</definedName>
    <definedName name="IQ_BV_NUM_EST_CIQ" hidden="1">"c4741"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CIQ" hidden="1">"c5072"</definedName>
    <definedName name="IQ_BV_SHARE_ACT_OR_EST_THOM" hidden="1">"c5312"</definedName>
    <definedName name="IQ_BV_SHARE_DET_EST" hidden="1">"c12047"</definedName>
    <definedName name="IQ_BV_SHARE_DET_EST_CURRENCY" hidden="1">"c12456"</definedName>
    <definedName name="IQ_BV_SHARE_DET_EST_CURRENCY_THOM" hidden="1">"c12476"</definedName>
    <definedName name="IQ_BV_SHARE_DET_EST_DATE" hidden="1">"c12200"</definedName>
    <definedName name="IQ_BV_SHARE_DET_EST_DATE_THOM" hidden="1">"c12225"</definedName>
    <definedName name="IQ_BV_SHARE_DET_EST_INCL" hidden="1">"c12339"</definedName>
    <definedName name="IQ_BV_SHARE_DET_EST_INCL_THOM" hidden="1">"c12359"</definedName>
    <definedName name="IQ_BV_SHARE_DET_EST_ORIGIN" hidden="1">"c12573"</definedName>
    <definedName name="IQ_BV_SHARE_DET_EST_ORIGIN_THOM" hidden="1">"c12595"</definedName>
    <definedName name="IQ_BV_SHARE_DET_EST_THOM" hidden="1">"c12075"</definedName>
    <definedName name="IQ_BV_SHARE_EST" hidden="1">"c3541"</definedName>
    <definedName name="IQ_BV_SHARE_EST_CIQ" hidden="1">"c3800"</definedName>
    <definedName name="IQ_BV_SHARE_EST_THOM" hidden="1">"c4020"</definedName>
    <definedName name="IQ_BV_SHARE_HIGH_EST" hidden="1">"c3542"</definedName>
    <definedName name="IQ_BV_SHARE_HIGH_EST_CIQ" hidden="1">"c3802"</definedName>
    <definedName name="IQ_BV_SHARE_HIGH_EST_THOM" hidden="1">"c4022"</definedName>
    <definedName name="IQ_BV_SHARE_LOW_EST" hidden="1">"c3543"</definedName>
    <definedName name="IQ_BV_SHARE_LOW_EST_CIQ" hidden="1">"c3803"</definedName>
    <definedName name="IQ_BV_SHARE_LOW_EST_THOM" hidden="1">"c4023"</definedName>
    <definedName name="IQ_BV_SHARE_MEDIAN_EST" hidden="1">"c3544"</definedName>
    <definedName name="IQ_BV_SHARE_MEDIAN_EST_CIQ" hidden="1">"c3801"</definedName>
    <definedName name="IQ_BV_SHARE_MEDIAN_EST_THOM" hidden="1">"c4021"</definedName>
    <definedName name="IQ_BV_SHARE_NUM_EST" hidden="1">"c3539"</definedName>
    <definedName name="IQ_BV_SHARE_NUM_EST_CIQ" hidden="1">"c3804"</definedName>
    <definedName name="IQ_BV_SHARE_NUM_EST_THOM" hidden="1">"c4024"</definedName>
    <definedName name="IQ_BV_SHARE_STDDEV_EST" hidden="1">"c3540"</definedName>
    <definedName name="IQ_BV_SHARE_STDDEV_EST_CIQ" hidden="1">"c3805"</definedName>
    <definedName name="IQ_BV_SHARE_STDDEV_EST_THOM" hidden="1">"c4025"</definedName>
    <definedName name="IQ_BV_STDDEV_EST" hidden="1">"c5629"</definedName>
    <definedName name="IQ_BV_STDDEV_EST_CIQ" hidden="1">"c4742"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THOM" hidden="1">"c6804"</definedName>
    <definedName name="IQ_CAL_Y" hidden="1">"c102"</definedName>
    <definedName name="IQ_CAL_Y_EST" hidden="1">"c6797"</definedName>
    <definedName name="IQ_CAL_Y_EST_CIQ" hidden="1">"c6809"</definedName>
    <definedName name="IQ_CAL_Y_EST_THOM" hidden="1">"c6805"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" hidden="1">"c5071"</definedName>
    <definedName name="IQ_CAPEX_ACT_OR_EST_THOM" hidden="1">"c5546"</definedName>
    <definedName name="IQ_CAPEX_BNK" hidden="1">"c110"</definedName>
    <definedName name="IQ_CAPEX_BR" hidden="1">"c111"</definedName>
    <definedName name="IQ_CAPEX_DET_EST" hidden="1">"c12048"</definedName>
    <definedName name="IQ_CAPEX_DET_EST_CURRENCY" hidden="1">"c12457"</definedName>
    <definedName name="IQ_CAPEX_DET_EST_CURRENCY_THOM" hidden="1">"c12477"</definedName>
    <definedName name="IQ_CAPEX_DET_EST_DATE" hidden="1">"c12201"</definedName>
    <definedName name="IQ_CAPEX_DET_EST_DATE_THOM" hidden="1">"c12226"</definedName>
    <definedName name="IQ_CAPEX_DET_EST_INCL" hidden="1">"c12340"</definedName>
    <definedName name="IQ_CAPEX_DET_EST_INCL_THOM" hidden="1">"c12360"</definedName>
    <definedName name="IQ_CAPEX_DET_EST_ORIGIN" hidden="1">"c12765"</definedName>
    <definedName name="IQ_CAPEX_DET_EST_ORIGIN_THOM" hidden="1">"c12596"</definedName>
    <definedName name="IQ_CAPEX_DET_EST_THOM" hidden="1">"c12076"</definedName>
    <definedName name="IQ_CAPEX_EST" hidden="1">"c3523"</definedName>
    <definedName name="IQ_CAPEX_EST_CIQ" hidden="1">"c3807"</definedName>
    <definedName name="IQ_CAPEX_EST_THOM" hidden="1">"c5502"</definedName>
    <definedName name="IQ_CAPEX_FIN" hidden="1">"c112"</definedName>
    <definedName name="IQ_CAPEX_GUIDANCE" hidden="1">"c4150"</definedName>
    <definedName name="IQ_CAPEX_GUIDANCE_CIQ" hidden="1">"c4562"</definedName>
    <definedName name="IQ_CAPEX_HIGH_EST" hidden="1">"c3524"</definedName>
    <definedName name="IQ_CAPEX_HIGH_EST_CIQ" hidden="1">"c3809"</definedName>
    <definedName name="IQ_CAPEX_HIGH_EST_THOM" hidden="1">"c5504"</definedName>
    <definedName name="IQ_CAPEX_HIGH_GUIDANCE" hidden="1">"c4180"</definedName>
    <definedName name="IQ_CAPEX_HIGH_GUIDANCE_CIQ" hidden="1">"c4592"</definedName>
    <definedName name="IQ_CAPEX_INS" hidden="1">"c113"</definedName>
    <definedName name="IQ_CAPEX_LOW_EST" hidden="1">"c3525"</definedName>
    <definedName name="IQ_CAPEX_LOW_EST_CIQ" hidden="1">"c3810"</definedName>
    <definedName name="IQ_CAPEX_LOW_EST_THOM" hidden="1">"c5505"</definedName>
    <definedName name="IQ_CAPEX_LOW_GUIDANCE" hidden="1">"c4220"</definedName>
    <definedName name="IQ_CAPEX_LOW_GUIDANCE_CIQ" hidden="1">"c4632"</definedName>
    <definedName name="IQ_CAPEX_MEDIAN_EST" hidden="1">"c3526"</definedName>
    <definedName name="IQ_CAPEX_MEDIAN_EST_CIQ" hidden="1">"c3808"</definedName>
    <definedName name="IQ_CAPEX_MEDIAN_EST_THOM" hidden="1">"c5503"</definedName>
    <definedName name="IQ_CAPEX_NUM_EST" hidden="1">"c3521"</definedName>
    <definedName name="IQ_CAPEX_NUM_EST_CIQ" hidden="1">"c3811"</definedName>
    <definedName name="IQ_CAPEX_NUM_EST_THOM" hidden="1">"c5506"</definedName>
    <definedName name="IQ_CAPEX_STDDEV_EST" hidden="1">"c3522"</definedName>
    <definedName name="IQ_CAPEX_STDDEV_EST_CIQ" hidden="1">"c3812"</definedName>
    <definedName name="IQ_CAPEX_STDDEV_EST_THOM" hidden="1">"c5507"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"c3460"</definedName>
    <definedName name="IQ_CAPITALIZED_INTEREST_1" hidden="1">"c3460"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IVIDENDS_NET_INCOME_FDIC" hidden="1">"c6738"</definedName>
    <definedName name="IQ_CASH_DUE_BANKS" hidden="1">"c1351"</definedName>
    <definedName name="IQ_CASH_EPS_ACT_OR_EST" hidden="1">"c5638"</definedName>
    <definedName name="IQ_CASH_EPS_ACT_OR_EST_THOM" hidden="1">"c5646"</definedName>
    <definedName name="IQ_CASH_EPS_DET_EST_CURRENCY_THOM" hidden="1">"c12478"</definedName>
    <definedName name="IQ_CASH_EPS_DET_EST_DATE_THOM" hidden="1">"c12227"</definedName>
    <definedName name="IQ_CASH_EPS_DET_EST_INCL_THOM" hidden="1">"c12361"</definedName>
    <definedName name="IQ_CASH_EPS_DET_EST_ORIGIN_THOM" hidden="1">"c12597"</definedName>
    <definedName name="IQ_CASH_EPS_DET_EST_THOM" hidden="1">"c12077"</definedName>
    <definedName name="IQ_CASH_EPS_EST" hidden="1">"c5631"</definedName>
    <definedName name="IQ_CASH_EPS_EST_THOM" hidden="1">"c5639"</definedName>
    <definedName name="IQ_CASH_EPS_HIGH_EST" hidden="1">"c5633"</definedName>
    <definedName name="IQ_CASH_EPS_HIGH_EST_THOM" hidden="1">"c5641"</definedName>
    <definedName name="IQ_CASH_EPS_LOW_EST" hidden="1">"c5634"</definedName>
    <definedName name="IQ_CASH_EPS_LOW_EST_THOM" hidden="1">"c5642"</definedName>
    <definedName name="IQ_CASH_EPS_MEDIAN_EST" hidden="1">"c5632"</definedName>
    <definedName name="IQ_CASH_EPS_MEDIAN_EST_THOM" hidden="1">"c5640"</definedName>
    <definedName name="IQ_CASH_EPS_NUM_EST" hidden="1">"c5635"</definedName>
    <definedName name="IQ_CASH_EPS_NUM_EST_THOM" hidden="1">"c5643"</definedName>
    <definedName name="IQ_CASH_EPS_STDDEV_EST" hidden="1">"c5636"</definedName>
    <definedName name="IQ_CASH_EPS_STDDEV_EST_THOM" hidden="1">"c5644"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EST" hidden="1">"c4153"</definedName>
    <definedName name="IQ_CASH_FLOW_EST_CIQ" hidden="1">"c4565"</definedName>
    <definedName name="IQ_CASH_FLOW_GUIDANCE" hidden="1">"c4155"</definedName>
    <definedName name="IQ_CASH_FLOW_GUIDANCE_CIQ" hidden="1">"c4567"</definedName>
    <definedName name="IQ_CASH_FLOW_HIGH_EST" hidden="1">"c4156"</definedName>
    <definedName name="IQ_CASH_FLOW_HIGH_EST_CIQ" hidden="1">"c4568"</definedName>
    <definedName name="IQ_CASH_FLOW_HIGH_GUIDANCE" hidden="1">"c4201"</definedName>
    <definedName name="IQ_CASH_FLOW_HIGH_GUIDANCE_CIQ" hidden="1">"c4613"</definedName>
    <definedName name="IQ_CASH_FLOW_LOW_EST" hidden="1">"c4157"</definedName>
    <definedName name="IQ_CASH_FLOW_LOW_EST_CIQ" hidden="1">"c4569"</definedName>
    <definedName name="IQ_CASH_FLOW_LOW_GUIDANCE" hidden="1">"c4241"</definedName>
    <definedName name="IQ_CASH_FLOW_LOW_GUIDANCE_CIQ" hidden="1">"c4653"</definedName>
    <definedName name="IQ_CASH_FLOW_MEDIAN_EST" hidden="1">"c4158"</definedName>
    <definedName name="IQ_CASH_FLOW_MEDIAN_EST_CIQ" hidden="1">"c4570"</definedName>
    <definedName name="IQ_CASH_FLOW_NUM_EST" hidden="1">"c4159"</definedName>
    <definedName name="IQ_CASH_FLOW_NUM_EST_CIQ" hidden="1">"c4571"</definedName>
    <definedName name="IQ_CASH_FLOW_STDDEV_EST" hidden="1">"c4160"</definedName>
    <definedName name="IQ_CASH_FLOW_STDDEV_EST_CIQ" hidden="1">"c4572"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EST" hidden="1">"c4163"</definedName>
    <definedName name="IQ_CASH_OPER_EST_CIQ" hidden="1">"c4575"</definedName>
    <definedName name="IQ_CASH_OPER_GUIDANCE" hidden="1">"c4165"</definedName>
    <definedName name="IQ_CASH_OPER_GUIDANCE_CIQ" hidden="1">"c4577"</definedName>
    <definedName name="IQ_CASH_OPER_HIGH_EST" hidden="1">"c4166"</definedName>
    <definedName name="IQ_CASH_OPER_HIGH_EST_CIQ" hidden="1">"c4578"</definedName>
    <definedName name="IQ_CASH_OPER_HIGH_GUIDANCE" hidden="1">"c4185"</definedName>
    <definedName name="IQ_CASH_OPER_HIGH_GUIDANCE_CIQ" hidden="1">"c4597"</definedName>
    <definedName name="IQ_CASH_OPER_LOW_EST" hidden="1">"c4244"</definedName>
    <definedName name="IQ_CASH_OPER_LOW_EST_CIQ" hidden="1">"c4768"</definedName>
    <definedName name="IQ_CASH_OPER_LOW_GUIDANCE" hidden="1">"c4225"</definedName>
    <definedName name="IQ_CASH_OPER_LOW_GUIDANCE_CIQ" hidden="1">"c4637"</definedName>
    <definedName name="IQ_CASH_OPER_MEDIAN_EST" hidden="1">"c4245"</definedName>
    <definedName name="IQ_CASH_OPER_MEDIAN_EST_CIQ" hidden="1">"c4771"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NUM_EST_CIQ" hidden="1">"c4772"</definedName>
    <definedName name="IQ_CASH_OPER_STDDEV_EST" hidden="1">"c4247"</definedName>
    <definedName name="IQ_CASH_OPER_STDDEV_EST_CIQ" hidden="1">"c4773"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EST_CIQ" hidden="1">"c4775"</definedName>
    <definedName name="IQ_CASH_ST_INVEST_GUIDANCE" hidden="1">"c4250"</definedName>
    <definedName name="IQ_CASH_ST_INVEST_GUIDANCE_CIQ" hidden="1">"c4776"</definedName>
    <definedName name="IQ_CASH_ST_INVEST_HIGH_EST" hidden="1">"c4251"</definedName>
    <definedName name="IQ_CASH_ST_INVEST_HIGH_EST_CIQ" hidden="1">"c4777"</definedName>
    <definedName name="IQ_CASH_ST_INVEST_HIGH_GUIDANCE" hidden="1">"c4195"</definedName>
    <definedName name="IQ_CASH_ST_INVEST_HIGH_GUIDANCE_CIQ" hidden="1">"c4607"</definedName>
    <definedName name="IQ_CASH_ST_INVEST_LOW_EST" hidden="1">"c4252"</definedName>
    <definedName name="IQ_CASH_ST_INVEST_LOW_EST_CIQ" hidden="1">"c4778"</definedName>
    <definedName name="IQ_CASH_ST_INVEST_LOW_GUIDANCE" hidden="1">"c4235"</definedName>
    <definedName name="IQ_CASH_ST_INVEST_LOW_GUIDANCE_CIQ" hidden="1">"c4647"</definedName>
    <definedName name="IQ_CASH_ST_INVEST_MEDIAN_EST" hidden="1">"c4253"</definedName>
    <definedName name="IQ_CASH_ST_INVEST_MEDIAN_EST_CIQ" hidden="1">"c4779"</definedName>
    <definedName name="IQ_CASH_ST_INVEST_NUM_EST" hidden="1">"c4254"</definedName>
    <definedName name="IQ_CASH_ST_INVEST_NUM_EST_CIQ" hidden="1">"c4780"</definedName>
    <definedName name="IQ_CASH_ST_INVEST_STDDEV_EST" hidden="1">"c4255"</definedName>
    <definedName name="IQ_CASH_ST_INVEST_STDDEV_EST_CIQ" hidden="1">"c4781"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CIQ" hidden="1">"c5061"</definedName>
    <definedName name="IQ_CFPS_ACT_OR_EST_THOM" hidden="1">"c5301"</definedName>
    <definedName name="IQ_CFPS_DET_EST" hidden="1">"c12049"</definedName>
    <definedName name="IQ_CFPS_DET_EST_CURRENCY" hidden="1">"c12458"</definedName>
    <definedName name="IQ_CFPS_DET_EST_CURRENCY_THOM" hidden="1">"c12479"</definedName>
    <definedName name="IQ_CFPS_DET_EST_DATE" hidden="1">"c12202"</definedName>
    <definedName name="IQ_CFPS_DET_EST_DATE_THOM" hidden="1">"c12228"</definedName>
    <definedName name="IQ_CFPS_DET_EST_INCL" hidden="1">"c12341"</definedName>
    <definedName name="IQ_CFPS_DET_EST_INCL_THOM" hidden="1">"c12362"</definedName>
    <definedName name="IQ_CFPS_DET_EST_ORIGIN" hidden="1">"c12575"</definedName>
    <definedName name="IQ_CFPS_DET_EST_ORIGIN_THOM" hidden="1">"c12598"</definedName>
    <definedName name="IQ_CFPS_DET_EST_THOM" hidden="1">"c12078"</definedName>
    <definedName name="IQ_CFPS_EST" hidden="1">"c1667"</definedName>
    <definedName name="IQ_CFPS_EST_CIQ" hidden="1">"c3675"</definedName>
    <definedName name="IQ_CFPS_EST_THOM" hidden="1">"c4006"</definedName>
    <definedName name="IQ_CFPS_GUIDANCE" hidden="1">"c4256"</definedName>
    <definedName name="IQ_CFPS_GUIDANCE_CIQ" hidden="1">"c4782"</definedName>
    <definedName name="IQ_CFPS_HIGH_EST" hidden="1">"c1669"</definedName>
    <definedName name="IQ_CFPS_HIGH_EST_CIQ" hidden="1">"c3677"</definedName>
    <definedName name="IQ_CFPS_HIGH_EST_THOM" hidden="1">"c4008"</definedName>
    <definedName name="IQ_CFPS_HIGH_GUIDANCE" hidden="1">"c4167"</definedName>
    <definedName name="IQ_CFPS_HIGH_GUIDANCE_CIQ" hidden="1">"c4579"</definedName>
    <definedName name="IQ_CFPS_LOW_EST" hidden="1">"c1670"</definedName>
    <definedName name="IQ_CFPS_LOW_EST_CIQ" hidden="1">"c3678"</definedName>
    <definedName name="IQ_CFPS_LOW_EST_THOM" hidden="1">"c4009"</definedName>
    <definedName name="IQ_CFPS_LOW_GUIDANCE" hidden="1">"c4207"</definedName>
    <definedName name="IQ_CFPS_LOW_GUIDANCE_CIQ" hidden="1">"c4619"</definedName>
    <definedName name="IQ_CFPS_MEDIAN_EST" hidden="1">"c1668"</definedName>
    <definedName name="IQ_CFPS_MEDIAN_EST_CIQ" hidden="1">"c3676"</definedName>
    <definedName name="IQ_CFPS_MEDIAN_EST_THOM" hidden="1">"c4007"</definedName>
    <definedName name="IQ_CFPS_NUM_EST" hidden="1">"c1671"</definedName>
    <definedName name="IQ_CFPS_NUM_EST_CIQ" hidden="1">"c3679"</definedName>
    <definedName name="IQ_CFPS_NUM_EST_THOM" hidden="1">"c4010"</definedName>
    <definedName name="IQ_CFPS_STDDEV_EST" hidden="1">"c1672"</definedName>
    <definedName name="IQ_CFPS_STDDEV_EST_CIQ" hidden="1">"c3680"</definedName>
    <definedName name="IQ_CFPS_STDDEV_EST_THOM" hidden="1">"c4011"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ATERAL_TYPE" hidden="1">"c8954"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RACTS_OTHER_COMMODITIES_EQUITIES_FDIC" hidden="1">"c6522"</definedName>
    <definedName name="IQ_CONTRIB_ID_DET_EST" hidden="1">"c12045"</definedName>
    <definedName name="IQ_CONTRIB_ID_DET_EST_THOM" hidden="1">"c12073"</definedName>
    <definedName name="IQ_CONTRIB_NAME_DET_EST" hidden="1">"c12046"</definedName>
    <definedName name="IQ_CONTRIB_NAME_DET_EST_THOM" hidden="1">"c12074"</definedName>
    <definedName name="IQ_CONTRIB_NAME_NON_PER_DET_EST" hidden="1">"c12760"</definedName>
    <definedName name="IQ_CONTRIB_NAME_NON_PER_DET_EST_THOM" hidden="1">"c12764"</definedName>
    <definedName name="IQ_CONTRIB_REC_DET_EST" hidden="1">"c12051"</definedName>
    <definedName name="IQ_CONTRIB_REC_DET_EST_DATE" hidden="1">"c12204"</definedName>
    <definedName name="IQ_CONTRIB_REC_DET_EST_DATE_THOM" hidden="1">"c12230"</definedName>
    <definedName name="IQ_CONTRIB_REC_DET_EST_ORIGIN" hidden="1">"c12577"</definedName>
    <definedName name="IQ_CONTRIB_REC_DET_EST_ORIGIN_THOM" hidden="1">"c12600"</definedName>
    <definedName name="IQ_CONTRIB_REC_DET_EST_THOM" hidden="1">"c12080"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ED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EXPOSURE" hidden="1">"c10038"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TY_EST" hidden="1">"c4257"</definedName>
    <definedName name="IQ_DEBT_EQUITY_EST_CIQ" hidden="1">"c4783"</definedName>
    <definedName name="IQ_DEBT_EQUITY_HIGH_EST" hidden="1">"c4258"</definedName>
    <definedName name="IQ_DEBT_EQUITY_HIGH_EST_CIQ" hidden="1">"c4784"</definedName>
    <definedName name="IQ_DEBT_EQUITY_LOW_EST" hidden="1">"c4259"</definedName>
    <definedName name="IQ_DEBT_EQUITY_LOW_EST_CIQ" hidden="1">"c4785"</definedName>
    <definedName name="IQ_DEBT_EQUITY_MEDIAN_EST" hidden="1">"c4260"</definedName>
    <definedName name="IQ_DEBT_EQUITY_MEDIAN_EST_CIQ" hidden="1">"c4786"</definedName>
    <definedName name="IQ_DEBT_EQUITY_NUM_EST" hidden="1">"c4261"</definedName>
    <definedName name="IQ_DEBT_EQUITY_NUM_EST_CIQ" hidden="1">"c4787"</definedName>
    <definedName name="IQ_DEBT_EQUITY_STDDEV_EST" hidden="1">"c4262"</definedName>
    <definedName name="IQ_DEBT_EQUITY_STDDEV_EST_CIQ" hidden="1">"c4788"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CIQ" hidden="1">"c4767"</definedName>
    <definedName name="IQ_DIFF_LASTCLOSE_TARGET_PRICE_THOM" hidden="1">"c5278"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EST_CIQ" hidden="1">"c4789"</definedName>
    <definedName name="IQ_DILUT_OUTSTANDING_CURRENT_HIGH_EST" hidden="1">"c4264"</definedName>
    <definedName name="IQ_DILUT_OUTSTANDING_CURRENT_HIGH_EST_CIQ" hidden="1">"c4790"</definedName>
    <definedName name="IQ_DILUT_OUTSTANDING_CURRENT_LOW_EST" hidden="1">"c4265"</definedName>
    <definedName name="IQ_DILUT_OUTSTANDING_CURRENT_LOW_EST_CIQ" hidden="1">"c4791"</definedName>
    <definedName name="IQ_DILUT_OUTSTANDING_CURRENT_MEDIAN_EST" hidden="1">"c4266"</definedName>
    <definedName name="IQ_DILUT_OUTSTANDING_CURRENT_MEDIAN_EST_CIQ" hidden="1">"c4792"</definedName>
    <definedName name="IQ_DILUT_OUTSTANDING_CURRENT_NUM_EST" hidden="1">"c4267"</definedName>
    <definedName name="IQ_DILUT_OUTSTANDING_CURRENT_NUM_EST_CIQ" hidden="1">"c4793"</definedName>
    <definedName name="IQ_DILUT_OUTSTANDING_CURRENT_STDDEV_EST" hidden="1">"c4268"</definedName>
    <definedName name="IQ_DILUT_OUTSTANDING_CURRENT_STDDEV_EST_CIQ" hidden="1">"c4794"</definedName>
    <definedName name="IQ_DILUT_WEIGHT" hidden="1">"c326"</definedName>
    <definedName name="IQ_DILUT_WEIGHT_EST" hidden="1">"c4269"</definedName>
    <definedName name="IQ_DILUT_WEIGHT_EST_CIQ" hidden="1">"c4795"</definedName>
    <definedName name="IQ_DILUT_WEIGHT_GUIDANCE" hidden="1">"c4270"</definedName>
    <definedName name="IQ_DILUT_WEIGHT_HIGH_EST" hidden="1">"c4271"</definedName>
    <definedName name="IQ_DILUT_WEIGHT_HIGH_EST_CIQ" hidden="1">"c4796"</definedName>
    <definedName name="IQ_DILUT_WEIGHT_LOW_EST" hidden="1">"c4272"</definedName>
    <definedName name="IQ_DILUT_WEIGHT_LOW_EST_CIQ" hidden="1">"c4797"</definedName>
    <definedName name="IQ_DILUT_WEIGHT_MEDIAN_EST" hidden="1">"c4273"</definedName>
    <definedName name="IQ_DILUT_WEIGHT_MEDIAN_EST_CIQ" hidden="1">"c4798"</definedName>
    <definedName name="IQ_DILUT_WEIGHT_NUM_EST" hidden="1">"c4274"</definedName>
    <definedName name="IQ_DILUT_WEIGHT_NUM_EST_CIQ" hidden="1">"c4799"</definedName>
    <definedName name="IQ_DILUT_WEIGHT_STDDEV_EST" hidden="1">"c4275"</definedName>
    <definedName name="IQ_DILUT_WEIGHT_STDDEV_EST_CIQ" hidden="1">"c4800"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 hidden="1">"c4804"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 hidden="1">"c4610"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 hidden="1">"c4650"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 hidden="1">"c4812"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 hidden="1">"c4611"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 hidden="1">"c4651"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PAYMENT_DATE" hidden="1">"c2205"</definedName>
    <definedName name="IQ_DIV_PAYMENT_TYPE" hidden="1">"c12752"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EST_CIQ" hidden="1">"c4821"</definedName>
    <definedName name="IQ_DIVIDEND_HIGH_EST" hidden="1">"c4297"</definedName>
    <definedName name="IQ_DIVIDEND_HIGH_EST_CIQ" hidden="1">"c4822"</definedName>
    <definedName name="IQ_DIVIDEND_LOW_EST" hidden="1">"c4298"</definedName>
    <definedName name="IQ_DIVIDEND_LOW_EST_CIQ" hidden="1">"c4823"</definedName>
    <definedName name="IQ_DIVIDEND_MEDIAN_EST" hidden="1">"c4299"</definedName>
    <definedName name="IQ_DIVIDEND_MEDIAN_EST_CIQ" hidden="1">"c4824"</definedName>
    <definedName name="IQ_DIVIDEND_NUM_EST" hidden="1">"c4300"</definedName>
    <definedName name="IQ_DIVIDEND_NUM_EST_CIQ" hidden="1">"c4825"</definedName>
    <definedName name="IQ_DIVIDEND_STDDEV_EST" hidden="1">"c4301"</definedName>
    <definedName name="IQ_DIVIDEND_STDDEV_EST_CIQ" hidden="1">"c4826"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" hidden="1">"c5062"</definedName>
    <definedName name="IQ_DPS_ACT_OR_EST_THOM" hidden="1">"c5302"</definedName>
    <definedName name="IQ_DPS_DET_EST" hidden="1">"c12052"</definedName>
    <definedName name="IQ_DPS_DET_EST_CURRENCY" hidden="1">"c12459"</definedName>
    <definedName name="IQ_DPS_DET_EST_CURRENCY_THOM" hidden="1">"c12480"</definedName>
    <definedName name="IQ_DPS_DET_EST_DATE" hidden="1">"c12205"</definedName>
    <definedName name="IQ_DPS_DET_EST_DATE_THOM" hidden="1">"c12231"</definedName>
    <definedName name="IQ_DPS_DET_EST_INCL" hidden="1">"c12342"</definedName>
    <definedName name="IQ_DPS_DET_EST_INCL_THOM" hidden="1">"c12363"</definedName>
    <definedName name="IQ_DPS_DET_EST_ORIGIN" hidden="1">"c12578"</definedName>
    <definedName name="IQ_DPS_DET_EST_ORIGIN_THOM" hidden="1">"c12601"</definedName>
    <definedName name="IQ_DPS_DET_EST_THOM" hidden="1">"c12081"</definedName>
    <definedName name="IQ_DPS_EST" hidden="1">"c1674"</definedName>
    <definedName name="IQ_DPS_EST_BOTTOM_UP" hidden="1">"c5493"</definedName>
    <definedName name="IQ_DPS_EST_BOTTOM_UP_CIQ" hidden="1">"c12030"</definedName>
    <definedName name="IQ_DPS_EST_CIQ" hidden="1">"c3682"</definedName>
    <definedName name="IQ_DPS_EST_THOM" hidden="1">"c4013"</definedName>
    <definedName name="IQ_DPS_GUIDANCE" hidden="1">"c4302"</definedName>
    <definedName name="IQ_DPS_GUIDANCE_CIQ" hidden="1">"c4827"</definedName>
    <definedName name="IQ_DPS_HIGH_EST" hidden="1">"c1676"</definedName>
    <definedName name="IQ_DPS_HIGH_EST_CIQ" hidden="1">"c3684"</definedName>
    <definedName name="IQ_DPS_HIGH_EST_THOM" hidden="1">"c4015"</definedName>
    <definedName name="IQ_DPS_HIGH_GUIDANCE" hidden="1">"c4168"</definedName>
    <definedName name="IQ_DPS_HIGH_GUIDANCE_CIQ" hidden="1">"c4580"</definedName>
    <definedName name="IQ_DPS_LOW_EST" hidden="1">"c1677"</definedName>
    <definedName name="IQ_DPS_LOW_EST_CIQ" hidden="1">"c3685"</definedName>
    <definedName name="IQ_DPS_LOW_EST_THOM" hidden="1">"c4016"</definedName>
    <definedName name="IQ_DPS_LOW_GUIDANCE" hidden="1">"c4208"</definedName>
    <definedName name="IQ_DPS_LOW_GUIDANCE_CIQ" hidden="1">"c4620"</definedName>
    <definedName name="IQ_DPS_MEDIAN_EST" hidden="1">"c1675"</definedName>
    <definedName name="IQ_DPS_MEDIAN_EST_CIQ" hidden="1">"c3683"</definedName>
    <definedName name="IQ_DPS_MEDIAN_EST_THOM" hidden="1">"c4014"</definedName>
    <definedName name="IQ_DPS_NUM_EST" hidden="1">"c1678"</definedName>
    <definedName name="IQ_DPS_NUM_EST_CIQ" hidden="1">"c3686"</definedName>
    <definedName name="IQ_DPS_NUM_EST_THOM" hidden="1">"c4017"</definedName>
    <definedName name="IQ_DPS_STDDEV_EST" hidden="1">"c1679"</definedName>
    <definedName name="IQ_DPS_STDDEV_EST_CIQ" hidden="1">"c3687"</definedName>
    <definedName name="IQ_DPS_STDDEV_EST_THOM" hidden="1">"c4018"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THOM" hidden="1">"c5093"</definedName>
    <definedName name="IQ_EARNINGS_COVERAGE_NET_CHARGE_OFFS_FDIC" hidden="1">"c6735"</definedName>
    <definedName name="IQ_EARNINGS_PERIOD_COVERED" hidden="1">"c9958"</definedName>
    <definedName name="IQ_EARNINGS_PERIOD_GROUP" hidden="1">"c9944"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" hidden="1">"c5063"</definedName>
    <definedName name="IQ_EBIT_ACT_OR_EST_THOM" hidden="1">"c5303"</definedName>
    <definedName name="IQ_EBIT_DET_EST" hidden="1">"c12053"</definedName>
    <definedName name="IQ_EBIT_DET_EST_CURRENCY" hidden="1">"c12460"</definedName>
    <definedName name="IQ_EBIT_DET_EST_CURRENCY_THOM" hidden="1">"c12481"</definedName>
    <definedName name="IQ_EBIT_DET_EST_DATE" hidden="1">"c12206"</definedName>
    <definedName name="IQ_EBIT_DET_EST_DATE_THOM" hidden="1">"c12232"</definedName>
    <definedName name="IQ_EBIT_DET_EST_INCL" hidden="1">"c12343"</definedName>
    <definedName name="IQ_EBIT_DET_EST_INCL_THOM" hidden="1">"c12364"</definedName>
    <definedName name="IQ_EBIT_DET_EST_ORIGIN" hidden="1">"c12579"</definedName>
    <definedName name="IQ_EBIT_DET_EST_ORIGIN_THOM" hidden="1">"c12602"</definedName>
    <definedName name="IQ_EBIT_DET_EST_THOM" hidden="1">"c12082"</definedName>
    <definedName name="IQ_EBIT_EQ_INC" hidden="1">"c3498"</definedName>
    <definedName name="IQ_EBIT_EQ_INC_EXCL_SBC" hidden="1">"c3502"</definedName>
    <definedName name="IQ_EBIT_EST" hidden="1">"c1681"</definedName>
    <definedName name="IQ_EBIT_EST_CIQ" hidden="1">"c4674"</definedName>
    <definedName name="IQ_EBIT_EST_THOM" hidden="1">"c5105"</definedName>
    <definedName name="IQ_EBIT_EXCL_SBC" hidden="1">"c3082"</definedName>
    <definedName name="IQ_EBIT_GUIDANCE" hidden="1">"c4303"</definedName>
    <definedName name="IQ_EBIT_GUIDANCE_CIQ" hidden="1">"c4828"</definedName>
    <definedName name="IQ_EBIT_GW_ACT_OR_EST" hidden="1">"c4306"</definedName>
    <definedName name="IQ_EBIT_GW_ACT_OR_EST_CIQ" hidden="1">"c4831"</definedName>
    <definedName name="IQ_EBIT_GW_EST" hidden="1">"c4305"</definedName>
    <definedName name="IQ_EBIT_GW_EST_CIQ" hidden="1">"c4830"</definedName>
    <definedName name="IQ_EBIT_GW_GUIDANCE" hidden="1">"c4307"</definedName>
    <definedName name="IQ_EBIT_GW_GUIDANCE_CIQ" hidden="1">"c4832"</definedName>
    <definedName name="IQ_EBIT_GW_HIGH_EST" hidden="1">"c4308"</definedName>
    <definedName name="IQ_EBIT_GW_HIGH_EST_CIQ" hidden="1">"c4833"</definedName>
    <definedName name="IQ_EBIT_GW_HIGH_GUIDANCE" hidden="1">"c4171"</definedName>
    <definedName name="IQ_EBIT_GW_HIGH_GUIDANCE_CIQ" hidden="1">"c4583"</definedName>
    <definedName name="IQ_EBIT_GW_LOW_EST" hidden="1">"c4309"</definedName>
    <definedName name="IQ_EBIT_GW_LOW_EST_CIQ" hidden="1">"c4834"</definedName>
    <definedName name="IQ_EBIT_GW_LOW_GUIDANCE" hidden="1">"c4211"</definedName>
    <definedName name="IQ_EBIT_GW_LOW_GUIDANCE_CIQ" hidden="1">"c4623"</definedName>
    <definedName name="IQ_EBIT_GW_MEDIAN_EST" hidden="1">"c4310"</definedName>
    <definedName name="IQ_EBIT_GW_MEDIAN_EST_CIQ" hidden="1">"c4835"</definedName>
    <definedName name="IQ_EBIT_GW_NUM_EST" hidden="1">"c4311"</definedName>
    <definedName name="IQ_EBIT_GW_NUM_EST_CIQ" hidden="1">"c4836"</definedName>
    <definedName name="IQ_EBIT_GW_STDDEV_EST" hidden="1">"c4312"</definedName>
    <definedName name="IQ_EBIT_GW_STDDEV_EST_CIQ" hidden="1">"c4837"</definedName>
    <definedName name="IQ_EBIT_HIGH_EST" hidden="1">"c1683"</definedName>
    <definedName name="IQ_EBIT_HIGH_EST_CIQ" hidden="1">"c4676"</definedName>
    <definedName name="IQ_EBIT_HIGH_EST_THOM" hidden="1">"c5107"</definedName>
    <definedName name="IQ_EBIT_HIGH_GUIDANCE" hidden="1">"c4172"</definedName>
    <definedName name="IQ_EBIT_HIGH_GUIDANCE_CIQ" hidden="1">"c4584"</definedName>
    <definedName name="IQ_EBIT_INT" hidden="1">"c360"</definedName>
    <definedName name="IQ_EBIT_LOW_EST" hidden="1">"c1684"</definedName>
    <definedName name="IQ_EBIT_LOW_EST_CIQ" hidden="1">"c4677"</definedName>
    <definedName name="IQ_EBIT_LOW_EST_THOM" hidden="1">"c5108"</definedName>
    <definedName name="IQ_EBIT_LOW_GUIDANCE" hidden="1">"c4212"</definedName>
    <definedName name="IQ_EBIT_LOW_GUIDANCE_CIQ" hidden="1">"c4624"</definedName>
    <definedName name="IQ_EBIT_MARGIN" hidden="1">"c359"</definedName>
    <definedName name="IQ_EBIT_MEDIAN_EST" hidden="1">"c1682"</definedName>
    <definedName name="IQ_EBIT_MEDIAN_EST_CIQ" hidden="1">"c4675"</definedName>
    <definedName name="IQ_EBIT_MEDIAN_EST_THOM" hidden="1">"c5106"</definedName>
    <definedName name="IQ_EBIT_NUM_EST" hidden="1">"c1685"</definedName>
    <definedName name="IQ_EBIT_NUM_EST_CIQ" hidden="1">"c4678"</definedName>
    <definedName name="IQ_EBIT_NUM_EST_THOM" hidden="1">"c5109"</definedName>
    <definedName name="IQ_EBIT_OVER_IE" hidden="1">"c1369"</definedName>
    <definedName name="IQ_EBIT_SBC_ACT_OR_EST" hidden="1">"c4316"</definedName>
    <definedName name="IQ_EBIT_SBC_ACT_OR_EST_CIQ" hidden="1">"c4841"</definedName>
    <definedName name="IQ_EBIT_SBC_EST" hidden="1">"c4315"</definedName>
    <definedName name="IQ_EBIT_SBC_EST_CIQ" hidden="1">"c4840"</definedName>
    <definedName name="IQ_EBIT_SBC_GUIDANCE" hidden="1">"c4317"</definedName>
    <definedName name="IQ_EBIT_SBC_GUIDANCE_CIQ" hidden="1">"c4842"</definedName>
    <definedName name="IQ_EBIT_SBC_GW_ACT_OR_EST" hidden="1">"c4320"</definedName>
    <definedName name="IQ_EBIT_SBC_GW_ACT_OR_EST_CIQ" hidden="1">"c4845"</definedName>
    <definedName name="IQ_EBIT_SBC_GW_EST" hidden="1">"c4319"</definedName>
    <definedName name="IQ_EBIT_SBC_GW_EST_CIQ" hidden="1">"c4844"</definedName>
    <definedName name="IQ_EBIT_SBC_GW_GUIDANCE" hidden="1">"c4321"</definedName>
    <definedName name="IQ_EBIT_SBC_GW_GUIDANCE_CIQ" hidden="1">"c4846"</definedName>
    <definedName name="IQ_EBIT_SBC_GW_HIGH_EST" hidden="1">"c4322"</definedName>
    <definedName name="IQ_EBIT_SBC_GW_HIGH_EST_CIQ" hidden="1">"c4847"</definedName>
    <definedName name="IQ_EBIT_SBC_GW_HIGH_GUIDANCE" hidden="1">"c4193"</definedName>
    <definedName name="IQ_EBIT_SBC_GW_HIGH_GUIDANCE_CIQ" hidden="1">"c4605"</definedName>
    <definedName name="IQ_EBIT_SBC_GW_LOW_EST" hidden="1">"c4323"</definedName>
    <definedName name="IQ_EBIT_SBC_GW_LOW_EST_CIQ" hidden="1">"c4848"</definedName>
    <definedName name="IQ_EBIT_SBC_GW_LOW_GUIDANCE" hidden="1">"c4233"</definedName>
    <definedName name="IQ_EBIT_SBC_GW_LOW_GUIDANCE_CIQ" hidden="1">"c4645"</definedName>
    <definedName name="IQ_EBIT_SBC_GW_MEDIAN_EST" hidden="1">"c4324"</definedName>
    <definedName name="IQ_EBIT_SBC_GW_MEDIAN_EST_CIQ" hidden="1">"c4849"</definedName>
    <definedName name="IQ_EBIT_SBC_GW_NUM_EST" hidden="1">"c4325"</definedName>
    <definedName name="IQ_EBIT_SBC_GW_NUM_EST_CIQ" hidden="1">"c4850"</definedName>
    <definedName name="IQ_EBIT_SBC_GW_STDDEV_EST" hidden="1">"c4326"</definedName>
    <definedName name="IQ_EBIT_SBC_GW_STDDEV_EST_CIQ" hidden="1">"c4851"</definedName>
    <definedName name="IQ_EBIT_SBC_HIGH_EST" hidden="1">"c4328"</definedName>
    <definedName name="IQ_EBIT_SBC_HIGH_EST_CIQ" hidden="1">"c4853"</definedName>
    <definedName name="IQ_EBIT_SBC_HIGH_GUIDANCE" hidden="1">"c4192"</definedName>
    <definedName name="IQ_EBIT_SBC_HIGH_GUIDANCE_CIQ" hidden="1">"c4604"</definedName>
    <definedName name="IQ_EBIT_SBC_LOW_EST" hidden="1">"c4329"</definedName>
    <definedName name="IQ_EBIT_SBC_LOW_EST_CIQ" hidden="1">"c4854"</definedName>
    <definedName name="IQ_EBIT_SBC_LOW_GUIDANCE" hidden="1">"c4232"</definedName>
    <definedName name="IQ_EBIT_SBC_LOW_GUIDANCE_CIQ" hidden="1">"c4644"</definedName>
    <definedName name="IQ_EBIT_SBC_MEDIAN_EST" hidden="1">"c4330"</definedName>
    <definedName name="IQ_EBIT_SBC_MEDIAN_EST_CIQ" hidden="1">"c4855"</definedName>
    <definedName name="IQ_EBIT_SBC_NUM_EST" hidden="1">"c4331"</definedName>
    <definedName name="IQ_EBIT_SBC_NUM_EST_CIQ" hidden="1">"c4856"</definedName>
    <definedName name="IQ_EBIT_SBC_STDDEV_EST" hidden="1">"c4332"</definedName>
    <definedName name="IQ_EBIT_SBC_STDDEV_EST_CIQ" hidden="1">"c4857"</definedName>
    <definedName name="IQ_EBIT_STDDEV_EST" hidden="1">"c1686"</definedName>
    <definedName name="IQ_EBIT_STDDEV_EST_CIQ" hidden="1">"c4679"</definedName>
    <definedName name="IQ_EBIT_STDDEV_EST_THOM" hidden="1">"c5110"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THOM" hidden="1">"c5300"</definedName>
    <definedName name="IQ_EBITDA_CAPEX_INT" hidden="1">"c368"</definedName>
    <definedName name="IQ_EBITDA_CAPEX_OVER_TOTAL_IE" hidden="1">"c1370"</definedName>
    <definedName name="IQ_EBITDA_DET_EST" hidden="1">"c12054"</definedName>
    <definedName name="IQ_EBITDA_DET_EST_CURRENCY" hidden="1">"c12461"</definedName>
    <definedName name="IQ_EBITDA_DET_EST_CURRENCY_THOM" hidden="1">"c12482"</definedName>
    <definedName name="IQ_EBITDA_DET_EST_DATE" hidden="1">"c12207"</definedName>
    <definedName name="IQ_EBITDA_DET_EST_DATE_THOM" hidden="1">"c12233"</definedName>
    <definedName name="IQ_EBITDA_DET_EST_INCL" hidden="1">"c12344"</definedName>
    <definedName name="IQ_EBITDA_DET_EST_INCL_THOM" hidden="1">"c12365"</definedName>
    <definedName name="IQ_EBITDA_DET_EST_ORIGIN" hidden="1">"c12580"</definedName>
    <definedName name="IQ_EBITDA_DET_EST_ORIGIN_THOM" hidden="1">"c12603"</definedName>
    <definedName name="IQ_EBITDA_DET_EST_THOM" hidden="1">"c12083"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THOM" hidden="1">"c3658"</definedName>
    <definedName name="IQ_EBITDA_EXCL_SBC" hidden="1">"c3081"</definedName>
    <definedName name="IQ_EBITDA_GUIDANCE" hidden="1">"c4334"</definedName>
    <definedName name="IQ_EBITDA_GUIDANCE_CIQ" hidden="1">"c4859"</definedName>
    <definedName name="IQ_EBITDA_HIGH_EST" hidden="1">"c370"</definedName>
    <definedName name="IQ_EBITDA_HIGH_EST_CIQ" hidden="1">"c3624"</definedName>
    <definedName name="IQ_EBITDA_HIGH_EST_THOM" hidden="1">"c3660"</definedName>
    <definedName name="IQ_EBITDA_HIGH_GUIDANCE" hidden="1">"c4170"</definedName>
    <definedName name="IQ_EBITDA_HIGH_GUIDANCE_CIQ" hidden="1">"c4582"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THOM" hidden="1">"c3661"</definedName>
    <definedName name="IQ_EBITDA_LOW_GUIDANCE" hidden="1">"c4210"</definedName>
    <definedName name="IQ_EBITDA_LOW_GUIDANCE_CIQ" hidden="1">"c4622"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THOM" hidden="1">"c3659"</definedName>
    <definedName name="IQ_EBITDA_NUM_EST" hidden="1">"c374"</definedName>
    <definedName name="IQ_EBITDA_NUM_EST_CIQ" hidden="1">"c3626"</definedName>
    <definedName name="IQ_EBITDA_NUM_EST_THOM" hidden="1">"c3662"</definedName>
    <definedName name="IQ_EBITDA_OVER_TOTAL_IE" hidden="1">"c1371"</definedName>
    <definedName name="IQ_EBITDA_SBC_ACT_OR_EST" hidden="1">"c4337"</definedName>
    <definedName name="IQ_EBITDA_SBC_ACT_OR_EST_CIQ" hidden="1">"c4862"</definedName>
    <definedName name="IQ_EBITDA_SBC_EST" hidden="1">"c4336"</definedName>
    <definedName name="IQ_EBITDA_SBC_EST_CIQ" hidden="1">"c4861"</definedName>
    <definedName name="IQ_EBITDA_SBC_GUIDANCE" hidden="1">"c4338"</definedName>
    <definedName name="IQ_EBITDA_SBC_GUIDANCE_CIQ" hidden="1">"c4863"</definedName>
    <definedName name="IQ_EBITDA_SBC_HIGH_EST" hidden="1">"c4339"</definedName>
    <definedName name="IQ_EBITDA_SBC_HIGH_EST_CIQ" hidden="1">"c4864"</definedName>
    <definedName name="IQ_EBITDA_SBC_HIGH_GUIDANCE" hidden="1">"c4194"</definedName>
    <definedName name="IQ_EBITDA_SBC_HIGH_GUIDANCE_CIQ" hidden="1">"c4606"</definedName>
    <definedName name="IQ_EBITDA_SBC_LOW_EST" hidden="1">"c4340"</definedName>
    <definedName name="IQ_EBITDA_SBC_LOW_EST_CIQ" hidden="1">"c4865"</definedName>
    <definedName name="IQ_EBITDA_SBC_LOW_GUIDANCE" hidden="1">"c4234"</definedName>
    <definedName name="IQ_EBITDA_SBC_LOW_GUIDANCE_CIQ" hidden="1">"c4646"</definedName>
    <definedName name="IQ_EBITDA_SBC_MEDIAN_EST" hidden="1">"c4341"</definedName>
    <definedName name="IQ_EBITDA_SBC_MEDIAN_EST_CIQ" hidden="1">"c4866"</definedName>
    <definedName name="IQ_EBITDA_SBC_NUM_EST" hidden="1">"c4342"</definedName>
    <definedName name="IQ_EBITDA_SBC_NUM_EST_CIQ" hidden="1">"c4867"</definedName>
    <definedName name="IQ_EBITDA_SBC_STDDEV_EST" hidden="1">"c4343"</definedName>
    <definedName name="IQ_EBITDA_SBC_STDDEV_EST_CIQ" hidden="1">"c4868"</definedName>
    <definedName name="IQ_EBITDA_STDDEV_EST" hidden="1">"c375"</definedName>
    <definedName name="IQ_EBITDA_STDDEV_EST_CIQ" hidden="1">"c3627"</definedName>
    <definedName name="IQ_EBITDA_STDDEV_EST_THOM" hidden="1">"c3663"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GAAP_GUIDANCE" hidden="1">"c4345"</definedName>
    <definedName name="IQ_EBT_GAAP_GUIDANCE_CIQ" hidden="1">"c4870"</definedName>
    <definedName name="IQ_EBT_GAAP_HIGH_GUIDANCE" hidden="1">"c4174"</definedName>
    <definedName name="IQ_EBT_GAAP_HIGH_GUIDANCE_CIQ" hidden="1">"c4586"</definedName>
    <definedName name="IQ_EBT_GAAP_LOW_GUIDANCE" hidden="1">"c4214"</definedName>
    <definedName name="IQ_EBT_GAAP_LOW_GUIDANCE_CIQ" hidden="1">"c4626"</definedName>
    <definedName name="IQ_EBT_GUIDANCE" hidden="1">"c4346"</definedName>
    <definedName name="IQ_EBT_GUIDANCE_CIQ" hidden="1">"c4871"</definedName>
    <definedName name="IQ_EBT_GW_GUIDANCE" hidden="1">"c4347"</definedName>
    <definedName name="IQ_EBT_GW_GUIDANCE_CIQ" hidden="1">"c4872"</definedName>
    <definedName name="IQ_EBT_GW_HIGH_GUIDANCE" hidden="1">"c4175"</definedName>
    <definedName name="IQ_EBT_GW_HIGH_GUIDANCE_CIQ" hidden="1">"c4587"</definedName>
    <definedName name="IQ_EBT_GW_LOW_GUIDANCE" hidden="1">"c4215"</definedName>
    <definedName name="IQ_EBT_GW_LOW_GUIDANCE_CIQ" hidden="1">"c4627"</definedName>
    <definedName name="IQ_EBT_HIGH_GUIDANCE" hidden="1">"c4173"</definedName>
    <definedName name="IQ_EBT_HIGH_GUIDANCE_CIQ" hidden="1">"c4585"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 hidden="1">"c4625"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EST" hidden="1">"c4349"</definedName>
    <definedName name="IQ_EBT_SBC_EST_CIQ" hidden="1">"c4874"</definedName>
    <definedName name="IQ_EBT_SBC_GUIDANCE" hidden="1">"c4351"</definedName>
    <definedName name="IQ_EBT_SBC_GUIDANCE_CIQ" hidden="1">"c4876"</definedName>
    <definedName name="IQ_EBT_SBC_GW_ACT_OR_EST" hidden="1">"c4354"</definedName>
    <definedName name="IQ_EBT_SBC_GW_ACT_OR_EST_CIQ" hidden="1">"c4879"</definedName>
    <definedName name="IQ_EBT_SBC_GW_EST" hidden="1">"c4353"</definedName>
    <definedName name="IQ_EBT_SBC_GW_EST_CIQ" hidden="1">"c4878"</definedName>
    <definedName name="IQ_EBT_SBC_GW_GUIDANCE" hidden="1">"c4355"</definedName>
    <definedName name="IQ_EBT_SBC_GW_GUIDANCE_CIQ" hidden="1">"c4880"</definedName>
    <definedName name="IQ_EBT_SBC_GW_HIGH_EST" hidden="1">"c4356"</definedName>
    <definedName name="IQ_EBT_SBC_GW_HIGH_EST_CIQ" hidden="1">"c4881"</definedName>
    <definedName name="IQ_EBT_SBC_GW_HIGH_GUIDANCE" hidden="1">"c4191"</definedName>
    <definedName name="IQ_EBT_SBC_GW_HIGH_GUIDANCE_CIQ" hidden="1">"c4603"</definedName>
    <definedName name="IQ_EBT_SBC_GW_LOW_EST" hidden="1">"c4357"</definedName>
    <definedName name="IQ_EBT_SBC_GW_LOW_EST_CIQ" hidden="1">"c4882"</definedName>
    <definedName name="IQ_EBT_SBC_GW_LOW_GUIDANCE" hidden="1">"c4231"</definedName>
    <definedName name="IQ_EBT_SBC_GW_LOW_GUIDANCE_CIQ" hidden="1">"c4643"</definedName>
    <definedName name="IQ_EBT_SBC_GW_MEDIAN_EST" hidden="1">"c4358"</definedName>
    <definedName name="IQ_EBT_SBC_GW_MEDIAN_EST_CIQ" hidden="1">"c4883"</definedName>
    <definedName name="IQ_EBT_SBC_GW_NUM_EST" hidden="1">"c4359"</definedName>
    <definedName name="IQ_EBT_SBC_GW_NUM_EST_CIQ" hidden="1">"c4884"</definedName>
    <definedName name="IQ_EBT_SBC_GW_STDDEV_EST" hidden="1">"c4360"</definedName>
    <definedName name="IQ_EBT_SBC_GW_STDDEV_EST_CIQ" hidden="1">"c4885"</definedName>
    <definedName name="IQ_EBT_SBC_HIGH_EST" hidden="1">"c4362"</definedName>
    <definedName name="IQ_EBT_SBC_HIGH_EST_CIQ" hidden="1">"c4887"</definedName>
    <definedName name="IQ_EBT_SBC_HIGH_GUIDANCE" hidden="1">"c4190"</definedName>
    <definedName name="IQ_EBT_SBC_HIGH_GUIDANCE_CIQ" hidden="1">"c4602"</definedName>
    <definedName name="IQ_EBT_SBC_LOW_EST" hidden="1">"c4363"</definedName>
    <definedName name="IQ_EBT_SBC_LOW_EST_CIQ" hidden="1">"c4888"</definedName>
    <definedName name="IQ_EBT_SBC_LOW_GUIDANCE" hidden="1">"c4230"</definedName>
    <definedName name="IQ_EBT_SBC_LOW_GUIDANCE_CIQ" hidden="1">"c4642"</definedName>
    <definedName name="IQ_EBT_SBC_MEDIAN_EST" hidden="1">"c4364"</definedName>
    <definedName name="IQ_EBT_SBC_MEDIAN_EST_CIQ" hidden="1">"c4889"</definedName>
    <definedName name="IQ_EBT_SBC_NUM_EST" hidden="1">"c4365"</definedName>
    <definedName name="IQ_EBT_SBC_NUM_EST_CIQ" hidden="1">"c4890"</definedName>
    <definedName name="IQ_EBT_SBC_STDDEV_EST" hidden="1">"c4366"</definedName>
    <definedName name="IQ_EBT_SBC_STDDEV_EST_CIQ" hidden="1">"c4891"</definedName>
    <definedName name="IQ_EBT_SUBTOTAL_AP" hidden="1">"c8982"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NTERPRISE_VALUE" hidden="1">"c1348"</definedName>
    <definedName name="IQ_ENTITLEMENT_DET_EST" hidden="1">"c12044"</definedName>
    <definedName name="IQ_ENTITLEMENT_DET_EST_THOM" hidden="1">"c12072"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THOM" hidden="1">"c5298"</definedName>
    <definedName name="IQ_EPS_AP" hidden="1">"c8880"</definedName>
    <definedName name="IQ_EPS_AP_ABS" hidden="1">"c8899"</definedName>
    <definedName name="IQ_EPS_DET_EST_CURRENCY_THOM" hidden="1">"c12484"</definedName>
    <definedName name="IQ_EPS_DET_EST_DATE_THOM" hidden="1">"c12235"</definedName>
    <definedName name="IQ_EPS_DET_EST_INCL_THOM" hidden="1">"c12367"</definedName>
    <definedName name="IQ_EPS_DET_EST_ORIGIN_THOM" hidden="1">"c12605"</definedName>
    <definedName name="IQ_EPS_DET_EST_THOM" hidden="1">"c12085"</definedName>
    <definedName name="IQ_EPS_EST" hidden="1">"c399"</definedName>
    <definedName name="IQ_EPS_EST_BOTTOM_UP" hidden="1">"c5489"</definedName>
    <definedName name="IQ_EPS_EST_BOTTOM_UP_CIQ" hidden="1">"c12026"</definedName>
    <definedName name="IQ_EPS_EST_BOTTOM_UP_THOM" hidden="1">"c5647"</definedName>
    <definedName name="IQ_EPS_EST_CIQ" hidden="1">"c4994"</definedName>
    <definedName name="IQ_EPS_EST_THOM" hidden="1">"c5290"</definedName>
    <definedName name="IQ_EPS_EXCL_GUIDANCE" hidden="1">"c4368"</definedName>
    <definedName name="IQ_EPS_EXCL_GUIDANCE_CIQ" hidden="1">"c4893"</definedName>
    <definedName name="IQ_EPS_EXCL_HIGH_GUIDANCE" hidden="1">"c4369"</definedName>
    <definedName name="IQ_EPS_EXCL_HIGH_GUIDANCE_CIQ" hidden="1">"c4894"</definedName>
    <definedName name="IQ_EPS_EXCL_LOW_GUIDANCE" hidden="1">"c4204"</definedName>
    <definedName name="IQ_EPS_EXCL_LOW_GUIDANCE_CIQ" hidden="1">"c4616"</definedName>
    <definedName name="IQ_EPS_GAAP_GUIDANCE" hidden="1">"c4370"</definedName>
    <definedName name="IQ_EPS_GAAP_GUIDANCE_CIQ" hidden="1">"c4895"</definedName>
    <definedName name="IQ_EPS_GAAP_HIGH_GUIDANCE" hidden="1">"c4371"</definedName>
    <definedName name="IQ_EPS_GAAP_HIGH_GUIDANCE_CIQ" hidden="1">"c4896"</definedName>
    <definedName name="IQ_EPS_GAAP_LOW_GUIDANCE" hidden="1">"c4205"</definedName>
    <definedName name="IQ_EPS_GAAP_LOW_GUIDANCE_CIQ" hidden="1">"c4617"</definedName>
    <definedName name="IQ_EPS_GW_ACT_OR_EST" hidden="1">"c2223"</definedName>
    <definedName name="IQ_EPS_GW_ACT_OR_EST_CIQ" hidden="1">"c5066"</definedName>
    <definedName name="IQ_EPS_GW_DET_EST" hidden="1">"c12056"</definedName>
    <definedName name="IQ_EPS_GW_DET_EST_CURRENCY" hidden="1">"c12463"</definedName>
    <definedName name="IQ_EPS_GW_DET_EST_CURRENCY_THOM" hidden="1">"c12485"</definedName>
    <definedName name="IQ_EPS_GW_DET_EST_DATE" hidden="1">"c12209"</definedName>
    <definedName name="IQ_EPS_GW_DET_EST_DATE_THOM" hidden="1">"c12236"</definedName>
    <definedName name="IQ_EPS_GW_DET_EST_INCL" hidden="1">"c12346"</definedName>
    <definedName name="IQ_EPS_GW_DET_EST_INCL_THOM" hidden="1">"c12368"</definedName>
    <definedName name="IQ_EPS_GW_DET_EST_ORIGIN" hidden="1">"c12582"</definedName>
    <definedName name="IQ_EPS_GW_DET_EST_ORIGIN_THOM" hidden="1">"c12606"</definedName>
    <definedName name="IQ_EPS_GW_DET_EST_THOM" hidden="1">"c12086"</definedName>
    <definedName name="IQ_EPS_GW_EST" hidden="1">"c1737"</definedName>
    <definedName name="IQ_EPS_GW_EST_BOTTOM_UP" hidden="1">"c5491"</definedName>
    <definedName name="IQ_EPS_GW_EST_BOTTOM_UP_CIQ" hidden="1">"c12028"</definedName>
    <definedName name="IQ_EPS_GW_EST_CIQ" hidden="1">"c4723"</definedName>
    <definedName name="IQ_EPS_GW_EST_THOM" hidden="1">"c5133"</definedName>
    <definedName name="IQ_EPS_GW_GUIDANCE" hidden="1">"c4372"</definedName>
    <definedName name="IQ_EPS_GW_GUIDANCE_CIQ" hidden="1">"c4897"</definedName>
    <definedName name="IQ_EPS_GW_HIGH_EST" hidden="1">"c1739"</definedName>
    <definedName name="IQ_EPS_GW_HIGH_EST_CIQ" hidden="1">"c4725"</definedName>
    <definedName name="IQ_EPS_GW_HIGH_EST_THOM" hidden="1">"c5135"</definedName>
    <definedName name="IQ_EPS_GW_HIGH_GUIDANCE" hidden="1">"c4373"</definedName>
    <definedName name="IQ_EPS_GW_HIGH_GUIDANCE_CIQ" hidden="1">"c4898"</definedName>
    <definedName name="IQ_EPS_GW_LOW_EST" hidden="1">"c1740"</definedName>
    <definedName name="IQ_EPS_GW_LOW_EST_CIQ" hidden="1">"c4726"</definedName>
    <definedName name="IQ_EPS_GW_LOW_EST_THOM" hidden="1">"c5136"</definedName>
    <definedName name="IQ_EPS_GW_LOW_GUIDANCE" hidden="1">"c4206"</definedName>
    <definedName name="IQ_EPS_GW_LOW_GUIDANCE_CIQ" hidden="1">"c4618"</definedName>
    <definedName name="IQ_EPS_GW_MEDIAN_EST" hidden="1">"c1738"</definedName>
    <definedName name="IQ_EPS_GW_MEDIAN_EST_CIQ" hidden="1">"c4724"</definedName>
    <definedName name="IQ_EPS_GW_MEDIAN_EST_THOM" hidden="1">"c5134"</definedName>
    <definedName name="IQ_EPS_GW_NUM_EST" hidden="1">"c1741"</definedName>
    <definedName name="IQ_EPS_GW_NUM_EST_CIQ" hidden="1">"c4727"</definedName>
    <definedName name="IQ_EPS_GW_NUM_EST_THOM" hidden="1">"c5137"</definedName>
    <definedName name="IQ_EPS_GW_STDDEV_EST" hidden="1">"c1742"</definedName>
    <definedName name="IQ_EPS_GW_STDDEV_EST_CIQ" hidden="1">"c4728"</definedName>
    <definedName name="IQ_EPS_GW_STDDEV_EST_THOM" hidden="1">"c5138"</definedName>
    <definedName name="IQ_EPS_HIGH_EST" hidden="1">"c400"</definedName>
    <definedName name="IQ_EPS_HIGH_EST_CIQ" hidden="1">"c4995"</definedName>
    <definedName name="IQ_EPS_HIGH_EST_THOM" hidden="1">"c5291"</definedName>
    <definedName name="IQ_EPS_LOW_EST" hidden="1">"c401"</definedName>
    <definedName name="IQ_EPS_LOW_EST_CIQ" hidden="1">"c4996"</definedName>
    <definedName name="IQ_EPS_LOW_EST_THOM" hidden="1">"c5292"</definedName>
    <definedName name="IQ_EPS_MEDIAN_EST" hidden="1">"c1661"</definedName>
    <definedName name="IQ_EPS_MEDIAN_EST_CIQ" hidden="1">"c4997"</definedName>
    <definedName name="IQ_EPS_MEDIAN_EST_THOM" hidden="1">"c5293"</definedName>
    <definedName name="IQ_EPS_NAME_AP" hidden="1">"c8918"</definedName>
    <definedName name="IQ_EPS_NAME_AP_ABS" hidden="1">"c8937"</definedName>
    <definedName name="IQ_EPS_NORM" hidden="1">"c1902"</definedName>
    <definedName name="IQ_EPS_NORM_DET_EST" hidden="1">"c12058"</definedName>
    <definedName name="IQ_EPS_NORM_DET_EST_CURRENCY" hidden="1">"c12465"</definedName>
    <definedName name="IQ_EPS_NORM_DET_EST_DATE" hidden="1">"c12211"</definedName>
    <definedName name="IQ_EPS_NORM_DET_EST_INCL" hidden="1">"c12348"</definedName>
    <definedName name="IQ_EPS_NORM_DET_EST_ORIGIN" hidden="1">"c12583"</definedName>
    <definedName name="IQ_EPS_NORM_EST" hidden="1">"c2226"</definedName>
    <definedName name="IQ_EPS_NORM_EST_BOTTOM_UP" hidden="1">"c5490"</definedName>
    <definedName name="IQ_EPS_NORM_EST_BOTTOM_UP_CIQ" hidden="1">"c12027"</definedName>
    <definedName name="IQ_EPS_NORM_EST_CIQ" hidden="1">"c4667"</definedName>
    <definedName name="IQ_EPS_NORM_HIGH_EST" hidden="1">"c2228"</definedName>
    <definedName name="IQ_EPS_NORM_HIGH_EST_CIQ" hidden="1">"c4669"</definedName>
    <definedName name="IQ_EPS_NORM_LOW_EST" hidden="1">"c2229"</definedName>
    <definedName name="IQ_EPS_NORM_LOW_EST_CIQ" hidden="1">"c4670"</definedName>
    <definedName name="IQ_EPS_NORM_MEDIAN_EST" hidden="1">"c2227"</definedName>
    <definedName name="IQ_EPS_NORM_MEDIAN_EST_CIQ" hidden="1">"c4668"</definedName>
    <definedName name="IQ_EPS_NORM_NUM_EST" hidden="1">"c2230"</definedName>
    <definedName name="IQ_EPS_NORM_NUM_EST_CIQ" hidden="1">"c4671"</definedName>
    <definedName name="IQ_EPS_NORM_STDDEV_EST" hidden="1">"c2231"</definedName>
    <definedName name="IQ_EPS_NORM_STDDEV_EST_CIQ" hidden="1">"c4672"</definedName>
    <definedName name="IQ_EPS_NUM_EST" hidden="1">"c402"</definedName>
    <definedName name="IQ_EPS_NUM_EST_CIQ" hidden="1">"c4992"</definedName>
    <definedName name="IQ_EPS_NUM_EST_THOM" hidden="1">"c5288"</definedName>
    <definedName name="IQ_EPS_REPORT_ACT_OR_EST" hidden="1">"c2224"</definedName>
    <definedName name="IQ_EPS_REPORT_ACT_OR_EST_CIQ" hidden="1">"c5067"</definedName>
    <definedName name="IQ_EPS_REPORT_ACT_OR_EST_THOM" hidden="1">"c5307"</definedName>
    <definedName name="IQ_EPS_REPORTED_DET_EST" hidden="1">"c12057"</definedName>
    <definedName name="IQ_EPS_REPORTED_DET_EST_CURRENCY" hidden="1">"c12464"</definedName>
    <definedName name="IQ_EPS_REPORTED_DET_EST_CURRENCY_THOM" hidden="1">"c12486"</definedName>
    <definedName name="IQ_EPS_REPORTED_DET_EST_DATE" hidden="1">"c12210"</definedName>
    <definedName name="IQ_EPS_REPORTED_DET_EST_DATE_THOM" hidden="1">"c12237"</definedName>
    <definedName name="IQ_EPS_REPORTED_DET_EST_INCL" hidden="1">"c12347"</definedName>
    <definedName name="IQ_EPS_REPORTED_DET_EST_INCL_THOM" hidden="1">"c12369"</definedName>
    <definedName name="IQ_EPS_REPORTED_DET_EST_ORIGIN" hidden="1">"c12772"</definedName>
    <definedName name="IQ_EPS_REPORTED_DET_EST_ORIGIN_THOM" hidden="1">"c12607"</definedName>
    <definedName name="IQ_EPS_REPORTED_DET_EST_THOM" hidden="1">"c12087"</definedName>
    <definedName name="IQ_EPS_REPORTED_EST" hidden="1">"c1744"</definedName>
    <definedName name="IQ_EPS_REPORTED_EST_BOTTOM_UP" hidden="1">"c5492"</definedName>
    <definedName name="IQ_EPS_REPORTED_EST_BOTTOM_UP_CIQ" hidden="1">"c12029"</definedName>
    <definedName name="IQ_EPS_REPORTED_EST_CIQ" hidden="1">"c4730"</definedName>
    <definedName name="IQ_EPS_REPORTED_EST_THOM" hidden="1">"c5140"</definedName>
    <definedName name="IQ_EPS_REPORTED_HIGH_EST" hidden="1">"c1746"</definedName>
    <definedName name="IQ_EPS_REPORTED_HIGH_EST_CIQ" hidden="1">"c4732"</definedName>
    <definedName name="IQ_EPS_REPORTED_HIGH_EST_THOM" hidden="1">"c5142"</definedName>
    <definedName name="IQ_EPS_REPORTED_LOW_EST" hidden="1">"c1747"</definedName>
    <definedName name="IQ_EPS_REPORTED_LOW_EST_CIQ" hidden="1">"c4733"</definedName>
    <definedName name="IQ_EPS_REPORTED_LOW_EST_THOM" hidden="1">"c5143"</definedName>
    <definedName name="IQ_EPS_REPORTED_MEDIAN_EST" hidden="1">"c1745"</definedName>
    <definedName name="IQ_EPS_REPORTED_MEDIAN_EST_CIQ" hidden="1">"c4731"</definedName>
    <definedName name="IQ_EPS_REPORTED_MEDIAN_EST_THOM" hidden="1">"c5141"</definedName>
    <definedName name="IQ_EPS_REPORTED_NUM_EST" hidden="1">"c1748"</definedName>
    <definedName name="IQ_EPS_REPORTED_NUM_EST_CIQ" hidden="1">"c4734"</definedName>
    <definedName name="IQ_EPS_REPORTED_NUM_EST_THOM" hidden="1">"c5144"</definedName>
    <definedName name="IQ_EPS_REPORTED_STDDEV_EST" hidden="1">"c1749"</definedName>
    <definedName name="IQ_EPS_REPORTED_STDDEV_EST_CIQ" hidden="1">"c4735"</definedName>
    <definedName name="IQ_EPS_REPORTED_STDDEV_EST_THOM" hidden="1">"c5145"</definedName>
    <definedName name="IQ_EPS_SBC_ACT_OR_EST" hidden="1">"c4376"</definedName>
    <definedName name="IQ_EPS_SBC_ACT_OR_EST_CIQ" hidden="1">"c4901"</definedName>
    <definedName name="IQ_EPS_SBC_EST" hidden="1">"c4375"</definedName>
    <definedName name="IQ_EPS_SBC_EST_CIQ" hidden="1">"c4900"</definedName>
    <definedName name="IQ_EPS_SBC_GUIDANCE" hidden="1">"c4377"</definedName>
    <definedName name="IQ_EPS_SBC_GUIDANCE_CIQ" hidden="1">"c4902"</definedName>
    <definedName name="IQ_EPS_SBC_GW_ACT_OR_EST" hidden="1">"c4380"</definedName>
    <definedName name="IQ_EPS_SBC_GW_ACT_OR_EST_CIQ" hidden="1">"c4905"</definedName>
    <definedName name="IQ_EPS_SBC_GW_EST" hidden="1">"c4379"</definedName>
    <definedName name="IQ_EPS_SBC_GW_EST_CIQ" hidden="1">"c4904"</definedName>
    <definedName name="IQ_EPS_SBC_GW_GUIDANCE" hidden="1">"c4381"</definedName>
    <definedName name="IQ_EPS_SBC_GW_GUIDANCE_CIQ" hidden="1">"c4906"</definedName>
    <definedName name="IQ_EPS_SBC_GW_HIGH_EST" hidden="1">"c4382"</definedName>
    <definedName name="IQ_EPS_SBC_GW_HIGH_EST_CIQ" hidden="1">"c4907"</definedName>
    <definedName name="IQ_EPS_SBC_GW_HIGH_GUIDANCE" hidden="1">"c4189"</definedName>
    <definedName name="IQ_EPS_SBC_GW_HIGH_GUIDANCE_CIQ" hidden="1">"c4601"</definedName>
    <definedName name="IQ_EPS_SBC_GW_LOW_EST" hidden="1">"c4383"</definedName>
    <definedName name="IQ_EPS_SBC_GW_LOW_EST_CIQ" hidden="1">"c4908"</definedName>
    <definedName name="IQ_EPS_SBC_GW_LOW_GUIDANCE" hidden="1">"c4229"</definedName>
    <definedName name="IQ_EPS_SBC_GW_LOW_GUIDANCE_CIQ" hidden="1">"c4641"</definedName>
    <definedName name="IQ_EPS_SBC_GW_MEDIAN_EST" hidden="1">"c4384"</definedName>
    <definedName name="IQ_EPS_SBC_GW_MEDIAN_EST_CIQ" hidden="1">"c4909"</definedName>
    <definedName name="IQ_EPS_SBC_GW_NUM_EST" hidden="1">"c4385"</definedName>
    <definedName name="IQ_EPS_SBC_GW_NUM_EST_CIQ" hidden="1">"c4910"</definedName>
    <definedName name="IQ_EPS_SBC_GW_STDDEV_EST" hidden="1">"c4386"</definedName>
    <definedName name="IQ_EPS_SBC_GW_STDDEV_EST_CIQ" hidden="1">"c4911"</definedName>
    <definedName name="IQ_EPS_SBC_HIGH_EST" hidden="1">"c4388"</definedName>
    <definedName name="IQ_EPS_SBC_HIGH_EST_CIQ" hidden="1">"c4913"</definedName>
    <definedName name="IQ_EPS_SBC_HIGH_GUIDANCE" hidden="1">"c4188"</definedName>
    <definedName name="IQ_EPS_SBC_HIGH_GUIDANCE_CIQ" hidden="1">"c4600"</definedName>
    <definedName name="IQ_EPS_SBC_LOW_EST" hidden="1">"c4389"</definedName>
    <definedName name="IQ_EPS_SBC_LOW_EST_CIQ" hidden="1">"c4914"</definedName>
    <definedName name="IQ_EPS_SBC_LOW_GUIDANCE" hidden="1">"c4228"</definedName>
    <definedName name="IQ_EPS_SBC_LOW_GUIDANCE_CIQ" hidden="1">"c4640"</definedName>
    <definedName name="IQ_EPS_SBC_MEDIAN_EST" hidden="1">"c4390"</definedName>
    <definedName name="IQ_EPS_SBC_MEDIAN_EST_CIQ" hidden="1">"c4915"</definedName>
    <definedName name="IQ_EPS_SBC_NUM_EST" hidden="1">"c4391"</definedName>
    <definedName name="IQ_EPS_SBC_NUM_EST_CIQ" hidden="1">"c4916"</definedName>
    <definedName name="IQ_EPS_SBC_STDDEV_EST" hidden="1">"c4392"</definedName>
    <definedName name="IQ_EPS_SBC_STDDEV_EST_CIQ" hidden="1">"c4917"</definedName>
    <definedName name="IQ_EPS_STDDEV_EST" hidden="1">"c403"</definedName>
    <definedName name="IQ_EPS_STDDEV_EST_CIQ" hidden="1">"c4993"</definedName>
    <definedName name="IQ_EPS_STDDEV_EST_THOM" hidden="1">"c5289"</definedName>
    <definedName name="IQ_EQUITY_AFFIL" hidden="1">"c1451"</definedName>
    <definedName name="IQ_EQUITY_AP" hidden="1">"c8887"</definedName>
    <definedName name="IQ_EQUITY_AP_ABS" hidden="1">"c8906"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NAME_AP" hidden="1">"c8925"</definedName>
    <definedName name="IQ_EQUITY_NAME_AP_ABS" hidden="1">"c8944"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" hidden="1">"c5630"</definedName>
    <definedName name="IQ_EST_ACT_BV_CIQ" hidden="1">"c4743"</definedName>
    <definedName name="IQ_EST_ACT_BV_SHARE" hidden="1">"c3549"</definedName>
    <definedName name="IQ_EST_ACT_BV_SHARE_CIQ" hidden="1">"c3806"</definedName>
    <definedName name="IQ_EST_ACT_BV_SHARE_THOM" hidden="1">"c4026"</definedName>
    <definedName name="IQ_EST_ACT_CAPEX" hidden="1">"c3546"</definedName>
    <definedName name="IQ_EST_ACT_CAPEX_CIQ" hidden="1">"c3813"</definedName>
    <definedName name="IQ_EST_ACT_CAPEX_THOM" hidden="1">"c5508"</definedName>
    <definedName name="IQ_EST_ACT_CASH_EPS" hidden="1">"c5637"</definedName>
    <definedName name="IQ_EST_ACT_CASH_EPS_THOM" hidden="1">"c5645"</definedName>
    <definedName name="IQ_EST_ACT_CASH_FLOW" hidden="1">"c4394"</definedName>
    <definedName name="IQ_EST_ACT_CASH_FLOW_CIQ" hidden="1">"c4919"</definedName>
    <definedName name="IQ_EST_ACT_CASH_OPER" hidden="1">"c4395"</definedName>
    <definedName name="IQ_EST_ACT_CASH_OPER_CIQ" hidden="1">"c4920"</definedName>
    <definedName name="IQ_EST_ACT_CFPS" hidden="1">"c1673"</definedName>
    <definedName name="IQ_EST_ACT_CFPS_CIQ" hidden="1">"c3681"</definedName>
    <definedName name="IQ_EST_ACT_CFPS_THOM" hidden="1">"c4012"</definedName>
    <definedName name="IQ_EST_ACT_DISTRIBUTABLE_CASH" hidden="1">"c4396"</definedName>
    <definedName name="IQ_EST_ACT_DISTRIBUTABLE_CASH_CIQ" hidden="1">"c4921"</definedName>
    <definedName name="IQ_EST_ACT_DISTRIBUTABLE_CASH_SHARE" hidden="1">"c4397"</definedName>
    <definedName name="IQ_EST_ACT_DISTRIBUTABLE_CASH_SHARE_CIQ" hidden="1">"c4922"</definedName>
    <definedName name="IQ_EST_ACT_DPS" hidden="1">"c1680"</definedName>
    <definedName name="IQ_EST_ACT_DPS_CIQ" hidden="1">"c3688"</definedName>
    <definedName name="IQ_EST_ACT_DPS_THOM" hidden="1">"c4019"</definedName>
    <definedName name="IQ_EST_ACT_EBIT" hidden="1">"c1687"</definedName>
    <definedName name="IQ_EST_ACT_EBIT_CIQ" hidden="1">"c4680"</definedName>
    <definedName name="IQ_EST_ACT_EBIT_GW" hidden="1">"c4398"</definedName>
    <definedName name="IQ_EST_ACT_EBIT_GW_CIQ" hidden="1">"c4923"</definedName>
    <definedName name="IQ_EST_ACT_EBIT_SBC" hidden="1">"c4399"</definedName>
    <definedName name="IQ_EST_ACT_EBIT_SBC_CIQ" hidden="1">"c4924"</definedName>
    <definedName name="IQ_EST_ACT_EBIT_SBC_GW" hidden="1">"c4400"</definedName>
    <definedName name="IQ_EST_ACT_EBIT_SBC_GW_CIQ" hidden="1">"c4925"</definedName>
    <definedName name="IQ_EST_ACT_EBIT_THOM" hidden="1">"c5111"</definedName>
    <definedName name="IQ_EST_ACT_EBITDA" hidden="1">"c1664"</definedName>
    <definedName name="IQ_EST_ACT_EBITDA_CIQ" hidden="1">"c3667"</definedName>
    <definedName name="IQ_EST_ACT_EBITDA_SBC" hidden="1">"c4401"</definedName>
    <definedName name="IQ_EST_ACT_EBITDA_SBC_CIQ" hidden="1">"c4926"</definedName>
    <definedName name="IQ_EST_ACT_EBITDA_THOM" hidden="1">"c3998"</definedName>
    <definedName name="IQ_EST_ACT_EBT_SBC" hidden="1">"c4402"</definedName>
    <definedName name="IQ_EST_ACT_EBT_SBC_CIQ" hidden="1">"c4927"</definedName>
    <definedName name="IQ_EST_ACT_EBT_SBC_GW" hidden="1">"c4403"</definedName>
    <definedName name="IQ_EST_ACT_EBT_SBC_GW_CIQ" hidden="1">"c4928"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GW_THOM" hidden="1">"c5139"</definedName>
    <definedName name="IQ_EST_ACT_EPS_NORM" hidden="1">"c2232"</definedName>
    <definedName name="IQ_EST_ACT_EPS_NORM_CIQ" hidden="1">"c4673"</definedName>
    <definedName name="IQ_EST_ACT_EPS_REPORTED" hidden="1">"c1750"</definedName>
    <definedName name="IQ_EST_ACT_EPS_REPORTED_CIQ" hidden="1">"c4736"</definedName>
    <definedName name="IQ_EST_ACT_EPS_REPORTED_THOM" hidden="1">"c5146"</definedName>
    <definedName name="IQ_EST_ACT_EPS_SBC" hidden="1">"c4404"</definedName>
    <definedName name="IQ_EST_ACT_EPS_SBC_CIQ" hidden="1">"c4929"</definedName>
    <definedName name="IQ_EST_ACT_EPS_SBC_GW" hidden="1">"c4405"</definedName>
    <definedName name="IQ_EST_ACT_EPS_SBC_GW_CIQ" hidden="1">"c4930"</definedName>
    <definedName name="IQ_EST_ACT_EPS_THOM" hidden="1">"c5294"</definedName>
    <definedName name="IQ_EST_ACT_FFO" hidden="1">"c1666"</definedName>
    <definedName name="IQ_EST_ACT_FFO_ADJ" hidden="1">"c4406"</definedName>
    <definedName name="IQ_EST_ACT_FFO_ADJ_CIQ" hidden="1">"c4931"</definedName>
    <definedName name="IQ_EST_ACT_FFO_CIQ" hidden="1">"c3674"</definedName>
    <definedName name="IQ_EST_ACT_FFO_SHARE" hidden="1">"c4407"</definedName>
    <definedName name="IQ_EST_ACT_FFO_SHARE_CIQ" hidden="1">"c4932"</definedName>
    <definedName name="IQ_EST_ACT_FFO_THOM" hidden="1">"c4005"</definedName>
    <definedName name="IQ_EST_ACT_GROSS_MARGIN" hidden="1">"c5553"</definedName>
    <definedName name="IQ_EST_ACT_GROSS_MARGIN_THOM" hidden="1">"c5561"</definedName>
    <definedName name="IQ_EST_ACT_MAINT_CAPEX" hidden="1">"c4408"</definedName>
    <definedName name="IQ_EST_ACT_MAINT_CAPEX_CIQ" hidden="1">"c4933"</definedName>
    <definedName name="IQ_EST_ACT_NAV" hidden="1">"c1757"</definedName>
    <definedName name="IQ_EST_ACT_NAV_SHARE" hidden="1">"c5608"</definedName>
    <definedName name="IQ_EST_ACT_NAV_SHARE_CIQ" hidden="1">"c12031"</definedName>
    <definedName name="IQ_EST_ACT_NAV_THOM" hidden="1">"c5600"</definedName>
    <definedName name="IQ_EST_ACT_NET_DEBT" hidden="1">"c3545"</definedName>
    <definedName name="IQ_EST_ACT_NET_DEBT_CIQ" hidden="1">"c3820"</definedName>
    <definedName name="IQ_EST_ACT_NET_DEBT_THOM" hidden="1">"c4033"</definedName>
    <definedName name="IQ_EST_ACT_NI" hidden="1">"c1722"</definedName>
    <definedName name="IQ_EST_ACT_NI_CIQ" hidden="1">"c4708"</definedName>
    <definedName name="IQ_EST_ACT_NI_GW" hidden="1">"c1729"</definedName>
    <definedName name="IQ_EST_ACT_NI_GW_CIQ" hidden="1">"c4715"</definedName>
    <definedName name="IQ_EST_ACT_NI_REPORTED" hidden="1">"c1736"</definedName>
    <definedName name="IQ_EST_ACT_NI_REPORTED_CIQ" hidden="1">"c4722"</definedName>
    <definedName name="IQ_EST_ACT_NI_SBC" hidden="1">"c4409"</definedName>
    <definedName name="IQ_EST_ACT_NI_SBC_CIQ" hidden="1">"c4934"</definedName>
    <definedName name="IQ_EST_ACT_NI_SBC_GW" hidden="1">"c4410"</definedName>
    <definedName name="IQ_EST_ACT_NI_SBC_GW_CIQ" hidden="1">"c4935"</definedName>
    <definedName name="IQ_EST_ACT_NI_THOM" hidden="1">"c5132"</definedName>
    <definedName name="IQ_EST_ACT_OPER_INC" hidden="1">"c1694"</definedName>
    <definedName name="IQ_EST_ACT_OPER_INC_CIQ" hidden="1">"c12016"</definedName>
    <definedName name="IQ_EST_ACT_OPER_INC_THOM" hidden="1">"c5118"</definedName>
    <definedName name="IQ_EST_ACT_PRETAX_GW_INC" hidden="1">"c1708"</definedName>
    <definedName name="IQ_EST_ACT_PRETAX_GW_INC_CIQ" hidden="1">"c4694"</definedName>
    <definedName name="IQ_EST_ACT_PRETAX_INC" hidden="1">"c1701"</definedName>
    <definedName name="IQ_EST_ACT_PRETAX_INC_CIQ" hidden="1">"c4687"</definedName>
    <definedName name="IQ_EST_ACT_PRETAX_INC_THOM" hidden="1">"c5125"</definedName>
    <definedName name="IQ_EST_ACT_PRETAX_REPORT_INC" hidden="1">"c1715"</definedName>
    <definedName name="IQ_EST_ACT_PRETAX_REPORT_INC_CIQ" hidden="1">"c4701"</definedName>
    <definedName name="IQ_EST_ACT_RECURRING_PROFIT" hidden="1">"c4411"</definedName>
    <definedName name="IQ_EST_ACT_RECURRING_PROFIT_CIQ" hidden="1">"c4936"</definedName>
    <definedName name="IQ_EST_ACT_RECURRING_PROFIT_SHARE" hidden="1">"c4412"</definedName>
    <definedName name="IQ_EST_ACT_RECURRING_PROFIT_SHARE_CIQ" hidden="1">"c4937"</definedName>
    <definedName name="IQ_EST_ACT_RETURN_ASSETS" hidden="1">"c3547"</definedName>
    <definedName name="IQ_EST_ACT_RETURN_ASSETS_THOM" hidden="1">"c4040"</definedName>
    <definedName name="IQ_EST_ACT_RETURN_EQUITY" hidden="1">"c3548"</definedName>
    <definedName name="IQ_EST_ACT_RETURN_EQUITY_THOM" hidden="1">"c5287"</definedName>
    <definedName name="IQ_EST_ACT_REV" hidden="1">"c2113"</definedName>
    <definedName name="IQ_EST_ACT_REV_CIQ" hidden="1">"c3666"</definedName>
    <definedName name="IQ_EST_ACT_REV_THOM" hidden="1">"c3997"</definedName>
    <definedName name="IQ_EST_BV_SHARE_DIFF" hidden="1">"c4147"</definedName>
    <definedName name="IQ_EST_BV_SHARE_DIFF_CIQ" hidden="1">"c4559"</definedName>
    <definedName name="IQ_EST_BV_SHARE_SURPRISE_PERCENT" hidden="1">"c4148"</definedName>
    <definedName name="IQ_EST_BV_SHARE_SURPRISE_PERCENT_CIQ" hidden="1">"c4560"</definedName>
    <definedName name="IQ_EST_CAPEX_DIFF" hidden="1">"c4149"</definedName>
    <definedName name="IQ_EST_CAPEX_DIFF_CIQ" hidden="1">"c4561"</definedName>
    <definedName name="IQ_EST_CAPEX_GROWTH_1YR" hidden="1">"c3588"</definedName>
    <definedName name="IQ_EST_CAPEX_GROWTH_1YR_CIQ" hidden="1">"c4972"</definedName>
    <definedName name="IQ_EST_CAPEX_GROWTH_1YR_THOM" hidden="1">"c5542"</definedName>
    <definedName name="IQ_EST_CAPEX_GROWTH_2YR" hidden="1">"c3589"</definedName>
    <definedName name="IQ_EST_CAPEX_GROWTH_2YR_CIQ" hidden="1">"c4973"</definedName>
    <definedName name="IQ_EST_CAPEX_GROWTH_2YR_THOM" hidden="1">"c5543"</definedName>
    <definedName name="IQ_EST_CAPEX_GROWTH_Q_1YR" hidden="1">"c3590"</definedName>
    <definedName name="IQ_EST_CAPEX_GROWTH_Q_1YR_CIQ" hidden="1">"c4974"</definedName>
    <definedName name="IQ_EST_CAPEX_GROWTH_Q_1YR_THOM" hidden="1">"c5544"</definedName>
    <definedName name="IQ_EST_CAPEX_SEQ_GROWTH_Q" hidden="1">"c3591"</definedName>
    <definedName name="IQ_EST_CAPEX_SEQ_GROWTH_Q_CIQ" hidden="1">"c4975"</definedName>
    <definedName name="IQ_EST_CAPEX_SEQ_GROWTH_Q_THOM" hidden="1">"c5545"</definedName>
    <definedName name="IQ_EST_CAPEX_SURPRISE_PERCENT" hidden="1">"c4151"</definedName>
    <definedName name="IQ_EST_CAPEX_SURPRISE_PERCENT_CIQ" hidden="1">"c4563"</definedName>
    <definedName name="IQ_EST_CASH_FLOW_DIFF" hidden="1">"c4152"</definedName>
    <definedName name="IQ_EST_CASH_FLOW_DIFF_CIQ" hidden="1">"c4564"</definedName>
    <definedName name="IQ_EST_CASH_FLOW_SURPRISE_PERCENT" hidden="1">"c4161"</definedName>
    <definedName name="IQ_EST_CASH_FLOW_SURPRISE_PERCENT_CIQ" hidden="1">"c4573"</definedName>
    <definedName name="IQ_EST_CASH_OPER_DIFF" hidden="1">"c4162"</definedName>
    <definedName name="IQ_EST_CASH_OPER_DIFF_CIQ" hidden="1">"c4574"</definedName>
    <definedName name="IQ_EST_CASH_OPER_SURPRISE_PERCENT" hidden="1">"c4248"</definedName>
    <definedName name="IQ_EST_CASH_OPER_SURPRISE_PERCENT_CIQ" hidden="1">"c4774"</definedName>
    <definedName name="IQ_EST_CFPS_DIFF" hidden="1">"c1871"</definedName>
    <definedName name="IQ_EST_CFPS_DIFF_CIQ" hidden="1">"c3723"</definedName>
    <definedName name="IQ_EST_CFPS_DIFF_THOM" hidden="1">"c5188"</definedName>
    <definedName name="IQ_EST_CFPS_GROWTH_1YR" hidden="1">"c1774"</definedName>
    <definedName name="IQ_EST_CFPS_GROWTH_1YR_CIQ" hidden="1">"c3709"</definedName>
    <definedName name="IQ_EST_CFPS_GROWTH_1YR_THOM" hidden="1">"c5174"</definedName>
    <definedName name="IQ_EST_CFPS_GROWTH_2YR" hidden="1">"c1775"</definedName>
    <definedName name="IQ_EST_CFPS_GROWTH_2YR_CIQ" hidden="1">"c3710"</definedName>
    <definedName name="IQ_EST_CFPS_GROWTH_2YR_THOM" hidden="1">"c5175"</definedName>
    <definedName name="IQ_EST_CFPS_GROWTH_Q_1YR" hidden="1">"c1776"</definedName>
    <definedName name="IQ_EST_CFPS_GROWTH_Q_1YR_CIQ" hidden="1">"c3711"</definedName>
    <definedName name="IQ_EST_CFPS_GROWTH_Q_1YR_THOM" hidden="1">"c5176"</definedName>
    <definedName name="IQ_EST_CFPS_SEQ_GROWTH_Q" hidden="1">"c1777"</definedName>
    <definedName name="IQ_EST_CFPS_SEQ_GROWTH_Q_CIQ" hidden="1">"c3712"</definedName>
    <definedName name="IQ_EST_CFPS_SEQ_GROWTH_Q_THOM" hidden="1">"c5177"</definedName>
    <definedName name="IQ_EST_CFPS_SURPRISE_PERCENT" hidden="1">"c1872"</definedName>
    <definedName name="IQ_EST_CFPS_SURPRISE_PERCENT_CIQ" hidden="1">"c3724"</definedName>
    <definedName name="IQ_EST_CFPS_SURPRISE_PERCENT_THOM" hidden="1">"c5189"</definedName>
    <definedName name="IQ_EST_CURRENCY" hidden="1">"c2140"</definedName>
    <definedName name="IQ_EST_CURRENCY_CIQ" hidden="1">"c4769"</definedName>
    <definedName name="IQ_EST_CURRENCY_THOM" hidden="1">"c5280"</definedName>
    <definedName name="IQ_EST_DATE" hidden="1">"c1634"</definedName>
    <definedName name="IQ_EST_DATE_CIQ" hidden="1">"c4770"</definedName>
    <definedName name="IQ_EST_DATE_THOM" hidden="1">"c5281"</definedName>
    <definedName name="IQ_EST_DISTRIBUTABLE_CASH_DIFF" hidden="1">"c4276"</definedName>
    <definedName name="IQ_EST_DISTRIBUTABLE_CASH_DIFF_CIQ" hidden="1">"c4801"</definedName>
    <definedName name="IQ_EST_DISTRIBUTABLE_CASH_GROWTH_1YR" hidden="1">"c4413"</definedName>
    <definedName name="IQ_EST_DISTRIBUTABLE_CASH_GROWTH_1YR_CIQ" hidden="1">"c4938"</definedName>
    <definedName name="IQ_EST_DISTRIBUTABLE_CASH_GROWTH_2YR" hidden="1">"c4414"</definedName>
    <definedName name="IQ_EST_DISTRIBUTABLE_CASH_GROWTH_2YR_CIQ" hidden="1">"c4939"</definedName>
    <definedName name="IQ_EST_DISTRIBUTABLE_CASH_GROWTH_Q_1YR" hidden="1">"c4415"</definedName>
    <definedName name="IQ_EST_DISTRIBUTABLE_CASH_GROWTH_Q_1YR_CIQ" hidden="1">"c4940"</definedName>
    <definedName name="IQ_EST_DISTRIBUTABLE_CASH_SEQ_GROWTH_Q" hidden="1">"c4416"</definedName>
    <definedName name="IQ_EST_DISTRIBUTABLE_CASH_SEQ_GROWTH_Q_CIQ" hidden="1">"c4941"</definedName>
    <definedName name="IQ_EST_DISTRIBUTABLE_CASH_SHARE_DIFF" hidden="1">"c4284"</definedName>
    <definedName name="IQ_EST_DISTRIBUTABLE_CASH_SHARE_DIFF_CIQ" hidden="1">"c4809"</definedName>
    <definedName name="IQ_EST_DISTRIBUTABLE_CASH_SHARE_GROWTH_1YR" hidden="1">"c4417"</definedName>
    <definedName name="IQ_EST_DISTRIBUTABLE_CASH_SHARE_GROWTH_1YR_CIQ" hidden="1">"c4942"</definedName>
    <definedName name="IQ_EST_DISTRIBUTABLE_CASH_SHARE_GROWTH_2YR" hidden="1">"c4418"</definedName>
    <definedName name="IQ_EST_DISTRIBUTABLE_CASH_SHARE_GROWTH_2YR_CIQ" hidden="1">"c4943"</definedName>
    <definedName name="IQ_EST_DISTRIBUTABLE_CASH_SHARE_GROWTH_Q_1YR" hidden="1">"c4419"</definedName>
    <definedName name="IQ_EST_DISTRIBUTABLE_CASH_SHARE_GROWTH_Q_1YR_CIQ" hidden="1">"c4944"</definedName>
    <definedName name="IQ_EST_DISTRIBUTABLE_CASH_SHARE_SEQ_GROWTH_Q" hidden="1">"c4420"</definedName>
    <definedName name="IQ_EST_DISTRIBUTABLE_CASH_SHARE_SEQ_GROWTH_Q_CIQ" hidden="1">"c4945"</definedName>
    <definedName name="IQ_EST_DISTRIBUTABLE_CASH_SHARE_SURPRISE_PERCENT" hidden="1">"c4293"</definedName>
    <definedName name="IQ_EST_DISTRIBUTABLE_CASH_SHARE_SURPRISE_PERCENT_CIQ" hidden="1">"c4818"</definedName>
    <definedName name="IQ_EST_DISTRIBUTABLE_CASH_SURPRISE_PERCENT" hidden="1">"c4295"</definedName>
    <definedName name="IQ_EST_DISTRIBUTABLE_CASH_SURPRISE_PERCENT_CIQ" hidden="1">"c4820"</definedName>
    <definedName name="IQ_EST_DPS_DIFF" hidden="1">"c1873"</definedName>
    <definedName name="IQ_EST_DPS_DIFF_CIQ" hidden="1">"c3725"</definedName>
    <definedName name="IQ_EST_DPS_DIFF_THOM" hidden="1">"c5190"</definedName>
    <definedName name="IQ_EST_DPS_GROWTH_1YR" hidden="1">"c1778"</definedName>
    <definedName name="IQ_EST_DPS_GROWTH_1YR_CIQ" hidden="1">"c3713"</definedName>
    <definedName name="IQ_EST_DPS_GROWTH_1YR_THOM" hidden="1">"c5178"</definedName>
    <definedName name="IQ_EST_DPS_GROWTH_2YR" hidden="1">"c1779"</definedName>
    <definedName name="IQ_EST_DPS_GROWTH_2YR_CIQ" hidden="1">"c3714"</definedName>
    <definedName name="IQ_EST_DPS_GROWTH_2YR_THOM" hidden="1">"c5179"</definedName>
    <definedName name="IQ_EST_DPS_GROWTH_Q_1YR" hidden="1">"c1780"</definedName>
    <definedName name="IQ_EST_DPS_GROWTH_Q_1YR_CIQ" hidden="1">"c3715"</definedName>
    <definedName name="IQ_EST_DPS_GROWTH_Q_1YR_THOM" hidden="1">"c5180"</definedName>
    <definedName name="IQ_EST_DPS_SEQ_GROWTH_Q" hidden="1">"c1781"</definedName>
    <definedName name="IQ_EST_DPS_SEQ_GROWTH_Q_CIQ" hidden="1">"c3716"</definedName>
    <definedName name="IQ_EST_DPS_SEQ_GROWTH_Q_THOM" hidden="1">"c5181"</definedName>
    <definedName name="IQ_EST_DPS_SURPRISE_PERCENT" hidden="1">"c1874"</definedName>
    <definedName name="IQ_EST_DPS_SURPRISE_PERCENT_CIQ" hidden="1">"c3726"</definedName>
    <definedName name="IQ_EST_DPS_SURPRISE_PERCENT_THOM" hidden="1">"c5191"</definedName>
    <definedName name="IQ_EST_EBIT_DIFF" hidden="1">"c1875"</definedName>
    <definedName name="IQ_EST_EBIT_DIFF_CIQ" hidden="1">"c4747"</definedName>
    <definedName name="IQ_EST_EBIT_DIFF_THOM" hidden="1">"c5192"</definedName>
    <definedName name="IQ_EST_EBIT_GW_DIFF" hidden="1">"c4304"</definedName>
    <definedName name="IQ_EST_EBIT_GW_DIFF_CIQ" hidden="1">"c4829"</definedName>
    <definedName name="IQ_EST_EBIT_GW_SURPRISE_PERCENT" hidden="1">"c4313"</definedName>
    <definedName name="IQ_EST_EBIT_GW_SURPRISE_PERCENT_CIQ" hidden="1">"c4838"</definedName>
    <definedName name="IQ_EST_EBIT_SBC_DIFF" hidden="1">"c4314"</definedName>
    <definedName name="IQ_EST_EBIT_SBC_DIFF_CIQ" hidden="1">"c4839"</definedName>
    <definedName name="IQ_EST_EBIT_SBC_GW_DIFF" hidden="1">"c4318"</definedName>
    <definedName name="IQ_EST_EBIT_SBC_GW_DIFF_CIQ" hidden="1">"c4843"</definedName>
    <definedName name="IQ_EST_EBIT_SBC_GW_SURPRISE_PERCENT" hidden="1">"c4327"</definedName>
    <definedName name="IQ_EST_EBIT_SBC_GW_SURPRISE_PERCENT_CIQ" hidden="1">"c4852"</definedName>
    <definedName name="IQ_EST_EBIT_SBC_SURPRISE_PERCENT" hidden="1">"c4333"</definedName>
    <definedName name="IQ_EST_EBIT_SBC_SURPRISE_PERCENT_CIQ" hidden="1">"c4858"</definedName>
    <definedName name="IQ_EST_EBIT_SURPRISE_PERCENT" hidden="1">"c1876"</definedName>
    <definedName name="IQ_EST_EBIT_SURPRISE_PERCENT_CIQ" hidden="1">"c4748"</definedName>
    <definedName name="IQ_EST_EBIT_SURPRISE_PERCENT_THOM" hidden="1">"c5193"</definedName>
    <definedName name="IQ_EST_EBITDA_DIFF" hidden="1">"c1867"</definedName>
    <definedName name="IQ_EST_EBITDA_DIFF_CIQ" hidden="1">"c3719"</definedName>
    <definedName name="IQ_EST_EBITDA_DIFF_THOM" hidden="1">"c5184"</definedName>
    <definedName name="IQ_EST_EBITDA_GROWTH_1YR" hidden="1">"c1766"</definedName>
    <definedName name="IQ_EST_EBITDA_GROWTH_1YR_CIQ" hidden="1">"c3695"</definedName>
    <definedName name="IQ_EST_EBITDA_GROWTH_1YR_THOM" hidden="1">"c5161"</definedName>
    <definedName name="IQ_EST_EBITDA_GROWTH_2YR" hidden="1">"c1767"</definedName>
    <definedName name="IQ_EST_EBITDA_GROWTH_2YR_CIQ" hidden="1">"c3696"</definedName>
    <definedName name="IQ_EST_EBITDA_GROWTH_2YR_THOM" hidden="1">"c5162"</definedName>
    <definedName name="IQ_EST_EBITDA_GROWTH_Q_1YR" hidden="1">"c1768"</definedName>
    <definedName name="IQ_EST_EBITDA_GROWTH_Q_1YR_CIQ" hidden="1">"c3697"</definedName>
    <definedName name="IQ_EST_EBITDA_GROWTH_Q_1YR_THOM" hidden="1">"c5163"</definedName>
    <definedName name="IQ_EST_EBITDA_SBC_DIFF" hidden="1">"c4335"</definedName>
    <definedName name="IQ_EST_EBITDA_SBC_DIFF_CIQ" hidden="1">"c4860"</definedName>
    <definedName name="IQ_EST_EBITDA_SBC_SURPRISE_PERCENT" hidden="1">"c4344"</definedName>
    <definedName name="IQ_EST_EBITDA_SBC_SURPRISE_PERCENT_CIQ" hidden="1">"c4869"</definedName>
    <definedName name="IQ_EST_EBITDA_SEQ_GROWTH_Q" hidden="1">"c1769"</definedName>
    <definedName name="IQ_EST_EBITDA_SEQ_GROWTH_Q_CIQ" hidden="1">"c3698"</definedName>
    <definedName name="IQ_EST_EBITDA_SEQ_GROWTH_Q_THOM" hidden="1">"c5164"</definedName>
    <definedName name="IQ_EST_EBITDA_SURPRISE_PERCENT" hidden="1">"c1868"</definedName>
    <definedName name="IQ_EST_EBITDA_SURPRISE_PERCENT_CIQ" hidden="1">"c3720"</definedName>
    <definedName name="IQ_EST_EBITDA_SURPRISE_PERCENT_THOM" hidden="1">"c5185"</definedName>
    <definedName name="IQ_EST_EBT_SBC_DIFF" hidden="1">"c4348"</definedName>
    <definedName name="IQ_EST_EBT_SBC_DIFF_CIQ" hidden="1">"c4873"</definedName>
    <definedName name="IQ_EST_EBT_SBC_GW_DIFF" hidden="1">"c4352"</definedName>
    <definedName name="IQ_EST_EBT_SBC_GW_DIFF_CIQ" hidden="1">"c4877"</definedName>
    <definedName name="IQ_EST_EBT_SBC_GW_SURPRISE_PERCENT" hidden="1">"c4361"</definedName>
    <definedName name="IQ_EST_EBT_SBC_GW_SURPRISE_PERCENT_CIQ" hidden="1">"c4886"</definedName>
    <definedName name="IQ_EST_EBT_SBC_SURPRISE_PERCENT" hidden="1">"c4367"</definedName>
    <definedName name="IQ_EST_EBT_SBC_SURPRISE_PERCENT_CIQ" hidden="1">"c4892"</definedName>
    <definedName name="IQ_EST_EPS_DIFF" hidden="1">"c1864"</definedName>
    <definedName name="IQ_EST_EPS_DIFF_CIQ" hidden="1">"c4999"</definedName>
    <definedName name="IQ_EST_EPS_DIFF_THOM" hidden="1">"c5295"</definedName>
    <definedName name="IQ_EST_EPS_GROWTH_1YR" hidden="1">"c1636"</definedName>
    <definedName name="IQ_EST_EPS_GROWTH_1YR_CIQ" hidden="1">"c3628"</definedName>
    <definedName name="IQ_EST_EPS_GROWTH_1YR_THOM" hidden="1">"c3664"</definedName>
    <definedName name="IQ_EST_EPS_GROWTH_2YR" hidden="1">"c1637"</definedName>
    <definedName name="IQ_EST_EPS_GROWTH_2YR_CIQ" hidden="1">"c3689"</definedName>
    <definedName name="IQ_EST_EPS_GROWTH_2YR_THOM" hidden="1">"c5154"</definedName>
    <definedName name="IQ_EST_EPS_GROWTH_5YR" hidden="1">"c1655"</definedName>
    <definedName name="IQ_EST_EPS_GROWTH_5YR_BOTTOM_UP" hidden="1">"c5487"</definedName>
    <definedName name="IQ_EST_EPS_GROWTH_5YR_BOTTOM_UP_CIQ" hidden="1">"c12024"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THOM" hidden="1">"c5101"</definedName>
    <definedName name="IQ_EST_EPS_GROWTH_5YR_LOW" hidden="1">"c1658"</definedName>
    <definedName name="IQ_EST_EPS_GROWTH_5YR_LOW_CIQ" hidden="1">"c4664"</definedName>
    <definedName name="IQ_EST_EPS_GROWTH_5YR_LOW_THOM" hidden="1">"c5102"</definedName>
    <definedName name="IQ_EST_EPS_GROWTH_5YR_MEDIAN" hidden="1">"c1656"</definedName>
    <definedName name="IQ_EST_EPS_GROWTH_5YR_MEDIAN_CIQ" hidden="1">"c5480"</definedName>
    <definedName name="IQ_EST_EPS_GROWTH_5YR_MEDIAN_THOM" hidden="1">"c5100"</definedName>
    <definedName name="IQ_EST_EPS_GROWTH_5YR_NUM" hidden="1">"c1659"</definedName>
    <definedName name="IQ_EST_EPS_GROWTH_5YR_NUM_CIQ" hidden="1">"c4665"</definedName>
    <definedName name="IQ_EST_EPS_GROWTH_5YR_NUM_THOM" hidden="1">"c5103"</definedName>
    <definedName name="IQ_EST_EPS_GROWTH_5YR_STDDEV" hidden="1">"c1660"</definedName>
    <definedName name="IQ_EST_EPS_GROWTH_5YR_STDDEV_CIQ" hidden="1">"c4666"</definedName>
    <definedName name="IQ_EST_EPS_GROWTH_5YR_STDDEV_THOM" hidden="1">"c5104"</definedName>
    <definedName name="IQ_EST_EPS_GROWTH_5YR_THOM" hidden="1">"c3651"</definedName>
    <definedName name="IQ_EST_EPS_GROWTH_Q_1YR" hidden="1">"c1641"</definedName>
    <definedName name="IQ_EST_EPS_GROWTH_Q_1YR_CIQ" hidden="1">"c4744"</definedName>
    <definedName name="IQ_EST_EPS_GROWTH_Q_1YR_THOM" hidden="1">"c5155"</definedName>
    <definedName name="IQ_EST_EPS_GW_DIFF" hidden="1">"c1891"</definedName>
    <definedName name="IQ_EST_EPS_GW_DIFF_CIQ" hidden="1">"c4761"</definedName>
    <definedName name="IQ_EST_EPS_GW_DIFF_THOM" hidden="1">"c5200"</definedName>
    <definedName name="IQ_EST_EPS_GW_SURPRISE_PERCENT" hidden="1">"c1892"</definedName>
    <definedName name="IQ_EST_EPS_GW_SURPRISE_PERCENT_CIQ" hidden="1">"c4762"</definedName>
    <definedName name="IQ_EST_EPS_GW_SURPRISE_PERCENT_THOM" hidden="1">"c5201"</definedName>
    <definedName name="IQ_EST_EPS_NORM_DIFF" hidden="1">"c2247"</definedName>
    <definedName name="IQ_EST_EPS_NORM_DIFF_CIQ" hidden="1">"c4745"</definedName>
    <definedName name="IQ_EST_EPS_NORM_SURPRISE_PERCENT" hidden="1">"c2248"</definedName>
    <definedName name="IQ_EST_EPS_NORM_SURPRISE_PERCENT_CIQ" hidden="1">"c4746"</definedName>
    <definedName name="IQ_EST_EPS_REPORT_DIFF" hidden="1">"c1893"</definedName>
    <definedName name="IQ_EST_EPS_REPORT_DIFF_CIQ" hidden="1">"c4763"</definedName>
    <definedName name="IQ_EST_EPS_REPORT_DIFF_THOM" hidden="1">"c5202"</definedName>
    <definedName name="IQ_EST_EPS_REPORT_SURPRISE_PERCENT" hidden="1">"c1894"</definedName>
    <definedName name="IQ_EST_EPS_REPORT_SURPRISE_PERCENT_CIQ" hidden="1">"c4764"</definedName>
    <definedName name="IQ_EST_EPS_REPORT_SURPRISE_PERCENT_THOM" hidden="1">"c5203"</definedName>
    <definedName name="IQ_EST_EPS_SBC_DIFF" hidden="1">"c4374"</definedName>
    <definedName name="IQ_EST_EPS_SBC_DIFF_CIQ" hidden="1">"c4899"</definedName>
    <definedName name="IQ_EST_EPS_SBC_GW_DIFF" hidden="1">"c4378"</definedName>
    <definedName name="IQ_EST_EPS_SBC_GW_DIFF_CIQ" hidden="1">"c4903"</definedName>
    <definedName name="IQ_EST_EPS_SBC_GW_SURPRISE_PERCENT" hidden="1">"c4387"</definedName>
    <definedName name="IQ_EST_EPS_SBC_GW_SURPRISE_PERCENT_CIQ" hidden="1">"c4912"</definedName>
    <definedName name="IQ_EST_EPS_SBC_SURPRISE_PERCENT" hidden="1">"c4393"</definedName>
    <definedName name="IQ_EST_EPS_SBC_SURPRISE_PERCENT_CIQ" hidden="1">"c4918"</definedName>
    <definedName name="IQ_EST_EPS_SEQ_GROWTH_Q" hidden="1">"c1764"</definedName>
    <definedName name="IQ_EST_EPS_SEQ_GROWTH_Q_CIQ" hidden="1">"c3690"</definedName>
    <definedName name="IQ_EST_EPS_SEQ_GROWTH_Q_THOM" hidden="1">"c5156"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EPS_SURPRISE_PERCENT_THOM" hidden="1">"c5296"</definedName>
    <definedName name="IQ_EST_FFO_ADJ_DIFF" hidden="1">"c4433"</definedName>
    <definedName name="IQ_EST_FFO_ADJ_DIFF_CIQ" hidden="1">"c4958"</definedName>
    <definedName name="IQ_EST_FFO_ADJ_GROWTH_1YR" hidden="1">"c4421"</definedName>
    <definedName name="IQ_EST_FFO_ADJ_GROWTH_1YR_CIQ" hidden="1">"c4946"</definedName>
    <definedName name="IQ_EST_FFO_ADJ_GROWTH_2YR" hidden="1">"c4422"</definedName>
    <definedName name="IQ_EST_FFO_ADJ_GROWTH_2YR_CIQ" hidden="1">"c4947"</definedName>
    <definedName name="IQ_EST_FFO_ADJ_GROWTH_Q_1YR" hidden="1">"c4423"</definedName>
    <definedName name="IQ_EST_FFO_ADJ_GROWTH_Q_1YR_CIQ" hidden="1">"c4948"</definedName>
    <definedName name="IQ_EST_FFO_ADJ_SEQ_GROWTH_Q" hidden="1">"c4424"</definedName>
    <definedName name="IQ_EST_FFO_ADJ_SEQ_GROWTH_Q_CIQ" hidden="1">"c4949"</definedName>
    <definedName name="IQ_EST_FFO_ADJ_SURPRISE_PERCENT" hidden="1">"c4442"</definedName>
    <definedName name="IQ_EST_FFO_ADJ_SURPRISE_PERCENT_CIQ" hidden="1">"c4967"</definedName>
    <definedName name="IQ_EST_FFO_DIFF" hidden="1">"c1869"</definedName>
    <definedName name="IQ_EST_FFO_DIFF_CIQ" hidden="1">"c3721"</definedName>
    <definedName name="IQ_EST_FFO_DIFF_THOM" hidden="1">"c5186"</definedName>
    <definedName name="IQ_EST_FFO_GROWTH_1YR" hidden="1">"c1770"</definedName>
    <definedName name="IQ_EST_FFO_GROWTH_1YR_CIQ" hidden="1">"c3705"</definedName>
    <definedName name="IQ_EST_FFO_GROWTH_1YR_THOM" hidden="1">"c5170"</definedName>
    <definedName name="IQ_EST_FFO_GROWTH_2YR" hidden="1">"c1771"</definedName>
    <definedName name="IQ_EST_FFO_GROWTH_2YR_CIQ" hidden="1">"c3706"</definedName>
    <definedName name="IQ_EST_FFO_GROWTH_2YR_THOM" hidden="1">"c5171"</definedName>
    <definedName name="IQ_EST_FFO_GROWTH_Q_1YR" hidden="1">"c1772"</definedName>
    <definedName name="IQ_EST_FFO_GROWTH_Q_1YR_CIQ" hidden="1">"c3707"</definedName>
    <definedName name="IQ_EST_FFO_GROWTH_Q_1YR_THOM" hidden="1">"c5172"</definedName>
    <definedName name="IQ_EST_FFO_SEQ_GROWTH_Q" hidden="1">"c1773"</definedName>
    <definedName name="IQ_EST_FFO_SEQ_GROWTH_Q_CIQ" hidden="1">"c3708"</definedName>
    <definedName name="IQ_EST_FFO_SEQ_GROWTH_Q_THOM" hidden="1">"c5173"</definedName>
    <definedName name="IQ_EST_FFO_SHARE_DIFF" hidden="1">"c4444"</definedName>
    <definedName name="IQ_EST_FFO_SHARE_DIFF_CIQ" hidden="1">"c4969"</definedName>
    <definedName name="IQ_EST_FFO_SHARE_GROWTH_1YR" hidden="1">"c4425"</definedName>
    <definedName name="IQ_EST_FFO_SHARE_GROWTH_1YR_CIQ" hidden="1">"c4950"</definedName>
    <definedName name="IQ_EST_FFO_SHARE_GROWTH_2YR" hidden="1">"c4426"</definedName>
    <definedName name="IQ_EST_FFO_SHARE_GROWTH_2YR_CIQ" hidden="1">"c4951"</definedName>
    <definedName name="IQ_EST_FFO_SHARE_GROWTH_Q_1YR" hidden="1">"c4427"</definedName>
    <definedName name="IQ_EST_FFO_SHARE_GROWTH_Q_1YR_CIQ" hidden="1">"c4952"</definedName>
    <definedName name="IQ_EST_FFO_SHARE_SEQ_GROWTH_Q" hidden="1">"c4428"</definedName>
    <definedName name="IQ_EST_FFO_SHARE_SEQ_GROWTH_Q_CIQ" hidden="1">"c4953"</definedName>
    <definedName name="IQ_EST_FFO_SHARE_SURPRISE_PERCENT" hidden="1">"c4453"</definedName>
    <definedName name="IQ_EST_FFO_SHARE_SURPRISE_PERCENT_CIQ" hidden="1">"c4982"</definedName>
    <definedName name="IQ_EST_FFO_SURPRISE_PERCENT" hidden="1">"c1870"</definedName>
    <definedName name="IQ_EST_FFO_SURPRISE_PERCENT_CIQ" hidden="1">"c3722"</definedName>
    <definedName name="IQ_EST_FFO_SURPRISE_PERCENT_THOM" hidden="1">"c5187"</definedName>
    <definedName name="IQ_EST_FOOTNOTE" hidden="1">"c4540"</definedName>
    <definedName name="IQ_EST_FOOTNOTE_CIQ" hidden="1">"c12022"</definedName>
    <definedName name="IQ_EST_FOOTNOTE_THOM" hidden="1">"c5313"</definedName>
    <definedName name="IQ_EST_MAINT_CAPEX_DIFF" hidden="1">"c4456"</definedName>
    <definedName name="IQ_EST_MAINT_CAPEX_DIFF_CIQ" hidden="1">"c4985"</definedName>
    <definedName name="IQ_EST_MAINT_CAPEX_GROWTH_1YR" hidden="1">"c4429"</definedName>
    <definedName name="IQ_EST_MAINT_CAPEX_GROWTH_1YR_CIQ" hidden="1">"c4954"</definedName>
    <definedName name="IQ_EST_MAINT_CAPEX_GROWTH_2YR" hidden="1">"c4430"</definedName>
    <definedName name="IQ_EST_MAINT_CAPEX_GROWTH_2YR_CIQ" hidden="1">"c4955"</definedName>
    <definedName name="IQ_EST_MAINT_CAPEX_GROWTH_Q_1YR" hidden="1">"c4431"</definedName>
    <definedName name="IQ_EST_MAINT_CAPEX_GROWTH_Q_1YR_CIQ" hidden="1">"c4956"</definedName>
    <definedName name="IQ_EST_MAINT_CAPEX_SEQ_GROWTH_Q" hidden="1">"c4432"</definedName>
    <definedName name="IQ_EST_MAINT_CAPEX_SEQ_GROWTH_Q_CIQ" hidden="1">"c4957"</definedName>
    <definedName name="IQ_EST_MAINT_CAPEX_SURPRISE_PERCENT" hidden="1">"c4465"</definedName>
    <definedName name="IQ_EST_MAINT_CAPEX_SURPRISE_PERCENT_CIQ" hidden="1">"c5003"</definedName>
    <definedName name="IQ_EST_NAV_DIFF" hidden="1">"c1895"</definedName>
    <definedName name="IQ_EST_NAV_SHARE_SURPRISE_PERCENT" hidden="1">"c1896"</definedName>
    <definedName name="IQ_EST_NAV_SURPRISE_PERCENT" hidden="1">"c12040"</definedName>
    <definedName name="IQ_EST_NET_DEBT_DIFF" hidden="1">"c4466"</definedName>
    <definedName name="IQ_EST_NET_DEBT_DIFF_CIQ" hidden="1">"c5004"</definedName>
    <definedName name="IQ_EST_NET_DEBT_SURPRISE_PERCENT" hidden="1">"c4468"</definedName>
    <definedName name="IQ_EST_NET_DEBT_SURPRISE_PERCENT_CIQ" hidden="1">"c5006"</definedName>
    <definedName name="IQ_EST_NI_DIFF" hidden="1">"c1885"</definedName>
    <definedName name="IQ_EST_NI_DIFF_CIQ" hidden="1">"c4755"</definedName>
    <definedName name="IQ_EST_NI_DIFF_THOM" hidden="1">"c5198"</definedName>
    <definedName name="IQ_EST_NI_GW_DIFF" hidden="1">"c1887"</definedName>
    <definedName name="IQ_EST_NI_GW_DIFF_CIQ" hidden="1">"c4757"</definedName>
    <definedName name="IQ_EST_NI_GW_SURPRISE_PERCENT" hidden="1">"c1888"</definedName>
    <definedName name="IQ_EST_NI_GW_SURPRISE_PERCENT_CIQ" hidden="1">"c4758"</definedName>
    <definedName name="IQ_EST_NI_REPORT_DIFF" hidden="1">"c1889"</definedName>
    <definedName name="IQ_EST_NI_REPORT_DIFF_CIQ" hidden="1">"c4759"</definedName>
    <definedName name="IQ_EST_NI_REPORT_SURPRISE_PERCENT" hidden="1">"c1890"</definedName>
    <definedName name="IQ_EST_NI_REPORT_SURPRISE_PERCENT_CIQ" hidden="1">"c4760"</definedName>
    <definedName name="IQ_EST_NI_SBC_DIFF" hidden="1">"c4472"</definedName>
    <definedName name="IQ_EST_NI_SBC_DIFF_CIQ" hidden="1">"c5010"</definedName>
    <definedName name="IQ_EST_NI_SBC_GW_DIFF" hidden="1">"c4476"</definedName>
    <definedName name="IQ_EST_NI_SBC_GW_DIFF_CIQ" hidden="1">"c5014"</definedName>
    <definedName name="IQ_EST_NI_SBC_GW_SURPRISE_PERCENT" hidden="1">"c4485"</definedName>
    <definedName name="IQ_EST_NI_SBC_GW_SURPRISE_PERCENT_CIQ" hidden="1">"c5023"</definedName>
    <definedName name="IQ_EST_NI_SBC_SURPRISE_PERCENT" hidden="1">"c4491"</definedName>
    <definedName name="IQ_EST_NI_SBC_SURPRISE_PERCENT_CIQ" hidden="1">"c5029"</definedName>
    <definedName name="IQ_EST_NI_SURPRISE_PERCENT" hidden="1">"c1886"</definedName>
    <definedName name="IQ_EST_NI_SURPRISE_PERCENT_CIQ" hidden="1">"c4756"</definedName>
    <definedName name="IQ_EST_NI_SURPRISE_PERCENT_THOM" hidden="1">"c5199"</definedName>
    <definedName name="IQ_EST_NUM_BUY" hidden="1">"c1759"</definedName>
    <definedName name="IQ_EST_NUM_HIGH_REC" hidden="1">"c5649"</definedName>
    <definedName name="IQ_EST_NUM_HIGH_REC_CIQ" hidden="1">"c3701"</definedName>
    <definedName name="IQ_EST_NUM_HIGH_REC_THOM" hidden="1">"c5166"</definedName>
    <definedName name="IQ_EST_NUM_HIGHEST_REC" hidden="1">"c5648"</definedName>
    <definedName name="IQ_EST_NUM_HIGHEST_REC_CIQ" hidden="1">"c3700"</definedName>
    <definedName name="IQ_EST_NUM_HIGHEST_REC_THOM" hidden="1">"c5165"</definedName>
    <definedName name="IQ_EST_NUM_HOLD" hidden="1">"c1761"</definedName>
    <definedName name="IQ_EST_NUM_LOW_REC" hidden="1">"c5651"</definedName>
    <definedName name="IQ_EST_NUM_LOW_REC_CIQ" hidden="1">"c3703"</definedName>
    <definedName name="IQ_EST_NUM_LOW_REC_THOM" hidden="1">"c5168"</definedName>
    <definedName name="IQ_EST_NUM_LOWEST_REC" hidden="1">"c5652"</definedName>
    <definedName name="IQ_EST_NUM_LOWEST_REC_CIQ" hidden="1">"c3704"</definedName>
    <definedName name="IQ_EST_NUM_LOWEST_REC_THOM" hidden="1">"c5169"</definedName>
    <definedName name="IQ_EST_NUM_NEUTRAL_REC" hidden="1">"c5650"</definedName>
    <definedName name="IQ_EST_NUM_NEUTRAL_REC_CIQ" hidden="1">"c3702"</definedName>
    <definedName name="IQ_EST_NUM_NEUTRAL_REC_THOM" hidden="1">"c5167"</definedName>
    <definedName name="IQ_EST_NUM_NO_OPINION" hidden="1">"c1758"</definedName>
    <definedName name="IQ_EST_NUM_NO_OPINION_CIQ" hidden="1">"c3699"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DIFF_CIQ" hidden="1">"c12017"</definedName>
    <definedName name="IQ_EST_OPER_INC_DIFF_THOM" hidden="1">"c5194"</definedName>
    <definedName name="IQ_EST_OPER_INC_SURPRISE_PERCENT" hidden="1">"c1878"</definedName>
    <definedName name="IQ_EST_OPER_INC_SURPRISE_PERCENT_CIQ" hidden="1">"c12018"</definedName>
    <definedName name="IQ_EST_OPER_INC_SURPRISE_PERCENT_THOM" hidden="1">"c5195"</definedName>
    <definedName name="IQ_EST_PRE_TAX_DIFF" hidden="1">"c1879"</definedName>
    <definedName name="IQ_EST_PRE_TAX_DIFF_CIQ" hidden="1">"c4749"</definedName>
    <definedName name="IQ_EST_PRE_TAX_DIFF_THOM" hidden="1">"c5196"</definedName>
    <definedName name="IQ_EST_PRE_TAX_GW_DIFF" hidden="1">"c1881"</definedName>
    <definedName name="IQ_EST_PRE_TAX_GW_DIFF_CIQ" hidden="1">"c4751"</definedName>
    <definedName name="IQ_EST_PRE_TAX_GW_SURPRISE_PERCENT" hidden="1">"c1882"</definedName>
    <definedName name="IQ_EST_PRE_TAX_GW_SURPRISE_PERCENT_CIQ" hidden="1">"c4752"</definedName>
    <definedName name="IQ_EST_PRE_TAX_REPORT_DIFF" hidden="1">"c1883"</definedName>
    <definedName name="IQ_EST_PRE_TAX_REPORT_DIFF_CIQ" hidden="1">"c4753"</definedName>
    <definedName name="IQ_EST_PRE_TAX_REPORT_SURPRISE_PERCENT" hidden="1">"c1884"</definedName>
    <definedName name="IQ_EST_PRE_TAX_REPORT_SURPRISE_PERCENT_CIQ" hidden="1">"c4754"</definedName>
    <definedName name="IQ_EST_PRE_TAX_SURPRISE_PERCENT" hidden="1">"c1880"</definedName>
    <definedName name="IQ_EST_PRE_TAX_SURPRISE_PERCENT_CIQ" hidden="1">"c4750"</definedName>
    <definedName name="IQ_EST_PRE_TAX_SURPRISE_PERCENT_THOM" hidden="1">"c5197"</definedName>
    <definedName name="IQ_EST_RECURRING_PROFIT_SHARE_DIFF" hidden="1">"c4505"</definedName>
    <definedName name="IQ_EST_RECURRING_PROFIT_SHARE_DIFF_CIQ" hidden="1">"c5043"</definedName>
    <definedName name="IQ_EST_RECURRING_PROFIT_SHARE_SURPRISE_PERCENT" hidden="1">"c4515"</definedName>
    <definedName name="IQ_EST_RECURRING_PROFIT_SHARE_SURPRISE_PERCENT_CIQ" hidden="1">"c5053"</definedName>
    <definedName name="IQ_EST_REV_DIFF" hidden="1">"c1865"</definedName>
    <definedName name="IQ_EST_REV_DIFF_CIQ" hidden="1">"c3717"</definedName>
    <definedName name="IQ_EST_REV_DIFF_THOM" hidden="1">"c5182"</definedName>
    <definedName name="IQ_EST_REV_GROWTH_1YR" hidden="1">"c1638"</definedName>
    <definedName name="IQ_EST_REV_GROWTH_1YR_CIQ" hidden="1">"c3691"</definedName>
    <definedName name="IQ_EST_REV_GROWTH_1YR_THOM" hidden="1">"c5157"</definedName>
    <definedName name="IQ_EST_REV_GROWTH_2YR" hidden="1">"c1639"</definedName>
    <definedName name="IQ_EST_REV_GROWTH_2YR_CIQ" hidden="1">"c3692"</definedName>
    <definedName name="IQ_EST_REV_GROWTH_2YR_THOM" hidden="1">"c5158"</definedName>
    <definedName name="IQ_EST_REV_GROWTH_Q_1YR" hidden="1">"c1640"</definedName>
    <definedName name="IQ_EST_REV_GROWTH_Q_1YR_CIQ" hidden="1">"c3693"</definedName>
    <definedName name="IQ_EST_REV_GROWTH_Q_1YR_THOM" hidden="1">"c5159"</definedName>
    <definedName name="IQ_EST_REV_SEQ_GROWTH_Q" hidden="1">"c1765"</definedName>
    <definedName name="IQ_EST_REV_SEQ_GROWTH_Q_CIQ" hidden="1">"c3694"</definedName>
    <definedName name="IQ_EST_REV_SEQ_GROWTH_Q_THOM" hidden="1">"c5160"</definedName>
    <definedName name="IQ_EST_REV_SURPRISE_PERCENT" hidden="1">"c1866"</definedName>
    <definedName name="IQ_EST_REV_SURPRISE_PERCENT_CIQ" hidden="1">"c3718"</definedName>
    <definedName name="IQ_EST_REV_SURPRISE_PERCENT_THOM" hidden="1">"c5183"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S_AP" hidden="1">"c8875"</definedName>
    <definedName name="IQ_EXPENSES_AP_ABS" hidden="1">"c8894"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D" hidden="1">"c8757"</definedName>
    <definedName name="IQ_FAD_PAYOUT_RATIO" hidden="1">"c8872"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 hidden="1">"c4961"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 hidden="1">"c4614"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 hidden="1">"c4654"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STDDEV_EST" hidden="1">"c4441"</definedName>
    <definedName name="IQ_FFO_ADJ_STDDEV_EST_CIQ" hidden="1">"c4966"</definedName>
    <definedName name="IQ_FFO_EST" hidden="1">"c418"</definedName>
    <definedName name="IQ_FFO_EST_CIQ" hidden="1">"c3668"</definedName>
    <definedName name="IQ_FFO_EST_DET_EST" hidden="1">"c12059"</definedName>
    <definedName name="IQ_FFO_EST_DET_EST_CURRENCY" hidden="1">"c12466"</definedName>
    <definedName name="IQ_FFO_EST_DET_EST_CURRENCY_THOM" hidden="1">"c12487"</definedName>
    <definedName name="IQ_FFO_EST_DET_EST_DATE" hidden="1">"c12212"</definedName>
    <definedName name="IQ_FFO_EST_DET_EST_DATE_THOM" hidden="1">"c12238"</definedName>
    <definedName name="IQ_FFO_EST_DET_EST_INCL" hidden="1">"c12349"</definedName>
    <definedName name="IQ_FFO_EST_DET_EST_INCL_THOM" hidden="1">"c12370"</definedName>
    <definedName name="IQ_FFO_EST_DET_EST_ORIGIN" hidden="1">"c12722"</definedName>
    <definedName name="IQ_FFO_EST_DET_EST_ORIGIN_THOM" hidden="1">"c12608"</definedName>
    <definedName name="IQ_FFO_EST_DET_EST_THOM" hidden="1">"c12088"</definedName>
    <definedName name="IQ_FFO_EST_THOM" hidden="1">"c3999"</definedName>
    <definedName name="IQ_FFO_GUIDANCE" hidden="1">"c4443"</definedName>
    <definedName name="IQ_FFO_GUIDANCE_CIQ" hidden="1">"c4968"</definedName>
    <definedName name="IQ_FFO_HIGH_EST" hidden="1">"c419"</definedName>
    <definedName name="IQ_FFO_HIGH_EST_CIQ" hidden="1">"c3670"</definedName>
    <definedName name="IQ_FFO_HIGH_EST_THOM" hidden="1">"c4001"</definedName>
    <definedName name="IQ_FFO_HIGH_GUIDANCE" hidden="1">"c4184"</definedName>
    <definedName name="IQ_FFO_HIGH_GUIDANCE_CIQ" hidden="1">"c4596"</definedName>
    <definedName name="IQ_FFO_LOW_EST" hidden="1">"c420"</definedName>
    <definedName name="IQ_FFO_LOW_EST_CIQ" hidden="1">"c3671"</definedName>
    <definedName name="IQ_FFO_LOW_EST_THOM" hidden="1">"c4002"</definedName>
    <definedName name="IQ_FFO_LOW_GUIDANCE" hidden="1">"c4224"</definedName>
    <definedName name="IQ_FFO_LOW_GUIDANCE_CIQ" hidden="1">"c4636"</definedName>
    <definedName name="IQ_FFO_MEDIAN_EST" hidden="1">"c1665"</definedName>
    <definedName name="IQ_FFO_MEDIAN_EST_CIQ" hidden="1">"c3669"</definedName>
    <definedName name="IQ_FFO_MEDIAN_EST_THOM" hidden="1">"c4000"</definedName>
    <definedName name="IQ_FFO_NUM_EST" hidden="1">"c421"</definedName>
    <definedName name="IQ_FFO_NUM_EST_CIQ" hidden="1">"c3672"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HARE_EST" hidden="1">"c4445"</definedName>
    <definedName name="IQ_FFO_SHARE_EST_CIQ" hidden="1">"c4970"</definedName>
    <definedName name="IQ_FFO_SHARE_GUIDANCE" hidden="1">"c4447"</definedName>
    <definedName name="IQ_FFO_SHARE_GUIDANCE_CIQ" hidden="1">"c4976"</definedName>
    <definedName name="IQ_FFO_SHARE_HIGH_EST" hidden="1">"c4448"</definedName>
    <definedName name="IQ_FFO_SHARE_HIGH_EST_CIQ" hidden="1">"c4977"</definedName>
    <definedName name="IQ_FFO_SHARE_HIGH_GUIDANCE" hidden="1">"c4203"</definedName>
    <definedName name="IQ_FFO_SHARE_HIGH_GUIDANCE_CIQ" hidden="1">"c4615"</definedName>
    <definedName name="IQ_FFO_SHARE_LOW_EST" hidden="1">"c4449"</definedName>
    <definedName name="IQ_FFO_SHARE_LOW_EST_CIQ" hidden="1">"c4978"</definedName>
    <definedName name="IQ_FFO_SHARE_LOW_GUIDANCE" hidden="1">"c4243"</definedName>
    <definedName name="IQ_FFO_SHARE_LOW_GUIDANCE_CIQ" hidden="1">"c4655"</definedName>
    <definedName name="IQ_FFO_SHARE_MEDIAN_EST" hidden="1">"c4450"</definedName>
    <definedName name="IQ_FFO_SHARE_MEDIAN_EST_CIQ" hidden="1">"c4979"</definedName>
    <definedName name="IQ_FFO_SHARE_NUM_EST" hidden="1">"c4451"</definedName>
    <definedName name="IQ_FFO_SHARE_NUM_EST_CIQ" hidden="1">"c4980"</definedName>
    <definedName name="IQ_FFO_SHARE_STDDEV_EST" hidden="1">"c4452"</definedName>
    <definedName name="IQ_FFO_SHARE_STDDEV_EST_CIQ" hidden="1">"c4981"</definedName>
    <definedName name="IQ_FFO_STDDEV_EST" hidden="1">"c422"</definedName>
    <definedName name="IQ_FFO_STDDEV_EST_CIQ" hidden="1">"c3673"</definedName>
    <definedName name="IQ_FFO_STDDEV_EST_THOM" hidden="1">"c4004"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THOM" hidden="1">"c6802"</definedName>
    <definedName name="IQ_FISCAL_Y" hidden="1">"c441"</definedName>
    <definedName name="IQ_FISCAL_Y_EST" hidden="1">"c6795"</definedName>
    <definedName name="IQ_FISCAL_Y_EST_CIQ" hidden="1">"c6807"</definedName>
    <definedName name="IQ_FISCAL_Y_EST_THOM" hidden="1">"c6803"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" hidden="1">"c5554"</definedName>
    <definedName name="IQ_GROSS_MARGIN_ACT_OR_EST_THOM" hidden="1">"c5562"</definedName>
    <definedName name="IQ_GROSS_MARGIN_DET_EST_DATE_THOM" hidden="1">"c12239"</definedName>
    <definedName name="IQ_GROSS_MARGIN_DET_EST_INCL_THOM" hidden="1">"c12371"</definedName>
    <definedName name="IQ_GROSS_MARGIN_DET_EST_ORIGIN_THOM" hidden="1">"c12609"</definedName>
    <definedName name="IQ_GROSS_MARGIN_DET_EST_THOM" hidden="1">"c12089"</definedName>
    <definedName name="IQ_GROSS_MARGIN_EST" hidden="1">"c5547"</definedName>
    <definedName name="IQ_GROSS_MARGIN_EST_THOM" hidden="1">"c5555"</definedName>
    <definedName name="IQ_GROSS_MARGIN_HIGH_EST" hidden="1">"c5549"</definedName>
    <definedName name="IQ_GROSS_MARGIN_HIGH_EST_THOM" hidden="1">"c5557"</definedName>
    <definedName name="IQ_GROSS_MARGIN_LOW_EST" hidden="1">"c5550"</definedName>
    <definedName name="IQ_GROSS_MARGIN_LOW_EST_THOM" hidden="1">"c5558"</definedName>
    <definedName name="IQ_GROSS_MARGIN_MEDIAN_EST" hidden="1">"c5548"</definedName>
    <definedName name="IQ_GROSS_MARGIN_MEDIAN_EST_THOM" hidden="1">"c5556"</definedName>
    <definedName name="IQ_GROSS_MARGIN_NUM_EST" hidden="1">"c5551"</definedName>
    <definedName name="IQ_GROSS_MARGIN_NUM_EST_THOM" hidden="1">"c5559"</definedName>
    <definedName name="IQ_GROSS_MARGIN_STDDEV_EST" hidden="1">"c5552"</definedName>
    <definedName name="IQ_GROSS_MARGIN_STDDEV_EST_THOM" hidden="1">"c5560"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EXP_CASINO" hidden="1">"c8733"</definedName>
    <definedName name="IQ_HG_EXP_DEVELOPMENT" hidden="1">"c8738"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INCENTIVE_MANAGEMENT_FEES" hidden="1">"c8727"</definedName>
    <definedName name="IQ_HG_REV_MANAGEMENT_FEES" hidden="1">"c8718"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PROM_COSTS" hidden="1">"c8745"</definedName>
    <definedName name="IQ_HG_ROOMS_BEG" hidden="1">"c8600"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TARGET_PRICE" hidden="1">"c1651"</definedName>
    <definedName name="IQ_HIGH_TARGET_PRICE_CIQ" hidden="1">"c4659"</definedName>
    <definedName name="IQ_HIGH_TARGET_PRICE_THOM" hidden="1">"c5096"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IR_OIL" hidden="1">"c547"</definedName>
    <definedName name="IQ_IMPAIRMENT_GW" hidden="1">"c548"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EARING_DEPOSITS" hidden="1">"c1166"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_MONTHLY_FACTOR" hidden="1">"c8971"</definedName>
    <definedName name="IQ_LATEST_MONTHLY_FACTOR_DATE" hidden="1">"c8972"</definedName>
    <definedName name="IQ_LATESTK" hidden="1">1000</definedName>
    <definedName name="IQ_LATESTQ" hidden="1">500</definedName>
    <definedName name="IQ_LEAD_UNDERWRITER" hidden="1">"c8957"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CIQ" hidden="1">"c4660"</definedName>
    <definedName name="IQ_LOW_TARGET_PRICE_THOM" hidden="1">"c5097"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GROWTH_DET_EST" hidden="1">"c12060"</definedName>
    <definedName name="IQ_LT_GROWTH_DET_EST_DATE" hidden="1">"c12213"</definedName>
    <definedName name="IQ_LT_GROWTH_DET_EST_DATE_THOM" hidden="1">"c12240"</definedName>
    <definedName name="IQ_LT_GROWTH_DET_EST_INCL" hidden="1">"c12350"</definedName>
    <definedName name="IQ_LT_GROWTH_DET_EST_INCL_THOM" hidden="1">"c12372"</definedName>
    <definedName name="IQ_LT_GROWTH_DET_EST_ORIGIN" hidden="1">"c12725"</definedName>
    <definedName name="IQ_LT_GROWTH_DET_EST_ORIGIN_THOM" hidden="1">"c12610"</definedName>
    <definedName name="IQ_LT_GROWTH_DET_EST_THOM" hidden="1">"c12090"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EST" hidden="1">"c4457"</definedName>
    <definedName name="IQ_MAINT_CAPEX_EST_CIQ" hidden="1">"c4986"</definedName>
    <definedName name="IQ_MAINT_CAPEX_GUIDANCE" hidden="1">"c4459"</definedName>
    <definedName name="IQ_MAINT_CAPEX_GUIDANCE_CIQ" hidden="1">"c4988"</definedName>
    <definedName name="IQ_MAINT_CAPEX_HIGH_EST" hidden="1">"c4460"</definedName>
    <definedName name="IQ_MAINT_CAPEX_HIGH_EST_CIQ" hidden="1">"c4989"</definedName>
    <definedName name="IQ_MAINT_CAPEX_HIGH_GUIDANCE" hidden="1">"c4197"</definedName>
    <definedName name="IQ_MAINT_CAPEX_HIGH_GUIDANCE_CIQ" hidden="1">"c4609"</definedName>
    <definedName name="IQ_MAINT_CAPEX_LOW_EST" hidden="1">"c4461"</definedName>
    <definedName name="IQ_MAINT_CAPEX_LOW_EST_CIQ" hidden="1">"c4990"</definedName>
    <definedName name="IQ_MAINT_CAPEX_LOW_GUIDANCE" hidden="1">"c4237"</definedName>
    <definedName name="IQ_MAINT_CAPEX_LOW_GUIDANCE_CIQ" hidden="1">"c4649"</definedName>
    <definedName name="IQ_MAINT_CAPEX_MEDIAN_EST" hidden="1">"c4462"</definedName>
    <definedName name="IQ_MAINT_CAPEX_MEDIAN_EST_CIQ" hidden="1">"c4991"</definedName>
    <definedName name="IQ_MAINT_CAPEX_NUM_EST" hidden="1">"c4463"</definedName>
    <definedName name="IQ_MAINT_CAPEX_NUM_EST_CIQ" hidden="1">"c5001"</definedName>
    <definedName name="IQ_MAINT_CAPEX_STDDEV_EST" hidden="1">"c4464"</definedName>
    <definedName name="IQ_MAINT_CAPEX_STDDEV_EST_CIQ" hidden="1">"c5002"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DAYS_CLAIMS_PAYABLE" hidden="1">"c9937"</definedName>
    <definedName name="IQ_MC_DAYS_CLAIMS_PAYABLE_EXCL_CAPITATION" hidden="1">"c9938"</definedName>
    <definedName name="IQ_MC_MEDICAL_COSTS_PMPM" hidden="1">"c9925"</definedName>
    <definedName name="IQ_MC_PARENT_CASH" hidden="1">"c9942"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TATUTORY_SURPLUS" hidden="1">"c2772"</definedName>
    <definedName name="IQ_MC_TOTAL_COVERED_LIVES" hidden="1">"c9919"</definedName>
    <definedName name="IQ_MC_TOTAL_MEMBERSHIP" hidden="1">"c9922"</definedName>
    <definedName name="IQ_MC_TOTAL_MEMBERSHIP_CAPITATION" hidden="1">"c9923"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THOM" hidden="1">"c5095"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THOM" hidden="1">"c4055"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ONEY_MARKET_DEPOSIT_ACCOUNTS_FDIC" hidden="1">"c6553"</definedName>
    <definedName name="IQ_MONTH" hidden="1">15000</definedName>
    <definedName name="IQ_MOODYS_ACTION_LT" hidden="1">"c5660"</definedName>
    <definedName name="IQ_MOODYS_ACTION_ST" hidden="1">"c5663"</definedName>
    <definedName name="IQ_MOODYS_BANK_FIN_STRENGTH_ACTION_LT" hidden="1">"c5669"</definedName>
    <definedName name="IQ_MOODYS_BANK_FIN_STRENGTH_DATE_LT" hidden="1">"c5668"</definedName>
    <definedName name="IQ_MOODYS_BANK_FIN_STRENGTH_LT" hidden="1">"c5670"</definedName>
    <definedName name="IQ_MOODYS_CORP_FAMILY_ACTION_LT" hidden="1">"c5666"</definedName>
    <definedName name="IQ_MOODYS_CORP_FAMILY_DATE_LT" hidden="1">"c5665"</definedName>
    <definedName name="IQ_MOODYS_CORP_FAMILY_LT" hidden="1">"c5667"</definedName>
    <definedName name="IQ_MOODYS_DATE_LT" hidden="1">"c5659"</definedName>
    <definedName name="IQ_MOODYS_DATE_ST" hidden="1">"c5662"</definedName>
    <definedName name="IQ_MOODYS_INS_FIN_STRENGTH_ACTION_LT" hidden="1">"c5672"</definedName>
    <definedName name="IQ_MOODYS_INS_FIN_STRENGTH_ACTION_ST" hidden="1">"c5675"</definedName>
    <definedName name="IQ_MOODYS_INS_FIN_STRENGTH_DATE_LT" hidden="1">"c5671"</definedName>
    <definedName name="IQ_MOODYS_INS_FIN_STRENGTH_DATE_ST" hidden="1">"c5674"</definedName>
    <definedName name="IQ_MOODYS_INS_FIN_STRENGTH_LT" hidden="1">"c5673"</definedName>
    <definedName name="IQ_MOODYS_INS_FIN_STRENGTH_ST" hidden="1">"c5676"</definedName>
    <definedName name="IQ_MOODYS_ISSUE_ACTION_LT" hidden="1">"c5683"</definedName>
    <definedName name="IQ_MOODYS_ISSUE_ACTION_ST" hidden="1">"c6784"</definedName>
    <definedName name="IQ_MOODYS_ISSUE_DATE_LT" hidden="1">"c5682"</definedName>
    <definedName name="IQ_MOODYS_ISSUE_DATE_ST" hidden="1">"c6783"</definedName>
    <definedName name="IQ_MOODYS_ISSUE_LT" hidden="1">"c5684"</definedName>
    <definedName name="IQ_MOODYS_ISSUE_ST" hidden="1">"c6785"</definedName>
    <definedName name="IQ_MOODYS_ISSUE_WATCHLIST_DATE" hidden="1">"c5685"</definedName>
    <definedName name="IQ_MOODYS_ISSUE_WATCHLIST_INDICATOR" hidden="1">"c5687"</definedName>
    <definedName name="IQ_MOODYS_ISSUE_WATCHLIST_REASON" hidden="1">"c5686"</definedName>
    <definedName name="IQ_MOODYS_LATEST_DATE_LT" hidden="1">"c12711"</definedName>
    <definedName name="IQ_MOODYS_LATEST_DATE_ST" hidden="1">"c12715"</definedName>
    <definedName name="IQ_MOODYS_LATEST_LT" hidden="1">"c12710"</definedName>
    <definedName name="IQ_MOODYS_LATEST_ST" hidden="1">"c12714"</definedName>
    <definedName name="IQ_MOODYS_LATEST_TYPE_LT" hidden="1">"c12713"</definedName>
    <definedName name="IQ_MOODYS_LATEST_TYPE_ST" hidden="1">"c12717"</definedName>
    <definedName name="IQ_MOODYS_LT" hidden="1">"c5661"</definedName>
    <definedName name="IQ_MOODYS_OUTLOOK" hidden="1">"c5678"</definedName>
    <definedName name="IQ_MOODYS_OUTLOOK_DATE" hidden="1">"c5677"</definedName>
    <definedName name="IQ_MOODYS_ST" hidden="1">"c5664"</definedName>
    <definedName name="IQ_MOODYS_WATCHLIST_DATE" hidden="1">"c5679"</definedName>
    <definedName name="IQ_MOODYS_WATCHLIST_INDICATOR" hidden="1">"c5681"</definedName>
    <definedName name="IQ_MOODYS_WATCHLIST_REASON" hidden="1">"c5680"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ULTIFAMILY_RESIDENTIAL_LOANS_FDIC" hidden="1">"c6311"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V_ACT_OR_EST" hidden="1">"c2225"</definedName>
    <definedName name="IQ_NAV_ACT_OR_EST_THOM" hidden="1">"c5607"</definedName>
    <definedName name="IQ_NAV_DET_EST_CURRENCY_THOM" hidden="1">"c12490"</definedName>
    <definedName name="IQ_NAV_DET_EST_DATE_THOM" hidden="1">"c12241"</definedName>
    <definedName name="IQ_NAV_DET_EST_INCL_THOM" hidden="1">"c12373"</definedName>
    <definedName name="IQ_NAV_DET_EST_ORIGIN_THOM" hidden="1">"c12707"</definedName>
    <definedName name="IQ_NAV_DET_EST_THOM" hidden="1">"c12091"</definedName>
    <definedName name="IQ_NAV_EST" hidden="1">"c1751"</definedName>
    <definedName name="IQ_NAV_EST_THOM" hidden="1">"c5601"</definedName>
    <definedName name="IQ_NAV_HIGH_EST" hidden="1">"c1753"</definedName>
    <definedName name="IQ_NAV_HIGH_EST_THOM" hidden="1">"c5604"</definedName>
    <definedName name="IQ_NAV_LOW_EST" hidden="1">"c1754"</definedName>
    <definedName name="IQ_NAV_LOW_EST_THOM" hidden="1">"c5605"</definedName>
    <definedName name="IQ_NAV_MEDIAN_EST" hidden="1">"c1752"</definedName>
    <definedName name="IQ_NAV_MEDIAN_EST_THOM" hidden="1">"c5602"</definedName>
    <definedName name="IQ_NAV_NUM_EST" hidden="1">"c1755"</definedName>
    <definedName name="IQ_NAV_NUM_EST_THOM" hidden="1">"c5606"</definedName>
    <definedName name="IQ_NAV_SHARE_ACT_OR_EST" hidden="1">"c2225"</definedName>
    <definedName name="IQ_NAV_SHARE_ACT_OR_EST_CIQ" hidden="1">"c12038"</definedName>
    <definedName name="IQ_NAV_SHARE_DET_EST_ORIGIN" hidden="1">"c12585"</definedName>
    <definedName name="IQ_NAV_SHARE_DET_EST_ORIGIN_THOM" hidden="1">"c12611"</definedName>
    <definedName name="IQ_NAV_SHARE_EST" hidden="1">"c5609"</definedName>
    <definedName name="IQ_NAV_SHARE_EST_CIQ" hidden="1">"c12032"</definedName>
    <definedName name="IQ_NAV_SHARE_HIGH_EST" hidden="1">"c5612"</definedName>
    <definedName name="IQ_NAV_SHARE_HIGH_EST_CIQ" hidden="1">"c12035"</definedName>
    <definedName name="IQ_NAV_SHARE_LOW_EST" hidden="1">"c5613"</definedName>
    <definedName name="IQ_NAV_SHARE_LOW_EST_CIQ" hidden="1">"c12036"</definedName>
    <definedName name="IQ_NAV_SHARE_MEDIAN_EST" hidden="1">"c5610"</definedName>
    <definedName name="IQ_NAV_SHARE_MEDIAN_EST_CIQ" hidden="1">"c12033"</definedName>
    <definedName name="IQ_NAV_SHARE_NUM_EST" hidden="1">"c5614"</definedName>
    <definedName name="IQ_NAV_SHARE_NUM_EST_CIQ" hidden="1">"c12037"</definedName>
    <definedName name="IQ_NAV_SHARE_STDDEV_EST" hidden="1">"c5611"</definedName>
    <definedName name="IQ_NAV_SHARE_STDDEV_EST_CIQ" hidden="1">"c12034"</definedName>
    <definedName name="IQ_NAV_STDDEV_EST" hidden="1">"c1756"</definedName>
    <definedName name="IQ_NAV_STDDEV_EST_THOM" hidden="1">"c5603"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" hidden="1">"c5070"</definedName>
    <definedName name="IQ_NET_DEBT_ACT_OR_EST_THOM" hidden="1">"c5309"</definedName>
    <definedName name="IQ_NET_DEBT_DET_EST" hidden="1">"c12061"</definedName>
    <definedName name="IQ_NET_DEBT_DET_EST_CURRENCY" hidden="1">"c12468"</definedName>
    <definedName name="IQ_NET_DEBT_DET_EST_CURRENCY_THOM" hidden="1">"c12491"</definedName>
    <definedName name="IQ_NET_DEBT_DET_EST_DATE" hidden="1">"c12214"</definedName>
    <definedName name="IQ_NET_DEBT_DET_EST_DATE_THOM" hidden="1">"c12242"</definedName>
    <definedName name="IQ_NET_DEBT_DET_EST_INCL" hidden="1">"c12351"</definedName>
    <definedName name="IQ_NET_DEBT_DET_EST_INCL_THOM" hidden="1">"c12374"</definedName>
    <definedName name="IQ_NET_DEBT_DET_EST_ORIGIN" hidden="1">"c12586"</definedName>
    <definedName name="IQ_NET_DEBT_DET_EST_ORIGIN_THOM" hidden="1">"c12612"</definedName>
    <definedName name="IQ_NET_DEBT_DET_EST_THOM" hidden="1">"c12092"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CIQ" hidden="1">"c3814"</definedName>
    <definedName name="IQ_NET_DEBT_EST_THOM" hidden="1">"c4027"</definedName>
    <definedName name="IQ_NET_DEBT_GUIDANCE" hidden="1">"c4467"</definedName>
    <definedName name="IQ_NET_DEBT_GUIDANCE_CIQ" hidden="1">"c5005"</definedName>
    <definedName name="IQ_NET_DEBT_HIGH_EST" hidden="1">"c3518"</definedName>
    <definedName name="IQ_NET_DEBT_HIGH_EST_CIQ" hidden="1">"c3816"</definedName>
    <definedName name="IQ_NET_DEBT_HIGH_EST_THOM" hidden="1">"c4029"</definedName>
    <definedName name="IQ_NET_DEBT_HIGH_GUIDANCE" hidden="1">"c4181"</definedName>
    <definedName name="IQ_NET_DEBT_HIGH_GUIDANCE_CIQ" hidden="1">"c4593"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CIQ" hidden="1">"c3817"</definedName>
    <definedName name="IQ_NET_DEBT_LOW_EST_THOM" hidden="1">"c4030"</definedName>
    <definedName name="IQ_NET_DEBT_LOW_GUIDANCE" hidden="1">"c4221"</definedName>
    <definedName name="IQ_NET_DEBT_LOW_GUIDANCE_CIQ" hidden="1">"c4633"</definedName>
    <definedName name="IQ_NET_DEBT_MEDIAN_EST" hidden="1">"c3520"</definedName>
    <definedName name="IQ_NET_DEBT_MEDIAN_EST_CIQ" hidden="1">"c3815"</definedName>
    <definedName name="IQ_NET_DEBT_MEDIAN_EST_THOM" hidden="1">"c4028"</definedName>
    <definedName name="IQ_NET_DEBT_NUM_EST" hidden="1">"c3515"</definedName>
    <definedName name="IQ_NET_DEBT_NUM_EST_CIQ" hidden="1">"c3818"</definedName>
    <definedName name="IQ_NET_DEBT_NUM_EST_THOM" hidden="1">"c4031"</definedName>
    <definedName name="IQ_NET_DEBT_STDDEV_EST" hidden="1">"c3516"</definedName>
    <definedName name="IQ_NET_DEBT_STDDEV_EST_CIQ" hidden="1">"c3819"</definedName>
    <definedName name="IQ_NET_DEBT_STDDEV_EST_THOM" hidden="1">"c4032"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" hidden="1">"c5065"</definedName>
    <definedName name="IQ_NI_ACT_OR_EST_THOM" hidden="1">"c5306"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BEFORE_CAPITALIZED" hidden="1">"c792"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DET_EST" hidden="1">"c12062"</definedName>
    <definedName name="IQ_NI_DET_EST_CURRENCY" hidden="1">"c12469"</definedName>
    <definedName name="IQ_NI_DET_EST_CURRENCY_THOM" hidden="1">"c12492"</definedName>
    <definedName name="IQ_NI_DET_EST_DATE" hidden="1">"c12215"</definedName>
    <definedName name="IQ_NI_DET_EST_DATE_THOM" hidden="1">"c12243"</definedName>
    <definedName name="IQ_NI_DET_EST_INCL" hidden="1">"c12352"</definedName>
    <definedName name="IQ_NI_DET_EST_INCL_THOM" hidden="1">"c12375"</definedName>
    <definedName name="IQ_NI_DET_EST_ORIGIN" hidden="1">"c12587"</definedName>
    <definedName name="IQ_NI_DET_EST_ORIGIN_THOM" hidden="1">"c12613"</definedName>
    <definedName name="IQ_NI_DET_EST_THOM" hidden="1">"c12093"</definedName>
    <definedName name="IQ_NI_EST" hidden="1">"c1716"</definedName>
    <definedName name="IQ_NI_EST_CIQ" hidden="1">"c4702"</definedName>
    <definedName name="IQ_NI_EST_THOM" hidden="1">"c5126"</definedName>
    <definedName name="IQ_NI_GAAP_GUIDANCE" hidden="1">"c4470"</definedName>
    <definedName name="IQ_NI_GAAP_GUIDANCE_CIQ" hidden="1">"c5008"</definedName>
    <definedName name="IQ_NI_GAAP_HIGH_GUIDANCE" hidden="1">"c4177"</definedName>
    <definedName name="IQ_NI_GAAP_HIGH_GUIDANCE_CIQ" hidden="1">"c4589"</definedName>
    <definedName name="IQ_NI_GAAP_LOW_GUIDANCE" hidden="1">"c4217"</definedName>
    <definedName name="IQ_NI_GAAP_LOW_GUIDANCE_CIQ" hidden="1">"c4629"</definedName>
    <definedName name="IQ_NI_GUIDANCE" hidden="1">"c4469"</definedName>
    <definedName name="IQ_NI_GUIDANCE_CIQ" hidden="1">"c5007"</definedName>
    <definedName name="IQ_NI_GW_DET_EST" hidden="1">"c12063"</definedName>
    <definedName name="IQ_NI_GW_DET_EST_CURRENCY" hidden="1">"c12470"</definedName>
    <definedName name="IQ_NI_GW_DET_EST_DATE" hidden="1">"c12216"</definedName>
    <definedName name="IQ_NI_GW_DET_EST_INCL" hidden="1">"c12353"</definedName>
    <definedName name="IQ_NI_GW_EST" hidden="1">"c1723"</definedName>
    <definedName name="IQ_NI_GW_EST_CIQ" hidden="1">"c4709"</definedName>
    <definedName name="IQ_NI_GW_GUIDANCE" hidden="1">"c4471"</definedName>
    <definedName name="IQ_NI_GW_GUIDANCE_CIQ" hidden="1">"c5009"</definedName>
    <definedName name="IQ_NI_GW_HIGH_EST" hidden="1">"c1725"</definedName>
    <definedName name="IQ_NI_GW_HIGH_EST_CIQ" hidden="1">"c4711"</definedName>
    <definedName name="IQ_NI_GW_HIGH_GUIDANCE" hidden="1">"c4178"</definedName>
    <definedName name="IQ_NI_GW_HIGH_GUIDANCE_CIQ" hidden="1">"c4590"</definedName>
    <definedName name="IQ_NI_GW_LOW_EST" hidden="1">"c1726"</definedName>
    <definedName name="IQ_NI_GW_LOW_EST_CIQ" hidden="1">"c4712"</definedName>
    <definedName name="IQ_NI_GW_LOW_GUIDANCE" hidden="1">"c4218"</definedName>
    <definedName name="IQ_NI_GW_LOW_GUIDANCE_CIQ" hidden="1">"c4630"</definedName>
    <definedName name="IQ_NI_GW_MEDIAN_EST" hidden="1">"c1724"</definedName>
    <definedName name="IQ_NI_GW_MEDIAN_EST_CIQ" hidden="1">"c4710"</definedName>
    <definedName name="IQ_NI_GW_NUM_EST" hidden="1">"c1727"</definedName>
    <definedName name="IQ_NI_GW_NUM_EST_CIQ" hidden="1">"c4713"</definedName>
    <definedName name="IQ_NI_GW_STDDEV_EST" hidden="1">"c1728"</definedName>
    <definedName name="IQ_NI_GW_STDDEV_EST_CIQ" hidden="1">"c4714"</definedName>
    <definedName name="IQ_NI_HIGH_EST" hidden="1">"c1718"</definedName>
    <definedName name="IQ_NI_HIGH_EST_CIQ" hidden="1">"c4704"</definedName>
    <definedName name="IQ_NI_HIGH_EST_THOM" hidden="1">"c5128"</definedName>
    <definedName name="IQ_NI_HIGH_GUIDANCE" hidden="1">"c4176"</definedName>
    <definedName name="IQ_NI_HIGH_GUIDANCE_CIQ" hidden="1">"c4588"</definedName>
    <definedName name="IQ_NI_LOW_EST" hidden="1">"c1719"</definedName>
    <definedName name="IQ_NI_LOW_EST_CIQ" hidden="1">"c4705"</definedName>
    <definedName name="IQ_NI_LOW_EST_THOM" hidden="1">"c5129"</definedName>
    <definedName name="IQ_NI_LOW_GUIDANCE" hidden="1">"c4216"</definedName>
    <definedName name="IQ_NI_LOW_GUIDANCE_CIQ" hidden="1">"c4628"</definedName>
    <definedName name="IQ_NI_MARGIN" hidden="1">"c794"</definedName>
    <definedName name="IQ_NI_MEDIAN_EST" hidden="1">"c1717"</definedName>
    <definedName name="IQ_NI_MEDIAN_EST_CIQ" hidden="1">"c4703"</definedName>
    <definedName name="IQ_NI_MEDIAN_EST_THOM" hidden="1">"c5127"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CIQ" hidden="1">"c4706"</definedName>
    <definedName name="IQ_NI_NUM_EST_THOM" hidden="1">"c5130"</definedName>
    <definedName name="IQ_NI_REPORTED_DET_EST_ORIGIN" hidden="1">"c12588"</definedName>
    <definedName name="IQ_NI_REPORTED_EST" hidden="1">"c1730"</definedName>
    <definedName name="IQ_NI_REPORTED_EST_CIQ" hidden="1">"c4716"</definedName>
    <definedName name="IQ_NI_REPORTED_HIGH_EST" hidden="1">"c1732"</definedName>
    <definedName name="IQ_NI_REPORTED_HIGH_EST_CIQ" hidden="1">"c4718"</definedName>
    <definedName name="IQ_NI_REPORTED_LOW_EST" hidden="1">"c1733"</definedName>
    <definedName name="IQ_NI_REPORTED_LOW_EST_CIQ" hidden="1">"c4719"</definedName>
    <definedName name="IQ_NI_REPORTED_MEDIAN_EST" hidden="1">"c1731"</definedName>
    <definedName name="IQ_NI_REPORTED_MEDIAN_EST_CIQ" hidden="1">"c4717"</definedName>
    <definedName name="IQ_NI_REPORTED_NUM_EST" hidden="1">"c1734"</definedName>
    <definedName name="IQ_NI_REPORTED_NUM_EST_CIQ" hidden="1">"c4720"</definedName>
    <definedName name="IQ_NI_REPORTED_STDDEV_EST" hidden="1">"c1735"</definedName>
    <definedName name="IQ_NI_REPORTED_STDDEV_EST_CIQ" hidden="1">"c4721"</definedName>
    <definedName name="IQ_NI_SBC_ACT_OR_EST" hidden="1">"c4474"</definedName>
    <definedName name="IQ_NI_SBC_ACT_OR_EST_CIQ" hidden="1">"c5012"</definedName>
    <definedName name="IQ_NI_SBC_EST" hidden="1">"c4473"</definedName>
    <definedName name="IQ_NI_SBC_EST_CIQ" hidden="1">"c5011"</definedName>
    <definedName name="IQ_NI_SBC_GUIDANCE" hidden="1">"c4475"</definedName>
    <definedName name="IQ_NI_SBC_GUIDANCE_CIQ" hidden="1">"c5013"</definedName>
    <definedName name="IQ_NI_SBC_GW_ACT_OR_EST" hidden="1">"c4478"</definedName>
    <definedName name="IQ_NI_SBC_GW_ACT_OR_EST_CIQ" hidden="1">"c5016"</definedName>
    <definedName name="IQ_NI_SBC_GW_EST" hidden="1">"c4477"</definedName>
    <definedName name="IQ_NI_SBC_GW_EST_CIQ" hidden="1">"c5015"</definedName>
    <definedName name="IQ_NI_SBC_GW_GUIDANCE" hidden="1">"c4479"</definedName>
    <definedName name="IQ_NI_SBC_GW_GUIDANCE_CIQ" hidden="1">"c5017"</definedName>
    <definedName name="IQ_NI_SBC_GW_HIGH_EST" hidden="1">"c4480"</definedName>
    <definedName name="IQ_NI_SBC_GW_HIGH_EST_CIQ" hidden="1">"c5018"</definedName>
    <definedName name="IQ_NI_SBC_GW_HIGH_GUIDANCE" hidden="1">"c4187"</definedName>
    <definedName name="IQ_NI_SBC_GW_HIGH_GUIDANCE_CIQ" hidden="1">"c4599"</definedName>
    <definedName name="IQ_NI_SBC_GW_LOW_EST" hidden="1">"c4481"</definedName>
    <definedName name="IQ_NI_SBC_GW_LOW_EST_CIQ" hidden="1">"c5019"</definedName>
    <definedName name="IQ_NI_SBC_GW_LOW_GUIDANCE" hidden="1">"c4227"</definedName>
    <definedName name="IQ_NI_SBC_GW_LOW_GUIDANCE_CIQ" hidden="1">"c4639"</definedName>
    <definedName name="IQ_NI_SBC_GW_MEDIAN_EST" hidden="1">"c4482"</definedName>
    <definedName name="IQ_NI_SBC_GW_MEDIAN_EST_CIQ" hidden="1">"c5020"</definedName>
    <definedName name="IQ_NI_SBC_GW_NUM_EST" hidden="1">"c4483"</definedName>
    <definedName name="IQ_NI_SBC_GW_NUM_EST_CIQ" hidden="1">"c5021"</definedName>
    <definedName name="IQ_NI_SBC_GW_STDDEV_EST" hidden="1">"c4484"</definedName>
    <definedName name="IQ_NI_SBC_GW_STDDEV_EST_CIQ" hidden="1">"c5022"</definedName>
    <definedName name="IQ_NI_SBC_HIGH_EST" hidden="1">"c4486"</definedName>
    <definedName name="IQ_NI_SBC_HIGH_EST_CIQ" hidden="1">"c5024"</definedName>
    <definedName name="IQ_NI_SBC_HIGH_GUIDANCE" hidden="1">"c4186"</definedName>
    <definedName name="IQ_NI_SBC_HIGH_GUIDANCE_CIQ" hidden="1">"c4598"</definedName>
    <definedName name="IQ_NI_SBC_LOW_EST" hidden="1">"c4487"</definedName>
    <definedName name="IQ_NI_SBC_LOW_EST_CIQ" hidden="1">"c5025"</definedName>
    <definedName name="IQ_NI_SBC_LOW_GUIDANCE" hidden="1">"c4226"</definedName>
    <definedName name="IQ_NI_SBC_LOW_GUIDANCE_CIQ" hidden="1">"c4638"</definedName>
    <definedName name="IQ_NI_SBC_MEDIAN_EST" hidden="1">"c4488"</definedName>
    <definedName name="IQ_NI_SBC_MEDIAN_EST_CIQ" hidden="1">"c5026"</definedName>
    <definedName name="IQ_NI_SBC_NUM_EST" hidden="1">"c4489"</definedName>
    <definedName name="IQ_NI_SBC_NUM_EST_CIQ" hidden="1">"c5027"</definedName>
    <definedName name="IQ_NI_SBC_STDDEV_EST" hidden="1">"c4490"</definedName>
    <definedName name="IQ_NI_SBC_STDDEV_EST_CIQ" hidden="1">"c5028"</definedName>
    <definedName name="IQ_NI_SFAS" hidden="1">"c795"</definedName>
    <definedName name="IQ_NI_STDDEV_EST" hidden="1">"c1721"</definedName>
    <definedName name="IQ_NI_STDDEV_EST_CIQ" hidden="1">"c4707"</definedName>
    <definedName name="IQ_NI_STDDEV_EST_THOM" hidden="1">"c5131"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BEARING_DEPOSITS" hidden="1">"c800"</definedName>
    <definedName name="IQ_NON_INT_EXP" hidden="1">"c801"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TOTAL_WELLS_DRILLED" hidden="1">"c10096"</definedName>
    <definedName name="IQ_OG_GROSS_OPERATED_WELLS" hidden="1">"c10092"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ACT_OR_EST" hidden="1">"c2220"</definedName>
    <definedName name="IQ_OPER_INC_ACT_OR_EST_CIQ" hidden="1">"c12019"</definedName>
    <definedName name="IQ_OPER_INC_ACT_OR_EST_THOM" hidden="1">"c5304"</definedName>
    <definedName name="IQ_OPER_INC_BR" hidden="1">"c850"</definedName>
    <definedName name="IQ_OPER_INC_DET_EST" hidden="1">"c12064"</definedName>
    <definedName name="IQ_OPER_INC_DET_EST_CURRENCY" hidden="1">"c12471"</definedName>
    <definedName name="IQ_OPER_INC_DET_EST_CURRENCY_THOM" hidden="1">"c12494"</definedName>
    <definedName name="IQ_OPER_INC_DET_EST_DATE" hidden="1">"c12217"</definedName>
    <definedName name="IQ_OPER_INC_DET_EST_DATE_THOM" hidden="1">"c12245"</definedName>
    <definedName name="IQ_OPER_INC_DET_EST_INCL" hidden="1">"c12354"</definedName>
    <definedName name="IQ_OPER_INC_DET_EST_INCL_THOM" hidden="1">"c12377"</definedName>
    <definedName name="IQ_OPER_INC_DET_EST_ORIGIN" hidden="1">"c12589"</definedName>
    <definedName name="IQ_OPER_INC_DET_EST_ORIGIN_THOM" hidden="1">"c12615"</definedName>
    <definedName name="IQ_OPER_INC_DET_EST_THOM" hidden="1">"c12095"</definedName>
    <definedName name="IQ_OPER_INC_EST" hidden="1">"c1688"</definedName>
    <definedName name="IQ_OPER_INC_EST_CIQ" hidden="1">"c12010"</definedName>
    <definedName name="IQ_OPER_INC_EST_THOM" hidden="1">"c5112"</definedName>
    <definedName name="IQ_OPER_INC_FIN" hidden="1">"c851"</definedName>
    <definedName name="IQ_OPER_INC_HIGH_EST" hidden="1">"c1690"</definedName>
    <definedName name="IQ_OPER_INC_HIGH_EST_CIQ" hidden="1">"c12012"</definedName>
    <definedName name="IQ_OPER_INC_HIGH_EST_THOM" hidden="1">"c5114"</definedName>
    <definedName name="IQ_OPER_INC_INS" hidden="1">"c852"</definedName>
    <definedName name="IQ_OPER_INC_LOW_EST" hidden="1">"c1691"</definedName>
    <definedName name="IQ_OPER_INC_LOW_EST_CIQ" hidden="1">"c12013"</definedName>
    <definedName name="IQ_OPER_INC_LOW_EST_THOM" hidden="1">"c5115"</definedName>
    <definedName name="IQ_OPER_INC_MARGIN" hidden="1">"c1448"</definedName>
    <definedName name="IQ_OPER_INC_MEDIAN_EST" hidden="1">"c1689"</definedName>
    <definedName name="IQ_OPER_INC_MEDIAN_EST_CIQ" hidden="1">"c12011"</definedName>
    <definedName name="IQ_OPER_INC_MEDIAN_EST_THOM" hidden="1">"c5113"</definedName>
    <definedName name="IQ_OPER_INC_NUM_EST" hidden="1">"c1692"</definedName>
    <definedName name="IQ_OPER_INC_NUM_EST_CIQ" hidden="1">"c12014"</definedName>
    <definedName name="IQ_OPER_INC_NUM_EST_THOM" hidden="1">"c5116"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CIQ" hidden="1">"c12015"</definedName>
    <definedName name="IQ_OPER_INC_STDDEV_EST_THOM" hidden="1">"c5117"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DJUSTMENTS_COVERED" hidden="1">"c9961"</definedName>
    <definedName name="IQ_OTHER_ADJUSTMENTS_GROUP" hidden="1">"c9947"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PROP" hidden="1">"c8764"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OOMS" hidden="1">"c8788"</definedName>
    <definedName name="IQ_OTHER_SAVINGS_DEPOSITS_FDIC" hidden="1">"c6554"</definedName>
    <definedName name="IQ_OTHER_SQ_FT" hidden="1">"c8780"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NERSHIP_INC_RE" hidden="1">"c12039"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THOM" hidden="1">"c4056"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THOM" hidden="1">"c4059"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THOM" hidden="1">"c5269"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THOM" hidden="1">"c5270"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THOM" hidden="1">"c5266"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THOM" hidden="1">"c5267"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THOM" hidden="1">"c5268"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THOM" hidden="1">"c5264"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THOM" hidden="1">"c5265"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THOM" hidden="1">"c5277"</definedName>
    <definedName name="IQ_PERCENT_CHANGE_EST_CFPS_12MONTHS" hidden="1">"c1812"</definedName>
    <definedName name="IQ_PERCENT_CHANGE_EST_CFPS_12MONTHS_CIQ" hidden="1">"c3755"</definedName>
    <definedName name="IQ_PERCENT_CHANGE_EST_CFPS_12MONTHS_THOM" hidden="1">"c5234"</definedName>
    <definedName name="IQ_PERCENT_CHANGE_EST_CFPS_18MONTHS" hidden="1">"c1813"</definedName>
    <definedName name="IQ_PERCENT_CHANGE_EST_CFPS_18MONTHS_CIQ" hidden="1">"c3756"</definedName>
    <definedName name="IQ_PERCENT_CHANGE_EST_CFPS_18MONTHS_THOM" hidden="1">"c5235"</definedName>
    <definedName name="IQ_PERCENT_CHANGE_EST_CFPS_3MONTHS" hidden="1">"c1809"</definedName>
    <definedName name="IQ_PERCENT_CHANGE_EST_CFPS_3MONTHS_CIQ" hidden="1">"c3752"</definedName>
    <definedName name="IQ_PERCENT_CHANGE_EST_CFPS_3MONTHS_THOM" hidden="1">"c5231"</definedName>
    <definedName name="IQ_PERCENT_CHANGE_EST_CFPS_6MONTHS" hidden="1">"c1810"</definedName>
    <definedName name="IQ_PERCENT_CHANGE_EST_CFPS_6MONTHS_CIQ" hidden="1">"c3753"</definedName>
    <definedName name="IQ_PERCENT_CHANGE_EST_CFPS_6MONTHS_THOM" hidden="1">"c5232"</definedName>
    <definedName name="IQ_PERCENT_CHANGE_EST_CFPS_9MONTHS" hidden="1">"c1811"</definedName>
    <definedName name="IQ_PERCENT_CHANGE_EST_CFPS_9MONTHS_CIQ" hidden="1">"c3754"</definedName>
    <definedName name="IQ_PERCENT_CHANGE_EST_CFPS_9MONTHS_THOM" hidden="1">"c5233"</definedName>
    <definedName name="IQ_PERCENT_CHANGE_EST_CFPS_DAY" hidden="1">"c1806"</definedName>
    <definedName name="IQ_PERCENT_CHANGE_EST_CFPS_DAY_CIQ" hidden="1">"c3750"</definedName>
    <definedName name="IQ_PERCENT_CHANGE_EST_CFPS_DAY_THOM" hidden="1">"c5229"</definedName>
    <definedName name="IQ_PERCENT_CHANGE_EST_CFPS_MONTH" hidden="1">"c1808"</definedName>
    <definedName name="IQ_PERCENT_CHANGE_EST_CFPS_MONTH_CIQ" hidden="1">"c3751"</definedName>
    <definedName name="IQ_PERCENT_CHANGE_EST_CFPS_MONTH_THOM" hidden="1">"c5230"</definedName>
    <definedName name="IQ_PERCENT_CHANGE_EST_CFPS_WEEK" hidden="1">"c1807"</definedName>
    <definedName name="IQ_PERCENT_CHANGE_EST_CFPS_WEEK_CIQ" hidden="1">"c3793"</definedName>
    <definedName name="IQ_PERCENT_CHANGE_EST_CFPS_WEEK_THOM" hidden="1">"c5272"</definedName>
    <definedName name="IQ_PERCENT_CHANGE_EST_DPS_12MONTHS" hidden="1">"c1820"</definedName>
    <definedName name="IQ_PERCENT_CHANGE_EST_DPS_12MONTHS_CIQ" hidden="1">"c3762"</definedName>
    <definedName name="IQ_PERCENT_CHANGE_EST_DPS_12MONTHS_THOM" hidden="1">"c5241"</definedName>
    <definedName name="IQ_PERCENT_CHANGE_EST_DPS_18MONTHS" hidden="1">"c1821"</definedName>
    <definedName name="IQ_PERCENT_CHANGE_EST_DPS_18MONTHS_CIQ" hidden="1">"c3763"</definedName>
    <definedName name="IQ_PERCENT_CHANGE_EST_DPS_18MONTHS_THOM" hidden="1">"c5242"</definedName>
    <definedName name="IQ_PERCENT_CHANGE_EST_DPS_3MONTHS" hidden="1">"c1817"</definedName>
    <definedName name="IQ_PERCENT_CHANGE_EST_DPS_3MONTHS_CIQ" hidden="1">"c3759"</definedName>
    <definedName name="IQ_PERCENT_CHANGE_EST_DPS_3MONTHS_THOM" hidden="1">"c5238"</definedName>
    <definedName name="IQ_PERCENT_CHANGE_EST_DPS_6MONTHS" hidden="1">"c1818"</definedName>
    <definedName name="IQ_PERCENT_CHANGE_EST_DPS_6MONTHS_CIQ" hidden="1">"c3760"</definedName>
    <definedName name="IQ_PERCENT_CHANGE_EST_DPS_6MONTHS_THOM" hidden="1">"c5239"</definedName>
    <definedName name="IQ_PERCENT_CHANGE_EST_DPS_9MONTHS" hidden="1">"c1819"</definedName>
    <definedName name="IQ_PERCENT_CHANGE_EST_DPS_9MONTHS_CIQ" hidden="1">"c3761"</definedName>
    <definedName name="IQ_PERCENT_CHANGE_EST_DPS_9MONTHS_THOM" hidden="1">"c5240"</definedName>
    <definedName name="IQ_PERCENT_CHANGE_EST_DPS_DAY" hidden="1">"c1814"</definedName>
    <definedName name="IQ_PERCENT_CHANGE_EST_DPS_DAY_CIQ" hidden="1">"c3757"</definedName>
    <definedName name="IQ_PERCENT_CHANGE_EST_DPS_DAY_THOM" hidden="1">"c5236"</definedName>
    <definedName name="IQ_PERCENT_CHANGE_EST_DPS_MONTH" hidden="1">"c1816"</definedName>
    <definedName name="IQ_PERCENT_CHANGE_EST_DPS_MONTH_CIQ" hidden="1">"c3758"</definedName>
    <definedName name="IQ_PERCENT_CHANGE_EST_DPS_MONTH_THOM" hidden="1">"c5237"</definedName>
    <definedName name="IQ_PERCENT_CHANGE_EST_DPS_WEEK" hidden="1">"c1815"</definedName>
    <definedName name="IQ_PERCENT_CHANGE_EST_DPS_WEEK_CIQ" hidden="1">"c3794"</definedName>
    <definedName name="IQ_PERCENT_CHANGE_EST_DPS_WEEK_THOM" hidden="1">"c5273"</definedName>
    <definedName name="IQ_PERCENT_CHANGE_EST_EBITDA_12MONTHS" hidden="1">"c1804"</definedName>
    <definedName name="IQ_PERCENT_CHANGE_EST_EBITDA_12MONTHS_CIQ" hidden="1">"c3748"</definedName>
    <definedName name="IQ_PERCENT_CHANGE_EST_EBITDA_12MONTHS_THOM" hidden="1">"c5227"</definedName>
    <definedName name="IQ_PERCENT_CHANGE_EST_EBITDA_18MONTHS" hidden="1">"c1805"</definedName>
    <definedName name="IQ_PERCENT_CHANGE_EST_EBITDA_18MONTHS_CIQ" hidden="1">"c3749"</definedName>
    <definedName name="IQ_PERCENT_CHANGE_EST_EBITDA_18MONTHS_THOM" hidden="1">"c5228"</definedName>
    <definedName name="IQ_PERCENT_CHANGE_EST_EBITDA_3MONTHS" hidden="1">"c1801"</definedName>
    <definedName name="IQ_PERCENT_CHANGE_EST_EBITDA_3MONTHS_CIQ" hidden="1">"c3745"</definedName>
    <definedName name="IQ_PERCENT_CHANGE_EST_EBITDA_3MONTHS_THOM" hidden="1">"c5224"</definedName>
    <definedName name="IQ_PERCENT_CHANGE_EST_EBITDA_6MONTHS" hidden="1">"c1802"</definedName>
    <definedName name="IQ_PERCENT_CHANGE_EST_EBITDA_6MONTHS_CIQ" hidden="1">"c3746"</definedName>
    <definedName name="IQ_PERCENT_CHANGE_EST_EBITDA_6MONTHS_THOM" hidden="1">"c5225"</definedName>
    <definedName name="IQ_PERCENT_CHANGE_EST_EBITDA_9MONTHS" hidden="1">"c1803"</definedName>
    <definedName name="IQ_PERCENT_CHANGE_EST_EBITDA_9MONTHS_CIQ" hidden="1">"c3747"</definedName>
    <definedName name="IQ_PERCENT_CHANGE_EST_EBITDA_9MONTHS_THOM" hidden="1">"c5226"</definedName>
    <definedName name="IQ_PERCENT_CHANGE_EST_EBITDA_DAY" hidden="1">"c1798"</definedName>
    <definedName name="IQ_PERCENT_CHANGE_EST_EBITDA_DAY_CIQ" hidden="1">"c3743"</definedName>
    <definedName name="IQ_PERCENT_CHANGE_EST_EBITDA_DAY_THOM" hidden="1">"c5222"</definedName>
    <definedName name="IQ_PERCENT_CHANGE_EST_EBITDA_MONTH" hidden="1">"c1800"</definedName>
    <definedName name="IQ_PERCENT_CHANGE_EST_EBITDA_MONTH_CIQ" hidden="1">"c3744"</definedName>
    <definedName name="IQ_PERCENT_CHANGE_EST_EBITDA_MONTH_THOM" hidden="1">"c5223"</definedName>
    <definedName name="IQ_PERCENT_CHANGE_EST_EBITDA_WEEK" hidden="1">"c1799"</definedName>
    <definedName name="IQ_PERCENT_CHANGE_EST_EBITDA_WEEK_CIQ" hidden="1">"c3792"</definedName>
    <definedName name="IQ_PERCENT_CHANGE_EST_EBITDA_WEEK_THOM" hidden="1">"c5271"</definedName>
    <definedName name="IQ_PERCENT_CHANGE_EST_EPS_12MONTHS" hidden="1">"c1788"</definedName>
    <definedName name="IQ_PERCENT_CHANGE_EST_EPS_12MONTHS_CIQ" hidden="1">"c3733"</definedName>
    <definedName name="IQ_PERCENT_CHANGE_EST_EPS_12MONTHS_THOM" hidden="1">"c5212"</definedName>
    <definedName name="IQ_PERCENT_CHANGE_EST_EPS_18MONTHS" hidden="1">"c1789"</definedName>
    <definedName name="IQ_PERCENT_CHANGE_EST_EPS_18MONTHS_CIQ" hidden="1">"c3734"</definedName>
    <definedName name="IQ_PERCENT_CHANGE_EST_EPS_18MONTHS_THOM" hidden="1">"c5213"</definedName>
    <definedName name="IQ_PERCENT_CHANGE_EST_EPS_3MONTHS" hidden="1">"c1785"</definedName>
    <definedName name="IQ_PERCENT_CHANGE_EST_EPS_3MONTHS_CIQ" hidden="1">"c3730"</definedName>
    <definedName name="IQ_PERCENT_CHANGE_EST_EPS_3MONTHS_THOM" hidden="1">"c5209"</definedName>
    <definedName name="IQ_PERCENT_CHANGE_EST_EPS_6MONTHS" hidden="1">"c1786"</definedName>
    <definedName name="IQ_PERCENT_CHANGE_EST_EPS_6MONTHS_CIQ" hidden="1">"c3731"</definedName>
    <definedName name="IQ_PERCENT_CHANGE_EST_EPS_6MONTHS_THOM" hidden="1">"c5210"</definedName>
    <definedName name="IQ_PERCENT_CHANGE_EST_EPS_9MONTHS" hidden="1">"c1787"</definedName>
    <definedName name="IQ_PERCENT_CHANGE_EST_EPS_9MONTHS_CIQ" hidden="1">"c3732"</definedName>
    <definedName name="IQ_PERCENT_CHANGE_EST_EPS_9MONTHS_THOM" hidden="1">"c5211"</definedName>
    <definedName name="IQ_PERCENT_CHANGE_EST_EPS_DAY" hidden="1">"c1782"</definedName>
    <definedName name="IQ_PERCENT_CHANGE_EST_EPS_DAY_CIQ" hidden="1">"c3727"</definedName>
    <definedName name="IQ_PERCENT_CHANGE_EST_EPS_DAY_THOM" hidden="1">"c5206"</definedName>
    <definedName name="IQ_PERCENT_CHANGE_EST_EPS_MONTH" hidden="1">"c1784"</definedName>
    <definedName name="IQ_PERCENT_CHANGE_EST_EPS_MONTH_CIQ" hidden="1">"c3729"</definedName>
    <definedName name="IQ_PERCENT_CHANGE_EST_EPS_MONTH_THOM" hidden="1">"c5208"</definedName>
    <definedName name="IQ_PERCENT_CHANGE_EST_EPS_WEEK" hidden="1">"c1783"</definedName>
    <definedName name="IQ_PERCENT_CHANGE_EST_EPS_WEEK_CIQ" hidden="1">"c3728"</definedName>
    <definedName name="IQ_PERCENT_CHANGE_EST_EPS_WEEK_THOM" hidden="1">"c5207"</definedName>
    <definedName name="IQ_PERCENT_CHANGE_EST_FFO_12MONTHS" hidden="1">"c1828"</definedName>
    <definedName name="IQ_PERCENT_CHANGE_EST_FFO_12MONTHS_CIQ" hidden="1">"c3769"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THOM" hidden="1">"c5244"</definedName>
    <definedName name="IQ_PERCENT_CHANGE_EST_FFO_WEEK" hidden="1">"c1823"</definedName>
    <definedName name="IQ_PERCENT_CHANGE_EST_FFO_WEEK_CIQ" hidden="1">"c3795"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THOM" hidden="1">"c5262"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THOM" hidden="1">"c5263"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THOM" hidden="1">"c5259"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THOM" hidden="1">"c5260"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THOM" hidden="1">"c5261"</definedName>
    <definedName name="IQ_PERCENT_CHANGE_EST_PRICE_TARGET_DAY" hidden="1">"c1838"</definedName>
    <definedName name="IQ_PERCENT_CHANGE_EST_PRICE_TARGET_DAY_CIQ" hidden="1">"c3778"</definedName>
    <definedName name="IQ_PERCENT_CHANGE_EST_PRICE_TARGET_DAY_THOM" hidden="1">"c5257"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THOM" hidden="1">"c5258"</definedName>
    <definedName name="IQ_PERCENT_CHANGE_EST_PRICE_TARGET_WEEK" hidden="1">"c1839"</definedName>
    <definedName name="IQ_PERCENT_CHANGE_EST_PRICE_TARGET_WEEK_CIQ" hidden="1">"c3798"</definedName>
    <definedName name="IQ_PERCENT_CHANGE_EST_PRICE_TARGET_WEEK_THOM" hidden="1">"c5276"</definedName>
    <definedName name="IQ_PERCENT_CHANGE_EST_RECO_12MONTHS" hidden="1">"c1836"</definedName>
    <definedName name="IQ_PERCENT_CHANGE_EST_RECO_12MONTHS_CIQ" hidden="1">"c3776"</definedName>
    <definedName name="IQ_PERCENT_CHANGE_EST_RECO_12MONTHS_THOM" hidden="1">"c5255"</definedName>
    <definedName name="IQ_PERCENT_CHANGE_EST_RECO_18MONTHS" hidden="1">"c1837"</definedName>
    <definedName name="IQ_PERCENT_CHANGE_EST_RECO_18MONTHS_CIQ" hidden="1">"c3777"</definedName>
    <definedName name="IQ_PERCENT_CHANGE_EST_RECO_18MONTHS_THOM" hidden="1">"c5256"</definedName>
    <definedName name="IQ_PERCENT_CHANGE_EST_RECO_3MONTHS" hidden="1">"c1833"</definedName>
    <definedName name="IQ_PERCENT_CHANGE_EST_RECO_3MONTHS_CIQ" hidden="1">"c3773"</definedName>
    <definedName name="IQ_PERCENT_CHANGE_EST_RECO_3MONTHS_THOM" hidden="1">"c5252"</definedName>
    <definedName name="IQ_PERCENT_CHANGE_EST_RECO_6MONTHS" hidden="1">"c1834"</definedName>
    <definedName name="IQ_PERCENT_CHANGE_EST_RECO_6MONTHS_CIQ" hidden="1">"c3774"</definedName>
    <definedName name="IQ_PERCENT_CHANGE_EST_RECO_6MONTHS_THOM" hidden="1">"c5253"</definedName>
    <definedName name="IQ_PERCENT_CHANGE_EST_RECO_9MONTHS" hidden="1">"c1835"</definedName>
    <definedName name="IQ_PERCENT_CHANGE_EST_RECO_9MONTHS_CIQ" hidden="1">"c3775"</definedName>
    <definedName name="IQ_PERCENT_CHANGE_EST_RECO_9MONTHS_THOM" hidden="1">"c5254"</definedName>
    <definedName name="IQ_PERCENT_CHANGE_EST_RECO_DAY" hidden="1">"c1830"</definedName>
    <definedName name="IQ_PERCENT_CHANGE_EST_RECO_DAY_CIQ" hidden="1">"c3771"</definedName>
    <definedName name="IQ_PERCENT_CHANGE_EST_RECO_DAY_THOM" hidden="1">"c5250"</definedName>
    <definedName name="IQ_PERCENT_CHANGE_EST_RECO_MONTH" hidden="1">"c1832"</definedName>
    <definedName name="IQ_PERCENT_CHANGE_EST_RECO_MONTH_CIQ" hidden="1">"c3772"</definedName>
    <definedName name="IQ_PERCENT_CHANGE_EST_RECO_MONTH_THOM" hidden="1">"c5251"</definedName>
    <definedName name="IQ_PERCENT_CHANGE_EST_RECO_WEEK" hidden="1">"c1831"</definedName>
    <definedName name="IQ_PERCENT_CHANGE_EST_RECO_WEEK_CIQ" hidden="1">"c3796"</definedName>
    <definedName name="IQ_PERCENT_CHANGE_EST_RECO_WEEK_THOM" hidden="1">"c5275"</definedName>
    <definedName name="IQ_PERCENT_CHANGE_EST_REV_12MONTHS" hidden="1">"c1796"</definedName>
    <definedName name="IQ_PERCENT_CHANGE_EST_REV_12MONTHS_CIQ" hidden="1">"c3741"</definedName>
    <definedName name="IQ_PERCENT_CHANGE_EST_REV_12MONTHS_THOM" hidden="1">"c5220"</definedName>
    <definedName name="IQ_PERCENT_CHANGE_EST_REV_18MONTHS" hidden="1">"c1797"</definedName>
    <definedName name="IQ_PERCENT_CHANGE_EST_REV_18MONTHS_CIQ" hidden="1">"c3742"</definedName>
    <definedName name="IQ_PERCENT_CHANGE_EST_REV_18MONTHS_THOM" hidden="1">"c5221"</definedName>
    <definedName name="IQ_PERCENT_CHANGE_EST_REV_3MONTHS" hidden="1">"c1793"</definedName>
    <definedName name="IQ_PERCENT_CHANGE_EST_REV_3MONTHS_CIQ" hidden="1">"c3738"</definedName>
    <definedName name="IQ_PERCENT_CHANGE_EST_REV_3MONTHS_THOM" hidden="1">"c5217"</definedName>
    <definedName name="IQ_PERCENT_CHANGE_EST_REV_6MONTHS" hidden="1">"c1794"</definedName>
    <definedName name="IQ_PERCENT_CHANGE_EST_REV_6MONTHS_CIQ" hidden="1">"c3739"</definedName>
    <definedName name="IQ_PERCENT_CHANGE_EST_REV_6MONTHS_THOM" hidden="1">"c5218"</definedName>
    <definedName name="IQ_PERCENT_CHANGE_EST_REV_9MONTHS" hidden="1">"c1795"</definedName>
    <definedName name="IQ_PERCENT_CHANGE_EST_REV_9MONTHS_CIQ" hidden="1">"c3740"</definedName>
    <definedName name="IQ_PERCENT_CHANGE_EST_REV_9MONTHS_THOM" hidden="1">"c5219"</definedName>
    <definedName name="IQ_PERCENT_CHANGE_EST_REV_DAY" hidden="1">"c1790"</definedName>
    <definedName name="IQ_PERCENT_CHANGE_EST_REV_DAY_CIQ" hidden="1">"c3735"</definedName>
    <definedName name="IQ_PERCENT_CHANGE_EST_REV_DAY_THOM" hidden="1">"c5214"</definedName>
    <definedName name="IQ_PERCENT_CHANGE_EST_REV_MONTH" hidden="1">"c1792"</definedName>
    <definedName name="IQ_PERCENT_CHANGE_EST_REV_MONTH_CIQ" hidden="1">"c3737"</definedName>
    <definedName name="IQ_PERCENT_CHANGE_EST_REV_MONTH_THOM" hidden="1">"c5216"</definedName>
    <definedName name="IQ_PERCENT_CHANGE_EST_REV_WEEK" hidden="1">"c1791"</definedName>
    <definedName name="IQ_PERCENT_CHANGE_EST_REV_WEEK_CIQ" hidden="1">"c3736"</definedName>
    <definedName name="IQ_PERCENT_CHANGE_EST_REV_WEEK_THOM" hidden="1">"c5215"</definedName>
    <definedName name="IQ_PERCENT_INSURED_FDIC" hidden="1">"c6374"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THOM" hidden="1">"c5279"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" hidden="1">"c5064"</definedName>
    <definedName name="IQ_PRE_TAX_ACT_OR_EST_THOM" hidden="1">"c5305"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EST_CIQ" hidden="1">"c4688"</definedName>
    <definedName name="IQ_PRETAX_GW_INC_HIGH_EST" hidden="1">"c1704"</definedName>
    <definedName name="IQ_PRETAX_GW_INC_HIGH_EST_CIQ" hidden="1">"c4690"</definedName>
    <definedName name="IQ_PRETAX_GW_INC_LOW_EST" hidden="1">"c1705"</definedName>
    <definedName name="IQ_PRETAX_GW_INC_LOW_EST_CIQ" hidden="1">"c4691"</definedName>
    <definedName name="IQ_PRETAX_GW_INC_MEDIAN_EST" hidden="1">"c1703"</definedName>
    <definedName name="IQ_PRETAX_GW_INC_MEDIAN_EST_CIQ" hidden="1">"c4689"</definedName>
    <definedName name="IQ_PRETAX_GW_INC_NUM_EST" hidden="1">"c1706"</definedName>
    <definedName name="IQ_PRETAX_GW_INC_NUM_EST_CIQ" hidden="1">"c4692"</definedName>
    <definedName name="IQ_PRETAX_GW_INC_STDDEV_EST" hidden="1">"c1707"</definedName>
    <definedName name="IQ_PRETAX_GW_INC_STDDEV_EST_CIQ" hidden="1">"c4693"</definedName>
    <definedName name="IQ_PRETAX_INC_DET_EST" hidden="1">"c12055"</definedName>
    <definedName name="IQ_PRETAX_INC_DET_EST_CURRENCY" hidden="1">"c12462"</definedName>
    <definedName name="IQ_PRETAX_INC_DET_EST_CURRENCY_THOM" hidden="1">"c12483"</definedName>
    <definedName name="IQ_PRETAX_INC_DET_EST_DATE" hidden="1">"c12208"</definedName>
    <definedName name="IQ_PRETAX_INC_DET_EST_DATE_THOM" hidden="1">"c12234"</definedName>
    <definedName name="IQ_PRETAX_INC_DET_EST_INCL" hidden="1">"c12345"</definedName>
    <definedName name="IQ_PRETAX_INC_DET_EST_INCL_THOM" hidden="1">"c12366"</definedName>
    <definedName name="IQ_PRETAX_INC_DET_EST_ORIGIN" hidden="1">"c12771"</definedName>
    <definedName name="IQ_PRETAX_INC_DET_EST_ORIGIN_THOM" hidden="1">"c12604"</definedName>
    <definedName name="IQ_PRETAX_INC_DET_EST_THOM" hidden="1">"c12084"</definedName>
    <definedName name="IQ_PRETAX_INC_EST" hidden="1">"c1695"</definedName>
    <definedName name="IQ_PRETAX_INC_EST_CIQ" hidden="1">"c4681"</definedName>
    <definedName name="IQ_PRETAX_INC_EST_THOM" hidden="1">"c5119"</definedName>
    <definedName name="IQ_PRETAX_INC_HIGH_EST" hidden="1">"c1697"</definedName>
    <definedName name="IQ_PRETAX_INC_HIGH_EST_CIQ" hidden="1">"c4683"</definedName>
    <definedName name="IQ_PRETAX_INC_HIGH_EST_THOM" hidden="1">"c5121"</definedName>
    <definedName name="IQ_PRETAX_INC_LOW_EST" hidden="1">"c1698"</definedName>
    <definedName name="IQ_PRETAX_INC_LOW_EST_CIQ" hidden="1">"c4684"</definedName>
    <definedName name="IQ_PRETAX_INC_LOW_EST_THOM" hidden="1">"c5122"</definedName>
    <definedName name="IQ_PRETAX_INC_MEDIAN_EST" hidden="1">"c1696"</definedName>
    <definedName name="IQ_PRETAX_INC_MEDIAN_EST_CIQ" hidden="1">"c4682"</definedName>
    <definedName name="IQ_PRETAX_INC_MEDIAN_EST_THOM" hidden="1">"c5120"</definedName>
    <definedName name="IQ_PRETAX_INC_NUM_EST" hidden="1">"c1699"</definedName>
    <definedName name="IQ_PRETAX_INC_NUM_EST_CIQ" hidden="1">"c4685"</definedName>
    <definedName name="IQ_PRETAX_INC_NUM_EST_THOM" hidden="1">"c5123"</definedName>
    <definedName name="IQ_PRETAX_INC_STDDEV_EST" hidden="1">"c1700"</definedName>
    <definedName name="IQ_PRETAX_INC_STDDEV_EST_CIQ" hidden="1">"c4686"</definedName>
    <definedName name="IQ_PRETAX_INC_STDDEV_EST_THOM" hidden="1">"c5124"</definedName>
    <definedName name="IQ_PRETAX_REPORT_INC_EST" hidden="1">"c1709"</definedName>
    <definedName name="IQ_PRETAX_REPORT_INC_EST_CIQ" hidden="1">"c4695"</definedName>
    <definedName name="IQ_PRETAX_REPORT_INC_HIGH_EST" hidden="1">"c1711"</definedName>
    <definedName name="IQ_PRETAX_REPORT_INC_HIGH_EST_CIQ" hidden="1">"c4697"</definedName>
    <definedName name="IQ_PRETAX_REPORT_INC_LOW_EST" hidden="1">"c1712"</definedName>
    <definedName name="IQ_PRETAX_REPORT_INC_LOW_EST_CIQ" hidden="1">"c4698"</definedName>
    <definedName name="IQ_PRETAX_REPORT_INC_MEDIAN_EST" hidden="1">"c1710"</definedName>
    <definedName name="IQ_PRETAX_REPORT_INC_MEDIAN_EST_CIQ" hidden="1">"c4696"</definedName>
    <definedName name="IQ_PRETAX_REPORT_INC_NUM_EST" hidden="1">"c1713"</definedName>
    <definedName name="IQ_PRETAX_REPORT_INC_NUM_EST_CIQ" hidden="1">"c4699"</definedName>
    <definedName name="IQ_PRETAX_REPORT_INC_STDDEV_EST" hidden="1">"c1714"</definedName>
    <definedName name="IQ_PRETAX_REPORT_INC_STDDEV_EST_CIQ" hidden="1">"c4700"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ICE_CFPS_FWD" hidden="1">"c2237"</definedName>
    <definedName name="IQ_PRICE_CFPS_FWD_CIQ" hidden="1">"c4046"</definedName>
    <definedName name="IQ_PRICE_CFPS_FWD_THOM" hidden="1">"c4060"</definedName>
    <definedName name="IQ_PRICE_OVER_BVPS" hidden="1">"c1412"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CIQ" hidden="1">"c12023"</definedName>
    <definedName name="IQ_PRICE_TARGET_CIQ" hidden="1">"c3613"</definedName>
    <definedName name="IQ_PRICE_TARGET_THOM" hidden="1">"c3649"</definedName>
    <definedName name="IQ_PRICE_VOLATILITY_EST" hidden="1">"c4492"</definedName>
    <definedName name="IQ_PRICE_VOLATILITY_EST_CIQ" hidden="1">"c5030"</definedName>
    <definedName name="IQ_PRICE_VOLATILITY_HIGH" hidden="1">"c4493"</definedName>
    <definedName name="IQ_PRICE_VOLATILITY_HIGH_CIQ" hidden="1">"c5031"</definedName>
    <definedName name="IQ_PRICE_VOLATILITY_LOW" hidden="1">"c4494"</definedName>
    <definedName name="IQ_PRICE_VOLATILITY_LOW_CIQ" hidden="1">"c5032"</definedName>
    <definedName name="IQ_PRICE_VOLATILITY_MEDIAN" hidden="1">"c4495"</definedName>
    <definedName name="IQ_PRICE_VOLATILITY_MEDIAN_CIQ" hidden="1">"c5033"</definedName>
    <definedName name="IQ_PRICE_VOLATILITY_NUM" hidden="1">"c4496"</definedName>
    <definedName name="IQ_PRICE_VOLATILITY_NUM_CIQ" hidden="1">"c5034"</definedName>
    <definedName name="IQ_PRICE_VOLATILITY_STDDEV" hidden="1">"c4497"</definedName>
    <definedName name="IQ_PRICE_VOLATILITY_STDDEV_CIQ" hidden="1">"c5035"</definedName>
    <definedName name="IQ_PRICEDATE" hidden="1">"c1069"</definedName>
    <definedName name="IQ_PRICING_DATE" hidden="1">"c1613"</definedName>
    <definedName name="IQ_PRIMARY_EPS_TYPE" hidden="1">"c4498"</definedName>
    <definedName name="IQ_PRIMARY_EPS_TYPE_CIQ" hidden="1">"c5036"</definedName>
    <definedName name="IQ_PRIMARY_INDUSTRY" hidden="1">"c1070"</definedName>
    <definedName name="IQ_PRINCIPAL_AMT" hidden="1">"c2157"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FESSIONAL" hidden="1">"c1071"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DEPR_AMORT" hidden="1">"c8750"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GAIN_LOSS_SALE_ASSETS" hidden="1">"c8751"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EST" hidden="1">"c4499"</definedName>
    <definedName name="IQ_RECURRING_PROFIT_EST_CIQ" hidden="1">"c5037"</definedName>
    <definedName name="IQ_RECURRING_PROFIT_GUIDANCE" hidden="1">"c4500"</definedName>
    <definedName name="IQ_RECURRING_PROFIT_GUIDANCE_CIQ" hidden="1">"c5038"</definedName>
    <definedName name="IQ_RECURRING_PROFIT_HIGH_EST" hidden="1">"c4501"</definedName>
    <definedName name="IQ_RECURRING_PROFIT_HIGH_EST_CIQ" hidden="1">"c5039"</definedName>
    <definedName name="IQ_RECURRING_PROFIT_HIGH_GUIDANCE" hidden="1">"c4179"</definedName>
    <definedName name="IQ_RECURRING_PROFIT_HIGH_GUIDANCE_CIQ" hidden="1">"c4591"</definedName>
    <definedName name="IQ_RECURRING_PROFIT_LOW_EST" hidden="1">"c4502"</definedName>
    <definedName name="IQ_RECURRING_PROFIT_LOW_EST_CIQ" hidden="1">"c5040"</definedName>
    <definedName name="IQ_RECURRING_PROFIT_LOW_GUIDANCE" hidden="1">"c4219"</definedName>
    <definedName name="IQ_RECURRING_PROFIT_LOW_GUIDANCE_CIQ" hidden="1">"c4631"</definedName>
    <definedName name="IQ_RECURRING_PROFIT_MEDIAN_EST" hidden="1">"c4503"</definedName>
    <definedName name="IQ_RECURRING_PROFIT_MEDIAN_EST_CIQ" hidden="1">"c5041"</definedName>
    <definedName name="IQ_RECURRING_PROFIT_NUM_EST" hidden="1">"c4504"</definedName>
    <definedName name="IQ_RECURRING_PROFIT_NUM_EST_CIQ" hidden="1">"c5042"</definedName>
    <definedName name="IQ_RECURRING_PROFIT_SHARE_ACT_OR_EST" hidden="1">"c4508"</definedName>
    <definedName name="IQ_RECURRING_PROFIT_SHARE_ACT_OR_EST_CIQ" hidden="1">"c5046"</definedName>
    <definedName name="IQ_RECURRING_PROFIT_SHARE_EST" hidden="1">"c4506"</definedName>
    <definedName name="IQ_RECURRING_PROFIT_SHARE_EST_CIQ" hidden="1">"c5044"</definedName>
    <definedName name="IQ_RECURRING_PROFIT_SHARE_GUIDANCE" hidden="1">"c4509"</definedName>
    <definedName name="IQ_RECURRING_PROFIT_SHARE_GUIDANCE_CIQ" hidden="1">"c5047"</definedName>
    <definedName name="IQ_RECURRING_PROFIT_SHARE_HIGH_EST" hidden="1">"c4510"</definedName>
    <definedName name="IQ_RECURRING_PROFIT_SHARE_HIGH_EST_CIQ" hidden="1">"c5048"</definedName>
    <definedName name="IQ_RECURRING_PROFIT_SHARE_HIGH_GUIDANCE" hidden="1">"c4200"</definedName>
    <definedName name="IQ_RECURRING_PROFIT_SHARE_HIGH_GUIDANCE_CIQ" hidden="1">"c4612"</definedName>
    <definedName name="IQ_RECURRING_PROFIT_SHARE_LOW_EST" hidden="1">"c4511"</definedName>
    <definedName name="IQ_RECURRING_PROFIT_SHARE_LOW_EST_CIQ" hidden="1">"c5049"</definedName>
    <definedName name="IQ_RECURRING_PROFIT_SHARE_LOW_GUIDANCE" hidden="1">"c4240"</definedName>
    <definedName name="IQ_RECURRING_PROFIT_SHARE_LOW_GUIDANCE_CIQ" hidden="1">"c4652"</definedName>
    <definedName name="IQ_RECURRING_PROFIT_SHARE_MEDIAN_EST" hidden="1">"c4512"</definedName>
    <definedName name="IQ_RECURRING_PROFIT_SHARE_MEDIAN_EST_CIQ" hidden="1">"c5050"</definedName>
    <definedName name="IQ_RECURRING_PROFIT_SHARE_NUM_EST" hidden="1">"c4513"</definedName>
    <definedName name="IQ_RECURRING_PROFIT_SHARE_NUM_EST_CIQ" hidden="1">"c5051"</definedName>
    <definedName name="IQ_RECURRING_PROFIT_SHARE_STDDEV_EST" hidden="1">"c4514"</definedName>
    <definedName name="IQ_RECURRING_PROFIT_SHARE_STDDEV_EST_CIQ" hidden="1">"c5052"</definedName>
    <definedName name="IQ_RECURRING_PROFIT_STDDEV_EST" hidden="1">"c4516"</definedName>
    <definedName name="IQ_RECURRING_PROFIT_STDDEV_EST_CIQ" hidden="1">"c5054"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AL_REV" hidden="1">"c1101"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FRANCHISE_STORES_1" hidden="1">"c2895"</definedName>
    <definedName name="IQ_RETAIL_ACQUIRED_OWNED_STORES" hidden="1">"c2903"</definedName>
    <definedName name="IQ_RETAIL_ACQUIRED_OWNED_STORES_1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ACT_OR_EST" hidden="1">"c3585"</definedName>
    <definedName name="IQ_RETURN_ASSETS_ACT_OR_EST_CIQ" hidden="1">"c12020"</definedName>
    <definedName name="IQ_RETURN_ASSETS_ACT_OR_EST_THOM" hidden="1">"c5310"</definedName>
    <definedName name="IQ_RETURN_ASSETS_BANK" hidden="1">"c1114"</definedName>
    <definedName name="IQ_RETURN_ASSETS_BROK" hidden="1">"c1115"</definedName>
    <definedName name="IQ_RETURN_ASSETS_DET_EST" hidden="1">"c12066"</definedName>
    <definedName name="IQ_RETURN_ASSETS_DET_EST_DATE" hidden="1">"c12219"</definedName>
    <definedName name="IQ_RETURN_ASSETS_DET_EST_DATE_THOM" hidden="1">"c12247"</definedName>
    <definedName name="IQ_RETURN_ASSETS_DET_EST_INCL" hidden="1">"c12356"</definedName>
    <definedName name="IQ_RETURN_ASSETS_DET_EST_INCL_THOM" hidden="1">"c12379"</definedName>
    <definedName name="IQ_RETURN_ASSETS_DET_EST_ORIGIN" hidden="1">"c12591"</definedName>
    <definedName name="IQ_RETURN_ASSETS_DET_EST_ORIGIN_THOM" hidden="1">"c12617"</definedName>
    <definedName name="IQ_RETURN_ASSETS_DET_EST_THOM" hidden="1">"c12097"</definedName>
    <definedName name="IQ_RETURN_ASSETS_EST" hidden="1">"c3529"</definedName>
    <definedName name="IQ_RETURN_ASSETS_EST_CIQ" hidden="1">"c3828"</definedName>
    <definedName name="IQ_RETURN_ASSETS_EST_THOM" hidden="1">"c4034"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 hidden="1">"c5055"</definedName>
    <definedName name="IQ_RETURN_ASSETS_HIGH_EST" hidden="1">"c3530"</definedName>
    <definedName name="IQ_RETURN_ASSETS_HIGH_EST_CIQ" hidden="1">"c3830"</definedName>
    <definedName name="IQ_RETURN_ASSETS_HIGH_EST_THOM" hidden="1">"c4036"</definedName>
    <definedName name="IQ_RETURN_ASSETS_HIGH_GUIDANCE" hidden="1">"c4183"</definedName>
    <definedName name="IQ_RETURN_ASSETS_HIGH_GUIDANCE_CIQ" hidden="1">"c4595"</definedName>
    <definedName name="IQ_RETURN_ASSETS_LOW_EST" hidden="1">"c3531"</definedName>
    <definedName name="IQ_RETURN_ASSETS_LOW_EST_CIQ" hidden="1">"c3831"</definedName>
    <definedName name="IQ_RETURN_ASSETS_LOW_EST_THOM" hidden="1">"c4037"</definedName>
    <definedName name="IQ_RETURN_ASSETS_LOW_GUIDANCE" hidden="1">"c4223"</definedName>
    <definedName name="IQ_RETURN_ASSETS_LOW_GUIDANCE_CIQ" hidden="1">"c4635"</definedName>
    <definedName name="IQ_RETURN_ASSETS_MEDIAN_EST" hidden="1">"c3532"</definedName>
    <definedName name="IQ_RETURN_ASSETS_MEDIAN_EST_CIQ" hidden="1">"c3829"</definedName>
    <definedName name="IQ_RETURN_ASSETS_MEDIAN_EST_THOM" hidden="1">"c4035"</definedName>
    <definedName name="IQ_RETURN_ASSETS_NUM_EST" hidden="1">"c3527"</definedName>
    <definedName name="IQ_RETURN_ASSETS_NUM_EST_CIQ" hidden="1">"c3832"</definedName>
    <definedName name="IQ_RETURN_ASSETS_NUM_EST_THOM" hidden="1">"c4038"</definedName>
    <definedName name="IQ_RETURN_ASSETS_STDDEV_EST" hidden="1">"c3528"</definedName>
    <definedName name="IQ_RETURN_ASSETS_STDDEV_EST_CIQ" hidden="1">"c3833"</definedName>
    <definedName name="IQ_RETURN_ASSETS_STDDEV_EST_THOM" hidden="1">"c4039"</definedName>
    <definedName name="IQ_RETURN_CAPITAL" hidden="1">"c1117"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CIQ" hidden="1">"c12021"</definedName>
    <definedName name="IQ_RETURN_EQUITY_ACT_OR_EST_THOM" hidden="1">"c5311"</definedName>
    <definedName name="IQ_RETURN_EQUITY_BANK" hidden="1">"c1119"</definedName>
    <definedName name="IQ_RETURN_EQUITY_BROK" hidden="1">"c1120"</definedName>
    <definedName name="IQ_RETURN_EQUITY_DET_EST" hidden="1">"c12067"</definedName>
    <definedName name="IQ_RETURN_EQUITY_DET_EST_DATE" hidden="1">"c12220"</definedName>
    <definedName name="IQ_RETURN_EQUITY_DET_EST_DATE_THOM" hidden="1">"c12248"</definedName>
    <definedName name="IQ_RETURN_EQUITY_DET_EST_INCL" hidden="1">"c12357"</definedName>
    <definedName name="IQ_RETURN_EQUITY_DET_EST_INCL_THOM" hidden="1">"c12380"</definedName>
    <definedName name="IQ_RETURN_EQUITY_DET_EST_ORIGIN" hidden="1">"c12592"</definedName>
    <definedName name="IQ_RETURN_EQUITY_DET_EST_ORIGIN_THOM" hidden="1">"c12618"</definedName>
    <definedName name="IQ_RETURN_EQUITY_DET_EST_THOM" hidden="1">"c12098"</definedName>
    <definedName name="IQ_RETURN_EQUITY_EST" hidden="1">"c3535"</definedName>
    <definedName name="IQ_RETURN_EQUITY_EST_CIQ" hidden="1">"c3821"</definedName>
    <definedName name="IQ_RETURN_EQUITY_EST_THOM" hidden="1">"c5479"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 hidden="1">"c5056"</definedName>
    <definedName name="IQ_RETURN_EQUITY_HIGH_EST" hidden="1">"c3536"</definedName>
    <definedName name="IQ_RETURN_EQUITY_HIGH_EST_CIQ" hidden="1">"c3823"</definedName>
    <definedName name="IQ_RETURN_EQUITY_HIGH_EST_THOM" hidden="1">"c5283"</definedName>
    <definedName name="IQ_RETURN_EQUITY_HIGH_GUIDANCE" hidden="1">"c4182"</definedName>
    <definedName name="IQ_RETURN_EQUITY_HIGH_GUIDANCE_CIQ" hidden="1">"c4594"</definedName>
    <definedName name="IQ_RETURN_EQUITY_LOW_EST" hidden="1">"c3537"</definedName>
    <definedName name="IQ_RETURN_EQUITY_LOW_EST_CIQ" hidden="1">"c3824"</definedName>
    <definedName name="IQ_RETURN_EQUITY_LOW_EST_THOM" hidden="1">"c5284"</definedName>
    <definedName name="IQ_RETURN_EQUITY_LOW_GUIDANCE" hidden="1">"c4222"</definedName>
    <definedName name="IQ_RETURN_EQUITY_LOW_GUIDANCE_CIQ" hidden="1">"c4634"</definedName>
    <definedName name="IQ_RETURN_EQUITY_MEDIAN_EST" hidden="1">"c3538"</definedName>
    <definedName name="IQ_RETURN_EQUITY_MEDIAN_EST_CIQ" hidden="1">"c3822"</definedName>
    <definedName name="IQ_RETURN_EQUITY_MEDIAN_EST_THOM" hidden="1">"c5282"</definedName>
    <definedName name="IQ_RETURN_EQUITY_NUM_EST" hidden="1">"c3533"</definedName>
    <definedName name="IQ_RETURN_EQUITY_NUM_EST_CIQ" hidden="1">"c3825"</definedName>
    <definedName name="IQ_RETURN_EQUITY_NUM_EST_THOM" hidden="1">"c5285"</definedName>
    <definedName name="IQ_RETURN_EQUITY_STDDEV_EST" hidden="1">"c3534"</definedName>
    <definedName name="IQ_RETURN_EQUITY_STDDEV_EST_CIQ" hidden="1">"c3826"</definedName>
    <definedName name="IQ_RETURN_EQUITY_STDDEV_EST_THOM" hidden="1">"c5286"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DET_EST" hidden="1">"c12065"</definedName>
    <definedName name="IQ_REV_DET_EST_CURRENCY" hidden="1">"c12472"</definedName>
    <definedName name="IQ_REV_DET_EST_CURRENCY_THOM" hidden="1">"c12495"</definedName>
    <definedName name="IQ_REV_DET_EST_DATE" hidden="1">"c12218"</definedName>
    <definedName name="IQ_REV_DET_EST_DATE_THOM" hidden="1">"c12246"</definedName>
    <definedName name="IQ_REV_DET_EST_INCL" hidden="1">"c12355"</definedName>
    <definedName name="IQ_REV_DET_EST_INCL_THOM" hidden="1">"c12378"</definedName>
    <definedName name="IQ_REV_DET_EST_ORIGIN" hidden="1">"c12590"</definedName>
    <definedName name="IQ_REV_DET_EST_ORIGIN_THOM" hidden="1">"c12616"</definedName>
    <definedName name="IQ_REV_DET_EST_THOM" hidden="1">"c12096"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THOM" hidden="1">"c3657"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ACT_OR_EST" hidden="1">"c2214"</definedName>
    <definedName name="IQ_REVENUE_ACT_OR_EST_CIQ" hidden="1">"c5059"</definedName>
    <definedName name="IQ_REVENUE_ACT_OR_EST_THOM" hidden="1">"c5299"</definedName>
    <definedName name="IQ_REVENUE_EST" hidden="1">"c1126"</definedName>
    <definedName name="IQ_REVENUE_EST_BOTTOM_UP" hidden="1">"c5488"</definedName>
    <definedName name="IQ_REVENUE_EST_BOTTOM_UP_CIQ" hidden="1">"c12025"</definedName>
    <definedName name="IQ_REVENUE_EST_CIQ" hidden="1">"c3616"</definedName>
    <definedName name="IQ_REVENUE_EST_THOM" hidden="1">"c3652"</definedName>
    <definedName name="IQ_REVENUE_GUIDANCE" hidden="1">"c4519"</definedName>
    <definedName name="IQ_REVENUE_GUIDANCE_CIQ" hidden="1">"c5057"</definedName>
    <definedName name="IQ_REVENUE_HIGH_EST" hidden="1">"c1127"</definedName>
    <definedName name="IQ_REVENUE_HIGH_EST_CIQ" hidden="1">"c3618"</definedName>
    <definedName name="IQ_REVENUE_HIGH_EST_THOM" hidden="1">"c3654"</definedName>
    <definedName name="IQ_REVENUE_HIGH_GUIDANCE" hidden="1">"c4169"</definedName>
    <definedName name="IQ_REVENUE_HIGH_GUIDANCE_CIQ" hidden="1">"c4581"</definedName>
    <definedName name="IQ_REVENUE_LOW_EST" hidden="1">"c1128"</definedName>
    <definedName name="IQ_REVENUE_LOW_EST_CIQ" hidden="1">"c3619"</definedName>
    <definedName name="IQ_REVENUE_LOW_EST_THOM" hidden="1">"c3655"</definedName>
    <definedName name="IQ_REVENUE_LOW_GUIDANCE" hidden="1">"c4209"</definedName>
    <definedName name="IQ_REVENUE_LOW_GUIDANCE_CIQ" hidden="1">"c4621"</definedName>
    <definedName name="IQ_REVENUE_MEDIAN_EST" hidden="1">"c1662"</definedName>
    <definedName name="IQ_REVENUE_MEDIAN_EST_CIQ" hidden="1">"c3617"</definedName>
    <definedName name="IQ_REVENUE_MEDIAN_EST_THOM" hidden="1">"c3653"</definedName>
    <definedName name="IQ_REVENUE_NUM_EST" hidden="1">"c1129"</definedName>
    <definedName name="IQ_REVENUE_NUM_EST_CIQ" hidden="1">"c3620"</definedName>
    <definedName name="IQ_REVENUE_NUM_EST_THOM" hidden="1">"c3656"</definedName>
    <definedName name="IQ_REVISION_DATE_" hidden="1">39358.4284837963</definedName>
    <definedName name="IQ_REVISION_DATE__1" hidden="1">39358.4284837963</definedName>
    <definedName name="IQ_RISK_ADJ_BANK_ASSETS" hidden="1">"c2670"</definedName>
    <definedName name="IQ_RISK_WEIGHTED_ASSETS_FDIC" hidden="1">"c6370"</definedName>
    <definedName name="IQ_RSI" hidden="1">"c12704"</definedName>
    <definedName name="IQ_RSI_ADJ" hidden="1">"c12705"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DOL" hidden="1">"c12042"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ERVICE_FEE" hidden="1">"c8951"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ND_REC_DET_EST" hidden="1">"c12069"</definedName>
    <definedName name="IQ_STAND_REC_DET_EST_DATE" hidden="1">"c12222"</definedName>
    <definedName name="IQ_STAND_REC_DET_EST_DATE_THOM" hidden="1">"c12250"</definedName>
    <definedName name="IQ_STAND_REC_DET_EST_ORIGIN" hidden="1">"c12594"</definedName>
    <definedName name="IQ_STAND_REC_DET_EST_ORIGIN_THOM" hidden="1">"c12620"</definedName>
    <definedName name="IQ_STAND_REC_DET_EST_THOM" hidden="1">"c12100"</definedName>
    <definedName name="IQ_STAND_REC_NUM_DET_EST" hidden="1">"c12068"</definedName>
    <definedName name="IQ_STAND_REC_NUM_DET_EST_DATE" hidden="1">"c12221"</definedName>
    <definedName name="IQ_STAND_REC_NUM_DET_EST_DATE_THOM" hidden="1">"c12249"</definedName>
    <definedName name="IQ_STAND_REC_NUM_DET_EST_ORIGIN" hidden="1">"c12593"</definedName>
    <definedName name="IQ_STAND_REC_NUM_DET_EST_ORIGIN_THOM" hidden="1">"c12619"</definedName>
    <definedName name="IQ_STAND_REC_NUM_DET_EST_THOM" hidden="1">"c12099"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ST_CIQ" hidden="1">"c5073"</definedName>
    <definedName name="IQ_STOCK_BASED_GA" hidden="1">"c2993"</definedName>
    <definedName name="IQ_STOCK_BASED_HIGH_EST" hidden="1">"c4521"</definedName>
    <definedName name="IQ_STOCK_BASED_HIGH_EST_CIQ" hidden="1">"c5074"</definedName>
    <definedName name="IQ_STOCK_BASED_LOW_EST" hidden="1">"c4522"</definedName>
    <definedName name="IQ_STOCK_BASED_LOW_EST_CIQ" hidden="1">"c5075"</definedName>
    <definedName name="IQ_STOCK_BASED_MEDIAN_EST" hidden="1">"c4523"</definedName>
    <definedName name="IQ_STOCK_BASED_MEDIAN_EST_CIQ" hidden="1">"c5076"</definedName>
    <definedName name="IQ_STOCK_BASED_NUM_EST" hidden="1">"c4524"</definedName>
    <definedName name="IQ_STOCK_BASED_NUM_EST_CIQ" hidden="1">"c5077"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STDDEV_EST_CIQ" hidden="1">"c5078"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RUCT_FIN_CLASS" hidden="1">"c8950"</definedName>
    <definedName name="IQ_STRUCT_FIN_SERIES" hidden="1">"c8956"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DET_EST" hidden="1">"c12070"</definedName>
    <definedName name="IQ_TARGET_PRICE_DET_EST_CURRENCY" hidden="1">"c12475"</definedName>
    <definedName name="IQ_TARGET_PRICE_DET_EST_CURRENCY_THOM" hidden="1">"c12498"</definedName>
    <definedName name="IQ_TARGET_PRICE_DET_EST_DATE" hidden="1">"c12223"</definedName>
    <definedName name="IQ_TARGET_PRICE_DET_EST_DATE_THOM" hidden="1">"c12251"</definedName>
    <definedName name="IQ_TARGET_PRICE_DET_EST_INCL" hidden="1">"c12358"</definedName>
    <definedName name="IQ_TARGET_PRICE_DET_EST_INCL_THOM" hidden="1">"c12381"</definedName>
    <definedName name="IQ_TARGET_PRICE_DET_EST_ORIGIN" hidden="1">"c12729"</definedName>
    <definedName name="IQ_TARGET_PRICE_DET_EST_ORIGIN_THOM" hidden="1">"c12621"</definedName>
    <definedName name="IQ_TARGET_PRICE_DET_EST_THOM" hidden="1">"c12101"</definedName>
    <definedName name="IQ_TARGET_PRICE_NUM" hidden="1">"c1653"</definedName>
    <definedName name="IQ_TARGET_PRICE_NUM_CIQ" hidden="1">"c4661"</definedName>
    <definedName name="IQ_TARGET_PRICE_NUM_THOM" hidden="1">"c5098"</definedName>
    <definedName name="IQ_TARGET_PRICE_STDDEV" hidden="1">"c1654"</definedName>
    <definedName name="IQ_TARGET_PRICE_STDDEV_CIQ" hidden="1">"c4662"</definedName>
    <definedName name="IQ_TARGET_PRICE_STDDEV_THOM" hidden="1">"c5099"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DET_EST_CURRENCY_THOM" hidden="1">"c12499"</definedName>
    <definedName name="IQ_TEV_DET_EST_DATE_THOM" hidden="1">"c12252"</definedName>
    <definedName name="IQ_TEV_DET_EST_INCL_THOM" hidden="1">"c12382"</definedName>
    <definedName name="IQ_TEV_DET_EST_ORIGIN_THOM" hidden="1">"c12709"</definedName>
    <definedName name="IQ_TEV_DET_EST_THOM" hidden="1">"c12102"</definedName>
    <definedName name="IQ_TEV_EBIT" hidden="1">"c1220"</definedName>
    <definedName name="IQ_TEV_EBIT_AVG" hidden="1">"c1221"</definedName>
    <definedName name="IQ_TEV_EBIT_FWD" hidden="1">"c2238"</definedName>
    <definedName name="IQ_TEV_EBIT_FWD_CIQ" hidden="1">"c4047"</definedName>
    <definedName name="IQ_TEV_EBIT_FWD_THOM" hidden="1">"c4061"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THOM" hidden="1">"c4057"</definedName>
    <definedName name="IQ_TEV_EMPLOYEE_AVG" hidden="1">"c1225"</definedName>
    <definedName name="IQ_TEV_EST" hidden="1">"c4526"</definedName>
    <definedName name="IQ_TEV_EST_CIQ" hidden="1">"c5079"</definedName>
    <definedName name="IQ_TEV_EST_THOM" hidden="1">"c5529"</definedName>
    <definedName name="IQ_TEV_HIGH_EST" hidden="1">"c4527"</definedName>
    <definedName name="IQ_TEV_HIGH_EST_CIQ" hidden="1">"c5080"</definedName>
    <definedName name="IQ_TEV_HIGH_EST_THOM" hidden="1">"c5530"</definedName>
    <definedName name="IQ_TEV_LOW_EST" hidden="1">"c4528"</definedName>
    <definedName name="IQ_TEV_LOW_EST_CIQ" hidden="1">"c5081"</definedName>
    <definedName name="IQ_TEV_LOW_EST_THOM" hidden="1">"c5531"</definedName>
    <definedName name="IQ_TEV_MEDIAN_EST" hidden="1">"c4529"</definedName>
    <definedName name="IQ_TEV_MEDIAN_EST_CIQ" hidden="1">"c5082"</definedName>
    <definedName name="IQ_TEV_MEDIAN_EST_THOM" hidden="1">"c5532"</definedName>
    <definedName name="IQ_TEV_NUM_EST" hidden="1">"c4530"</definedName>
    <definedName name="IQ_TEV_NUM_EST_CIQ" hidden="1">"c5083"</definedName>
    <definedName name="IQ_TEV_NUM_EST_THOM" hidden="1">"c5533"</definedName>
    <definedName name="IQ_TEV_STDDEV_EST" hidden="1">"c4531"</definedName>
    <definedName name="IQ_TEV_STDDEV_EST_CIQ" hidden="1">"c5084"</definedName>
    <definedName name="IQ_TEV_STDDEV_EST_THOM" hidden="1">"c5534"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THOM" hidden="1">"c4058"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ST_CIQ" hidden="1">"c5085"</definedName>
    <definedName name="IQ_TOTAL_DEBT_EXCL_FIN" hidden="1">"c2937"</definedName>
    <definedName name="IQ_TOTAL_DEBT_GUIDANCE" hidden="1">"c4533"</definedName>
    <definedName name="IQ_TOTAL_DEBT_GUIDANCE_CIQ" hidden="1">"c5086"</definedName>
    <definedName name="IQ_TOTAL_DEBT_HIGH_EST" hidden="1">"c4534"</definedName>
    <definedName name="IQ_TOTAL_DEBT_HIGH_EST_CIQ" hidden="1">"c5087"</definedName>
    <definedName name="IQ_TOTAL_DEBT_HIGH_GUIDANCE" hidden="1">"c4196"</definedName>
    <definedName name="IQ_TOTAL_DEBT_HIGH_GUIDANCE_CIQ" hidden="1">"c4608"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EST_CIQ" hidden="1">"c5088"</definedName>
    <definedName name="IQ_TOTAL_DEBT_LOW_GUIDANCE" hidden="1">"c4236"</definedName>
    <definedName name="IQ_TOTAL_DEBT_LOW_GUIDANCE_CIQ" hidden="1">"c4648"</definedName>
    <definedName name="IQ_TOTAL_DEBT_MEDIAN_EST" hidden="1">"c4536"</definedName>
    <definedName name="IQ_TOTAL_DEBT_MEDIAN_EST_CIQ" hidden="1">"c5089"</definedName>
    <definedName name="IQ_TOTAL_DEBT_NON_CURRENT" hidden="1">"c6191"</definedName>
    <definedName name="IQ_TOTAL_DEBT_NUM_EST" hidden="1">"c4537"</definedName>
    <definedName name="IQ_TOTAL_DEBT_NUM_EST_CIQ" hidden="1">"c5090"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BT_STDDEV_EST_CIQ" hidden="1">"c5091"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SUBTOTAL_AP" hidden="1">"c8989"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ITEM_CIQID" hidden="1">"c8949"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CONSOL_BEDS" hidden="1">"c8783"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QShowHideColumns" hidden="1">"iQShowAnnual"</definedName>
    <definedName name="IsColHidden" hidden="1">FALSE</definedName>
    <definedName name="IsLTMColHidden" hidden="1">FALSE</definedName>
    <definedName name="j">[7]!j</definedName>
    <definedName name="KeepVersions" localSheetId="9">IndexInformation!$B$8</definedName>
    <definedName name="kkk">[7]!kkk</definedName>
    <definedName name="lamp">[7]!lamp</definedName>
    <definedName name="LANG">1</definedName>
    <definedName name="LanguageCode">IndexInformation!$B$38</definedName>
    <definedName name="LastCell" localSheetId="0">ImportantDisclosures!$A$22</definedName>
    <definedName name="LiabilitiesCurrentAccruedLiabilities">0</definedName>
    <definedName name="LiabilitiesCurrentNotesPayable">0</definedName>
    <definedName name="LiabilitiesDeferredIncomeTaxes">0</definedName>
    <definedName name="LiabilitiesOther">0</definedName>
    <definedName name="LiabilitiesUnamortizedInvestmentTaxCredits">0</definedName>
    <definedName name="Linking_Range_14">PL!$B$13:$DH$61</definedName>
    <definedName name="Linking_Range_15">PL!$B$70:$DH$104</definedName>
    <definedName name="Linking_Range_16">BS!$B$19:$DH$55</definedName>
    <definedName name="Linking_Range_17">CF!$C$17:$DH$40</definedName>
    <definedName name="lisahuang">[7]!lisahuang</definedName>
    <definedName name="ltdquarter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MacroVersion" localSheetId="9">IndexInformation!$B$1</definedName>
    <definedName name="MaxChange" localSheetId="1">CircularReferenceAlert!$B$9</definedName>
    <definedName name="MaxIterations" localSheetId="1">CircularReferenceAlert!$B$8</definedName>
    <definedName name="misc">1</definedName>
    <definedName name="misc2">1</definedName>
    <definedName name="ModelPrice" localSheetId="0">ImportantDisclosures!$A$14</definedName>
    <definedName name="Multiplier" localSheetId="9">IndexInformation!$B$35</definedName>
    <definedName name="mynameis">[7]!mynameis</definedName>
    <definedName name="na">"  n/a "</definedName>
    <definedName name="Name">[7]!Name</definedName>
    <definedName name="new">{"Client Name or Project Name"}</definedName>
    <definedName name="newstuff">[7]!newstuff</definedName>
    <definedName name="NextYearEPS" localSheetId="9">IndexInformation!$B$13</definedName>
    <definedName name="NextYearTotalRevenue" localSheetId="9">IndexInformation!$B$12</definedName>
    <definedName name="NextYearTotalRevenueActual" localSheetId="9">IndexInformation!$B$33</definedName>
    <definedName name="Normalized_Income_Statement">"IS_Annual"</definedName>
    <definedName name="ObjectType">IndexInformation!$B$37</definedName>
    <definedName name="oldstuff">[7]!oldstuff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>0</definedName>
    <definedName name="OtherExEquityIncome">0</definedName>
    <definedName name="OtherExGainOnSale">0</definedName>
    <definedName name="OtherExInterestIncome">0</definedName>
    <definedName name="OtherExMinorityInterest">0</definedName>
    <definedName name="OtherExTotal">0</definedName>
    <definedName name="PANA" localSheetId="10">ModPubIndex!$A$11</definedName>
    <definedName name="PathName" localSheetId="9">IndexInformation!$B$25</definedName>
    <definedName name="Pdate">35902</definedName>
    <definedName name="phone">[7]!phone</definedName>
    <definedName name="pooling_Premium">25%</definedName>
    <definedName name="price_date">36098</definedName>
    <definedName name="_xlnm.Print_Area" localSheetId="5">'capex &amp; depre'!$A$1:$DR$167</definedName>
    <definedName name="_xlnm.Print_Area" localSheetId="8">'mobile model'!$A$1:$DR$359</definedName>
    <definedName name="_xlnm.Print_Area" localSheetId="2">PL!$A$1:$DR$310</definedName>
    <definedName name="_xlnm.Print_Area" localSheetId="7">'wireless KPI'!$A$1:$DR$957</definedName>
    <definedName name="_xlnm.Print_Area">[10]CENMODEL!#REF!</definedName>
    <definedName name="Print_Cover_Tabs">[7]!Print_Cover_Tabs</definedName>
    <definedName name="Print_Document">[7]!Print_Document</definedName>
    <definedName name="_xlnm.Print_Titles" localSheetId="8">'mobile model'!$A:$E,'mobile model'!$1:$1</definedName>
    <definedName name="_xlnm.Print_Titles" localSheetId="7">'wireless KPI'!$A:$E,'wireless KPI'!$1:$1</definedName>
    <definedName name="PRODUCT" localSheetId="10">ModPubIndex!$A$6</definedName>
    <definedName name="ProjectName">{"Client Name or Project Name"}</definedName>
    <definedName name="PSYM" localSheetId="10">ModPubIndex!$A$4</definedName>
    <definedName name="PUB_UserID" hidden="1">"MAYERX"</definedName>
    <definedName name="PublishDate" localSheetId="9">IndexInformation!$B$2</definedName>
    <definedName name="Purchase_Premium_A">25%</definedName>
    <definedName name="Purchase_Premium_B">0.25</definedName>
    <definedName name="Rating" localSheetId="9">IndexInformation!$B$9</definedName>
    <definedName name="RatingsDefined" localSheetId="0">ImportantDisclosures!$A$21</definedName>
    <definedName name="RatingsDefs" localSheetId="0">ImportantDisclosures!#REF!</definedName>
    <definedName name="redux">1</definedName>
    <definedName name="RegACDisclosure" localSheetId="0">ImportantDisclosures!#REF!</definedName>
    <definedName name="RepairedName0403" hidden="1">"iQShowAnnual"</definedName>
    <definedName name="ResearchTopic" localSheetId="9">IndexInformation!$B$4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9">IndexInformation!$B$21</definedName>
    <definedName name="ROADproforma">[7]!ROADproforma</definedName>
    <definedName name="sad">[7]!sad</definedName>
    <definedName name="SECSettlement" localSheetId="0">ImportantDisclosures!#REF!</definedName>
    <definedName name="SEDOL" localSheetId="9">IndexInformation!$B$22</definedName>
    <definedName name="SEDOL">6129277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heet1">{"Client Name or Project Name"}</definedName>
    <definedName name="Sheet2">{"Client Name or Project Name"}</definedName>
    <definedName name="sName">[7]!sName</definedName>
    <definedName name="sName1">[7]!sName1</definedName>
    <definedName name="SourceDefined" localSheetId="0">ImportantDisclosures!$A$19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0">ImportantDisclosures!$A$11</definedName>
    <definedName name="SubjectCode" localSheetId="9">IndexInformation!$B$6</definedName>
    <definedName name="SubmitterUserId">IndexInformation!$B$39</definedName>
    <definedName name="SUPPRESSED" localSheetId="10">ModPubIndex!$A$13</definedName>
    <definedName name="t" hidden="1">{"Annual",#N/A,FALSE,"PETC";"Balance Sheet",#N/A,FALSE,"PETC";"Funds Flow",#N/A,FALSE,"PETC";"Quarterly Earnings",#N/A,FALSE,"PETC";"Quarterly Margins",#N/A,FALSE,"PETC";"Ratio Analysis",#N/A,FALSE,"PETC";"Q Sales",#N/A,FALSE,"PETC";"Unit Analysis",#N/A,FALSE,"PETC";"Inventory Analysis",#N/A,FALSE,"PETC";"Valuation",#N/A,FALSE,"PETC";"Comps",#N/A,FALSE,"PETC"}</definedName>
    <definedName name="Target_Net_Debt">"targ_netdebt"</definedName>
    <definedName name="TargetPrice" localSheetId="0">ImportantDisclosures!$A$15</definedName>
    <definedName name="tax_rate">38%</definedName>
    <definedName name="TemplateRegion">IndexInformation!$B$36</definedName>
    <definedName name="This_Year">"1998E"</definedName>
    <definedName name="Ticker" localSheetId="0">ImportantDisclosures!$A$10</definedName>
    <definedName name="TickerRegion">IndexInformation!$B$41</definedName>
    <definedName name="Tickers" localSheetId="9">IndexInformation!$B$19</definedName>
    <definedName name="Title">[5]人口構成!$D$2:$U$3</definedName>
    <definedName name="TitleEnglish">[5]人口構成!$E$4:$U$4</definedName>
    <definedName name="UpdateReason" localSheetId="9">IndexInformation!$B$17</definedName>
    <definedName name="USRegDisclosures" localSheetId="0">ImportantDisclosures!#REF!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  <definedName name="wiop">[7]!wiop</definedName>
    <definedName name="wqwqwwq">[7]!wqwqwwq</definedName>
    <definedName name="wrn.2._.pagers." hidden="1">{"Cover",#N/A,FALSE,"Cover";"Summary",#N/A,FALSE,"Summarpage"}</definedName>
    <definedName name="wrn.allpages." hidden="1">{#N/A,#N/A,TRUE,"Historicals";#N/A,#N/A,TRUE,"Charts";#N/A,#N/A,TRUE,"Forecasts"}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MOBIL." hidden="1">{"quarter",#N/A,FALSE,"MOB"}</definedName>
    <definedName name="wrn.OUTPUT." hidden="1">{"DCF","UPSIDE CASE",FALSE,"Sheet1";"DCF","BASE CASE",FALSE,"Sheet1";"DCF","DOWNSIDE CASE",FALSE,"Sheet1"}</definedName>
    <definedName name="wrn.Pulp." hidden="1">{"Pulp Production",#N/A,FALSE,"Pulp";"Pulp Earnings",#N/A,FALSE,"Pulp"}</definedName>
    <definedName name="Year_End">1988</definedName>
    <definedName name="YrEnd_FFr_USD">0.1767</definedName>
  </definedNames>
  <calcPr calcId="145621"/>
</workbook>
</file>

<file path=xl/calcChain.xml><?xml version="1.0" encoding="utf-8"?>
<calcChain xmlns="http://schemas.openxmlformats.org/spreadsheetml/2006/main">
  <c r="DS100" i="8" l="1"/>
  <c r="DT100" i="8"/>
  <c r="DU100" i="8"/>
  <c r="DV100" i="8"/>
  <c r="DW100" i="8"/>
  <c r="DS27" i="8"/>
  <c r="DT27" i="8"/>
  <c r="DU27" i="8"/>
  <c r="DV27" i="8"/>
  <c r="DW27" i="8"/>
  <c r="DL111" i="6" l="1"/>
  <c r="DK111" i="6"/>
  <c r="DK183" i="7"/>
  <c r="DJ112" i="6"/>
  <c r="DJ123" i="6" s="1"/>
  <c r="DJ59" i="6"/>
  <c r="DI137" i="6"/>
  <c r="DK175" i="7"/>
  <c r="DL175" i="7" s="1"/>
  <c r="DJ202" i="7"/>
  <c r="DJ204" i="7"/>
  <c r="DJ210" i="7"/>
  <c r="DJ193" i="7"/>
  <c r="DK168" i="7"/>
  <c r="DL168" i="7" s="1"/>
  <c r="DM168" i="7" s="1"/>
  <c r="DN168" i="7" s="1"/>
  <c r="DO168" i="7" s="1"/>
  <c r="DP168" i="7" s="1"/>
  <c r="DQ168" i="7" s="1"/>
  <c r="DR168" i="7" s="1"/>
  <c r="DS168" i="7" s="1"/>
  <c r="DT168" i="7" s="1"/>
  <c r="DU168" i="7" s="1"/>
  <c r="DV168" i="7" s="1"/>
  <c r="DW168" i="7" s="1"/>
  <c r="DJ142" i="7"/>
  <c r="DJ203" i="7"/>
  <c r="DI130" i="6"/>
  <c r="DJ130" i="6"/>
  <c r="DJ60" i="6"/>
  <c r="DK105" i="7"/>
  <c r="DL105" i="7" s="1"/>
  <c r="DI210" i="7"/>
  <c r="DJ306" i="8"/>
  <c r="DJ268" i="8"/>
  <c r="DJ45" i="6"/>
  <c r="DJ304" i="8"/>
  <c r="DJ223" i="8"/>
  <c r="DJ188" i="8"/>
  <c r="DI188" i="8"/>
  <c r="DJ286" i="8"/>
  <c r="DJ200" i="8"/>
  <c r="DJ295" i="8" s="1"/>
  <c r="DI199" i="8"/>
  <c r="DI108" i="7"/>
  <c r="DI200" i="8" l="1"/>
  <c r="DI209" i="7"/>
  <c r="DI211" i="7" s="1"/>
  <c r="DJ108" i="7"/>
  <c r="DI71" i="6"/>
  <c r="DJ280" i="8"/>
  <c r="DI106" i="7"/>
  <c r="DJ160" i="7"/>
  <c r="DJ192" i="7"/>
  <c r="DJ205" i="7"/>
  <c r="DI286" i="8"/>
  <c r="DJ199" i="8"/>
  <c r="DJ201" i="8" s="1"/>
  <c r="DJ296" i="8" s="1"/>
  <c r="DJ294" i="8" s="1"/>
  <c r="DJ298" i="8" s="1"/>
  <c r="DI280" i="8"/>
  <c r="DJ106" i="7"/>
  <c r="DJ209" i="7"/>
  <c r="DJ211" i="7" s="1"/>
  <c r="DI90" i="6"/>
  <c r="DI97" i="6" s="1"/>
  <c r="DI131" i="6"/>
  <c r="DJ194" i="7"/>
  <c r="DI201" i="8" l="1"/>
  <c r="DI296" i="8" s="1"/>
  <c r="DI295" i="8"/>
  <c r="DJ302" i="8"/>
  <c r="DJ300" i="8" s="1"/>
  <c r="DJ308" i="8" s="1"/>
  <c r="DJ310" i="8" s="1"/>
  <c r="DK91" i="10"/>
  <c r="DK84" i="10"/>
  <c r="DI91" i="10"/>
  <c r="DJ91" i="10"/>
  <c r="DT11" i="10"/>
  <c r="DQ11" i="10"/>
  <c r="DO11" i="10"/>
  <c r="DW36" i="10"/>
  <c r="DW35" i="10"/>
  <c r="DW34" i="10"/>
  <c r="DV33" i="10"/>
  <c r="DV11" i="10" s="1"/>
  <c r="DU33" i="10"/>
  <c r="DU11" i="10" s="1"/>
  <c r="DT33" i="10"/>
  <c r="DS33" i="10"/>
  <c r="DS11" i="10" s="1"/>
  <c r="DO33" i="10"/>
  <c r="DP33" i="10"/>
  <c r="DP11" i="10" s="1"/>
  <c r="DQ33" i="10"/>
  <c r="DN33" i="10"/>
  <c r="DN11" i="10" s="1"/>
  <c r="DR35" i="10"/>
  <c r="DR36" i="10"/>
  <c r="DR34" i="10"/>
  <c r="DL33" i="10"/>
  <c r="DM33" i="10" s="1"/>
  <c r="DK33" i="10"/>
  <c r="DK11" i="10" s="1"/>
  <c r="DJ81" i="5"/>
  <c r="DI81" i="5"/>
  <c r="DI71" i="5"/>
  <c r="DJ72" i="5"/>
  <c r="DJ70" i="5"/>
  <c r="DI38" i="10"/>
  <c r="DJ38" i="10"/>
  <c r="DI39" i="10"/>
  <c r="DI40" i="10"/>
  <c r="DI41" i="10"/>
  <c r="DJ40" i="10"/>
  <c r="DJ41" i="10"/>
  <c r="DJ39" i="10"/>
  <c r="DW262" i="4"/>
  <c r="DH274" i="4"/>
  <c r="DF274" i="4"/>
  <c r="DE274" i="4"/>
  <c r="DD274" i="4"/>
  <c r="DG273" i="4"/>
  <c r="DF273" i="4"/>
  <c r="DE273" i="4"/>
  <c r="DI274" i="4"/>
  <c r="DJ274" i="4"/>
  <c r="DJ273" i="4"/>
  <c r="DJ202" i="4"/>
  <c r="DJ205" i="4"/>
  <c r="DJ206" i="4"/>
  <c r="DJ207" i="4"/>
  <c r="DJ208" i="4"/>
  <c r="DJ209" i="4"/>
  <c r="AZ270" i="4"/>
  <c r="AZ271" i="4"/>
  <c r="CT274" i="4"/>
  <c r="DW747" i="3"/>
  <c r="DJ763" i="3"/>
  <c r="DJ651" i="3"/>
  <c r="DJ652" i="3" s="1"/>
  <c r="DI655" i="3"/>
  <c r="DJ655" i="3"/>
  <c r="DJ213" i="3"/>
  <c r="DI294" i="8" l="1"/>
  <c r="DI298" i="8" s="1"/>
  <c r="DI302" i="8" s="1"/>
  <c r="DI300" i="8" s="1"/>
  <c r="DR11" i="10"/>
  <c r="DW11" i="10"/>
  <c r="DI72" i="5"/>
  <c r="DD273" i="4"/>
  <c r="DG274" i="4"/>
  <c r="DJ150" i="7"/>
  <c r="DJ149" i="7"/>
  <c r="DJ71" i="5"/>
  <c r="DM34" i="10"/>
  <c r="DL11" i="10"/>
  <c r="CJ274" i="4"/>
  <c r="DI98" i="5"/>
  <c r="DM35" i="10"/>
  <c r="DJ11" i="10"/>
  <c r="DJ14" i="10" s="1"/>
  <c r="DI70" i="5"/>
  <c r="DK118" i="10"/>
  <c r="DL91" i="10" s="1"/>
  <c r="DL84" i="10" s="1"/>
  <c r="DL52" i="6" s="1"/>
  <c r="DH273" i="4"/>
  <c r="DJ136" i="10"/>
  <c r="DJ52" i="6"/>
  <c r="CO274" i="4"/>
  <c r="DM36" i="10"/>
  <c r="DI11" i="10"/>
  <c r="CY274" i="4"/>
  <c r="DI273" i="4"/>
  <c r="DW33" i="10"/>
  <c r="DR33" i="10"/>
  <c r="DJ44" i="10"/>
  <c r="DI45" i="10"/>
  <c r="DJ46" i="10"/>
  <c r="DI44" i="10"/>
  <c r="DJ45" i="10"/>
  <c r="DI46" i="10"/>
  <c r="DJ98" i="5"/>
  <c r="DI39" i="4"/>
  <c r="DJ663" i="3"/>
  <c r="DI268" i="4"/>
  <c r="DI159" i="3"/>
  <c r="DJ745" i="3"/>
  <c r="DJ738" i="3" s="1"/>
  <c r="DI745" i="3"/>
  <c r="DI763" i="3"/>
  <c r="DI204" i="4"/>
  <c r="DJ185" i="3"/>
  <c r="DJ684" i="3"/>
  <c r="DJ259" i="3"/>
  <c r="DJ654" i="3"/>
  <c r="DJ240" i="3"/>
  <c r="DJ658" i="3"/>
  <c r="DI248" i="3"/>
  <c r="DJ731" i="3"/>
  <c r="DJ730" i="3"/>
  <c r="DJ258" i="3"/>
  <c r="DI668" i="3"/>
  <c r="DJ158" i="3"/>
  <c r="DJ248" i="3"/>
  <c r="DJ683" i="3"/>
  <c r="DJ668" i="3"/>
  <c r="DJ257" i="3"/>
  <c r="DI158" i="3"/>
  <c r="DJ159" i="3"/>
  <c r="DM11" i="10" l="1"/>
  <c r="DI12" i="10"/>
  <c r="DI13" i="10"/>
  <c r="DJ90" i="6"/>
  <c r="DJ104" i="6" s="1"/>
  <c r="DJ12" i="10"/>
  <c r="DJ13" i="10"/>
  <c r="DJ171" i="3"/>
  <c r="DI14" i="10"/>
  <c r="DJ138" i="10"/>
  <c r="DJ736" i="3"/>
  <c r="DJ69" i="3"/>
  <c r="DJ62" i="4" s="1"/>
  <c r="DJ659" i="3"/>
  <c r="DJ256" i="3"/>
  <c r="DJ673" i="3"/>
  <c r="DJ70" i="3"/>
  <c r="DJ71" i="3"/>
  <c r="DJ170" i="3"/>
  <c r="DJ691" i="3" l="1"/>
  <c r="DJ713" i="3"/>
  <c r="DJ716" i="3"/>
  <c r="DI691" i="3"/>
  <c r="DI693" i="3" l="1"/>
  <c r="DJ693" i="3"/>
  <c r="DI193" i="7" l="1"/>
  <c r="DJ269" i="8"/>
  <c r="DI304" i="8"/>
  <c r="DI308" i="8" s="1"/>
  <c r="DI306" i="8"/>
  <c r="DI205" i="4"/>
  <c r="DI206" i="4"/>
  <c r="DI207" i="4"/>
  <c r="DI208" i="4"/>
  <c r="DI209" i="4"/>
  <c r="DI202" i="4"/>
  <c r="DI201" i="4"/>
  <c r="DI806" i="3"/>
  <c r="DI52" i="4"/>
  <c r="DI310" i="8" l="1"/>
  <c r="DI138" i="6"/>
  <c r="DI203" i="4"/>
  <c r="DI210" i="4"/>
  <c r="DI162" i="4"/>
  <c r="DI814" i="3"/>
  <c r="DI213" i="4"/>
  <c r="DI223" i="8"/>
  <c r="DI246" i="4"/>
  <c r="DI142" i="7"/>
  <c r="DI844" i="3"/>
  <c r="DI836" i="3"/>
  <c r="DI56" i="4"/>
  <c r="DI268" i="8"/>
  <c r="DI247" i="8" s="1"/>
  <c r="DI247" i="4"/>
  <c r="DI826" i="3"/>
  <c r="DI802" i="3"/>
  <c r="DI113" i="4" s="1"/>
  <c r="DI835" i="3" l="1"/>
  <c r="DI192" i="7"/>
  <c r="DI43" i="10" l="1"/>
  <c r="DJ750" i="3"/>
  <c r="DJ749" i="3" s="1"/>
  <c r="DJ747" i="3" s="1"/>
  <c r="DJ284" i="4" l="1"/>
  <c r="DJ43" i="10"/>
  <c r="DI167" i="4"/>
  <c r="DI214" i="4" s="1"/>
  <c r="DI284" i="4"/>
  <c r="DI329" i="4"/>
  <c r="DI330" i="4" s="1"/>
  <c r="DI279" i="4"/>
  <c r="DI686" i="3"/>
  <c r="DJ279" i="4"/>
  <c r="DJ167" i="8"/>
  <c r="DJ107" i="7" s="1"/>
  <c r="DJ86" i="4"/>
  <c r="DJ167" i="4"/>
  <c r="DJ121" i="3"/>
  <c r="DI121" i="3"/>
  <c r="DJ148" i="4"/>
  <c r="DJ157" i="3"/>
  <c r="DJ221" i="3"/>
  <c r="DJ212" i="3"/>
  <c r="DI221" i="3"/>
  <c r="DI157" i="3"/>
  <c r="DI193" i="3"/>
  <c r="DJ239" i="3"/>
  <c r="DJ120" i="3"/>
  <c r="DJ193" i="3"/>
  <c r="DJ184" i="3"/>
  <c r="DI55" i="4"/>
  <c r="DI54" i="4"/>
  <c r="DI120" i="3" l="1"/>
  <c r="DI281" i="4"/>
  <c r="DI167" i="8"/>
  <c r="DI107" i="7" s="1"/>
  <c r="DJ119" i="4"/>
  <c r="DJ281" i="4"/>
  <c r="DI105" i="4"/>
  <c r="DI119" i="4"/>
  <c r="DJ105" i="3"/>
  <c r="DI148" i="4"/>
  <c r="DI164" i="4"/>
  <c r="DJ109" i="3"/>
  <c r="DJ103" i="3"/>
  <c r="DI787" i="3"/>
  <c r="DI813" i="3" s="1"/>
  <c r="DI809" i="3"/>
  <c r="DI793" i="3"/>
  <c r="DI798" i="3"/>
  <c r="DJ114" i="3"/>
  <c r="DJ122" i="3"/>
  <c r="DJ118" i="3" s="1"/>
  <c r="DJ686" i="3"/>
  <c r="DJ687" i="3" s="1"/>
  <c r="DJ787" i="3"/>
  <c r="DJ84" i="3"/>
  <c r="DI84" i="3"/>
  <c r="DJ108" i="3"/>
  <c r="DJ102" i="3"/>
  <c r="DI122" i="3"/>
  <c r="DI118" i="3" s="1"/>
  <c r="DJ113" i="3"/>
  <c r="DJ125" i="3"/>
  <c r="DJ195" i="3"/>
  <c r="DJ124" i="3"/>
  <c r="DJ169" i="3"/>
  <c r="DJ112" i="3"/>
  <c r="DJ107" i="3"/>
  <c r="DK193" i="3"/>
  <c r="DL193" i="3" s="1"/>
  <c r="DN193" i="3" s="1"/>
  <c r="DN194" i="3" s="1"/>
  <c r="DJ223" i="3"/>
  <c r="DI687" i="3"/>
  <c r="DI688" i="3"/>
  <c r="DI322" i="4"/>
  <c r="DK221" i="3"/>
  <c r="DL221" i="3" s="1"/>
  <c r="DN221" i="3" s="1"/>
  <c r="DO221" i="3" s="1"/>
  <c r="DI841" i="3"/>
  <c r="DI823" i="3"/>
  <c r="DI847" i="3"/>
  <c r="DJ101" i="3" l="1"/>
  <c r="DJ688" i="3"/>
  <c r="DJ126" i="3"/>
  <c r="DO193" i="3"/>
  <c r="DO194" i="3" s="1"/>
  <c r="DM193" i="3"/>
  <c r="DM221" i="3"/>
  <c r="DN222" i="3"/>
  <c r="DI821" i="3"/>
  <c r="DI795" i="3"/>
  <c r="DI816" i="3" s="1"/>
  <c r="DI58" i="4"/>
  <c r="DI48" i="4"/>
  <c r="DP193" i="3"/>
  <c r="DO222" i="3"/>
  <c r="DP221" i="3"/>
  <c r="DI112" i="4" l="1"/>
  <c r="DI839" i="3"/>
  <c r="DQ193" i="3"/>
  <c r="DR193" i="3" s="1"/>
  <c r="DR194" i="3" s="1"/>
  <c r="DP194" i="3"/>
  <c r="DQ221" i="3"/>
  <c r="DR221" i="3" s="1"/>
  <c r="DR222" i="3" s="1"/>
  <c r="DP222" i="3"/>
  <c r="DQ194" i="3" l="1"/>
  <c r="DS193" i="3"/>
  <c r="DS221" i="3"/>
  <c r="DQ222" i="3"/>
  <c r="DS222" i="3" l="1"/>
  <c r="DT221" i="3"/>
  <c r="DT193" i="3"/>
  <c r="DS194" i="3"/>
  <c r="DT194" i="3" l="1"/>
  <c r="DU193" i="3"/>
  <c r="DU221" i="3"/>
  <c r="DT222" i="3"/>
  <c r="DU222" i="3" l="1"/>
  <c r="DV221" i="3"/>
  <c r="DV193" i="3"/>
  <c r="DV194" i="3" s="1"/>
  <c r="DU194" i="3"/>
  <c r="DW193" i="3" l="1"/>
  <c r="DW194" i="3" s="1"/>
  <c r="DV222" i="3"/>
  <c r="DW221" i="3"/>
  <c r="DW222" i="3" s="1"/>
  <c r="DH253" i="8"/>
  <c r="DH252" i="8"/>
  <c r="DR188" i="8"/>
  <c r="DW188" i="8"/>
  <c r="DM218" i="8" l="1"/>
  <c r="DW303" i="4" l="1"/>
  <c r="DR747" i="3"/>
  <c r="DL172" i="4"/>
  <c r="DL176" i="4"/>
  <c r="DL178" i="4"/>
  <c r="DL174" i="4" l="1"/>
  <c r="DL175" i="4"/>
  <c r="DL171" i="4"/>
  <c r="DL144" i="4"/>
  <c r="DL19" i="4"/>
  <c r="DM850" i="3"/>
  <c r="DL101" i="4"/>
  <c r="DL177" i="4"/>
  <c r="DL18" i="4"/>
  <c r="DH216" i="4"/>
  <c r="DL20" i="4"/>
  <c r="DM216" i="4"/>
  <c r="DM217" i="4" s="1"/>
  <c r="DL17" i="4"/>
  <c r="DL173" i="4"/>
  <c r="DL21" i="4"/>
  <c r="DL170" i="4"/>
  <c r="DM30" i="4"/>
  <c r="DL29" i="4"/>
  <c r="DM799" i="3"/>
  <c r="DL216" i="4" l="1"/>
  <c r="DM136" i="3"/>
  <c r="DI150" i="4"/>
  <c r="DI151" i="4"/>
  <c r="DI108" i="4"/>
  <c r="DD127" i="4"/>
  <c r="DE127" i="4"/>
  <c r="DF127" i="4"/>
  <c r="DG127" i="4"/>
  <c r="DI830" i="3"/>
  <c r="DG119" i="4" l="1"/>
  <c r="DL120" i="4" s="1"/>
  <c r="DG281" i="4"/>
  <c r="CY221" i="3"/>
  <c r="DM225" i="3"/>
  <c r="DB221" i="3"/>
  <c r="DA221" i="3"/>
  <c r="CZ221" i="3"/>
  <c r="DD133" i="4"/>
  <c r="DI831" i="3"/>
  <c r="DH104" i="4"/>
  <c r="DG105" i="4"/>
  <c r="DH828" i="3"/>
  <c r="DH133" i="4" s="1"/>
  <c r="DG133" i="4"/>
  <c r="DG137" i="4" s="1"/>
  <c r="DH127" i="4"/>
  <c r="DF133" i="4"/>
  <c r="DF826" i="3"/>
  <c r="DH812" i="3"/>
  <c r="DE133" i="4"/>
  <c r="DD826" i="3"/>
  <c r="DI829" i="3" s="1"/>
  <c r="DE826" i="3"/>
  <c r="DH827" i="3"/>
  <c r="DG129" i="4"/>
  <c r="DG826" i="3"/>
  <c r="DG135" i="4" l="1"/>
  <c r="DH826" i="3"/>
  <c r="DH223" i="8"/>
  <c r="DI269" i="8"/>
  <c r="DG167" i="8"/>
  <c r="DG91" i="10"/>
  <c r="DH161" i="8"/>
  <c r="DH44" i="10"/>
  <c r="DH45" i="10"/>
  <c r="DH46" i="10"/>
  <c r="DG207" i="4"/>
  <c r="DH279" i="4"/>
  <c r="DG279" i="4"/>
  <c r="DG329" i="4"/>
  <c r="DG202" i="4"/>
  <c r="DG201" i="4"/>
  <c r="DH722" i="3"/>
  <c r="DI730" i="3" s="1"/>
  <c r="DI257" i="3"/>
  <c r="DI258" i="3"/>
  <c r="DI259" i="3"/>
  <c r="DI240" i="3"/>
  <c r="DI213" i="3"/>
  <c r="DI185" i="3"/>
  <c r="DI102" i="3"/>
  <c r="DI103" i="3"/>
  <c r="DI105" i="3"/>
  <c r="DG284" i="4" l="1"/>
  <c r="DG43" i="10"/>
  <c r="DH284" i="4"/>
  <c r="DH43" i="10"/>
  <c r="DM197" i="3"/>
  <c r="DM173" i="3"/>
  <c r="DM174" i="3"/>
  <c r="DM175" i="3"/>
  <c r="DM135" i="3"/>
  <c r="DG11" i="10"/>
  <c r="DG12" i="10" s="1"/>
  <c r="DG86" i="4"/>
  <c r="DG159" i="3"/>
  <c r="DI171" i="3" s="1"/>
  <c r="DG209" i="3"/>
  <c r="DH71" i="5"/>
  <c r="DH268" i="8"/>
  <c r="DH247" i="8" s="1"/>
  <c r="DH70" i="5"/>
  <c r="DH225" i="8"/>
  <c r="DG213" i="4"/>
  <c r="DH188" i="8"/>
  <c r="DH269" i="8"/>
  <c r="DH200" i="8"/>
  <c r="DH199" i="8"/>
  <c r="DG268" i="8"/>
  <c r="DG254" i="8" s="1"/>
  <c r="DH243" i="8"/>
  <c r="DH159" i="3"/>
  <c r="DH175" i="3" s="1"/>
  <c r="DH158" i="3"/>
  <c r="DH174" i="3" s="1"/>
  <c r="DH329" i="4"/>
  <c r="DG322" i="4"/>
  <c r="DG211" i="3"/>
  <c r="DG248" i="3"/>
  <c r="DI256" i="3" s="1"/>
  <c r="DG89" i="4"/>
  <c r="DH723" i="3"/>
  <c r="DI731" i="3" s="1"/>
  <c r="DG787" i="3"/>
  <c r="DG84" i="3"/>
  <c r="DI101" i="3" s="1"/>
  <c r="DH246" i="4"/>
  <c r="DG246" i="4"/>
  <c r="DG209" i="4"/>
  <c r="DG205" i="4"/>
  <c r="DG206" i="4"/>
  <c r="DG208" i="4"/>
  <c r="DH204" i="4"/>
  <c r="DG823" i="3"/>
  <c r="DG330" i="4"/>
  <c r="DG204" i="4"/>
  <c r="DG203" i="4"/>
  <c r="DG841" i="3"/>
  <c r="DH72" i="5"/>
  <c r="DH75" i="5"/>
  <c r="DG247" i="4"/>
  <c r="DG847" i="3"/>
  <c r="DG809" i="3"/>
  <c r="DG121" i="3"/>
  <c r="DG158" i="3"/>
  <c r="DI170" i="3" s="1"/>
  <c r="DG120" i="3"/>
  <c r="DL175" i="3" l="1"/>
  <c r="DG13" i="10"/>
  <c r="DL174" i="3"/>
  <c r="DG14" i="10"/>
  <c r="DK178" i="3"/>
  <c r="DG52" i="4"/>
  <c r="DG122" i="3"/>
  <c r="DG118" i="3" s="1"/>
  <c r="DG48" i="4" s="1"/>
  <c r="DG686" i="3"/>
  <c r="DG821" i="3"/>
  <c r="DG813" i="3"/>
  <c r="DH201" i="8"/>
  <c r="DG56" i="4"/>
  <c r="DK249" i="3"/>
  <c r="DH201" i="4"/>
  <c r="DH175" i="7"/>
  <c r="DH168" i="7"/>
  <c r="DH181" i="7"/>
  <c r="DH183" i="7"/>
  <c r="DI160" i="7"/>
  <c r="DH144" i="7"/>
  <c r="DI202" i="7"/>
  <c r="DI203" i="7"/>
  <c r="DH125" i="7"/>
  <c r="DI149" i="7" l="1"/>
  <c r="DJ61" i="6"/>
  <c r="DI138" i="10"/>
  <c r="DI136" i="10"/>
  <c r="DI135" i="10"/>
  <c r="DI698" i="3"/>
  <c r="DI700" i="3"/>
  <c r="DJ698" i="3"/>
  <c r="DJ711" i="3"/>
  <c r="DJ700" i="3"/>
  <c r="DG698" i="3"/>
  <c r="DH698" i="3" s="1"/>
  <c r="DH182" i="7"/>
  <c r="DI287" i="8"/>
  <c r="DH188" i="7"/>
  <c r="DH113" i="7"/>
  <c r="DH699" i="3"/>
  <c r="DG691" i="3"/>
  <c r="DG693" i="3" s="1"/>
  <c r="DI695" i="3" s="1"/>
  <c r="DI204" i="7"/>
  <c r="DI205" i="7" s="1"/>
  <c r="DI281" i="8" s="1"/>
  <c r="DL178" i="3"/>
  <c r="DK179" i="3"/>
  <c r="DG58" i="4"/>
  <c r="DI150" i="7"/>
  <c r="DL249" i="3"/>
  <c r="DN249" i="3" s="1"/>
  <c r="DJ714" i="3" l="1"/>
  <c r="DG128" i="3"/>
  <c r="DI713" i="3"/>
  <c r="DI716" i="3"/>
  <c r="DI712" i="3"/>
  <c r="DJ712" i="3"/>
  <c r="DG130" i="3"/>
  <c r="DH697" i="3"/>
  <c r="DI711" i="3" s="1"/>
  <c r="DG129" i="3"/>
  <c r="DI194" i="7"/>
  <c r="DH691" i="3"/>
  <c r="DN178" i="3"/>
  <c r="DL179" i="3"/>
  <c r="DM249" i="3"/>
  <c r="DI717" i="3" l="1"/>
  <c r="DI720" i="3" s="1"/>
  <c r="DI719" i="3"/>
  <c r="DN179" i="3"/>
  <c r="DO178" i="3"/>
  <c r="DM301" i="8"/>
  <c r="DR301" i="8"/>
  <c r="DW301" i="8"/>
  <c r="DG269" i="8"/>
  <c r="DF91" i="10"/>
  <c r="DF205" i="4"/>
  <c r="DF207" i="4"/>
  <c r="DF208" i="4"/>
  <c r="DF209" i="4"/>
  <c r="DF201" i="4"/>
  <c r="DF202" i="4"/>
  <c r="DF204" i="4"/>
  <c r="DF206" i="4"/>
  <c r="DF835" i="3"/>
  <c r="DF655" i="3"/>
  <c r="DF92" i="4" s="1"/>
  <c r="DG258" i="3"/>
  <c r="DG259" i="3"/>
  <c r="DG240" i="3"/>
  <c r="DF246" i="4" l="1"/>
  <c r="DG105" i="3"/>
  <c r="DF11" i="10"/>
  <c r="DP178" i="3"/>
  <c r="DO179" i="3"/>
  <c r="DF247" i="4"/>
  <c r="DF268" i="8"/>
  <c r="DF254" i="8" s="1"/>
  <c r="DF193" i="7"/>
  <c r="DF162" i="4"/>
  <c r="DF802" i="3"/>
  <c r="DF113" i="4" s="1"/>
  <c r="DG730" i="3"/>
  <c r="DG663" i="3"/>
  <c r="DF763" i="3"/>
  <c r="DF836" i="3"/>
  <c r="DG185" i="3"/>
  <c r="DF120" i="3"/>
  <c r="DG124" i="3" s="1"/>
  <c r="DG102" i="3"/>
  <c r="DF89" i="4"/>
  <c r="DG651" i="3"/>
  <c r="DG652" i="3" s="1"/>
  <c r="DG684" i="3"/>
  <c r="DF159" i="3"/>
  <c r="DG213" i="3"/>
  <c r="DF248" i="3"/>
  <c r="DG256" i="3" s="1"/>
  <c r="DG257" i="3"/>
  <c r="DG683" i="3"/>
  <c r="DG731" i="3"/>
  <c r="DF806" i="3"/>
  <c r="DF844" i="3"/>
  <c r="DF203" i="4"/>
  <c r="DF213" i="4"/>
  <c r="DF142" i="7"/>
  <c r="DF668" i="3"/>
  <c r="DF211" i="3"/>
  <c r="DF209" i="3"/>
  <c r="DF158" i="3"/>
  <c r="DG170" i="3" s="1"/>
  <c r="DF86" i="4" l="1"/>
  <c r="DQ178" i="3"/>
  <c r="DR178" i="3" s="1"/>
  <c r="DP179" i="3"/>
  <c r="DF814" i="3"/>
  <c r="DG171" i="3"/>
  <c r="DF52" i="4"/>
  <c r="DF56" i="4"/>
  <c r="DG90" i="4"/>
  <c r="DS178" i="3" l="1"/>
  <c r="DQ179" i="3"/>
  <c r="DK815" i="3"/>
  <c r="DF130" i="4"/>
  <c r="DS179" i="3" l="1"/>
  <c r="DT178" i="3"/>
  <c r="DH101" i="7"/>
  <c r="DI239" i="3"/>
  <c r="DF221" i="3"/>
  <c r="DK222" i="3" s="1"/>
  <c r="DI212" i="3"/>
  <c r="DI184" i="3"/>
  <c r="DG193" i="3" l="1"/>
  <c r="DI195" i="3" s="1"/>
  <c r="DG54" i="4"/>
  <c r="DG184" i="3"/>
  <c r="DG193" i="7"/>
  <c r="DG142" i="7"/>
  <c r="DH137" i="7"/>
  <c r="DH158" i="7"/>
  <c r="DH160" i="7" s="1"/>
  <c r="DF193" i="3"/>
  <c r="DK194" i="3" s="1"/>
  <c r="DF54" i="4"/>
  <c r="DH157" i="7"/>
  <c r="DG204" i="7"/>
  <c r="DH156" i="7"/>
  <c r="DG192" i="7"/>
  <c r="DU178" i="3"/>
  <c r="DT179" i="3"/>
  <c r="DG221" i="3"/>
  <c r="DF222" i="3"/>
  <c r="DG239" i="3"/>
  <c r="DG210" i="3"/>
  <c r="DG208" i="3"/>
  <c r="DG55" i="4"/>
  <c r="DG157" i="3"/>
  <c r="DI169" i="3" s="1"/>
  <c r="DG212" i="3"/>
  <c r="DF208" i="3"/>
  <c r="DF55" i="4"/>
  <c r="DF157" i="3"/>
  <c r="DF210" i="3"/>
  <c r="DH159" i="7"/>
  <c r="DG169" i="3" l="1"/>
  <c r="DH193" i="7"/>
  <c r="DL222" i="3"/>
  <c r="DI223" i="3"/>
  <c r="DH204" i="7"/>
  <c r="DL194" i="3"/>
  <c r="DG195" i="3"/>
  <c r="DV178" i="3"/>
  <c r="DV179" i="3" s="1"/>
  <c r="DU179" i="3"/>
  <c r="DG222" i="3"/>
  <c r="DG223" i="3"/>
  <c r="DW179" i="3" l="1"/>
  <c r="DW178" i="3"/>
  <c r="DR303" i="4"/>
  <c r="DN713" i="3"/>
  <c r="DO713" i="3"/>
  <c r="DP713" i="3"/>
  <c r="DQ713" i="3"/>
  <c r="DS713" i="3"/>
  <c r="DT713" i="3"/>
  <c r="DU713" i="3"/>
  <c r="DV713" i="3"/>
  <c r="DL713" i="3"/>
  <c r="DK713" i="3"/>
  <c r="DH33" i="5" l="1"/>
  <c r="DK125" i="7" l="1"/>
  <c r="DL125" i="7" s="1"/>
  <c r="DM125" i="7" s="1"/>
  <c r="DN125" i="7" s="1"/>
  <c r="DO125" i="7" s="1"/>
  <c r="DP125" i="7" s="1"/>
  <c r="DQ125" i="7" s="1"/>
  <c r="DR125" i="7" s="1"/>
  <c r="DS125" i="7" s="1"/>
  <c r="DT125" i="7" s="1"/>
  <c r="DU125" i="7" s="1"/>
  <c r="DV125" i="7" s="1"/>
  <c r="DW125" i="7" s="1"/>
  <c r="DF269" i="8"/>
  <c r="DD199" i="8"/>
  <c r="DD286" i="8"/>
  <c r="DI78" i="10"/>
  <c r="DI79" i="10"/>
  <c r="DI80" i="10"/>
  <c r="DI81" i="10"/>
  <c r="DD91" i="10"/>
  <c r="DI83" i="5"/>
  <c r="DI84" i="5"/>
  <c r="DI85" i="5"/>
  <c r="DI38" i="5"/>
  <c r="DI252" i="4"/>
  <c r="DI253" i="4"/>
  <c r="DD205" i="4"/>
  <c r="DI224" i="4" s="1"/>
  <c r="DD206" i="4"/>
  <c r="DI225" i="4" s="1"/>
  <c r="DD207" i="4"/>
  <c r="DI226" i="4" s="1"/>
  <c r="DD208" i="4"/>
  <c r="DI227" i="4" s="1"/>
  <c r="DD209" i="4"/>
  <c r="DI228" i="4" s="1"/>
  <c r="DI323" i="4"/>
  <c r="DI186" i="4"/>
  <c r="DI187" i="4"/>
  <c r="DI188" i="4"/>
  <c r="DI189" i="4"/>
  <c r="DI190" i="4"/>
  <c r="DI219" i="4"/>
  <c r="DD202" i="4"/>
  <c r="DI221" i="4" s="1"/>
  <c r="DE202" i="4"/>
  <c r="DD201" i="4"/>
  <c r="DI220" i="4" s="1"/>
  <c r="DE201" i="4"/>
  <c r="DI762" i="3"/>
  <c r="DJ762" i="3"/>
  <c r="DI752" i="3"/>
  <c r="DI754" i="3"/>
  <c r="DI726" i="3"/>
  <c r="DJ726" i="3"/>
  <c r="DI727" i="3"/>
  <c r="DI709" i="3"/>
  <c r="DI662" i="3"/>
  <c r="DI680" i="3"/>
  <c r="DI681" i="3"/>
  <c r="DJ681" i="3"/>
  <c r="DD89" i="4"/>
  <c r="DI253" i="3"/>
  <c r="DI254" i="3"/>
  <c r="DI255" i="3"/>
  <c r="DI237" i="3"/>
  <c r="DI238" i="3"/>
  <c r="DI37" i="5" l="1"/>
  <c r="DD46" i="10"/>
  <c r="DI35" i="5"/>
  <c r="DD44" i="10"/>
  <c r="DI36" i="5"/>
  <c r="DD45" i="10"/>
  <c r="DJ236" i="4"/>
  <c r="DI236" i="4"/>
  <c r="DI265" i="4"/>
  <c r="DJ181" i="3"/>
  <c r="DJ183" i="3"/>
  <c r="DI182" i="3"/>
  <c r="DI180" i="3"/>
  <c r="DI209" i="3"/>
  <c r="DI211" i="3"/>
  <c r="DF731" i="3"/>
  <c r="DJ727" i="3"/>
  <c r="DI208" i="3"/>
  <c r="DI210" i="3"/>
  <c r="DF240" i="3"/>
  <c r="DJ238" i="3"/>
  <c r="DF257" i="3"/>
  <c r="DJ253" i="3"/>
  <c r="DI181" i="3"/>
  <c r="DI183" i="3"/>
  <c r="DF259" i="3"/>
  <c r="DJ255" i="3"/>
  <c r="DF663" i="3"/>
  <c r="DJ662" i="3"/>
  <c r="DJ208" i="3"/>
  <c r="DJ210" i="3"/>
  <c r="DJ180" i="3"/>
  <c r="DJ182" i="3"/>
  <c r="DF213" i="3"/>
  <c r="DJ209" i="3"/>
  <c r="DJ211" i="3"/>
  <c r="DF239" i="3"/>
  <c r="DJ237" i="3"/>
  <c r="DF258" i="3"/>
  <c r="DJ254" i="3"/>
  <c r="DF683" i="3"/>
  <c r="DJ680" i="3"/>
  <c r="DI149" i="5"/>
  <c r="DI132" i="5"/>
  <c r="DD221" i="3"/>
  <c r="DE11" i="10"/>
  <c r="DF212" i="3"/>
  <c r="DE221" i="3"/>
  <c r="DJ222" i="3" s="1"/>
  <c r="DD193" i="3"/>
  <c r="DI194" i="3" s="1"/>
  <c r="DF184" i="3"/>
  <c r="DE193" i="3"/>
  <c r="DJ194" i="3" s="1"/>
  <c r="DD55" i="4"/>
  <c r="DH211" i="4"/>
  <c r="DH233" i="4"/>
  <c r="DD54" i="4"/>
  <c r="DH251" i="3"/>
  <c r="DH761" i="3"/>
  <c r="DH250" i="3"/>
  <c r="DH232" i="4"/>
  <c r="DH317" i="4"/>
  <c r="DE209" i="4"/>
  <c r="DH307" i="4"/>
  <c r="DE207" i="4"/>
  <c r="DH299" i="4"/>
  <c r="DE205" i="4"/>
  <c r="DH291" i="4"/>
  <c r="DE162" i="4"/>
  <c r="DH321" i="4"/>
  <c r="DE208" i="4"/>
  <c r="DH303" i="4"/>
  <c r="DE206" i="4"/>
  <c r="DH295" i="4"/>
  <c r="DH788" i="3"/>
  <c r="DE730" i="3"/>
  <c r="DF730" i="3"/>
  <c r="DE89" i="4"/>
  <c r="DF658" i="3"/>
  <c r="DF651" i="3"/>
  <c r="DF652" i="3" s="1"/>
  <c r="DF654" i="3"/>
  <c r="DH736" i="3"/>
  <c r="DH249" i="3"/>
  <c r="DM253" i="3" s="1"/>
  <c r="DD806" i="3"/>
  <c r="DD814" i="3" s="1"/>
  <c r="DI815" i="3" s="1"/>
  <c r="DE185" i="3"/>
  <c r="DF185" i="3"/>
  <c r="DF684" i="3"/>
  <c r="DD200" i="8"/>
  <c r="DD71" i="5"/>
  <c r="DD137" i="6"/>
  <c r="DE213" i="3"/>
  <c r="DD131" i="6"/>
  <c r="DD159" i="3"/>
  <c r="DE258" i="3"/>
  <c r="DD223" i="8"/>
  <c r="DE651" i="3"/>
  <c r="DE652" i="3" s="1"/>
  <c r="DD188" i="8"/>
  <c r="DD193" i="7"/>
  <c r="DE268" i="8"/>
  <c r="DD201" i="8"/>
  <c r="DE55" i="4"/>
  <c r="DE212" i="3"/>
  <c r="DJ99" i="3"/>
  <c r="DI99" i="3"/>
  <c r="DJ34" i="4"/>
  <c r="DI34" i="4"/>
  <c r="DE142" i="7"/>
  <c r="DE240" i="3"/>
  <c r="DD280" i="8"/>
  <c r="DE193" i="7"/>
  <c r="DD142" i="7"/>
  <c r="DE731" i="3"/>
  <c r="DD213" i="4"/>
  <c r="DD246" i="4"/>
  <c r="DI254" i="4" s="1"/>
  <c r="DE246" i="4"/>
  <c r="DE247" i="4"/>
  <c r="DE684" i="3"/>
  <c r="DE259" i="3"/>
  <c r="DD668" i="3"/>
  <c r="DD763" i="3"/>
  <c r="DD203" i="4"/>
  <c r="DI222" i="4" s="1"/>
  <c r="DE203" i="4"/>
  <c r="DD248" i="3"/>
  <c r="DI252" i="3" s="1"/>
  <c r="DD844" i="3"/>
  <c r="DE54" i="4"/>
  <c r="DE204" i="4"/>
  <c r="DE248" i="3"/>
  <c r="DD802" i="3"/>
  <c r="DD113" i="4" s="1"/>
  <c r="DD204" i="4"/>
  <c r="DI223" i="4" s="1"/>
  <c r="DD691" i="3"/>
  <c r="DI692" i="3" s="1"/>
  <c r="DE663" i="3"/>
  <c r="DD836" i="3"/>
  <c r="DD72" i="5"/>
  <c r="DD70" i="5"/>
  <c r="DD162" i="4"/>
  <c r="DI163" i="4" s="1"/>
  <c r="DD210" i="4"/>
  <c r="DE683" i="3"/>
  <c r="DE668" i="3"/>
  <c r="DE257" i="3"/>
  <c r="DE239" i="3"/>
  <c r="DD157" i="3"/>
  <c r="DE159" i="3"/>
  <c r="DE157" i="3"/>
  <c r="DE184" i="3"/>
  <c r="DE158" i="3"/>
  <c r="DD158" i="3"/>
  <c r="DI87" i="4" l="1"/>
  <c r="DI238" i="4"/>
  <c r="DI237" i="4" s="1"/>
  <c r="DF698" i="3"/>
  <c r="DG712" i="3" s="1"/>
  <c r="DF170" i="3"/>
  <c r="DJ166" i="3"/>
  <c r="DJ162" i="3"/>
  <c r="DI165" i="3"/>
  <c r="DI161" i="3"/>
  <c r="DF256" i="3"/>
  <c r="DJ252" i="3"/>
  <c r="DI669" i="3"/>
  <c r="DI671" i="3"/>
  <c r="DD222" i="3"/>
  <c r="DI222" i="3"/>
  <c r="DF169" i="3"/>
  <c r="DJ165" i="3"/>
  <c r="DJ161" i="3"/>
  <c r="DI162" i="3"/>
  <c r="DI166" i="3"/>
  <c r="DF171" i="3"/>
  <c r="DJ163" i="3"/>
  <c r="DJ167" i="3"/>
  <c r="DJ669" i="3"/>
  <c r="DJ671" i="3"/>
  <c r="DI163" i="3"/>
  <c r="DI167" i="3"/>
  <c r="DF691" i="3"/>
  <c r="DF693" i="3" s="1"/>
  <c r="DG713" i="3"/>
  <c r="DG716" i="3"/>
  <c r="DD223" i="3"/>
  <c r="DE223" i="3"/>
  <c r="DE222" i="3"/>
  <c r="DF223" i="3"/>
  <c r="DE195" i="3"/>
  <c r="DF195" i="3"/>
  <c r="DD693" i="3"/>
  <c r="DI694" i="3" s="1"/>
  <c r="DH322" i="4"/>
  <c r="DH330" i="4"/>
  <c r="DF659" i="3"/>
  <c r="DD56" i="4"/>
  <c r="DH248" i="3"/>
  <c r="DD52" i="4"/>
  <c r="DI53" i="4" s="1"/>
  <c r="DH52" i="4"/>
  <c r="DF93" i="4"/>
  <c r="DF90" i="4"/>
  <c r="DE86" i="4"/>
  <c r="DH88" i="3"/>
  <c r="DL93" i="3" s="1"/>
  <c r="DF105" i="3"/>
  <c r="DD130" i="4"/>
  <c r="DF257" i="4"/>
  <c r="DF71" i="3"/>
  <c r="DF673" i="3"/>
  <c r="DF69" i="3"/>
  <c r="DF70" i="3"/>
  <c r="DE90" i="4"/>
  <c r="DE105" i="3"/>
  <c r="DJ707" i="3"/>
  <c r="DJ709" i="3"/>
  <c r="DJ754" i="3"/>
  <c r="DJ83" i="5"/>
  <c r="DJ85" i="5"/>
  <c r="DJ84" i="5"/>
  <c r="DE71" i="3"/>
  <c r="DJ76" i="3" s="1"/>
  <c r="DE256" i="3"/>
  <c r="DE69" i="3"/>
  <c r="DE52" i="4"/>
  <c r="DE70" i="3"/>
  <c r="DJ75" i="3" s="1"/>
  <c r="DE257" i="4"/>
  <c r="DE56" i="4"/>
  <c r="DD835" i="3"/>
  <c r="DI837" i="3" s="1"/>
  <c r="DE673" i="3"/>
  <c r="DE169" i="3"/>
  <c r="DE171" i="3"/>
  <c r="DE170" i="3"/>
  <c r="DJ151" i="4"/>
  <c r="DJ150" i="4"/>
  <c r="DJ39" i="4"/>
  <c r="DJ87" i="4" l="1"/>
  <c r="DJ238" i="4"/>
  <c r="DJ237" i="4" s="1"/>
  <c r="DF700" i="3"/>
  <c r="DF128" i="3"/>
  <c r="DG711" i="3"/>
  <c r="DE62" i="4"/>
  <c r="DJ74" i="3"/>
  <c r="DG738" i="3"/>
  <c r="DF695" i="3"/>
  <c r="DE700" i="3"/>
  <c r="DF711" i="3"/>
  <c r="DF113" i="3"/>
  <c r="DF108" i="3"/>
  <c r="DF80" i="3"/>
  <c r="DF81" i="3"/>
  <c r="DE738" i="3"/>
  <c r="DF62" i="4"/>
  <c r="DF79" i="3"/>
  <c r="DF716" i="3"/>
  <c r="DF713" i="3"/>
  <c r="DH86" i="4"/>
  <c r="DJ38" i="5"/>
  <c r="DE280" i="8"/>
  <c r="DE713" i="3"/>
  <c r="DE691" i="3"/>
  <c r="DE716" i="3"/>
  <c r="DE698" i="3"/>
  <c r="DE72" i="5" l="1"/>
  <c r="DJ37" i="5"/>
  <c r="DE46" i="10"/>
  <c r="DE71" i="5"/>
  <c r="DJ36" i="5"/>
  <c r="DE45" i="10"/>
  <c r="DE70" i="5"/>
  <c r="DJ35" i="5"/>
  <c r="DE44" i="10"/>
  <c r="DJ64" i="4"/>
  <c r="DJ63" i="4"/>
  <c r="DF714" i="3"/>
  <c r="DF712" i="3"/>
  <c r="DJ708" i="3"/>
  <c r="DE693" i="3"/>
  <c r="DJ692" i="3"/>
  <c r="DE223" i="8"/>
  <c r="DH745" i="3"/>
  <c r="DG280" i="8"/>
  <c r="DF280" i="8"/>
  <c r="DF137" i="6"/>
  <c r="DF247" i="8"/>
  <c r="DF223" i="8"/>
  <c r="DH192" i="4"/>
  <c r="DE90" i="6"/>
  <c r="DE97" i="6" s="1"/>
  <c r="DG167" i="4"/>
  <c r="DG214" i="4" s="1"/>
  <c r="DE131" i="6"/>
  <c r="DE137" i="6"/>
  <c r="DH312" i="4"/>
  <c r="DE91" i="10"/>
  <c r="DE286" i="8"/>
  <c r="DE200" i="8"/>
  <c r="DE188" i="8"/>
  <c r="DE199" i="8"/>
  <c r="DH311" i="4"/>
  <c r="DF71" i="5" l="1"/>
  <c r="DK19" i="5"/>
  <c r="DK146" i="4" s="1"/>
  <c r="DK140" i="4" s="1"/>
  <c r="DF45" i="10"/>
  <c r="DG70" i="5"/>
  <c r="DG44" i="10"/>
  <c r="DK150" i="4"/>
  <c r="DF72" i="5"/>
  <c r="DK20" i="5"/>
  <c r="DK147" i="4" s="1"/>
  <c r="DF46" i="10"/>
  <c r="DK151" i="4"/>
  <c r="DF70" i="5"/>
  <c r="DF44" i="10"/>
  <c r="DH26" i="4"/>
  <c r="DH262" i="4"/>
  <c r="DJ265" i="4"/>
  <c r="DH746" i="3"/>
  <c r="DE806" i="3"/>
  <c r="DJ752" i="3"/>
  <c r="DG695" i="3"/>
  <c r="DJ694" i="3"/>
  <c r="DE763" i="3"/>
  <c r="DE802" i="3"/>
  <c r="DE113" i="4" s="1"/>
  <c r="DE835" i="3"/>
  <c r="DH744" i="3"/>
  <c r="DH844" i="3" s="1"/>
  <c r="DE844" i="3"/>
  <c r="DE213" i="4"/>
  <c r="DE836" i="3"/>
  <c r="DF131" i="6"/>
  <c r="DH104" i="6"/>
  <c r="DG223" i="8"/>
  <c r="DG199" i="8"/>
  <c r="DG188" i="8"/>
  <c r="DG286" i="8"/>
  <c r="DG200" i="8"/>
  <c r="DG763" i="3"/>
  <c r="DG802" i="3"/>
  <c r="DG113" i="4" s="1"/>
  <c r="DG844" i="3"/>
  <c r="DG806" i="3"/>
  <c r="DG835" i="3"/>
  <c r="DG836" i="3"/>
  <c r="DF90" i="6"/>
  <c r="DF97" i="6" s="1"/>
  <c r="DG160" i="7"/>
  <c r="DF188" i="8"/>
  <c r="DF199" i="8"/>
  <c r="DF286" i="8"/>
  <c r="DF200" i="8"/>
  <c r="DE201" i="8"/>
  <c r="DG72" i="5" l="1"/>
  <c r="DL20" i="5"/>
  <c r="DL147" i="4" s="1"/>
  <c r="DL151" i="4" s="1"/>
  <c r="DG46" i="10"/>
  <c r="DG71" i="5"/>
  <c r="DL19" i="5"/>
  <c r="DL146" i="4" s="1"/>
  <c r="DL150" i="4" s="1"/>
  <c r="DG45" i="10"/>
  <c r="DH147" i="4"/>
  <c r="DH806" i="3"/>
  <c r="DH814" i="3" s="1"/>
  <c r="DH130" i="4" s="1"/>
  <c r="DE814" i="3"/>
  <c r="DJ815" i="3" s="1"/>
  <c r="DH802" i="3"/>
  <c r="DH113" i="4" s="1"/>
  <c r="DF201" i="8"/>
  <c r="DH835" i="3"/>
  <c r="DH763" i="3"/>
  <c r="DG201" i="8"/>
  <c r="DG793" i="3"/>
  <c r="DG795" i="3"/>
  <c r="DG798" i="3"/>
  <c r="DG814" i="3"/>
  <c r="DG148" i="4"/>
  <c r="DH146" i="4"/>
  <c r="DG247" i="8"/>
  <c r="DG137" i="6"/>
  <c r="DG131" i="6"/>
  <c r="DH131" i="6" s="1"/>
  <c r="DH83" i="6"/>
  <c r="DH137" i="6" s="1"/>
  <c r="DH173" i="8"/>
  <c r="DE130" i="4" l="1"/>
  <c r="DG839" i="3"/>
  <c r="DG816" i="3"/>
  <c r="DG112" i="4"/>
  <c r="DL815" i="3"/>
  <c r="DG130" i="4"/>
  <c r="DE269" i="8" l="1"/>
  <c r="CX78" i="10"/>
  <c r="DI707" i="3"/>
  <c r="DD182" i="3" l="1"/>
  <c r="CY193" i="3"/>
  <c r="DB78" i="10"/>
  <c r="DG78" i="10"/>
  <c r="DA78" i="10"/>
  <c r="DF78" i="10"/>
  <c r="DD698" i="3"/>
  <c r="DI708" i="3" s="1"/>
  <c r="DD700" i="3"/>
  <c r="DE714" i="3" s="1"/>
  <c r="DE711" i="3"/>
  <c r="CZ78" i="10"/>
  <c r="DE78" i="10"/>
  <c r="CY78" i="10"/>
  <c r="DD78" i="10"/>
  <c r="CY159" i="3"/>
  <c r="DD183" i="3"/>
  <c r="DD181" i="3"/>
  <c r="DD209" i="3"/>
  <c r="DD211" i="3"/>
  <c r="DD208" i="3"/>
  <c r="DD210" i="3"/>
  <c r="DD180" i="3"/>
  <c r="DD243" i="8"/>
  <c r="DD268" i="8"/>
  <c r="DD247" i="8" s="1"/>
  <c r="DD194" i="3" l="1"/>
  <c r="CY195" i="3"/>
  <c r="DC78" i="10"/>
  <c r="DH78" i="10"/>
  <c r="DE712" i="3"/>
  <c r="DD163" i="3"/>
  <c r="DD167" i="3"/>
  <c r="DH234" i="4" l="1"/>
  <c r="DH247" i="4" s="1"/>
  <c r="DD247" i="4" l="1"/>
  <c r="DI255" i="4" s="1"/>
  <c r="DH735" i="3"/>
  <c r="DF750" i="3"/>
  <c r="DE750" i="3"/>
  <c r="DE749" i="3" l="1"/>
  <c r="DJ753" i="3" s="1"/>
  <c r="DJ755" i="3"/>
  <c r="DF749" i="3"/>
  <c r="DE747" i="3" l="1"/>
  <c r="DE801" i="3"/>
  <c r="DF801" i="3"/>
  <c r="DF747" i="3"/>
  <c r="DD116" i="8" l="1"/>
  <c r="DE116" i="8"/>
  <c r="DF116" i="8"/>
  <c r="DG116" i="8"/>
  <c r="DD117" i="8"/>
  <c r="DE117" i="8"/>
  <c r="DF117" i="8"/>
  <c r="DG117" i="8"/>
  <c r="DD118" i="8"/>
  <c r="DE118" i="8"/>
  <c r="DF118" i="8"/>
  <c r="DG118" i="8"/>
  <c r="DD119" i="8"/>
  <c r="DE119" i="8"/>
  <c r="DF119" i="8"/>
  <c r="DD120" i="8"/>
  <c r="DD121" i="8"/>
  <c r="DE121" i="8"/>
  <c r="DF121" i="8"/>
  <c r="DG121" i="8"/>
  <c r="DI121" i="8"/>
  <c r="DD122" i="8"/>
  <c r="DD124" i="8"/>
  <c r="DE124" i="8"/>
  <c r="DF124" i="8"/>
  <c r="DG124" i="8"/>
  <c r="DI124" i="8"/>
  <c r="DB111" i="8"/>
  <c r="DA111" i="8"/>
  <c r="CZ111" i="8"/>
  <c r="CY111" i="8"/>
  <c r="CW111" i="8"/>
  <c r="CV111" i="8"/>
  <c r="CU111" i="8"/>
  <c r="CT111" i="8"/>
  <c r="CR111" i="8"/>
  <c r="CQ111" i="8"/>
  <c r="CP111" i="8"/>
  <c r="CO111" i="8"/>
  <c r="CM111" i="8"/>
  <c r="CL111" i="8"/>
  <c r="CK111" i="8"/>
  <c r="CJ111" i="8"/>
  <c r="CH111" i="8"/>
  <c r="CG111" i="8"/>
  <c r="CF111" i="8"/>
  <c r="CE111" i="8"/>
  <c r="CC111" i="8"/>
  <c r="CB111" i="8"/>
  <c r="CA111" i="8"/>
  <c r="BZ111" i="8"/>
  <c r="BX111" i="8"/>
  <c r="BW111" i="8"/>
  <c r="BV111" i="8"/>
  <c r="BU111" i="8"/>
  <c r="BS111" i="8"/>
  <c r="BR111" i="8"/>
  <c r="BQ111" i="8"/>
  <c r="BP111" i="8"/>
  <c r="BN111" i="8"/>
  <c r="BM111" i="8"/>
  <c r="BL111" i="8"/>
  <c r="BK111" i="8"/>
  <c r="BI111" i="8"/>
  <c r="BH111" i="8"/>
  <c r="BG111" i="8"/>
  <c r="BF111" i="8"/>
  <c r="DR223" i="8" l="1"/>
  <c r="DW223" i="8"/>
  <c r="DO299" i="4"/>
  <c r="DT299" i="4" s="1"/>
  <c r="DP299" i="4"/>
  <c r="DU299" i="4" s="1"/>
  <c r="DQ299" i="4"/>
  <c r="DV299" i="4" s="1"/>
  <c r="DN299" i="4"/>
  <c r="DS299" i="4" s="1"/>
  <c r="DO295" i="4"/>
  <c r="DT295" i="4" s="1"/>
  <c r="DP295" i="4"/>
  <c r="DU295" i="4" s="1"/>
  <c r="DL295" i="4"/>
  <c r="DQ295" i="4" s="1"/>
  <c r="DV295" i="4" s="1"/>
  <c r="DN295" i="4"/>
  <c r="DS295" i="4" s="1"/>
  <c r="DR262" i="4"/>
  <c r="DW295" i="4" l="1"/>
  <c r="DW299" i="4"/>
  <c r="DR299" i="4"/>
  <c r="DR295" i="4"/>
  <c r="DC101" i="4" l="1"/>
  <c r="DG818" i="3" l="1"/>
  <c r="DH252" i="4"/>
  <c r="DH253" i="4"/>
  <c r="DC246" i="4" l="1"/>
  <c r="DH254" i="4" s="1"/>
  <c r="DG253" i="4"/>
  <c r="DG252" i="4"/>
  <c r="DG107" i="4" l="1"/>
  <c r="DB281" i="4"/>
  <c r="DB246" i="4"/>
  <c r="DG254" i="4" s="1"/>
  <c r="DG21" i="4"/>
  <c r="DG19" i="4"/>
  <c r="DG18" i="4"/>
  <c r="DG17" i="4"/>
  <c r="DH323" i="4"/>
  <c r="DG172" i="4"/>
  <c r="DG171" i="4"/>
  <c r="DD269" i="8"/>
  <c r="DC199" i="8"/>
  <c r="DG282" i="4" l="1"/>
  <c r="DL216" i="3"/>
  <c r="DH136" i="3"/>
  <c r="DL188" i="3"/>
  <c r="DH135" i="3"/>
  <c r="DK251" i="3"/>
  <c r="DL251" i="3" s="1"/>
  <c r="DH30" i="4"/>
  <c r="DL30" i="4" s="1"/>
  <c r="DD663" i="3"/>
  <c r="DD738" i="3"/>
  <c r="DH666" i="3"/>
  <c r="DH799" i="3"/>
  <c r="DG791" i="3"/>
  <c r="DG757" i="3"/>
  <c r="DC268" i="8"/>
  <c r="DC247" i="8" s="1"/>
  <c r="DG173" i="4"/>
  <c r="DH217" i="4"/>
  <c r="DL217" i="4" s="1"/>
  <c r="DG101" i="4"/>
  <c r="DG20" i="4"/>
  <c r="DC200" i="8"/>
  <c r="DC201" i="8" s="1"/>
  <c r="DC188" i="8"/>
  <c r="DC799" i="3"/>
  <c r="DG177" i="4"/>
  <c r="DG175" i="4"/>
  <c r="DG176" i="4"/>
  <c r="DG29" i="4"/>
  <c r="DC30" i="4"/>
  <c r="DG178" i="4"/>
  <c r="DG170" i="4"/>
  <c r="DG174" i="4"/>
  <c r="DN251" i="3" l="1"/>
  <c r="DO251" i="3" s="1"/>
  <c r="DL135" i="3"/>
  <c r="DK135" i="3"/>
  <c r="DK136" i="3"/>
  <c r="DL136" i="3"/>
  <c r="DM251" i="3"/>
  <c r="DM255" i="3" s="1"/>
  <c r="DG799" i="3"/>
  <c r="DG30" i="4"/>
  <c r="DP251" i="3" l="1"/>
  <c r="DQ251" i="3" s="1"/>
  <c r="DS251" i="3" s="1"/>
  <c r="DT251" i="3" s="1"/>
  <c r="DU251" i="3" s="1"/>
  <c r="DV251" i="3" s="1"/>
  <c r="DW251" i="3" l="1"/>
  <c r="DR251" i="3"/>
  <c r="DR255" i="3" s="1"/>
  <c r="DW255" i="3" l="1"/>
  <c r="DD101" i="10"/>
  <c r="DH101" i="10"/>
  <c r="DH74" i="10"/>
  <c r="DH75" i="10"/>
  <c r="DH76" i="10"/>
  <c r="DH79" i="10"/>
  <c r="DH80" i="10"/>
  <c r="DH81" i="10"/>
  <c r="DH35" i="5" l="1"/>
  <c r="DH36" i="5"/>
  <c r="DH37" i="5"/>
  <c r="DH38" i="5"/>
  <c r="DC50" i="5"/>
  <c r="DH83" i="5"/>
  <c r="DH84" i="5"/>
  <c r="DH85" i="5"/>
  <c r="DH268" i="4"/>
  <c r="DG236" i="4"/>
  <c r="DB247" i="4"/>
  <c r="DG255" i="4" s="1"/>
  <c r="DB205" i="4"/>
  <c r="DG224" i="4" s="1"/>
  <c r="DB206" i="4"/>
  <c r="DG225" i="4" s="1"/>
  <c r="DB207" i="4"/>
  <c r="DG226" i="4" s="1"/>
  <c r="DB208" i="4"/>
  <c r="DG227" i="4" s="1"/>
  <c r="DB209" i="4"/>
  <c r="DG228" i="4" s="1"/>
  <c r="DG323" i="4"/>
  <c r="DH108" i="4"/>
  <c r="DH830" i="3"/>
  <c r="DH831" i="3"/>
  <c r="DG831" i="3"/>
  <c r="DG108" i="4"/>
  <c r="DB202" i="4" l="1"/>
  <c r="DG830" i="3"/>
  <c r="DC75" i="5"/>
  <c r="DB210" i="4"/>
  <c r="DC70" i="5"/>
  <c r="DC133" i="4"/>
  <c r="DH134" i="4" s="1"/>
  <c r="DB127" i="4"/>
  <c r="DG128" i="4" s="1"/>
  <c r="DB204" i="4"/>
  <c r="DG223" i="4" s="1"/>
  <c r="DC826" i="3"/>
  <c r="DH829" i="3" s="1"/>
  <c r="DC71" i="5"/>
  <c r="DC72" i="5"/>
  <c r="DB133" i="4"/>
  <c r="DG134" i="4" s="1"/>
  <c r="DB201" i="4"/>
  <c r="DG220" i="4" s="1"/>
  <c r="DB826" i="3"/>
  <c r="DG829" i="3" s="1"/>
  <c r="DG754" i="3"/>
  <c r="DG709" i="3"/>
  <c r="DB655" i="3"/>
  <c r="DD212" i="3"/>
  <c r="DD213" i="3"/>
  <c r="DG188" i="3"/>
  <c r="DC157" i="3" l="1"/>
  <c r="DB193" i="3"/>
  <c r="DD240" i="3"/>
  <c r="DG238" i="3"/>
  <c r="DG183" i="3"/>
  <c r="DG181" i="3"/>
  <c r="DD185" i="3"/>
  <c r="DC697" i="3"/>
  <c r="DG707" i="3"/>
  <c r="DC54" i="4"/>
  <c r="DD184" i="3"/>
  <c r="DG180" i="3"/>
  <c r="DG182" i="3"/>
  <c r="DC675" i="3"/>
  <c r="DD683" i="3" s="1"/>
  <c r="DG680" i="3"/>
  <c r="DB691" i="3"/>
  <c r="DG692" i="3" s="1"/>
  <c r="DB54" i="4"/>
  <c r="DC699" i="3"/>
  <c r="DH709" i="3" s="1"/>
  <c r="DB55" i="4"/>
  <c r="DB203" i="4"/>
  <c r="DB698" i="3"/>
  <c r="DG708" i="3" s="1"/>
  <c r="DG194" i="3" l="1"/>
  <c r="DD195" i="3"/>
  <c r="DD711" i="3"/>
  <c r="DH707" i="3"/>
  <c r="DD716" i="3"/>
  <c r="DD713" i="3"/>
  <c r="DC698" i="3"/>
  <c r="DH708" i="3" s="1"/>
  <c r="DC691" i="3"/>
  <c r="DH692" i="3" s="1"/>
  <c r="DD712" i="3" l="1"/>
  <c r="DD717" i="3"/>
  <c r="DD720" i="3" s="1"/>
  <c r="DD719" i="3"/>
  <c r="DC125" i="7" l="1"/>
  <c r="DC269" i="8"/>
  <c r="DC144" i="7"/>
  <c r="DC113" i="7"/>
  <c r="DC183" i="7"/>
  <c r="DC175" i="7"/>
  <c r="DC137" i="7" l="1"/>
  <c r="DB193" i="7"/>
  <c r="DC181" i="7"/>
  <c r="DB268" i="8"/>
  <c r="DB254" i="8" s="1"/>
  <c r="DB142" i="7"/>
  <c r="DC101" i="7"/>
  <c r="DC156" i="7"/>
  <c r="DC188" i="7"/>
  <c r="DG681" i="3"/>
  <c r="DG727" i="3"/>
  <c r="DG726" i="3"/>
  <c r="DG662" i="3" l="1"/>
  <c r="DC193" i="7"/>
  <c r="DC676" i="3"/>
  <c r="DB668" i="3"/>
  <c r="DB693" i="3"/>
  <c r="DC722" i="3"/>
  <c r="DD730" i="3" s="1"/>
  <c r="DC723" i="3"/>
  <c r="DD731" i="3" s="1"/>
  <c r="DD695" i="3" l="1"/>
  <c r="DG694" i="3"/>
  <c r="DD684" i="3"/>
  <c r="DB700" i="3"/>
  <c r="DC700" i="3" s="1"/>
  <c r="DD714" i="3" s="1"/>
  <c r="DC668" i="3"/>
  <c r="DD257" i="4" l="1"/>
  <c r="DD750" i="3"/>
  <c r="DD71" i="3"/>
  <c r="DD673" i="3"/>
  <c r="DD70" i="3"/>
  <c r="DD69" i="3"/>
  <c r="DC257" i="4"/>
  <c r="DC693" i="3"/>
  <c r="DE695" i="3" s="1"/>
  <c r="DE80" i="3" l="1"/>
  <c r="DE81" i="3"/>
  <c r="DD62" i="4"/>
  <c r="DE79" i="3"/>
  <c r="DD749" i="3"/>
  <c r="DD801" i="3" l="1"/>
  <c r="DD747" i="3"/>
  <c r="DD65" i="3"/>
  <c r="DE65" i="3"/>
  <c r="DF65" i="3"/>
  <c r="DG65" i="3"/>
  <c r="AA57" i="3" l="1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CJ66" i="3"/>
  <c r="CK66" i="3"/>
  <c r="CL66" i="3"/>
  <c r="CN66" i="3"/>
  <c r="DB65" i="3"/>
  <c r="AH51" i="3"/>
  <c r="AH14" i="3" s="1"/>
  <c r="AH13" i="3" s="1"/>
  <c r="AH12" i="3" s="1"/>
  <c r="AI51" i="3"/>
  <c r="AI14" i="3" s="1"/>
  <c r="AI13" i="3" s="1"/>
  <c r="AI12" i="3" s="1"/>
  <c r="AJ51" i="3"/>
  <c r="AJ14" i="3" s="1"/>
  <c r="AJ13" i="3" s="1"/>
  <c r="AJ12" i="3" s="1"/>
  <c r="AK51" i="3"/>
  <c r="AK14" i="3" s="1"/>
  <c r="AK13" i="3" s="1"/>
  <c r="AK12" i="3" s="1"/>
  <c r="AL51" i="3"/>
  <c r="AL14" i="3" s="1"/>
  <c r="AL13" i="3" s="1"/>
  <c r="AL12" i="3" s="1"/>
  <c r="AM51" i="3"/>
  <c r="AM14" i="3" s="1"/>
  <c r="AM13" i="3" s="1"/>
  <c r="AM12" i="3" s="1"/>
  <c r="AN51" i="3"/>
  <c r="AN14" i="3" s="1"/>
  <c r="AN13" i="3" s="1"/>
  <c r="AN12" i="3" s="1"/>
  <c r="AO51" i="3"/>
  <c r="AO14" i="3" s="1"/>
  <c r="AO13" i="3" s="1"/>
  <c r="AO12" i="3" s="1"/>
  <c r="AP51" i="3"/>
  <c r="AP14" i="3" s="1"/>
  <c r="AP13" i="3" s="1"/>
  <c r="AP12" i="3" s="1"/>
  <c r="AQ51" i="3"/>
  <c r="AQ14" i="3" s="1"/>
  <c r="AQ13" i="3" s="1"/>
  <c r="AQ12" i="3" s="1"/>
  <c r="AR51" i="3"/>
  <c r="AR14" i="3" s="1"/>
  <c r="AR13" i="3" s="1"/>
  <c r="AR12" i="3" s="1"/>
  <c r="AS51" i="3"/>
  <c r="AS14" i="3" s="1"/>
  <c r="AS13" i="3" s="1"/>
  <c r="AS12" i="3" s="1"/>
  <c r="AT51" i="3"/>
  <c r="AT14" i="3" s="1"/>
  <c r="AT13" i="3" s="1"/>
  <c r="AT12" i="3" s="1"/>
  <c r="AU51" i="3"/>
  <c r="AU14" i="3" s="1"/>
  <c r="AU13" i="3" s="1"/>
  <c r="AU12" i="3" s="1"/>
  <c r="CJ32" i="3"/>
  <c r="CK32" i="3"/>
  <c r="CL32" i="3"/>
  <c r="CM32" i="3"/>
  <c r="CN32" i="3"/>
  <c r="CJ34" i="3"/>
  <c r="CJ19" i="3" s="1"/>
  <c r="CK34" i="3"/>
  <c r="CK19" i="3" s="1"/>
  <c r="CL34" i="3"/>
  <c r="CL19" i="3" s="1"/>
  <c r="CM34" i="3"/>
  <c r="CM19" i="3" s="1"/>
  <c r="CN34" i="3"/>
  <c r="CN19" i="3" s="1"/>
  <c r="CJ35" i="3"/>
  <c r="CJ20" i="3" s="1"/>
  <c r="CK35" i="3"/>
  <c r="CK20" i="3" s="1"/>
  <c r="CL35" i="3"/>
  <c r="CL20" i="3" s="1"/>
  <c r="CM35" i="3"/>
  <c r="CM20" i="3" s="1"/>
  <c r="CN35" i="3"/>
  <c r="CN20" i="3" s="1"/>
  <c r="DD21" i="3"/>
  <c r="DE21" i="3"/>
  <c r="DF21" i="3"/>
  <c r="DG21" i="3"/>
  <c r="DI21" i="3"/>
  <c r="DJ21" i="3"/>
  <c r="DK21" i="3"/>
  <c r="DL21" i="3"/>
  <c r="DN21" i="3"/>
  <c r="DO21" i="3"/>
  <c r="DP21" i="3"/>
  <c r="DQ21" i="3"/>
  <c r="DS21" i="3"/>
  <c r="DT21" i="3"/>
  <c r="DU21" i="3"/>
  <c r="DV21" i="3"/>
  <c r="DW111" i="6" l="1"/>
  <c r="DR111" i="6"/>
  <c r="DM111" i="6"/>
  <c r="DM303" i="4"/>
  <c r="DM208" i="4" s="1"/>
  <c r="BY219" i="4"/>
  <c r="CA219" i="4"/>
  <c r="CB219" i="4"/>
  <c r="CD219" i="4"/>
  <c r="CE219" i="4"/>
  <c r="AA686" i="3"/>
  <c r="AB686" i="3"/>
  <c r="AC686" i="3"/>
  <c r="AD686" i="3"/>
  <c r="AE686" i="3"/>
  <c r="AF686" i="3" s="1"/>
  <c r="AP813" i="3"/>
  <c r="AP821" i="3"/>
  <c r="AU829" i="3"/>
  <c r="AU830" i="3"/>
  <c r="AU831" i="3"/>
  <c r="AA804" i="3"/>
  <c r="AF804" i="3"/>
  <c r="AK804" i="3"/>
  <c r="AP804" i="3"/>
  <c r="AQ804" i="3"/>
  <c r="AR804" i="3"/>
  <c r="AS804" i="3"/>
  <c r="AT804" i="3"/>
  <c r="AU804" i="3"/>
  <c r="AV804" i="3"/>
  <c r="AW804" i="3"/>
  <c r="AX804" i="3"/>
  <c r="AY804" i="3"/>
  <c r="AZ804" i="3"/>
  <c r="AK813" i="3"/>
  <c r="AK798" i="3"/>
  <c r="AP798" i="3"/>
  <c r="AA1" i="3"/>
  <c r="AF1" i="3"/>
  <c r="AK1" i="3"/>
  <c r="AP1" i="3"/>
  <c r="AU1" i="3"/>
  <c r="AG77" i="3"/>
  <c r="AH77" i="3"/>
  <c r="AI77" i="3"/>
  <c r="AJ77" i="3"/>
  <c r="AL77" i="3"/>
  <c r="AM77" i="3"/>
  <c r="AN77" i="3"/>
  <c r="AO77" i="3"/>
  <c r="AQ77" i="3"/>
  <c r="AR77" i="3"/>
  <c r="AS77" i="3"/>
  <c r="AT77" i="3"/>
  <c r="AV77" i="3"/>
  <c r="AW77" i="3"/>
  <c r="AX77" i="3"/>
  <c r="AY77" i="3"/>
  <c r="BA77" i="3"/>
  <c r="BB77" i="3"/>
  <c r="BC77" i="3"/>
  <c r="BD77" i="3"/>
  <c r="BF77" i="3"/>
  <c r="BG77" i="3"/>
  <c r="BH77" i="3"/>
  <c r="BI77" i="3"/>
  <c r="BK77" i="3"/>
  <c r="BL77" i="3"/>
  <c r="BM77" i="3"/>
  <c r="BN77" i="3"/>
  <c r="BP77" i="3"/>
  <c r="BQ77" i="3"/>
  <c r="BR77" i="3"/>
  <c r="BS77" i="3"/>
  <c r="BU77" i="3"/>
  <c r="BV77" i="3"/>
  <c r="BW77" i="3"/>
  <c r="BX77" i="3"/>
  <c r="BZ77" i="3"/>
  <c r="CA77" i="3"/>
  <c r="CB77" i="3"/>
  <c r="CC77" i="3"/>
  <c r="CE77" i="3"/>
  <c r="CF77" i="3"/>
  <c r="CG77" i="3"/>
  <c r="CH77" i="3"/>
  <c r="CJ77" i="3"/>
  <c r="CK77" i="3"/>
  <c r="CL77" i="3"/>
  <c r="CM77" i="3"/>
  <c r="CO77" i="3"/>
  <c r="CP77" i="3"/>
  <c r="CQ77" i="3"/>
  <c r="CR77" i="3"/>
  <c r="CT77" i="3"/>
  <c r="CU77" i="3"/>
  <c r="CV77" i="3"/>
  <c r="CW77" i="3"/>
  <c r="CO82" i="3"/>
  <c r="CP82" i="3"/>
  <c r="CQ82" i="3"/>
  <c r="CR82" i="3"/>
  <c r="CT82" i="3"/>
  <c r="CU82" i="3"/>
  <c r="CV82" i="3"/>
  <c r="CW82" i="3"/>
  <c r="AA744" i="3"/>
  <c r="AF744" i="3"/>
  <c r="AK744" i="3"/>
  <c r="AP744" i="3"/>
  <c r="AQ744" i="3"/>
  <c r="AR744" i="3"/>
  <c r="AS744" i="3"/>
  <c r="AT744" i="3"/>
  <c r="AU744" i="3"/>
  <c r="AA735" i="3"/>
  <c r="AF735" i="3"/>
  <c r="AI735" i="3"/>
  <c r="AJ735" i="3"/>
  <c r="AK735" i="3"/>
  <c r="AL735" i="3"/>
  <c r="AM735" i="3"/>
  <c r="AN735" i="3"/>
  <c r="AO735" i="3"/>
  <c r="AP735" i="3"/>
  <c r="AQ735" i="3"/>
  <c r="AR735" i="3"/>
  <c r="AS735" i="3"/>
  <c r="AT735" i="3"/>
  <c r="AU735" i="3"/>
  <c r="AX735" i="3"/>
  <c r="AA206" i="3"/>
  <c r="AF206" i="3"/>
  <c r="AG206" i="3"/>
  <c r="AH206" i="3"/>
  <c r="AI206" i="3"/>
  <c r="AJ206" i="3"/>
  <c r="AK206" i="3"/>
  <c r="AL206" i="3"/>
  <c r="AM206" i="3"/>
  <c r="AN206" i="3"/>
  <c r="AO206" i="3"/>
  <c r="AP206" i="3"/>
  <c r="AQ206" i="3"/>
  <c r="AR206" i="3"/>
  <c r="AS206" i="3"/>
  <c r="AT206" i="3"/>
  <c r="AU206" i="3"/>
  <c r="AV206" i="3"/>
  <c r="AW206" i="3"/>
  <c r="AX206" i="3"/>
  <c r="AY206" i="3"/>
  <c r="AZ206" i="3"/>
  <c r="BA206" i="3"/>
  <c r="BB206" i="3"/>
  <c r="BC206" i="3"/>
  <c r="BD206" i="3"/>
  <c r="BE206" i="3"/>
  <c r="BF206" i="3"/>
  <c r="BG206" i="3"/>
  <c r="BH206" i="3"/>
  <c r="BI206" i="3"/>
  <c r="AA207" i="3"/>
  <c r="AF207" i="3"/>
  <c r="AG207" i="3"/>
  <c r="AH207" i="3"/>
  <c r="AI207" i="3"/>
  <c r="AJ207" i="3"/>
  <c r="AK207" i="3"/>
  <c r="AL207" i="3"/>
  <c r="AM207" i="3"/>
  <c r="AN207" i="3"/>
  <c r="AO207" i="3"/>
  <c r="AP207" i="3"/>
  <c r="AQ207" i="3"/>
  <c r="AR207" i="3"/>
  <c r="AS207" i="3"/>
  <c r="AT207" i="3"/>
  <c r="AU207" i="3"/>
  <c r="AV207" i="3"/>
  <c r="AW207" i="3"/>
  <c r="AX207" i="3"/>
  <c r="AY207" i="3"/>
  <c r="AZ207" i="3"/>
  <c r="BA207" i="3"/>
  <c r="BB207" i="3"/>
  <c r="BC207" i="3"/>
  <c r="BD207" i="3"/>
  <c r="BE207" i="3"/>
  <c r="BF207" i="3"/>
  <c r="BG207" i="3"/>
  <c r="BH207" i="3"/>
  <c r="BI207" i="3"/>
  <c r="BJ206" i="3"/>
  <c r="BJ207" i="3"/>
  <c r="AA178" i="3"/>
  <c r="AA157" i="3" s="1"/>
  <c r="AA179" i="3"/>
  <c r="AF178" i="3"/>
  <c r="AG178" i="3"/>
  <c r="AH178" i="3"/>
  <c r="AI178" i="3"/>
  <c r="AI157" i="3" s="1"/>
  <c r="AJ178" i="3"/>
  <c r="AK178" i="3"/>
  <c r="AL178" i="3"/>
  <c r="AM178" i="3"/>
  <c r="AM157" i="3" s="1"/>
  <c r="AN178" i="3"/>
  <c r="AO178" i="3"/>
  <c r="AP178" i="3"/>
  <c r="AF179" i="3"/>
  <c r="AF159" i="3" s="1"/>
  <c r="AF158" i="3" s="1"/>
  <c r="AG179" i="3"/>
  <c r="AH179" i="3"/>
  <c r="AI179" i="3"/>
  <c r="AJ179" i="3"/>
  <c r="AJ159" i="3" s="1"/>
  <c r="AJ158" i="3" s="1"/>
  <c r="AK179" i="3"/>
  <c r="AL179" i="3"/>
  <c r="AM179" i="3"/>
  <c r="AN179" i="3"/>
  <c r="AN159" i="3" s="1"/>
  <c r="AN158" i="3" s="1"/>
  <c r="AO179" i="3"/>
  <c r="AP179" i="3"/>
  <c r="BJ178" i="3"/>
  <c r="AQ178" i="3"/>
  <c r="AQ157" i="3" s="1"/>
  <c r="AR178" i="3"/>
  <c r="AS178" i="3"/>
  <c r="AT178" i="3"/>
  <c r="AU178" i="3"/>
  <c r="AU157" i="3" s="1"/>
  <c r="AV178" i="3"/>
  <c r="AW178" i="3"/>
  <c r="AX178" i="3"/>
  <c r="AY178" i="3"/>
  <c r="AY157" i="3" s="1"/>
  <c r="AZ178" i="3"/>
  <c r="BA178" i="3"/>
  <c r="BB178" i="3"/>
  <c r="BC178" i="3"/>
  <c r="BD178" i="3"/>
  <c r="BE178" i="3"/>
  <c r="BF178" i="3"/>
  <c r="BG178" i="3"/>
  <c r="BH178" i="3"/>
  <c r="BI178" i="3"/>
  <c r="AQ179" i="3"/>
  <c r="AR179" i="3"/>
  <c r="AR159" i="3" s="1"/>
  <c r="AR158" i="3" s="1"/>
  <c r="AS179" i="3"/>
  <c r="AT179" i="3"/>
  <c r="AU179" i="3"/>
  <c r="AV179" i="3"/>
  <c r="AV159" i="3" s="1"/>
  <c r="AV158" i="3" s="1"/>
  <c r="AW179" i="3"/>
  <c r="AX179" i="3"/>
  <c r="AY179" i="3"/>
  <c r="AZ179" i="3"/>
  <c r="AZ159" i="3" s="1"/>
  <c r="BA179" i="3"/>
  <c r="BB179" i="3"/>
  <c r="BC179" i="3"/>
  <c r="BD179" i="3"/>
  <c r="BD159" i="3" s="1"/>
  <c r="BE179" i="3"/>
  <c r="BF179" i="3"/>
  <c r="BG179" i="3"/>
  <c r="BH179" i="3"/>
  <c r="BH159" i="3" s="1"/>
  <c r="BI179" i="3"/>
  <c r="BJ179" i="3"/>
  <c r="BJ159" i="3" s="1"/>
  <c r="AA283" i="3"/>
  <c r="AA270" i="3" s="1"/>
  <c r="AF283" i="3"/>
  <c r="AF270" i="3" s="1"/>
  <c r="AG283" i="3"/>
  <c r="AG270" i="3" s="1"/>
  <c r="AH283" i="3"/>
  <c r="AH270" i="3" s="1"/>
  <c r="AI283" i="3"/>
  <c r="AI270" i="3" s="1"/>
  <c r="AJ283" i="3"/>
  <c r="AJ270" i="3" s="1"/>
  <c r="AK283" i="3"/>
  <c r="AK270" i="3" s="1"/>
  <c r="AL283" i="3"/>
  <c r="AL270" i="3" s="1"/>
  <c r="AM283" i="3"/>
  <c r="AM270" i="3" s="1"/>
  <c r="AN283" i="3"/>
  <c r="AN270" i="3" s="1"/>
  <c r="AO283" i="3"/>
  <c r="AO270" i="3" s="1"/>
  <c r="AP283" i="3"/>
  <c r="AP270" i="3" s="1"/>
  <c r="AQ283" i="3"/>
  <c r="AQ270" i="3" s="1"/>
  <c r="AR283" i="3"/>
  <c r="AR270" i="3" s="1"/>
  <c r="AS283" i="3"/>
  <c r="AS270" i="3" s="1"/>
  <c r="AT283" i="3"/>
  <c r="AT270" i="3" s="1"/>
  <c r="AU283" i="3"/>
  <c r="AU270" i="3" s="1"/>
  <c r="AV283" i="3"/>
  <c r="AV270" i="3" s="1"/>
  <c r="AW283" i="3"/>
  <c r="AW270" i="3" s="1"/>
  <c r="AX283" i="3"/>
  <c r="AX270" i="3" s="1"/>
  <c r="AY283" i="3"/>
  <c r="AY270" i="3" s="1"/>
  <c r="AZ283" i="3"/>
  <c r="AZ270" i="3" s="1"/>
  <c r="BA283" i="3"/>
  <c r="BA270" i="3" s="1"/>
  <c r="BB283" i="3"/>
  <c r="BB270" i="3" s="1"/>
  <c r="BC283" i="3"/>
  <c r="BC270" i="3" s="1"/>
  <c r="BD283" i="3"/>
  <c r="BD270" i="3" s="1"/>
  <c r="BE283" i="3"/>
  <c r="BE270" i="3" s="1"/>
  <c r="BF283" i="3"/>
  <c r="BF270" i="3" s="1"/>
  <c r="BG283" i="3"/>
  <c r="BG270" i="3" s="1"/>
  <c r="BH283" i="3"/>
  <c r="BH270" i="3" s="1"/>
  <c r="BI283" i="3"/>
  <c r="BI270" i="3" s="1"/>
  <c r="AA284" i="3"/>
  <c r="AA271" i="3" s="1"/>
  <c r="AF284" i="3"/>
  <c r="AF271" i="3" s="1"/>
  <c r="AG284" i="3"/>
  <c r="AG271" i="3" s="1"/>
  <c r="AH284" i="3"/>
  <c r="AH271" i="3" s="1"/>
  <c r="AI284" i="3"/>
  <c r="AI686" i="3" s="1"/>
  <c r="AJ284" i="3"/>
  <c r="AJ686" i="3" s="1"/>
  <c r="AK686" i="3" s="1"/>
  <c r="AK284" i="3"/>
  <c r="AK271" i="3" s="1"/>
  <c r="AL284" i="3"/>
  <c r="AL271" i="3" s="1"/>
  <c r="AM284" i="3"/>
  <c r="AM686" i="3" s="1"/>
  <c r="AN284" i="3"/>
  <c r="AN686" i="3" s="1"/>
  <c r="AO284" i="3"/>
  <c r="AO271" i="3" s="1"/>
  <c r="AP284" i="3"/>
  <c r="AP271" i="3" s="1"/>
  <c r="AQ284" i="3"/>
  <c r="AQ271" i="3" s="1"/>
  <c r="AR284" i="3"/>
  <c r="AR271" i="3" s="1"/>
  <c r="AS284" i="3"/>
  <c r="AS271" i="3" s="1"/>
  <c r="AT284" i="3"/>
  <c r="AT271" i="3" s="1"/>
  <c r="AU284" i="3"/>
  <c r="AU271" i="3" s="1"/>
  <c r="AV284" i="3"/>
  <c r="AV271" i="3" s="1"/>
  <c r="AW284" i="3"/>
  <c r="AW271" i="3" s="1"/>
  <c r="AX284" i="3"/>
  <c r="AX271" i="3" s="1"/>
  <c r="AY284" i="3"/>
  <c r="AY271" i="3" s="1"/>
  <c r="AZ284" i="3"/>
  <c r="AZ271" i="3" s="1"/>
  <c r="BA284" i="3"/>
  <c r="BA271" i="3" s="1"/>
  <c r="BB284" i="3"/>
  <c r="BB271" i="3" s="1"/>
  <c r="BC284" i="3"/>
  <c r="BC271" i="3" s="1"/>
  <c r="BD284" i="3"/>
  <c r="BD271" i="3" s="1"/>
  <c r="BE284" i="3"/>
  <c r="BE271" i="3" s="1"/>
  <c r="BF284" i="3"/>
  <c r="BF271" i="3" s="1"/>
  <c r="BG284" i="3"/>
  <c r="BG271" i="3" s="1"/>
  <c r="BH284" i="3"/>
  <c r="BH271" i="3" s="1"/>
  <c r="BI284" i="3"/>
  <c r="BI271" i="3" s="1"/>
  <c r="BJ284" i="3"/>
  <c r="BJ271" i="3" s="1"/>
  <c r="BJ283" i="3"/>
  <c r="BJ270" i="3" s="1"/>
  <c r="DA26" i="7"/>
  <c r="DA28" i="7"/>
  <c r="DA38" i="7"/>
  <c r="DB269" i="8"/>
  <c r="DF830" i="3"/>
  <c r="DF831" i="3"/>
  <c r="DF754" i="3"/>
  <c r="DF709" i="3"/>
  <c r="DF727" i="3"/>
  <c r="DF662" i="3"/>
  <c r="DF680" i="3"/>
  <c r="DA89" i="4"/>
  <c r="DA655" i="3"/>
  <c r="DF237" i="3"/>
  <c r="DA54" i="4"/>
  <c r="DA159" i="3"/>
  <c r="DE252" i="4"/>
  <c r="DF252" i="4"/>
  <c r="DE253" i="4"/>
  <c r="DF253" i="4"/>
  <c r="DF236" i="4"/>
  <c r="DA205" i="4"/>
  <c r="DA206" i="4"/>
  <c r="DF225" i="4" s="1"/>
  <c r="DA208" i="4"/>
  <c r="DF227" i="4" s="1"/>
  <c r="DF108" i="4"/>
  <c r="DF253" i="3"/>
  <c r="DF96" i="3"/>
  <c r="DH34" i="4"/>
  <c r="CV73" i="5"/>
  <c r="BA27" i="8"/>
  <c r="BD27" i="8"/>
  <c r="BO100" i="8"/>
  <c r="BQ100" i="8"/>
  <c r="BR100" i="8"/>
  <c r="BS100" i="8"/>
  <c r="BV100" i="8"/>
  <c r="BW100" i="8"/>
  <c r="BY100" i="8"/>
  <c r="CB100" i="8"/>
  <c r="CC100" i="8"/>
  <c r="CE100" i="8"/>
  <c r="CG100" i="8"/>
  <c r="CJ27" i="8"/>
  <c r="CK27" i="8"/>
  <c r="CL27" i="8"/>
  <c r="CM100" i="8"/>
  <c r="CO100" i="8"/>
  <c r="CP100" i="8"/>
  <c r="CQ100" i="8"/>
  <c r="BA66" i="3"/>
  <c r="BI66" i="3"/>
  <c r="BQ66" i="3"/>
  <c r="BU66" i="3"/>
  <c r="BZ66" i="3"/>
  <c r="CA66" i="3"/>
  <c r="CB66" i="3"/>
  <c r="CC66" i="3"/>
  <c r="CD66" i="3"/>
  <c r="CE66" i="3"/>
  <c r="CF66" i="3"/>
  <c r="CG66" i="3"/>
  <c r="CH66" i="3"/>
  <c r="CI66" i="3"/>
  <c r="AV111" i="4"/>
  <c r="AW111" i="4"/>
  <c r="AX111" i="4"/>
  <c r="AY111" i="4"/>
  <c r="AZ111" i="4"/>
  <c r="BA111" i="4"/>
  <c r="BB111" i="4"/>
  <c r="BC111" i="4"/>
  <c r="BD111" i="4"/>
  <c r="BE111" i="4"/>
  <c r="BF111" i="4"/>
  <c r="BG111" i="4"/>
  <c r="BH111" i="4"/>
  <c r="BI111" i="4"/>
  <c r="BK111" i="4"/>
  <c r="BL111" i="4"/>
  <c r="BM111" i="4"/>
  <c r="BN111" i="4"/>
  <c r="BP111" i="4"/>
  <c r="BQ111" i="4"/>
  <c r="BR111" i="4"/>
  <c r="BS111" i="4"/>
  <c r="BU111" i="4"/>
  <c r="BV111" i="4"/>
  <c r="BW111" i="4"/>
  <c r="BY111" i="4"/>
  <c r="BZ111" i="4"/>
  <c r="CA111" i="4"/>
  <c r="CB111" i="4"/>
  <c r="CC111" i="4"/>
  <c r="CI111" i="4"/>
  <c r="BO744" i="3"/>
  <c r="BO806" i="3" s="1"/>
  <c r="BP744" i="3"/>
  <c r="BP806" i="3" s="1"/>
  <c r="BT744" i="3"/>
  <c r="BU744" i="3"/>
  <c r="BV744" i="3"/>
  <c r="BW744" i="3"/>
  <c r="BW115" i="4" s="1"/>
  <c r="BY744" i="3"/>
  <c r="BZ744" i="3"/>
  <c r="CA744" i="3"/>
  <c r="CA115" i="4" s="1"/>
  <c r="CB744" i="3"/>
  <c r="CB115" i="4" s="1"/>
  <c r="CD744" i="3"/>
  <c r="CE744" i="3"/>
  <c r="CI744" i="3"/>
  <c r="AZ112" i="4"/>
  <c r="BA112" i="4"/>
  <c r="BB112" i="4"/>
  <c r="BC112" i="4"/>
  <c r="BD112" i="4"/>
  <c r="BE112" i="4"/>
  <c r="BF112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I112" i="4"/>
  <c r="CN112" i="4"/>
  <c r="CS112" i="4"/>
  <c r="CX112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I113" i="4"/>
  <c r="CN113" i="4"/>
  <c r="CS113" i="4"/>
  <c r="CX113" i="4"/>
  <c r="BF761" i="3"/>
  <c r="BG761" i="3"/>
  <c r="BH761" i="3"/>
  <c r="BI761" i="3"/>
  <c r="BK761" i="3"/>
  <c r="BL761" i="3"/>
  <c r="BM761" i="3"/>
  <c r="BN761" i="3"/>
  <c r="BP761" i="3"/>
  <c r="BQ761" i="3"/>
  <c r="BR761" i="3"/>
  <c r="BS761" i="3"/>
  <c r="BU761" i="3"/>
  <c r="BV761" i="3"/>
  <c r="BW761" i="3"/>
  <c r="BX761" i="3"/>
  <c r="BZ761" i="3"/>
  <c r="CB761" i="3"/>
  <c r="CC761" i="3"/>
  <c r="CD761" i="3"/>
  <c r="CE761" i="3"/>
  <c r="CI761" i="3"/>
  <c r="CN761" i="3"/>
  <c r="BT982" i="3"/>
  <c r="BU982" i="3"/>
  <c r="BV982" i="3"/>
  <c r="BW982" i="3"/>
  <c r="BZ982" i="3"/>
  <c r="CH982" i="3"/>
  <c r="CI982" i="3"/>
  <c r="CJ982" i="3"/>
  <c r="CK982" i="3"/>
  <c r="CL982" i="3"/>
  <c r="CN982" i="3"/>
  <c r="CO982" i="3"/>
  <c r="CP982" i="3"/>
  <c r="CQ982" i="3"/>
  <c r="CS982" i="3"/>
  <c r="CT982" i="3"/>
  <c r="CU982" i="3"/>
  <c r="CV982" i="3"/>
  <c r="CW982" i="3"/>
  <c r="CX982" i="3"/>
  <c r="CY982" i="3"/>
  <c r="CZ982" i="3"/>
  <c r="DA982" i="3"/>
  <c r="DB982" i="3"/>
  <c r="DC982" i="3"/>
  <c r="CM982" i="3"/>
  <c r="CR982" i="3"/>
  <c r="BU985" i="3"/>
  <c r="CD994" i="3"/>
  <c r="DI259" i="8"/>
  <c r="DJ259" i="8"/>
  <c r="DN259" i="8"/>
  <c r="DO259" i="8"/>
  <c r="DP259" i="8"/>
  <c r="DQ259" i="8"/>
  <c r="DS259" i="8"/>
  <c r="DT259" i="8"/>
  <c r="DU259" i="8"/>
  <c r="DV259" i="8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Z130" i="4"/>
  <c r="BA130" i="4"/>
  <c r="BA131" i="4" s="1"/>
  <c r="BB130" i="4"/>
  <c r="BB131" i="4" s="1"/>
  <c r="BC130" i="4"/>
  <c r="BC131" i="4" s="1"/>
  <c r="BD130" i="4"/>
  <c r="BD131" i="4" s="1"/>
  <c r="BE130" i="4"/>
  <c r="AZ127" i="4"/>
  <c r="AZ847" i="3"/>
  <c r="CZ185" i="3"/>
  <c r="DA296" i="3"/>
  <c r="DB296" i="3" s="1"/>
  <c r="CZ38" i="7"/>
  <c r="CY26" i="7"/>
  <c r="CZ26" i="7"/>
  <c r="CY28" i="7"/>
  <c r="CZ28" i="7"/>
  <c r="CY306" i="8"/>
  <c r="CY199" i="8"/>
  <c r="CY280" i="8"/>
  <c r="DD74" i="10"/>
  <c r="DD75" i="10"/>
  <c r="DD76" i="10"/>
  <c r="DD79" i="10"/>
  <c r="DD80" i="10"/>
  <c r="DD81" i="10"/>
  <c r="DD81" i="5"/>
  <c r="DD83" i="5"/>
  <c r="DD85" i="5"/>
  <c r="DD236" i="4"/>
  <c r="DE236" i="4"/>
  <c r="CZ205" i="4"/>
  <c r="CY206" i="4"/>
  <c r="CY207" i="4"/>
  <c r="DD226" i="4" s="1"/>
  <c r="CZ207" i="4"/>
  <c r="CY208" i="4"/>
  <c r="CY120" i="8" s="1"/>
  <c r="CZ208" i="4"/>
  <c r="DE227" i="4" s="1"/>
  <c r="CY209" i="4"/>
  <c r="DD228" i="4" s="1"/>
  <c r="CZ209" i="4"/>
  <c r="DE228" i="4" s="1"/>
  <c r="DD186" i="4"/>
  <c r="DD190" i="4"/>
  <c r="DD219" i="4"/>
  <c r="DD830" i="3"/>
  <c r="DE830" i="3"/>
  <c r="DD831" i="3"/>
  <c r="DE831" i="3"/>
  <c r="CY204" i="4"/>
  <c r="DD223" i="4" s="1"/>
  <c r="CY66" i="3"/>
  <c r="DD752" i="3"/>
  <c r="DE754" i="3"/>
  <c r="DD707" i="3"/>
  <c r="DE707" i="3"/>
  <c r="DD726" i="3"/>
  <c r="DD727" i="3"/>
  <c r="DE727" i="3"/>
  <c r="DD680" i="3"/>
  <c r="DE108" i="4"/>
  <c r="DD108" i="4"/>
  <c r="DE238" i="3"/>
  <c r="DE254" i="3"/>
  <c r="DE255" i="3"/>
  <c r="DF84" i="5"/>
  <c r="CZ306" i="8"/>
  <c r="CZ304" i="8"/>
  <c r="DA93" i="8"/>
  <c r="CZ280" i="8"/>
  <c r="DA71" i="8"/>
  <c r="DA14" i="8" s="1"/>
  <c r="DE80" i="10"/>
  <c r="DE76" i="10"/>
  <c r="DF75" i="10"/>
  <c r="DF219" i="4"/>
  <c r="DF255" i="3"/>
  <c r="DF254" i="3"/>
  <c r="DW21" i="3"/>
  <c r="DR21" i="3"/>
  <c r="DM21" i="3"/>
  <c r="DH21" i="3"/>
  <c r="CW89" i="4"/>
  <c r="CV89" i="4"/>
  <c r="CU89" i="4"/>
  <c r="CT89" i="4"/>
  <c r="BF55" i="4"/>
  <c r="BH55" i="4"/>
  <c r="BA56" i="4"/>
  <c r="BB56" i="4"/>
  <c r="BC56" i="4"/>
  <c r="BD56" i="4"/>
  <c r="BF56" i="4"/>
  <c r="BG56" i="4"/>
  <c r="BH56" i="4"/>
  <c r="BI56" i="4"/>
  <c r="AZ48" i="4"/>
  <c r="BA48" i="4"/>
  <c r="BB48" i="4"/>
  <c r="CJ742" i="3"/>
  <c r="CK742" i="3"/>
  <c r="CF742" i="3" s="1"/>
  <c r="CA742" i="3" s="1"/>
  <c r="CL742" i="3"/>
  <c r="CG742" i="3" s="1"/>
  <c r="CB742" i="3" s="1"/>
  <c r="CM742" i="3"/>
  <c r="CH742" i="3" s="1"/>
  <c r="CC742" i="3" s="1"/>
  <c r="CU66" i="3"/>
  <c r="CW66" i="3"/>
  <c r="BA54" i="4"/>
  <c r="BI54" i="4"/>
  <c r="CT54" i="4"/>
  <c r="DM21" i="5"/>
  <c r="DR21" i="5"/>
  <c r="DW21" i="5"/>
  <c r="CY38" i="7"/>
  <c r="DD35" i="5"/>
  <c r="DD37" i="5"/>
  <c r="DD38" i="5"/>
  <c r="CY902" i="3"/>
  <c r="DD252" i="4"/>
  <c r="DD253" i="4"/>
  <c r="DD151" i="4"/>
  <c r="DD150" i="4"/>
  <c r="BA13" i="4"/>
  <c r="BA77" i="8" s="1"/>
  <c r="BA132" i="8" s="1"/>
  <c r="BB13" i="4"/>
  <c r="BB77" i="8" s="1"/>
  <c r="BB132" i="8" s="1"/>
  <c r="BC13" i="4"/>
  <c r="BC77" i="8" s="1"/>
  <c r="BC132" i="8" s="1"/>
  <c r="BD13" i="4"/>
  <c r="BF13" i="4"/>
  <c r="BF77" i="8" s="1"/>
  <c r="BF132" i="8" s="1"/>
  <c r="BG13" i="4"/>
  <c r="BG77" i="8" s="1"/>
  <c r="BH13" i="4"/>
  <c r="BH77" i="8" s="1"/>
  <c r="BH132" i="8" s="1"/>
  <c r="BI13" i="4"/>
  <c r="BK13" i="4"/>
  <c r="BK77" i="8" s="1"/>
  <c r="BK132" i="8" s="1"/>
  <c r="BL13" i="4"/>
  <c r="BL77" i="8" s="1"/>
  <c r="BM13" i="4"/>
  <c r="BM77" i="8" s="1"/>
  <c r="BM132" i="8" s="1"/>
  <c r="BN13" i="4"/>
  <c r="BP13" i="4"/>
  <c r="BP77" i="8" s="1"/>
  <c r="BP132" i="8" s="1"/>
  <c r="BQ13" i="4"/>
  <c r="BQ77" i="8" s="1"/>
  <c r="BQ132" i="8" s="1"/>
  <c r="BR13" i="4"/>
  <c r="BR77" i="8" s="1"/>
  <c r="BR132" i="8" s="1"/>
  <c r="BS13" i="4"/>
  <c r="BU13" i="4"/>
  <c r="BU77" i="8" s="1"/>
  <c r="BU132" i="8" s="1"/>
  <c r="BV13" i="4"/>
  <c r="BV77" i="8" s="1"/>
  <c r="BV132" i="8" s="1"/>
  <c r="BW13" i="4"/>
  <c r="BW77" i="8" s="1"/>
  <c r="BW132" i="8" s="1"/>
  <c r="BX13" i="4"/>
  <c r="BZ13" i="4"/>
  <c r="BZ77" i="8" s="1"/>
  <c r="BZ132" i="8" s="1"/>
  <c r="CA13" i="4"/>
  <c r="CB13" i="4"/>
  <c r="CB77" i="8" s="1"/>
  <c r="CB132" i="8" s="1"/>
  <c r="CC13" i="4"/>
  <c r="CE13" i="4"/>
  <c r="CF13" i="4"/>
  <c r="CF77" i="8" s="1"/>
  <c r="CG13" i="4"/>
  <c r="CH13" i="4"/>
  <c r="CJ13" i="4"/>
  <c r="CJ77" i="8" s="1"/>
  <c r="CK13" i="4"/>
  <c r="CK34" i="4" s="1"/>
  <c r="CL13" i="4"/>
  <c r="CL34" i="4" s="1"/>
  <c r="CM13" i="4"/>
  <c r="CR105" i="3"/>
  <c r="CQ105" i="3"/>
  <c r="CP105" i="3"/>
  <c r="CO105" i="3"/>
  <c r="CM105" i="3"/>
  <c r="CL105" i="3"/>
  <c r="CK105" i="3"/>
  <c r="CJ105" i="3"/>
  <c r="CH105" i="3"/>
  <c r="CG105" i="3"/>
  <c r="CF105" i="3"/>
  <c r="CE105" i="3"/>
  <c r="CC105" i="3"/>
  <c r="CB105" i="3"/>
  <c r="CA105" i="3"/>
  <c r="BZ105" i="3"/>
  <c r="CS99" i="3"/>
  <c r="CR99" i="3"/>
  <c r="CQ99" i="3"/>
  <c r="CP99" i="3"/>
  <c r="CO99" i="3"/>
  <c r="CN99" i="3"/>
  <c r="CM99" i="3"/>
  <c r="CL99" i="3"/>
  <c r="CK99" i="3"/>
  <c r="CJ99" i="3"/>
  <c r="CI99" i="3"/>
  <c r="CH99" i="3"/>
  <c r="CG99" i="3"/>
  <c r="CF99" i="3"/>
  <c r="CE99" i="3"/>
  <c r="CD99" i="3"/>
  <c r="CC99" i="3"/>
  <c r="CB99" i="3"/>
  <c r="CA99" i="3"/>
  <c r="BZ99" i="3"/>
  <c r="BY99" i="3"/>
  <c r="DD39" i="4"/>
  <c r="DD655" i="3"/>
  <c r="DD92" i="4" s="1"/>
  <c r="DE655" i="3"/>
  <c r="DE92" i="4" s="1"/>
  <c r="DE93" i="4" s="1"/>
  <c r="DG655" i="3"/>
  <c r="DG92" i="4" s="1"/>
  <c r="DG93" i="4" s="1"/>
  <c r="DG95" i="4" s="1"/>
  <c r="DI92" i="4"/>
  <c r="DJ92" i="4"/>
  <c r="DK655" i="3"/>
  <c r="DK92" i="4" s="1"/>
  <c r="DL655" i="3"/>
  <c r="DL92" i="4" s="1"/>
  <c r="DN655" i="3"/>
  <c r="DN92" i="4" s="1"/>
  <c r="DO655" i="3"/>
  <c r="DO92" i="4" s="1"/>
  <c r="DP655" i="3"/>
  <c r="DP92" i="4" s="1"/>
  <c r="DQ655" i="3"/>
  <c r="DQ92" i="4" s="1"/>
  <c r="DS655" i="3"/>
  <c r="DS92" i="4" s="1"/>
  <c r="DT655" i="3"/>
  <c r="DT92" i="4"/>
  <c r="DU655" i="3"/>
  <c r="DU92" i="4" s="1"/>
  <c r="DV655" i="3"/>
  <c r="DV92" i="4" s="1"/>
  <c r="CZ655" i="3"/>
  <c r="CZ92" i="4" s="1"/>
  <c r="DA92" i="4"/>
  <c r="DB92" i="4"/>
  <c r="CY654" i="3"/>
  <c r="CY655" i="3"/>
  <c r="CY92" i="4" s="1"/>
  <c r="DV651" i="3"/>
  <c r="DU651" i="3"/>
  <c r="DT651" i="3"/>
  <c r="DK651" i="3"/>
  <c r="DL651" i="3"/>
  <c r="DO651" i="3"/>
  <c r="DP651" i="3"/>
  <c r="DQ651" i="3"/>
  <c r="CX650" i="3"/>
  <c r="CX89" i="4" s="1"/>
  <c r="CX205" i="4"/>
  <c r="CX206" i="4"/>
  <c r="CX207" i="4"/>
  <c r="CX119" i="8" s="1"/>
  <c r="CX208" i="4"/>
  <c r="CX209" i="4"/>
  <c r="CX210" i="4"/>
  <c r="DD762" i="3"/>
  <c r="CY184" i="3"/>
  <c r="CY185" i="3"/>
  <c r="CY212" i="3"/>
  <c r="CY213" i="3"/>
  <c r="CY227" i="3"/>
  <c r="CO74" i="8"/>
  <c r="CR75" i="8"/>
  <c r="CW73" i="8"/>
  <c r="CS85" i="3"/>
  <c r="CW74" i="8"/>
  <c r="DD254" i="3"/>
  <c r="DD255" i="3"/>
  <c r="DD253" i="3"/>
  <c r="DH112" i="6"/>
  <c r="DH53" i="6"/>
  <c r="DH52" i="6"/>
  <c r="DH61" i="6"/>
  <c r="DH60" i="6"/>
  <c r="DH45" i="6"/>
  <c r="DF192" i="7"/>
  <c r="DE192" i="7"/>
  <c r="DD192" i="7"/>
  <c r="DF160" i="7"/>
  <c r="DE160" i="7"/>
  <c r="DK160" i="7" s="1"/>
  <c r="DL160" i="7" s="1"/>
  <c r="DM160" i="7" s="1"/>
  <c r="DN160" i="7" s="1"/>
  <c r="DO160" i="7" s="1"/>
  <c r="DP160" i="7" s="1"/>
  <c r="DQ160" i="7" s="1"/>
  <c r="DR160" i="7" s="1"/>
  <c r="DS160" i="7" s="1"/>
  <c r="DT160" i="7" s="1"/>
  <c r="DU160" i="7" s="1"/>
  <c r="DV160" i="7" s="1"/>
  <c r="DW160" i="7" s="1"/>
  <c r="DD160" i="7"/>
  <c r="DF204" i="7"/>
  <c r="DE44" i="7"/>
  <c r="DF203" i="7"/>
  <c r="DD203" i="7"/>
  <c r="DF202" i="7"/>
  <c r="DE39" i="7"/>
  <c r="DH129" i="7"/>
  <c r="DD32" i="7"/>
  <c r="DF210" i="7"/>
  <c r="DE30" i="7"/>
  <c r="DD210" i="7"/>
  <c r="DH126" i="7"/>
  <c r="DH116" i="7"/>
  <c r="DK116" i="7"/>
  <c r="DL116" i="7" s="1"/>
  <c r="DM116" i="7" s="1"/>
  <c r="DN116" i="7" s="1"/>
  <c r="DO116" i="7" s="1"/>
  <c r="DP116" i="7" s="1"/>
  <c r="DQ116" i="7" s="1"/>
  <c r="DR116" i="7" s="1"/>
  <c r="DS116" i="7" s="1"/>
  <c r="DT116" i="7" s="1"/>
  <c r="DU116" i="7" s="1"/>
  <c r="DV116" i="7" s="1"/>
  <c r="DW116" i="7" s="1"/>
  <c r="DH115" i="7"/>
  <c r="DK115" i="7"/>
  <c r="DL115" i="7" s="1"/>
  <c r="DM115" i="7" s="1"/>
  <c r="DN115" i="7" s="1"/>
  <c r="DO115" i="7" s="1"/>
  <c r="DP115" i="7" s="1"/>
  <c r="DQ115" i="7" s="1"/>
  <c r="DR115" i="7" s="1"/>
  <c r="DS115" i="7" s="1"/>
  <c r="DT115" i="7" s="1"/>
  <c r="DU115" i="7" s="1"/>
  <c r="DV115" i="7" s="1"/>
  <c r="DW115" i="7" s="1"/>
  <c r="DH114" i="7"/>
  <c r="DF106" i="7"/>
  <c r="DD106" i="7"/>
  <c r="DI40" i="4"/>
  <c r="DE281" i="4"/>
  <c r="DD281" i="4"/>
  <c r="DJ23" i="6"/>
  <c r="DK23" i="6"/>
  <c r="DL23" i="6"/>
  <c r="DN23" i="6"/>
  <c r="DO23" i="6"/>
  <c r="DP23" i="6"/>
  <c r="DQ23" i="6"/>
  <c r="DS23" i="6"/>
  <c r="DT23" i="6"/>
  <c r="DU23" i="6"/>
  <c r="DV23" i="6"/>
  <c r="DJ28" i="6"/>
  <c r="DK28" i="6"/>
  <c r="DL28" i="6"/>
  <c r="DN28" i="6"/>
  <c r="DO28" i="6"/>
  <c r="DP28" i="6"/>
  <c r="DQ28" i="6"/>
  <c r="DS28" i="6"/>
  <c r="DT28" i="6"/>
  <c r="DU28" i="6"/>
  <c r="DV28" i="6"/>
  <c r="DI34" i="6"/>
  <c r="DJ34" i="6"/>
  <c r="DK34" i="6"/>
  <c r="DL34" i="6"/>
  <c r="DN34" i="6"/>
  <c r="DO34" i="6"/>
  <c r="DP34" i="6"/>
  <c r="DQ34" i="6"/>
  <c r="DS34" i="6"/>
  <c r="DT34" i="6"/>
  <c r="DU34" i="6"/>
  <c r="DV34" i="6"/>
  <c r="DI36" i="6"/>
  <c r="DJ36" i="6"/>
  <c r="DK36" i="6"/>
  <c r="DL36" i="6"/>
  <c r="DN36" i="6"/>
  <c r="DO36" i="6"/>
  <c r="DP36" i="6"/>
  <c r="DQ36" i="6"/>
  <c r="DS36" i="6"/>
  <c r="DT36" i="6"/>
  <c r="DU36" i="6"/>
  <c r="DV36" i="6"/>
  <c r="CS18" i="10"/>
  <c r="CN18" i="10" s="1"/>
  <c r="CI18" i="10" s="1"/>
  <c r="DF48" i="7"/>
  <c r="DG48" i="7"/>
  <c r="DI48" i="7"/>
  <c r="DJ48" i="7"/>
  <c r="DK48" i="7"/>
  <c r="DL48" i="7"/>
  <c r="DN48" i="7"/>
  <c r="DO48" i="7"/>
  <c r="DP48" i="7"/>
  <c r="DQ48" i="7"/>
  <c r="DS48" i="7"/>
  <c r="DT48" i="7"/>
  <c r="DU48" i="7"/>
  <c r="DV48" i="7"/>
  <c r="DM233" i="8"/>
  <c r="DR233" i="8"/>
  <c r="DW233" i="8"/>
  <c r="DD306" i="8"/>
  <c r="DE306" i="8"/>
  <c r="DF306" i="8"/>
  <c r="DG306" i="8"/>
  <c r="DK306" i="8"/>
  <c r="DL306" i="8"/>
  <c r="DM306" i="8" s="1"/>
  <c r="DN306" i="8"/>
  <c r="DO306" i="8"/>
  <c r="DP306" i="8"/>
  <c r="DQ306" i="8"/>
  <c r="DS306" i="8"/>
  <c r="DT306" i="8"/>
  <c r="DU306" i="8"/>
  <c r="DV306" i="8"/>
  <c r="DD304" i="8"/>
  <c r="DE304" i="8"/>
  <c r="DF304" i="8"/>
  <c r="DG304" i="8"/>
  <c r="DK304" i="8"/>
  <c r="DL304" i="8"/>
  <c r="DN304" i="8"/>
  <c r="DO304" i="8"/>
  <c r="DP304" i="8"/>
  <c r="DQ304" i="8"/>
  <c r="DS304" i="8"/>
  <c r="DT304" i="8"/>
  <c r="DU304" i="8"/>
  <c r="DV304" i="8"/>
  <c r="DM223" i="8"/>
  <c r="DH301" i="8"/>
  <c r="DM188" i="8"/>
  <c r="DH103" i="8"/>
  <c r="DM103" i="8"/>
  <c r="DR103" i="8"/>
  <c r="DW103" i="8"/>
  <c r="DR97" i="6"/>
  <c r="DR28" i="6" s="1"/>
  <c r="DW97" i="6"/>
  <c r="DW28" i="6" s="1"/>
  <c r="DM175" i="7"/>
  <c r="DN175" i="7" s="1"/>
  <c r="DO175" i="7" s="1"/>
  <c r="DP175" i="7" s="1"/>
  <c r="DQ175" i="7" s="1"/>
  <c r="DR175" i="7" s="1"/>
  <c r="DS175" i="7" s="1"/>
  <c r="DT175" i="7" s="1"/>
  <c r="DU175" i="7" s="1"/>
  <c r="DV175" i="7" s="1"/>
  <c r="DW175" i="7" s="1"/>
  <c r="DH48" i="7"/>
  <c r="DW48" i="7"/>
  <c r="DH208" i="4"/>
  <c r="DM299" i="4"/>
  <c r="DM207" i="4" s="1"/>
  <c r="DH207" i="4"/>
  <c r="DM295" i="4"/>
  <c r="DM206" i="4" s="1"/>
  <c r="DH205" i="4"/>
  <c r="DM291" i="4"/>
  <c r="DM205" i="4" s="1"/>
  <c r="DR291" i="4"/>
  <c r="DW291" i="4"/>
  <c r="DW205" i="4" s="1"/>
  <c r="DW117" i="8" s="1"/>
  <c r="DH180" i="4"/>
  <c r="DM262" i="4"/>
  <c r="DM180" i="4" s="1"/>
  <c r="DM116" i="8" s="1"/>
  <c r="DR139" i="8" s="1"/>
  <c r="DR180" i="4"/>
  <c r="DR116" i="8" s="1"/>
  <c r="DA357" i="3"/>
  <c r="DB357" i="3" s="1"/>
  <c r="DD357" i="3" s="1"/>
  <c r="DE357" i="3" s="1"/>
  <c r="DF357" i="3" s="1"/>
  <c r="DG357" i="3" s="1"/>
  <c r="DI357" i="3" s="1"/>
  <c r="DJ357" i="3" s="1"/>
  <c r="DK357" i="3" s="1"/>
  <c r="DL357" i="3" s="1"/>
  <c r="DN357" i="3" s="1"/>
  <c r="DO357" i="3" s="1"/>
  <c r="DP357" i="3" s="1"/>
  <c r="DQ357" i="3" s="1"/>
  <c r="DS357" i="3" s="1"/>
  <c r="DT357" i="3" s="1"/>
  <c r="DU357" i="3" s="1"/>
  <c r="DV357" i="3" s="1"/>
  <c r="CW307" i="3"/>
  <c r="DI896" i="3"/>
  <c r="DJ896" i="3"/>
  <c r="DK896" i="3"/>
  <c r="DL896" i="3"/>
  <c r="DM896" i="3"/>
  <c r="DN896" i="3"/>
  <c r="DO896" i="3"/>
  <c r="DP896" i="3"/>
  <c r="DQ896" i="3"/>
  <c r="DR896" i="3"/>
  <c r="DS896" i="3"/>
  <c r="DT896" i="3"/>
  <c r="DU896" i="3"/>
  <c r="DV896" i="3"/>
  <c r="DW896" i="3"/>
  <c r="DI902" i="3"/>
  <c r="DJ902" i="3"/>
  <c r="DK902" i="3"/>
  <c r="DL902" i="3"/>
  <c r="DM902" i="3"/>
  <c r="DN902" i="3"/>
  <c r="DO902" i="3"/>
  <c r="DP902" i="3"/>
  <c r="DQ902" i="3"/>
  <c r="DR902" i="3"/>
  <c r="DS902" i="3"/>
  <c r="DT902" i="3"/>
  <c r="DU902" i="3"/>
  <c r="DV902" i="3"/>
  <c r="DW902" i="3"/>
  <c r="DI908" i="3"/>
  <c r="DJ908" i="3"/>
  <c r="DK908" i="3"/>
  <c r="DL908" i="3"/>
  <c r="DN908" i="3"/>
  <c r="DO908" i="3"/>
  <c r="DP908" i="3"/>
  <c r="DQ908" i="3"/>
  <c r="DS908" i="3"/>
  <c r="DT908" i="3"/>
  <c r="DU908" i="3"/>
  <c r="DV908" i="3"/>
  <c r="DI925" i="3"/>
  <c r="DJ925" i="3"/>
  <c r="DK925" i="3"/>
  <c r="DL925" i="3"/>
  <c r="DM925" i="3"/>
  <c r="DN925" i="3"/>
  <c r="DO925" i="3"/>
  <c r="DP925" i="3"/>
  <c r="DQ925" i="3"/>
  <c r="DR925" i="3"/>
  <c r="DS925" i="3"/>
  <c r="DT925" i="3"/>
  <c r="DU925" i="3"/>
  <c r="DV925" i="3"/>
  <c r="DW925" i="3"/>
  <c r="DI935" i="3"/>
  <c r="DJ935" i="3"/>
  <c r="DK935" i="3"/>
  <c r="DL935" i="3"/>
  <c r="DM935" i="3"/>
  <c r="DN935" i="3"/>
  <c r="DO935" i="3"/>
  <c r="DP935" i="3"/>
  <c r="DQ935" i="3"/>
  <c r="DR935" i="3"/>
  <c r="DS935" i="3"/>
  <c r="DT935" i="3"/>
  <c r="DU935" i="3"/>
  <c r="DV935" i="3"/>
  <c r="DW935" i="3"/>
  <c r="CT26" i="7"/>
  <c r="CV26" i="7"/>
  <c r="CT28" i="7"/>
  <c r="CU28" i="7"/>
  <c r="CV38" i="7"/>
  <c r="CT93" i="8"/>
  <c r="CX199" i="8"/>
  <c r="CT286" i="8"/>
  <c r="DC252" i="4"/>
  <c r="DC253" i="4"/>
  <c r="CT205" i="4"/>
  <c r="CU205" i="4"/>
  <c r="CV205" i="4"/>
  <c r="CW205" i="4"/>
  <c r="CT206" i="4"/>
  <c r="CU206" i="4"/>
  <c r="CV206" i="4"/>
  <c r="CW206" i="4"/>
  <c r="CT207" i="4"/>
  <c r="CU207" i="4"/>
  <c r="CV207" i="4"/>
  <c r="CV119" i="8" s="1"/>
  <c r="CW207" i="4"/>
  <c r="CW119" i="8" s="1"/>
  <c r="CT208" i="4"/>
  <c r="CU208" i="4"/>
  <c r="CV208" i="4"/>
  <c r="CV120" i="8" s="1"/>
  <c r="CW208" i="4"/>
  <c r="CT209" i="4"/>
  <c r="CU209" i="4"/>
  <c r="CV209" i="4"/>
  <c r="CW209" i="4"/>
  <c r="DB228" i="4" s="1"/>
  <c r="CT210" i="4"/>
  <c r="CV162" i="4"/>
  <c r="DB108" i="4"/>
  <c r="DC108" i="4"/>
  <c r="CX50" i="5"/>
  <c r="CW201" i="4"/>
  <c r="CW127" i="4"/>
  <c r="DB128" i="4" s="1"/>
  <c r="CW30" i="3"/>
  <c r="CW32" i="3"/>
  <c r="DB253" i="4"/>
  <c r="CX168" i="7"/>
  <c r="CX48" i="7" s="1"/>
  <c r="CX183" i="7"/>
  <c r="CX158" i="7"/>
  <c r="CW204" i="7"/>
  <c r="CX204" i="7" s="1"/>
  <c r="CY202" i="7"/>
  <c r="CZ202" i="7"/>
  <c r="CY203" i="7"/>
  <c r="DA203" i="7"/>
  <c r="CY40" i="7"/>
  <c r="CZ40" i="7"/>
  <c r="DC147" i="7"/>
  <c r="CX144" i="7"/>
  <c r="CX147" i="7"/>
  <c r="CX40" i="7" s="1"/>
  <c r="CX137" i="7"/>
  <c r="CW20" i="7"/>
  <c r="DB707" i="3"/>
  <c r="CY21" i="6"/>
  <c r="DB48" i="7"/>
  <c r="DA48" i="7"/>
  <c r="CZ48" i="7"/>
  <c r="CY48" i="7"/>
  <c r="DC182" i="7"/>
  <c r="DA45" i="7"/>
  <c r="CZ45" i="7"/>
  <c r="DB44" i="7"/>
  <c r="CZ204" i="7"/>
  <c r="DA32" i="7"/>
  <c r="CY32" i="7"/>
  <c r="DB30" i="7"/>
  <c r="CZ29" i="7"/>
  <c r="CY29" i="7"/>
  <c r="DC116" i="7"/>
  <c r="DC115" i="7"/>
  <c r="DC114" i="7"/>
  <c r="CD329" i="3"/>
  <c r="CC329" i="3"/>
  <c r="CB329" i="3"/>
  <c r="CA329" i="3"/>
  <c r="BZ329" i="3"/>
  <c r="BY329" i="3"/>
  <c r="BX329" i="3"/>
  <c r="BW329" i="3"/>
  <c r="BV329" i="3"/>
  <c r="BU329" i="3"/>
  <c r="BT329" i="3"/>
  <c r="BS329" i="3"/>
  <c r="BR329" i="3"/>
  <c r="BQ329" i="3"/>
  <c r="BP329" i="3"/>
  <c r="BO329" i="3"/>
  <c r="BN329" i="3"/>
  <c r="BM329" i="3"/>
  <c r="BL329" i="3"/>
  <c r="BK329" i="3"/>
  <c r="BJ329" i="3"/>
  <c r="BI329" i="3"/>
  <c r="BH329" i="3"/>
  <c r="BG329" i="3"/>
  <c r="BF329" i="3"/>
  <c r="BE329" i="3"/>
  <c r="BD329" i="3"/>
  <c r="BC329" i="3"/>
  <c r="BB329" i="3"/>
  <c r="BA329" i="3"/>
  <c r="AZ329" i="3"/>
  <c r="CD345" i="3"/>
  <c r="CD278" i="3" s="1"/>
  <c r="CC345" i="3"/>
  <c r="CB345" i="3"/>
  <c r="CA345" i="3"/>
  <c r="CA278" i="3" s="1"/>
  <c r="BZ345" i="3"/>
  <c r="BY345" i="3"/>
  <c r="BX345" i="3"/>
  <c r="BX278" i="3" s="1"/>
  <c r="BW345" i="3"/>
  <c r="BW278" i="3" s="1"/>
  <c r="BV345" i="3"/>
  <c r="BV278" i="3" s="1"/>
  <c r="BU345" i="3"/>
  <c r="BT345" i="3"/>
  <c r="BT278" i="3" s="1"/>
  <c r="BS345" i="3"/>
  <c r="BR345" i="3"/>
  <c r="BR278" i="3" s="1"/>
  <c r="BQ345" i="3"/>
  <c r="BQ278" i="3" s="1"/>
  <c r="BP345" i="3"/>
  <c r="BP278" i="3" s="1"/>
  <c r="BO345" i="3"/>
  <c r="BO278" i="3" s="1"/>
  <c r="BN345" i="3"/>
  <c r="BN278" i="3" s="1"/>
  <c r="BM345" i="3"/>
  <c r="BM278" i="3" s="1"/>
  <c r="BL345" i="3"/>
  <c r="BL278" i="3" s="1"/>
  <c r="BK345" i="3"/>
  <c r="BJ345" i="3"/>
  <c r="BJ278" i="3" s="1"/>
  <c r="BI345" i="3"/>
  <c r="BH345" i="3"/>
  <c r="BG345" i="3"/>
  <c r="BF345" i="3"/>
  <c r="BE345" i="3"/>
  <c r="BD345" i="3"/>
  <c r="BC345" i="3"/>
  <c r="BB345" i="3"/>
  <c r="BA345" i="3"/>
  <c r="AZ345" i="3"/>
  <c r="BE100" i="8"/>
  <c r="AV295" i="8"/>
  <c r="AV294" i="8" s="1"/>
  <c r="AW295" i="8"/>
  <c r="AW294" i="8"/>
  <c r="AX295" i="8"/>
  <c r="AX294" i="8" s="1"/>
  <c r="AY295" i="8"/>
  <c r="AY294" i="8" s="1"/>
  <c r="AX201" i="8"/>
  <c r="AY201" i="8"/>
  <c r="BK278" i="3"/>
  <c r="BS278" i="3"/>
  <c r="BU278" i="3"/>
  <c r="CX942" i="3"/>
  <c r="CX935" i="3"/>
  <c r="CY935" i="3"/>
  <c r="CZ935" i="3"/>
  <c r="DA935" i="3"/>
  <c r="DB935" i="3"/>
  <c r="DC935" i="3"/>
  <c r="DD935" i="3"/>
  <c r="DE935" i="3"/>
  <c r="DF935" i="3"/>
  <c r="DG935" i="3"/>
  <c r="DH935" i="3"/>
  <c r="CW935" i="3"/>
  <c r="CX925" i="3"/>
  <c r="CY925" i="3"/>
  <c r="CZ925" i="3"/>
  <c r="DA925" i="3"/>
  <c r="DB925" i="3"/>
  <c r="DC925" i="3"/>
  <c r="DD925" i="3"/>
  <c r="DE925" i="3"/>
  <c r="DF925" i="3"/>
  <c r="DG925" i="3"/>
  <c r="DH925" i="3"/>
  <c r="CW925" i="3"/>
  <c r="DD908" i="3"/>
  <c r="DE908" i="3"/>
  <c r="DF908" i="3"/>
  <c r="DG908" i="3"/>
  <c r="DB908" i="3"/>
  <c r="DA908" i="3"/>
  <c r="CZ908" i="3"/>
  <c r="CY908" i="3"/>
  <c r="CW908" i="3"/>
  <c r="CX902" i="3"/>
  <c r="CZ902" i="3"/>
  <c r="DA902" i="3"/>
  <c r="DB902" i="3"/>
  <c r="DC902" i="3"/>
  <c r="DD902" i="3"/>
  <c r="DE902" i="3"/>
  <c r="DF902" i="3"/>
  <c r="DG902" i="3"/>
  <c r="DH902" i="3"/>
  <c r="CW902" i="3"/>
  <c r="CX896" i="3"/>
  <c r="CY896" i="3"/>
  <c r="CZ896" i="3"/>
  <c r="DA896" i="3"/>
  <c r="DB896" i="3"/>
  <c r="DC896" i="3"/>
  <c r="DD896" i="3"/>
  <c r="DE896" i="3"/>
  <c r="DF896" i="3"/>
  <c r="DG896" i="3"/>
  <c r="DH896" i="3"/>
  <c r="CW896" i="3"/>
  <c r="CS873" i="3"/>
  <c r="CV202" i="4"/>
  <c r="AZ823" i="3"/>
  <c r="AZ824" i="3"/>
  <c r="CV204" i="4"/>
  <c r="CV114" i="8" s="1"/>
  <c r="CU269" i="8"/>
  <c r="CX31" i="3"/>
  <c r="CU773" i="3"/>
  <c r="CZ776" i="3"/>
  <c r="CT304" i="8"/>
  <c r="CT306" i="8"/>
  <c r="CU202" i="4"/>
  <c r="CU577" i="3"/>
  <c r="CS30" i="3"/>
  <c r="CT331" i="3"/>
  <c r="CQ346" i="3"/>
  <c r="CO30" i="3"/>
  <c r="CR29" i="3"/>
  <c r="CR16" i="3" s="1"/>
  <c r="CP72" i="5"/>
  <c r="CU304" i="8"/>
  <c r="CU93" i="8"/>
  <c r="CU280" i="8"/>
  <c r="CU588" i="3"/>
  <c r="CV588" i="3" s="1"/>
  <c r="CW588" i="3" s="1"/>
  <c r="CY588" i="3" s="1"/>
  <c r="CZ588" i="3" s="1"/>
  <c r="DA588" i="3" s="1"/>
  <c r="DB588" i="3" s="1"/>
  <c r="DD588" i="3" s="1"/>
  <c r="DE588" i="3" s="1"/>
  <c r="DF588" i="3" s="1"/>
  <c r="DG588" i="3" s="1"/>
  <c r="DI588" i="3" s="1"/>
  <c r="DJ588" i="3" s="1"/>
  <c r="DK588" i="3" s="1"/>
  <c r="DL588" i="3" s="1"/>
  <c r="DN588" i="3" s="1"/>
  <c r="DO588" i="3" s="1"/>
  <c r="DP588" i="3" s="1"/>
  <c r="DQ588" i="3" s="1"/>
  <c r="DS588" i="3" s="1"/>
  <c r="DT588" i="3" s="1"/>
  <c r="DU588" i="3" s="1"/>
  <c r="DV588" i="3" s="1"/>
  <c r="CM57" i="3"/>
  <c r="CN22" i="8"/>
  <c r="CQ50" i="7"/>
  <c r="DM252" i="8"/>
  <c r="DL112" i="6"/>
  <c r="DL123" i="6" s="1"/>
  <c r="DM253" i="8"/>
  <c r="DO112" i="6"/>
  <c r="DR252" i="8"/>
  <c r="DQ112" i="6"/>
  <c r="DR253" i="8"/>
  <c r="DT112" i="6"/>
  <c r="DW252" i="8"/>
  <c r="DV112" i="6"/>
  <c r="E36" i="8"/>
  <c r="E49" i="8"/>
  <c r="J60" i="8"/>
  <c r="K60" i="8"/>
  <c r="M60" i="8"/>
  <c r="N60" i="8"/>
  <c r="T60" i="8"/>
  <c r="S61" i="8"/>
  <c r="W60" i="8"/>
  <c r="AA60" i="8"/>
  <c r="AE61" i="8"/>
  <c r="AI60" i="8"/>
  <c r="AO61" i="8"/>
  <c r="AM61" i="8"/>
  <c r="AS60" i="8"/>
  <c r="AQ60" i="8"/>
  <c r="AU61" i="8"/>
  <c r="AY60" i="8"/>
  <c r="J57" i="8"/>
  <c r="K57" i="8"/>
  <c r="M57" i="8"/>
  <c r="S57" i="8"/>
  <c r="Q57" i="8"/>
  <c r="U57" i="8"/>
  <c r="J55" i="8"/>
  <c r="L55" i="8"/>
  <c r="S55" i="8"/>
  <c r="Q55" i="8"/>
  <c r="W55" i="8"/>
  <c r="U55" i="8"/>
  <c r="J53" i="8"/>
  <c r="K53" i="8"/>
  <c r="L53" i="8"/>
  <c r="M53" i="8"/>
  <c r="N53" i="8"/>
  <c r="U53" i="8"/>
  <c r="W53" i="8"/>
  <c r="X53" i="8"/>
  <c r="J50" i="8"/>
  <c r="K50" i="8"/>
  <c r="L50" i="8"/>
  <c r="M50" i="8"/>
  <c r="N50" i="8"/>
  <c r="AG50" i="8"/>
  <c r="AH50" i="8"/>
  <c r="AJ50" i="8"/>
  <c r="AV50" i="8"/>
  <c r="AX50" i="8"/>
  <c r="K44" i="8"/>
  <c r="K46" i="8" s="1"/>
  <c r="S44" i="8"/>
  <c r="S46" i="8" s="1"/>
  <c r="AY44" i="8"/>
  <c r="AY46" i="8" s="1"/>
  <c r="J44" i="8"/>
  <c r="J46" i="8" s="1"/>
  <c r="M44" i="8"/>
  <c r="M46" i="8" s="1"/>
  <c r="N44" i="8"/>
  <c r="N46" i="8" s="1"/>
  <c r="O44" i="8"/>
  <c r="O46" i="8" s="1"/>
  <c r="P44" i="8"/>
  <c r="P46" i="8" s="1"/>
  <c r="R44" i="8"/>
  <c r="R46" i="8" s="1"/>
  <c r="T44" i="8"/>
  <c r="T46" i="8" s="1"/>
  <c r="U44" i="8"/>
  <c r="U46" i="8" s="1"/>
  <c r="W44" i="8"/>
  <c r="W46" i="8" s="1"/>
  <c r="X44" i="8"/>
  <c r="X46" i="8" s="1"/>
  <c r="Y44" i="8"/>
  <c r="Y46" i="8" s="1"/>
  <c r="Z44" i="8"/>
  <c r="Z46" i="8" s="1"/>
  <c r="AV44" i="8"/>
  <c r="AV46" i="8" s="1"/>
  <c r="AW44" i="8"/>
  <c r="AW46" i="8" s="1"/>
  <c r="AX44" i="8"/>
  <c r="AX46" i="8" s="1"/>
  <c r="J128" i="8"/>
  <c r="K128" i="8"/>
  <c r="L128" i="8"/>
  <c r="M128" i="8"/>
  <c r="N128" i="8"/>
  <c r="O128" i="8"/>
  <c r="P128" i="8"/>
  <c r="Q128" i="8"/>
  <c r="R128" i="8"/>
  <c r="S128" i="8"/>
  <c r="T128" i="8"/>
  <c r="U128" i="8"/>
  <c r="V128" i="8"/>
  <c r="W128" i="8"/>
  <c r="X128" i="8"/>
  <c r="Y128" i="8"/>
  <c r="Z128" i="8"/>
  <c r="AA128" i="8"/>
  <c r="AB128" i="8"/>
  <c r="AC128" i="8"/>
  <c r="AD128" i="8"/>
  <c r="AE128" i="8"/>
  <c r="AF128" i="8"/>
  <c r="AG128" i="8"/>
  <c r="AH128" i="8"/>
  <c r="AI128" i="8"/>
  <c r="AJ128" i="8"/>
  <c r="AK128" i="8"/>
  <c r="AL128" i="8"/>
  <c r="AM128" i="8"/>
  <c r="AN128" i="8"/>
  <c r="AO128" i="8"/>
  <c r="AP128" i="8"/>
  <c r="AQ128" i="8"/>
  <c r="AR128" i="8"/>
  <c r="AS128" i="8"/>
  <c r="AT128" i="8"/>
  <c r="AU128" i="8"/>
  <c r="AV128" i="8"/>
  <c r="AW128" i="8"/>
  <c r="AX128" i="8"/>
  <c r="AY128" i="8"/>
  <c r="J129" i="8"/>
  <c r="K129" i="8"/>
  <c r="L129" i="8"/>
  <c r="M129" i="8"/>
  <c r="N129" i="8"/>
  <c r="O129" i="8"/>
  <c r="P129" i="8"/>
  <c r="Q129" i="8"/>
  <c r="R129" i="8"/>
  <c r="S129" i="8"/>
  <c r="T129" i="8"/>
  <c r="U129" i="8"/>
  <c r="V129" i="8"/>
  <c r="W129" i="8"/>
  <c r="X129" i="8"/>
  <c r="Y129" i="8"/>
  <c r="Z129" i="8"/>
  <c r="J132" i="8"/>
  <c r="K132" i="8"/>
  <c r="L132" i="8"/>
  <c r="M132" i="8"/>
  <c r="N132" i="8"/>
  <c r="O132" i="8"/>
  <c r="P132" i="8"/>
  <c r="Q132" i="8"/>
  <c r="R132" i="8"/>
  <c r="S132" i="8"/>
  <c r="T132" i="8"/>
  <c r="U132" i="8"/>
  <c r="V132" i="8"/>
  <c r="W132" i="8"/>
  <c r="X132" i="8"/>
  <c r="Y132" i="8"/>
  <c r="Z132" i="8"/>
  <c r="AA132" i="8"/>
  <c r="AB132" i="8"/>
  <c r="AC132" i="8"/>
  <c r="AD132" i="8"/>
  <c r="AE132" i="8"/>
  <c r="AF132" i="8"/>
  <c r="AG132" i="8"/>
  <c r="AH132" i="8"/>
  <c r="AI132" i="8"/>
  <c r="AJ132" i="8"/>
  <c r="AK132" i="8"/>
  <c r="AL132" i="8"/>
  <c r="AM132" i="8"/>
  <c r="AN132" i="8"/>
  <c r="AO132" i="8"/>
  <c r="AP132" i="8"/>
  <c r="AQ132" i="8"/>
  <c r="AR132" i="8"/>
  <c r="AS132" i="8"/>
  <c r="AT132" i="8"/>
  <c r="AU132" i="8"/>
  <c r="AV132" i="8"/>
  <c r="AW132" i="8"/>
  <c r="AX132" i="8"/>
  <c r="AY132" i="8"/>
  <c r="J133" i="8"/>
  <c r="J150" i="8" s="1"/>
  <c r="K133" i="8"/>
  <c r="L133" i="8"/>
  <c r="M133" i="8"/>
  <c r="N133" i="8"/>
  <c r="O133" i="8"/>
  <c r="P133" i="8"/>
  <c r="Q133" i="8"/>
  <c r="R133" i="8"/>
  <c r="R150" i="8" s="1"/>
  <c r="S133" i="8"/>
  <c r="T133" i="8"/>
  <c r="U133" i="8"/>
  <c r="V133" i="8"/>
  <c r="V150" i="8" s="1"/>
  <c r="W133" i="8"/>
  <c r="X133" i="8"/>
  <c r="Y133" i="8"/>
  <c r="Z133" i="8"/>
  <c r="Z150" i="8" s="1"/>
  <c r="AA133" i="8"/>
  <c r="AB133" i="8"/>
  <c r="AC133" i="8"/>
  <c r="AD133" i="8"/>
  <c r="AD150" i="8" s="1"/>
  <c r="AE133" i="8"/>
  <c r="AF133" i="8"/>
  <c r="AG133" i="8"/>
  <c r="AH133" i="8"/>
  <c r="AI133" i="8"/>
  <c r="AJ133" i="8"/>
  <c r="AK133" i="8"/>
  <c r="AL133" i="8"/>
  <c r="AM133" i="8"/>
  <c r="AN133" i="8"/>
  <c r="AO133" i="8"/>
  <c r="AP133" i="8"/>
  <c r="AQ133" i="8"/>
  <c r="AR133" i="8"/>
  <c r="AS133" i="8"/>
  <c r="AT133" i="8"/>
  <c r="AT150" i="8" s="1"/>
  <c r="AU133" i="8"/>
  <c r="AV133" i="8"/>
  <c r="AW133" i="8"/>
  <c r="AX133" i="8"/>
  <c r="AX150" i="8" s="1"/>
  <c r="AY133" i="8"/>
  <c r="J135" i="8"/>
  <c r="K135" i="8"/>
  <c r="L135" i="8"/>
  <c r="M135" i="8"/>
  <c r="N135" i="8"/>
  <c r="O135" i="8"/>
  <c r="P135" i="8"/>
  <c r="Q135" i="8"/>
  <c r="R135" i="8"/>
  <c r="S135" i="8"/>
  <c r="T135" i="8"/>
  <c r="U135" i="8"/>
  <c r="V135" i="8"/>
  <c r="W135" i="8"/>
  <c r="X135" i="8"/>
  <c r="Y135" i="8"/>
  <c r="Z135" i="8"/>
  <c r="AA135" i="8"/>
  <c r="AB135" i="8"/>
  <c r="AC135" i="8"/>
  <c r="AD135" i="8"/>
  <c r="AE135" i="8"/>
  <c r="AF135" i="8"/>
  <c r="AG135" i="8"/>
  <c r="AH135" i="8"/>
  <c r="AI135" i="8"/>
  <c r="AJ135" i="8"/>
  <c r="AK135" i="8"/>
  <c r="AL135" i="8"/>
  <c r="AM135" i="8"/>
  <c r="AN135" i="8"/>
  <c r="AO135" i="8"/>
  <c r="AP135" i="8"/>
  <c r="AQ135" i="8"/>
  <c r="AR135" i="8"/>
  <c r="AS135" i="8"/>
  <c r="AT135" i="8"/>
  <c r="AU135" i="8"/>
  <c r="AV135" i="8"/>
  <c r="AW135" i="8"/>
  <c r="AX135" i="8"/>
  <c r="AY135" i="8"/>
  <c r="J136" i="8"/>
  <c r="K136" i="8"/>
  <c r="L136" i="8"/>
  <c r="M136" i="8"/>
  <c r="N136" i="8"/>
  <c r="O136" i="8"/>
  <c r="P136" i="8"/>
  <c r="Q136" i="8"/>
  <c r="R136" i="8"/>
  <c r="S136" i="8"/>
  <c r="T136" i="8"/>
  <c r="U136" i="8"/>
  <c r="V136" i="8"/>
  <c r="W136" i="8"/>
  <c r="X136" i="8"/>
  <c r="Y136" i="8"/>
  <c r="Z136" i="8"/>
  <c r="AA136" i="8"/>
  <c r="AB136" i="8"/>
  <c r="AC136" i="8"/>
  <c r="AD136" i="8"/>
  <c r="AE136" i="8"/>
  <c r="AF136" i="8"/>
  <c r="AG136" i="8"/>
  <c r="AH136" i="8"/>
  <c r="AI136" i="8"/>
  <c r="AJ136" i="8"/>
  <c r="AK136" i="8"/>
  <c r="AL136" i="8"/>
  <c r="AM136" i="8"/>
  <c r="AN136" i="8"/>
  <c r="AO136" i="8"/>
  <c r="AP136" i="8"/>
  <c r="AQ136" i="8"/>
  <c r="AR136" i="8"/>
  <c r="AS136" i="8"/>
  <c r="AT136" i="8"/>
  <c r="AU136" i="8"/>
  <c r="AV136" i="8"/>
  <c r="AW136" i="8"/>
  <c r="AX136" i="8"/>
  <c r="AY136" i="8"/>
  <c r="J137" i="8"/>
  <c r="K137" i="8"/>
  <c r="L137" i="8"/>
  <c r="L150" i="8" s="1"/>
  <c r="M137" i="8"/>
  <c r="M150" i="8" s="1"/>
  <c r="N137" i="8"/>
  <c r="O137" i="8"/>
  <c r="P137" i="8"/>
  <c r="P150" i="8" s="1"/>
  <c r="Q137" i="8"/>
  <c r="Q150" i="8" s="1"/>
  <c r="R137" i="8"/>
  <c r="S137" i="8"/>
  <c r="T137" i="8"/>
  <c r="U137" i="8"/>
  <c r="V137" i="8"/>
  <c r="W137" i="8"/>
  <c r="X137" i="8"/>
  <c r="X150" i="8" s="1"/>
  <c r="Y137" i="8"/>
  <c r="Z137" i="8"/>
  <c r="AA137" i="8"/>
  <c r="AB137" i="8"/>
  <c r="AB150" i="8" s="1"/>
  <c r="AC137" i="8"/>
  <c r="AC150" i="8" s="1"/>
  <c r="AD137" i="8"/>
  <c r="AE137" i="8"/>
  <c r="AF137" i="8"/>
  <c r="AF150" i="8" s="1"/>
  <c r="AG137" i="8"/>
  <c r="AG150" i="8" s="1"/>
  <c r="AH137" i="8"/>
  <c r="AI137" i="8"/>
  <c r="AJ137" i="8"/>
  <c r="AK137" i="8"/>
  <c r="AK150" i="8" s="1"/>
  <c r="AL137" i="8"/>
  <c r="AM137" i="8"/>
  <c r="AN137" i="8"/>
  <c r="AN150" i="8" s="1"/>
  <c r="AO137" i="8"/>
  <c r="AP137" i="8"/>
  <c r="AQ137" i="8"/>
  <c r="AR137" i="8"/>
  <c r="AR150" i="8" s="1"/>
  <c r="AS137" i="8"/>
  <c r="AT137" i="8"/>
  <c r="AU137" i="8"/>
  <c r="AV137" i="8"/>
  <c r="AV150" i="8" s="1"/>
  <c r="AW137" i="8"/>
  <c r="AX137" i="8"/>
  <c r="AY137" i="8"/>
  <c r="J138" i="8"/>
  <c r="K138" i="8"/>
  <c r="L138" i="8"/>
  <c r="M138" i="8"/>
  <c r="N138" i="8"/>
  <c r="O138" i="8"/>
  <c r="P138" i="8"/>
  <c r="Q138" i="8"/>
  <c r="R138" i="8"/>
  <c r="S138" i="8"/>
  <c r="T138" i="8"/>
  <c r="U138" i="8"/>
  <c r="V138" i="8"/>
  <c r="W138" i="8"/>
  <c r="X138" i="8"/>
  <c r="Y138" i="8"/>
  <c r="Z138" i="8"/>
  <c r="AA138" i="8"/>
  <c r="AB138" i="8"/>
  <c r="AC138" i="8"/>
  <c r="AD138" i="8"/>
  <c r="AE138" i="8"/>
  <c r="AF138" i="8"/>
  <c r="AG138" i="8"/>
  <c r="AH138" i="8"/>
  <c r="AI138" i="8"/>
  <c r="AJ138" i="8"/>
  <c r="AK138" i="8"/>
  <c r="AL138" i="8"/>
  <c r="AM138" i="8"/>
  <c r="AN138" i="8"/>
  <c r="AO138" i="8"/>
  <c r="AP138" i="8"/>
  <c r="AQ138" i="8"/>
  <c r="AR138" i="8"/>
  <c r="AS138" i="8"/>
  <c r="AT138" i="8"/>
  <c r="AU138" i="8"/>
  <c r="AV138" i="8"/>
  <c r="AW138" i="8"/>
  <c r="AX138" i="8"/>
  <c r="AY138" i="8"/>
  <c r="J139" i="8"/>
  <c r="K139" i="8"/>
  <c r="L139" i="8"/>
  <c r="M139" i="8"/>
  <c r="N139" i="8"/>
  <c r="O139" i="8"/>
  <c r="P139" i="8"/>
  <c r="Q139" i="8"/>
  <c r="R139" i="8"/>
  <c r="S139" i="8"/>
  <c r="T139" i="8"/>
  <c r="U139" i="8"/>
  <c r="V139" i="8"/>
  <c r="W139" i="8"/>
  <c r="X139" i="8"/>
  <c r="Y139" i="8"/>
  <c r="Z139" i="8"/>
  <c r="AA139" i="8"/>
  <c r="AB139" i="8"/>
  <c r="AC139" i="8"/>
  <c r="AD139" i="8"/>
  <c r="AE139" i="8"/>
  <c r="AF139" i="8"/>
  <c r="AG139" i="8"/>
  <c r="AH139" i="8"/>
  <c r="AI139" i="8"/>
  <c r="AJ139" i="8"/>
  <c r="AK139" i="8"/>
  <c r="AL139" i="8"/>
  <c r="AM139" i="8"/>
  <c r="AN139" i="8"/>
  <c r="AO139" i="8"/>
  <c r="AP139" i="8"/>
  <c r="AQ139" i="8"/>
  <c r="AR139" i="8"/>
  <c r="AS139" i="8"/>
  <c r="AT139" i="8"/>
  <c r="AU139" i="8"/>
  <c r="AV139" i="8"/>
  <c r="AW139" i="8"/>
  <c r="AX139" i="8"/>
  <c r="AY139" i="8"/>
  <c r="J140" i="8"/>
  <c r="K140" i="8"/>
  <c r="L140" i="8"/>
  <c r="M140" i="8"/>
  <c r="N140" i="8"/>
  <c r="O140" i="8"/>
  <c r="P140" i="8"/>
  <c r="Q140" i="8"/>
  <c r="R140" i="8"/>
  <c r="S140" i="8"/>
  <c r="T140" i="8"/>
  <c r="U140" i="8"/>
  <c r="V140" i="8"/>
  <c r="W140" i="8"/>
  <c r="X140" i="8"/>
  <c r="Y140" i="8"/>
  <c r="Z140" i="8"/>
  <c r="AA140" i="8"/>
  <c r="AB140" i="8"/>
  <c r="AC140" i="8"/>
  <c r="AD140" i="8"/>
  <c r="AE140" i="8"/>
  <c r="AF140" i="8"/>
  <c r="AG140" i="8"/>
  <c r="AH140" i="8"/>
  <c r="AI140" i="8"/>
  <c r="AJ140" i="8"/>
  <c r="AK140" i="8"/>
  <c r="AL140" i="8"/>
  <c r="AM140" i="8"/>
  <c r="AN140" i="8"/>
  <c r="AO140" i="8"/>
  <c r="AP140" i="8"/>
  <c r="AQ140" i="8"/>
  <c r="AR140" i="8"/>
  <c r="AS140" i="8"/>
  <c r="AT140" i="8"/>
  <c r="AU140" i="8"/>
  <c r="AV140" i="8"/>
  <c r="AW140" i="8"/>
  <c r="AX140" i="8"/>
  <c r="AY140" i="8"/>
  <c r="J141" i="8"/>
  <c r="K141" i="8"/>
  <c r="L141" i="8"/>
  <c r="M141" i="8"/>
  <c r="N141" i="8"/>
  <c r="O141" i="8"/>
  <c r="P141" i="8"/>
  <c r="Q141" i="8"/>
  <c r="R141" i="8"/>
  <c r="S141" i="8"/>
  <c r="T141" i="8"/>
  <c r="U141" i="8"/>
  <c r="V141" i="8"/>
  <c r="W141" i="8"/>
  <c r="X141" i="8"/>
  <c r="Y141" i="8"/>
  <c r="Z141" i="8"/>
  <c r="AA141" i="8"/>
  <c r="AB141" i="8"/>
  <c r="AC141" i="8"/>
  <c r="AD141" i="8"/>
  <c r="AE141" i="8"/>
  <c r="AF141" i="8"/>
  <c r="AG141" i="8"/>
  <c r="AH141" i="8"/>
  <c r="AI141" i="8"/>
  <c r="AJ141" i="8"/>
  <c r="AK141" i="8"/>
  <c r="AL141" i="8"/>
  <c r="AM141" i="8"/>
  <c r="AN141" i="8"/>
  <c r="AO141" i="8"/>
  <c r="AP141" i="8"/>
  <c r="AQ141" i="8"/>
  <c r="AR141" i="8"/>
  <c r="AS141" i="8"/>
  <c r="AT141" i="8"/>
  <c r="AU141" i="8"/>
  <c r="AV141" i="8"/>
  <c r="AW141" i="8"/>
  <c r="AX141" i="8"/>
  <c r="AY141" i="8"/>
  <c r="J142" i="8"/>
  <c r="K142" i="8"/>
  <c r="L142" i="8"/>
  <c r="M142" i="8"/>
  <c r="N142" i="8"/>
  <c r="O142" i="8"/>
  <c r="P142" i="8"/>
  <c r="Q142" i="8"/>
  <c r="R142" i="8"/>
  <c r="S142" i="8"/>
  <c r="T142" i="8"/>
  <c r="U142" i="8"/>
  <c r="V142" i="8"/>
  <c r="W142" i="8"/>
  <c r="X142" i="8"/>
  <c r="Y142" i="8"/>
  <c r="Z142" i="8"/>
  <c r="AA142" i="8"/>
  <c r="AB142" i="8"/>
  <c r="AC142" i="8"/>
  <c r="AD142" i="8"/>
  <c r="AE142" i="8"/>
  <c r="AF142" i="8"/>
  <c r="AG142" i="8"/>
  <c r="AH142" i="8"/>
  <c r="AI142" i="8"/>
  <c r="AJ142" i="8"/>
  <c r="AK142" i="8"/>
  <c r="AL142" i="8"/>
  <c r="AM142" i="8"/>
  <c r="AN142" i="8"/>
  <c r="AO142" i="8"/>
  <c r="AP142" i="8"/>
  <c r="AQ142" i="8"/>
  <c r="AR142" i="8"/>
  <c r="AS142" i="8"/>
  <c r="AT142" i="8"/>
  <c r="AU142" i="8"/>
  <c r="AV142" i="8"/>
  <c r="AW142" i="8"/>
  <c r="AX142" i="8"/>
  <c r="AY142" i="8"/>
  <c r="J143" i="8"/>
  <c r="K143" i="8"/>
  <c r="L143" i="8"/>
  <c r="M143" i="8"/>
  <c r="N143" i="8"/>
  <c r="O143" i="8"/>
  <c r="P143" i="8"/>
  <c r="Q143" i="8"/>
  <c r="R143" i="8"/>
  <c r="S143" i="8"/>
  <c r="T143" i="8"/>
  <c r="U143" i="8"/>
  <c r="V143" i="8"/>
  <c r="W143" i="8"/>
  <c r="X143" i="8"/>
  <c r="Y143" i="8"/>
  <c r="Z143" i="8"/>
  <c r="AA143" i="8"/>
  <c r="AB143" i="8"/>
  <c r="AC143" i="8"/>
  <c r="AD143" i="8"/>
  <c r="AE143" i="8"/>
  <c r="AF143" i="8"/>
  <c r="AG143" i="8"/>
  <c r="AH143" i="8"/>
  <c r="AI143" i="8"/>
  <c r="AJ143" i="8"/>
  <c r="AK143" i="8"/>
  <c r="AL143" i="8"/>
  <c r="AM143" i="8"/>
  <c r="AN143" i="8"/>
  <c r="AO143" i="8"/>
  <c r="AP143" i="8"/>
  <c r="AQ143" i="8"/>
  <c r="AR143" i="8"/>
  <c r="AS143" i="8"/>
  <c r="AT143" i="8"/>
  <c r="AU143" i="8"/>
  <c r="AV143" i="8"/>
  <c r="AW143" i="8"/>
  <c r="AX143" i="8"/>
  <c r="AY143" i="8"/>
  <c r="J144" i="8"/>
  <c r="K144" i="8"/>
  <c r="L144" i="8"/>
  <c r="M144" i="8"/>
  <c r="N144" i="8"/>
  <c r="O144" i="8"/>
  <c r="P144" i="8"/>
  <c r="Q144" i="8"/>
  <c r="R144" i="8"/>
  <c r="S144" i="8"/>
  <c r="T144" i="8"/>
  <c r="U144" i="8"/>
  <c r="V144" i="8"/>
  <c r="W144" i="8"/>
  <c r="X144" i="8"/>
  <c r="Y144" i="8"/>
  <c r="Z144" i="8"/>
  <c r="AA144" i="8"/>
  <c r="AB144" i="8"/>
  <c r="AC144" i="8"/>
  <c r="AD144" i="8"/>
  <c r="AE144" i="8"/>
  <c r="AF144" i="8"/>
  <c r="AG144" i="8"/>
  <c r="AH144" i="8"/>
  <c r="AI144" i="8"/>
  <c r="AJ144" i="8"/>
  <c r="AK144" i="8"/>
  <c r="AL144" i="8"/>
  <c r="AM144" i="8"/>
  <c r="AN144" i="8"/>
  <c r="AO144" i="8"/>
  <c r="AP144" i="8"/>
  <c r="AQ144" i="8"/>
  <c r="AR144" i="8"/>
  <c r="AS144" i="8"/>
  <c r="AT144" i="8"/>
  <c r="AU144" i="8"/>
  <c r="AV144" i="8"/>
  <c r="AW144" i="8"/>
  <c r="AX144" i="8"/>
  <c r="AY144" i="8"/>
  <c r="J145" i="8"/>
  <c r="K145" i="8"/>
  <c r="L145" i="8"/>
  <c r="M145" i="8"/>
  <c r="N145" i="8"/>
  <c r="O145" i="8"/>
  <c r="P145" i="8"/>
  <c r="Q145" i="8"/>
  <c r="R145" i="8"/>
  <c r="S145" i="8"/>
  <c r="T145" i="8"/>
  <c r="U145" i="8"/>
  <c r="V145" i="8"/>
  <c r="W145" i="8"/>
  <c r="X145" i="8"/>
  <c r="Y145" i="8"/>
  <c r="Z145" i="8"/>
  <c r="AA145" i="8"/>
  <c r="AB145" i="8"/>
  <c r="AC145" i="8"/>
  <c r="AD145" i="8"/>
  <c r="AE145" i="8"/>
  <c r="AF145" i="8"/>
  <c r="AG145" i="8"/>
  <c r="AH145" i="8"/>
  <c r="AI145" i="8"/>
  <c r="AJ145" i="8"/>
  <c r="AK145" i="8"/>
  <c r="AL145" i="8"/>
  <c r="AM145" i="8"/>
  <c r="AN145" i="8"/>
  <c r="AO145" i="8"/>
  <c r="AP145" i="8"/>
  <c r="AQ145" i="8"/>
  <c r="AR145" i="8"/>
  <c r="AS145" i="8"/>
  <c r="AT145" i="8"/>
  <c r="AU145" i="8"/>
  <c r="AV145" i="8"/>
  <c r="AW145" i="8"/>
  <c r="AX145" i="8"/>
  <c r="AY145" i="8"/>
  <c r="J146" i="8"/>
  <c r="K146" i="8"/>
  <c r="L146" i="8"/>
  <c r="M146" i="8"/>
  <c r="N146" i="8"/>
  <c r="O146" i="8"/>
  <c r="P146" i="8"/>
  <c r="Q146" i="8"/>
  <c r="R146" i="8"/>
  <c r="S146" i="8"/>
  <c r="T146" i="8"/>
  <c r="U146" i="8"/>
  <c r="V146" i="8"/>
  <c r="W146" i="8"/>
  <c r="X146" i="8"/>
  <c r="Y146" i="8"/>
  <c r="Z146" i="8"/>
  <c r="AA146" i="8"/>
  <c r="AB146" i="8"/>
  <c r="AC146" i="8"/>
  <c r="AD146" i="8"/>
  <c r="AE146" i="8"/>
  <c r="AF146" i="8"/>
  <c r="AG146" i="8"/>
  <c r="AH146" i="8"/>
  <c r="AI146" i="8"/>
  <c r="AJ146" i="8"/>
  <c r="AK146" i="8"/>
  <c r="AL146" i="8"/>
  <c r="AM146" i="8"/>
  <c r="AN146" i="8"/>
  <c r="AO146" i="8"/>
  <c r="AP146" i="8"/>
  <c r="AQ146" i="8"/>
  <c r="AR146" i="8"/>
  <c r="AS146" i="8"/>
  <c r="AT146" i="8"/>
  <c r="AU146" i="8"/>
  <c r="AV146" i="8"/>
  <c r="AW146" i="8"/>
  <c r="AX146" i="8"/>
  <c r="AY146" i="8"/>
  <c r="J147" i="8"/>
  <c r="K147" i="8"/>
  <c r="L147" i="8"/>
  <c r="M147" i="8"/>
  <c r="N147" i="8"/>
  <c r="O147" i="8"/>
  <c r="P147" i="8"/>
  <c r="Q147" i="8"/>
  <c r="R147" i="8"/>
  <c r="S147" i="8"/>
  <c r="T147" i="8"/>
  <c r="U147" i="8"/>
  <c r="V147" i="8"/>
  <c r="W147" i="8"/>
  <c r="X147" i="8"/>
  <c r="Y147" i="8"/>
  <c r="Z147" i="8"/>
  <c r="AA147" i="8"/>
  <c r="AB147" i="8"/>
  <c r="AC147" i="8"/>
  <c r="AD147" i="8"/>
  <c r="AE147" i="8"/>
  <c r="AF147" i="8"/>
  <c r="AG147" i="8"/>
  <c r="AH147" i="8"/>
  <c r="AI147" i="8"/>
  <c r="AJ147" i="8"/>
  <c r="AK147" i="8"/>
  <c r="AL147" i="8"/>
  <c r="AM147" i="8"/>
  <c r="AN147" i="8"/>
  <c r="AO147" i="8"/>
  <c r="AP147" i="8"/>
  <c r="AQ147" i="8"/>
  <c r="AR147" i="8"/>
  <c r="AS147" i="8"/>
  <c r="AT147" i="8"/>
  <c r="AU147" i="8"/>
  <c r="AV147" i="8"/>
  <c r="AW147" i="8"/>
  <c r="AX147" i="8"/>
  <c r="AY147" i="8"/>
  <c r="J148" i="8"/>
  <c r="K148" i="8"/>
  <c r="L148" i="8"/>
  <c r="M148" i="8"/>
  <c r="N148" i="8"/>
  <c r="O148" i="8"/>
  <c r="P148" i="8"/>
  <c r="Q148" i="8"/>
  <c r="R148" i="8"/>
  <c r="S148" i="8"/>
  <c r="T148" i="8"/>
  <c r="U148" i="8"/>
  <c r="V148" i="8"/>
  <c r="W148" i="8"/>
  <c r="X148" i="8"/>
  <c r="Y148" i="8"/>
  <c r="Z148" i="8"/>
  <c r="AA148" i="8"/>
  <c r="AB148" i="8"/>
  <c r="AC148" i="8"/>
  <c r="AD148" i="8"/>
  <c r="AE148" i="8"/>
  <c r="AF148" i="8"/>
  <c r="AG148" i="8"/>
  <c r="AH148" i="8"/>
  <c r="AI148" i="8"/>
  <c r="AJ148" i="8"/>
  <c r="AK148" i="8"/>
  <c r="AL148" i="8"/>
  <c r="AM148" i="8"/>
  <c r="AN148" i="8"/>
  <c r="AO148" i="8"/>
  <c r="AP148" i="8"/>
  <c r="AQ148" i="8"/>
  <c r="AR148" i="8"/>
  <c r="AS148" i="8"/>
  <c r="AT148" i="8"/>
  <c r="AU148" i="8"/>
  <c r="AV148" i="8"/>
  <c r="AW148" i="8"/>
  <c r="AX148" i="8"/>
  <c r="AY148" i="8"/>
  <c r="CN103" i="8"/>
  <c r="CS103" i="8"/>
  <c r="CX103" i="8"/>
  <c r="DC103" i="8"/>
  <c r="DH104" i="8" s="1"/>
  <c r="AZ121" i="3"/>
  <c r="AZ79" i="8"/>
  <c r="AZ133" i="8" s="1"/>
  <c r="J74" i="8"/>
  <c r="J130" i="8" s="1"/>
  <c r="K74" i="8"/>
  <c r="K130" i="8" s="1"/>
  <c r="L74" i="8"/>
  <c r="M74" i="8"/>
  <c r="M130" i="8" s="1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Q130" i="8" s="1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J75" i="8"/>
  <c r="J131" i="8" s="1"/>
  <c r="K75" i="8"/>
  <c r="K131" i="8" s="1"/>
  <c r="L75" i="8"/>
  <c r="L131" i="8" s="1"/>
  <c r="M75" i="8"/>
  <c r="M131" i="8" s="1"/>
  <c r="N75" i="8"/>
  <c r="N131" i="8" s="1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Z131" i="8" s="1"/>
  <c r="AV75" i="8"/>
  <c r="AW75" i="8"/>
  <c r="AX75" i="8"/>
  <c r="AY75" i="8"/>
  <c r="BY87" i="4"/>
  <c r="BZ87" i="4"/>
  <c r="CA87" i="4"/>
  <c r="CB87" i="4"/>
  <c r="CC87" i="4"/>
  <c r="CD87" i="4"/>
  <c r="DW736" i="3"/>
  <c r="BA79" i="8"/>
  <c r="BA133" i="8" s="1"/>
  <c r="BE79" i="8"/>
  <c r="BF79" i="8"/>
  <c r="BK79" i="8"/>
  <c r="BO79" i="8"/>
  <c r="BP79" i="8"/>
  <c r="BU79" i="8"/>
  <c r="BV79" i="8"/>
  <c r="BW79" i="8"/>
  <c r="BZ79" i="8"/>
  <c r="BZ133" i="8" s="1"/>
  <c r="CB79" i="8"/>
  <c r="DE28" i="6"/>
  <c r="DF28" i="6"/>
  <c r="DF34" i="6"/>
  <c r="DG34" i="6"/>
  <c r="DE36" i="6"/>
  <c r="DF36" i="6"/>
  <c r="DG36" i="6"/>
  <c r="BR57" i="3"/>
  <c r="BS57" i="3"/>
  <c r="BQ57" i="3"/>
  <c r="BP57" i="3"/>
  <c r="BM57" i="3"/>
  <c r="BN57" i="3"/>
  <c r="BL57" i="3"/>
  <c r="BJ57" i="3"/>
  <c r="BG57" i="3"/>
  <c r="BF57" i="3"/>
  <c r="BE57" i="3"/>
  <c r="BB57" i="3"/>
  <c r="BA57" i="3"/>
  <c r="AY58" i="3"/>
  <c r="DW253" i="8"/>
  <c r="CO93" i="8"/>
  <c r="DD28" i="7"/>
  <c r="DE28" i="7"/>
  <c r="DF28" i="7"/>
  <c r="DG28" i="7"/>
  <c r="DI28" i="7"/>
  <c r="DJ28" i="7"/>
  <c r="DK28" i="7"/>
  <c r="DL28" i="7"/>
  <c r="DM28" i="7"/>
  <c r="DN28" i="7"/>
  <c r="DO28" i="7"/>
  <c r="DP28" i="7"/>
  <c r="DQ28" i="7"/>
  <c r="DS28" i="7"/>
  <c r="DT28" i="7"/>
  <c r="DU28" i="7"/>
  <c r="DV28" i="7"/>
  <c r="CO38" i="7"/>
  <c r="CQ38" i="7"/>
  <c r="CN18" i="6"/>
  <c r="DR205" i="4"/>
  <c r="DR117" i="8" s="1"/>
  <c r="DV205" i="4"/>
  <c r="DV117" i="8" s="1"/>
  <c r="DU205" i="4"/>
  <c r="DU117" i="8" s="1"/>
  <c r="DT205" i="4"/>
  <c r="DT117" i="8" s="1"/>
  <c r="DS205" i="4"/>
  <c r="DS117" i="8" s="1"/>
  <c r="DQ205" i="4"/>
  <c r="DQ117" i="8" s="1"/>
  <c r="DP205" i="4"/>
  <c r="DP117" i="8" s="1"/>
  <c r="DO205" i="4"/>
  <c r="DO117" i="8" s="1"/>
  <c r="DN205" i="4"/>
  <c r="DN117" i="8" s="1"/>
  <c r="DL205" i="4"/>
  <c r="DL117" i="8" s="1"/>
  <c r="DK205" i="4"/>
  <c r="DK117" i="8" s="1"/>
  <c r="DK140" i="8" s="1"/>
  <c r="DJ117" i="8"/>
  <c r="DR208" i="4"/>
  <c r="DR120" i="8" s="1"/>
  <c r="DW208" i="4"/>
  <c r="DW120" i="8" s="1"/>
  <c r="DW206" i="4"/>
  <c r="DR206" i="4"/>
  <c r="DR118" i="8" s="1"/>
  <c r="DW180" i="4"/>
  <c r="DW116" i="8" s="1"/>
  <c r="CS204" i="4"/>
  <c r="DE120" i="8"/>
  <c r="CQ127" i="4"/>
  <c r="DF120" i="8"/>
  <c r="DG120" i="8"/>
  <c r="DB120" i="8"/>
  <c r="DI116" i="8"/>
  <c r="DI118" i="8"/>
  <c r="DI120" i="8"/>
  <c r="DJ180" i="4"/>
  <c r="DJ116" i="8" s="1"/>
  <c r="DJ118" i="8"/>
  <c r="DJ120" i="8"/>
  <c r="DK180" i="4"/>
  <c r="DK116" i="8" s="1"/>
  <c r="DK206" i="4"/>
  <c r="DK118" i="8" s="1"/>
  <c r="DK208" i="4"/>
  <c r="DL180" i="4"/>
  <c r="DL206" i="4"/>
  <c r="DL208" i="4"/>
  <c r="DL120" i="8" s="1"/>
  <c r="DN180" i="4"/>
  <c r="DN206" i="4"/>
  <c r="DN118" i="8" s="1"/>
  <c r="DN208" i="4"/>
  <c r="DN120" i="8" s="1"/>
  <c r="DO180" i="4"/>
  <c r="DO206" i="4"/>
  <c r="DO118" i="8" s="1"/>
  <c r="DO208" i="4"/>
  <c r="DO227" i="4" s="1"/>
  <c r="DP180" i="4"/>
  <c r="DP116" i="8" s="1"/>
  <c r="DP206" i="4"/>
  <c r="DP208" i="4"/>
  <c r="DQ180" i="4"/>
  <c r="DQ116" i="8" s="1"/>
  <c r="DQ206" i="4"/>
  <c r="DQ118" i="8" s="1"/>
  <c r="DQ208" i="4"/>
  <c r="DQ120" i="8" s="1"/>
  <c r="DS180" i="4"/>
  <c r="DS116" i="8" s="1"/>
  <c r="DS206" i="4"/>
  <c r="DS118" i="8" s="1"/>
  <c r="DS208" i="4"/>
  <c r="DS227" i="4" s="1"/>
  <c r="DT180" i="4"/>
  <c r="DT116" i="8" s="1"/>
  <c r="DT206" i="4"/>
  <c r="DT118" i="8" s="1"/>
  <c r="DT208" i="4"/>
  <c r="DT120" i="8" s="1"/>
  <c r="DU180" i="4"/>
  <c r="DU116" i="8" s="1"/>
  <c r="DU206" i="4"/>
  <c r="DU118" i="8" s="1"/>
  <c r="DU208" i="4"/>
  <c r="DU120" i="8" s="1"/>
  <c r="DV180" i="4"/>
  <c r="DV116" i="8" s="1"/>
  <c r="DV206" i="4"/>
  <c r="DV118" i="8" s="1"/>
  <c r="DV208" i="4"/>
  <c r="DV120" i="8" s="1"/>
  <c r="DH50" i="5"/>
  <c r="DM50" i="5"/>
  <c r="DR50" i="5"/>
  <c r="DW50" i="5"/>
  <c r="DM113" i="6"/>
  <c r="DM36" i="6" s="1"/>
  <c r="DR113" i="6"/>
  <c r="DR36" i="6" s="1"/>
  <c r="DW113" i="6"/>
  <c r="DW36" i="6" s="1"/>
  <c r="DR71" i="6"/>
  <c r="DR23" i="6" s="1"/>
  <c r="DW71" i="6"/>
  <c r="DW23" i="6"/>
  <c r="DH1" i="7"/>
  <c r="DM227" i="8"/>
  <c r="DR227" i="8"/>
  <c r="DW227" i="8"/>
  <c r="DW152" i="10"/>
  <c r="DR152" i="10"/>
  <c r="DM152" i="10"/>
  <c r="DG21" i="6"/>
  <c r="DI21" i="6"/>
  <c r="DJ311" i="4"/>
  <c r="DK311" i="4"/>
  <c r="DL311" i="4"/>
  <c r="DN311" i="4"/>
  <c r="DN182" i="4" s="1"/>
  <c r="DN122" i="8" s="1"/>
  <c r="DO311" i="4"/>
  <c r="DO53" i="6" s="1"/>
  <c r="DO21" i="6" s="1"/>
  <c r="DP311" i="4"/>
  <c r="DQ311" i="4"/>
  <c r="DQ53" i="6" s="1"/>
  <c r="DQ21" i="6" s="1"/>
  <c r="DS311" i="4"/>
  <c r="DS182" i="4" s="1"/>
  <c r="DT311" i="4"/>
  <c r="DU311" i="4"/>
  <c r="DU182" i="4" s="1"/>
  <c r="DV311" i="4"/>
  <c r="DV53" i="6" s="1"/>
  <c r="DV21" i="6" s="1"/>
  <c r="DM317" i="4"/>
  <c r="DM184" i="4" s="1"/>
  <c r="DM124" i="8" s="1"/>
  <c r="DR317" i="4"/>
  <c r="DR184" i="4" s="1"/>
  <c r="DR124" i="8" s="1"/>
  <c r="DW317" i="4"/>
  <c r="DW184" i="4" s="1"/>
  <c r="DM307" i="4"/>
  <c r="DM209" i="4" s="1"/>
  <c r="DR307" i="4"/>
  <c r="DR209" i="4" s="1"/>
  <c r="DR121" i="8" s="1"/>
  <c r="DW307" i="4"/>
  <c r="DW209" i="4" s="1"/>
  <c r="DW121" i="8" s="1"/>
  <c r="DR207" i="4"/>
  <c r="DW207" i="4"/>
  <c r="DJ184" i="4"/>
  <c r="DJ124" i="8" s="1"/>
  <c r="DJ147" i="8" s="1"/>
  <c r="DK184" i="4"/>
  <c r="DK124" i="8" s="1"/>
  <c r="DL184" i="4"/>
  <c r="DL124" i="8" s="1"/>
  <c r="DN184" i="4"/>
  <c r="DN124" i="8" s="1"/>
  <c r="DO184" i="4"/>
  <c r="DO124" i="8" s="1"/>
  <c r="DP184" i="4"/>
  <c r="DP124" i="8" s="1"/>
  <c r="DQ184" i="4"/>
  <c r="DQ124" i="8" s="1"/>
  <c r="DS184" i="4"/>
  <c r="DS124" i="8" s="1"/>
  <c r="DT184" i="4"/>
  <c r="DT124" i="8" s="1"/>
  <c r="DU184" i="4"/>
  <c r="DU124" i="8" s="1"/>
  <c r="DV184" i="4"/>
  <c r="DV124" i="8" s="1"/>
  <c r="DG119" i="8"/>
  <c r="DJ119" i="8"/>
  <c r="DK207" i="4"/>
  <c r="DK119" i="8" s="1"/>
  <c r="DL207" i="4"/>
  <c r="DN207" i="4"/>
  <c r="DO207" i="4"/>
  <c r="DO119" i="8" s="1"/>
  <c r="DO142" i="8" s="1"/>
  <c r="DP207" i="4"/>
  <c r="DP119" i="8" s="1"/>
  <c r="DQ207" i="4"/>
  <c r="DQ119" i="8" s="1"/>
  <c r="DS207" i="4"/>
  <c r="DT207" i="4"/>
  <c r="DT226" i="4" s="1"/>
  <c r="DU207" i="4"/>
  <c r="DV207" i="4"/>
  <c r="DK209" i="4"/>
  <c r="DL209" i="4"/>
  <c r="DL121" i="8" s="1"/>
  <c r="DN209" i="4"/>
  <c r="DO209" i="4"/>
  <c r="DO121" i="8" s="1"/>
  <c r="DP209" i="4"/>
  <c r="DP121" i="8" s="1"/>
  <c r="DQ209" i="4"/>
  <c r="DQ121" i="8" s="1"/>
  <c r="DQ144" i="8" s="1"/>
  <c r="DS209" i="4"/>
  <c r="DS121" i="8" s="1"/>
  <c r="DT209" i="4"/>
  <c r="DT121" i="8" s="1"/>
  <c r="DU209" i="4"/>
  <c r="DU121" i="8" s="1"/>
  <c r="DV209" i="4"/>
  <c r="DV121" i="8" s="1"/>
  <c r="DH1" i="3"/>
  <c r="DN651" i="3"/>
  <c r="DS651" i="3"/>
  <c r="DH498" i="3"/>
  <c r="DM498" i="3"/>
  <c r="DR498" i="3"/>
  <c r="DW498" i="3"/>
  <c r="DH499" i="3"/>
  <c r="DM499" i="3"/>
  <c r="DR499" i="3"/>
  <c r="DW499" i="3"/>
  <c r="CP48" i="3"/>
  <c r="BY661" i="3"/>
  <c r="CB663" i="3"/>
  <c r="CB681" i="3"/>
  <c r="CC663" i="3"/>
  <c r="CC683" i="3"/>
  <c r="CF681" i="3"/>
  <c r="CF683" i="3"/>
  <c r="CG684" i="3"/>
  <c r="CL680" i="3"/>
  <c r="DR736" i="3"/>
  <c r="CK44" i="3"/>
  <c r="CJ42" i="3"/>
  <c r="CJ46" i="3"/>
  <c r="CS116" i="8"/>
  <c r="CS122" i="8"/>
  <c r="CS123" i="8"/>
  <c r="CS205" i="4"/>
  <c r="CS206" i="4"/>
  <c r="CS118" i="8" s="1"/>
  <c r="CS207" i="4"/>
  <c r="CS208" i="4"/>
  <c r="CS120" i="8" s="1"/>
  <c r="CS209" i="4"/>
  <c r="CS121" i="8" s="1"/>
  <c r="CS162" i="4"/>
  <c r="CN133" i="4"/>
  <c r="CR205" i="4"/>
  <c r="CR206" i="4"/>
  <c r="CR207" i="4"/>
  <c r="CR208" i="4"/>
  <c r="CR209" i="4"/>
  <c r="CR210" i="4"/>
  <c r="CM204" i="4"/>
  <c r="CS28" i="7"/>
  <c r="CS286" i="8"/>
  <c r="CP204" i="4"/>
  <c r="CJ802" i="3"/>
  <c r="CJ113" i="4" s="1"/>
  <c r="CQ63" i="3"/>
  <c r="CR530" i="3"/>
  <c r="CG52" i="3"/>
  <c r="CM542" i="3"/>
  <c r="CF297" i="3"/>
  <c r="CM37" i="3"/>
  <c r="CR48" i="7"/>
  <c r="CR31" i="7"/>
  <c r="CT253" i="4"/>
  <c r="CO18" i="6"/>
  <c r="CO280" i="8"/>
  <c r="CT37" i="4"/>
  <c r="BZ284" i="4"/>
  <c r="CP565" i="3"/>
  <c r="CO202" i="4"/>
  <c r="CP201" i="4"/>
  <c r="CO397" i="3"/>
  <c r="CP37" i="3"/>
  <c r="CQ26" i="7"/>
  <c r="CQ28" i="7"/>
  <c r="CQ205" i="4"/>
  <c r="CQ206" i="4"/>
  <c r="CQ118" i="8" s="1"/>
  <c r="CQ207" i="4"/>
  <c r="CQ119" i="8" s="1"/>
  <c r="CQ208" i="4"/>
  <c r="CQ209" i="4"/>
  <c r="CL205" i="4"/>
  <c r="CL117" i="8" s="1"/>
  <c r="CL206" i="4"/>
  <c r="CL207" i="4"/>
  <c r="CL208" i="4"/>
  <c r="CL209" i="4"/>
  <c r="CL121" i="8" s="1"/>
  <c r="CQ530" i="3"/>
  <c r="CL530" i="3"/>
  <c r="CO471" i="3"/>
  <c r="CO473" i="3" s="1"/>
  <c r="CP475" i="3"/>
  <c r="CQ471" i="3"/>
  <c r="CP45" i="3"/>
  <c r="CP280" i="8"/>
  <c r="CP199" i="8"/>
  <c r="CT74" i="8"/>
  <c r="CM79" i="8"/>
  <c r="BB53" i="3"/>
  <c r="BB16" i="3" s="1"/>
  <c r="BF53" i="3"/>
  <c r="BF16" i="3" s="1"/>
  <c r="BG418" i="3"/>
  <c r="BH53" i="3"/>
  <c r="BH16" i="3" s="1"/>
  <c r="BI418" i="3"/>
  <c r="BK452" i="3"/>
  <c r="BL463" i="3"/>
  <c r="BM470" i="3"/>
  <c r="BM453" i="3"/>
  <c r="BN418" i="3"/>
  <c r="BN542" i="3" s="1"/>
  <c r="BN543" i="3" s="1"/>
  <c r="BP684" i="3"/>
  <c r="BP464" i="3"/>
  <c r="BQ53" i="3"/>
  <c r="BQ16" i="3" s="1"/>
  <c r="BR418" i="3"/>
  <c r="BR542" i="3" s="1"/>
  <c r="BS53" i="3"/>
  <c r="BS16" i="3" s="1"/>
  <c r="BX52" i="3"/>
  <c r="BX15" i="3" s="1"/>
  <c r="BW463" i="3"/>
  <c r="BV57" i="3"/>
  <c r="BW409" i="3"/>
  <c r="BW296" i="3" s="1"/>
  <c r="BW206" i="3" s="1"/>
  <c r="BV53" i="3"/>
  <c r="BV16" i="3" s="1"/>
  <c r="BQ744" i="3"/>
  <c r="BX744" i="3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U58" i="7"/>
  <c r="AV58" i="7"/>
  <c r="AW58" i="7"/>
  <c r="AX58" i="7"/>
  <c r="AY58" i="7"/>
  <c r="AZ21" i="7"/>
  <c r="AZ22" i="7"/>
  <c r="AZ20" i="7"/>
  <c r="AZ26" i="7"/>
  <c r="AZ28" i="7"/>
  <c r="BA48" i="7"/>
  <c r="BA21" i="7"/>
  <c r="BA22" i="7"/>
  <c r="BA20" i="7"/>
  <c r="BA26" i="7"/>
  <c r="BA28" i="7"/>
  <c r="BB20" i="7"/>
  <c r="BC40" i="7"/>
  <c r="BD202" i="7"/>
  <c r="BD40" i="7"/>
  <c r="BD26" i="7"/>
  <c r="BD28" i="7"/>
  <c r="BE21" i="7"/>
  <c r="BE22" i="7"/>
  <c r="BE23" i="7"/>
  <c r="BE28" i="7"/>
  <c r="BF22" i="7"/>
  <c r="BF23" i="7"/>
  <c r="BF26" i="7"/>
  <c r="BF28" i="7"/>
  <c r="BG43" i="7"/>
  <c r="BG28" i="7"/>
  <c r="BH38" i="7"/>
  <c r="BH28" i="7"/>
  <c r="BJ23" i="7"/>
  <c r="BJ26" i="7"/>
  <c r="BJ28" i="7"/>
  <c r="BK203" i="7"/>
  <c r="BK40" i="7"/>
  <c r="BK23" i="7"/>
  <c r="BK26" i="7"/>
  <c r="BK28" i="7"/>
  <c r="BL40" i="7"/>
  <c r="BL48" i="7"/>
  <c r="BL28" i="7"/>
  <c r="BM202" i="7"/>
  <c r="BM203" i="7"/>
  <c r="BM23" i="7"/>
  <c r="BM28" i="7"/>
  <c r="BN43" i="7"/>
  <c r="BO103" i="7"/>
  <c r="BN26" i="7"/>
  <c r="BO26" i="7"/>
  <c r="BO28" i="7"/>
  <c r="BP26" i="7"/>
  <c r="BP28" i="7"/>
  <c r="BQ38" i="7"/>
  <c r="BR23" i="7"/>
  <c r="BR26" i="7"/>
  <c r="BS38" i="7"/>
  <c r="BT104" i="7"/>
  <c r="BT23" i="7" s="1"/>
  <c r="BS26" i="7"/>
  <c r="BT43" i="7"/>
  <c r="BT26" i="7"/>
  <c r="BT28" i="7"/>
  <c r="BU202" i="7"/>
  <c r="BU26" i="7"/>
  <c r="BU28" i="7"/>
  <c r="BV26" i="7"/>
  <c r="BW48" i="7"/>
  <c r="BW26" i="7"/>
  <c r="BY40" i="7"/>
  <c r="BY26" i="7"/>
  <c r="BY28" i="7"/>
  <c r="BZ48" i="7"/>
  <c r="BZ23" i="7"/>
  <c r="BZ26" i="7"/>
  <c r="BZ28" i="7"/>
  <c r="CA38" i="7"/>
  <c r="CA48" i="7"/>
  <c r="CA26" i="7"/>
  <c r="CA28" i="7"/>
  <c r="CC202" i="7"/>
  <c r="CD202" i="7"/>
  <c r="CD48" i="7"/>
  <c r="CD26" i="7"/>
  <c r="CE202" i="7"/>
  <c r="CE203" i="7"/>
  <c r="CE43" i="7"/>
  <c r="CE48" i="7"/>
  <c r="CE26" i="7"/>
  <c r="CE28" i="7"/>
  <c r="CF48" i="7"/>
  <c r="CF23" i="7"/>
  <c r="CF26" i="7"/>
  <c r="CG202" i="7"/>
  <c r="CG48" i="7"/>
  <c r="CG130" i="6"/>
  <c r="CG40" i="6" s="1"/>
  <c r="CG26" i="7"/>
  <c r="CG28" i="7"/>
  <c r="CH40" i="7"/>
  <c r="CH48" i="7"/>
  <c r="CH26" i="7"/>
  <c r="CH28" i="7"/>
  <c r="CI26" i="7"/>
  <c r="CJ26" i="7"/>
  <c r="CK43" i="7"/>
  <c r="CK48" i="7"/>
  <c r="CK28" i="7"/>
  <c r="CL26" i="7"/>
  <c r="CL28" i="7"/>
  <c r="CM48" i="7"/>
  <c r="CM26" i="7"/>
  <c r="CM28" i="7"/>
  <c r="CN28" i="7"/>
  <c r="CO26" i="7"/>
  <c r="CO28" i="7"/>
  <c r="CP48" i="7"/>
  <c r="CP26" i="7"/>
  <c r="CP28" i="7"/>
  <c r="BP100" i="8"/>
  <c r="CA100" i="8"/>
  <c r="CO508" i="3"/>
  <c r="CL48" i="3"/>
  <c r="CX499" i="3"/>
  <c r="CX498" i="3"/>
  <c r="DC499" i="3"/>
  <c r="DC498" i="3"/>
  <c r="BZ409" i="3"/>
  <c r="BZ565" i="3" s="1"/>
  <c r="CB409" i="3"/>
  <c r="CB565" i="3" s="1"/>
  <c r="CB418" i="3"/>
  <c r="CK565" i="3"/>
  <c r="CP768" i="3"/>
  <c r="BE190" i="10"/>
  <c r="BR90" i="6"/>
  <c r="BR27" i="6" s="1"/>
  <c r="BT190" i="10"/>
  <c r="BY44" i="8"/>
  <c r="CE44" i="8"/>
  <c r="BG204" i="7"/>
  <c r="BR44" i="7"/>
  <c r="BD161" i="8"/>
  <c r="CA161" i="8"/>
  <c r="CE161" i="8"/>
  <c r="CI47" i="5"/>
  <c r="BE173" i="8"/>
  <c r="BE85" i="8" s="1"/>
  <c r="BF173" i="8"/>
  <c r="BP173" i="8"/>
  <c r="BP85" i="8" s="1"/>
  <c r="BP18" i="8" s="1"/>
  <c r="BT81" i="5"/>
  <c r="BV115" i="5"/>
  <c r="CB173" i="8"/>
  <c r="AZ115" i="5"/>
  <c r="BA115" i="5"/>
  <c r="BB182" i="4"/>
  <c r="BF115" i="5"/>
  <c r="BG182" i="4"/>
  <c r="BI182" i="4"/>
  <c r="BJ40" i="4"/>
  <c r="BK115" i="5"/>
  <c r="BO115" i="5"/>
  <c r="BP115" i="5"/>
  <c r="BR182" i="4"/>
  <c r="BT115" i="5"/>
  <c r="BU115" i="5"/>
  <c r="BX182" i="4"/>
  <c r="CC182" i="4"/>
  <c r="CC122" i="8" s="1"/>
  <c r="CJ18" i="6"/>
  <c r="BR26" i="6"/>
  <c r="CJ26" i="6"/>
  <c r="CJ33" i="6"/>
  <c r="CO36" i="6"/>
  <c r="BA280" i="8"/>
  <c r="BA20" i="6"/>
  <c r="BA21" i="6"/>
  <c r="BC286" i="8"/>
  <c r="BF280" i="8"/>
  <c r="BF20" i="6"/>
  <c r="BG286" i="8"/>
  <c r="BG280" i="8"/>
  <c r="BI286" i="8"/>
  <c r="BI280" i="8"/>
  <c r="BK280" i="8"/>
  <c r="BL286" i="8"/>
  <c r="BN280" i="8"/>
  <c r="BN21" i="6"/>
  <c r="BP280" i="8"/>
  <c r="BQ286" i="8"/>
  <c r="BQ21" i="6"/>
  <c r="BR280" i="8"/>
  <c r="BS21" i="6"/>
  <c r="BU280" i="8"/>
  <c r="BV280" i="8"/>
  <c r="BZ286" i="8"/>
  <c r="BZ280" i="8"/>
  <c r="BZ21" i="6"/>
  <c r="CE21" i="6"/>
  <c r="CG280" i="8"/>
  <c r="CJ286" i="8"/>
  <c r="CN286" i="8"/>
  <c r="BU183" i="4"/>
  <c r="BU123" i="8" s="1"/>
  <c r="BW183" i="4"/>
  <c r="CD183" i="4"/>
  <c r="CT101" i="10"/>
  <c r="CN162" i="4"/>
  <c r="CO210" i="4"/>
  <c r="CF210" i="4"/>
  <c r="CH162" i="4"/>
  <c r="BY57" i="3"/>
  <c r="CC744" i="3"/>
  <c r="CF744" i="3"/>
  <c r="CD496" i="3"/>
  <c r="CD497" i="3"/>
  <c r="CH500" i="3"/>
  <c r="CG500" i="3"/>
  <c r="CF500" i="3"/>
  <c r="CC582" i="3"/>
  <c r="CB582" i="3"/>
  <c r="CA582" i="3"/>
  <c r="BZ582" i="3"/>
  <c r="BX582" i="3"/>
  <c r="BW582" i="3"/>
  <c r="BV582" i="3"/>
  <c r="BU582" i="3"/>
  <c r="BS582" i="3"/>
  <c r="BR582" i="3"/>
  <c r="BQ582" i="3"/>
  <c r="BP582" i="3"/>
  <c r="CC584" i="3"/>
  <c r="CB584" i="3"/>
  <c r="CA584" i="3"/>
  <c r="BZ584" i="3"/>
  <c r="BX584" i="3"/>
  <c r="BW584" i="3"/>
  <c r="BV584" i="3"/>
  <c r="BU584" i="3"/>
  <c r="BS584" i="3"/>
  <c r="BR584" i="3"/>
  <c r="BQ584" i="3"/>
  <c r="BP584" i="3"/>
  <c r="CK270" i="3"/>
  <c r="CO29" i="7"/>
  <c r="CP32" i="7"/>
  <c r="AZ100" i="8"/>
  <c r="CI103" i="8"/>
  <c r="BT103" i="8"/>
  <c r="BJ103" i="8"/>
  <c r="AZ103" i="8"/>
  <c r="CC263" i="8"/>
  <c r="BW268" i="8"/>
  <c r="BV268" i="8"/>
  <c r="BT268" i="8"/>
  <c r="BR268" i="8"/>
  <c r="BO269" i="8"/>
  <c r="CO306" i="8"/>
  <c r="CO304" i="8"/>
  <c r="CO199" i="8"/>
  <c r="CS70" i="10"/>
  <c r="CO205" i="4"/>
  <c r="CP205" i="4"/>
  <c r="CP117" i="8" s="1"/>
  <c r="CO206" i="4"/>
  <c r="CJ206" i="4"/>
  <c r="CP206" i="4"/>
  <c r="CP118" i="8" s="1"/>
  <c r="CO207" i="4"/>
  <c r="CP207" i="4"/>
  <c r="CO208" i="4"/>
  <c r="CP208" i="4"/>
  <c r="CP120" i="8" s="1"/>
  <c r="CO209" i="4"/>
  <c r="CP209" i="4"/>
  <c r="CP121" i="8" s="1"/>
  <c r="CO75" i="8"/>
  <c r="CP471" i="3"/>
  <c r="CP473" i="3" s="1"/>
  <c r="CP530" i="3"/>
  <c r="CK530" i="3"/>
  <c r="BJ707" i="3"/>
  <c r="AZ700" i="3"/>
  <c r="CJ123" i="8"/>
  <c r="CJ122" i="8"/>
  <c r="CJ133" i="4"/>
  <c r="CJ205" i="4"/>
  <c r="CJ207" i="4"/>
  <c r="CJ208" i="4"/>
  <c r="CJ209" i="4"/>
  <c r="CJ121" i="8" s="1"/>
  <c r="CT21" i="6"/>
  <c r="CU48" i="7"/>
  <c r="CV48" i="7"/>
  <c r="CU202" i="7"/>
  <c r="CT203" i="7"/>
  <c r="CU203" i="7"/>
  <c r="CV203" i="7"/>
  <c r="CT40" i="7"/>
  <c r="CU40" i="7"/>
  <c r="CV40" i="7"/>
  <c r="CT204" i="7"/>
  <c r="CS45" i="7"/>
  <c r="CV45" i="7"/>
  <c r="CX114" i="7"/>
  <c r="CX115" i="7"/>
  <c r="CX116" i="7"/>
  <c r="CT29" i="7"/>
  <c r="CU29" i="7"/>
  <c r="CV29" i="7"/>
  <c r="CU210" i="7"/>
  <c r="CT32" i="7"/>
  <c r="CU32" i="7"/>
  <c r="CV32" i="7"/>
  <c r="CV130" i="6"/>
  <c r="CV40" i="6" s="1"/>
  <c r="CY209" i="7"/>
  <c r="DA22" i="7"/>
  <c r="CU23" i="7"/>
  <c r="CV23" i="7"/>
  <c r="CY23" i="7"/>
  <c r="CZ23" i="7"/>
  <c r="DC104" i="7"/>
  <c r="CQ44" i="7"/>
  <c r="CQ203" i="7"/>
  <c r="CQ40" i="7"/>
  <c r="CS32" i="7"/>
  <c r="CO475" i="3"/>
  <c r="CJ529" i="3"/>
  <c r="CJ525" i="3" s="1"/>
  <c r="CJ627" i="3" s="1"/>
  <c r="CN63" i="3"/>
  <c r="CI49" i="3"/>
  <c r="CI20" i="3" s="1"/>
  <c r="CI87" i="4"/>
  <c r="CI31" i="7"/>
  <c r="AV744" i="3"/>
  <c r="AQ44" i="8"/>
  <c r="AQ46" i="8" s="1"/>
  <c r="AR44" i="8"/>
  <c r="AR46" i="8" s="1"/>
  <c r="AS44" i="8"/>
  <c r="AS46" i="8" s="1"/>
  <c r="AT44" i="8"/>
  <c r="AT46" i="8" s="1"/>
  <c r="AR121" i="3"/>
  <c r="AS121" i="3"/>
  <c r="AV121" i="3"/>
  <c r="BP73" i="8"/>
  <c r="BR12" i="5"/>
  <c r="CC73" i="8"/>
  <c r="AQ798" i="3"/>
  <c r="AW798" i="3"/>
  <c r="CN85" i="3"/>
  <c r="BB180" i="4"/>
  <c r="BB184" i="4"/>
  <c r="BG180" i="4"/>
  <c r="BG184" i="4"/>
  <c r="BG124" i="8" s="1"/>
  <c r="BH181" i="4"/>
  <c r="BH184" i="4"/>
  <c r="BL180" i="4"/>
  <c r="BL184" i="4"/>
  <c r="BM180" i="4"/>
  <c r="BQ181" i="4"/>
  <c r="BQ115" i="8" s="1"/>
  <c r="BQ184" i="4"/>
  <c r="BR112" i="8"/>
  <c r="CF37" i="4"/>
  <c r="BC180" i="4"/>
  <c r="BD180" i="4"/>
  <c r="BD116" i="8" s="1"/>
  <c r="BD139" i="8" s="1"/>
  <c r="BI180" i="4"/>
  <c r="BX180" i="4"/>
  <c r="CC180" i="4"/>
  <c r="CF180" i="4"/>
  <c r="BC184" i="4"/>
  <c r="BD184" i="4"/>
  <c r="BD124" i="8" s="1"/>
  <c r="BD147" i="8" s="1"/>
  <c r="BR184" i="4"/>
  <c r="CJ273" i="4"/>
  <c r="BB304" i="8"/>
  <c r="BC304" i="8"/>
  <c r="BG304" i="8"/>
  <c r="BH304" i="8"/>
  <c r="BI304" i="8"/>
  <c r="BQ304" i="8"/>
  <c r="CA304" i="8"/>
  <c r="CK304" i="8"/>
  <c r="BB306" i="8"/>
  <c r="BC306" i="8"/>
  <c r="BH306" i="8"/>
  <c r="BM306" i="8"/>
  <c r="BQ306" i="8"/>
  <c r="CA306" i="8"/>
  <c r="CC306" i="8"/>
  <c r="CS130" i="6"/>
  <c r="CS40" i="6" s="1"/>
  <c r="BL29" i="7"/>
  <c r="BB31" i="7"/>
  <c r="BD31" i="7"/>
  <c r="CH31" i="7"/>
  <c r="BC32" i="7"/>
  <c r="BM32" i="7"/>
  <c r="CF32" i="7"/>
  <c r="CJ29" i="7"/>
  <c r="CL29" i="7"/>
  <c r="CL210" i="7"/>
  <c r="CK32" i="7"/>
  <c r="BB45" i="7"/>
  <c r="BF46" i="7"/>
  <c r="BH45" i="7"/>
  <c r="BI45" i="7"/>
  <c r="BN45" i="7"/>
  <c r="BR45" i="7"/>
  <c r="BZ45" i="7"/>
  <c r="CD45" i="7"/>
  <c r="CK45" i="7"/>
  <c r="CN45" i="7"/>
  <c r="CB35" i="6"/>
  <c r="BJ34" i="6"/>
  <c r="BT34" i="6"/>
  <c r="CE34" i="6"/>
  <c r="BD35" i="6"/>
  <c r="BJ35" i="6"/>
  <c r="BO35" i="6"/>
  <c r="BQ35" i="6"/>
  <c r="BT35" i="6"/>
  <c r="AB56" i="3"/>
  <c r="AC56" i="3"/>
  <c r="AG56" i="3"/>
  <c r="AH662" i="3"/>
  <c r="AJ668" i="3"/>
  <c r="AL56" i="3"/>
  <c r="AN668" i="3"/>
  <c r="AO668" i="3"/>
  <c r="AQ668" i="3"/>
  <c r="AR662" i="3"/>
  <c r="AS668" i="3"/>
  <c r="AT56" i="3"/>
  <c r="AW58" i="3"/>
  <c r="AX58" i="3"/>
  <c r="AV133" i="4"/>
  <c r="BA133" i="4"/>
  <c r="BF201" i="4"/>
  <c r="BH133" i="4"/>
  <c r="BP133" i="4"/>
  <c r="BA208" i="4"/>
  <c r="BB208" i="4"/>
  <c r="BC208" i="4"/>
  <c r="BD208" i="4"/>
  <c r="BD120" i="8" s="1"/>
  <c r="BD143" i="8" s="1"/>
  <c r="BF208" i="4"/>
  <c r="BF227" i="4" s="1"/>
  <c r="BG208" i="4"/>
  <c r="BK208" i="4"/>
  <c r="BL208" i="4"/>
  <c r="BL120" i="8" s="1"/>
  <c r="BP208" i="4"/>
  <c r="BP120" i="8" s="1"/>
  <c r="BR208" i="4"/>
  <c r="AZ206" i="4"/>
  <c r="BA206" i="4"/>
  <c r="BB206" i="4"/>
  <c r="BC206" i="4"/>
  <c r="BC118" i="8" s="1"/>
  <c r="BC141" i="8" s="1"/>
  <c r="BF206" i="4"/>
  <c r="BG206" i="4"/>
  <c r="BG118" i="8" s="1"/>
  <c r="BH206" i="4"/>
  <c r="BK206" i="4"/>
  <c r="BL206" i="4"/>
  <c r="BM206" i="4"/>
  <c r="BP206" i="4"/>
  <c r="BQ206" i="4"/>
  <c r="BR206" i="4"/>
  <c r="AZ207" i="4"/>
  <c r="AZ119" i="8" s="1"/>
  <c r="AZ142" i="8" s="1"/>
  <c r="BA207" i="4"/>
  <c r="BA119" i="8" s="1"/>
  <c r="BA142" i="8" s="1"/>
  <c r="BB207" i="4"/>
  <c r="BD207" i="4"/>
  <c r="BD119" i="8" s="1"/>
  <c r="BF207" i="4"/>
  <c r="BF119" i="8" s="1"/>
  <c r="BI207" i="4"/>
  <c r="BK207" i="4"/>
  <c r="BL207" i="4"/>
  <c r="BP207" i="4"/>
  <c r="BQ207" i="4"/>
  <c r="BR207" i="4"/>
  <c r="AZ205" i="4"/>
  <c r="BA205" i="4"/>
  <c r="BA117" i="8" s="1"/>
  <c r="BA140" i="8" s="1"/>
  <c r="BC205" i="4"/>
  <c r="BG205" i="4"/>
  <c r="BG117" i="8" s="1"/>
  <c r="BH205" i="4"/>
  <c r="BK205" i="4"/>
  <c r="BK117" i="8" s="1"/>
  <c r="BL205" i="4"/>
  <c r="BM205" i="4"/>
  <c r="BR205" i="4"/>
  <c r="AZ209" i="4"/>
  <c r="BD209" i="4"/>
  <c r="BG209" i="4"/>
  <c r="BH209" i="4"/>
  <c r="BI209" i="4"/>
  <c r="BK209" i="4"/>
  <c r="BL209" i="4"/>
  <c r="BL121" i="8" s="1"/>
  <c r="BP209" i="4"/>
  <c r="BR209" i="4"/>
  <c r="AZ181" i="4"/>
  <c r="BA181" i="4"/>
  <c r="BA115" i="8" s="1"/>
  <c r="BE181" i="4"/>
  <c r="BF181" i="4"/>
  <c r="BJ181" i="4"/>
  <c r="BK181" i="4"/>
  <c r="BP181" i="4"/>
  <c r="CG181" i="4"/>
  <c r="AZ184" i="4"/>
  <c r="BA184" i="4"/>
  <c r="BA124" i="8" s="1"/>
  <c r="BE184" i="4"/>
  <c r="BE124" i="8" s="1"/>
  <c r="BF184" i="4"/>
  <c r="BJ184" i="4"/>
  <c r="BK184" i="4"/>
  <c r="BP184" i="4"/>
  <c r="CG184" i="4"/>
  <c r="BO111" i="4"/>
  <c r="BX111" i="4"/>
  <c r="CD111" i="4"/>
  <c r="CA761" i="3"/>
  <c r="AZ1" i="4"/>
  <c r="BE1" i="4"/>
  <c r="BJ1" i="4"/>
  <c r="BO1" i="4"/>
  <c r="BT1" i="4"/>
  <c r="BY1" i="4"/>
  <c r="CD1" i="4"/>
  <c r="CI1" i="4"/>
  <c r="CN1" i="4"/>
  <c r="CS1" i="4"/>
  <c r="CX1" i="4"/>
  <c r="DC1" i="4"/>
  <c r="DH1" i="4"/>
  <c r="BK284" i="4"/>
  <c r="BP284" i="4"/>
  <c r="BF14" i="5"/>
  <c r="BJ14" i="5"/>
  <c r="BV14" i="5"/>
  <c r="BE12" i="5"/>
  <c r="BJ12" i="5"/>
  <c r="BW12" i="5"/>
  <c r="BY12" i="5"/>
  <c r="CB12" i="5"/>
  <c r="AZ69" i="4"/>
  <c r="BK85" i="3"/>
  <c r="CA74" i="8"/>
  <c r="AZ70" i="4"/>
  <c r="BA75" i="8"/>
  <c r="BF86" i="3"/>
  <c r="BP75" i="8"/>
  <c r="CF86" i="3"/>
  <c r="AZ15" i="5"/>
  <c r="BA281" i="4"/>
  <c r="BE15" i="5"/>
  <c r="BF281" i="4"/>
  <c r="BJ167" i="8"/>
  <c r="BP281" i="4"/>
  <c r="BU281" i="4"/>
  <c r="BY107" i="4"/>
  <c r="CE28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AK111" i="4"/>
  <c r="AL111" i="4"/>
  <c r="AM111" i="4"/>
  <c r="AN111" i="4"/>
  <c r="AO111" i="4"/>
  <c r="AP111" i="4"/>
  <c r="AQ111" i="4"/>
  <c r="AR111" i="4"/>
  <c r="AS111" i="4"/>
  <c r="AT111" i="4"/>
  <c r="AU111" i="4"/>
  <c r="CJ111" i="4"/>
  <c r="BE112" i="8"/>
  <c r="BJ112" i="8"/>
  <c r="BW112" i="8"/>
  <c r="BY112" i="8"/>
  <c r="BZ112" i="8"/>
  <c r="BO133" i="4"/>
  <c r="BX201" i="4"/>
  <c r="CA201" i="4"/>
  <c r="CB201" i="4"/>
  <c r="CC201" i="4"/>
  <c r="CF201" i="4"/>
  <c r="CF113" i="8" s="1"/>
  <c r="CH201" i="4"/>
  <c r="BW202" i="4"/>
  <c r="BX202" i="4"/>
  <c r="CA202" i="4"/>
  <c r="CB202" i="4"/>
  <c r="CE836" i="3"/>
  <c r="CH202" i="4"/>
  <c r="BO181" i="4"/>
  <c r="BT181" i="4"/>
  <c r="BU181" i="4"/>
  <c r="BV181" i="4"/>
  <c r="BW181" i="4"/>
  <c r="BX181" i="4"/>
  <c r="BY181" i="4"/>
  <c r="BZ181" i="4"/>
  <c r="CA181" i="4"/>
  <c r="CA115" i="8" s="1"/>
  <c r="CB181" i="4"/>
  <c r="CB115" i="8" s="1"/>
  <c r="CC181" i="4"/>
  <c r="CD181" i="4"/>
  <c r="CE181" i="4"/>
  <c r="CF181" i="4"/>
  <c r="CH181" i="4"/>
  <c r="CI181" i="4"/>
  <c r="AZ180" i="4"/>
  <c r="AZ116" i="8" s="1"/>
  <c r="BA180" i="4"/>
  <c r="BE180" i="4"/>
  <c r="BF180" i="4"/>
  <c r="BJ180" i="4"/>
  <c r="BK180" i="4"/>
  <c r="BK116" i="8" s="1"/>
  <c r="BO180" i="4"/>
  <c r="BP180" i="4"/>
  <c r="BT180" i="4"/>
  <c r="BU180" i="4"/>
  <c r="BU116" i="8" s="1"/>
  <c r="BV180" i="4"/>
  <c r="BW180" i="4"/>
  <c r="BY180" i="4"/>
  <c r="BZ180" i="4"/>
  <c r="BZ116" i="8" s="1"/>
  <c r="CA180" i="4"/>
  <c r="CA186" i="4" s="1"/>
  <c r="CB180" i="4"/>
  <c r="CB116" i="8" s="1"/>
  <c r="CD180" i="4"/>
  <c r="CD116" i="8" s="1"/>
  <c r="CE180" i="4"/>
  <c r="CE116" i="8" s="1"/>
  <c r="CI180" i="4"/>
  <c r="CI116" i="8" s="1"/>
  <c r="BO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H205" i="4"/>
  <c r="CI205" i="4"/>
  <c r="CK205" i="4"/>
  <c r="CM205" i="4"/>
  <c r="CN205" i="4"/>
  <c r="CN117" i="8" s="1"/>
  <c r="BO206" i="4"/>
  <c r="BO118" i="8" s="1"/>
  <c r="BT206" i="4"/>
  <c r="BU206" i="4"/>
  <c r="BU118" i="8" s="1"/>
  <c r="BV206" i="4"/>
  <c r="BW206" i="4"/>
  <c r="BX206" i="4"/>
  <c r="BX118" i="8" s="1"/>
  <c r="BY206" i="4"/>
  <c r="BZ206" i="4"/>
  <c r="CA206" i="4"/>
  <c r="CF206" i="4"/>
  <c r="CF118" i="8" s="1"/>
  <c r="CB206" i="4"/>
  <c r="CB118" i="8" s="1"/>
  <c r="CC206" i="4"/>
  <c r="CC118" i="8" s="1"/>
  <c r="CD206" i="4"/>
  <c r="CE206" i="4"/>
  <c r="CH206" i="4"/>
  <c r="CI206" i="4"/>
  <c r="CI118" i="8" s="1"/>
  <c r="CK206" i="4"/>
  <c r="CM206" i="4"/>
  <c r="CM118" i="8" s="1"/>
  <c r="CN206" i="4"/>
  <c r="BO207" i="4"/>
  <c r="BT207" i="4"/>
  <c r="BU207" i="4"/>
  <c r="BV207" i="4"/>
  <c r="BV119" i="8" s="1"/>
  <c r="BW207" i="4"/>
  <c r="BW119" i="8" s="1"/>
  <c r="BX207" i="4"/>
  <c r="BX119" i="8" s="1"/>
  <c r="BY207" i="4"/>
  <c r="BY119" i="8" s="1"/>
  <c r="BZ207" i="4"/>
  <c r="CA207" i="4"/>
  <c r="CA119" i="8" s="1"/>
  <c r="CB207" i="4"/>
  <c r="CC207" i="4"/>
  <c r="CD207" i="4"/>
  <c r="CD119" i="8" s="1"/>
  <c r="CE207" i="4"/>
  <c r="CF207" i="4"/>
  <c r="CH207" i="4"/>
  <c r="CI207" i="4"/>
  <c r="CK207" i="4"/>
  <c r="CM207" i="4"/>
  <c r="CM119" i="8" s="1"/>
  <c r="CN207" i="4"/>
  <c r="BO208" i="4"/>
  <c r="BO120" i="8" s="1"/>
  <c r="BT208" i="4"/>
  <c r="BU208" i="4"/>
  <c r="BV208" i="4"/>
  <c r="BW208" i="4"/>
  <c r="BW120" i="8" s="1"/>
  <c r="BX208" i="4"/>
  <c r="BY208" i="4"/>
  <c r="BZ208" i="4"/>
  <c r="CA208" i="4"/>
  <c r="CB208" i="4"/>
  <c r="CC208" i="4"/>
  <c r="CD208" i="4"/>
  <c r="CE208" i="4"/>
  <c r="CF208" i="4"/>
  <c r="CH208" i="4"/>
  <c r="CI208" i="4"/>
  <c r="CK208" i="4"/>
  <c r="CM208" i="4"/>
  <c r="CN208" i="4"/>
  <c r="BO209" i="4"/>
  <c r="BT209" i="4"/>
  <c r="BU209" i="4"/>
  <c r="BV209" i="4"/>
  <c r="BW209" i="4"/>
  <c r="BW121" i="8" s="1"/>
  <c r="BX209" i="4"/>
  <c r="BX121" i="8" s="1"/>
  <c r="BY209" i="4"/>
  <c r="BZ209" i="4"/>
  <c r="CA209" i="4"/>
  <c r="CB209" i="4"/>
  <c r="CC209" i="4"/>
  <c r="CD209" i="4"/>
  <c r="CD121" i="8" s="1"/>
  <c r="CE209" i="4"/>
  <c r="CF209" i="4"/>
  <c r="CH209" i="4"/>
  <c r="CH121" i="8" s="1"/>
  <c r="CI209" i="4"/>
  <c r="CK209" i="4"/>
  <c r="CM209" i="4"/>
  <c r="CN209" i="4"/>
  <c r="AZ182" i="4"/>
  <c r="BA182" i="4"/>
  <c r="BE182" i="4"/>
  <c r="BF182" i="4"/>
  <c r="BJ182" i="4"/>
  <c r="BK182" i="4"/>
  <c r="BO182" i="4"/>
  <c r="BP182" i="4"/>
  <c r="BT182" i="4"/>
  <c r="BT122" i="8" s="1"/>
  <c r="BU182" i="4"/>
  <c r="BV182" i="4"/>
  <c r="BV122" i="8" s="1"/>
  <c r="BW182" i="4"/>
  <c r="BY182" i="4"/>
  <c r="BZ182" i="4"/>
  <c r="BZ122" i="8" s="1"/>
  <c r="CA182" i="4"/>
  <c r="CB182" i="4"/>
  <c r="CB122" i="8" s="1"/>
  <c r="CD182" i="4"/>
  <c r="CE182" i="4"/>
  <c r="CE188" i="4" s="1"/>
  <c r="CI182" i="4"/>
  <c r="BO184" i="4"/>
  <c r="BT184" i="4"/>
  <c r="BU184" i="4"/>
  <c r="BU124" i="8" s="1"/>
  <c r="BV184" i="4"/>
  <c r="BW184" i="4"/>
  <c r="BX184" i="4"/>
  <c r="BX124" i="8" s="1"/>
  <c r="BY184" i="4"/>
  <c r="CD184" i="4"/>
  <c r="BZ184" i="4"/>
  <c r="CA184" i="4"/>
  <c r="CB184" i="4"/>
  <c r="CC184" i="4"/>
  <c r="CE184" i="4"/>
  <c r="CE124" i="8" s="1"/>
  <c r="CF184" i="4"/>
  <c r="CF124" i="8" s="1"/>
  <c r="CH184" i="4"/>
  <c r="CI184" i="4"/>
  <c r="BO210" i="4"/>
  <c r="BU210" i="4"/>
  <c r="BX162" i="4"/>
  <c r="CB210" i="4"/>
  <c r="CD210" i="4"/>
  <c r="CD125" i="8" s="1"/>
  <c r="BP252" i="4"/>
  <c r="CH268" i="4"/>
  <c r="CI268" i="4"/>
  <c r="CJ268" i="4"/>
  <c r="CK268" i="4"/>
  <c r="CN268" i="4"/>
  <c r="BO252" i="4"/>
  <c r="BU252" i="4"/>
  <c r="CI247" i="4"/>
  <c r="BP253" i="4"/>
  <c r="CE253" i="4"/>
  <c r="CK253" i="4"/>
  <c r="BT258" i="4"/>
  <c r="BY258" i="4"/>
  <c r="CD258" i="4"/>
  <c r="CI258" i="4"/>
  <c r="AZ1" i="3"/>
  <c r="BE1" i="3"/>
  <c r="BJ1" i="3"/>
  <c r="BO1" i="3"/>
  <c r="BT1" i="3"/>
  <c r="BY1" i="3"/>
  <c r="CD1" i="3"/>
  <c r="CI1" i="3"/>
  <c r="CN1" i="3"/>
  <c r="CS1" i="3"/>
  <c r="CX1" i="3"/>
  <c r="DC1" i="3"/>
  <c r="AY735" i="3"/>
  <c r="AZ735" i="3"/>
  <c r="AG409" i="3"/>
  <c r="AG418" i="3"/>
  <c r="AG419" i="3" s="1"/>
  <c r="AL52" i="3"/>
  <c r="AL15" i="3" s="1"/>
  <c r="AO52" i="3"/>
  <c r="AO15" i="3" s="1"/>
  <c r="AQ53" i="3"/>
  <c r="AQ16" i="3" s="1"/>
  <c r="AR53" i="3"/>
  <c r="AR16" i="3" s="1"/>
  <c r="AR52" i="3"/>
  <c r="AR15" i="3" s="1"/>
  <c r="AS418" i="3"/>
  <c r="AT52" i="3"/>
  <c r="AT15" i="3" s="1"/>
  <c r="AF409" i="3"/>
  <c r="AF410" i="3" s="1"/>
  <c r="AU53" i="3"/>
  <c r="AU16" i="3" s="1"/>
  <c r="AZ53" i="3"/>
  <c r="AZ16" i="3" s="1"/>
  <c r="AU52" i="3"/>
  <c r="AU15" i="3" s="1"/>
  <c r="BJ418" i="3"/>
  <c r="CD53" i="3"/>
  <c r="CD16" i="3" s="1"/>
  <c r="CD52" i="3"/>
  <c r="CD15" i="3" s="1"/>
  <c r="CE52" i="3"/>
  <c r="CJ454" i="3"/>
  <c r="L451" i="3"/>
  <c r="M451" i="3"/>
  <c r="N451" i="3"/>
  <c r="O451" i="3"/>
  <c r="P451" i="3"/>
  <c r="Q451" i="3"/>
  <c r="R451" i="3"/>
  <c r="S451" i="3"/>
  <c r="T451" i="3"/>
  <c r="U451" i="3"/>
  <c r="V451" i="3"/>
  <c r="W451" i="3"/>
  <c r="X451" i="3"/>
  <c r="Y451" i="3"/>
  <c r="Z451" i="3"/>
  <c r="AA451" i="3"/>
  <c r="AB451" i="3"/>
  <c r="AC451" i="3"/>
  <c r="P457" i="3"/>
  <c r="Q457" i="3"/>
  <c r="R457" i="3"/>
  <c r="S457" i="3"/>
  <c r="T457" i="3"/>
  <c r="U457" i="3"/>
  <c r="V457" i="3"/>
  <c r="W457" i="3"/>
  <c r="X457" i="3"/>
  <c r="Y457" i="3"/>
  <c r="Z457" i="3"/>
  <c r="AQ470" i="3"/>
  <c r="AR470" i="3"/>
  <c r="AS470" i="3"/>
  <c r="AT470" i="3"/>
  <c r="AU470" i="3"/>
  <c r="CR471" i="3"/>
  <c r="CT471" i="3"/>
  <c r="CU471" i="3"/>
  <c r="CV471" i="3"/>
  <c r="CW471" i="3"/>
  <c r="CY530" i="3"/>
  <c r="CY471" i="3"/>
  <c r="CZ471" i="3"/>
  <c r="DA530" i="3"/>
  <c r="DA471" i="3"/>
  <c r="DB471" i="3"/>
  <c r="DI602" i="3"/>
  <c r="DI470" i="3" s="1"/>
  <c r="DJ602" i="3"/>
  <c r="DJ470" i="3" s="1"/>
  <c r="DK602" i="3"/>
  <c r="DK470" i="3" s="1"/>
  <c r="DL602" i="3"/>
  <c r="DL470" i="3" s="1"/>
  <c r="DM470" i="3"/>
  <c r="DN602" i="3"/>
  <c r="DN470" i="3" s="1"/>
  <c r="DO602" i="3"/>
  <c r="DO470" i="3" s="1"/>
  <c r="DP602" i="3"/>
  <c r="DP470" i="3" s="1"/>
  <c r="DQ602" i="3"/>
  <c r="DQ470" i="3" s="1"/>
  <c r="DR470" i="3"/>
  <c r="DS602" i="3"/>
  <c r="DS470" i="3" s="1"/>
  <c r="DT602" i="3"/>
  <c r="DT470" i="3" s="1"/>
  <c r="DU602" i="3"/>
  <c r="DU470" i="3" s="1"/>
  <c r="DV602" i="3"/>
  <c r="DV470" i="3" s="1"/>
  <c r="DW470" i="3"/>
  <c r="CA640" i="3"/>
  <c r="CD632" i="3"/>
  <c r="DM632" i="3"/>
  <c r="BP636" i="3"/>
  <c r="BQ636" i="3"/>
  <c r="CJ471" i="3"/>
  <c r="CJ473" i="3" s="1"/>
  <c r="CC472" i="3"/>
  <c r="CK473" i="3"/>
  <c r="CL473" i="3"/>
  <c r="CM473" i="3"/>
  <c r="CJ475" i="3"/>
  <c r="CK475" i="3"/>
  <c r="CH478" i="3"/>
  <c r="CI478" i="3"/>
  <c r="CK478" i="3"/>
  <c r="CC479" i="3"/>
  <c r="CC480" i="3"/>
  <c r="CE603" i="3"/>
  <c r="CE550" i="3"/>
  <c r="BP589" i="3"/>
  <c r="CJ602" i="3"/>
  <c r="CS606" i="3"/>
  <c r="CX606" i="3"/>
  <c r="DC606" i="3"/>
  <c r="DM602" i="3"/>
  <c r="DR602" i="3"/>
  <c r="DW602" i="3"/>
  <c r="CC606" i="3"/>
  <c r="CD606" i="3" s="1"/>
  <c r="CG605" i="3"/>
  <c r="DI605" i="3"/>
  <c r="DM606" i="3"/>
  <c r="DR606" i="3"/>
  <c r="DW606" i="3"/>
  <c r="DM612" i="3"/>
  <c r="DR612" i="3"/>
  <c r="DW612" i="3"/>
  <c r="CD613" i="3"/>
  <c r="CI623" i="3"/>
  <c r="CE627" i="3"/>
  <c r="CF627" i="3"/>
  <c r="BU630" i="3"/>
  <c r="BV630" i="3"/>
  <c r="BW630" i="3"/>
  <c r="BX630" i="3"/>
  <c r="BZ630" i="3"/>
  <c r="CJ629" i="3"/>
  <c r="CK629" i="3"/>
  <c r="CL629" i="3"/>
  <c r="CM629" i="3"/>
  <c r="CB645" i="3"/>
  <c r="CC645" i="3"/>
  <c r="AV61" i="3"/>
  <c r="AV60" i="3"/>
  <c r="AW60" i="3"/>
  <c r="AX60" i="3"/>
  <c r="AY60" i="3"/>
  <c r="AV57" i="3"/>
  <c r="AW57" i="3"/>
  <c r="AX57" i="3"/>
  <c r="AY57" i="3"/>
  <c r="AV58" i="3"/>
  <c r="CE726" i="3"/>
  <c r="CH726" i="3"/>
  <c r="AV63" i="3"/>
  <c r="AW63" i="3"/>
  <c r="AX63" i="3"/>
  <c r="AY63" i="3"/>
  <c r="BC63" i="3"/>
  <c r="BO63" i="3"/>
  <c r="BS63" i="3"/>
  <c r="BW63" i="3"/>
  <c r="CA63" i="3"/>
  <c r="CJ727" i="3"/>
  <c r="BR728" i="3"/>
  <c r="BV728" i="3"/>
  <c r="BW728" i="3"/>
  <c r="CB728" i="3"/>
  <c r="CC728" i="3"/>
  <c r="CF728" i="3"/>
  <c r="CG728" i="3"/>
  <c r="BF728" i="3"/>
  <c r="AV735" i="3"/>
  <c r="AW735" i="3"/>
  <c r="BE761" i="3"/>
  <c r="BJ761" i="3"/>
  <c r="BO761" i="3"/>
  <c r="BT761" i="3"/>
  <c r="BY761" i="3"/>
  <c r="AB53" i="8"/>
  <c r="AC53" i="8"/>
  <c r="AH53" i="8"/>
  <c r="AB55" i="8"/>
  <c r="AD55" i="8"/>
  <c r="CE194" i="10"/>
  <c r="BA304" i="8"/>
  <c r="BA306" i="8"/>
  <c r="BF304" i="8"/>
  <c r="BF306" i="8"/>
  <c r="BK306" i="8"/>
  <c r="BP304" i="8"/>
  <c r="BP306" i="8"/>
  <c r="BU304" i="8"/>
  <c r="BU306" i="8"/>
  <c r="BV304" i="8"/>
  <c r="BV306" i="8"/>
  <c r="BZ304" i="8"/>
  <c r="BZ306" i="8"/>
  <c r="CE306" i="8"/>
  <c r="CG304" i="8"/>
  <c r="CG306" i="8"/>
  <c r="BE30" i="7"/>
  <c r="BT30" i="7"/>
  <c r="BY30" i="7"/>
  <c r="CG210" i="7"/>
  <c r="AZ1" i="5"/>
  <c r="BE1" i="5"/>
  <c r="BJ1" i="5"/>
  <c r="BO1" i="5"/>
  <c r="BT1" i="5"/>
  <c r="BY1" i="5"/>
  <c r="CD1" i="5"/>
  <c r="CI1" i="5"/>
  <c r="CN1" i="5"/>
  <c r="CS1" i="5"/>
  <c r="CX1" i="5"/>
  <c r="DC1" i="5"/>
  <c r="DH1" i="5"/>
  <c r="AA12" i="5"/>
  <c r="AB12" i="5"/>
  <c r="AC12" i="5"/>
  <c r="AD12" i="5"/>
  <c r="AE12" i="5"/>
  <c r="AF12" i="5"/>
  <c r="AG12" i="5"/>
  <c r="AH12" i="5"/>
  <c r="AI12" i="5"/>
  <c r="AJ12" i="5"/>
  <c r="AA14" i="5"/>
  <c r="AB14" i="5"/>
  <c r="AC14" i="5"/>
  <c r="AD14" i="5"/>
  <c r="AE14" i="5"/>
  <c r="AF14" i="5"/>
  <c r="AG14" i="5"/>
  <c r="AH14" i="5"/>
  <c r="AI14" i="5"/>
  <c r="AJ14" i="5"/>
  <c r="AA15" i="5"/>
  <c r="AB15" i="5"/>
  <c r="AC15" i="5"/>
  <c r="AD15" i="5"/>
  <c r="AE15" i="5"/>
  <c r="AF15" i="5"/>
  <c r="AG15" i="5"/>
  <c r="AH15" i="5"/>
  <c r="AI15" i="5"/>
  <c r="AJ15" i="5"/>
  <c r="CD33" i="5"/>
  <c r="CI50" i="5"/>
  <c r="CN50" i="5"/>
  <c r="CS50" i="5"/>
  <c r="AA1" i="10"/>
  <c r="AF1" i="10"/>
  <c r="AK1" i="10"/>
  <c r="AP1" i="10"/>
  <c r="AU1" i="10"/>
  <c r="AZ1" i="10"/>
  <c r="BE1" i="10"/>
  <c r="BJ1" i="10"/>
  <c r="BO1" i="10"/>
  <c r="BT1" i="10"/>
  <c r="BY1" i="10"/>
  <c r="CD1" i="10"/>
  <c r="CI1" i="10"/>
  <c r="CN1" i="10"/>
  <c r="CS1" i="10"/>
  <c r="CX1" i="10"/>
  <c r="DC1" i="10"/>
  <c r="DH1" i="10"/>
  <c r="L44" i="8"/>
  <c r="L46" i="8" s="1"/>
  <c r="Q12" i="10"/>
  <c r="AB44" i="8"/>
  <c r="AB46" i="8" s="1"/>
  <c r="AC44" i="8"/>
  <c r="AC46" i="8" s="1"/>
  <c r="AD44" i="8"/>
  <c r="AD46" i="8" s="1"/>
  <c r="AE44" i="8"/>
  <c r="AE46" i="8" s="1"/>
  <c r="AF190" i="10"/>
  <c r="AG44" i="8"/>
  <c r="AG46" i="8" s="1"/>
  <c r="AH44" i="8"/>
  <c r="AH46" i="8" s="1"/>
  <c r="AI44" i="8"/>
  <c r="AI46" i="8" s="1"/>
  <c r="AJ44" i="8"/>
  <c r="AJ46" i="8" s="1"/>
  <c r="AK14" i="10"/>
  <c r="AM44" i="8"/>
  <c r="AM46" i="8" s="1"/>
  <c r="AN44" i="8"/>
  <c r="AN46" i="8" s="1"/>
  <c r="AO44" i="8"/>
  <c r="AO46" i="8" s="1"/>
  <c r="A191" i="10"/>
  <c r="A193" i="10"/>
  <c r="AZ1" i="8"/>
  <c r="BE1" i="8"/>
  <c r="BE111" i="8" s="1"/>
  <c r="BJ1" i="8"/>
  <c r="BJ111" i="8" s="1"/>
  <c r="BO1" i="8"/>
  <c r="BO111" i="8" s="1"/>
  <c r="BT1" i="8"/>
  <c r="BT111" i="8" s="1"/>
  <c r="BY1" i="8"/>
  <c r="BY111" i="8" s="1"/>
  <c r="CD1" i="8"/>
  <c r="CD111" i="8" s="1"/>
  <c r="CI1" i="8"/>
  <c r="CI111" i="8" s="1"/>
  <c r="CN1" i="8"/>
  <c r="CN111" i="8" s="1"/>
  <c r="CS1" i="8"/>
  <c r="CS111" i="8" s="1"/>
  <c r="CX1" i="8"/>
  <c r="CX111" i="8" s="1"/>
  <c r="DC1" i="8"/>
  <c r="DC111" i="8" s="1"/>
  <c r="DH1" i="8"/>
  <c r="BE199" i="8"/>
  <c r="BK199" i="8"/>
  <c r="BP199" i="8"/>
  <c r="BU199" i="8"/>
  <c r="BV199" i="8"/>
  <c r="BY199" i="8"/>
  <c r="CD199" i="8"/>
  <c r="CG199" i="8"/>
  <c r="CI199" i="8"/>
  <c r="CJ199" i="8"/>
  <c r="AZ286" i="8"/>
  <c r="AZ288" i="8" s="1"/>
  <c r="BE280" i="8"/>
  <c r="BJ280" i="8"/>
  <c r="BO280" i="8"/>
  <c r="BT280" i="8"/>
  <c r="BY280" i="8"/>
  <c r="CE93" i="8"/>
  <c r="CJ93" i="8"/>
  <c r="AZ304" i="8"/>
  <c r="CJ304" i="8"/>
  <c r="AZ306" i="8"/>
  <c r="CJ306" i="8"/>
  <c r="E21" i="8"/>
  <c r="AA73" i="8"/>
  <c r="AA129" i="8" s="1"/>
  <c r="AB73" i="8"/>
  <c r="AC73" i="8"/>
  <c r="AC129" i="8" s="1"/>
  <c r="AD73" i="8"/>
  <c r="AD129" i="8" s="1"/>
  <c r="AE73" i="8"/>
  <c r="AF73" i="8"/>
  <c r="AG73" i="8"/>
  <c r="AG129" i="8" s="1"/>
  <c r="AH73" i="8"/>
  <c r="AI73" i="8"/>
  <c r="AJ73" i="8"/>
  <c r="AK73" i="8"/>
  <c r="AK129" i="8" s="1"/>
  <c r="AL73" i="8"/>
  <c r="AM73" i="8"/>
  <c r="AN73" i="8"/>
  <c r="AO73" i="8"/>
  <c r="AO129" i="8" s="1"/>
  <c r="AP73" i="8"/>
  <c r="AQ73" i="8"/>
  <c r="AR73" i="8"/>
  <c r="AS73" i="8"/>
  <c r="AS129" i="8" s="1"/>
  <c r="AT73" i="8"/>
  <c r="AU73" i="8"/>
  <c r="AV73" i="8"/>
  <c r="AW73" i="8"/>
  <c r="AW129" i="8" s="1"/>
  <c r="AX73" i="8"/>
  <c r="AY73" i="8"/>
  <c r="E100" i="8"/>
  <c r="E103" i="8"/>
  <c r="BA103" i="8"/>
  <c r="BF103" i="8"/>
  <c r="BB103" i="8"/>
  <c r="BC103" i="8"/>
  <c r="BD103" i="8"/>
  <c r="BG103" i="8"/>
  <c r="BH103" i="8"/>
  <c r="BH104" i="8" s="1"/>
  <c r="BI103" i="8"/>
  <c r="BK103" i="8"/>
  <c r="BK104" i="8" s="1"/>
  <c r="BL103" i="8"/>
  <c r="BM103" i="8"/>
  <c r="BM104" i="8" s="1"/>
  <c r="BN103" i="8"/>
  <c r="BN104" i="8" s="1"/>
  <c r="BP103" i="8"/>
  <c r="BP104" i="8" s="1"/>
  <c r="BQ103" i="8"/>
  <c r="BR103" i="8"/>
  <c r="BR104" i="8" s="1"/>
  <c r="BS103" i="8"/>
  <c r="BU103" i="8"/>
  <c r="BV103" i="8"/>
  <c r="BV104" i="8" s="1"/>
  <c r="BW103" i="8"/>
  <c r="BX103" i="8"/>
  <c r="DB117" i="8"/>
  <c r="DG140" i="8" s="1"/>
  <c r="AZ1" i="7"/>
  <c r="BE1" i="7"/>
  <c r="BJ1" i="7"/>
  <c r="BO1" i="7"/>
  <c r="BT1" i="7"/>
  <c r="BY1" i="7"/>
  <c r="CD1" i="7"/>
  <c r="CI1" i="7"/>
  <c r="CN1" i="7"/>
  <c r="CS1" i="7"/>
  <c r="CX1" i="7"/>
  <c r="DC1" i="7"/>
  <c r="CL20" i="7"/>
  <c r="AZ29" i="7"/>
  <c r="BA29" i="7"/>
  <c r="BA31" i="7"/>
  <c r="BA32" i="7"/>
  <c r="BE29" i="7"/>
  <c r="BE31" i="7"/>
  <c r="BE32" i="7"/>
  <c r="BJ29" i="7"/>
  <c r="BK29" i="7"/>
  <c r="BO29" i="7"/>
  <c r="BT29" i="7"/>
  <c r="BW29" i="7"/>
  <c r="BY29" i="7"/>
  <c r="BY31" i="7"/>
  <c r="CD29" i="7"/>
  <c r="CE29" i="7"/>
  <c r="CG29" i="7"/>
  <c r="AZ31" i="7"/>
  <c r="BF31" i="7"/>
  <c r="BJ31" i="7"/>
  <c r="BJ32" i="7"/>
  <c r="BK31" i="7"/>
  <c r="BP31" i="7"/>
  <c r="BU31" i="7"/>
  <c r="BW31" i="7"/>
  <c r="BZ31" i="7"/>
  <c r="BZ32" i="7"/>
  <c r="CD31" i="7"/>
  <c r="CE31" i="7"/>
  <c r="CG31" i="7"/>
  <c r="AZ32" i="7"/>
  <c r="BF32" i="7"/>
  <c r="BK32" i="7"/>
  <c r="BO32" i="7"/>
  <c r="BP32" i="7"/>
  <c r="BT32" i="7"/>
  <c r="BU32" i="7"/>
  <c r="BW32" i="7"/>
  <c r="CD32" i="7"/>
  <c r="CE32" i="7"/>
  <c r="AZ38" i="7"/>
  <c r="BA38" i="7"/>
  <c r="BE38" i="7"/>
  <c r="BF38" i="7"/>
  <c r="BI38" i="7"/>
  <c r="BJ38" i="7"/>
  <c r="BK38" i="7"/>
  <c r="BO38" i="7"/>
  <c r="BP38" i="7"/>
  <c r="BU38" i="7"/>
  <c r="CB38" i="7"/>
  <c r="CE38" i="7"/>
  <c r="CF38" i="7"/>
  <c r="CG38" i="7"/>
  <c r="CJ38" i="7"/>
  <c r="CK38" i="7"/>
  <c r="CL38" i="7"/>
  <c r="BG45" i="7"/>
  <c r="BO45" i="7"/>
  <c r="D202" i="7"/>
  <c r="D203" i="7"/>
  <c r="D204" i="7"/>
  <c r="D209" i="7"/>
  <c r="X209" i="7"/>
  <c r="Y209" i="7"/>
  <c r="Z209" i="7"/>
  <c r="Z211" i="7" s="1"/>
  <c r="AA209" i="7"/>
  <c r="AB209" i="7"/>
  <c r="AC209" i="7"/>
  <c r="AD209" i="7"/>
  <c r="AE209" i="7"/>
  <c r="AF209" i="7"/>
  <c r="AG209" i="7"/>
  <c r="AH209" i="7"/>
  <c r="AH211" i="7" s="1"/>
  <c r="AI209" i="7"/>
  <c r="AJ209" i="7"/>
  <c r="AK209" i="7"/>
  <c r="AL209" i="7"/>
  <c r="AM209" i="7"/>
  <c r="AN209" i="7"/>
  <c r="AO209" i="7"/>
  <c r="AP209" i="7"/>
  <c r="AP211" i="7" s="1"/>
  <c r="AQ209" i="7"/>
  <c r="AR209" i="7"/>
  <c r="AS209" i="7"/>
  <c r="AT209" i="7"/>
  <c r="AT211" i="7" s="1"/>
  <c r="AU209" i="7"/>
  <c r="AV209" i="7"/>
  <c r="AW209" i="7"/>
  <c r="AX209" i="7"/>
  <c r="AX211" i="7" s="1"/>
  <c r="AY209" i="7"/>
  <c r="D210" i="7"/>
  <c r="X210" i="7"/>
  <c r="Y210" i="7"/>
  <c r="Y211" i="7" s="1"/>
  <c r="Z210" i="7"/>
  <c r="AA210" i="7"/>
  <c r="AA211" i="7" s="1"/>
  <c r="AB210" i="7"/>
  <c r="AC210" i="7"/>
  <c r="AC211" i="7" s="1"/>
  <c r="AD210" i="7"/>
  <c r="AE210" i="7"/>
  <c r="AE211" i="7" s="1"/>
  <c r="AF210" i="7"/>
  <c r="AG210" i="7"/>
  <c r="AH210" i="7"/>
  <c r="AI210" i="7"/>
  <c r="AJ210" i="7"/>
  <c r="AK210" i="7"/>
  <c r="AK211" i="7" s="1"/>
  <c r="AL210" i="7"/>
  <c r="AM210" i="7"/>
  <c r="AM211" i="7" s="1"/>
  <c r="AN210" i="7"/>
  <c r="AN211" i="7" s="1"/>
  <c r="AO210" i="7"/>
  <c r="AP210" i="7"/>
  <c r="AQ210" i="7"/>
  <c r="AQ211" i="7" s="1"/>
  <c r="AR210" i="7"/>
  <c r="AS210" i="7"/>
  <c r="AS211" i="7" s="1"/>
  <c r="AT210" i="7"/>
  <c r="AU210" i="7"/>
  <c r="AV210" i="7"/>
  <c r="AV211" i="7" s="1"/>
  <c r="AW210" i="7"/>
  <c r="AX210" i="7"/>
  <c r="AY210" i="7"/>
  <c r="AY211" i="7" s="1"/>
  <c r="CZ32" i="7"/>
  <c r="AZ1" i="6"/>
  <c r="BE1" i="6"/>
  <c r="BJ1" i="6"/>
  <c r="BO1" i="6"/>
  <c r="BT1" i="6"/>
  <c r="BY1" i="6"/>
  <c r="CD1" i="6"/>
  <c r="CI1" i="6"/>
  <c r="CN1" i="6"/>
  <c r="CS1" i="6"/>
  <c r="CX1" i="6"/>
  <c r="DC1" i="6"/>
  <c r="DH1" i="6"/>
  <c r="AZ19" i="6"/>
  <c r="AZ20" i="6"/>
  <c r="AZ21" i="6"/>
  <c r="BA26" i="6"/>
  <c r="BB26" i="6"/>
  <c r="BC26" i="6"/>
  <c r="BD26" i="6"/>
  <c r="BF26" i="6"/>
  <c r="BG26" i="6"/>
  <c r="BH26" i="6"/>
  <c r="BI26" i="6"/>
  <c r="CS36" i="6"/>
  <c r="CP23" i="7"/>
  <c r="CM161" i="8"/>
  <c r="DQ226" i="4"/>
  <c r="DN190" i="4"/>
  <c r="DS190" i="4"/>
  <c r="DK190" i="4"/>
  <c r="CZ539" i="3"/>
  <c r="CZ540" i="3" s="1"/>
  <c r="DA539" i="3"/>
  <c r="DA540" i="3" s="1"/>
  <c r="DB539" i="3"/>
  <c r="DB540" i="3" s="1"/>
  <c r="DD539" i="3"/>
  <c r="DD540" i="3" s="1"/>
  <c r="DE539" i="3"/>
  <c r="DE540" i="3" s="1"/>
  <c r="DF539" i="3"/>
  <c r="DF540" i="3" s="1"/>
  <c r="DG539" i="3"/>
  <c r="DG540" i="3" s="1"/>
  <c r="DI539" i="3"/>
  <c r="DI540" i="3" s="1"/>
  <c r="DJ539" i="3"/>
  <c r="DJ540" i="3" s="1"/>
  <c r="DL539" i="3"/>
  <c r="DL540" i="3" s="1"/>
  <c r="DK539" i="3"/>
  <c r="DK540" i="3" s="1"/>
  <c r="DN539" i="3"/>
  <c r="DN540" i="3" s="1"/>
  <c r="DO539" i="3"/>
  <c r="DO540" i="3" s="1"/>
  <c r="DP539" i="3"/>
  <c r="DP540" i="3" s="1"/>
  <c r="DQ539" i="3"/>
  <c r="DQ540" i="3" s="1"/>
  <c r="DS539" i="3"/>
  <c r="DS540" i="3" s="1"/>
  <c r="DT539" i="3"/>
  <c r="DT540" i="3" s="1"/>
  <c r="DU539" i="3"/>
  <c r="DU540" i="3" s="1"/>
  <c r="DV539" i="3"/>
  <c r="DV540" i="3" s="1"/>
  <c r="U150" i="8"/>
  <c r="CO27" i="8"/>
  <c r="K55" i="8"/>
  <c r="CA31" i="7"/>
  <c r="BH79" i="8"/>
  <c r="AY798" i="3"/>
  <c r="BZ130" i="6"/>
  <c r="BZ40" i="6" s="1"/>
  <c r="BC22" i="7"/>
  <c r="BG73" i="8"/>
  <c r="DN228" i="4"/>
  <c r="R60" i="8"/>
  <c r="BQ12" i="5"/>
  <c r="BK36" i="6"/>
  <c r="BD205" i="4"/>
  <c r="BC108" i="4"/>
  <c r="CK33" i="6"/>
  <c r="Q53" i="8"/>
  <c r="CP24" i="7"/>
  <c r="CM43" i="7"/>
  <c r="CK23" i="7"/>
  <c r="CJ203" i="7"/>
  <c r="BF90" i="6"/>
  <c r="BF97" i="6" s="1"/>
  <c r="BF28" i="6" s="1"/>
  <c r="CK50" i="7"/>
  <c r="CH100" i="8"/>
  <c r="BZ100" i="8"/>
  <c r="CK202" i="7"/>
  <c r="BW40" i="7"/>
  <c r="CK75" i="8"/>
  <c r="CH87" i="4"/>
  <c r="CJ284" i="4"/>
  <c r="DN227" i="4"/>
  <c r="AS150" i="8"/>
  <c r="CL34" i="6"/>
  <c r="BU34" i="6"/>
  <c r="BU36" i="6"/>
  <c r="BM73" i="8"/>
  <c r="CS49" i="3"/>
  <c r="AJ211" i="7"/>
  <c r="X211" i="7"/>
  <c r="CF286" i="8"/>
  <c r="BT202" i="7"/>
  <c r="DL224" i="4"/>
  <c r="CF199" i="8"/>
  <c r="BF284" i="4"/>
  <c r="BD38" i="7"/>
  <c r="S60" i="8"/>
  <c r="DS228" i="4"/>
  <c r="CN50" i="7"/>
  <c r="BU14" i="5"/>
  <c r="CP27" i="8"/>
  <c r="CF100" i="8"/>
  <c r="BT100" i="8"/>
  <c r="BZ203" i="7"/>
  <c r="BP23" i="7"/>
  <c r="BP202" i="7"/>
  <c r="BO203" i="7"/>
  <c r="T55" i="8"/>
  <c r="L57" i="8"/>
  <c r="AP61" i="8"/>
  <c r="AP60" i="8"/>
  <c r="AL60" i="8"/>
  <c r="AH60" i="8"/>
  <c r="Z61" i="8"/>
  <c r="Z60" i="8"/>
  <c r="V60" i="8"/>
  <c r="V61" i="8"/>
  <c r="CJ34" i="6"/>
  <c r="BP34" i="6"/>
  <c r="CQ23" i="7"/>
  <c r="CI34" i="6"/>
  <c r="BB21" i="6"/>
  <c r="DU226" i="4"/>
  <c r="DP226" i="4"/>
  <c r="DT224" i="4"/>
  <c r="CC79" i="8"/>
  <c r="BG79" i="8"/>
  <c r="CP304" i="8"/>
  <c r="BC23" i="7"/>
  <c r="DB118" i="8"/>
  <c r="Y57" i="8"/>
  <c r="AO211" i="7"/>
  <c r="BV112" i="8"/>
  <c r="CJ75" i="8"/>
  <c r="BY202" i="7"/>
  <c r="DV190" i="4"/>
  <c r="DQ190" i="4"/>
  <c r="DS186" i="4"/>
  <c r="AC60" i="8"/>
  <c r="CF204" i="7"/>
  <c r="BR32" i="7"/>
  <c r="BZ46" i="7"/>
  <c r="CD203" i="7"/>
  <c r="BB22" i="7"/>
  <c r="DU228" i="4"/>
  <c r="BS31" i="7"/>
  <c r="CQ29" i="7"/>
  <c r="DC28" i="7"/>
  <c r="DB28" i="7"/>
  <c r="AD211" i="7"/>
  <c r="AF211" i="7"/>
  <c r="P55" i="8"/>
  <c r="AT61" i="8"/>
  <c r="W61" i="8"/>
  <c r="AW60" i="8"/>
  <c r="BS45" i="7"/>
  <c r="BF45" i="7"/>
  <c r="CA32" i="7"/>
  <c r="CB31" i="7"/>
  <c r="BX304" i="8"/>
  <c r="BW304" i="8"/>
  <c r="CL75" i="8"/>
  <c r="BK12" i="5"/>
  <c r="AZ44" i="7"/>
  <c r="BH20" i="7"/>
  <c r="BD22" i="7"/>
  <c r="BC48" i="7"/>
  <c r="DO225" i="4"/>
  <c r="DJ225" i="4"/>
  <c r="CF182" i="4"/>
  <c r="BJ204" i="7"/>
  <c r="BW306" i="8"/>
  <c r="BX306" i="8"/>
  <c r="DL227" i="4"/>
  <c r="DQ224" i="4"/>
  <c r="BN210" i="7"/>
  <c r="BD73" i="8"/>
  <c r="BM75" i="8"/>
  <c r="BR79" i="8"/>
  <c r="BF204" i="4"/>
  <c r="CF183" i="4"/>
  <c r="CF123" i="8" s="1"/>
  <c r="DN224" i="4"/>
  <c r="DS224" i="4"/>
  <c r="DK227" i="4"/>
  <c r="CX104" i="8"/>
  <c r="AW211" i="7"/>
  <c r="BG31" i="7"/>
  <c r="BU44" i="7"/>
  <c r="BQ90" i="6"/>
  <c r="CS104" i="8"/>
  <c r="CH209" i="7"/>
  <c r="T53" i="8"/>
  <c r="DP227" i="4"/>
  <c r="AJ150" i="8"/>
  <c r="T150" i="8"/>
  <c r="DK228" i="4"/>
  <c r="AW61" i="8"/>
  <c r="AU60" i="8"/>
  <c r="BL202" i="7"/>
  <c r="BL268" i="4"/>
  <c r="CR115" i="4"/>
  <c r="BC203" i="7"/>
  <c r="CF304" i="8"/>
  <c r="CH304" i="8"/>
  <c r="BL21" i="6"/>
  <c r="BC20" i="6"/>
  <c r="CF18" i="6"/>
  <c r="AB211" i="7"/>
  <c r="DB119" i="8"/>
  <c r="BQ23" i="7"/>
  <c r="BM207" i="4"/>
  <c r="BA127" i="4"/>
  <c r="CH38" i="7"/>
  <c r="CB26" i="7"/>
  <c r="BX26" i="7"/>
  <c r="AR211" i="7"/>
  <c r="CM87" i="4"/>
  <c r="BB28" i="7"/>
  <c r="AG211" i="7"/>
  <c r="CF306" i="8"/>
  <c r="CH306" i="8"/>
  <c r="AZ112" i="8"/>
  <c r="AZ135" i="8" s="1"/>
  <c r="BL43" i="7"/>
  <c r="BH22" i="7"/>
  <c r="BA199" i="8"/>
  <c r="CD46" i="7"/>
  <c r="CD204" i="7"/>
  <c r="BY204" i="7"/>
  <c r="DB121" i="8"/>
  <c r="DG144" i="8" s="1"/>
  <c r="CF43" i="7"/>
  <c r="BM50" i="7"/>
  <c r="DV227" i="4"/>
  <c r="DQ227" i="4"/>
  <c r="BC19" i="6"/>
  <c r="BH31" i="7"/>
  <c r="CF93" i="8"/>
  <c r="BC79" i="8"/>
  <c r="BC133" i="8" s="1"/>
  <c r="CI210" i="7"/>
  <c r="CE284" i="4"/>
  <c r="CJ46" i="7"/>
  <c r="BV28" i="7"/>
  <c r="BN38" i="7"/>
  <c r="BW284" i="4"/>
  <c r="CI86" i="3"/>
  <c r="CS204" i="7"/>
  <c r="CS46" i="7"/>
  <c r="BQ79" i="8"/>
  <c r="BB20" i="6"/>
  <c r="BB86" i="3"/>
  <c r="CC38" i="7"/>
  <c r="BJ40" i="7"/>
  <c r="BI22" i="7"/>
  <c r="DO228" i="4"/>
  <c r="AL61" i="8"/>
  <c r="DV186" i="4"/>
  <c r="DK225" i="4"/>
  <c r="DP225" i="4"/>
  <c r="DP190" i="4"/>
  <c r="DJ224" i="4"/>
  <c r="DV224" i="4"/>
  <c r="CE36" i="6"/>
  <c r="BU24" i="7"/>
  <c r="CN36" i="6"/>
  <c r="AL211" i="7"/>
  <c r="BX29" i="7"/>
  <c r="CH43" i="7"/>
  <c r="DU225" i="4"/>
  <c r="DG35" i="6"/>
  <c r="AU150" i="8"/>
  <c r="AQ150" i="8"/>
  <c r="AM150" i="8"/>
  <c r="AE150" i="8"/>
  <c r="W150" i="8"/>
  <c r="S150" i="8"/>
  <c r="O150" i="8"/>
  <c r="K150" i="8"/>
  <c r="DE35" i="6"/>
  <c r="AI211" i="7"/>
  <c r="BR14" i="5"/>
  <c r="BU73" i="8"/>
  <c r="CC90" i="6"/>
  <c r="CN48" i="3"/>
  <c r="DN186" i="4"/>
  <c r="BA36" i="6"/>
  <c r="CT36" i="6"/>
  <c r="DP228" i="4"/>
  <c r="DK224" i="4"/>
  <c r="DO224" i="4"/>
  <c r="DT228" i="4"/>
  <c r="AO150" i="8"/>
  <c r="Y150" i="8"/>
  <c r="P53" i="8"/>
  <c r="AO60" i="8"/>
  <c r="AD61" i="8"/>
  <c r="DU190" i="4"/>
  <c r="AH150" i="8"/>
  <c r="BM209" i="4"/>
  <c r="CG205" i="4"/>
  <c r="CF29" i="7"/>
  <c r="CM29" i="7"/>
  <c r="CC18" i="6"/>
  <c r="CQ779" i="3"/>
  <c r="CD100" i="8"/>
  <c r="BX100" i="8"/>
  <c r="BR38" i="7"/>
  <c r="BE202" i="7"/>
  <c r="BD209" i="7"/>
  <c r="BB26" i="7"/>
  <c r="BB209" i="7"/>
  <c r="DL226" i="4"/>
  <c r="DT190" i="4"/>
  <c r="DL190" i="4"/>
  <c r="DT225" i="4"/>
  <c r="CF284" i="4"/>
  <c r="BB38" i="7"/>
  <c r="BN206" i="4"/>
  <c r="CT123" i="8"/>
  <c r="CH662" i="3"/>
  <c r="BN306" i="8"/>
  <c r="CK31" i="7"/>
  <c r="BM79" i="8"/>
  <c r="BM280" i="8"/>
  <c r="CF202" i="7"/>
  <c r="BH14" i="5"/>
  <c r="CO43" i="7"/>
  <c r="CS43" i="7"/>
  <c r="CT43" i="7"/>
  <c r="CT26" i="6"/>
  <c r="BG207" i="4"/>
  <c r="BA209" i="4"/>
  <c r="CA36" i="6"/>
  <c r="CL565" i="3"/>
  <c r="CZ464" i="3"/>
  <c r="CY464" i="3"/>
  <c r="DA464" i="3"/>
  <c r="BR29" i="7"/>
  <c r="CR23" i="7"/>
  <c r="CB23" i="7"/>
  <c r="CV464" i="3"/>
  <c r="CW464" i="3"/>
  <c r="DB464" i="3"/>
  <c r="P57" i="8"/>
  <c r="AT60" i="8"/>
  <c r="R61" i="8"/>
  <c r="X55" i="8"/>
  <c r="AD60" i="8"/>
  <c r="CQ542" i="3"/>
  <c r="CV542" i="3" s="1"/>
  <c r="DA542" i="3" s="1"/>
  <c r="DF542" i="3" s="1"/>
  <c r="DK542" i="3" s="1"/>
  <c r="DK545" i="3" s="1"/>
  <c r="CS27" i="3"/>
  <c r="CS15" i="3" s="1"/>
  <c r="AU211" i="7"/>
  <c r="CH286" i="8"/>
  <c r="CV50" i="7"/>
  <c r="CV20" i="7"/>
  <c r="DI122" i="8"/>
  <c r="BF36" i="6"/>
  <c r="BY35" i="6"/>
  <c r="BV45" i="7"/>
  <c r="CE45" i="7"/>
  <c r="CA280" i="8"/>
  <c r="BU21" i="6"/>
  <c r="CU35" i="6"/>
  <c r="BL32" i="7"/>
  <c r="BF112" i="8"/>
  <c r="CB28" i="7"/>
  <c r="BQ48" i="7"/>
  <c r="CM38" i="7"/>
  <c r="CC28" i="7"/>
  <c r="CL209" i="7"/>
  <c r="BT48" i="7"/>
  <c r="BK21" i="6"/>
  <c r="BV203" i="7"/>
  <c r="BS203" i="7"/>
  <c r="BN48" i="7"/>
  <c r="CR28" i="7"/>
  <c r="CY36" i="6"/>
  <c r="BL26" i="6"/>
  <c r="BS280" i="8"/>
  <c r="CC40" i="7"/>
  <c r="BI29" i="7"/>
  <c r="BC27" i="8"/>
  <c r="CN87" i="4"/>
  <c r="CQ67" i="10"/>
  <c r="DA46" i="7"/>
  <c r="BP205" i="4"/>
  <c r="BP117" i="8" s="1"/>
  <c r="BV48" i="7"/>
  <c r="BA203" i="7"/>
  <c r="BK45" i="7"/>
  <c r="BC45" i="7"/>
  <c r="BD32" i="7"/>
  <c r="BK268" i="4"/>
  <c r="CE35" i="6"/>
  <c r="CB280" i="8"/>
  <c r="BU20" i="6"/>
  <c r="BH20" i="6"/>
  <c r="CN48" i="7"/>
  <c r="CJ209" i="7"/>
  <c r="BB202" i="7"/>
  <c r="CI79" i="8"/>
  <c r="AY744" i="3"/>
  <c r="AW744" i="3"/>
  <c r="AW752" i="3" s="1"/>
  <c r="BK35" i="6"/>
  <c r="BV34" i="6"/>
  <c r="BW45" i="7"/>
  <c r="BQ40" i="7"/>
  <c r="CH44" i="7"/>
  <c r="BN35" i="6"/>
  <c r="CB48" i="7"/>
  <c r="BG48" i="7"/>
  <c r="BP36" i="6"/>
  <c r="CQ48" i="7"/>
  <c r="BJ48" i="7"/>
  <c r="CS21" i="6"/>
  <c r="CK21" i="6"/>
  <c r="BW286" i="8"/>
  <c r="BR21" i="6"/>
  <c r="BI20" i="6"/>
  <c r="BG21" i="6"/>
  <c r="CA204" i="7"/>
  <c r="CL48" i="7"/>
  <c r="CI40" i="7"/>
  <c r="CG23" i="7"/>
  <c r="BY48" i="7"/>
  <c r="BU23" i="7"/>
  <c r="BS48" i="7"/>
  <c r="BM48" i="7"/>
  <c r="BH48" i="7"/>
  <c r="BB203" i="7"/>
  <c r="BL35" i="6"/>
  <c r="BY34" i="6"/>
  <c r="BK34" i="6"/>
  <c r="CK210" i="7"/>
  <c r="BQ29" i="7"/>
  <c r="CB304" i="8"/>
  <c r="BP21" i="6"/>
  <c r="BI21" i="6"/>
  <c r="CO23" i="7"/>
  <c r="CI48" i="7"/>
  <c r="CC48" i="7"/>
  <c r="BW203" i="7"/>
  <c r="BQ28" i="7"/>
  <c r="BQ203" i="7"/>
  <c r="BK48" i="7"/>
  <c r="BF40" i="7"/>
  <c r="BB48" i="7"/>
  <c r="BB40" i="7"/>
  <c r="AZ48" i="7"/>
  <c r="CB306" i="8"/>
  <c r="CC304" i="8"/>
  <c r="BD304" i="8"/>
  <c r="CV46" i="7"/>
  <c r="CO21" i="6"/>
  <c r="CL280" i="8"/>
  <c r="BH21" i="6"/>
  <c r="CG40" i="7"/>
  <c r="BI48" i="7"/>
  <c r="BF48" i="7"/>
  <c r="BC28" i="7"/>
  <c r="CC280" i="8"/>
  <c r="BB18" i="6"/>
  <c r="CO30" i="7"/>
  <c r="CL202" i="7"/>
  <c r="CA22" i="7"/>
  <c r="BZ40" i="7"/>
  <c r="BX38" i="7"/>
  <c r="BR28" i="7"/>
  <c r="BH23" i="7"/>
  <c r="BF203" i="7"/>
  <c r="BC26" i="7"/>
  <c r="BA202" i="7"/>
  <c r="AZ203" i="7"/>
  <c r="CP29" i="7"/>
  <c r="BC21" i="6"/>
  <c r="CC33" i="6"/>
  <c r="BC33" i="6"/>
  <c r="CR38" i="7"/>
  <c r="CV286" i="8"/>
  <c r="CR26" i="7"/>
  <c r="CW306" i="8"/>
  <c r="CX723" i="3"/>
  <c r="CX63" i="3" s="1"/>
  <c r="BG306" i="8"/>
  <c r="CN32" i="7"/>
  <c r="CQ30" i="7"/>
  <c r="CT33" i="7"/>
  <c r="CU33" i="7"/>
  <c r="CQ31" i="7"/>
  <c r="CQ202" i="7"/>
  <c r="BH33" i="6"/>
  <c r="BB280" i="8"/>
  <c r="CZ33" i="7"/>
  <c r="CY33" i="7"/>
  <c r="CF210" i="7"/>
  <c r="BL26" i="7"/>
  <c r="BL306" i="8"/>
  <c r="BD306" i="8"/>
  <c r="BI23" i="7"/>
  <c r="BI203" i="7"/>
  <c r="BT103" i="7"/>
  <c r="BD280" i="8"/>
  <c r="CR29" i="7"/>
  <c r="BR306" i="8"/>
  <c r="BL304" i="8"/>
  <c r="CQ45" i="7"/>
  <c r="CQ46" i="7"/>
  <c r="BI306" i="8"/>
  <c r="CG269" i="8"/>
  <c r="CO32" i="7"/>
  <c r="CP203" i="7"/>
  <c r="BH40" i="7"/>
  <c r="BG50" i="7"/>
  <c r="BG40" i="7"/>
  <c r="BL280" i="8"/>
  <c r="CR203" i="7"/>
  <c r="BX40" i="7"/>
  <c r="BI40" i="7"/>
  <c r="BG26" i="7"/>
  <c r="CS210" i="7"/>
  <c r="CM31" i="7"/>
  <c r="BI28" i="7"/>
  <c r="CM23" i="7"/>
  <c r="CA23" i="7"/>
  <c r="BS28" i="7"/>
  <c r="BR40" i="7"/>
  <c r="BN203" i="7"/>
  <c r="CR40" i="7"/>
  <c r="CO203" i="7"/>
  <c r="CA40" i="7"/>
  <c r="CR45" i="7"/>
  <c r="BQ280" i="8"/>
  <c r="BH26" i="7"/>
  <c r="CT76" i="10"/>
  <c r="CT48" i="7"/>
  <c r="CU39" i="7"/>
  <c r="CQ199" i="8"/>
  <c r="CR199" i="8"/>
  <c r="BD48" i="7"/>
  <c r="CJ87" i="4"/>
  <c r="CE87" i="4"/>
  <c r="CG87" i="4"/>
  <c r="CX26" i="6"/>
  <c r="CW45" i="7"/>
  <c r="CX45" i="7"/>
  <c r="CW50" i="7"/>
  <c r="CX18" i="6"/>
  <c r="DK226" i="4"/>
  <c r="CF680" i="3"/>
  <c r="BL418" i="3"/>
  <c r="DJ130" i="4"/>
  <c r="DK130" i="4"/>
  <c r="DK131" i="4" s="1"/>
  <c r="DL130" i="4"/>
  <c r="DO814" i="3"/>
  <c r="DO130" i="4" s="1"/>
  <c r="DJ885" i="3"/>
  <c r="DJ945" i="3" s="1"/>
  <c r="DW881" i="3"/>
  <c r="DT883" i="3"/>
  <c r="DU883" i="3"/>
  <c r="DH881" i="3"/>
  <c r="CX881" i="3"/>
  <c r="DM881" i="3"/>
  <c r="DC881" i="3"/>
  <c r="DC882" i="3"/>
  <c r="DH882" i="3"/>
  <c r="CW886" i="3"/>
  <c r="CX886" i="3" s="1"/>
  <c r="CR59" i="8"/>
  <c r="CT73" i="8"/>
  <c r="CX80" i="10"/>
  <c r="BJ202" i="7"/>
  <c r="CU199" i="8"/>
  <c r="DH130" i="7"/>
  <c r="CK87" i="4"/>
  <c r="CF87" i="4"/>
  <c r="DA21" i="6"/>
  <c r="CT130" i="6"/>
  <c r="CT40" i="6" s="1"/>
  <c r="BB27" i="8"/>
  <c r="CL87" i="4"/>
  <c r="CX146" i="7"/>
  <c r="CW203" i="7"/>
  <c r="CX203" i="7" s="1"/>
  <c r="BM27" i="8"/>
  <c r="CY19" i="3"/>
  <c r="DI130" i="4"/>
  <c r="DI131" i="4" s="1"/>
  <c r="CY115" i="8"/>
  <c r="DK255" i="3"/>
  <c r="DL255" i="3"/>
  <c r="DN255" i="3"/>
  <c r="DO255" i="3"/>
  <c r="DP255" i="3"/>
  <c r="DQ255" i="3"/>
  <c r="DS255" i="3"/>
  <c r="DT255" i="3"/>
  <c r="DU255" i="3"/>
  <c r="DV255" i="3"/>
  <c r="N130" i="8"/>
  <c r="CY26" i="6"/>
  <c r="CY35" i="6"/>
  <c r="CY22" i="7"/>
  <c r="CY33" i="6"/>
  <c r="CY93" i="8"/>
  <c r="CY96" i="8"/>
  <c r="CB278" i="3"/>
  <c r="BM206" i="3"/>
  <c r="W57" i="8"/>
  <c r="AH61" i="8"/>
  <c r="AM60" i="8"/>
  <c r="AK60" i="8"/>
  <c r="AC61" i="8"/>
  <c r="Y60" i="8"/>
  <c r="Q60" i="8"/>
  <c r="M55" i="8"/>
  <c r="X57" i="8"/>
  <c r="T57" i="8"/>
  <c r="O57" i="8"/>
  <c r="AX61" i="8"/>
  <c r="AX60" i="8"/>
  <c r="S53" i="8"/>
  <c r="DW882" i="3"/>
  <c r="DI144" i="8"/>
  <c r="DW228" i="4"/>
  <c r="CJ34" i="4"/>
  <c r="AB129" i="8"/>
  <c r="DS147" i="8"/>
  <c r="DI147" i="8"/>
  <c r="AZ132" i="8"/>
  <c r="BK179" i="3"/>
  <c r="BV21" i="6"/>
  <c r="BG204" i="4"/>
  <c r="CB202" i="7"/>
  <c r="BB209" i="4"/>
  <c r="BB121" i="8" s="1"/>
  <c r="BB144" i="8" s="1"/>
  <c r="CD36" i="6"/>
  <c r="CO281" i="4"/>
  <c r="CX79" i="8"/>
  <c r="CW99" i="3"/>
  <c r="BL27" i="8"/>
  <c r="DB57" i="3"/>
  <c r="BH208" i="4"/>
  <c r="CF45" i="7"/>
  <c r="CF46" i="7"/>
  <c r="CH21" i="6"/>
  <c r="CC21" i="6"/>
  <c r="CA21" i="6"/>
  <c r="BC38" i="7"/>
  <c r="BR268" i="4"/>
  <c r="CP21" i="6"/>
  <c r="BI46" i="7"/>
  <c r="CM21" i="6"/>
  <c r="BO36" i="6"/>
  <c r="BS206" i="4"/>
  <c r="CV209" i="7"/>
  <c r="CV123" i="8"/>
  <c r="CV77" i="8"/>
  <c r="CU329" i="4"/>
  <c r="CL32" i="7"/>
  <c r="CI93" i="8"/>
  <c r="CE280" i="8"/>
  <c r="BI79" i="8"/>
  <c r="CW48" i="7"/>
  <c r="CT204" i="4"/>
  <c r="CD26" i="6"/>
  <c r="CY55" i="4"/>
  <c r="CT85" i="5"/>
  <c r="CY54" i="4"/>
  <c r="CT38" i="5"/>
  <c r="CZ213" i="3"/>
  <c r="DA313" i="3"/>
  <c r="DN814" i="3"/>
  <c r="DS814" i="3" s="1"/>
  <c r="CZ577" i="3"/>
  <c r="CZ20" i="7"/>
  <c r="CZ210" i="4"/>
  <c r="DH28" i="7"/>
  <c r="DM48" i="7"/>
  <c r="DW28" i="7"/>
  <c r="DR28" i="7"/>
  <c r="BO15" i="5"/>
  <c r="CZ322" i="4"/>
  <c r="CD605" i="3"/>
  <c r="CV201" i="4"/>
  <c r="CV113" i="8" s="1"/>
  <c r="CW204" i="4"/>
  <c r="DB223" i="4" s="1"/>
  <c r="BH54" i="4"/>
  <c r="BD54" i="4"/>
  <c r="CY806" i="3"/>
  <c r="CZ201" i="4"/>
  <c r="DE220" i="4" s="1"/>
  <c r="CQ34" i="6"/>
  <c r="DW34" i="6"/>
  <c r="BA34" i="6"/>
  <c r="DR34" i="6"/>
  <c r="BS104" i="8"/>
  <c r="N150" i="8"/>
  <c r="DV35" i="6"/>
  <c r="BG104" i="8"/>
  <c r="DQ123" i="6"/>
  <c r="BL104" i="8"/>
  <c r="BQ104" i="8"/>
  <c r="BW104" i="8"/>
  <c r="AC57" i="8"/>
  <c r="DT123" i="6"/>
  <c r="DO35" i="6"/>
  <c r="DR104" i="8"/>
  <c r="DM104" i="8"/>
  <c r="DT35" i="6"/>
  <c r="DO123" i="6"/>
  <c r="DJ35" i="6"/>
  <c r="DQ814" i="3"/>
  <c r="BQ115" i="4"/>
  <c r="DJ33" i="6"/>
  <c r="BT111" i="4"/>
  <c r="DG84" i="5"/>
  <c r="CY54" i="8"/>
  <c r="BI268" i="4"/>
  <c r="CG761" i="3"/>
  <c r="BC202" i="4"/>
  <c r="AY133" i="4"/>
  <c r="BC281" i="4"/>
  <c r="CF761" i="3"/>
  <c r="BB79" i="8"/>
  <c r="DE189" i="4"/>
  <c r="CY85" i="5"/>
  <c r="CZ284" i="4"/>
  <c r="CZ281" i="4"/>
  <c r="DE36" i="5"/>
  <c r="DE81" i="5"/>
  <c r="DE99" i="3"/>
  <c r="DE188" i="4"/>
  <c r="DE39" i="4"/>
  <c r="CZ142" i="7"/>
  <c r="BM207" i="3"/>
  <c r="BK206" i="3"/>
  <c r="BH203" i="7"/>
  <c r="CY101" i="10"/>
  <c r="DG75" i="10"/>
  <c r="BN179" i="3"/>
  <c r="CQ85" i="8"/>
  <c r="BP20" i="6"/>
  <c r="BI127" i="4"/>
  <c r="CB36" i="6"/>
  <c r="BQ209" i="4"/>
  <c r="BS209" i="4"/>
  <c r="CG182" i="4"/>
  <c r="BJ111" i="4"/>
  <c r="BI205" i="4"/>
  <c r="BN206" i="3"/>
  <c r="DA56" i="8"/>
  <c r="CZ268" i="8"/>
  <c r="CZ254" i="8" s="1"/>
  <c r="CY70" i="5"/>
  <c r="BK207" i="3"/>
  <c r="BK159" i="3" s="1"/>
  <c r="BC754" i="3"/>
  <c r="DA24" i="7"/>
  <c r="AX754" i="3"/>
  <c r="DB54" i="8"/>
  <c r="CV304" i="8"/>
  <c r="CM33" i="6"/>
  <c r="CG24" i="7"/>
  <c r="CL116" i="8"/>
  <c r="BQ982" i="3"/>
  <c r="BW21" i="6"/>
  <c r="CN161" i="8"/>
  <c r="CU742" i="3"/>
  <c r="CZ93" i="8"/>
  <c r="DE35" i="5"/>
  <c r="CY281" i="4"/>
  <c r="CY279" i="4"/>
  <c r="DE151" i="4"/>
  <c r="DF81" i="10"/>
  <c r="DD99" i="3"/>
  <c r="DD34" i="4"/>
  <c r="BL206" i="3"/>
  <c r="BL207" i="3"/>
  <c r="CW304" i="8"/>
  <c r="BL179" i="3"/>
  <c r="DA133" i="4"/>
  <c r="DF134" i="4" s="1"/>
  <c r="BL56" i="8"/>
  <c r="BL57" i="8" s="1"/>
  <c r="BM179" i="3"/>
  <c r="BM202" i="3" s="1"/>
  <c r="DO141" i="8"/>
  <c r="BD133" i="4"/>
  <c r="DA208" i="3"/>
  <c r="BI116" i="8"/>
  <c r="BR118" i="8"/>
  <c r="CB121" i="8"/>
  <c r="AW754" i="3"/>
  <c r="BG55" i="4"/>
  <c r="BC55" i="4"/>
  <c r="BN202" i="3"/>
  <c r="BB54" i="4"/>
  <c r="DA201" i="4"/>
  <c r="BN207" i="3"/>
  <c r="BE54" i="4"/>
  <c r="DA23" i="7"/>
  <c r="BB754" i="3"/>
  <c r="BA754" i="3"/>
  <c r="AV754" i="3"/>
  <c r="BJ54" i="4"/>
  <c r="AY754" i="3"/>
  <c r="AZ754" i="3"/>
  <c r="DA40" i="7"/>
  <c r="DA21" i="7"/>
  <c r="BL225" i="4" l="1"/>
  <c r="BG186" i="4"/>
  <c r="BU282" i="4"/>
  <c r="BI228" i="4"/>
  <c r="BN159" i="3"/>
  <c r="DW259" i="8"/>
  <c r="CE12" i="10"/>
  <c r="AI61" i="8"/>
  <c r="AN60" i="8"/>
  <c r="DQ228" i="4"/>
  <c r="DO190" i="4"/>
  <c r="R53" i="8"/>
  <c r="DJ190" i="4"/>
  <c r="AD57" i="8"/>
  <c r="AY150" i="8"/>
  <c r="AI150" i="8"/>
  <c r="AA150" i="8"/>
  <c r="V53" i="8"/>
  <c r="V55" i="8"/>
  <c r="V57" i="8"/>
  <c r="R57" i="8"/>
  <c r="AV60" i="8"/>
  <c r="AR60" i="8"/>
  <c r="AF60" i="8"/>
  <c r="AB61" i="8"/>
  <c r="X60" i="8"/>
  <c r="T61" i="8"/>
  <c r="U60" i="8"/>
  <c r="Q61" i="8"/>
  <c r="DQ35" i="6"/>
  <c r="CU30" i="7"/>
  <c r="CN322" i="4"/>
  <c r="CE183" i="4"/>
  <c r="CT106" i="7"/>
  <c r="CH269" i="8"/>
  <c r="DP224" i="4"/>
  <c r="AA61" i="8"/>
  <c r="DL228" i="4"/>
  <c r="AE60" i="8"/>
  <c r="O60" i="8"/>
  <c r="DS53" i="6"/>
  <c r="DS21" i="6" s="1"/>
  <c r="BI104" i="8"/>
  <c r="CL100" i="8"/>
  <c r="CQ193" i="7"/>
  <c r="AV131" i="8"/>
  <c r="AR131" i="8"/>
  <c r="AN131" i="8"/>
  <c r="AJ131" i="8"/>
  <c r="AF131" i="8"/>
  <c r="AB131" i="8"/>
  <c r="X131" i="8"/>
  <c r="T131" i="8"/>
  <c r="AX130" i="8"/>
  <c r="AT130" i="8"/>
  <c r="AP130" i="8"/>
  <c r="AL130" i="8"/>
  <c r="AH130" i="8"/>
  <c r="AD130" i="8"/>
  <c r="Z130" i="8"/>
  <c r="V130" i="8"/>
  <c r="CY252" i="4"/>
  <c r="DV123" i="6"/>
  <c r="CX72" i="5"/>
  <c r="AQ61" i="8"/>
  <c r="AY61" i="8"/>
  <c r="DU224" i="4"/>
  <c r="CQ27" i="8"/>
  <c r="DV228" i="4"/>
  <c r="CN38" i="7"/>
  <c r="CI38" i="7"/>
  <c r="BN640" i="3"/>
  <c r="AL150" i="8"/>
  <c r="CX38" i="7"/>
  <c r="BB121" i="3"/>
  <c r="CC268" i="4"/>
  <c r="CT273" i="4"/>
  <c r="CY273" i="4"/>
  <c r="CP279" i="4"/>
  <c r="CO279" i="4"/>
  <c r="CO273" i="4"/>
  <c r="BY268" i="4"/>
  <c r="DJ53" i="6"/>
  <c r="CJ279" i="4"/>
  <c r="DL182" i="4"/>
  <c r="DL122" i="8" s="1"/>
  <c r="DL53" i="6"/>
  <c r="DL116" i="8"/>
  <c r="DL139" i="8" s="1"/>
  <c r="DL186" i="4"/>
  <c r="DR48" i="7"/>
  <c r="CX246" i="4"/>
  <c r="DC254" i="4" s="1"/>
  <c r="CJ281" i="4"/>
  <c r="CJ282" i="4" s="1"/>
  <c r="CM268" i="4"/>
  <c r="CD268" i="4"/>
  <c r="BZ268" i="4"/>
  <c r="CO282" i="4"/>
  <c r="CT119" i="8"/>
  <c r="DJ186" i="4"/>
  <c r="CB284" i="4"/>
  <c r="BI281" i="4"/>
  <c r="BM268" i="4"/>
  <c r="CT130" i="8"/>
  <c r="DN53" i="6"/>
  <c r="DN21" i="6" s="1"/>
  <c r="CE268" i="4"/>
  <c r="CA268" i="4"/>
  <c r="CF281" i="4"/>
  <c r="CF268" i="4"/>
  <c r="CB268" i="4"/>
  <c r="BT268" i="4"/>
  <c r="BG268" i="4"/>
  <c r="CS268" i="4"/>
  <c r="BW268" i="4"/>
  <c r="BO268" i="4"/>
  <c r="BF268" i="4"/>
  <c r="BM284" i="4"/>
  <c r="CY268" i="4"/>
  <c r="CT268" i="4"/>
  <c r="BV284" i="4"/>
  <c r="CO268" i="4"/>
  <c r="DC268" i="4"/>
  <c r="CX268" i="4"/>
  <c r="BN268" i="4"/>
  <c r="CM167" i="8"/>
  <c r="CT167" i="8"/>
  <c r="CT107" i="7" s="1"/>
  <c r="CT281" i="4"/>
  <c r="CT282" i="4" s="1"/>
  <c r="DD282" i="4"/>
  <c r="DI282" i="4"/>
  <c r="BG167" i="8"/>
  <c r="BG107" i="7" s="1"/>
  <c r="BG281" i="4"/>
  <c r="BH281" i="4"/>
  <c r="BV281" i="4"/>
  <c r="DE282" i="4"/>
  <c r="DJ282" i="4"/>
  <c r="DD87" i="4"/>
  <c r="DD238" i="4"/>
  <c r="DD237" i="4" s="1"/>
  <c r="DH236" i="4"/>
  <c r="BW15" i="5"/>
  <c r="BK15" i="5"/>
  <c r="BK281" i="4"/>
  <c r="BK282" i="4" s="1"/>
  <c r="BB281" i="4"/>
  <c r="BR281" i="4"/>
  <c r="CP281" i="4"/>
  <c r="BZ281" i="4"/>
  <c r="BZ282" i="4" s="1"/>
  <c r="BP282" i="4"/>
  <c r="BM281" i="4"/>
  <c r="BM282" i="4" s="1"/>
  <c r="DW186" i="4"/>
  <c r="DQ186" i="4"/>
  <c r="DI107" i="4"/>
  <c r="DD119" i="4"/>
  <c r="DI120" i="4" s="1"/>
  <c r="DJ107" i="4"/>
  <c r="DE119" i="4"/>
  <c r="DJ120" i="4" s="1"/>
  <c r="DW124" i="8"/>
  <c r="DW147" i="8" s="1"/>
  <c r="DO140" i="8"/>
  <c r="CJ224" i="4"/>
  <c r="CR162" i="4"/>
  <c r="DQ225" i="4"/>
  <c r="CQ253" i="4"/>
  <c r="DD107" i="4"/>
  <c r="CA124" i="8"/>
  <c r="BJ270" i="4"/>
  <c r="BE270" i="4"/>
  <c r="BD744" i="3"/>
  <c r="BD806" i="3" s="1"/>
  <c r="DE40" i="4"/>
  <c r="CZ279" i="4"/>
  <c r="AR26" i="10"/>
  <c r="CA281" i="4"/>
  <c r="CA284" i="4"/>
  <c r="CK274" i="4"/>
  <c r="DI141" i="4"/>
  <c r="DI165" i="4" s="1"/>
  <c r="DI142" i="4"/>
  <c r="DJ40" i="4"/>
  <c r="DH27" i="4"/>
  <c r="DD40" i="4"/>
  <c r="CY265" i="4"/>
  <c r="DD265" i="4"/>
  <c r="DJ141" i="4"/>
  <c r="DJ142" i="4"/>
  <c r="DJ49" i="5" s="1"/>
  <c r="CZ265" i="4"/>
  <c r="DE265" i="4"/>
  <c r="DR186" i="4"/>
  <c r="DJ228" i="4"/>
  <c r="DJ121" i="8"/>
  <c r="DN121" i="8"/>
  <c r="DN144" i="8" s="1"/>
  <c r="AW150" i="8"/>
  <c r="DK121" i="8"/>
  <c r="BR21" i="7"/>
  <c r="BS22" i="6"/>
  <c r="BE205" i="4"/>
  <c r="BE117" i="8" s="1"/>
  <c r="CE46" i="7"/>
  <c r="CM304" i="8"/>
  <c r="CL304" i="8"/>
  <c r="BQ252" i="4"/>
  <c r="DE107" i="4"/>
  <c r="BE208" i="4"/>
  <c r="BE120" i="8" s="1"/>
  <c r="BF226" i="4"/>
  <c r="BQ202" i="7"/>
  <c r="BB205" i="4"/>
  <c r="BB117" i="8" s="1"/>
  <c r="BG140" i="8" s="1"/>
  <c r="DA22" i="6"/>
  <c r="BC30" i="7"/>
  <c r="BS207" i="4"/>
  <c r="BS119" i="8" s="1"/>
  <c r="CG209" i="4"/>
  <c r="CG228" i="4" s="1"/>
  <c r="CV97" i="3"/>
  <c r="CV73" i="4"/>
  <c r="CL135" i="10"/>
  <c r="CL31" i="7"/>
  <c r="CB32" i="7"/>
  <c r="BG32" i="7"/>
  <c r="CC31" i="7"/>
  <c r="BN31" i="7"/>
  <c r="BX210" i="7"/>
  <c r="CH29" i="7"/>
  <c r="BD29" i="7"/>
  <c r="CK306" i="8"/>
  <c r="CQ37" i="4"/>
  <c r="CK37" i="4"/>
  <c r="BU112" i="8"/>
  <c r="BZ135" i="8" s="1"/>
  <c r="CT46" i="7"/>
  <c r="CU46" i="7"/>
  <c r="CK47" i="5"/>
  <c r="CK286" i="8"/>
  <c r="CG21" i="6"/>
  <c r="BX280" i="8"/>
  <c r="BW280" i="8"/>
  <c r="CB26" i="6"/>
  <c r="BK46" i="7"/>
  <c r="BK204" i="7"/>
  <c r="CF193" i="10"/>
  <c r="CL24" i="7"/>
  <c r="CL23" i="7"/>
  <c r="CK203" i="7"/>
  <c r="CJ23" i="7"/>
  <c r="CJ24" i="7"/>
  <c r="CE23" i="7"/>
  <c r="BZ22" i="7"/>
  <c r="BX48" i="7"/>
  <c r="BW23" i="7"/>
  <c r="BW202" i="7"/>
  <c r="BU50" i="7"/>
  <c r="BT39" i="7"/>
  <c r="BP40" i="7"/>
  <c r="BO40" i="7"/>
  <c r="BL23" i="7"/>
  <c r="BG22" i="7"/>
  <c r="BD23" i="7"/>
  <c r="BA744" i="3"/>
  <c r="BA806" i="3" s="1"/>
  <c r="BC744" i="3"/>
  <c r="BC806" i="3" s="1"/>
  <c r="BF744" i="3"/>
  <c r="CS79" i="8"/>
  <c r="CX133" i="8" s="1"/>
  <c r="CV199" i="8"/>
  <c r="BF985" i="3"/>
  <c r="BA202" i="4"/>
  <c r="BH19" i="6"/>
  <c r="BY45" i="7"/>
  <c r="BY46" i="7"/>
  <c r="BS32" i="7"/>
  <c r="CQ210" i="7"/>
  <c r="CY87" i="4"/>
  <c r="BJ124" i="8"/>
  <c r="BX79" i="8"/>
  <c r="BD79" i="8"/>
  <c r="BD133" i="8" s="1"/>
  <c r="CM14" i="10"/>
  <c r="CM59" i="8"/>
  <c r="CH32" i="5"/>
  <c r="CE85" i="3"/>
  <c r="CU40" i="4"/>
  <c r="CV189" i="4"/>
  <c r="CP93" i="8"/>
  <c r="CU154" i="8" s="1"/>
  <c r="CP22" i="6"/>
  <c r="DM117" i="8"/>
  <c r="DR224" i="4"/>
  <c r="CT24" i="7"/>
  <c r="CX36" i="6"/>
  <c r="CU21" i="6"/>
  <c r="CR253" i="4"/>
  <c r="BW46" i="7"/>
  <c r="CZ316" i="3"/>
  <c r="CZ253" i="4"/>
  <c r="BJ191" i="10"/>
  <c r="CS252" i="4"/>
  <c r="BY36" i="6"/>
  <c r="DA219" i="4"/>
  <c r="AP26" i="10"/>
  <c r="BR133" i="4"/>
  <c r="BR135" i="4" s="1"/>
  <c r="BG847" i="3"/>
  <c r="CG268" i="4"/>
  <c r="CJ36" i="6"/>
  <c r="AZ36" i="6"/>
  <c r="BZ22" i="6"/>
  <c r="BU19" i="6"/>
  <c r="BV19" i="6"/>
  <c r="BB19" i="6"/>
  <c r="CL46" i="7"/>
  <c r="CL45" i="7"/>
  <c r="CG45" i="7"/>
  <c r="CG46" i="7"/>
  <c r="BT45" i="7"/>
  <c r="BP46" i="7"/>
  <c r="BP45" i="7"/>
  <c r="BL45" i="7"/>
  <c r="BL46" i="7"/>
  <c r="BD45" i="7"/>
  <c r="BD46" i="7"/>
  <c r="AZ46" i="7"/>
  <c r="AZ45" i="7"/>
  <c r="BC96" i="8"/>
  <c r="BO46" i="7"/>
  <c r="BM35" i="6"/>
  <c r="BD982" i="3"/>
  <c r="BF209" i="4"/>
  <c r="BF121" i="8" s="1"/>
  <c r="BJ209" i="4"/>
  <c r="BJ121" i="8" s="1"/>
  <c r="BQ205" i="4"/>
  <c r="BS205" i="4"/>
  <c r="BF205" i="4"/>
  <c r="BJ205" i="4"/>
  <c r="BJ117" i="8" s="1"/>
  <c r="BH204" i="4"/>
  <c r="BH114" i="8" s="1"/>
  <c r="CG40" i="4"/>
  <c r="BJ30" i="7"/>
  <c r="BJ210" i="7"/>
  <c r="CG33" i="5"/>
  <c r="BZ44" i="7"/>
  <c r="BZ204" i="7"/>
  <c r="CR21" i="6"/>
  <c r="CQ21" i="6"/>
  <c r="BN207" i="4"/>
  <c r="BN119" i="8" s="1"/>
  <c r="CI36" i="6"/>
  <c r="CW738" i="3"/>
  <c r="BZ219" i="4"/>
  <c r="CM40" i="7"/>
  <c r="BS286" i="8"/>
  <c r="CJ73" i="8"/>
  <c r="CP33" i="7"/>
  <c r="CP74" i="8"/>
  <c r="CP31" i="7"/>
  <c r="CP752" i="3"/>
  <c r="CZ46" i="7"/>
  <c r="BI181" i="4"/>
  <c r="BI115" i="8" s="1"/>
  <c r="CH73" i="8"/>
  <c r="BS46" i="7"/>
  <c r="CB24" i="7"/>
  <c r="CC36" i="6"/>
  <c r="CC34" i="6"/>
  <c r="BT210" i="7"/>
  <c r="CI728" i="3"/>
  <c r="BN30" i="7"/>
  <c r="BS30" i="7"/>
  <c r="CE47" i="5"/>
  <c r="DA224" i="4"/>
  <c r="CY188" i="8"/>
  <c r="CY223" i="8"/>
  <c r="CG34" i="6"/>
  <c r="CP46" i="4"/>
  <c r="BN23" i="7"/>
  <c r="CI46" i="4"/>
  <c r="BW130" i="6"/>
  <c r="BW40" i="6" s="1"/>
  <c r="AP196" i="10"/>
  <c r="CI14" i="10"/>
  <c r="CK74" i="8"/>
  <c r="BL132" i="8"/>
  <c r="CG19" i="6"/>
  <c r="CO22" i="7"/>
  <c r="CE119" i="8"/>
  <c r="CA108" i="4"/>
  <c r="BH96" i="8"/>
  <c r="BH97" i="8" s="1"/>
  <c r="BZ200" i="8"/>
  <c r="BZ295" i="8" s="1"/>
  <c r="BG132" i="8"/>
  <c r="CI119" i="8"/>
  <c r="CI142" i="8" s="1"/>
  <c r="DA204" i="4"/>
  <c r="DA114" i="8" s="1"/>
  <c r="DA137" i="8" s="1"/>
  <c r="CJ68" i="10"/>
  <c r="CN47" i="5"/>
  <c r="BP96" i="8"/>
  <c r="BK100" i="8"/>
  <c r="BP101" i="8" s="1"/>
  <c r="CK120" i="8"/>
  <c r="CP143" i="8" s="1"/>
  <c r="CT107" i="4"/>
  <c r="CM117" i="8"/>
  <c r="CY19" i="6"/>
  <c r="CO120" i="8"/>
  <c r="CE120" i="8"/>
  <c r="BK96" i="8"/>
  <c r="BT227" i="4"/>
  <c r="CF202" i="4"/>
  <c r="CJ130" i="6"/>
  <c r="CJ40" i="6" s="1"/>
  <c r="CO35" i="6"/>
  <c r="BE133" i="8"/>
  <c r="CE39" i="7"/>
  <c r="CO210" i="7"/>
  <c r="BP196" i="10"/>
  <c r="BX210" i="4"/>
  <c r="BU65" i="10"/>
  <c r="CF115" i="8"/>
  <c r="CF138" i="8" s="1"/>
  <c r="CI30" i="5"/>
  <c r="BL108" i="4"/>
  <c r="BP21" i="7"/>
  <c r="DH148" i="7"/>
  <c r="DH150" i="7" s="1"/>
  <c r="DG150" i="7"/>
  <c r="CR18" i="6"/>
  <c r="CP36" i="6"/>
  <c r="CD193" i="7"/>
  <c r="BU193" i="7"/>
  <c r="CV115" i="5"/>
  <c r="CW286" i="8"/>
  <c r="BV31" i="7"/>
  <c r="CA29" i="7"/>
  <c r="BQ208" i="4"/>
  <c r="BV227" i="4" s="1"/>
  <c r="BL210" i="4"/>
  <c r="BX202" i="7"/>
  <c r="DF33" i="4"/>
  <c r="DF33" i="5"/>
  <c r="DF279" i="4"/>
  <c r="CH86" i="3"/>
  <c r="CJ103" i="3" s="1"/>
  <c r="BQ142" i="4"/>
  <c r="BI210" i="4"/>
  <c r="DW225" i="4"/>
  <c r="CO193" i="7"/>
  <c r="DF12" i="10"/>
  <c r="DF43" i="10"/>
  <c r="DF97" i="3"/>
  <c r="DD148" i="4"/>
  <c r="DH209" i="3"/>
  <c r="DH211" i="3"/>
  <c r="DC221" i="3"/>
  <c r="CY71" i="5"/>
  <c r="CK273" i="4"/>
  <c r="CL74" i="8"/>
  <c r="BF162" i="4"/>
  <c r="BL36" i="6"/>
  <c r="BH210" i="4"/>
  <c r="BD14" i="5"/>
  <c r="CX182" i="7"/>
  <c r="CU90" i="6"/>
  <c r="CO227" i="4"/>
  <c r="CB12" i="10"/>
  <c r="DD105" i="4"/>
  <c r="DI109" i="4" s="1"/>
  <c r="DD129" i="4"/>
  <c r="DD137" i="4"/>
  <c r="DD135" i="4"/>
  <c r="DE148" i="4"/>
  <c r="DE164" i="4"/>
  <c r="DF130" i="6"/>
  <c r="DF209" i="7"/>
  <c r="DF211" i="7" s="1"/>
  <c r="DF287" i="8" s="1"/>
  <c r="DF205" i="7"/>
  <c r="DD90" i="6"/>
  <c r="DD97" i="6" s="1"/>
  <c r="DD28" i="6" s="1"/>
  <c r="DG90" i="6"/>
  <c r="AU26" i="10"/>
  <c r="CM19" i="6"/>
  <c r="BJ188" i="8"/>
  <c r="BF108" i="4"/>
  <c r="BU284" i="4"/>
  <c r="CN30" i="5"/>
  <c r="CR209" i="7"/>
  <c r="DE129" i="4"/>
  <c r="DE105" i="4"/>
  <c r="DE137" i="4"/>
  <c r="DE135" i="4"/>
  <c r="DF329" i="4"/>
  <c r="DF330" i="4" s="1"/>
  <c r="DG209" i="7"/>
  <c r="DG130" i="6"/>
  <c r="DH130" i="6" s="1"/>
  <c r="DH102" i="7"/>
  <c r="DH104" i="7"/>
  <c r="DG107" i="7"/>
  <c r="DH127" i="7"/>
  <c r="DG210" i="7"/>
  <c r="DH210" i="7" s="1"/>
  <c r="DH128" i="7"/>
  <c r="DH145" i="7"/>
  <c r="DG202" i="7"/>
  <c r="DH202" i="7" s="1"/>
  <c r="DH146" i="7"/>
  <c r="DG203" i="7"/>
  <c r="DH147" i="7"/>
  <c r="DH149" i="7" s="1"/>
  <c r="DG149" i="7"/>
  <c r="CY202" i="4"/>
  <c r="DD221" i="4" s="1"/>
  <c r="CD103" i="8"/>
  <c r="CO121" i="8"/>
  <c r="CO144" i="8" s="1"/>
  <c r="CN69" i="10"/>
  <c r="CJ69" i="10"/>
  <c r="CF226" i="4"/>
  <c r="CK219" i="4"/>
  <c r="BR195" i="10"/>
  <c r="BO802" i="3"/>
  <c r="BT255" i="8"/>
  <c r="CO252" i="4"/>
  <c r="CZ120" i="3"/>
  <c r="CZ128" i="3" s="1"/>
  <c r="CH985" i="3"/>
  <c r="CA982" i="3"/>
  <c r="BO982" i="3"/>
  <c r="DA127" i="4"/>
  <c r="DF128" i="4" s="1"/>
  <c r="CB120" i="8"/>
  <c r="CB143" i="8" s="1"/>
  <c r="BO115" i="4"/>
  <c r="BI107" i="4"/>
  <c r="CU223" i="8"/>
  <c r="CS40" i="7"/>
  <c r="DA50" i="7"/>
  <c r="DA120" i="8"/>
  <c r="DA143" i="8" s="1"/>
  <c r="CN186" i="4"/>
  <c r="CZ22" i="7"/>
  <c r="CN74" i="8"/>
  <c r="DM34" i="6"/>
  <c r="BK219" i="4"/>
  <c r="CY35" i="5"/>
  <c r="DV225" i="4"/>
  <c r="DH11" i="10"/>
  <c r="DH12" i="10" s="1"/>
  <c r="DI65" i="10"/>
  <c r="CY752" i="3"/>
  <c r="BD50" i="7"/>
  <c r="CB252" i="4"/>
  <c r="BI193" i="7"/>
  <c r="BG268" i="8"/>
  <c r="BG247" i="8" s="1"/>
  <c r="CX70" i="5"/>
  <c r="CY193" i="7"/>
  <c r="CF44" i="7"/>
  <c r="BQ137" i="6"/>
  <c r="CR605" i="3"/>
  <c r="CZ193" i="3"/>
  <c r="DA54" i="8"/>
  <c r="DA193" i="3"/>
  <c r="BC115" i="4"/>
  <c r="DM121" i="8"/>
  <c r="DM144" i="8" s="1"/>
  <c r="DR228" i="4"/>
  <c r="CO130" i="6"/>
  <c r="CO40" i="6" s="1"/>
  <c r="CS280" i="8"/>
  <c r="CS200" i="8"/>
  <c r="CS295" i="8" s="1"/>
  <c r="CT201" i="4"/>
  <c r="CX116" i="8"/>
  <c r="CX139" i="8" s="1"/>
  <c r="CO70" i="5"/>
  <c r="CZ84" i="5"/>
  <c r="BO116" i="8"/>
  <c r="BT133" i="4"/>
  <c r="BT134" i="4" s="1"/>
  <c r="BB22" i="6"/>
  <c r="BM184" i="4"/>
  <c r="BM190" i="4" s="1"/>
  <c r="BN184" i="4"/>
  <c r="BD112" i="8"/>
  <c r="BD135" i="8" s="1"/>
  <c r="BB181" i="4"/>
  <c r="BB115" i="8" s="1"/>
  <c r="BB138" i="8" s="1"/>
  <c r="BR74" i="8"/>
  <c r="BC74" i="8"/>
  <c r="BC130" i="8" s="1"/>
  <c r="CU22" i="7"/>
  <c r="CT45" i="7"/>
  <c r="CT160" i="7"/>
  <c r="CU204" i="7"/>
  <c r="CU205" i="7" s="1"/>
  <c r="CU44" i="7"/>
  <c r="CU19" i="6"/>
  <c r="CX35" i="6"/>
  <c r="CT34" i="6"/>
  <c r="BL79" i="8"/>
  <c r="BL133" i="8" s="1"/>
  <c r="CB47" i="5"/>
  <c r="CB30" i="5"/>
  <c r="BY90" i="6"/>
  <c r="BY190" i="10"/>
  <c r="CL57" i="3"/>
  <c r="CL683" i="3"/>
  <c r="CK57" i="3"/>
  <c r="CK680" i="3"/>
  <c r="CJ57" i="3"/>
  <c r="CJ680" i="3"/>
  <c r="CH57" i="3"/>
  <c r="CH680" i="3"/>
  <c r="CG57" i="3"/>
  <c r="CF57" i="3"/>
  <c r="CE57" i="3"/>
  <c r="CE680" i="3"/>
  <c r="CC57" i="3"/>
  <c r="CC680" i="3"/>
  <c r="CB57" i="3"/>
  <c r="CB683" i="3"/>
  <c r="CU133" i="4"/>
  <c r="CU135" i="4" s="1"/>
  <c r="CX113" i="7"/>
  <c r="CX26" i="7" s="1"/>
  <c r="CW26" i="7"/>
  <c r="CX123" i="8"/>
  <c r="CX146" i="8" s="1"/>
  <c r="CA77" i="8"/>
  <c r="CA132" i="8" s="1"/>
  <c r="CY132" i="5"/>
  <c r="CZ43" i="7"/>
  <c r="BF122" i="8"/>
  <c r="BM201" i="4"/>
  <c r="BW47" i="5"/>
  <c r="CC96" i="8"/>
  <c r="BW161" i="8"/>
  <c r="BW108" i="7" s="1"/>
  <c r="CB161" i="8"/>
  <c r="BE35" i="4"/>
  <c r="BS681" i="3"/>
  <c r="CY21" i="7"/>
  <c r="CY71" i="8"/>
  <c r="CY14" i="8" s="1"/>
  <c r="CA90" i="6"/>
  <c r="CA27" i="6" s="1"/>
  <c r="CB680" i="3"/>
  <c r="CG680" i="3"/>
  <c r="CH683" i="3"/>
  <c r="CK683" i="3"/>
  <c r="CR269" i="8"/>
  <c r="CS209" i="7"/>
  <c r="CS211" i="7" s="1"/>
  <c r="DA20" i="7"/>
  <c r="DC303" i="4"/>
  <c r="DC208" i="4" s="1"/>
  <c r="DC120" i="8" s="1"/>
  <c r="BV118" i="8"/>
  <c r="BR196" i="10"/>
  <c r="CQ39" i="7"/>
  <c r="CQ41" i="7" s="1"/>
  <c r="CH210" i="4"/>
  <c r="BG181" i="4"/>
  <c r="BG115" i="8" s="1"/>
  <c r="BV225" i="4"/>
  <c r="CO119" i="8"/>
  <c r="CT142" i="8" s="1"/>
  <c r="CG683" i="3"/>
  <c r="BI85" i="3"/>
  <c r="AZ192" i="7"/>
  <c r="CE226" i="4"/>
  <c r="CC224" i="4"/>
  <c r="BY224" i="4"/>
  <c r="BX115" i="8"/>
  <c r="BY14" i="10"/>
  <c r="BT37" i="4"/>
  <c r="BO14" i="5"/>
  <c r="BO32" i="5" s="1"/>
  <c r="CX20" i="6"/>
  <c r="CB269" i="8"/>
  <c r="CU268" i="8"/>
  <c r="CX30" i="3"/>
  <c r="DB323" i="4"/>
  <c r="CW210" i="4"/>
  <c r="CW125" i="8" s="1"/>
  <c r="CE77" i="8"/>
  <c r="DA227" i="4"/>
  <c r="CV75" i="8"/>
  <c r="BN118" i="8"/>
  <c r="DA651" i="3"/>
  <c r="DA652" i="3" s="1"/>
  <c r="BA14" i="5"/>
  <c r="BF49" i="5" s="1"/>
  <c r="CM121" i="8"/>
  <c r="CM144" i="8" s="1"/>
  <c r="CN280" i="8"/>
  <c r="CA35" i="6"/>
  <c r="CO33" i="6"/>
  <c r="CY83" i="5"/>
  <c r="CU534" i="3"/>
  <c r="CV534" i="3" s="1"/>
  <c r="CV536" i="3" s="1"/>
  <c r="CV548" i="3" s="1"/>
  <c r="CT70" i="5"/>
  <c r="CJ322" i="4"/>
  <c r="BR193" i="10"/>
  <c r="CF121" i="8"/>
  <c r="CQ178" i="3"/>
  <c r="CQ201" i="3" s="1"/>
  <c r="CY20" i="6"/>
  <c r="CY50" i="7"/>
  <c r="CE34" i="4"/>
  <c r="CX137" i="6"/>
  <c r="CX74" i="10"/>
  <c r="CW809" i="3"/>
  <c r="CI60" i="6"/>
  <c r="CY108" i="7"/>
  <c r="CN49" i="5"/>
  <c r="CJ33" i="5"/>
  <c r="CK81" i="5"/>
  <c r="CE192" i="10"/>
  <c r="BZ841" i="3"/>
  <c r="CU84" i="5"/>
  <c r="CY726" i="3"/>
  <c r="DA727" i="3"/>
  <c r="BI183" i="4"/>
  <c r="BI123" i="8" s="1"/>
  <c r="BU253" i="4"/>
  <c r="BZ119" i="8"/>
  <c r="CI226" i="4"/>
  <c r="CA120" i="8"/>
  <c r="BJ286" i="8"/>
  <c r="BF142" i="4"/>
  <c r="CP33" i="6"/>
  <c r="BG130" i="6"/>
  <c r="BG40" i="6" s="1"/>
  <c r="BV173" i="8"/>
  <c r="CZ24" i="7"/>
  <c r="AZ204" i="7"/>
  <c r="CE186" i="4"/>
  <c r="CK227" i="4"/>
  <c r="BG227" i="4"/>
  <c r="BZ186" i="4"/>
  <c r="BT115" i="8"/>
  <c r="BM33" i="6"/>
  <c r="CN210" i="4"/>
  <c r="CT22" i="7"/>
  <c r="CK14" i="10"/>
  <c r="CE223" i="8"/>
  <c r="CA226" i="4"/>
  <c r="CZ76" i="10"/>
  <c r="CX247" i="4"/>
  <c r="BV81" i="5"/>
  <c r="BT108" i="4"/>
  <c r="CL253" i="4"/>
  <c r="CF227" i="4"/>
  <c r="BM39" i="7"/>
  <c r="CB227" i="4"/>
  <c r="CM228" i="4"/>
  <c r="BG21" i="7"/>
  <c r="CF81" i="5"/>
  <c r="AT418" i="3"/>
  <c r="AT419" i="3" s="1"/>
  <c r="CS35" i="6"/>
  <c r="CD44" i="7"/>
  <c r="BT202" i="4"/>
  <c r="BL115" i="5"/>
  <c r="BL22" i="8" s="1"/>
  <c r="BM823" i="3"/>
  <c r="CN149" i="7"/>
  <c r="BB115" i="5"/>
  <c r="BB132" i="5" s="1"/>
  <c r="BR149" i="7"/>
  <c r="BP86" i="3"/>
  <c r="BM59" i="8"/>
  <c r="BG209" i="7"/>
  <c r="BU35" i="6"/>
  <c r="CP35" i="6"/>
  <c r="CH124" i="8"/>
  <c r="CM142" i="4"/>
  <c r="CM49" i="5" s="1"/>
  <c r="CA44" i="7"/>
  <c r="BY124" i="8"/>
  <c r="CT44" i="7"/>
  <c r="CA30" i="5"/>
  <c r="BW225" i="4"/>
  <c r="BJ60" i="6"/>
  <c r="CK836" i="3"/>
  <c r="CN12" i="10"/>
  <c r="CU253" i="4"/>
  <c r="CR246" i="4"/>
  <c r="CR224" i="4"/>
  <c r="CQ252" i="4"/>
  <c r="CW268" i="8"/>
  <c r="CT227" i="4"/>
  <c r="CN24" i="7"/>
  <c r="BY44" i="7"/>
  <c r="CO131" i="6"/>
  <c r="CF26" i="6"/>
  <c r="CT84" i="5"/>
  <c r="CO72" i="5"/>
  <c r="CO137" i="6"/>
  <c r="CX37" i="5"/>
  <c r="CU70" i="5"/>
  <c r="CX226" i="4"/>
  <c r="CT189" i="4"/>
  <c r="CT18" i="6"/>
  <c r="CW40" i="7"/>
  <c r="CT120" i="8"/>
  <c r="CY143" i="8" s="1"/>
  <c r="CT117" i="8"/>
  <c r="BA209" i="7"/>
  <c r="BM183" i="4"/>
  <c r="BF43" i="7"/>
  <c r="AZ209" i="7"/>
  <c r="BO65" i="10"/>
  <c r="DE48" i="7"/>
  <c r="CT37" i="5"/>
  <c r="DM227" i="4"/>
  <c r="CX253" i="4"/>
  <c r="CS34" i="6"/>
  <c r="CR228" i="4"/>
  <c r="CB188" i="8"/>
  <c r="BF183" i="4"/>
  <c r="BF123" i="8" s="1"/>
  <c r="CZ38" i="5"/>
  <c r="CY38" i="5"/>
  <c r="CO243" i="8"/>
  <c r="CZ33" i="6"/>
  <c r="CT83" i="5"/>
  <c r="CU83" i="5"/>
  <c r="CX35" i="5"/>
  <c r="BJ44" i="7"/>
  <c r="CT71" i="5"/>
  <c r="CV210" i="4"/>
  <c r="CX124" i="8"/>
  <c r="CT118" i="8"/>
  <c r="BA130" i="6"/>
  <c r="BA40" i="6" s="1"/>
  <c r="BT44" i="8"/>
  <c r="BY45" i="8" s="1"/>
  <c r="CG39" i="4"/>
  <c r="BT247" i="8"/>
  <c r="BJ90" i="6"/>
  <c r="BJ27" i="6" s="1"/>
  <c r="BH183" i="4"/>
  <c r="CG50" i="7"/>
  <c r="AZ130" i="6"/>
  <c r="CU108" i="4"/>
  <c r="CR440" i="3"/>
  <c r="CU193" i="7"/>
  <c r="DA43" i="7"/>
  <c r="CN108" i="7"/>
  <c r="BD39" i="7"/>
  <c r="BD41" i="7" s="1"/>
  <c r="BU204" i="7"/>
  <c r="BT196" i="10"/>
  <c r="CS31" i="7"/>
  <c r="CY36" i="5"/>
  <c r="CP71" i="5"/>
  <c r="CU38" i="5"/>
  <c r="BK19" i="6"/>
  <c r="CY189" i="4"/>
  <c r="CT137" i="6"/>
  <c r="CV74" i="8"/>
  <c r="CW38" i="7"/>
  <c r="CU50" i="7"/>
  <c r="AW452" i="3"/>
  <c r="CB464" i="3"/>
  <c r="CV323" i="4"/>
  <c r="CS269" i="8"/>
  <c r="DD30" i="7"/>
  <c r="BF210" i="7"/>
  <c r="BF30" i="7"/>
  <c r="BZ192" i="10"/>
  <c r="BU12" i="10"/>
  <c r="BN18" i="6"/>
  <c r="CK30" i="7"/>
  <c r="CD35" i="6"/>
  <c r="BR181" i="4"/>
  <c r="BR115" i="8" s="1"/>
  <c r="CA191" i="10"/>
  <c r="BY210" i="7"/>
  <c r="CS44" i="7"/>
  <c r="DH111" i="6"/>
  <c r="CU30" i="5"/>
  <c r="CX118" i="8"/>
  <c r="CX141" i="8" s="1"/>
  <c r="DD189" i="4"/>
  <c r="CY123" i="8"/>
  <c r="CY146" i="8" s="1"/>
  <c r="DF35" i="5"/>
  <c r="AK13" i="10"/>
  <c r="AK44" i="8"/>
  <c r="AK46" i="8" s="1"/>
  <c r="BP210" i="7"/>
  <c r="BP30" i="7"/>
  <c r="BU85" i="3"/>
  <c r="BU74" i="8"/>
  <c r="BG86" i="3"/>
  <c r="BG121" i="3" s="1"/>
  <c r="CK830" i="3"/>
  <c r="BM191" i="10"/>
  <c r="CO228" i="4"/>
  <c r="BJ130" i="7"/>
  <c r="BJ33" i="7" s="1"/>
  <c r="CK44" i="8"/>
  <c r="CH50" i="5"/>
  <c r="BH190" i="4"/>
  <c r="BB21" i="7"/>
  <c r="CG30" i="7"/>
  <c r="CE193" i="10"/>
  <c r="CF253" i="4"/>
  <c r="BN180" i="4"/>
  <c r="BN186" i="4" s="1"/>
  <c r="CN21" i="6"/>
  <c r="BD193" i="7"/>
  <c r="CC210" i="7"/>
  <c r="CC30" i="7"/>
  <c r="CH37" i="4"/>
  <c r="BV18" i="6"/>
  <c r="CE68" i="10"/>
  <c r="AZ124" i="8"/>
  <c r="AZ147" i="8" s="1"/>
  <c r="BK226" i="4"/>
  <c r="BF118" i="8"/>
  <c r="BK227" i="4"/>
  <c r="CT210" i="7"/>
  <c r="CT30" i="7"/>
  <c r="CJ118" i="8"/>
  <c r="BL182" i="4"/>
  <c r="BL188" i="4" s="1"/>
  <c r="BG115" i="5"/>
  <c r="BD182" i="4"/>
  <c r="BD122" i="8" s="1"/>
  <c r="BD145" i="8" s="1"/>
  <c r="CJ96" i="8"/>
  <c r="CE30" i="5"/>
  <c r="CU75" i="8"/>
  <c r="CS119" i="8"/>
  <c r="CX142" i="8" s="1"/>
  <c r="CS188" i="4"/>
  <c r="CO432" i="3"/>
  <c r="CP42" i="3"/>
  <c r="CQ44" i="3"/>
  <c r="DL118" i="8"/>
  <c r="DL141" i="8" s="1"/>
  <c r="DL225" i="4"/>
  <c r="DW118" i="8"/>
  <c r="DW141" i="8" s="1"/>
  <c r="CI26" i="6"/>
  <c r="CQ43" i="7"/>
  <c r="CP43" i="7"/>
  <c r="CF268" i="8"/>
  <c r="CO552" i="3"/>
  <c r="BE43" i="7"/>
  <c r="BL193" i="7"/>
  <c r="BP150" i="7"/>
  <c r="CO21" i="7"/>
  <c r="CK96" i="8"/>
  <c r="BV193" i="7"/>
  <c r="BR115" i="5"/>
  <c r="CE96" i="8"/>
  <c r="CK735" i="3"/>
  <c r="CI149" i="5"/>
  <c r="BU22" i="8"/>
  <c r="CQ269" i="8"/>
  <c r="DA96" i="8"/>
  <c r="CI142" i="4"/>
  <c r="CI49" i="5" s="1"/>
  <c r="BQ802" i="3"/>
  <c r="CO40" i="4"/>
  <c r="CO96" i="8"/>
  <c r="CZ227" i="4"/>
  <c r="CL84" i="3"/>
  <c r="DA806" i="3"/>
  <c r="AZ798" i="3"/>
  <c r="BA115" i="4"/>
  <c r="BR545" i="3"/>
  <c r="CM102" i="3"/>
  <c r="CQ204" i="4"/>
  <c r="CQ114" i="8" s="1"/>
  <c r="BA985" i="3"/>
  <c r="CB133" i="4"/>
  <c r="BF806" i="3"/>
  <c r="CR206" i="3"/>
  <c r="BP418" i="3"/>
  <c r="CK454" i="3"/>
  <c r="CW347" i="3"/>
  <c r="CW35" i="3" s="1"/>
  <c r="BX841" i="3"/>
  <c r="CC982" i="3"/>
  <c r="BF752" i="3"/>
  <c r="BF115" i="4"/>
  <c r="CF133" i="4"/>
  <c r="CF135" i="4" s="1"/>
  <c r="BR419" i="3"/>
  <c r="CW306" i="3"/>
  <c r="CR552" i="3"/>
  <c r="BW458" i="3"/>
  <c r="CB826" i="3"/>
  <c r="CA684" i="3"/>
  <c r="CN691" i="3"/>
  <c r="CF826" i="3"/>
  <c r="CF835" i="3" s="1"/>
  <c r="CS787" i="3"/>
  <c r="CJ831" i="3"/>
  <c r="BA804" i="3"/>
  <c r="BX826" i="3"/>
  <c r="BR313" i="3"/>
  <c r="BV752" i="3"/>
  <c r="CY765" i="3"/>
  <c r="DD773" i="3" s="1"/>
  <c r="BZ681" i="3"/>
  <c r="BB409" i="3"/>
  <c r="CT466" i="3"/>
  <c r="BB452" i="3"/>
  <c r="BA752" i="3"/>
  <c r="BQ460" i="3"/>
  <c r="DA157" i="3"/>
  <c r="BX133" i="4"/>
  <c r="BX135" i="4" s="1"/>
  <c r="BT201" i="4"/>
  <c r="BT113" i="8" s="1"/>
  <c r="BT826" i="3"/>
  <c r="BU684" i="3"/>
  <c r="BA798" i="3"/>
  <c r="AV61" i="8"/>
  <c r="U61" i="8"/>
  <c r="X61" i="8"/>
  <c r="AB60" i="8"/>
  <c r="AN61" i="8"/>
  <c r="AJ61" i="8"/>
  <c r="N57" i="8"/>
  <c r="AG60" i="8"/>
  <c r="O53" i="8"/>
  <c r="R55" i="8"/>
  <c r="L60" i="8"/>
  <c r="Y61" i="8"/>
  <c r="AG61" i="8"/>
  <c r="AF61" i="8"/>
  <c r="AR61" i="8"/>
  <c r="N55" i="8"/>
  <c r="P60" i="8"/>
  <c r="AJ60" i="8"/>
  <c r="DW104" i="8"/>
  <c r="CI223" i="8"/>
  <c r="BO103" i="8"/>
  <c r="BO104" i="8" s="1"/>
  <c r="CB216" i="8"/>
  <c r="CB93" i="8" s="1"/>
  <c r="CJ71" i="8"/>
  <c r="CJ14" i="8" s="1"/>
  <c r="AK61" i="8"/>
  <c r="BU27" i="8"/>
  <c r="BE216" i="8"/>
  <c r="BE243" i="8" s="1"/>
  <c r="BW269" i="8"/>
  <c r="BJ269" i="8"/>
  <c r="BD268" i="8"/>
  <c r="BD247" i="8" s="1"/>
  <c r="AA53" i="8"/>
  <c r="DH304" i="8"/>
  <c r="DH306" i="8"/>
  <c r="CG188" i="8"/>
  <c r="O55" i="8"/>
  <c r="DM259" i="8"/>
  <c r="DO33" i="6"/>
  <c r="CR268" i="8"/>
  <c r="BK27" i="8"/>
  <c r="CD101" i="8"/>
  <c r="BR27" i="8"/>
  <c r="BN27" i="8"/>
  <c r="BJ27" i="8"/>
  <c r="CM27" i="8"/>
  <c r="CQ101" i="8"/>
  <c r="CL101" i="8"/>
  <c r="CH101" i="8"/>
  <c r="BI27" i="8"/>
  <c r="BQ27" i="8"/>
  <c r="BY27" i="8"/>
  <c r="BZ27" i="8"/>
  <c r="CC27" i="8"/>
  <c r="BE27" i="8"/>
  <c r="BF27" i="8"/>
  <c r="BU100" i="8"/>
  <c r="CH27" i="8"/>
  <c r="CD27" i="8"/>
  <c r="DU186" i="4"/>
  <c r="DO116" i="8"/>
  <c r="DO139" i="8" s="1"/>
  <c r="DN116" i="8"/>
  <c r="DS139" i="8" s="1"/>
  <c r="DM224" i="4"/>
  <c r="DI117" i="8"/>
  <c r="DN140" i="8" s="1"/>
  <c r="DK186" i="4"/>
  <c r="DP186" i="4"/>
  <c r="BW727" i="3"/>
  <c r="DA329" i="3"/>
  <c r="BD201" i="4"/>
  <c r="CH297" i="3"/>
  <c r="CP502" i="3"/>
  <c r="CP346" i="3"/>
  <c r="CP754" i="3"/>
  <c r="BO728" i="3"/>
  <c r="BJ459" i="3"/>
  <c r="BG459" i="3"/>
  <c r="CJ847" i="3"/>
  <c r="CZ331" i="3"/>
  <c r="CW335" i="3"/>
  <c r="DB298" i="3"/>
  <c r="CT158" i="3"/>
  <c r="CT686" i="3" s="1"/>
  <c r="CC735" i="3"/>
  <c r="CY698" i="3"/>
  <c r="CY61" i="3" s="1"/>
  <c r="CP178" i="3"/>
  <c r="CW228" i="3"/>
  <c r="CW157" i="3"/>
  <c r="CW14" i="3" s="1"/>
  <c r="CT707" i="3"/>
  <c r="BA836" i="3"/>
  <c r="CZ831" i="3"/>
  <c r="BY201" i="4"/>
  <c r="CG253" i="4"/>
  <c r="BZ246" i="4"/>
  <c r="BY190" i="4"/>
  <c r="BK188" i="4"/>
  <c r="DD142" i="4"/>
  <c r="DD141" i="4"/>
  <c r="DE141" i="4"/>
  <c r="DE142" i="4"/>
  <c r="DE49" i="5" s="1"/>
  <c r="DA117" i="8"/>
  <c r="DF140" i="8" s="1"/>
  <c r="DF224" i="4"/>
  <c r="DA210" i="4"/>
  <c r="DF323" i="4"/>
  <c r="CF735" i="3"/>
  <c r="CA735" i="3"/>
  <c r="DF545" i="3"/>
  <c r="BG54" i="4"/>
  <c r="DA716" i="3"/>
  <c r="CZ333" i="3"/>
  <c r="CD982" i="3"/>
  <c r="CT115" i="4"/>
  <c r="BH409" i="3"/>
  <c r="CC662" i="3"/>
  <c r="DO131" i="4"/>
  <c r="BG470" i="3"/>
  <c r="CP423" i="3"/>
  <c r="CX697" i="3"/>
  <c r="DC707" i="3" s="1"/>
  <c r="BX418" i="3"/>
  <c r="BX545" i="3" s="1"/>
  <c r="BZ826" i="3"/>
  <c r="BV826" i="3"/>
  <c r="BU826" i="3"/>
  <c r="AT121" i="3"/>
  <c r="AT125" i="3" s="1"/>
  <c r="BK460" i="3"/>
  <c r="BG464" i="3"/>
  <c r="CO423" i="3"/>
  <c r="CP401" i="3"/>
  <c r="CP40" i="3" s="1"/>
  <c r="CP327" i="3"/>
  <c r="CY303" i="3"/>
  <c r="CZ681" i="3"/>
  <c r="CZ726" i="3"/>
  <c r="CI805" i="3"/>
  <c r="DA698" i="3"/>
  <c r="DA238" i="3"/>
  <c r="CE841" i="3"/>
  <c r="BD841" i="3"/>
  <c r="BC54" i="4"/>
  <c r="CH735" i="3"/>
  <c r="CO207" i="3"/>
  <c r="CY763" i="3"/>
  <c r="CS831" i="3"/>
  <c r="CW298" i="3"/>
  <c r="CQ414" i="3"/>
  <c r="CP421" i="3"/>
  <c r="CW844" i="3"/>
  <c r="CK111" i="4"/>
  <c r="CF464" i="3"/>
  <c r="DG249" i="4"/>
  <c r="DG250" i="4" s="1"/>
  <c r="DG97" i="4"/>
  <c r="DA844" i="3"/>
  <c r="DA577" i="3"/>
  <c r="CP806" i="3"/>
  <c r="AV752" i="3"/>
  <c r="CP102" i="3"/>
  <c r="CR684" i="3"/>
  <c r="CQ412" i="3"/>
  <c r="CP393" i="3"/>
  <c r="CW711" i="3"/>
  <c r="CB726" i="3"/>
  <c r="BQ640" i="3"/>
  <c r="DJ605" i="3"/>
  <c r="BF121" i="3"/>
  <c r="DA298" i="3"/>
  <c r="BU133" i="4"/>
  <c r="BU201" i="4"/>
  <c r="BU113" i="8" s="1"/>
  <c r="DF223" i="4"/>
  <c r="BF823" i="3"/>
  <c r="BW731" i="3"/>
  <c r="BA823" i="3"/>
  <c r="BA824" i="3" s="1"/>
  <c r="CJ841" i="3"/>
  <c r="CJ809" i="3"/>
  <c r="CY230" i="3"/>
  <c r="CW56" i="8"/>
  <c r="CB836" i="3"/>
  <c r="BY133" i="4"/>
  <c r="CZ270" i="3"/>
  <c r="CZ279" i="3" s="1"/>
  <c r="CZ283" i="3"/>
  <c r="CZ335" i="3"/>
  <c r="CY228" i="3"/>
  <c r="CW54" i="4"/>
  <c r="CX230" i="3"/>
  <c r="CX228" i="3"/>
  <c r="CY336" i="3"/>
  <c r="CF805" i="3"/>
  <c r="DF180" i="3"/>
  <c r="DF182" i="3"/>
  <c r="DA113" i="8"/>
  <c r="DA136" i="8" s="1"/>
  <c r="DF220" i="4"/>
  <c r="CZ318" i="3"/>
  <c r="BU844" i="3"/>
  <c r="CJ726" i="3"/>
  <c r="BI698" i="3"/>
  <c r="CA727" i="3"/>
  <c r="BW730" i="3"/>
  <c r="BO985" i="3"/>
  <c r="CC133" i="4"/>
  <c r="CF707" i="3"/>
  <c r="CR709" i="3"/>
  <c r="CW229" i="3"/>
  <c r="CW159" i="3"/>
  <c r="CY171" i="3" s="1"/>
  <c r="BR470" i="3"/>
  <c r="CX299" i="3"/>
  <c r="CR691" i="3"/>
  <c r="BK709" i="3"/>
  <c r="CW742" i="3"/>
  <c r="BW985" i="3"/>
  <c r="DB240" i="3"/>
  <c r="DF238" i="3"/>
  <c r="DF681" i="3"/>
  <c r="DB730" i="3"/>
  <c r="DF726" i="3"/>
  <c r="DD257" i="3"/>
  <c r="DG253" i="3"/>
  <c r="DF183" i="3"/>
  <c r="DF181" i="3"/>
  <c r="DB711" i="3"/>
  <c r="DF707" i="3"/>
  <c r="DA300" i="3"/>
  <c r="DA158" i="3"/>
  <c r="DA12" i="3" s="1"/>
  <c r="CF730" i="3"/>
  <c r="CA823" i="3"/>
  <c r="BF127" i="4"/>
  <c r="BF129" i="4" s="1"/>
  <c r="CH133" i="4"/>
  <c r="CW55" i="4"/>
  <c r="BY826" i="3"/>
  <c r="CW230" i="3"/>
  <c r="CW250" i="3"/>
  <c r="CW20" i="3" s="1"/>
  <c r="CW249" i="3"/>
  <c r="CY257" i="3" s="1"/>
  <c r="CX301" i="3"/>
  <c r="BC982" i="3"/>
  <c r="DA115" i="4"/>
  <c r="DF116" i="4" s="1"/>
  <c r="DF752" i="3"/>
  <c r="DA13" i="3"/>
  <c r="DF167" i="3"/>
  <c r="DF163" i="3"/>
  <c r="DH184" i="4"/>
  <c r="DH124" i="8" s="1"/>
  <c r="DH209" i="4"/>
  <c r="DM228" i="4" s="1"/>
  <c r="DH206" i="4"/>
  <c r="DM118" i="8"/>
  <c r="DR141" i="8" s="1"/>
  <c r="DR225" i="4"/>
  <c r="DP118" i="8"/>
  <c r="DU141" i="8" s="1"/>
  <c r="DU119" i="8"/>
  <c r="DU142" i="8" s="1"/>
  <c r="BJ268" i="4"/>
  <c r="BH268" i="4"/>
  <c r="CW96" i="8"/>
  <c r="BE203" i="7"/>
  <c r="BE39" i="7"/>
  <c r="BS137" i="6"/>
  <c r="CS23" i="7"/>
  <c r="CK50" i="5"/>
  <c r="BZ35" i="6"/>
  <c r="BL209" i="7"/>
  <c r="BL21" i="7"/>
  <c r="BL130" i="6"/>
  <c r="BL40" i="6" s="1"/>
  <c r="CR280" i="8"/>
  <c r="CR26" i="10"/>
  <c r="CQ191" i="10"/>
  <c r="BO210" i="7"/>
  <c r="BO30" i="7"/>
  <c r="BJ59" i="6"/>
  <c r="BS19" i="6"/>
  <c r="CI45" i="7"/>
  <c r="CI46" i="7"/>
  <c r="BU46" i="7"/>
  <c r="BU45" i="7"/>
  <c r="BQ45" i="7"/>
  <c r="BQ46" i="7"/>
  <c r="BM45" i="7"/>
  <c r="BM46" i="7"/>
  <c r="BE45" i="7"/>
  <c r="BE46" i="7"/>
  <c r="BA45" i="7"/>
  <c r="BA46" i="7"/>
  <c r="CA46" i="7"/>
  <c r="BV202" i="7"/>
  <c r="CL21" i="6"/>
  <c r="CV306" i="8"/>
  <c r="DA20" i="6"/>
  <c r="BK744" i="3"/>
  <c r="BP752" i="3" s="1"/>
  <c r="BL744" i="3"/>
  <c r="CD59" i="8"/>
  <c r="BS79" i="8"/>
  <c r="BS15" i="5"/>
  <c r="BB50" i="7"/>
  <c r="BW200" i="8"/>
  <c r="BW295" i="8" s="1"/>
  <c r="CQ286" i="8"/>
  <c r="BS44" i="7"/>
  <c r="BH982" i="3"/>
  <c r="CG207" i="4"/>
  <c r="CG226" i="4" s="1"/>
  <c r="BH207" i="4"/>
  <c r="BJ207" i="4"/>
  <c r="BC207" i="4"/>
  <c r="BE207" i="4"/>
  <c r="BE119" i="8" s="1"/>
  <c r="BE142" i="8" s="1"/>
  <c r="CG206" i="4"/>
  <c r="CG118" i="8" s="1"/>
  <c r="BD206" i="4"/>
  <c r="BE206" i="4"/>
  <c r="CG208" i="4"/>
  <c r="CG227" i="4" s="1"/>
  <c r="BM208" i="4"/>
  <c r="BR227" i="4" s="1"/>
  <c r="BN208" i="4"/>
  <c r="CG36" i="6"/>
  <c r="BE36" i="6"/>
  <c r="BW34" i="6"/>
  <c r="BV44" i="7"/>
  <c r="BV46" i="7"/>
  <c r="BW24" i="7"/>
  <c r="BH199" i="8"/>
  <c r="CV101" i="10"/>
  <c r="BH210" i="7"/>
  <c r="BH30" i="7"/>
  <c r="CH111" i="4"/>
  <c r="CC193" i="7"/>
  <c r="BN193" i="7"/>
  <c r="CB45" i="7"/>
  <c r="CB46" i="7"/>
  <c r="CE150" i="7"/>
  <c r="CL841" i="3"/>
  <c r="CL70" i="10"/>
  <c r="CQ411" i="3"/>
  <c r="CT40" i="4"/>
  <c r="CT48" i="5"/>
  <c r="CO13" i="4"/>
  <c r="CT34" i="4" s="1"/>
  <c r="CT251" i="3"/>
  <c r="CY255" i="3" s="1"/>
  <c r="CZ269" i="8"/>
  <c r="CR32" i="4"/>
  <c r="DE85" i="5"/>
  <c r="CH79" i="8"/>
  <c r="CH133" i="8" s="1"/>
  <c r="CM35" i="4"/>
  <c r="CN122" i="8"/>
  <c r="CS145" i="8" s="1"/>
  <c r="CP119" i="8"/>
  <c r="CT225" i="4"/>
  <c r="CP20" i="7"/>
  <c r="CP142" i="7"/>
  <c r="CE809" i="3"/>
  <c r="BV809" i="3"/>
  <c r="CE210" i="4"/>
  <c r="CE125" i="8" s="1"/>
  <c r="CJ323" i="4"/>
  <c r="CP162" i="4"/>
  <c r="CP323" i="4"/>
  <c r="CK210" i="4"/>
  <c r="CK229" i="4" s="1"/>
  <c r="CK162" i="4"/>
  <c r="CI162" i="4"/>
  <c r="CN323" i="4"/>
  <c r="BP33" i="6"/>
  <c r="BA132" i="5"/>
  <c r="CG96" i="8"/>
  <c r="BO98" i="5"/>
  <c r="BF85" i="8"/>
  <c r="BF18" i="8" s="1"/>
  <c r="CB190" i="10"/>
  <c r="CB90" i="6"/>
  <c r="CB44" i="8"/>
  <c r="CB191" i="10"/>
  <c r="CB196" i="10"/>
  <c r="CJ28" i="7"/>
  <c r="CJ142" i="7"/>
  <c r="CE21" i="7"/>
  <c r="CE130" i="6"/>
  <c r="CE40" i="6" s="1"/>
  <c r="CP844" i="3"/>
  <c r="CP841" i="3"/>
  <c r="CK542" i="3"/>
  <c r="CJ752" i="3"/>
  <c r="CJ806" i="3"/>
  <c r="CJ814" i="3" s="1"/>
  <c r="CM202" i="4"/>
  <c r="CM221" i="4" s="1"/>
  <c r="CJ414" i="3"/>
  <c r="CJ392" i="3"/>
  <c r="CJ271" i="3" s="1"/>
  <c r="CQ430" i="3"/>
  <c r="CH663" i="3"/>
  <c r="CR826" i="3"/>
  <c r="DN119" i="8"/>
  <c r="DN226" i="4"/>
  <c r="CO84" i="3"/>
  <c r="DC126" i="7"/>
  <c r="DC29" i="7" s="1"/>
  <c r="DB29" i="7"/>
  <c r="CY45" i="7"/>
  <c r="CY160" i="7"/>
  <c r="CW23" i="7"/>
  <c r="CX104" i="7"/>
  <c r="CX202" i="3"/>
  <c r="CX204" i="3"/>
  <c r="CV121" i="8"/>
  <c r="CT227" i="3"/>
  <c r="CT229" i="3"/>
  <c r="CT55" i="4"/>
  <c r="CV66" i="3"/>
  <c r="CV742" i="3"/>
  <c r="DE83" i="5"/>
  <c r="CZ83" i="5"/>
  <c r="CY48" i="5"/>
  <c r="DD754" i="3"/>
  <c r="CY754" i="3"/>
  <c r="CY836" i="3"/>
  <c r="DD323" i="4"/>
  <c r="CY323" i="4"/>
  <c r="CY210" i="4"/>
  <c r="DD227" i="4"/>
  <c r="CY227" i="4"/>
  <c r="DD225" i="4"/>
  <c r="CY118" i="8"/>
  <c r="DD141" i="8" s="1"/>
  <c r="CY225" i="4"/>
  <c r="DD84" i="5"/>
  <c r="CY84" i="5"/>
  <c r="CY286" i="8"/>
  <c r="CY200" i="8"/>
  <c r="CY295" i="8" s="1"/>
  <c r="CZ50" i="7"/>
  <c r="CZ346" i="3"/>
  <c r="DA346" i="3" s="1"/>
  <c r="DB346" i="3" s="1"/>
  <c r="CZ320" i="3"/>
  <c r="CZ204" i="3"/>
  <c r="CZ202" i="3"/>
  <c r="CZ159" i="3"/>
  <c r="CZ122" i="3" s="1"/>
  <c r="CE115" i="4"/>
  <c r="CE806" i="3"/>
  <c r="BO102" i="7"/>
  <c r="CA34" i="6"/>
  <c r="CC23" i="7"/>
  <c r="CD104" i="7"/>
  <c r="CD23" i="7" s="1"/>
  <c r="CR43" i="7"/>
  <c r="CK190" i="10"/>
  <c r="BM190" i="10"/>
  <c r="BM90" i="6"/>
  <c r="BM27" i="6" s="1"/>
  <c r="BM44" i="8"/>
  <c r="CP81" i="5"/>
  <c r="BW30" i="5"/>
  <c r="CK115" i="4"/>
  <c r="CE149" i="7"/>
  <c r="CE40" i="7"/>
  <c r="BF190" i="10"/>
  <c r="CL150" i="7"/>
  <c r="CL40" i="7"/>
  <c r="CL149" i="7"/>
  <c r="BQ18" i="6"/>
  <c r="BF836" i="3"/>
  <c r="BF202" i="4"/>
  <c r="CL173" i="8"/>
  <c r="CL161" i="8"/>
  <c r="BK202" i="7"/>
  <c r="BK205" i="7" s="1"/>
  <c r="BK39" i="7"/>
  <c r="BK809" i="3"/>
  <c r="CU37" i="4"/>
  <c r="CJ154" i="8"/>
  <c r="CY809" i="3"/>
  <c r="BK193" i="7"/>
  <c r="BC193" i="7"/>
  <c r="BV727" i="3"/>
  <c r="BO458" i="3"/>
  <c r="BY252" i="4"/>
  <c r="BF81" i="5"/>
  <c r="CJ787" i="3"/>
  <c r="CJ821" i="3" s="1"/>
  <c r="BR823" i="3"/>
  <c r="CE731" i="3"/>
  <c r="BC124" i="8"/>
  <c r="BC147" i="8" s="1"/>
  <c r="BQ124" i="8"/>
  <c r="CK84" i="3"/>
  <c r="CI32" i="7"/>
  <c r="CX19" i="6"/>
  <c r="CJ115" i="8"/>
  <c r="CO122" i="8"/>
  <c r="CO145" i="8" s="1"/>
  <c r="CO101" i="10"/>
  <c r="CB183" i="4"/>
  <c r="CB123" i="8" s="1"/>
  <c r="AZ33" i="6"/>
  <c r="AZ18" i="6"/>
  <c r="CD22" i="8"/>
  <c r="BZ149" i="5"/>
  <c r="BK149" i="5"/>
  <c r="BK132" i="5"/>
  <c r="BK22" i="8"/>
  <c r="BF149" i="5"/>
  <c r="BF132" i="5"/>
  <c r="BA90" i="8"/>
  <c r="BA149" i="5"/>
  <c r="BT96" i="8"/>
  <c r="BO255" i="8"/>
  <c r="CE98" i="5"/>
  <c r="CE81" i="5"/>
  <c r="CE173" i="8"/>
  <c r="BT98" i="5"/>
  <c r="BT173" i="8"/>
  <c r="BJ173" i="8"/>
  <c r="BJ216" i="8" s="1"/>
  <c r="BJ223" i="8" s="1"/>
  <c r="AZ81" i="5"/>
  <c r="AZ98" i="5"/>
  <c r="CI190" i="10"/>
  <c r="BK44" i="8"/>
  <c r="BK192" i="10"/>
  <c r="BK190" i="10"/>
  <c r="BE191" i="10"/>
  <c r="BZ296" i="3"/>
  <c r="BZ410" i="3"/>
  <c r="CL552" i="3"/>
  <c r="CN23" i="7"/>
  <c r="BK21" i="7"/>
  <c r="BK209" i="7"/>
  <c r="BK130" i="6"/>
  <c r="BK40" i="6" s="1"/>
  <c r="CQ117" i="8"/>
  <c r="CQ140" i="8" s="1"/>
  <c r="CQ70" i="10"/>
  <c r="CQ69" i="10"/>
  <c r="CG434" i="3"/>
  <c r="CF314" i="3"/>
  <c r="CK423" i="3"/>
  <c r="CK421" i="3"/>
  <c r="CE297" i="3"/>
  <c r="CE45" i="3"/>
  <c r="CE329" i="3"/>
  <c r="CK545" i="3"/>
  <c r="CK313" i="3"/>
  <c r="CN681" i="3"/>
  <c r="CS681" i="3"/>
  <c r="CL738" i="3"/>
  <c r="CQ754" i="3"/>
  <c r="CL127" i="4"/>
  <c r="CQ128" i="4" s="1"/>
  <c r="CL204" i="4"/>
  <c r="CO127" i="4"/>
  <c r="CO129" i="4" s="1"/>
  <c r="CO204" i="4"/>
  <c r="CJ115" i="4"/>
  <c r="CJ805" i="3"/>
  <c r="CJ844" i="3"/>
  <c r="CO752" i="3"/>
  <c r="CN204" i="4"/>
  <c r="CS223" i="4" s="1"/>
  <c r="CS187" i="5" s="1"/>
  <c r="CJ297" i="3"/>
  <c r="CJ207" i="3" s="1"/>
  <c r="CK416" i="3"/>
  <c r="CO412" i="3"/>
  <c r="CO414" i="3"/>
  <c r="CR416" i="3"/>
  <c r="CS698" i="3"/>
  <c r="CL663" i="3"/>
  <c r="CG668" i="3"/>
  <c r="CF663" i="3"/>
  <c r="CF668" i="3"/>
  <c r="CG150" i="3" s="1"/>
  <c r="CG78" i="4" s="1"/>
  <c r="CE662" i="3"/>
  <c r="CE668" i="3"/>
  <c r="CD661" i="3"/>
  <c r="CD56" i="3" s="1"/>
  <c r="CC668" i="3"/>
  <c r="CA663" i="3"/>
  <c r="CR202" i="4"/>
  <c r="CR830" i="3"/>
  <c r="CQ415" i="3"/>
  <c r="CQ550" i="3" s="1"/>
  <c r="CQ400" i="3"/>
  <c r="CQ39" i="3" s="1"/>
  <c r="DH116" i="8"/>
  <c r="DM186" i="4"/>
  <c r="CV31" i="3"/>
  <c r="CV29" i="3"/>
  <c r="CV63" i="3"/>
  <c r="CW731" i="3"/>
  <c r="CV127" i="4"/>
  <c r="CW269" i="8"/>
  <c r="CV269" i="8"/>
  <c r="DD65" i="10"/>
  <c r="CY44" i="8"/>
  <c r="DC129" i="7"/>
  <c r="DB32" i="7"/>
  <c r="CX188" i="7"/>
  <c r="CW193" i="7"/>
  <c r="CW27" i="3"/>
  <c r="CW270" i="3"/>
  <c r="CW201" i="3"/>
  <c r="CW203" i="3"/>
  <c r="CX28" i="3"/>
  <c r="CX284" i="3"/>
  <c r="CX293" i="3" s="1"/>
  <c r="CV118" i="8"/>
  <c r="CV141" i="8" s="1"/>
  <c r="CU246" i="4"/>
  <c r="CX200" i="8"/>
  <c r="CX295" i="8" s="1"/>
  <c r="CX188" i="8"/>
  <c r="CX96" i="8"/>
  <c r="CT131" i="6"/>
  <c r="CU43" i="7"/>
  <c r="CX17" i="3"/>
  <c r="CX251" i="3"/>
  <c r="CX21" i="3" s="1"/>
  <c r="CT230" i="3"/>
  <c r="CU212" i="3"/>
  <c r="CT250" i="3"/>
  <c r="CT20" i="3" s="1"/>
  <c r="CT204" i="3"/>
  <c r="CT159" i="3"/>
  <c r="CT202" i="3"/>
  <c r="DD238" i="3"/>
  <c r="CY238" i="3"/>
  <c r="CU240" i="3"/>
  <c r="CV240" i="3"/>
  <c r="CY127" i="4"/>
  <c r="DD128" i="4" s="1"/>
  <c r="DD188" i="4"/>
  <c r="CY122" i="8"/>
  <c r="BU47" i="5"/>
  <c r="BR33" i="6"/>
  <c r="BV161" i="8"/>
  <c r="BV160" i="7" s="1"/>
  <c r="BU150" i="7"/>
  <c r="BC209" i="7"/>
  <c r="BR787" i="3"/>
  <c r="BR813" i="3" s="1"/>
  <c r="CO24" i="7"/>
  <c r="BZ47" i="5"/>
  <c r="CO195" i="10"/>
  <c r="CM268" i="8"/>
  <c r="CS90" i="6"/>
  <c r="BK787" i="3"/>
  <c r="BL142" i="7"/>
  <c r="CV836" i="3"/>
  <c r="CV809" i="3"/>
  <c r="CL847" i="3"/>
  <c r="CW253" i="4"/>
  <c r="CP196" i="10"/>
  <c r="BP183" i="4"/>
  <c r="CD33" i="6"/>
  <c r="BZ33" i="6"/>
  <c r="BT33" i="6"/>
  <c r="BD33" i="6"/>
  <c r="BJ26" i="6"/>
  <c r="CN156" i="8"/>
  <c r="CI132" i="5"/>
  <c r="CI183" i="5" s="1"/>
  <c r="BZ132" i="5"/>
  <c r="BZ22" i="8"/>
  <c r="BY96" i="8"/>
  <c r="BF96" i="8"/>
  <c r="BO81" i="5"/>
  <c r="BO173" i="8"/>
  <c r="AZ173" i="8"/>
  <c r="AZ216" i="8" s="1"/>
  <c r="BE90" i="6"/>
  <c r="BE44" i="8"/>
  <c r="CE209" i="7"/>
  <c r="BW50" i="7"/>
  <c r="BP43" i="7"/>
  <c r="CL413" i="3"/>
  <c r="CG296" i="3"/>
  <c r="CG206" i="3" s="1"/>
  <c r="CK41" i="3"/>
  <c r="CJ412" i="3"/>
  <c r="CL430" i="3"/>
  <c r="CL432" i="3"/>
  <c r="CO310" i="3"/>
  <c r="CQ432" i="3"/>
  <c r="CL662" i="3"/>
  <c r="CK663" i="3"/>
  <c r="CK662" i="3"/>
  <c r="CJ662" i="3"/>
  <c r="CG663" i="3"/>
  <c r="CG662" i="3"/>
  <c r="CF662" i="3"/>
  <c r="CB662" i="3"/>
  <c r="BX663" i="3"/>
  <c r="CS691" i="3"/>
  <c r="CQ43" i="3"/>
  <c r="CQ565" i="3"/>
  <c r="CQ567" i="3" s="1"/>
  <c r="CT94" i="8"/>
  <c r="CS50" i="7"/>
  <c r="CS36" i="8" s="1"/>
  <c r="CU85" i="8"/>
  <c r="CU18" i="8" s="1"/>
  <c r="CU26" i="6"/>
  <c r="CU33" i="6"/>
  <c r="CT96" i="8"/>
  <c r="CY155" i="8" s="1"/>
  <c r="AZ71" i="6"/>
  <c r="AZ23" i="6" s="1"/>
  <c r="CI30" i="7"/>
  <c r="CV21" i="7"/>
  <c r="CT21" i="7"/>
  <c r="CQ726" i="3"/>
  <c r="CL202" i="4"/>
  <c r="CF296" i="3"/>
  <c r="CN46" i="3"/>
  <c r="CK738" i="3"/>
  <c r="CR117" i="8"/>
  <c r="CJ681" i="3"/>
  <c r="CB684" i="3"/>
  <c r="CV826" i="3"/>
  <c r="CT97" i="3"/>
  <c r="CT154" i="8"/>
  <c r="BP831" i="3"/>
  <c r="CM105" i="4"/>
  <c r="CT85" i="8"/>
  <c r="CT18" i="8" s="1"/>
  <c r="CZ44" i="7"/>
  <c r="CP193" i="7"/>
  <c r="DD34" i="6"/>
  <c r="CX333" i="3"/>
  <c r="CO94" i="8"/>
  <c r="CR787" i="3"/>
  <c r="CY39" i="7"/>
  <c r="CT90" i="6"/>
  <c r="CA194" i="10"/>
  <c r="BQ97" i="6"/>
  <c r="BQ28" i="6" s="1"/>
  <c r="CO22" i="6"/>
  <c r="CI120" i="8"/>
  <c r="BT124" i="8"/>
  <c r="CB199" i="8"/>
  <c r="BK130" i="7"/>
  <c r="BK33" i="7" s="1"/>
  <c r="AU418" i="3"/>
  <c r="AU419" i="3" s="1"/>
  <c r="BG44" i="7"/>
  <c r="CH204" i="7"/>
  <c r="CI204" i="7" s="1"/>
  <c r="BN130" i="6"/>
  <c r="BN40" i="6" s="1"/>
  <c r="CO34" i="6"/>
  <c r="BM116" i="8"/>
  <c r="BG20" i="7"/>
  <c r="BG142" i="7"/>
  <c r="BN202" i="7"/>
  <c r="BN39" i="7"/>
  <c r="CO204" i="7"/>
  <c r="CO44" i="7"/>
  <c r="CA19" i="6"/>
  <c r="CQ24" i="7"/>
  <c r="BX85" i="3"/>
  <c r="BX74" i="8"/>
  <c r="BO142" i="7"/>
  <c r="CO31" i="5"/>
  <c r="CO48" i="5"/>
  <c r="CN29" i="7"/>
  <c r="BR204" i="4"/>
  <c r="BR114" i="8" s="1"/>
  <c r="BR127" i="4"/>
  <c r="BR129" i="4" s="1"/>
  <c r="BW30" i="7"/>
  <c r="BW210" i="7"/>
  <c r="BE192" i="10"/>
  <c r="BT252" i="4"/>
  <c r="CA227" i="4"/>
  <c r="BW73" i="8"/>
  <c r="BE130" i="7"/>
  <c r="BE33" i="7" s="1"/>
  <c r="AF44" i="8"/>
  <c r="AF46" i="8" s="1"/>
  <c r="CD20" i="7"/>
  <c r="BH50" i="7"/>
  <c r="BA44" i="8"/>
  <c r="BA45" i="8" s="1"/>
  <c r="AZ35" i="6"/>
  <c r="BQ26" i="6"/>
  <c r="CA18" i="6"/>
  <c r="CK122" i="8"/>
  <c r="BL33" i="6"/>
  <c r="AG410" i="3"/>
  <c r="BO117" i="8"/>
  <c r="CB253" i="4"/>
  <c r="BT118" i="8"/>
  <c r="BT141" i="8" s="1"/>
  <c r="BZ34" i="6"/>
  <c r="AF192" i="10"/>
  <c r="BU192" i="10"/>
  <c r="CL30" i="7"/>
  <c r="BQ190" i="10"/>
  <c r="BF21" i="6"/>
  <c r="BZ252" i="4"/>
  <c r="BQ43" i="7"/>
  <c r="BN21" i="7"/>
  <c r="CE160" i="7"/>
  <c r="BQ193" i="10"/>
  <c r="CF30" i="7"/>
  <c r="BE210" i="7"/>
  <c r="AF196" i="10"/>
  <c r="AZ409" i="3"/>
  <c r="CO154" i="8"/>
  <c r="BT52" i="6"/>
  <c r="BL149" i="7"/>
  <c r="BR204" i="7"/>
  <c r="BM30" i="5"/>
  <c r="BV247" i="8"/>
  <c r="CY80" i="10"/>
  <c r="CY74" i="10"/>
  <c r="CT249" i="3"/>
  <c r="BS36" i="6"/>
  <c r="CJ30" i="5"/>
  <c r="CA47" i="5"/>
  <c r="CE195" i="10"/>
  <c r="BJ107" i="7"/>
  <c r="BK269" i="8"/>
  <c r="CL269" i="8"/>
  <c r="CJ94" i="8"/>
  <c r="BN137" i="6"/>
  <c r="BL74" i="8"/>
  <c r="BY194" i="10"/>
  <c r="CN33" i="7"/>
  <c r="CW303" i="3"/>
  <c r="CV33" i="7"/>
  <c r="BJ115" i="8"/>
  <c r="BR201" i="4"/>
  <c r="CJ31" i="7"/>
  <c r="BX32" i="7"/>
  <c r="BL31" i="7"/>
  <c r="BS114" i="7"/>
  <c r="BI114" i="7"/>
  <c r="BC114" i="7"/>
  <c r="CP26" i="6"/>
  <c r="BR167" i="8"/>
  <c r="BR107" i="7" s="1"/>
  <c r="BR15" i="5"/>
  <c r="BW33" i="5" s="1"/>
  <c r="BQ44" i="8"/>
  <c r="BV43" i="7"/>
  <c r="CE50" i="5"/>
  <c r="CJ50" i="5"/>
  <c r="BH127" i="4"/>
  <c r="BH137" i="4" s="1"/>
  <c r="BQ14" i="10"/>
  <c r="CP85" i="8"/>
  <c r="BJ203" i="7"/>
  <c r="BJ205" i="7" s="1"/>
  <c r="BJ281" i="8" s="1"/>
  <c r="BJ39" i="7"/>
  <c r="CK280" i="8"/>
  <c r="CK200" i="8"/>
  <c r="CK295" i="8" s="1"/>
  <c r="BZ29" i="7"/>
  <c r="BZ130" i="7"/>
  <c r="BZ33" i="7" s="1"/>
  <c r="CK20" i="7"/>
  <c r="BO20" i="7"/>
  <c r="BO286" i="8"/>
  <c r="BO200" i="8"/>
  <c r="BO295" i="8" s="1"/>
  <c r="CD255" i="8"/>
  <c r="CE30" i="7"/>
  <c r="CE130" i="7"/>
  <c r="CE33" i="7" s="1"/>
  <c r="CE210" i="7"/>
  <c r="CM71" i="10"/>
  <c r="CF52" i="3"/>
  <c r="CF459" i="3"/>
  <c r="BO52" i="3"/>
  <c r="BO15" i="3" s="1"/>
  <c r="BO418" i="3"/>
  <c r="BO542" i="3" s="1"/>
  <c r="BT53" i="3"/>
  <c r="BT16" i="3" s="1"/>
  <c r="BU454" i="3"/>
  <c r="AX53" i="3"/>
  <c r="AX16" i="3" s="1"/>
  <c r="AX452" i="3"/>
  <c r="AV53" i="3"/>
  <c r="AV16" i="3" s="1"/>
  <c r="AV453" i="3"/>
  <c r="AV409" i="3"/>
  <c r="AV454" i="3"/>
  <c r="CB162" i="4"/>
  <c r="CB323" i="4"/>
  <c r="BW210" i="4"/>
  <c r="CB229" i="4" s="1"/>
  <c r="BW162" i="4"/>
  <c r="CF190" i="4"/>
  <c r="CE121" i="8"/>
  <c r="CE847" i="3"/>
  <c r="CM142" i="7"/>
  <c r="CZ19" i="6"/>
  <c r="CH23" i="7"/>
  <c r="CI104" i="7"/>
  <c r="CS841" i="3"/>
  <c r="BI43" i="7"/>
  <c r="BA204" i="4"/>
  <c r="BA114" i="8" s="1"/>
  <c r="BA137" i="8" s="1"/>
  <c r="CF190" i="10"/>
  <c r="BG35" i="6"/>
  <c r="CM44" i="8"/>
  <c r="CC30" i="5"/>
  <c r="CM20" i="7"/>
  <c r="BG201" i="4"/>
  <c r="BG113" i="8" s="1"/>
  <c r="BK44" i="7"/>
  <c r="BO83" i="6"/>
  <c r="CL26" i="6"/>
  <c r="BB35" i="6"/>
  <c r="BB142" i="7"/>
  <c r="CL193" i="7"/>
  <c r="CE114" i="7"/>
  <c r="AF193" i="10"/>
  <c r="CJ253" i="4"/>
  <c r="CI707" i="3"/>
  <c r="DD48" i="7"/>
  <c r="BR253" i="4"/>
  <c r="CO97" i="3"/>
  <c r="CY46" i="4"/>
  <c r="CP67" i="10"/>
  <c r="CP589" i="3"/>
  <c r="CV268" i="8"/>
  <c r="CV254" i="8" s="1"/>
  <c r="CT223" i="8"/>
  <c r="CT151" i="4"/>
  <c r="BT831" i="3"/>
  <c r="CR423" i="3"/>
  <c r="AZ22" i="6"/>
  <c r="BR731" i="3"/>
  <c r="BN731" i="3"/>
  <c r="BA268" i="8"/>
  <c r="BX458" i="3"/>
  <c r="BV458" i="3"/>
  <c r="CP269" i="8"/>
  <c r="CC190" i="10"/>
  <c r="BE101" i="8"/>
  <c r="CC44" i="8"/>
  <c r="BP24" i="7"/>
  <c r="BG226" i="4"/>
  <c r="BA787" i="3"/>
  <c r="BA813" i="3" s="1"/>
  <c r="CJ47" i="5"/>
  <c r="CJ150" i="7"/>
  <c r="CC12" i="10"/>
  <c r="BN26" i="6"/>
  <c r="CP50" i="7"/>
  <c r="CN173" i="8"/>
  <c r="CN81" i="5"/>
  <c r="CO57" i="3"/>
  <c r="CO680" i="3"/>
  <c r="CT806" i="3"/>
  <c r="CT133" i="4"/>
  <c r="CT135" i="4" s="1"/>
  <c r="CT844" i="3"/>
  <c r="CT46" i="3"/>
  <c r="CT28" i="3"/>
  <c r="CQ326" i="3"/>
  <c r="CQ545" i="3"/>
  <c r="CU31" i="3"/>
  <c r="CV335" i="3"/>
  <c r="CU335" i="3"/>
  <c r="CR31" i="3"/>
  <c r="CW333" i="3"/>
  <c r="CO32" i="3"/>
  <c r="CO339" i="3"/>
  <c r="CU691" i="3"/>
  <c r="CT765" i="3"/>
  <c r="DD776" i="3" s="1"/>
  <c r="CT763" i="3"/>
  <c r="CY762" i="3"/>
  <c r="CT269" i="8"/>
  <c r="CT268" i="8"/>
  <c r="CV339" i="3"/>
  <c r="CW336" i="3"/>
  <c r="CW663" i="3"/>
  <c r="CJ45" i="7"/>
  <c r="CJ160" i="7"/>
  <c r="BT20" i="7"/>
  <c r="BZ30" i="7"/>
  <c r="BZ210" i="7"/>
  <c r="AZ30" i="7"/>
  <c r="AZ210" i="7"/>
  <c r="BQ194" i="10"/>
  <c r="BE194" i="10"/>
  <c r="CB193" i="10"/>
  <c r="CN68" i="10"/>
  <c r="BW122" i="8"/>
  <c r="CB145" i="8" s="1"/>
  <c r="BO119" i="8"/>
  <c r="BV116" i="8"/>
  <c r="BE116" i="8"/>
  <c r="BE139" i="8" s="1"/>
  <c r="BU115" i="8"/>
  <c r="BY202" i="4"/>
  <c r="BU202" i="4"/>
  <c r="CD168" i="4"/>
  <c r="CD112" i="8"/>
  <c r="CD135" i="8" s="1"/>
  <c r="BK196" i="10"/>
  <c r="BP201" i="4"/>
  <c r="BL19" i="6"/>
  <c r="CS21" i="7"/>
  <c r="BP268" i="8"/>
  <c r="BP247" i="8" s="1"/>
  <c r="BP269" i="8"/>
  <c r="BT183" i="4"/>
  <c r="BJ183" i="4"/>
  <c r="CN200" i="8"/>
  <c r="CN295" i="8" s="1"/>
  <c r="CG286" i="8"/>
  <c r="CG200" i="8"/>
  <c r="CE200" i="8"/>
  <c r="CE286" i="8"/>
  <c r="BS20" i="6"/>
  <c r="BP200" i="8"/>
  <c r="BP201" i="8" s="1"/>
  <c r="BP286" i="8"/>
  <c r="CG26" i="6"/>
  <c r="BY26" i="6"/>
  <c r="BK26" i="6"/>
  <c r="CJ132" i="5"/>
  <c r="CJ149" i="5"/>
  <c r="CE149" i="5"/>
  <c r="CB22" i="8"/>
  <c r="BZ96" i="8"/>
  <c r="BA173" i="8"/>
  <c r="BF98" i="5"/>
  <c r="CD161" i="8"/>
  <c r="CD160" i="7" s="1"/>
  <c r="BK161" i="8"/>
  <c r="CJ40" i="7"/>
  <c r="CJ149" i="7"/>
  <c r="BF130" i="6"/>
  <c r="BF40" i="6" s="1"/>
  <c r="BF21" i="7"/>
  <c r="BU470" i="3"/>
  <c r="BV460" i="3"/>
  <c r="BT681" i="3"/>
  <c r="BK459" i="3"/>
  <c r="BK458" i="3"/>
  <c r="CT74" i="4"/>
  <c r="CT75" i="8"/>
  <c r="CI33" i="6"/>
  <c r="DE29" i="7"/>
  <c r="DE32" i="7"/>
  <c r="CY319" i="3"/>
  <c r="CT157" i="3"/>
  <c r="CT14" i="3" s="1"/>
  <c r="BC21" i="7"/>
  <c r="CH21" i="7"/>
  <c r="CH130" i="6"/>
  <c r="CH40" i="6" s="1"/>
  <c r="CN40" i="7"/>
  <c r="BN269" i="8"/>
  <c r="CD191" i="10"/>
  <c r="CE105" i="4"/>
  <c r="CE108" i="4"/>
  <c r="BA142" i="7"/>
  <c r="CN246" i="4"/>
  <c r="CF219" i="4"/>
  <c r="CO246" i="4"/>
  <c r="CT440" i="3"/>
  <c r="CT300" i="3"/>
  <c r="CP336" i="3"/>
  <c r="BU219" i="4"/>
  <c r="CV96" i="3"/>
  <c r="BZ149" i="7"/>
  <c r="CP39" i="4"/>
  <c r="CT831" i="3"/>
  <c r="CT752" i="3"/>
  <c r="CB732" i="3"/>
  <c r="BZ226" i="4"/>
  <c r="BP226" i="4"/>
  <c r="CP268" i="8"/>
  <c r="CS268" i="8"/>
  <c r="DE46" i="7"/>
  <c r="DB84" i="5"/>
  <c r="CV36" i="5"/>
  <c r="DB286" i="8"/>
  <c r="DB106" i="7"/>
  <c r="BI167" i="8"/>
  <c r="BI107" i="7" s="1"/>
  <c r="DE33" i="7"/>
  <c r="DB199" i="8"/>
  <c r="DC216" i="8"/>
  <c r="DC225" i="8" s="1"/>
  <c r="DB247" i="8"/>
  <c r="BJ45" i="7"/>
  <c r="DD43" i="10"/>
  <c r="DJ33" i="4"/>
  <c r="CX59" i="8"/>
  <c r="CT36" i="4"/>
  <c r="CT13" i="10"/>
  <c r="CZ50" i="5"/>
  <c r="CZ31" i="5"/>
  <c r="CU87" i="4"/>
  <c r="CO284" i="4"/>
  <c r="CO30" i="5"/>
  <c r="DG30" i="5"/>
  <c r="CM269" i="8"/>
  <c r="BM268" i="8"/>
  <c r="CE40" i="4"/>
  <c r="CI39" i="4"/>
  <c r="CM787" i="3"/>
  <c r="CS246" i="4"/>
  <c r="CP425" i="3"/>
  <c r="CQ416" i="3"/>
  <c r="DC168" i="7"/>
  <c r="DB192" i="7"/>
  <c r="DI74" i="4"/>
  <c r="DI97" i="3"/>
  <c r="CT279" i="4"/>
  <c r="CW36" i="4"/>
  <c r="DE219" i="4"/>
  <c r="CZ75" i="10"/>
  <c r="DH31" i="5"/>
  <c r="BT114" i="7"/>
  <c r="BZ36" i="6"/>
  <c r="BE268" i="8"/>
  <c r="BE247" i="8" s="1"/>
  <c r="BI268" i="8"/>
  <c r="BI247" i="8" s="1"/>
  <c r="CJ137" i="6"/>
  <c r="CU826" i="3"/>
  <c r="DI73" i="4"/>
  <c r="DI96" i="3"/>
  <c r="DJ97" i="3"/>
  <c r="DD209" i="7"/>
  <c r="DD211" i="7" s="1"/>
  <c r="DD287" i="8" s="1"/>
  <c r="DD130" i="6"/>
  <c r="DD33" i="7"/>
  <c r="DD29" i="7"/>
  <c r="DE138" i="10"/>
  <c r="DD31" i="7"/>
  <c r="DD46" i="7"/>
  <c r="DD71" i="6"/>
  <c r="DD23" i="6" s="1"/>
  <c r="CV329" i="4"/>
  <c r="CV330" i="4" s="1"/>
  <c r="CR87" i="4"/>
  <c r="DG216" i="3"/>
  <c r="DC135" i="3"/>
  <c r="DG135" i="3" s="1"/>
  <c r="BC209" i="4"/>
  <c r="BV470" i="3"/>
  <c r="BV623" i="3" s="1"/>
  <c r="BR459" i="3"/>
  <c r="DI33" i="4"/>
  <c r="DJ96" i="3"/>
  <c r="DI36" i="4"/>
  <c r="DE130" i="6"/>
  <c r="DE209" i="7"/>
  <c r="DE106" i="7"/>
  <c r="DK106" i="7" s="1"/>
  <c r="DL106" i="7" s="1"/>
  <c r="DN106" i="7" s="1"/>
  <c r="DO106" i="7" s="1"/>
  <c r="DP106" i="7" s="1"/>
  <c r="DQ106" i="7" s="1"/>
  <c r="DS106" i="7" s="1"/>
  <c r="DT106" i="7" s="1"/>
  <c r="DU106" i="7" s="1"/>
  <c r="DV106" i="7" s="1"/>
  <c r="DE210" i="7"/>
  <c r="DF138" i="10"/>
  <c r="DE202" i="7"/>
  <c r="DE203" i="7"/>
  <c r="DE204" i="7"/>
  <c r="CV79" i="8"/>
  <c r="CT284" i="4"/>
  <c r="CT12" i="10"/>
  <c r="CP148" i="4"/>
  <c r="CU32" i="5"/>
  <c r="CQ13" i="4"/>
  <c r="CV34" i="4" s="1"/>
  <c r="CZ34" i="4"/>
  <c r="DC284" i="4"/>
  <c r="DH30" i="5"/>
  <c r="CE71" i="8"/>
  <c r="CS20" i="6"/>
  <c r="CI44" i="7"/>
  <c r="CM691" i="3"/>
  <c r="CE18" i="6"/>
  <c r="BM22" i="6"/>
  <c r="BO268" i="8"/>
  <c r="BO247" i="8" s="1"/>
  <c r="BT269" i="8"/>
  <c r="BA100" i="8"/>
  <c r="CO98" i="5"/>
  <c r="BY183" i="4"/>
  <c r="BY123" i="8" s="1"/>
  <c r="BU33" i="6"/>
  <c r="BE33" i="6"/>
  <c r="BU18" i="6"/>
  <c r="BF18" i="6"/>
  <c r="BF137" i="6"/>
  <c r="BA137" i="6"/>
  <c r="BA18" i="6"/>
  <c r="CE132" i="5"/>
  <c r="CD96" i="8"/>
  <c r="BU96" i="8"/>
  <c r="BU81" i="5"/>
  <c r="BU98" i="5"/>
  <c r="BP81" i="5"/>
  <c r="BK173" i="8"/>
  <c r="BK98" i="5"/>
  <c r="CI161" i="8"/>
  <c r="BP47" i="5"/>
  <c r="BP161" i="8"/>
  <c r="BP30" i="5"/>
  <c r="CL44" i="7"/>
  <c r="CL204" i="7"/>
  <c r="CN30" i="7"/>
  <c r="CN210" i="7"/>
  <c r="BJ100" i="8"/>
  <c r="CI43" i="7"/>
  <c r="CG209" i="7"/>
  <c r="CG211" i="7" s="1"/>
  <c r="CG21" i="7"/>
  <c r="CD43" i="7"/>
  <c r="CA50" i="7"/>
  <c r="BZ50" i="7"/>
  <c r="BY50" i="7"/>
  <c r="BJ43" i="7"/>
  <c r="BF209" i="7"/>
  <c r="BE130" i="6"/>
  <c r="BE40" i="6" s="1"/>
  <c r="BE209" i="7"/>
  <c r="BA50" i="7"/>
  <c r="AZ50" i="7"/>
  <c r="CD79" i="8"/>
  <c r="CI133" i="8" s="1"/>
  <c r="CD35" i="4"/>
  <c r="CE50" i="7"/>
  <c r="CS96" i="8"/>
  <c r="CM663" i="3"/>
  <c r="CN661" i="3"/>
  <c r="CU464" i="3"/>
  <c r="CP542" i="3"/>
  <c r="CQ319" i="3"/>
  <c r="CP545" i="3"/>
  <c r="CQ320" i="3"/>
  <c r="DA204" i="7"/>
  <c r="DA44" i="7"/>
  <c r="CY253" i="4"/>
  <c r="CT71" i="8"/>
  <c r="CW33" i="6"/>
  <c r="CZ11" i="10"/>
  <c r="CZ14" i="10" s="1"/>
  <c r="DE81" i="10"/>
  <c r="BI105" i="4"/>
  <c r="BK47" i="5"/>
  <c r="BS589" i="3"/>
  <c r="CE252" i="4"/>
  <c r="BZ247" i="4"/>
  <c r="CE33" i="5"/>
  <c r="CE191" i="10"/>
  <c r="BJ190" i="4"/>
  <c r="CJ227" i="4"/>
  <c r="BV459" i="3"/>
  <c r="CQ247" i="4"/>
  <c r="CP253" i="4"/>
  <c r="CK246" i="4"/>
  <c r="CR252" i="4"/>
  <c r="CS163" i="4"/>
  <c r="CY22" i="6"/>
  <c r="CV193" i="7"/>
  <c r="CG323" i="4"/>
  <c r="BR133" i="8"/>
  <c r="CN108" i="4"/>
  <c r="CB802" i="3"/>
  <c r="CD40" i="4"/>
  <c r="CE39" i="4"/>
  <c r="CT187" i="4"/>
  <c r="CU247" i="4"/>
  <c r="CY247" i="4"/>
  <c r="DO613" i="3"/>
  <c r="AL662" i="3"/>
  <c r="BI57" i="3"/>
  <c r="BA12" i="5"/>
  <c r="BD57" i="3"/>
  <c r="CB640" i="3"/>
  <c r="CB646" i="3" s="1"/>
  <c r="CB647" i="3" s="1"/>
  <c r="DE654" i="3"/>
  <c r="DE95" i="4"/>
  <c r="CK103" i="3"/>
  <c r="DL65" i="3"/>
  <c r="DP65" i="3"/>
  <c r="DK65" i="3"/>
  <c r="DV119" i="8"/>
  <c r="DV142" i="8" s="1"/>
  <c r="DL119" i="8"/>
  <c r="DQ142" i="8" s="1"/>
  <c r="CX252" i="4"/>
  <c r="CJ120" i="8"/>
  <c r="CD186" i="4"/>
  <c r="CE117" i="8"/>
  <c r="CI186" i="4"/>
  <c r="CC225" i="4"/>
  <c r="CI227" i="4"/>
  <c r="BO162" i="4"/>
  <c r="BK119" i="8"/>
  <c r="BK142" i="8" s="1"/>
  <c r="CH35" i="4"/>
  <c r="CP226" i="4"/>
  <c r="BK120" i="8"/>
  <c r="BP143" i="8" s="1"/>
  <c r="P131" i="8"/>
  <c r="BV120" i="8"/>
  <c r="BA122" i="8"/>
  <c r="BZ120" i="8"/>
  <c r="CR107" i="4"/>
  <c r="CD253" i="4"/>
  <c r="BK118" i="8"/>
  <c r="DJ226" i="4"/>
  <c r="CE224" i="4"/>
  <c r="CM108" i="4"/>
  <c r="BU105" i="4"/>
  <c r="CF73" i="4"/>
  <c r="BP225" i="4"/>
  <c r="CC186" i="4"/>
  <c r="CJ40" i="4"/>
  <c r="CJ37" i="4"/>
  <c r="AY131" i="8"/>
  <c r="AU131" i="8"/>
  <c r="AQ131" i="8"/>
  <c r="AM131" i="8"/>
  <c r="AE131" i="8"/>
  <c r="AA131" i="8"/>
  <c r="AW130" i="8"/>
  <c r="U130" i="8"/>
  <c r="CT39" i="4"/>
  <c r="CU228" i="4"/>
  <c r="CT190" i="4"/>
  <c r="DA225" i="4"/>
  <c r="BW219" i="4"/>
  <c r="CR225" i="4"/>
  <c r="CB228" i="4"/>
  <c r="BI186" i="4"/>
  <c r="BE190" i="4"/>
  <c r="CB45" i="4"/>
  <c r="BZ188" i="4"/>
  <c r="BK225" i="4"/>
  <c r="CO118" i="8"/>
  <c r="W131" i="8"/>
  <c r="CC116" i="8"/>
  <c r="BP227" i="4"/>
  <c r="CO225" i="4"/>
  <c r="CC12" i="5"/>
  <c r="CA49" i="5"/>
  <c r="CE227" i="4"/>
  <c r="CJ186" i="4"/>
  <c r="BH124" i="8"/>
  <c r="BR121" i="8"/>
  <c r="BW144" i="8" s="1"/>
  <c r="CS323" i="4"/>
  <c r="CH322" i="4"/>
  <c r="CJ228" i="4"/>
  <c r="BF188" i="4"/>
  <c r="CB46" i="4"/>
  <c r="BZ108" i="4"/>
  <c r="BK121" i="8"/>
  <c r="CJ116" i="8"/>
  <c r="CJ139" i="8" s="1"/>
  <c r="AZ115" i="8"/>
  <c r="AZ138" i="8" s="1"/>
  <c r="CH45" i="4"/>
  <c r="CW105" i="4"/>
  <c r="CC45" i="4"/>
  <c r="DG122" i="8"/>
  <c r="CH141" i="4"/>
  <c r="BP167" i="8"/>
  <c r="BP107" i="7" s="1"/>
  <c r="BP15" i="5"/>
  <c r="CB86" i="3"/>
  <c r="CB75" i="8"/>
  <c r="BF115" i="8"/>
  <c r="BF138" i="8" s="1"/>
  <c r="CN75" i="8"/>
  <c r="CN86" i="3"/>
  <c r="CN97" i="3" s="1"/>
  <c r="CR120" i="8"/>
  <c r="CR227" i="4"/>
  <c r="DH119" i="8"/>
  <c r="L130" i="8"/>
  <c r="Q130" i="8"/>
  <c r="CU226" i="4"/>
  <c r="CT116" i="8"/>
  <c r="CO253" i="4"/>
  <c r="CT252" i="4"/>
  <c r="BT225" i="4"/>
  <c r="BX116" i="8"/>
  <c r="CI35" i="4"/>
  <c r="CA73" i="4"/>
  <c r="BJ107" i="4"/>
  <c r="BU15" i="5"/>
  <c r="BZ50" i="5" s="1"/>
  <c r="CU117" i="8"/>
  <c r="CU140" i="8" s="1"/>
  <c r="CU224" i="4"/>
  <c r="CY151" i="4"/>
  <c r="O131" i="8"/>
  <c r="BD121" i="8"/>
  <c r="BD144" i="8" s="1"/>
  <c r="S131" i="8"/>
  <c r="CV224" i="4"/>
  <c r="BH115" i="8"/>
  <c r="DM226" i="4"/>
  <c r="CI33" i="4"/>
  <c r="CI185" i="5" s="1"/>
  <c r="CA45" i="4"/>
  <c r="CA12" i="5"/>
  <c r="BK124" i="8"/>
  <c r="CL119" i="8"/>
  <c r="CQ121" i="8"/>
  <c r="CQ228" i="4"/>
  <c r="DU122" i="8"/>
  <c r="DP182" i="4"/>
  <c r="DP122" i="8" s="1"/>
  <c r="DP53" i="6"/>
  <c r="DP21" i="6" s="1"/>
  <c r="CT124" i="8"/>
  <c r="CR74" i="8"/>
  <c r="CR73" i="4"/>
  <c r="CW73" i="4"/>
  <c r="DE224" i="4"/>
  <c r="CZ224" i="4"/>
  <c r="CZ247" i="4"/>
  <c r="BT188" i="4"/>
  <c r="CL226" i="4"/>
  <c r="CQ224" i="4"/>
  <c r="CA85" i="3"/>
  <c r="BJ15" i="5"/>
  <c r="BO50" i="5" s="1"/>
  <c r="BF75" i="8"/>
  <c r="BF131" i="8" s="1"/>
  <c r="CQ226" i="4"/>
  <c r="CV228" i="4"/>
  <c r="BP118" i="8"/>
  <c r="BD15" i="5"/>
  <c r="BB122" i="8"/>
  <c r="BB145" i="8" s="1"/>
  <c r="CK188" i="4"/>
  <c r="CF122" i="8"/>
  <c r="CF74" i="8"/>
  <c r="CF130" i="8" s="1"/>
  <c r="CF85" i="3"/>
  <c r="CF84" i="3" s="1"/>
  <c r="BB59" i="8"/>
  <c r="DA118" i="8"/>
  <c r="BO253" i="4"/>
  <c r="BO246" i="4"/>
  <c r="BO254" i="4" s="1"/>
  <c r="CB124" i="8"/>
  <c r="CB188" i="4"/>
  <c r="CF120" i="8"/>
  <c r="BX120" i="8"/>
  <c r="BT120" i="8"/>
  <c r="BT143" i="8" s="1"/>
  <c r="CK119" i="8"/>
  <c r="BZ118" i="8"/>
  <c r="BZ141" i="8" s="1"/>
  <c r="CH113" i="8"/>
  <c r="CJ117" i="8"/>
  <c r="CO162" i="4"/>
  <c r="CO164" i="4" s="1"/>
  <c r="CO323" i="4"/>
  <c r="CJ162" i="4"/>
  <c r="CJ210" i="4"/>
  <c r="BX122" i="8"/>
  <c r="CC145" i="8" s="1"/>
  <c r="CV167" i="8"/>
  <c r="CV107" i="7" s="1"/>
  <c r="CV105" i="4"/>
  <c r="BA85" i="3"/>
  <c r="BA74" i="8"/>
  <c r="BA130" i="8" s="1"/>
  <c r="BF73" i="8"/>
  <c r="BI119" i="8"/>
  <c r="BI142" i="8" s="1"/>
  <c r="BC116" i="8"/>
  <c r="BC139" i="8" s="1"/>
  <c r="CU118" i="8"/>
  <c r="CU141" i="8" s="1"/>
  <c r="DD187" i="4"/>
  <c r="CY187" i="4"/>
  <c r="DA59" i="8"/>
  <c r="CZ252" i="4"/>
  <c r="BG133" i="8"/>
  <c r="BF12" i="5"/>
  <c r="BF14" i="10" s="1"/>
  <c r="DU188" i="4"/>
  <c r="AZ117" i="8"/>
  <c r="CE37" i="4"/>
  <c r="CF35" i="4"/>
  <c r="CI210" i="4"/>
  <c r="CP210" i="4"/>
  <c r="CE162" i="4"/>
  <c r="CX225" i="4"/>
  <c r="CR121" i="8"/>
  <c r="CS210" i="4"/>
  <c r="CT226" i="4"/>
  <c r="DT227" i="4"/>
  <c r="CO123" i="8"/>
  <c r="CO146" i="8" s="1"/>
  <c r="DR227" i="4"/>
  <c r="DO226" i="4"/>
  <c r="DJ227" i="4"/>
  <c r="BP107" i="4"/>
  <c r="CO189" i="4"/>
  <c r="CB247" i="4"/>
  <c r="CZ119" i="8"/>
  <c r="DE142" i="8" s="1"/>
  <c r="DE226" i="4"/>
  <c r="CI59" i="8"/>
  <c r="CZ329" i="4"/>
  <c r="CZ331" i="4" s="1"/>
  <c r="BZ59" i="8"/>
  <c r="BO37" i="4"/>
  <c r="CZ116" i="8"/>
  <c r="DE139" i="8" s="1"/>
  <c r="DE186" i="4"/>
  <c r="CQ116" i="8"/>
  <c r="CQ139" i="8" s="1"/>
  <c r="CN33" i="4"/>
  <c r="CN185" i="5" s="1"/>
  <c r="CZ75" i="8"/>
  <c r="CI75" i="8"/>
  <c r="DN188" i="4"/>
  <c r="CZ162" i="4"/>
  <c r="DE163" i="4" s="1"/>
  <c r="DE323" i="4"/>
  <c r="CT731" i="3"/>
  <c r="CD470" i="3"/>
  <c r="CD623" i="3" s="1"/>
  <c r="BO453" i="3"/>
  <c r="AY453" i="3"/>
  <c r="CL102" i="3"/>
  <c r="BU841" i="3"/>
  <c r="CB454" i="3"/>
  <c r="BC452" i="3"/>
  <c r="BG458" i="3"/>
  <c r="CK459" i="3"/>
  <c r="CM809" i="3"/>
  <c r="CR415" i="3"/>
  <c r="CR550" i="3" s="1"/>
  <c r="CL830" i="3"/>
  <c r="CE826" i="3"/>
  <c r="CE835" i="3" s="1"/>
  <c r="CE201" i="4"/>
  <c r="CE460" i="3"/>
  <c r="BV731" i="3"/>
  <c r="CE844" i="3"/>
  <c r="CA133" i="4"/>
  <c r="CA135" i="4" s="1"/>
  <c r="CI809" i="3"/>
  <c r="CC684" i="3"/>
  <c r="AY452" i="3"/>
  <c r="CL103" i="3"/>
  <c r="AX454" i="3"/>
  <c r="CQ441" i="3"/>
  <c r="BH453" i="3"/>
  <c r="CA445" i="3"/>
  <c r="CA51" i="3" s="1"/>
  <c r="CA14" i="3" s="1"/>
  <c r="CP415" i="3"/>
  <c r="CP550" i="3" s="1"/>
  <c r="BC454" i="3"/>
  <c r="BG463" i="3"/>
  <c r="BS409" i="3"/>
  <c r="BW668" i="3"/>
  <c r="CL431" i="3"/>
  <c r="CE401" i="3"/>
  <c r="CJ416" i="3"/>
  <c r="CH668" i="3"/>
  <c r="CH874" i="3" s="1"/>
  <c r="CK668" i="3"/>
  <c r="CK700" i="3" s="1"/>
  <c r="CO434" i="3"/>
  <c r="CP412" i="3"/>
  <c r="CK401" i="3"/>
  <c r="CO421" i="3"/>
  <c r="CJ421" i="3"/>
  <c r="CE204" i="4"/>
  <c r="BX684" i="3"/>
  <c r="CF684" i="3"/>
  <c r="CG681" i="3"/>
  <c r="BQ409" i="3"/>
  <c r="BQ296" i="3" s="1"/>
  <c r="BV409" i="3"/>
  <c r="BV296" i="3" s="1"/>
  <c r="CO565" i="3"/>
  <c r="CO557" i="3" s="1"/>
  <c r="BM452" i="3"/>
  <c r="CE202" i="4"/>
  <c r="BN727" i="3"/>
  <c r="CE127" i="4"/>
  <c r="CE129" i="4" s="1"/>
  <c r="BO844" i="3"/>
  <c r="BO805" i="3"/>
  <c r="BW133" i="4"/>
  <c r="CE133" i="4"/>
  <c r="CE135" i="4" s="1"/>
  <c r="CI814" i="3"/>
  <c r="CP97" i="3"/>
  <c r="CE681" i="3"/>
  <c r="CQ681" i="3"/>
  <c r="BF409" i="3"/>
  <c r="BF410" i="3" s="1"/>
  <c r="CB460" i="3"/>
  <c r="CA728" i="3"/>
  <c r="BB445" i="3"/>
  <c r="BB51" i="3" s="1"/>
  <c r="BB14" i="3" s="1"/>
  <c r="CA680" i="3"/>
  <c r="CF565" i="3"/>
  <c r="CK566" i="3" s="1"/>
  <c r="CG329" i="3"/>
  <c r="CR395" i="3"/>
  <c r="CB668" i="3"/>
  <c r="CP414" i="3"/>
  <c r="CL416" i="3"/>
  <c r="CJ423" i="3"/>
  <c r="CJ401" i="3"/>
  <c r="CE823" i="3"/>
  <c r="CJ763" i="3"/>
  <c r="CC633" i="3"/>
  <c r="CP466" i="3"/>
  <c r="BV452" i="3"/>
  <c r="CV727" i="3"/>
  <c r="CE314" i="3"/>
  <c r="CE179" i="3" s="1"/>
  <c r="CK684" i="3"/>
  <c r="CR841" i="3"/>
  <c r="CB630" i="3"/>
  <c r="BP841" i="3"/>
  <c r="CR201" i="4"/>
  <c r="CI204" i="4"/>
  <c r="AY409" i="3"/>
  <c r="CP397" i="3"/>
  <c r="CH681" i="3"/>
  <c r="CL684" i="3"/>
  <c r="BH452" i="3"/>
  <c r="BV453" i="3"/>
  <c r="CF425" i="3"/>
  <c r="CM270" i="3"/>
  <c r="CJ668" i="3"/>
  <c r="CL668" i="3"/>
  <c r="CK297" i="3"/>
  <c r="CK207" i="3" s="1"/>
  <c r="CJ314" i="3"/>
  <c r="CK425" i="3"/>
  <c r="CW831" i="3"/>
  <c r="CC681" i="3"/>
  <c r="CL681" i="3"/>
  <c r="CK445" i="3"/>
  <c r="CY830" i="3"/>
  <c r="CZ300" i="3"/>
  <c r="CI985" i="3"/>
  <c r="CB982" i="3"/>
  <c r="DJ883" i="3"/>
  <c r="DK946" i="3" s="1"/>
  <c r="BC804" i="3"/>
  <c r="BY60" i="3"/>
  <c r="CQ56" i="3"/>
  <c r="CS58" i="3"/>
  <c r="CU58" i="3"/>
  <c r="CU56" i="3"/>
  <c r="DJ65" i="3"/>
  <c r="CZ17" i="3"/>
  <c r="DE237" i="3"/>
  <c r="DD681" i="3"/>
  <c r="DD662" i="3"/>
  <c r="CZ230" i="3"/>
  <c r="DE209" i="3"/>
  <c r="DE211" i="3"/>
  <c r="DB663" i="3"/>
  <c r="CU65" i="3"/>
  <c r="DD708" i="3"/>
  <c r="BB60" i="3"/>
  <c r="CG58" i="3"/>
  <c r="CF58" i="3"/>
  <c r="CE58" i="3"/>
  <c r="CC58" i="3"/>
  <c r="CB58" i="3"/>
  <c r="CA58" i="3"/>
  <c r="BZ58" i="3"/>
  <c r="BX58" i="3"/>
  <c r="BW58" i="3"/>
  <c r="DD237" i="3"/>
  <c r="CZ57" i="3"/>
  <c r="DE680" i="3"/>
  <c r="DE709" i="3"/>
  <c r="CZ133" i="4"/>
  <c r="DE208" i="3"/>
  <c r="DE210" i="3"/>
  <c r="CZ115" i="4"/>
  <c r="DE116" i="4" s="1"/>
  <c r="DE752" i="3"/>
  <c r="DO65" i="3"/>
  <c r="BY693" i="3"/>
  <c r="AX722" i="3"/>
  <c r="CN58" i="3"/>
  <c r="DD709" i="3"/>
  <c r="DE183" i="3"/>
  <c r="DE181" i="3"/>
  <c r="DE762" i="3"/>
  <c r="DM735" i="3"/>
  <c r="CT65" i="3"/>
  <c r="BO60" i="3"/>
  <c r="BF60" i="3"/>
  <c r="CF709" i="3"/>
  <c r="BX681" i="3"/>
  <c r="DE681" i="3"/>
  <c r="DE662" i="3"/>
  <c r="DE726" i="3"/>
  <c r="DE180" i="3"/>
  <c r="DE182" i="3"/>
  <c r="DA691" i="3"/>
  <c r="DF692" i="3" s="1"/>
  <c r="BN638" i="3"/>
  <c r="BN636" i="3" s="1"/>
  <c r="BN637" i="3" s="1"/>
  <c r="BC58" i="3"/>
  <c r="BK58" i="3"/>
  <c r="BP58" i="3"/>
  <c r="CK529" i="3"/>
  <c r="CK525" i="3" s="1"/>
  <c r="CK627" i="3" s="1"/>
  <c r="BA58" i="3"/>
  <c r="BH58" i="3"/>
  <c r="BN58" i="3"/>
  <c r="BP681" i="3"/>
  <c r="DA613" i="3"/>
  <c r="CV605" i="3"/>
  <c r="BB58" i="3"/>
  <c r="BG58" i="3"/>
  <c r="BF58" i="3"/>
  <c r="BS58" i="3"/>
  <c r="BU681" i="3"/>
  <c r="CA645" i="3"/>
  <c r="CA646" i="3" s="1"/>
  <c r="CA647" i="3" s="1"/>
  <c r="CF630" i="3"/>
  <c r="DU613" i="3"/>
  <c r="BH680" i="3"/>
  <c r="AN663" i="3"/>
  <c r="AF668" i="3"/>
  <c r="BA662" i="3"/>
  <c r="CR529" i="3"/>
  <c r="CR525" i="3" s="1"/>
  <c r="CR627" i="3" s="1"/>
  <c r="AS662" i="3"/>
  <c r="BK722" i="3"/>
  <c r="BO644" i="3"/>
  <c r="CP605" i="3"/>
  <c r="BU662" i="3"/>
  <c r="CW613" i="3"/>
  <c r="AB663" i="3"/>
  <c r="CO81" i="5"/>
  <c r="DE37" i="5"/>
  <c r="DE149" i="5"/>
  <c r="DE132" i="5"/>
  <c r="CU47" i="5"/>
  <c r="BR173" i="8"/>
  <c r="BK149" i="7"/>
  <c r="BP98" i="5"/>
  <c r="CJ98" i="5"/>
  <c r="DE84" i="5"/>
  <c r="CZ32" i="5"/>
  <c r="AZ161" i="8"/>
  <c r="BU173" i="8"/>
  <c r="DD36" i="5"/>
  <c r="DE38" i="5"/>
  <c r="DD149" i="5"/>
  <c r="DD132" i="5"/>
  <c r="DT119" i="8"/>
  <c r="DT142" i="8" s="1"/>
  <c r="BE55" i="4"/>
  <c r="BQ108" i="4"/>
  <c r="BU142" i="7"/>
  <c r="BM246" i="4"/>
  <c r="AZ34" i="6"/>
  <c r="BL98" i="5"/>
  <c r="BQ98" i="5"/>
  <c r="CZ22" i="8"/>
  <c r="BN209" i="7"/>
  <c r="BN211" i="7" s="1"/>
  <c r="BO22" i="7"/>
  <c r="DH65" i="3"/>
  <c r="CN209" i="7"/>
  <c r="CN21" i="7"/>
  <c r="CZ74" i="8"/>
  <c r="CH182" i="4"/>
  <c r="CB209" i="7"/>
  <c r="CA106" i="7"/>
  <c r="BS269" i="8"/>
  <c r="BS268" i="8"/>
  <c r="BM18" i="6"/>
  <c r="BR200" i="8"/>
  <c r="BR295" i="8" s="1"/>
  <c r="BR294" i="8" s="1"/>
  <c r="BR286" i="8"/>
  <c r="BD43" i="7"/>
  <c r="CA96" i="8"/>
  <c r="BK73" i="8"/>
  <c r="BP82" i="8" s="1"/>
  <c r="CP73" i="8"/>
  <c r="CA71" i="8"/>
  <c r="CP823" i="3"/>
  <c r="CP809" i="3"/>
  <c r="CP787" i="3"/>
  <c r="CM96" i="8"/>
  <c r="CJ79" i="8"/>
  <c r="BQ117" i="8"/>
  <c r="BN22" i="7"/>
  <c r="CP286" i="8"/>
  <c r="CP188" i="8"/>
  <c r="CP200" i="8"/>
  <c r="CP295" i="8" s="1"/>
  <c r="CP79" i="8"/>
  <c r="CB142" i="7"/>
  <c r="AZ280" i="8"/>
  <c r="AZ282" i="8" s="1"/>
  <c r="AZ200" i="8"/>
  <c r="AZ295" i="8" s="1"/>
  <c r="AZ294" i="8" s="1"/>
  <c r="CN188" i="8"/>
  <c r="CN199" i="8"/>
  <c r="CE199" i="8"/>
  <c r="CE188" i="8"/>
  <c r="BO188" i="8"/>
  <c r="AZ199" i="8"/>
  <c r="AZ188" i="8"/>
  <c r="L14" i="10"/>
  <c r="L12" i="10"/>
  <c r="L13" i="10"/>
  <c r="CF195" i="10"/>
  <c r="CB195" i="10"/>
  <c r="CI194" i="10"/>
  <c r="CJ70" i="10"/>
  <c r="CM69" i="10"/>
  <c r="CC192" i="10"/>
  <c r="BQ732" i="3"/>
  <c r="CH727" i="3"/>
  <c r="BY63" i="3"/>
  <c r="CD727" i="3"/>
  <c r="BU63" i="3"/>
  <c r="BQ63" i="3"/>
  <c r="BM63" i="3"/>
  <c r="BE63" i="3"/>
  <c r="CD458" i="3"/>
  <c r="BY418" i="3"/>
  <c r="BY419" i="3" s="1"/>
  <c r="BE52" i="3"/>
  <c r="BE15" i="3" s="1"/>
  <c r="BE418" i="3"/>
  <c r="BJ470" i="3"/>
  <c r="BJ53" i="3"/>
  <c r="BJ16" i="3" s="1"/>
  <c r="BJ409" i="3"/>
  <c r="BJ410" i="3" s="1"/>
  <c r="BO452" i="3"/>
  <c r="BK454" i="3"/>
  <c r="AY53" i="3"/>
  <c r="AY16" i="3" s="1"/>
  <c r="AY454" i="3"/>
  <c r="BD452" i="3"/>
  <c r="BD453" i="3"/>
  <c r="AW53" i="3"/>
  <c r="AW16" i="3" s="1"/>
  <c r="AW453" i="3"/>
  <c r="BB453" i="3"/>
  <c r="AW409" i="3"/>
  <c r="AW454" i="3"/>
  <c r="CE122" i="8"/>
  <c r="CJ145" i="8" s="1"/>
  <c r="CJ188" i="4"/>
  <c r="BK122" i="8"/>
  <c r="CK121" i="8"/>
  <c r="CP228" i="4"/>
  <c r="CK228" i="4"/>
  <c r="CA121" i="8"/>
  <c r="CF228" i="4"/>
  <c r="BW228" i="4"/>
  <c r="CD120" i="8"/>
  <c r="CP224" i="4"/>
  <c r="CK117" i="8"/>
  <c r="CP140" i="8" s="1"/>
  <c r="CA117" i="8"/>
  <c r="BW117" i="8"/>
  <c r="BE186" i="4"/>
  <c r="BW826" i="3"/>
  <c r="BO201" i="4"/>
  <c r="BW167" i="8"/>
  <c r="BW107" i="4"/>
  <c r="AZ167" i="8"/>
  <c r="AZ107" i="7" s="1"/>
  <c r="AZ129" i="4"/>
  <c r="CE86" i="3"/>
  <c r="CJ97" i="3" s="1"/>
  <c r="CE75" i="8"/>
  <c r="CJ131" i="8" s="1"/>
  <c r="BW86" i="3"/>
  <c r="CB74" i="4"/>
  <c r="BK86" i="3"/>
  <c r="BK75" i="8"/>
  <c r="BP131" i="8" s="1"/>
  <c r="BW14" i="5"/>
  <c r="BU187" i="4"/>
  <c r="BP115" i="8"/>
  <c r="CP167" i="4"/>
  <c r="CJ108" i="4"/>
  <c r="CN196" i="10"/>
  <c r="CK269" i="8"/>
  <c r="BC268" i="8"/>
  <c r="BC247" i="8" s="1"/>
  <c r="BK268" i="8"/>
  <c r="BK247" i="8" s="1"/>
  <c r="CL268" i="8"/>
  <c r="BP137" i="6"/>
  <c r="CQ268" i="8"/>
  <c r="CT150" i="4"/>
  <c r="DA248" i="3"/>
  <c r="DF252" i="3" s="1"/>
  <c r="CM107" i="7"/>
  <c r="BX225" i="4"/>
  <c r="BV149" i="7"/>
  <c r="BC722" i="3"/>
  <c r="CY248" i="3"/>
  <c r="DD252" i="3" s="1"/>
  <c r="CB114" i="7"/>
  <c r="CU46" i="4"/>
  <c r="CA188" i="8"/>
  <c r="CL192" i="7"/>
  <c r="BT60" i="6"/>
  <c r="AZ268" i="8"/>
  <c r="AZ247" i="8" s="1"/>
  <c r="BH268" i="8"/>
  <c r="BH247" i="8" s="1"/>
  <c r="BH115" i="5"/>
  <c r="CO247" i="4"/>
  <c r="CX75" i="10"/>
  <c r="CD985" i="3"/>
  <c r="BZ985" i="3"/>
  <c r="BV985" i="3"/>
  <c r="CD966" i="3"/>
  <c r="AV56" i="3"/>
  <c r="AV722" i="3"/>
  <c r="AC668" i="3"/>
  <c r="CP613" i="3"/>
  <c r="BC663" i="3"/>
  <c r="BP645" i="3"/>
  <c r="BS640" i="3"/>
  <c r="DQ605" i="3"/>
  <c r="DL613" i="3"/>
  <c r="CZ613" i="3"/>
  <c r="CU613" i="3"/>
  <c r="CG603" i="3"/>
  <c r="AU50" i="8"/>
  <c r="AQ787" i="3"/>
  <c r="AO662" i="3"/>
  <c r="AB668" i="3"/>
  <c r="BW662" i="3"/>
  <c r="CM530" i="3"/>
  <c r="CF603" i="3"/>
  <c r="AG668" i="3"/>
  <c r="DK613" i="3"/>
  <c r="CG630" i="3"/>
  <c r="CI102" i="7"/>
  <c r="BJ53" i="6"/>
  <c r="BJ21" i="6" s="1"/>
  <c r="CA199" i="8"/>
  <c r="BW21" i="7"/>
  <c r="BA191" i="10"/>
  <c r="CR90" i="6"/>
  <c r="CR27" i="6" s="1"/>
  <c r="BP209" i="7"/>
  <c r="BC130" i="6"/>
  <c r="BC40" i="6" s="1"/>
  <c r="BD130" i="6"/>
  <c r="BD40" i="6" s="1"/>
  <c r="BF65" i="10"/>
  <c r="BA194" i="10"/>
  <c r="CP306" i="8"/>
  <c r="CW226" i="4"/>
  <c r="BC798" i="3"/>
  <c r="BL142" i="4"/>
  <c r="CU150" i="4"/>
  <c r="CT35" i="5"/>
  <c r="BX30" i="7"/>
  <c r="BL81" i="5"/>
  <c r="BL173" i="8"/>
  <c r="BL85" i="8" s="1"/>
  <c r="BG15" i="5"/>
  <c r="CF34" i="4"/>
  <c r="BN20" i="7"/>
  <c r="CQ204" i="7"/>
  <c r="CQ205" i="7" s="1"/>
  <c r="CT108" i="7"/>
  <c r="CV192" i="7"/>
  <c r="DH120" i="8"/>
  <c r="CK77" i="8"/>
  <c r="CK132" i="8" s="1"/>
  <c r="BW253" i="4"/>
  <c r="CV24" i="7"/>
  <c r="BP130" i="6"/>
  <c r="BP40" i="6" s="1"/>
  <c r="CF223" i="8"/>
  <c r="BA90" i="6"/>
  <c r="CU85" i="5"/>
  <c r="CV151" i="4"/>
  <c r="BQ81" i="5"/>
  <c r="BI226" i="4"/>
  <c r="CN130" i="6"/>
  <c r="CN40" i="6" s="1"/>
  <c r="BR137" i="6"/>
  <c r="CS74" i="8"/>
  <c r="BB71" i="6"/>
  <c r="BB23" i="6" s="1"/>
  <c r="DH117" i="8"/>
  <c r="CN26" i="6"/>
  <c r="CN131" i="6"/>
  <c r="CN137" i="6"/>
  <c r="CS137" i="6"/>
  <c r="CS18" i="6"/>
  <c r="DA19" i="6"/>
  <c r="CB22" i="7"/>
  <c r="CA33" i="6"/>
  <c r="BA190" i="10"/>
  <c r="BR18" i="6"/>
  <c r="BT83" i="6"/>
  <c r="BK194" i="10"/>
  <c r="BY192" i="10"/>
  <c r="CM67" i="10"/>
  <c r="CA162" i="4"/>
  <c r="CA210" i="4"/>
  <c r="BM192" i="10"/>
  <c r="CI202" i="4"/>
  <c r="CX34" i="6"/>
  <c r="CJ201" i="4"/>
  <c r="CJ113" i="8" s="1"/>
  <c r="BS60" i="3"/>
  <c r="BQ60" i="3"/>
  <c r="BK60" i="3"/>
  <c r="CO124" i="8"/>
  <c r="CO68" i="10"/>
  <c r="BZ268" i="8"/>
  <c r="BZ247" i="8" s="1"/>
  <c r="CA269" i="8"/>
  <c r="CC264" i="8"/>
  <c r="CC268" i="8" s="1"/>
  <c r="CC247" i="8" s="1"/>
  <c r="CD268" i="8"/>
  <c r="CC265" i="8"/>
  <c r="CO19" i="6"/>
  <c r="BV783" i="3"/>
  <c r="BK183" i="4"/>
  <c r="BJ33" i="6"/>
  <c r="BZ26" i="6"/>
  <c r="BT26" i="6"/>
  <c r="AZ26" i="6"/>
  <c r="AZ137" i="6"/>
  <c r="BU132" i="5"/>
  <c r="BV96" i="8"/>
  <c r="AZ96" i="8"/>
  <c r="AZ255" i="8"/>
  <c r="CI173" i="8"/>
  <c r="CN98" i="5"/>
  <c r="BH173" i="8"/>
  <c r="BP204" i="7"/>
  <c r="BP44" i="7"/>
  <c r="CI12" i="10"/>
  <c r="CI44" i="8"/>
  <c r="CI192" i="10"/>
  <c r="BU90" i="6"/>
  <c r="BU97" i="6" s="1"/>
  <c r="BU28" i="6" s="1"/>
  <c r="BU190" i="10"/>
  <c r="BU194" i="10"/>
  <c r="BU44" i="8"/>
  <c r="BP12" i="10"/>
  <c r="BP65" i="10"/>
  <c r="BP193" i="10"/>
  <c r="BP195" i="10"/>
  <c r="BK90" i="6"/>
  <c r="CL345" i="3"/>
  <c r="CO413" i="3"/>
  <c r="CO411" i="3"/>
  <c r="CJ296" i="3"/>
  <c r="CJ565" i="3"/>
  <c r="CK567" i="3" s="1"/>
  <c r="CA459" i="3"/>
  <c r="CA418" i="3"/>
  <c r="CA542" i="3" s="1"/>
  <c r="CJ552" i="3"/>
  <c r="CN60" i="3"/>
  <c r="CB50" i="7"/>
  <c r="BZ43" i="7"/>
  <c r="BY43" i="7"/>
  <c r="BU43" i="7"/>
  <c r="BJ50" i="7"/>
  <c r="BQ806" i="3"/>
  <c r="BW418" i="3"/>
  <c r="BW391" i="3" s="1"/>
  <c r="BW270" i="3" s="1"/>
  <c r="BX460" i="3"/>
  <c r="BN470" i="3"/>
  <c r="BN459" i="3"/>
  <c r="BN463" i="3"/>
  <c r="BL470" i="3"/>
  <c r="BL459" i="3"/>
  <c r="BL458" i="3"/>
  <c r="CL43" i="3"/>
  <c r="CL411" i="3"/>
  <c r="CL296" i="3"/>
  <c r="CQ72" i="10"/>
  <c r="CP43" i="3"/>
  <c r="CO269" i="8"/>
  <c r="CR58" i="3"/>
  <c r="CO754" i="3"/>
  <c r="CJ823" i="3"/>
  <c r="CK787" i="3"/>
  <c r="CR71" i="10"/>
  <c r="CR67" i="10"/>
  <c r="CS194" i="10"/>
  <c r="CS192" i="10"/>
  <c r="CS196" i="10"/>
  <c r="CS190" i="10"/>
  <c r="CS44" i="8"/>
  <c r="CR125" i="8"/>
  <c r="CR118" i="8"/>
  <c r="CR141" i="8" s="1"/>
  <c r="CT432" i="3"/>
  <c r="CT430" i="3"/>
  <c r="CS542" i="3"/>
  <c r="CA683" i="3"/>
  <c r="CA668" i="3"/>
  <c r="BX683" i="3"/>
  <c r="CP770" i="3"/>
  <c r="CV830" i="3"/>
  <c r="CQ202" i="4"/>
  <c r="CV221" i="4" s="1"/>
  <c r="CQ502" i="3"/>
  <c r="CQ503" i="3" s="1"/>
  <c r="DS119" i="8"/>
  <c r="DS226" i="4"/>
  <c r="DI119" i="8"/>
  <c r="DR119" i="8"/>
  <c r="DR226" i="4"/>
  <c r="CR127" i="4"/>
  <c r="CW128" i="4" s="1"/>
  <c r="CR204" i="4"/>
  <c r="CR223" i="4" s="1"/>
  <c r="CR565" i="3"/>
  <c r="CR309" i="3"/>
  <c r="CG71" i="10"/>
  <c r="CI191" i="10"/>
  <c r="BE14" i="10"/>
  <c r="BM193" i="7"/>
  <c r="BG193" i="7"/>
  <c r="CO711" i="3"/>
  <c r="CO589" i="3"/>
  <c r="BU809" i="3"/>
  <c r="CJ90" i="6"/>
  <c r="CW103" i="3"/>
  <c r="CI40" i="4"/>
  <c r="CD37" i="4"/>
  <c r="CJ434" i="3"/>
  <c r="CX227" i="4"/>
  <c r="CS809" i="3"/>
  <c r="CI32" i="5"/>
  <c r="CI150" i="7"/>
  <c r="BK65" i="10"/>
  <c r="CB192" i="10"/>
  <c r="BU191" i="10"/>
  <c r="CS253" i="4"/>
  <c r="CE135" i="10"/>
  <c r="CV303" i="3"/>
  <c r="BP22" i="6"/>
  <c r="CB14" i="10"/>
  <c r="CE193" i="7"/>
  <c r="A195" i="10"/>
  <c r="CX79" i="10"/>
  <c r="CY201" i="3"/>
  <c r="CY203" i="3"/>
  <c r="CY209" i="3"/>
  <c r="CY211" i="3"/>
  <c r="CT56" i="8"/>
  <c r="CY208" i="3"/>
  <c r="CY210" i="3"/>
  <c r="CY183" i="3"/>
  <c r="CY181" i="3"/>
  <c r="CZ663" i="3"/>
  <c r="CZ203" i="3"/>
  <c r="CH71" i="10"/>
  <c r="AK192" i="10"/>
  <c r="CY72" i="5"/>
  <c r="CY329" i="4"/>
  <c r="CY58" i="3"/>
  <c r="CY162" i="4"/>
  <c r="CY164" i="4" s="1"/>
  <c r="BO219" i="4"/>
  <c r="CY180" i="3"/>
  <c r="CY182" i="3"/>
  <c r="CY158" i="3"/>
  <c r="BZ65" i="10"/>
  <c r="CY202" i="3"/>
  <c r="CY204" i="3"/>
  <c r="CY157" i="3"/>
  <c r="CY14" i="3" s="1"/>
  <c r="DC317" i="4"/>
  <c r="DC184" i="4" s="1"/>
  <c r="DD98" i="5"/>
  <c r="CY268" i="8"/>
  <c r="CI193" i="10"/>
  <c r="BF27" i="6"/>
  <c r="CF69" i="10"/>
  <c r="CJ72" i="10"/>
  <c r="AK196" i="10"/>
  <c r="AK190" i="10"/>
  <c r="DC75" i="10"/>
  <c r="CE67" i="10"/>
  <c r="CN67" i="10"/>
  <c r="CN72" i="10"/>
  <c r="A190" i="10"/>
  <c r="A194" i="10"/>
  <c r="CX101" i="10"/>
  <c r="CU76" i="10"/>
  <c r="CE72" i="10"/>
  <c r="AK191" i="10"/>
  <c r="AK194" i="10"/>
  <c r="BF44" i="8"/>
  <c r="BM194" i="10"/>
  <c r="CE69" i="10"/>
  <c r="A192" i="10"/>
  <c r="CF67" i="10"/>
  <c r="BA193" i="10"/>
  <c r="CE196" i="10"/>
  <c r="CY13" i="10"/>
  <c r="CJ67" i="10"/>
  <c r="AK195" i="10"/>
  <c r="BF192" i="10"/>
  <c r="AA193" i="10"/>
  <c r="CK193" i="10"/>
  <c r="CN65" i="10"/>
  <c r="CO192" i="10"/>
  <c r="CA192" i="10"/>
  <c r="BJ192" i="10"/>
  <c r="BZ196" i="10"/>
  <c r="CP193" i="10"/>
  <c r="BT193" i="10"/>
  <c r="BJ65" i="10"/>
  <c r="BF196" i="10"/>
  <c r="CU80" i="10"/>
  <c r="CN193" i="10"/>
  <c r="CO193" i="10"/>
  <c r="CK71" i="10"/>
  <c r="BZ44" i="8"/>
  <c r="CA44" i="8"/>
  <c r="CO44" i="8"/>
  <c r="CO69" i="10"/>
  <c r="BO90" i="6"/>
  <c r="BZ191" i="10"/>
  <c r="BO190" i="10"/>
  <c r="BT65" i="10"/>
  <c r="DQ182" i="4"/>
  <c r="DQ122" i="8" s="1"/>
  <c r="DQ145" i="8" s="1"/>
  <c r="BO192" i="10"/>
  <c r="BR191" i="10"/>
  <c r="CV80" i="10"/>
  <c r="CK69" i="10"/>
  <c r="BZ195" i="10"/>
  <c r="CZ80" i="10"/>
  <c r="CK191" i="10"/>
  <c r="BG183" i="4"/>
  <c r="CC196" i="10"/>
  <c r="DV182" i="4"/>
  <c r="DV122" i="8" s="1"/>
  <c r="CA190" i="10"/>
  <c r="CA12" i="10"/>
  <c r="CA196" i="10"/>
  <c r="BZ193" i="10"/>
  <c r="CP65" i="10"/>
  <c r="BO191" i="10"/>
  <c r="BO194" i="10"/>
  <c r="CN44" i="8"/>
  <c r="CP44" i="8"/>
  <c r="CK195" i="10"/>
  <c r="CT71" i="10"/>
  <c r="CT68" i="10"/>
  <c r="CO14" i="10"/>
  <c r="CO71" i="10"/>
  <c r="AZ183" i="4"/>
  <c r="BJ190" i="10"/>
  <c r="BT90" i="6"/>
  <c r="BT97" i="6" s="1"/>
  <c r="BT28" i="6" s="1"/>
  <c r="CN190" i="10"/>
  <c r="CN195" i="10"/>
  <c r="CE65" i="10"/>
  <c r="BO44" i="8"/>
  <c r="CL71" i="10"/>
  <c r="CK67" i="10"/>
  <c r="CY76" i="10"/>
  <c r="DL21" i="6"/>
  <c r="CA193" i="10"/>
  <c r="CP12" i="10"/>
  <c r="CT79" i="10"/>
  <c r="BJ195" i="10"/>
  <c r="BT191" i="10"/>
  <c r="BJ44" i="8"/>
  <c r="DS122" i="8"/>
  <c r="DK120" i="8"/>
  <c r="DK143" i="8" s="1"/>
  <c r="DP120" i="8"/>
  <c r="DU143" i="8" s="1"/>
  <c r="DU227" i="4"/>
  <c r="DO120" i="8"/>
  <c r="DO143" i="8" s="1"/>
  <c r="DW227" i="4"/>
  <c r="DW119" i="8"/>
  <c r="DM119" i="8"/>
  <c r="DM142" i="8" s="1"/>
  <c r="DS120" i="8"/>
  <c r="DS143" i="8" s="1"/>
  <c r="DM120" i="8"/>
  <c r="DN735" i="3"/>
  <c r="DB39" i="7"/>
  <c r="AE663" i="3"/>
  <c r="BR454" i="3"/>
  <c r="BR246" i="4"/>
  <c r="AF191" i="10"/>
  <c r="AK26" i="10"/>
  <c r="AZ459" i="3"/>
  <c r="AV464" i="3"/>
  <c r="CA190" i="4"/>
  <c r="CL211" i="7"/>
  <c r="CL287" i="8" s="1"/>
  <c r="CT22" i="6"/>
  <c r="CT71" i="6"/>
  <c r="CT23" i="6" s="1"/>
  <c r="BE707" i="3"/>
  <c r="CK831" i="3"/>
  <c r="CP227" i="4"/>
  <c r="CF269" i="8"/>
  <c r="BF268" i="8"/>
  <c r="BF247" i="8" s="1"/>
  <c r="CK268" i="8"/>
  <c r="CK247" i="8" s="1"/>
  <c r="CH841" i="3"/>
  <c r="CM323" i="4"/>
  <c r="BI115" i="5"/>
  <c r="BT150" i="7"/>
  <c r="CJ191" i="10"/>
  <c r="CE459" i="3"/>
  <c r="BM454" i="3"/>
  <c r="BA454" i="3"/>
  <c r="BI458" i="3"/>
  <c r="CE32" i="4"/>
  <c r="CJ246" i="4"/>
  <c r="CH445" i="3"/>
  <c r="CH51" i="3" s="1"/>
  <c r="CJ459" i="3"/>
  <c r="CO108" i="7"/>
  <c r="CP247" i="4"/>
  <c r="CU754" i="3"/>
  <c r="CT108" i="4"/>
  <c r="CV253" i="4"/>
  <c r="CX90" i="6"/>
  <c r="CX27" i="6" s="1"/>
  <c r="CT193" i="7"/>
  <c r="CX323" i="4"/>
  <c r="CX224" i="4"/>
  <c r="CI13" i="4"/>
  <c r="CD13" i="4"/>
  <c r="CY246" i="4"/>
  <c r="DD254" i="4" s="1"/>
  <c r="CT36" i="5"/>
  <c r="CB735" i="3"/>
  <c r="CY186" i="4"/>
  <c r="CY79" i="10"/>
  <c r="CY131" i="6"/>
  <c r="CF985" i="3"/>
  <c r="BY802" i="3"/>
  <c r="DA252" i="4"/>
  <c r="CJ210" i="7"/>
  <c r="CJ211" i="7" s="1"/>
  <c r="CJ30" i="7"/>
  <c r="CQ22" i="7"/>
  <c r="CD167" i="8"/>
  <c r="BK191" i="10"/>
  <c r="BF191" i="10"/>
  <c r="BM193" i="10"/>
  <c r="BF193" i="10"/>
  <c r="BE193" i="10"/>
  <c r="CG190" i="4"/>
  <c r="CG124" i="8"/>
  <c r="BF124" i="8"/>
  <c r="BF147" i="8" s="1"/>
  <c r="BK190" i="4"/>
  <c r="BF190" i="4"/>
  <c r="BE115" i="8"/>
  <c r="BE187" i="4"/>
  <c r="BJ187" i="4"/>
  <c r="BH121" i="8"/>
  <c r="BM117" i="8"/>
  <c r="BM224" i="4"/>
  <c r="BH224" i="4"/>
  <c r="BH117" i="8"/>
  <c r="BC117" i="8"/>
  <c r="BC140" i="8" s="1"/>
  <c r="BW226" i="4"/>
  <c r="BR119" i="8"/>
  <c r="BW142" i="8" s="1"/>
  <c r="BL119" i="8"/>
  <c r="BM118" i="8"/>
  <c r="BR141" i="8" s="1"/>
  <c r="BM225" i="4"/>
  <c r="BH118" i="8"/>
  <c r="AZ118" i="8"/>
  <c r="BC120" i="8"/>
  <c r="BC143" i="8" s="1"/>
  <c r="CE730" i="3"/>
  <c r="AM668" i="3"/>
  <c r="AN69" i="3" s="1"/>
  <c r="AM662" i="3"/>
  <c r="AJ663" i="3"/>
  <c r="BF35" i="6"/>
  <c r="BA41" i="8"/>
  <c r="BA35" i="6"/>
  <c r="BF34" i="6"/>
  <c r="BI36" i="6"/>
  <c r="BI117" i="8"/>
  <c r="BI224" i="4"/>
  <c r="BV32" i="7"/>
  <c r="BC31" i="7"/>
  <c r="CH130" i="7"/>
  <c r="CH33" i="7" s="1"/>
  <c r="BM29" i="7"/>
  <c r="CH114" i="7"/>
  <c r="CA114" i="7"/>
  <c r="BV114" i="7"/>
  <c r="BM181" i="4"/>
  <c r="BM187" i="4" s="1"/>
  <c r="BN181" i="4"/>
  <c r="BL219" i="4"/>
  <c r="AP12" i="10"/>
  <c r="BL26" i="10"/>
  <c r="CI826" i="3"/>
  <c r="CI835" i="3" s="1"/>
  <c r="CI133" i="4"/>
  <c r="CQ33" i="7"/>
  <c r="CQ32" i="7"/>
  <c r="CV22" i="7"/>
  <c r="CU21" i="7"/>
  <c r="CU130" i="6"/>
  <c r="CU40" i="6" s="1"/>
  <c r="CX127" i="7"/>
  <c r="CW30" i="7"/>
  <c r="CW210" i="7"/>
  <c r="CX210" i="7" s="1"/>
  <c r="CU45" i="7"/>
  <c r="CU160" i="7"/>
  <c r="CJ202" i="4"/>
  <c r="CO830" i="3"/>
  <c r="CJ836" i="3"/>
  <c r="BI709" i="3"/>
  <c r="CB707" i="3"/>
  <c r="BY707" i="3"/>
  <c r="BN707" i="3"/>
  <c r="BK711" i="3"/>
  <c r="BM709" i="3"/>
  <c r="BH713" i="3"/>
  <c r="BI713" i="3"/>
  <c r="BH698" i="3"/>
  <c r="CK194" i="10"/>
  <c r="CO194" i="10"/>
  <c r="CT70" i="10"/>
  <c r="CO70" i="10"/>
  <c r="CO26" i="10"/>
  <c r="CO67" i="10"/>
  <c r="CO191" i="10"/>
  <c r="CT67" i="10"/>
  <c r="BY268" i="8"/>
  <c r="BY247" i="8" s="1"/>
  <c r="BY269" i="8"/>
  <c r="BZ269" i="8"/>
  <c r="CD269" i="8"/>
  <c r="BF100" i="8"/>
  <c r="CG707" i="3"/>
  <c r="CD204" i="4"/>
  <c r="CD114" i="8" s="1"/>
  <c r="CD809" i="3"/>
  <c r="CN101" i="10"/>
  <c r="CI183" i="4"/>
  <c r="BO183" i="4"/>
  <c r="BV286" i="8"/>
  <c r="BV200" i="8"/>
  <c r="BV188" i="8"/>
  <c r="BN286" i="8"/>
  <c r="BM286" i="8"/>
  <c r="BU26" i="6"/>
  <c r="CD149" i="5"/>
  <c r="BY132" i="5"/>
  <c r="CD132" i="5"/>
  <c r="BE96" i="8"/>
  <c r="BE255" i="8"/>
  <c r="BM115" i="5"/>
  <c r="CM47" i="5"/>
  <c r="BE161" i="8"/>
  <c r="BE12" i="10"/>
  <c r="AZ193" i="10"/>
  <c r="AZ44" i="8"/>
  <c r="AZ195" i="10"/>
  <c r="BE65" i="10"/>
  <c r="AZ90" i="6"/>
  <c r="CM48" i="3"/>
  <c r="CM441" i="3"/>
  <c r="CM466" i="3"/>
  <c r="CM502" i="3"/>
  <c r="CI691" i="3"/>
  <c r="CI783" i="3"/>
  <c r="CN709" i="3"/>
  <c r="CI709" i="3"/>
  <c r="CP46" i="7"/>
  <c r="CP44" i="7"/>
  <c r="CP40" i="7"/>
  <c r="CN39" i="7"/>
  <c r="CM203" i="7"/>
  <c r="CI28" i="7"/>
  <c r="CI130" i="7"/>
  <c r="CI33" i="7" s="1"/>
  <c r="CH203" i="7"/>
  <c r="CI203" i="7" s="1"/>
  <c r="CD28" i="7"/>
  <c r="CD142" i="7"/>
  <c r="BY203" i="7"/>
  <c r="BY205" i="7" s="1"/>
  <c r="BY39" i="7"/>
  <c r="BW43" i="7"/>
  <c r="BP203" i="7"/>
  <c r="BP39" i="7"/>
  <c r="BO50" i="7"/>
  <c r="BM26" i="7"/>
  <c r="BM142" i="7"/>
  <c r="BM38" i="7"/>
  <c r="BK50" i="7"/>
  <c r="BK192" i="7"/>
  <c r="BI105" i="7"/>
  <c r="BF50" i="7"/>
  <c r="BE50" i="7"/>
  <c r="BD20" i="7"/>
  <c r="BD105" i="7"/>
  <c r="BA23" i="7"/>
  <c r="BA105" i="7"/>
  <c r="CK79" i="8"/>
  <c r="CP35" i="4"/>
  <c r="CU167" i="8"/>
  <c r="CU107" i="7" s="1"/>
  <c r="CP116" i="8"/>
  <c r="CV227" i="4"/>
  <c r="CQ120" i="8"/>
  <c r="CV143" i="8" s="1"/>
  <c r="CL68" i="10"/>
  <c r="CQ68" i="10"/>
  <c r="CO35" i="4"/>
  <c r="CO188" i="8"/>
  <c r="CO200" i="8"/>
  <c r="CO286" i="8"/>
  <c r="CR707" i="3"/>
  <c r="CW707" i="3"/>
  <c r="CR711" i="3"/>
  <c r="CR698" i="3"/>
  <c r="CF329" i="3"/>
  <c r="CF433" i="3"/>
  <c r="CS67" i="10"/>
  <c r="CS191" i="10"/>
  <c r="CR108" i="4"/>
  <c r="CW108" i="4"/>
  <c r="CQ115" i="4"/>
  <c r="CQ836" i="3"/>
  <c r="CQ806" i="3"/>
  <c r="CQ798" i="3" s="1"/>
  <c r="CQ119" i="4" s="1"/>
  <c r="CQ802" i="3"/>
  <c r="CQ113" i="4" s="1"/>
  <c r="CG18" i="6"/>
  <c r="CS38" i="7"/>
  <c r="CS192" i="7"/>
  <c r="BQ58" i="3"/>
  <c r="BJ79" i="8"/>
  <c r="BJ35" i="4"/>
  <c r="CD50" i="7"/>
  <c r="CT196" i="10"/>
  <c r="CT195" i="10"/>
  <c r="CT190" i="10"/>
  <c r="CT191" i="10"/>
  <c r="CT192" i="10"/>
  <c r="CT194" i="10"/>
  <c r="CT65" i="10"/>
  <c r="CT44" i="8"/>
  <c r="CT26" i="10"/>
  <c r="CY65" i="10"/>
  <c r="CU79" i="10"/>
  <c r="CU71" i="8"/>
  <c r="CU108" i="7"/>
  <c r="CU106" i="7"/>
  <c r="CU286" i="8"/>
  <c r="CU200" i="8"/>
  <c r="CU201" i="8" s="1"/>
  <c r="CU296" i="8" s="1"/>
  <c r="CU188" i="8"/>
  <c r="CT27" i="3"/>
  <c r="CT319" i="3"/>
  <c r="CT346" i="3"/>
  <c r="CT326" i="3"/>
  <c r="CT545" i="3"/>
  <c r="CY315" i="3"/>
  <c r="CT203" i="3"/>
  <c r="CY317" i="3"/>
  <c r="CR32" i="3"/>
  <c r="CR339" i="3"/>
  <c r="CW332" i="3"/>
  <c r="CW334" i="3"/>
  <c r="CT58" i="3"/>
  <c r="CT684" i="3"/>
  <c r="CU684" i="3"/>
  <c r="CT681" i="3"/>
  <c r="CY681" i="3"/>
  <c r="CV28" i="3"/>
  <c r="CV316" i="3"/>
  <c r="CV318" i="3"/>
  <c r="CV284" i="3"/>
  <c r="CV726" i="3"/>
  <c r="CV730" i="3"/>
  <c r="CW730" i="3"/>
  <c r="DA29" i="7"/>
  <c r="DA33" i="7"/>
  <c r="CX27" i="3"/>
  <c r="CX346" i="3"/>
  <c r="CW43" i="7"/>
  <c r="DB252" i="4"/>
  <c r="CW246" i="4"/>
  <c r="CW247" i="4"/>
  <c r="DB255" i="4" s="1"/>
  <c r="CT75" i="10"/>
  <c r="CY75" i="10"/>
  <c r="CT74" i="10"/>
  <c r="DB225" i="4"/>
  <c r="CW225" i="4"/>
  <c r="CW118" i="8"/>
  <c r="DB141" i="8" s="1"/>
  <c r="CT188" i="4"/>
  <c r="CY188" i="4"/>
  <c r="CV247" i="4"/>
  <c r="CV246" i="4"/>
  <c r="CX33" i="6"/>
  <c r="CX131" i="6"/>
  <c r="CY333" i="3"/>
  <c r="CY335" i="3"/>
  <c r="CV159" i="3"/>
  <c r="CV52" i="8" s="1"/>
  <c r="CW185" i="3"/>
  <c r="CV158" i="3"/>
  <c r="BN77" i="8"/>
  <c r="BO13" i="4"/>
  <c r="BO77" i="8" s="1"/>
  <c r="CY150" i="4"/>
  <c r="CX38" i="5"/>
  <c r="CS72" i="5"/>
  <c r="CZ121" i="3"/>
  <c r="CZ84" i="3"/>
  <c r="CY63" i="3"/>
  <c r="CZ731" i="3"/>
  <c r="CY577" i="3"/>
  <c r="CY538" i="3"/>
  <c r="CY539" i="3" s="1"/>
  <c r="CY540" i="3" s="1"/>
  <c r="CZ713" i="3"/>
  <c r="CY691" i="3"/>
  <c r="DD692" i="3" s="1"/>
  <c r="CZ716" i="3"/>
  <c r="CZ717" i="3" s="1"/>
  <c r="CZ720" i="3" s="1"/>
  <c r="CY201" i="4"/>
  <c r="CY826" i="3"/>
  <c r="DD829" i="3" s="1"/>
  <c r="CY121" i="8"/>
  <c r="DD144" i="8" s="1"/>
  <c r="CY205" i="4"/>
  <c r="DD224" i="4" s="1"/>
  <c r="DC291" i="4"/>
  <c r="DC205" i="4" s="1"/>
  <c r="DH224" i="4" s="1"/>
  <c r="CY304" i="8"/>
  <c r="CY243" i="8"/>
  <c r="CI762" i="3"/>
  <c r="CD763" i="3"/>
  <c r="DA711" i="3"/>
  <c r="DA246" i="4"/>
  <c r="DF254" i="4" s="1"/>
  <c r="CW252" i="4"/>
  <c r="DA253" i="4"/>
  <c r="CP252" i="4"/>
  <c r="DA182" i="3"/>
  <c r="CW192" i="7"/>
  <c r="BZ18" i="6"/>
  <c r="CZ54" i="4"/>
  <c r="CY137" i="6"/>
  <c r="CY831" i="3"/>
  <c r="CH809" i="3"/>
  <c r="CZ319" i="3"/>
  <c r="BS23" i="7"/>
  <c r="CT201" i="3"/>
  <c r="CU105" i="4"/>
  <c r="CW142" i="7"/>
  <c r="CJ32" i="7"/>
  <c r="CJ33" i="7"/>
  <c r="CK29" i="7"/>
  <c r="CK33" i="7"/>
  <c r="CC32" i="7"/>
  <c r="BN32" i="7"/>
  <c r="BQ31" i="7"/>
  <c r="BD210" i="7"/>
  <c r="BD211" i="7" s="1"/>
  <c r="BS29" i="7"/>
  <c r="BN114" i="7"/>
  <c r="BI184" i="4"/>
  <c r="BI190" i="4" s="1"/>
  <c r="BV219" i="4"/>
  <c r="AK121" i="3"/>
  <c r="CN93" i="8"/>
  <c r="CM32" i="7"/>
  <c r="CV204" i="7"/>
  <c r="CV44" i="7"/>
  <c r="CX21" i="6"/>
  <c r="CX71" i="6"/>
  <c r="CX23" i="6" s="1"/>
  <c r="CX22" i="6"/>
  <c r="CJ119" i="8"/>
  <c r="CO226" i="4"/>
  <c r="CK116" i="8"/>
  <c r="BX711" i="3"/>
  <c r="BX707" i="3"/>
  <c r="BS711" i="3"/>
  <c r="BW707" i="3"/>
  <c r="BR707" i="3"/>
  <c r="BQ707" i="3"/>
  <c r="BL711" i="3"/>
  <c r="BF709" i="3"/>
  <c r="CO190" i="4"/>
  <c r="CK196" i="10"/>
  <c r="CK72" i="10"/>
  <c r="CK192" i="10"/>
  <c r="CP194" i="10"/>
  <c r="CP70" i="10"/>
  <c r="CO32" i="5"/>
  <c r="CO49" i="5"/>
  <c r="BU268" i="8"/>
  <c r="BU247" i="8" s="1"/>
  <c r="BU269" i="8"/>
  <c r="BV269" i="8"/>
  <c r="BY103" i="8"/>
  <c r="CD104" i="8" s="1"/>
  <c r="CJ707" i="3"/>
  <c r="CO707" i="3"/>
  <c r="BX809" i="3"/>
  <c r="CA183" i="4"/>
  <c r="BE183" i="4"/>
  <c r="BE123" i="8" s="1"/>
  <c r="BU286" i="8"/>
  <c r="BU200" i="8"/>
  <c r="BU295" i="8" s="1"/>
  <c r="BU188" i="8"/>
  <c r="BF286" i="8"/>
  <c r="BF200" i="8"/>
  <c r="BF295" i="8" s="1"/>
  <c r="BE26" i="6"/>
  <c r="BQ115" i="5"/>
  <c r="BT47" i="5"/>
  <c r="BT30" i="5"/>
  <c r="BT161" i="8"/>
  <c r="BT12" i="10"/>
  <c r="CK48" i="3"/>
  <c r="CK466" i="3"/>
  <c r="CL441" i="3"/>
  <c r="CK502" i="3"/>
  <c r="CK441" i="3"/>
  <c r="BS50" i="7"/>
  <c r="BJ130" i="6"/>
  <c r="BJ40" i="6" s="1"/>
  <c r="BJ105" i="7"/>
  <c r="BJ209" i="7"/>
  <c r="BH192" i="7"/>
  <c r="CL118" i="8"/>
  <c r="CQ141" i="8" s="1"/>
  <c r="CQ225" i="4"/>
  <c r="CQ20" i="7"/>
  <c r="CQ142" i="7"/>
  <c r="CR731" i="3"/>
  <c r="CW727" i="3"/>
  <c r="CR589" i="3"/>
  <c r="CQ589" i="3"/>
  <c r="CS199" i="8"/>
  <c r="CS188" i="8"/>
  <c r="CR119" i="8"/>
  <c r="CR142" i="8" s="1"/>
  <c r="CR226" i="4"/>
  <c r="CP38" i="7"/>
  <c r="CP192" i="7"/>
  <c r="BR58" i="3"/>
  <c r="CO50" i="7"/>
  <c r="CN96" i="8"/>
  <c r="CN243" i="8"/>
  <c r="CO106" i="7"/>
  <c r="CT434" i="3"/>
  <c r="CR434" i="3"/>
  <c r="CR432" i="3"/>
  <c r="CR430" i="3"/>
  <c r="CR45" i="3"/>
  <c r="CO58" i="3"/>
  <c r="CO681" i="3"/>
  <c r="CU75" i="10"/>
  <c r="CU115" i="8"/>
  <c r="CU96" i="8"/>
  <c r="CU18" i="6"/>
  <c r="CU131" i="6"/>
  <c r="CU137" i="6"/>
  <c r="CP283" i="3"/>
  <c r="CP347" i="3"/>
  <c r="CP309" i="3"/>
  <c r="CP30" i="3"/>
  <c r="CP310" i="3"/>
  <c r="CP303" i="3"/>
  <c r="CP207" i="3"/>
  <c r="CU211" i="3" s="1"/>
  <c r="CT320" i="3"/>
  <c r="CR327" i="3"/>
  <c r="CR320" i="3"/>
  <c r="CT713" i="3"/>
  <c r="CU716" i="3"/>
  <c r="CT691" i="3"/>
  <c r="CT693" i="3" s="1"/>
  <c r="CU713" i="3"/>
  <c r="CT716" i="3"/>
  <c r="CT717" i="3" s="1"/>
  <c r="CT720" i="3" s="1"/>
  <c r="CU730" i="3"/>
  <c r="CT730" i="3"/>
  <c r="CV58" i="3"/>
  <c r="CV684" i="3"/>
  <c r="DA210" i="7"/>
  <c r="DA30" i="7"/>
  <c r="CY204" i="7"/>
  <c r="CY205" i="7" s="1"/>
  <c r="CY46" i="7"/>
  <c r="CW227" i="4"/>
  <c r="CW120" i="8"/>
  <c r="CU38" i="7"/>
  <c r="CU192" i="7"/>
  <c r="CV228" i="3"/>
  <c r="CW213" i="3"/>
  <c r="CW184" i="3"/>
  <c r="CX122" i="8"/>
  <c r="CX145" i="8" s="1"/>
  <c r="CX188" i="4"/>
  <c r="BX77" i="8"/>
  <c r="BY13" i="4"/>
  <c r="BY77" i="8" s="1"/>
  <c r="BD77" i="8"/>
  <c r="BD132" i="8" s="1"/>
  <c r="BE13" i="4"/>
  <c r="BE77" i="8" s="1"/>
  <c r="BE132" i="8" s="1"/>
  <c r="CX71" i="5"/>
  <c r="CX36" i="5"/>
  <c r="CS71" i="5"/>
  <c r="CX84" i="5"/>
  <c r="CY43" i="7"/>
  <c r="CY192" i="7"/>
  <c r="CZ18" i="6"/>
  <c r="CY57" i="3"/>
  <c r="CY668" i="3"/>
  <c r="CY190" i="4"/>
  <c r="CY226" i="4"/>
  <c r="CY119" i="8"/>
  <c r="DD142" i="8" s="1"/>
  <c r="CY20" i="7"/>
  <c r="CY142" i="7"/>
  <c r="CY18" i="6"/>
  <c r="CY71" i="6"/>
  <c r="CY23" i="6" s="1"/>
  <c r="BX982" i="3"/>
  <c r="CD752" i="3"/>
  <c r="CD805" i="3"/>
  <c r="CD115" i="4"/>
  <c r="CD802" i="3"/>
  <c r="DA180" i="3"/>
  <c r="DA323" i="4"/>
  <c r="DA322" i="4"/>
  <c r="CJ252" i="4"/>
  <c r="CV252" i="4"/>
  <c r="CU252" i="4"/>
  <c r="CW228" i="4"/>
  <c r="CU227" i="4"/>
  <c r="DA668" i="3"/>
  <c r="DA209" i="3"/>
  <c r="CX117" i="8"/>
  <c r="CQ192" i="7"/>
  <c r="BY33" i="6"/>
  <c r="CJ458" i="3"/>
  <c r="CY108" i="4"/>
  <c r="BG200" i="8"/>
  <c r="CK26" i="10"/>
  <c r="CP246" i="4"/>
  <c r="CI201" i="4"/>
  <c r="CI113" i="8" s="1"/>
  <c r="CN223" i="8"/>
  <c r="CL33" i="7"/>
  <c r="BD142" i="7"/>
  <c r="CY331" i="3"/>
  <c r="CB711" i="3"/>
  <c r="BH32" i="7"/>
  <c r="BB32" i="7"/>
  <c r="BI31" i="7"/>
  <c r="BR30" i="7"/>
  <c r="CB29" i="7"/>
  <c r="BG29" i="7"/>
  <c r="BL114" i="7"/>
  <c r="CC114" i="7"/>
  <c r="BH114" i="7"/>
  <c r="BB114" i="7"/>
  <c r="CK199" i="8"/>
  <c r="CK188" i="8"/>
  <c r="BD181" i="4"/>
  <c r="BL181" i="4"/>
  <c r="BC112" i="8"/>
  <c r="BC135" i="8" s="1"/>
  <c r="CM74" i="8"/>
  <c r="CM73" i="4"/>
  <c r="AV798" i="3"/>
  <c r="CI286" i="8"/>
  <c r="CI52" i="3"/>
  <c r="CI445" i="3"/>
  <c r="CK460" i="3"/>
  <c r="CZ209" i="7"/>
  <c r="CZ21" i="7"/>
  <c r="BP711" i="3"/>
  <c r="CO196" i="10"/>
  <c r="CT72" i="10"/>
  <c r="CO72" i="10"/>
  <c r="CP26" i="10"/>
  <c r="CP68" i="10"/>
  <c r="CP192" i="10"/>
  <c r="BL269" i="8"/>
  <c r="BM269" i="8"/>
  <c r="BQ269" i="8"/>
  <c r="BR269" i="8"/>
  <c r="BQ268" i="8"/>
  <c r="BQ247" i="8" s="1"/>
  <c r="CE269" i="8"/>
  <c r="CE268" i="8"/>
  <c r="CJ269" i="8"/>
  <c r="CI269" i="8"/>
  <c r="CN269" i="8"/>
  <c r="BE103" i="8"/>
  <c r="CP135" i="10"/>
  <c r="CO31" i="7"/>
  <c r="CO33" i="7"/>
  <c r="CO142" i="7"/>
  <c r="CO20" i="7"/>
  <c r="CJ329" i="3"/>
  <c r="CL823" i="3"/>
  <c r="CL809" i="3"/>
  <c r="BY204" i="4"/>
  <c r="BU127" i="4"/>
  <c r="BU204" i="4"/>
  <c r="BU114" i="8" s="1"/>
  <c r="BY681" i="3"/>
  <c r="BZ684" i="3"/>
  <c r="CD58" i="3"/>
  <c r="CD681" i="3"/>
  <c r="CE684" i="3"/>
  <c r="BV183" i="4"/>
  <c r="BV123" i="8" s="1"/>
  <c r="CJ280" i="8"/>
  <c r="CJ200" i="8"/>
  <c r="CJ188" i="8"/>
  <c r="BK200" i="8"/>
  <c r="BK188" i="8"/>
  <c r="BK286" i="8"/>
  <c r="BA286" i="8"/>
  <c r="BA200" i="8"/>
  <c r="BA188" i="8"/>
  <c r="CE26" i="6"/>
  <c r="BM26" i="6"/>
  <c r="BM137" i="6"/>
  <c r="BM182" i="4"/>
  <c r="BR188" i="4" s="1"/>
  <c r="AZ22" i="8"/>
  <c r="BI96" i="8"/>
  <c r="CJ85" i="8"/>
  <c r="CI81" i="5"/>
  <c r="CI98" i="5"/>
  <c r="BY98" i="5"/>
  <c r="BY81" i="5"/>
  <c r="BY173" i="8"/>
  <c r="CD30" i="5"/>
  <c r="BY161" i="8"/>
  <c r="BY47" i="5"/>
  <c r="BY149" i="7"/>
  <c r="BY12" i="10"/>
  <c r="BY30" i="5"/>
  <c r="BO149" i="7"/>
  <c r="BJ30" i="5"/>
  <c r="BJ12" i="10"/>
  <c r="BJ161" i="8"/>
  <c r="CJ193" i="10"/>
  <c r="CJ26" i="10"/>
  <c r="CJ195" i="10"/>
  <c r="CJ44" i="8"/>
  <c r="CJ45" i="8" s="1"/>
  <c r="CJ65" i="10"/>
  <c r="CJ192" i="10"/>
  <c r="CO65" i="10"/>
  <c r="CJ12" i="10"/>
  <c r="CJ14" i="10"/>
  <c r="CD65" i="10"/>
  <c r="CI65" i="10"/>
  <c r="CD44" i="8"/>
  <c r="CD193" i="10"/>
  <c r="CD190" i="10"/>
  <c r="CD12" i="10"/>
  <c r="CD196" i="10"/>
  <c r="CD195" i="10"/>
  <c r="BB44" i="8"/>
  <c r="CI96" i="8"/>
  <c r="CI255" i="8"/>
  <c r="CI243" i="8"/>
  <c r="CO202" i="7"/>
  <c r="CO39" i="7"/>
  <c r="CK130" i="6"/>
  <c r="CK40" i="6" s="1"/>
  <c r="CK21" i="7"/>
  <c r="CK209" i="7"/>
  <c r="CK211" i="7" s="1"/>
  <c r="CK287" i="8" s="1"/>
  <c r="CJ43" i="7"/>
  <c r="BW28" i="7"/>
  <c r="BW130" i="7"/>
  <c r="BW33" i="7" s="1"/>
  <c r="BR192" i="7"/>
  <c r="BR46" i="7"/>
  <c r="BP50" i="7"/>
  <c r="BU36" i="8" s="1"/>
  <c r="BL105" i="7"/>
  <c r="BK20" i="7"/>
  <c r="BK105" i="7"/>
  <c r="BK142" i="7"/>
  <c r="BG39" i="7"/>
  <c r="BF20" i="7"/>
  <c r="BF105" i="7"/>
  <c r="BE20" i="7"/>
  <c r="BE105" i="7"/>
  <c r="AZ23" i="7"/>
  <c r="AZ105" i="7"/>
  <c r="A74" i="4"/>
  <c r="CS74" i="4"/>
  <c r="CS86" i="3"/>
  <c r="CS84" i="3" s="1"/>
  <c r="CS75" i="8"/>
  <c r="CP71" i="8"/>
  <c r="CL210" i="4"/>
  <c r="CL162" i="4"/>
  <c r="CQ71" i="10"/>
  <c r="CR46" i="7"/>
  <c r="CH329" i="3"/>
  <c r="CE437" i="3"/>
  <c r="CE545" i="3"/>
  <c r="CN401" i="3"/>
  <c r="CS412" i="3"/>
  <c r="CG542" i="3"/>
  <c r="CG400" i="3"/>
  <c r="CG39" i="3" s="1"/>
  <c r="CG545" i="3"/>
  <c r="CS131" i="6"/>
  <c r="BL58" i="3"/>
  <c r="BM58" i="3"/>
  <c r="BN684" i="3"/>
  <c r="BM684" i="3"/>
  <c r="CF50" i="7"/>
  <c r="CO149" i="5"/>
  <c r="CO132" i="5"/>
  <c r="CT132" i="5"/>
  <c r="CT149" i="5"/>
  <c r="CP683" i="3"/>
  <c r="CP680" i="3"/>
  <c r="CT830" i="3"/>
  <c r="CT826" i="3"/>
  <c r="CT835" i="3" s="1"/>
  <c r="CT836" i="3"/>
  <c r="CT202" i="4"/>
  <c r="CT221" i="4" s="1"/>
  <c r="CT565" i="3"/>
  <c r="CT411" i="3"/>
  <c r="CT413" i="3"/>
  <c r="CT309" i="3"/>
  <c r="CT400" i="3"/>
  <c r="CT415" i="3"/>
  <c r="CR27" i="3"/>
  <c r="CR15" i="3" s="1"/>
  <c r="CR270" i="3"/>
  <c r="CR545" i="3"/>
  <c r="CR283" i="3"/>
  <c r="CR319" i="3"/>
  <c r="CR542" i="3"/>
  <c r="CR346" i="3"/>
  <c r="CR354" i="3" s="1"/>
  <c r="CR326" i="3"/>
  <c r="CW315" i="3"/>
  <c r="CW317" i="3"/>
  <c r="CR178" i="3"/>
  <c r="CW323" i="3"/>
  <c r="CU334" i="3"/>
  <c r="CU339" i="3"/>
  <c r="CQ31" i="3"/>
  <c r="CV333" i="3"/>
  <c r="CV331" i="3"/>
  <c r="CR335" i="3"/>
  <c r="CS28" i="3"/>
  <c r="CS26" i="3" s="1"/>
  <c r="CS13" i="3" s="1"/>
  <c r="CS284" i="3"/>
  <c r="CX316" i="3"/>
  <c r="CX318" i="3"/>
  <c r="CT56" i="3"/>
  <c r="CU663" i="3"/>
  <c r="CU547" i="3"/>
  <c r="CU204" i="4"/>
  <c r="CU114" i="8" s="1"/>
  <c r="CU127" i="4"/>
  <c r="CT69" i="10"/>
  <c r="CT193" i="10"/>
  <c r="CV754" i="3"/>
  <c r="CT81" i="10"/>
  <c r="CX76" i="10"/>
  <c r="CT80" i="10"/>
  <c r="CX86" i="3"/>
  <c r="CX121" i="3" s="1"/>
  <c r="CX75" i="8"/>
  <c r="CX74" i="4"/>
  <c r="CU323" i="4"/>
  <c r="CU162" i="4"/>
  <c r="CU164" i="4" s="1"/>
  <c r="CZ323" i="4"/>
  <c r="DB224" i="4"/>
  <c r="CW224" i="4"/>
  <c r="CW117" i="8"/>
  <c r="CT280" i="8"/>
  <c r="CT200" i="8"/>
  <c r="CT295" i="8" s="1"/>
  <c r="CT199" i="8"/>
  <c r="CT188" i="8"/>
  <c r="CX268" i="8"/>
  <c r="CX269" i="8"/>
  <c r="CY302" i="3"/>
  <c r="CY347" i="3"/>
  <c r="CY298" i="3"/>
  <c r="CY229" i="3"/>
  <c r="CW239" i="3"/>
  <c r="CV251" i="3"/>
  <c r="CV21" i="3" s="1"/>
  <c r="CV229" i="3"/>
  <c r="CW212" i="3"/>
  <c r="CV55" i="4"/>
  <c r="CX228" i="4"/>
  <c r="CX121" i="8"/>
  <c r="CX144" i="8" s="1"/>
  <c r="CM77" i="8"/>
  <c r="CM34" i="4"/>
  <c r="CN13" i="4"/>
  <c r="BS77" i="8"/>
  <c r="BT13" i="4"/>
  <c r="BT77" i="8" s="1"/>
  <c r="BI77" i="8"/>
  <c r="BJ13" i="4"/>
  <c r="BJ77" i="8" s="1"/>
  <c r="CP70" i="5"/>
  <c r="CO71" i="5"/>
  <c r="CT72" i="5"/>
  <c r="CX83" i="5"/>
  <c r="CS70" i="5"/>
  <c r="CY37" i="5"/>
  <c r="CE742" i="3"/>
  <c r="CJ735" i="3"/>
  <c r="CY74" i="4"/>
  <c r="CY75" i="8"/>
  <c r="CY85" i="8"/>
  <c r="CZ192" i="7"/>
  <c r="CZ193" i="7"/>
  <c r="CZ56" i="8"/>
  <c r="CZ227" i="3"/>
  <c r="BY805" i="3"/>
  <c r="BY806" i="3"/>
  <c r="BY798" i="3" s="1"/>
  <c r="BY844" i="3"/>
  <c r="BY115" i="4"/>
  <c r="DA207" i="4"/>
  <c r="DF226" i="4" s="1"/>
  <c r="DC299" i="4"/>
  <c r="DC207" i="4" s="1"/>
  <c r="DH226" i="4" s="1"/>
  <c r="CL322" i="4"/>
  <c r="CW121" i="8"/>
  <c r="DA120" i="3"/>
  <c r="DA128" i="3" s="1"/>
  <c r="CN831" i="3"/>
  <c r="CJ830" i="3"/>
  <c r="CI219" i="4"/>
  <c r="CY727" i="3"/>
  <c r="BR24" i="7"/>
  <c r="BY150" i="7"/>
  <c r="AZ194" i="10"/>
  <c r="CY680" i="3"/>
  <c r="BZ137" i="6"/>
  <c r="CG33" i="6"/>
  <c r="CY300" i="3"/>
  <c r="BL200" i="8"/>
  <c r="BL295" i="8" s="1"/>
  <c r="CY81" i="10"/>
  <c r="CD806" i="3"/>
  <c r="BY836" i="3"/>
  <c r="CX85" i="5"/>
  <c r="BX219" i="4"/>
  <c r="CD192" i="10"/>
  <c r="CJ711" i="3"/>
  <c r="CU209" i="7"/>
  <c r="CU210" i="4"/>
  <c r="CZ229" i="4" s="1"/>
  <c r="CU330" i="4"/>
  <c r="CZ186" i="4"/>
  <c r="CF762" i="3"/>
  <c r="CN90" i="6"/>
  <c r="CY742" i="3"/>
  <c r="BO798" i="3"/>
  <c r="CI52" i="6"/>
  <c r="BZ150" i="7"/>
  <c r="BJ149" i="7"/>
  <c r="CO90" i="6"/>
  <c r="BH193" i="7"/>
  <c r="BP142" i="7"/>
  <c r="CC253" i="4"/>
  <c r="BW252" i="4"/>
  <c r="CI831" i="3"/>
  <c r="CS411" i="3"/>
  <c r="BF142" i="7"/>
  <c r="CJ247" i="4"/>
  <c r="CH30" i="5"/>
  <c r="BY37" i="4"/>
  <c r="BS184" i="4"/>
  <c r="BS124" i="8" s="1"/>
  <c r="BX147" i="8" s="1"/>
  <c r="CJ193" i="7"/>
  <c r="AZ193" i="7"/>
  <c r="CD114" i="7"/>
  <c r="BF114" i="7"/>
  <c r="BA114" i="7"/>
  <c r="BY726" i="3"/>
  <c r="BY253" i="4"/>
  <c r="CN247" i="4"/>
  <c r="CN255" i="4" s="1"/>
  <c r="CE247" i="4"/>
  <c r="BY246" i="4"/>
  <c r="BP247" i="4"/>
  <c r="BP255" i="4" s="1"/>
  <c r="CE831" i="3"/>
  <c r="CN106" i="7"/>
  <c r="BR22" i="7"/>
  <c r="CZ35" i="6"/>
  <c r="CL21" i="7"/>
  <c r="BR161" i="8"/>
  <c r="CJ732" i="3"/>
  <c r="BC210" i="7"/>
  <c r="BC173" i="8"/>
  <c r="CF20" i="7"/>
  <c r="BR12" i="10"/>
  <c r="AF26" i="10"/>
  <c r="BR225" i="4"/>
  <c r="CN71" i="8"/>
  <c r="CN14" i="8" s="1"/>
  <c r="DC112" i="6"/>
  <c r="CL130" i="6"/>
  <c r="CL40" i="6" s="1"/>
  <c r="CU24" i="7"/>
  <c r="CA732" i="3"/>
  <c r="CJ223" i="8"/>
  <c r="CE71" i="10"/>
  <c r="CI746" i="3"/>
  <c r="BX727" i="3"/>
  <c r="BT727" i="3"/>
  <c r="CA589" i="3"/>
  <c r="BV247" i="4"/>
  <c r="CI225" i="4"/>
  <c r="CT77" i="8"/>
  <c r="CZ35" i="5"/>
  <c r="BD203" i="7"/>
  <c r="CZ81" i="10"/>
  <c r="BO34" i="6"/>
  <c r="BS193" i="7"/>
  <c r="BA22" i="6"/>
  <c r="CN193" i="7"/>
  <c r="BE193" i="7"/>
  <c r="BE188" i="8"/>
  <c r="BY306" i="8"/>
  <c r="BE306" i="8"/>
  <c r="BZ26" i="10"/>
  <c r="BT26" i="10"/>
  <c r="BV253" i="4"/>
  <c r="BV108" i="4"/>
  <c r="BE37" i="4"/>
  <c r="CN160" i="7"/>
  <c r="BW26" i="6"/>
  <c r="BP847" i="3"/>
  <c r="BP809" i="3"/>
  <c r="CP131" i="6"/>
  <c r="CP18" i="6"/>
  <c r="BT203" i="7"/>
  <c r="CH96" i="8"/>
  <c r="CG32" i="7"/>
  <c r="CG130" i="7"/>
  <c r="CG33" i="7" s="1"/>
  <c r="BP29" i="7"/>
  <c r="BP130" i="7"/>
  <c r="BP33" i="7" s="1"/>
  <c r="CL142" i="7"/>
  <c r="BJ199" i="8"/>
  <c r="AU44" i="8"/>
  <c r="AU46" i="8" s="1"/>
  <c r="AU13" i="10"/>
  <c r="AU14" i="10"/>
  <c r="AU190" i="10"/>
  <c r="AU192" i="10"/>
  <c r="CI26" i="10"/>
  <c r="CI195" i="10"/>
  <c r="CN71" i="10"/>
  <c r="CA195" i="10"/>
  <c r="CA26" i="10"/>
  <c r="CF71" i="10"/>
  <c r="CH69" i="10"/>
  <c r="CC193" i="10"/>
  <c r="BY193" i="10"/>
  <c r="CR68" i="10"/>
  <c r="CM68" i="10"/>
  <c r="CM192" i="10"/>
  <c r="CH67" i="10"/>
  <c r="AZ191" i="10"/>
  <c r="BF805" i="3"/>
  <c r="BL732" i="3"/>
  <c r="BM732" i="3"/>
  <c r="BL728" i="3"/>
  <c r="CB226" i="4"/>
  <c r="CB119" i="8"/>
  <c r="CF225" i="4"/>
  <c r="CA225" i="4"/>
  <c r="CI117" i="8"/>
  <c r="CN140" i="8" s="1"/>
  <c r="CI224" i="4"/>
  <c r="BV117" i="8"/>
  <c r="BV224" i="4"/>
  <c r="CA224" i="4"/>
  <c r="BW116" i="8"/>
  <c r="CB139" i="8" s="1"/>
  <c r="BO168" i="4"/>
  <c r="BO112" i="8"/>
  <c r="BO135" i="8" s="1"/>
  <c r="CA86" i="3"/>
  <c r="CF97" i="3" s="1"/>
  <c r="CA75" i="8"/>
  <c r="BZ74" i="8"/>
  <c r="BZ73" i="4"/>
  <c r="BZ85" i="3"/>
  <c r="BZ73" i="8"/>
  <c r="BZ12" i="5"/>
  <c r="BZ14" i="10" s="1"/>
  <c r="BZ46" i="4"/>
  <c r="BJ39" i="4"/>
  <c r="BE39" i="4"/>
  <c r="BY142" i="4"/>
  <c r="BY141" i="4"/>
  <c r="BT142" i="4"/>
  <c r="BT141" i="4"/>
  <c r="DA122" i="3"/>
  <c r="CH253" i="4"/>
  <c r="CN253" i="4"/>
  <c r="CN187" i="4"/>
  <c r="CM830" i="3"/>
  <c r="AV668" i="3"/>
  <c r="BP193" i="7"/>
  <c r="CD103" i="7"/>
  <c r="CI187" i="4"/>
  <c r="BY247" i="4"/>
  <c r="BQ728" i="3"/>
  <c r="CE192" i="7"/>
  <c r="BC43" i="7"/>
  <c r="BO39" i="7"/>
  <c r="BO202" i="7"/>
  <c r="BD20" i="6"/>
  <c r="BE52" i="6"/>
  <c r="BE20" i="6" s="1"/>
  <c r="CQ809" i="3"/>
  <c r="CQ823" i="3"/>
  <c r="BM161" i="8"/>
  <c r="BM12" i="10"/>
  <c r="BR47" i="5"/>
  <c r="CC26" i="7"/>
  <c r="CB18" i="6"/>
  <c r="BY142" i="7"/>
  <c r="BY20" i="7"/>
  <c r="CD280" i="8"/>
  <c r="CD188" i="8"/>
  <c r="BE286" i="8"/>
  <c r="BE200" i="8"/>
  <c r="BE295" i="8" s="1"/>
  <c r="BE294" i="8" s="1"/>
  <c r="BT199" i="8"/>
  <c r="BT188" i="8"/>
  <c r="CJ71" i="10"/>
  <c r="CE26" i="10"/>
  <c r="BO195" i="10"/>
  <c r="CD26" i="10"/>
  <c r="CL67" i="10"/>
  <c r="CN736" i="3"/>
  <c r="CE728" i="3"/>
  <c r="CF732" i="3"/>
  <c r="CJ728" i="3"/>
  <c r="BP732" i="3"/>
  <c r="BT728" i="3"/>
  <c r="CB63" i="3"/>
  <c r="CC731" i="3"/>
  <c r="BE452" i="3"/>
  <c r="BJ452" i="3"/>
  <c r="CD188" i="4"/>
  <c r="CI228" i="4"/>
  <c r="CI121" i="8"/>
  <c r="CI144" i="8" s="1"/>
  <c r="CC120" i="8"/>
  <c r="CC227" i="4"/>
  <c r="CF119" i="8"/>
  <c r="CF142" i="8" s="1"/>
  <c r="CK226" i="4"/>
  <c r="BT119" i="8"/>
  <c r="BT226" i="4"/>
  <c r="BZ117" i="8"/>
  <c r="CD115" i="8"/>
  <c r="CA187" i="4"/>
  <c r="BV115" i="8"/>
  <c r="BV138" i="8" s="1"/>
  <c r="CD826" i="3"/>
  <c r="CD836" i="3"/>
  <c r="CD201" i="4"/>
  <c r="CD133" i="4"/>
  <c r="CD135" i="4" s="1"/>
  <c r="BV844" i="3"/>
  <c r="BV133" i="4"/>
  <c r="BV847" i="3"/>
  <c r="CG111" i="4"/>
  <c r="CG108" i="4"/>
  <c r="CL108" i="4"/>
  <c r="BE73" i="8"/>
  <c r="BT253" i="4"/>
  <c r="CI115" i="8"/>
  <c r="CK225" i="4"/>
  <c r="BJ122" i="8"/>
  <c r="CZ70" i="5"/>
  <c r="BJ200" i="8"/>
  <c r="BJ295" i="8" s="1"/>
  <c r="CP137" i="6"/>
  <c r="BT14" i="5"/>
  <c r="BA86" i="3"/>
  <c r="BZ728" i="3"/>
  <c r="CJ243" i="8"/>
  <c r="CG243" i="8"/>
  <c r="CD844" i="3"/>
  <c r="CA118" i="8"/>
  <c r="CD194" i="10"/>
  <c r="BU26" i="10"/>
  <c r="CD122" i="8"/>
  <c r="CP781" i="3"/>
  <c r="CN41" i="3"/>
  <c r="CN400" i="3"/>
  <c r="CN39" i="3" s="1"/>
  <c r="CN542" i="3"/>
  <c r="BQ33" i="6"/>
  <c r="BL100" i="8"/>
  <c r="BQ101" i="8" s="1"/>
  <c r="BI73" i="8"/>
  <c r="BI129" i="8" s="1"/>
  <c r="BI12" i="5"/>
  <c r="CF137" i="6"/>
  <c r="CG744" i="3"/>
  <c r="CG982" i="3"/>
  <c r="CD45" i="6"/>
  <c r="CD19" i="6" s="1"/>
  <c r="BZ19" i="6"/>
  <c r="BF193" i="7"/>
  <c r="BF192" i="7"/>
  <c r="BO130" i="7"/>
  <c r="BO33" i="7" s="1"/>
  <c r="BO31" i="7"/>
  <c r="CE20" i="7"/>
  <c r="CE142" i="7"/>
  <c r="BY188" i="8"/>
  <c r="BY200" i="8"/>
  <c r="BY201" i="8" s="1"/>
  <c r="BY296" i="8" s="1"/>
  <c r="BY286" i="8"/>
  <c r="BZ199" i="8"/>
  <c r="BZ188" i="8"/>
  <c r="AA44" i="8"/>
  <c r="AA46" i="8" s="1"/>
  <c r="AA195" i="10"/>
  <c r="AA196" i="10"/>
  <c r="AA190" i="10"/>
  <c r="AA192" i="10"/>
  <c r="CL72" i="10"/>
  <c r="CG72" i="10"/>
  <c r="BU196" i="10"/>
  <c r="CH70" i="10"/>
  <c r="CM70" i="10"/>
  <c r="BJ194" i="10"/>
  <c r="CG69" i="10"/>
  <c r="CL69" i="10"/>
  <c r="CF68" i="10"/>
  <c r="BV732" i="3"/>
  <c r="BU728" i="3"/>
  <c r="BU732" i="3"/>
  <c r="BH732" i="3"/>
  <c r="BG728" i="3"/>
  <c r="BG732" i="3"/>
  <c r="CH731" i="3"/>
  <c r="AX418" i="3"/>
  <c r="AX419" i="3" s="1"/>
  <c r="BC459" i="3"/>
  <c r="AX460" i="3"/>
  <c r="BY122" i="8"/>
  <c r="AZ122" i="8"/>
  <c r="AZ145" i="8" s="1"/>
  <c r="CE228" i="4"/>
  <c r="BZ121" i="8"/>
  <c r="CD118" i="8"/>
  <c r="CI141" i="8" s="1"/>
  <c r="BW118" i="8"/>
  <c r="CD117" i="8"/>
  <c r="BP116" i="8"/>
  <c r="BU139" i="8" s="1"/>
  <c r="BP186" i="4"/>
  <c r="BZ187" i="4"/>
  <c r="BZ847" i="3"/>
  <c r="BZ133" i="4"/>
  <c r="BZ135" i="4" s="1"/>
  <c r="BB167" i="8"/>
  <c r="BB107" i="7" s="1"/>
  <c r="BB107" i="4"/>
  <c r="BB15" i="5"/>
  <c r="CG75" i="8"/>
  <c r="CL131" i="8" s="1"/>
  <c r="CG86" i="3"/>
  <c r="BP74" i="8"/>
  <c r="BP85" i="3"/>
  <c r="BT12" i="5"/>
  <c r="BT14" i="10" s="1"/>
  <c r="BT73" i="8"/>
  <c r="BY188" i="4"/>
  <c r="CI830" i="3"/>
  <c r="AV662" i="3"/>
  <c r="BG149" i="7"/>
  <c r="CC22" i="7"/>
  <c r="BJ37" i="4"/>
  <c r="BV187" i="4"/>
  <c r="BP121" i="8"/>
  <c r="CB246" i="4"/>
  <c r="AU191" i="10"/>
  <c r="BQ19" i="6"/>
  <c r="CU36" i="5"/>
  <c r="BP204" i="4"/>
  <c r="BR30" i="5"/>
  <c r="BP26" i="10"/>
  <c r="BG107" i="4"/>
  <c r="AX445" i="3"/>
  <c r="AX51" i="3" s="1"/>
  <c r="AX14" i="3" s="1"/>
  <c r="BZ201" i="4"/>
  <c r="BZ115" i="8"/>
  <c r="BW96" i="8"/>
  <c r="BD798" i="3"/>
  <c r="BX142" i="7"/>
  <c r="BX28" i="7"/>
  <c r="CK106" i="7"/>
  <c r="CK71" i="8"/>
  <c r="CB204" i="7"/>
  <c r="CB44" i="7"/>
  <c r="BD21" i="6"/>
  <c r="BE53" i="6"/>
  <c r="BE21" i="6" s="1"/>
  <c r="CH243" i="8"/>
  <c r="CP98" i="5"/>
  <c r="BF12" i="10"/>
  <c r="BK30" i="5"/>
  <c r="CY24" i="7"/>
  <c r="CF173" i="8"/>
  <c r="CK98" i="5"/>
  <c r="CP108" i="7"/>
  <c r="BU30" i="5"/>
  <c r="BU161" i="8"/>
  <c r="BU71" i="8" s="1"/>
  <c r="BZ30" i="5"/>
  <c r="BZ836" i="3"/>
  <c r="BL18" i="6"/>
  <c r="BX112" i="8"/>
  <c r="CA142" i="7"/>
  <c r="CJ49" i="5"/>
  <c r="BY193" i="7"/>
  <c r="CR323" i="4"/>
  <c r="CL735" i="3"/>
  <c r="BJ61" i="6"/>
  <c r="CA253" i="4"/>
  <c r="AN26" i="10"/>
  <c r="AJ26" i="10"/>
  <c r="AO26" i="10"/>
  <c r="Q26" i="10"/>
  <c r="CB19" i="6"/>
  <c r="BF149" i="7"/>
  <c r="BP188" i="8"/>
  <c r="CR69" i="10"/>
  <c r="AU196" i="10"/>
  <c r="BO270" i="4"/>
  <c r="CG193" i="7"/>
  <c r="BW142" i="7"/>
  <c r="CI114" i="7"/>
  <c r="BZ114" i="7"/>
  <c r="BW114" i="7"/>
  <c r="DA36" i="8"/>
  <c r="BI200" i="8"/>
  <c r="BI295" i="8" s="1"/>
  <c r="CG67" i="10"/>
  <c r="CC190" i="4"/>
  <c r="CX108" i="4"/>
  <c r="BY982" i="3"/>
  <c r="AC26" i="10"/>
  <c r="CK13" i="10"/>
  <c r="AZ114" i="7"/>
  <c r="BH227" i="4"/>
  <c r="BH120" i="8"/>
  <c r="BC18" i="6"/>
  <c r="BC137" i="6"/>
  <c r="BU48" i="7"/>
  <c r="BU192" i="7"/>
  <c r="CC44" i="7"/>
  <c r="CC204" i="7"/>
  <c r="AG26" i="10"/>
  <c r="CA246" i="4"/>
  <c r="AF194" i="10"/>
  <c r="AD26" i="10"/>
  <c r="BT193" i="7"/>
  <c r="BT142" i="7"/>
  <c r="CT103" i="3"/>
  <c r="CR103" i="3"/>
  <c r="BV22" i="7"/>
  <c r="BE150" i="7"/>
  <c r="AA194" i="10"/>
  <c r="AA26" i="10"/>
  <c r="AM26" i="10"/>
  <c r="AP13" i="10"/>
  <c r="AP14" i="10"/>
  <c r="AP192" i="10"/>
  <c r="AP190" i="10"/>
  <c r="AP195" i="10"/>
  <c r="AL44" i="8"/>
  <c r="AL46" i="8" s="1"/>
  <c r="AL26" i="10"/>
  <c r="V14" i="10"/>
  <c r="V44" i="8"/>
  <c r="V46" i="8" s="1"/>
  <c r="V12" i="10"/>
  <c r="V13" i="10"/>
  <c r="CB71" i="6"/>
  <c r="CB23" i="6" s="1"/>
  <c r="BR97" i="6"/>
  <c r="BR28" i="6" s="1"/>
  <c r="BB137" i="6"/>
  <c r="CP101" i="10"/>
  <c r="BT40" i="7"/>
  <c r="BT149" i="7"/>
  <c r="BI100" i="8"/>
  <c r="BK150" i="7"/>
  <c r="CK132" i="5"/>
  <c r="CF132" i="5"/>
  <c r="CM191" i="10"/>
  <c r="CM12" i="10"/>
  <c r="CM193" i="10"/>
  <c r="CM195" i="10"/>
  <c r="CM190" i="10"/>
  <c r="BP168" i="4"/>
  <c r="BP112" i="8"/>
  <c r="CD40" i="7"/>
  <c r="CD149" i="7"/>
  <c r="CK40" i="7"/>
  <c r="CK149" i="7"/>
  <c r="BV26" i="6"/>
  <c r="BV137" i="6"/>
  <c r="CO20" i="6"/>
  <c r="CO71" i="6"/>
  <c r="CO23" i="6" s="1"/>
  <c r="BU40" i="7"/>
  <c r="BU149" i="7"/>
  <c r="BJ83" i="6"/>
  <c r="BJ131" i="6" s="1"/>
  <c r="CG20" i="6"/>
  <c r="DA752" i="3"/>
  <c r="BB39" i="7"/>
  <c r="BB41" i="7" s="1"/>
  <c r="AP193" i="10"/>
  <c r="CL93" i="8"/>
  <c r="BI19" i="6"/>
  <c r="BV40" i="7"/>
  <c r="BG114" i="8"/>
  <c r="AP44" i="8"/>
  <c r="AP46" i="8" s="1"/>
  <c r="BC280" i="8"/>
  <c r="BC200" i="8"/>
  <c r="BC295" i="8" s="1"/>
  <c r="BC294" i="8" s="1"/>
  <c r="BS22" i="7"/>
  <c r="AP191" i="10"/>
  <c r="BX96" i="8"/>
  <c r="CC137" i="6"/>
  <c r="CJ21" i="6"/>
  <c r="CJ71" i="6"/>
  <c r="CJ23" i="6" s="1"/>
  <c r="CU765" i="3"/>
  <c r="BX43" i="7"/>
  <c r="BV210" i="7"/>
  <c r="BV30" i="7"/>
  <c r="CD691" i="3"/>
  <c r="CD783" i="3"/>
  <c r="BZ21" i="7"/>
  <c r="BY196" i="10"/>
  <c r="BY191" i="10"/>
  <c r="BU75" i="8"/>
  <c r="BU131" i="8" s="1"/>
  <c r="BU86" i="3"/>
  <c r="BR192" i="10"/>
  <c r="BK193" i="10"/>
  <c r="DB35" i="6"/>
  <c r="CB96" i="8"/>
  <c r="BG137" i="6"/>
  <c r="BG18" i="6"/>
  <c r="BF22" i="6"/>
  <c r="CG93" i="8"/>
  <c r="CG223" i="8"/>
  <c r="BO199" i="8"/>
  <c r="BQ188" i="8"/>
  <c r="BF150" i="7"/>
  <c r="DC103" i="7"/>
  <c r="DC145" i="7"/>
  <c r="DB202" i="7"/>
  <c r="DC202" i="7" s="1"/>
  <c r="CP108" i="4"/>
  <c r="CI105" i="4"/>
  <c r="CU225" i="4"/>
  <c r="CT284" i="3"/>
  <c r="DC157" i="7"/>
  <c r="DB204" i="7"/>
  <c r="BQ105" i="4"/>
  <c r="CF108" i="4"/>
  <c r="DC158" i="7"/>
  <c r="DC146" i="7"/>
  <c r="DB203" i="7"/>
  <c r="DC203" i="7" s="1"/>
  <c r="BZ45" i="4"/>
  <c r="BW188" i="4"/>
  <c r="BQ247" i="4"/>
  <c r="BT39" i="4"/>
  <c r="CS33" i="7"/>
  <c r="DB209" i="7"/>
  <c r="DC102" i="7"/>
  <c r="DB130" i="6"/>
  <c r="CO213" i="4"/>
  <c r="CD787" i="3"/>
  <c r="CD813" i="3" s="1"/>
  <c r="CV108" i="4"/>
  <c r="DC127" i="7"/>
  <c r="DB210" i="7"/>
  <c r="DC210" i="7" s="1"/>
  <c r="CY40" i="4"/>
  <c r="CX213" i="4"/>
  <c r="DA184" i="3"/>
  <c r="CB20" i="6"/>
  <c r="BQ20" i="6"/>
  <c r="BL41" i="8"/>
  <c r="BD81" i="5"/>
  <c r="CJ19" i="6"/>
  <c r="CR35" i="6"/>
  <c r="BW22" i="7"/>
  <c r="CK90" i="6"/>
  <c r="CK18" i="6"/>
  <c r="CN20" i="7"/>
  <c r="CI20" i="7"/>
  <c r="BZ20" i="7"/>
  <c r="CY130" i="6"/>
  <c r="CY40" i="6" s="1"/>
  <c r="CT20" i="6"/>
  <c r="BP26" i="6"/>
  <c r="CL22" i="7"/>
  <c r="CH20" i="7"/>
  <c r="CE22" i="7"/>
  <c r="BJ21" i="7"/>
  <c r="CL33" i="6"/>
  <c r="CC35" i="6"/>
  <c r="BQ22" i="7"/>
  <c r="BU209" i="7"/>
  <c r="BR20" i="6"/>
  <c r="BR35" i="6"/>
  <c r="CA20" i="6"/>
  <c r="BM20" i="6"/>
  <c r="CP34" i="6"/>
  <c r="CQ130" i="6"/>
  <c r="CQ40" i="6" s="1"/>
  <c r="CR20" i="7"/>
  <c r="CB43" i="7"/>
  <c r="CH18" i="6"/>
  <c r="CF20" i="6"/>
  <c r="BP20" i="7"/>
  <c r="CH68" i="10"/>
  <c r="BP35" i="6"/>
  <c r="CK19" i="6"/>
  <c r="BO26" i="6"/>
  <c r="BP18" i="6"/>
  <c r="CC20" i="7"/>
  <c r="BV20" i="7"/>
  <c r="BJ20" i="7"/>
  <c r="CS20" i="7"/>
  <c r="CX101" i="7"/>
  <c r="CX156" i="7"/>
  <c r="CU20" i="7"/>
  <c r="CV26" i="6"/>
  <c r="CQ137" i="6"/>
  <c r="CZ213" i="4"/>
  <c r="CZ71" i="5"/>
  <c r="CR20" i="6"/>
  <c r="CQ20" i="6"/>
  <c r="DA35" i="6"/>
  <c r="BP22" i="7"/>
  <c r="BU22" i="7"/>
  <c r="CR34" i="6"/>
  <c r="BW20" i="6"/>
  <c r="BQ20" i="7"/>
  <c r="CH20" i="6"/>
  <c r="CJ21" i="7"/>
  <c r="BV20" i="6"/>
  <c r="CF19" i="6"/>
  <c r="CL19" i="6"/>
  <c r="BR20" i="7"/>
  <c r="CN34" i="6"/>
  <c r="CH33" i="6"/>
  <c r="CA20" i="7"/>
  <c r="BW20" i="7"/>
  <c r="BN19" i="6"/>
  <c r="CT209" i="7"/>
  <c r="CJ20" i="6"/>
  <c r="CO209" i="7"/>
  <c r="CO211" i="7" s="1"/>
  <c r="CK22" i="7"/>
  <c r="BO43" i="7"/>
  <c r="BK22" i="7"/>
  <c r="CJ50" i="7"/>
  <c r="CT33" i="6"/>
  <c r="CG735" i="3"/>
  <c r="CV33" i="6"/>
  <c r="CW19" i="6"/>
  <c r="BV21" i="7"/>
  <c r="CF22" i="7"/>
  <c r="BL20" i="7"/>
  <c r="BS26" i="6"/>
  <c r="CS19" i="6"/>
  <c r="BK20" i="6"/>
  <c r="CC20" i="6"/>
  <c r="BR19" i="6"/>
  <c r="CH34" i="6"/>
  <c r="CD34" i="6"/>
  <c r="BL34" i="6"/>
  <c r="CJ35" i="6"/>
  <c r="BN50" i="7"/>
  <c r="CH19" i="6"/>
  <c r="BP19" i="6"/>
  <c r="CF33" i="6"/>
  <c r="BP41" i="8"/>
  <c r="CS22" i="7"/>
  <c r="BZ209" i="7"/>
  <c r="BO114" i="7"/>
  <c r="CJ20" i="7"/>
  <c r="CB20" i="7"/>
  <c r="BU20" i="7"/>
  <c r="BS35" i="6"/>
  <c r="CC19" i="6"/>
  <c r="DA106" i="7"/>
  <c r="CZ130" i="6"/>
  <c r="CZ40" i="6" s="1"/>
  <c r="CT19" i="6"/>
  <c r="CT35" i="6"/>
  <c r="CE20" i="6"/>
  <c r="CM50" i="7"/>
  <c r="CL43" i="7"/>
  <c r="CG20" i="7"/>
  <c r="BX20" i="7"/>
  <c r="BJ22" i="7"/>
  <c r="CY34" i="6"/>
  <c r="CX181" i="7"/>
  <c r="DL35" i="6"/>
  <c r="DQ33" i="6"/>
  <c r="DV33" i="6"/>
  <c r="DT33" i="6"/>
  <c r="DL33" i="6"/>
  <c r="BR681" i="3"/>
  <c r="BV681" i="3"/>
  <c r="CP529" i="3"/>
  <c r="CP525" i="3" s="1"/>
  <c r="CP627" i="3" s="1"/>
  <c r="DP613" i="3"/>
  <c r="AT662" i="3"/>
  <c r="AQ662" i="3"/>
  <c r="AO663" i="3"/>
  <c r="AH663" i="3"/>
  <c r="AT663" i="3"/>
  <c r="BS684" i="3"/>
  <c r="BQ684" i="3"/>
  <c r="CA630" i="3"/>
  <c r="BJ681" i="3"/>
  <c r="BW681" i="3"/>
  <c r="CZ605" i="3"/>
  <c r="DV605" i="3"/>
  <c r="AY668" i="3"/>
  <c r="AG662" i="3"/>
  <c r="AM663" i="3"/>
  <c r="BE33" i="4"/>
  <c r="BK684" i="3"/>
  <c r="BL684" i="3"/>
  <c r="BQ681" i="3"/>
  <c r="DK605" i="3"/>
  <c r="AP120" i="3"/>
  <c r="BR684" i="3"/>
  <c r="DG33" i="6"/>
  <c r="CA27" i="8"/>
  <c r="CB101" i="8"/>
  <c r="CE101" i="8"/>
  <c r="CJ100" i="8"/>
  <c r="CG101" i="8"/>
  <c r="CF27" i="8"/>
  <c r="CB27" i="8"/>
  <c r="BT27" i="8"/>
  <c r="BP27" i="8"/>
  <c r="BH27" i="8"/>
  <c r="BT101" i="8"/>
  <c r="BW27" i="8"/>
  <c r="BY101" i="8"/>
  <c r="CE27" i="8"/>
  <c r="CA101" i="8"/>
  <c r="BW101" i="8"/>
  <c r="BS27" i="8"/>
  <c r="BO27" i="8"/>
  <c r="BG27" i="8"/>
  <c r="BX101" i="8"/>
  <c r="CM101" i="8"/>
  <c r="BV101" i="8"/>
  <c r="CJ101" i="8"/>
  <c r="BX27" i="8"/>
  <c r="CG27" i="8"/>
  <c r="CK100" i="8"/>
  <c r="CF101" i="8"/>
  <c r="CC101" i="8"/>
  <c r="BV27" i="8"/>
  <c r="DT144" i="8"/>
  <c r="DJ139" i="8"/>
  <c r="CD69" i="4"/>
  <c r="CK187" i="4"/>
  <c r="BE32" i="4"/>
  <c r="CX190" i="4"/>
  <c r="CX186" i="4"/>
  <c r="CK118" i="8"/>
  <c r="CK141" i="8" s="1"/>
  <c r="BW75" i="8"/>
  <c r="CJ74" i="4"/>
  <c r="CK160" i="7"/>
  <c r="BJ306" i="8"/>
  <c r="CK101" i="8"/>
  <c r="CK108" i="7"/>
  <c r="DW304" i="8"/>
  <c r="DR304" i="8"/>
  <c r="DW306" i="8"/>
  <c r="DR306" i="8"/>
  <c r="DW143" i="8"/>
  <c r="AP150" i="8"/>
  <c r="CY100" i="8"/>
  <c r="BX104" i="8"/>
  <c r="BU104" i="8"/>
  <c r="BF104" i="8"/>
  <c r="DW139" i="8"/>
  <c r="Y53" i="8"/>
  <c r="DM304" i="8"/>
  <c r="AT129" i="8"/>
  <c r="AP129" i="8"/>
  <c r="AL129" i="8"/>
  <c r="AH129" i="8"/>
  <c r="CB133" i="8"/>
  <c r="BF133" i="8"/>
  <c r="AY130" i="8"/>
  <c r="AM130" i="8"/>
  <c r="AE130" i="8"/>
  <c r="W130" i="8"/>
  <c r="O130" i="8"/>
  <c r="AD50" i="8"/>
  <c r="V50" i="8"/>
  <c r="Y55" i="8"/>
  <c r="AS61" i="8"/>
  <c r="DR259" i="8"/>
  <c r="DW226" i="4"/>
  <c r="DJ143" i="8"/>
  <c r="DL143" i="8"/>
  <c r="DV226" i="4"/>
  <c r="DP142" i="8"/>
  <c r="DK142" i="8"/>
  <c r="DN225" i="4"/>
  <c r="DS225" i="4"/>
  <c r="DS141" i="8"/>
  <c r="DT186" i="4"/>
  <c r="DO186" i="4"/>
  <c r="CQ97" i="3"/>
  <c r="CZ711" i="3"/>
  <c r="CV538" i="3"/>
  <c r="CV539" i="3" s="1"/>
  <c r="CV540" i="3" s="1"/>
  <c r="CT424" i="3"/>
  <c r="CP284" i="3"/>
  <c r="CU332" i="3"/>
  <c r="DQ139" i="8"/>
  <c r="DI139" i="8"/>
  <c r="DT141" i="8"/>
  <c r="DV141" i="8"/>
  <c r="DI141" i="8"/>
  <c r="DN141" i="8"/>
  <c r="DS140" i="8"/>
  <c r="DT140" i="8"/>
  <c r="DM140" i="8"/>
  <c r="DV144" i="8"/>
  <c r="DK139" i="8"/>
  <c r="DV143" i="8"/>
  <c r="DJ140" i="8"/>
  <c r="DU144" i="8"/>
  <c r="DV147" i="8"/>
  <c r="DQ147" i="8"/>
  <c r="DR140" i="8"/>
  <c r="DR190" i="4"/>
  <c r="DW190" i="4"/>
  <c r="DU140" i="8"/>
  <c r="DW140" i="8"/>
  <c r="DW224" i="4"/>
  <c r="DV140" i="8"/>
  <c r="CE246" i="4"/>
  <c r="CI37" i="4"/>
  <c r="CI186" i="5" s="1"/>
  <c r="DP144" i="8"/>
  <c r="DP147" i="8"/>
  <c r="DQ140" i="8"/>
  <c r="BM133" i="8"/>
  <c r="CY81" i="5"/>
  <c r="CT14" i="10"/>
  <c r="DI143" i="8"/>
  <c r="CY98" i="5"/>
  <c r="DD143" i="8"/>
  <c r="R131" i="8"/>
  <c r="BV133" i="8"/>
  <c r="DM139" i="8"/>
  <c r="CC133" i="8"/>
  <c r="AX129" i="8"/>
  <c r="AS131" i="8"/>
  <c r="Y131" i="8"/>
  <c r="BW246" i="4"/>
  <c r="CD107" i="4"/>
  <c r="AI130" i="8"/>
  <c r="BG188" i="4"/>
  <c r="BQ253" i="4"/>
  <c r="DG143" i="8"/>
  <c r="BU228" i="4"/>
  <c r="BT105" i="4"/>
  <c r="CJ226" i="4"/>
  <c r="BY39" i="4"/>
  <c r="AS130" i="8"/>
  <c r="BH142" i="4"/>
  <c r="AA130" i="8"/>
  <c r="CU107" i="4"/>
  <c r="CP167" i="8"/>
  <c r="CP107" i="7" s="1"/>
  <c r="CP105" i="4"/>
  <c r="CQ167" i="8"/>
  <c r="CQ107" i="7" s="1"/>
  <c r="CQ105" i="4"/>
  <c r="CV107" i="4"/>
  <c r="CQ129" i="4"/>
  <c r="BV46" i="4"/>
  <c r="BQ73" i="8"/>
  <c r="BV45" i="4"/>
  <c r="AE129" i="8"/>
  <c r="AJ129" i="8"/>
  <c r="CD49" i="5"/>
  <c r="CD32" i="5"/>
  <c r="CC246" i="4"/>
  <c r="BZ124" i="8"/>
  <c r="CB190" i="4"/>
  <c r="BT190" i="4"/>
  <c r="BO124" i="8"/>
  <c r="BO147" i="8" s="1"/>
  <c r="CN188" i="4"/>
  <c r="CI122" i="8"/>
  <c r="CA122" i="8"/>
  <c r="CA188" i="4"/>
  <c r="BO122" i="8"/>
  <c r="BT145" i="8" s="1"/>
  <c r="BO188" i="4"/>
  <c r="BE188" i="4"/>
  <c r="BE122" i="8"/>
  <c r="BJ188" i="4"/>
  <c r="CN121" i="8"/>
  <c r="CN228" i="4"/>
  <c r="CH228" i="4"/>
  <c r="BY121" i="8"/>
  <c r="BY228" i="4"/>
  <c r="CN227" i="4"/>
  <c r="CM227" i="4"/>
  <c r="CH227" i="4"/>
  <c r="CH120" i="8"/>
  <c r="BU120" i="8"/>
  <c r="BU227" i="4"/>
  <c r="CN119" i="8"/>
  <c r="CN226" i="4"/>
  <c r="CS226" i="4"/>
  <c r="CH226" i="4"/>
  <c r="CM226" i="4"/>
  <c r="CC119" i="8"/>
  <c r="CC142" i="8" s="1"/>
  <c r="CC226" i="4"/>
  <c r="CD226" i="4"/>
  <c r="CN225" i="4"/>
  <c r="CS225" i="4"/>
  <c r="CH225" i="4"/>
  <c r="CH118" i="8"/>
  <c r="CM225" i="4"/>
  <c r="CD225" i="4"/>
  <c r="BY225" i="4"/>
  <c r="BY118" i="8"/>
  <c r="BZ225" i="4"/>
  <c r="BU225" i="4"/>
  <c r="CS224" i="4"/>
  <c r="CN224" i="4"/>
  <c r="CH117" i="8"/>
  <c r="CH224" i="4"/>
  <c r="CC117" i="8"/>
  <c r="CD224" i="4"/>
  <c r="BY117" i="8"/>
  <c r="BF116" i="8"/>
  <c r="BK139" i="8" s="1"/>
  <c r="BK186" i="4"/>
  <c r="CF187" i="4"/>
  <c r="BT187" i="4"/>
  <c r="BO115" i="8"/>
  <c r="BO105" i="4"/>
  <c r="BO107" i="4"/>
  <c r="BO167" i="8"/>
  <c r="BA167" i="8"/>
  <c r="BA107" i="7" s="1"/>
  <c r="BA107" i="4"/>
  <c r="BA15" i="5"/>
  <c r="BA105" i="4"/>
  <c r="BA109" i="4" s="1"/>
  <c r="CF74" i="4"/>
  <c r="CF75" i="8"/>
  <c r="BW74" i="8"/>
  <c r="BY69" i="4"/>
  <c r="CD73" i="8"/>
  <c r="CD45" i="4"/>
  <c r="CD46" i="4"/>
  <c r="BY45" i="4"/>
  <c r="BY46" i="4"/>
  <c r="BO73" i="8"/>
  <c r="BO141" i="4"/>
  <c r="BO165" i="4" s="1"/>
  <c r="BO142" i="4"/>
  <c r="BW135" i="8"/>
  <c r="BZ32" i="5"/>
  <c r="BZ49" i="5"/>
  <c r="BC15" i="5"/>
  <c r="CB125" i="8"/>
  <c r="CN79" i="8"/>
  <c r="CN133" i="8" s="1"/>
  <c r="CS35" i="4"/>
  <c r="CN35" i="4"/>
  <c r="BK59" i="8"/>
  <c r="CE167" i="4"/>
  <c r="BH167" i="8"/>
  <c r="BH107" i="7" s="1"/>
  <c r="BH15" i="5"/>
  <c r="BQ226" i="4"/>
  <c r="BQ119" i="8"/>
  <c r="CX125" i="8"/>
  <c r="CQ74" i="8"/>
  <c r="BX247" i="4"/>
  <c r="CO186" i="4"/>
  <c r="BB119" i="8"/>
  <c r="BB142" i="8" s="1"/>
  <c r="BH225" i="4"/>
  <c r="CP225" i="4"/>
  <c r="BT40" i="4"/>
  <c r="CO116" i="8"/>
  <c r="CD141" i="4"/>
  <c r="BJ115" i="5"/>
  <c r="CD39" i="4"/>
  <c r="CF162" i="4"/>
  <c r="BB116" i="8"/>
  <c r="BB139" i="8" s="1"/>
  <c r="CV226" i="4"/>
  <c r="CB141" i="4"/>
  <c r="CK323" i="4"/>
  <c r="CK247" i="4"/>
  <c r="CS247" i="4"/>
  <c r="AJ130" i="8"/>
  <c r="S130" i="8"/>
  <c r="CY39" i="4"/>
  <c r="CS73" i="4"/>
  <c r="CX187" i="4"/>
  <c r="BL227" i="4"/>
  <c r="BU45" i="4"/>
  <c r="BG225" i="4"/>
  <c r="BR224" i="4"/>
  <c r="BT22" i="8"/>
  <c r="CS124" i="8"/>
  <c r="CS186" i="4"/>
  <c r="BY40" i="4"/>
  <c r="BY149" i="5"/>
  <c r="CB142" i="4"/>
  <c r="BG120" i="8"/>
  <c r="BL143" i="8" s="1"/>
  <c r="BA129" i="4"/>
  <c r="CP186" i="4"/>
  <c r="CF323" i="4"/>
  <c r="CO224" i="4"/>
  <c r="CO117" i="8"/>
  <c r="CS190" i="4"/>
  <c r="CT224" i="4"/>
  <c r="CT105" i="4"/>
  <c r="AZ121" i="8"/>
  <c r="AZ144" i="8" s="1"/>
  <c r="BO35" i="4"/>
  <c r="CF188" i="4"/>
  <c r="CC74" i="8"/>
  <c r="CC85" i="3"/>
  <c r="BV226" i="4"/>
  <c r="CK190" i="4"/>
  <c r="BY210" i="4"/>
  <c r="BY162" i="4"/>
  <c r="BV124" i="8"/>
  <c r="BV190" i="4"/>
  <c r="BU122" i="8"/>
  <c r="BZ145" i="8" s="1"/>
  <c r="BT121" i="8"/>
  <c r="CM120" i="8"/>
  <c r="CA116" i="8"/>
  <c r="CA112" i="8"/>
  <c r="CA135" i="8" s="1"/>
  <c r="CA168" i="4"/>
  <c r="CE167" i="8"/>
  <c r="CE107" i="7" s="1"/>
  <c r="BK167" i="8"/>
  <c r="BK107" i="7" s="1"/>
  <c r="BE167" i="8"/>
  <c r="BE107" i="7" s="1"/>
  <c r="BE107" i="4"/>
  <c r="CB74" i="8"/>
  <c r="CB85" i="3"/>
  <c r="BV85" i="3"/>
  <c r="BV74" i="8"/>
  <c r="CA130" i="8" s="1"/>
  <c r="BF85" i="3"/>
  <c r="BF120" i="3" s="1"/>
  <c r="BF74" i="8"/>
  <c r="CB73" i="8"/>
  <c r="BJ73" i="8"/>
  <c r="BP14" i="5"/>
  <c r="BF141" i="4"/>
  <c r="BF165" i="4" s="1"/>
  <c r="BP119" i="8"/>
  <c r="BB118" i="8"/>
  <c r="BB141" i="8" s="1"/>
  <c r="BG190" i="4"/>
  <c r="BB124" i="8"/>
  <c r="BB147" i="8" s="1"/>
  <c r="A73" i="4"/>
  <c r="CO115" i="8"/>
  <c r="CO187" i="4"/>
  <c r="CK59" i="8"/>
  <c r="CT73" i="4"/>
  <c r="CV73" i="8"/>
  <c r="CV225" i="4"/>
  <c r="CX189" i="4"/>
  <c r="DT182" i="4"/>
  <c r="DT122" i="8" s="1"/>
  <c r="DT53" i="6"/>
  <c r="DT21" i="6" s="1"/>
  <c r="DW311" i="4"/>
  <c r="DW182" i="4" s="1"/>
  <c r="DW122" i="8" s="1"/>
  <c r="DO182" i="4"/>
  <c r="DO122" i="8" s="1"/>
  <c r="DR311" i="4"/>
  <c r="DR182" i="4" s="1"/>
  <c r="DR122" i="8" s="1"/>
  <c r="DJ182" i="4"/>
  <c r="DJ122" i="8" s="1"/>
  <c r="DM311" i="4"/>
  <c r="DM182" i="4" s="1"/>
  <c r="DM122" i="8" s="1"/>
  <c r="DE21" i="6"/>
  <c r="CA79" i="8"/>
  <c r="CA133" i="8" s="1"/>
  <c r="AU130" i="8"/>
  <c r="AZ130" i="8"/>
  <c r="CT98" i="5"/>
  <c r="CU121" i="8"/>
  <c r="CU144" i="8" s="1"/>
  <c r="CZ228" i="4"/>
  <c r="CU120" i="8"/>
  <c r="CU143" i="8" s="1"/>
  <c r="CZ226" i="4"/>
  <c r="CU119" i="8"/>
  <c r="CT247" i="4"/>
  <c r="CT246" i="4"/>
  <c r="CX120" i="8"/>
  <c r="CX143" i="8" s="1"/>
  <c r="CZ206" i="4"/>
  <c r="DC295" i="4"/>
  <c r="DC206" i="4" s="1"/>
  <c r="DC225" i="4" s="1"/>
  <c r="DA209" i="4"/>
  <c r="DF228" i="4" s="1"/>
  <c r="DC307" i="4"/>
  <c r="DC209" i="4" s="1"/>
  <c r="DC121" i="8" s="1"/>
  <c r="CH46" i="4"/>
  <c r="BG12" i="5"/>
  <c r="BD12" i="5"/>
  <c r="AQ129" i="8"/>
  <c r="CC247" i="4"/>
  <c r="BT247" i="4"/>
  <c r="CC228" i="4"/>
  <c r="CS227" i="4"/>
  <c r="BY227" i="4"/>
  <c r="BY226" i="4"/>
  <c r="BU226" i="4"/>
  <c r="CM224" i="4"/>
  <c r="CE74" i="4"/>
  <c r="BP190" i="4"/>
  <c r="CT186" i="4"/>
  <c r="CD32" i="4"/>
  <c r="CQ246" i="4"/>
  <c r="X130" i="8"/>
  <c r="DG141" i="8"/>
  <c r="CS213" i="4"/>
  <c r="CG224" i="4"/>
  <c r="BQ118" i="8"/>
  <c r="BL14" i="5"/>
  <c r="BA108" i="4"/>
  <c r="CK124" i="8"/>
  <c r="CK147" i="8" s="1"/>
  <c r="BI139" i="8"/>
  <c r="CG37" i="4"/>
  <c r="CO125" i="8"/>
  <c r="BD117" i="8"/>
  <c r="BD140" i="8" s="1"/>
  <c r="BM86" i="3"/>
  <c r="BM121" i="3" s="1"/>
  <c r="CO74" i="4"/>
  <c r="CL323" i="4"/>
  <c r="BW123" i="8"/>
  <c r="CZ40" i="4"/>
  <c r="DN147" i="8"/>
  <c r="BH105" i="4"/>
  <c r="AN50" i="8"/>
  <c r="BB133" i="8"/>
  <c r="BU82" i="8"/>
  <c r="BR122" i="8"/>
  <c r="CJ32" i="4"/>
  <c r="CY34" i="4"/>
  <c r="BU129" i="8"/>
  <c r="CS103" i="4"/>
  <c r="CS105" i="4" s="1"/>
  <c r="BG122" i="8"/>
  <c r="CZ73" i="8"/>
  <c r="CJ189" i="4"/>
  <c r="BU12" i="5"/>
  <c r="CX36" i="4"/>
  <c r="CQ124" i="8"/>
  <c r="BU46" i="4"/>
  <c r="CT46" i="4"/>
  <c r="CA247" i="4"/>
  <c r="CC108" i="4"/>
  <c r="BQ246" i="4"/>
  <c r="CQ108" i="4"/>
  <c r="CR247" i="4"/>
  <c r="CW322" i="4"/>
  <c r="CE123" i="8"/>
  <c r="CJ146" i="8" s="1"/>
  <c r="BL105" i="4"/>
  <c r="BE135" i="8"/>
  <c r="DP139" i="8"/>
  <c r="DU139" i="8"/>
  <c r="CP123" i="8"/>
  <c r="BU142" i="4"/>
  <c r="BU141" i="4"/>
  <c r="BZ141" i="4"/>
  <c r="BZ142" i="4"/>
  <c r="BB12" i="5"/>
  <c r="BB73" i="8"/>
  <c r="CK167" i="4"/>
  <c r="CK112" i="8" s="1"/>
  <c r="BK112" i="8"/>
  <c r="BK135" i="8" s="1"/>
  <c r="BK168" i="4"/>
  <c r="CN59" i="8"/>
  <c r="CM32" i="4"/>
  <c r="CH32" i="4"/>
  <c r="CH142" i="4"/>
  <c r="CH49" i="5" s="1"/>
  <c r="CC141" i="4"/>
  <c r="BX125" i="8"/>
  <c r="BM167" i="8"/>
  <c r="BM107" i="7" s="1"/>
  <c r="BR107" i="4"/>
  <c r="BR226" i="4"/>
  <c r="BM119" i="8"/>
  <c r="CE79" i="8"/>
  <c r="CE35" i="4"/>
  <c r="CJ35" i="4"/>
  <c r="CQ107" i="4"/>
  <c r="CL105" i="4"/>
  <c r="CP107" i="4"/>
  <c r="CC167" i="8"/>
  <c r="CC107" i="7" s="1"/>
  <c r="CC105" i="4"/>
  <c r="BH85" i="3"/>
  <c r="BH74" i="8"/>
  <c r="BM74" i="8"/>
  <c r="BM85" i="3"/>
  <c r="BM120" i="3" s="1"/>
  <c r="BT132" i="5"/>
  <c r="BT149" i="5"/>
  <c r="BR228" i="4"/>
  <c r="CI188" i="4"/>
  <c r="CB225" i="4"/>
  <c r="BY120" i="8"/>
  <c r="CC121" i="8"/>
  <c r="BT246" i="4"/>
  <c r="CN120" i="8"/>
  <c r="CS143" i="8" s="1"/>
  <c r="BW124" i="8"/>
  <c r="CS228" i="4"/>
  <c r="BP246" i="4"/>
  <c r="BP254" i="4" s="1"/>
  <c r="BU117" i="8"/>
  <c r="BW224" i="4"/>
  <c r="BU186" i="4"/>
  <c r="BW227" i="4"/>
  <c r="BT45" i="4"/>
  <c r="BR117" i="8"/>
  <c r="BT107" i="4"/>
  <c r="CD162" i="4"/>
  <c r="BK115" i="8"/>
  <c r="BP187" i="4"/>
  <c r="BF187" i="4"/>
  <c r="CD12" i="5"/>
  <c r="CD48" i="5" s="1"/>
  <c r="BZ227" i="4"/>
  <c r="BO190" i="4"/>
  <c r="BW85" i="3"/>
  <c r="CF107" i="4"/>
  <c r="CK108" i="4"/>
  <c r="CJ124" i="8"/>
  <c r="CJ147" i="8" s="1"/>
  <c r="CN213" i="4"/>
  <c r="CH108" i="4"/>
  <c r="CN118" i="8"/>
  <c r="BU119" i="8"/>
  <c r="BW247" i="4"/>
  <c r="CE190" i="4"/>
  <c r="BR120" i="8"/>
  <c r="BZ224" i="4"/>
  <c r="CJ190" i="4"/>
  <c r="CJ187" i="4"/>
  <c r="BT46" i="4"/>
  <c r="BZ74" i="4"/>
  <c r="BU162" i="4"/>
  <c r="BP124" i="8"/>
  <c r="BU147" i="8" s="1"/>
  <c r="CD50" i="5"/>
  <c r="BK187" i="4"/>
  <c r="BO187" i="4"/>
  <c r="BO12" i="5"/>
  <c r="CI252" i="4"/>
  <c r="BB120" i="8"/>
  <c r="BB143" i="8" s="1"/>
  <c r="BW190" i="4"/>
  <c r="BO40" i="4"/>
  <c r="CY213" i="4"/>
  <c r="CD227" i="4"/>
  <c r="BE168" i="4"/>
  <c r="BK120" i="3"/>
  <c r="BK128" i="3" s="1"/>
  <c r="CH119" i="8"/>
  <c r="BZ190" i="4"/>
  <c r="CB187" i="4"/>
  <c r="BJ168" i="4"/>
  <c r="AF129" i="8"/>
  <c r="BY73" i="8"/>
  <c r="BV105" i="4"/>
  <c r="BK74" i="8"/>
  <c r="BW115" i="8"/>
  <c r="BU190" i="4"/>
  <c r="BL118" i="8"/>
  <c r="BL141" i="8" s="1"/>
  <c r="CD228" i="4"/>
  <c r="BW168" i="4"/>
  <c r="AZ14" i="5"/>
  <c r="CO73" i="8"/>
  <c r="DU53" i="6"/>
  <c r="DU21" i="6" s="1"/>
  <c r="CB144" i="8"/>
  <c r="CU213" i="4"/>
  <c r="CP213" i="4"/>
  <c r="CT122" i="8"/>
  <c r="CT213" i="4"/>
  <c r="CB73" i="4"/>
  <c r="BP133" i="8"/>
  <c r="CK74" i="4"/>
  <c r="AI131" i="8"/>
  <c r="BS118" i="8"/>
  <c r="CT59" i="8"/>
  <c r="CR164" i="4"/>
  <c r="BI122" i="8"/>
  <c r="CQ142" i="4"/>
  <c r="CQ49" i="5" s="1"/>
  <c r="CO142" i="4"/>
  <c r="DW144" i="8"/>
  <c r="CK167" i="8"/>
  <c r="CK107" i="7" s="1"/>
  <c r="CK105" i="4"/>
  <c r="CB186" i="4"/>
  <c r="CE115" i="8"/>
  <c r="CE187" i="4"/>
  <c r="CB112" i="8"/>
  <c r="CB135" i="8" s="1"/>
  <c r="CB168" i="4"/>
  <c r="CA167" i="8"/>
  <c r="CA107" i="7" s="1"/>
  <c r="CA105" i="4"/>
  <c r="CA107" i="4"/>
  <c r="BY167" i="8"/>
  <c r="BY105" i="4"/>
  <c r="BV167" i="8"/>
  <c r="BV107" i="4"/>
  <c r="BV15" i="5"/>
  <c r="CA33" i="5" s="1"/>
  <c r="BT167" i="8"/>
  <c r="BT107" i="7" s="1"/>
  <c r="BT15" i="5"/>
  <c r="BF167" i="8"/>
  <c r="BF107" i="7" s="1"/>
  <c r="BK107" i="4"/>
  <c r="BF15" i="5"/>
  <c r="BG116" i="8"/>
  <c r="BP12" i="5"/>
  <c r="CS189" i="4"/>
  <c r="CN123" i="8"/>
  <c r="CS146" i="8" s="1"/>
  <c r="CI167" i="8"/>
  <c r="CI107" i="4"/>
  <c r="CF125" i="8"/>
  <c r="CM210" i="4"/>
  <c r="CM162" i="4"/>
  <c r="CR163" i="4" s="1"/>
  <c r="CW45" i="4"/>
  <c r="CW46" i="4"/>
  <c r="CQ162" i="4"/>
  <c r="CQ164" i="4" s="1"/>
  <c r="CQ323" i="4"/>
  <c r="CQ210" i="4"/>
  <c r="CS117" i="8"/>
  <c r="CS140" i="8" s="1"/>
  <c r="DK53" i="6"/>
  <c r="DK21" i="6" s="1"/>
  <c r="DK182" i="4"/>
  <c r="DK122" i="8" s="1"/>
  <c r="DF122" i="8"/>
  <c r="DF21" i="6"/>
  <c r="CT323" i="4"/>
  <c r="CT162" i="4"/>
  <c r="CV117" i="8"/>
  <c r="CT115" i="8"/>
  <c r="CY138" i="8" s="1"/>
  <c r="CZ121" i="8"/>
  <c r="CZ117" i="8"/>
  <c r="BS225" i="4"/>
  <c r="BP140" i="8"/>
  <c r="CJ59" i="8"/>
  <c r="BP228" i="4"/>
  <c r="DS144" i="8"/>
  <c r="DL144" i="8"/>
  <c r="DJ142" i="8"/>
  <c r="AU129" i="8"/>
  <c r="CD142" i="4"/>
  <c r="DL147" i="8"/>
  <c r="CK32" i="4"/>
  <c r="DU147" i="8"/>
  <c r="DK147" i="8"/>
  <c r="DV139" i="8"/>
  <c r="BQ225" i="4"/>
  <c r="CC252" i="4"/>
  <c r="BP224" i="4"/>
  <c r="CP75" i="8"/>
  <c r="CL73" i="8"/>
  <c r="CA32" i="5"/>
  <c r="CR33" i="4"/>
  <c r="BL141" i="4"/>
  <c r="BL165" i="4" s="1"/>
  <c r="BA59" i="8"/>
  <c r="BA60" i="8" s="1"/>
  <c r="CW129" i="4"/>
  <c r="CN74" i="4"/>
  <c r="CT45" i="4"/>
  <c r="CB13" i="10"/>
  <c r="BB75" i="8"/>
  <c r="CD123" i="8"/>
  <c r="DS188" i="4"/>
  <c r="BM15" i="5"/>
  <c r="BM12" i="5"/>
  <c r="CI246" i="4"/>
  <c r="BU224" i="4"/>
  <c r="CQ141" i="4"/>
  <c r="CQ32" i="5" s="1"/>
  <c r="CZ74" i="4"/>
  <c r="CQ322" i="4"/>
  <c r="CU98" i="5"/>
  <c r="CY322" i="4"/>
  <c r="CU74" i="4"/>
  <c r="BG14" i="5"/>
  <c r="CP74" i="4"/>
  <c r="BH141" i="4"/>
  <c r="BH165" i="4" s="1"/>
  <c r="CP189" i="4"/>
  <c r="CX162" i="4"/>
  <c r="DC323" i="4"/>
  <c r="CI253" i="4"/>
  <c r="CR322" i="4"/>
  <c r="CY148" i="4"/>
  <c r="CW142" i="4"/>
  <c r="CW49" i="5" s="1"/>
  <c r="BM107" i="4"/>
  <c r="CX103" i="4"/>
  <c r="DN145" i="8"/>
  <c r="BM105" i="4"/>
  <c r="AV129" i="8"/>
  <c r="AR129" i="8"/>
  <c r="DO147" i="8"/>
  <c r="DQ143" i="8"/>
  <c r="DJ141" i="8"/>
  <c r="DL140" i="8"/>
  <c r="BW133" i="8"/>
  <c r="BK133" i="8"/>
  <c r="AW131" i="8"/>
  <c r="AX131" i="8"/>
  <c r="AO131" i="8"/>
  <c r="AK131" i="8"/>
  <c r="AG131" i="8"/>
  <c r="AH131" i="8"/>
  <c r="AD131" i="8"/>
  <c r="U131" i="8"/>
  <c r="V131" i="8"/>
  <c r="AV130" i="8"/>
  <c r="AR130" i="8"/>
  <c r="AN130" i="8"/>
  <c r="AO130" i="8"/>
  <c r="AF130" i="8"/>
  <c r="AB130" i="8"/>
  <c r="AC130" i="8"/>
  <c r="T130" i="8"/>
  <c r="P130" i="8"/>
  <c r="BF142" i="8"/>
  <c r="BD129" i="8"/>
  <c r="AN129" i="8"/>
  <c r="BU133" i="8"/>
  <c r="DN143" i="8"/>
  <c r="CA149" i="5"/>
  <c r="AG130" i="8"/>
  <c r="AY129" i="8"/>
  <c r="DK141" i="8"/>
  <c r="Y130" i="8"/>
  <c r="AM129" i="8"/>
  <c r="AI129" i="8"/>
  <c r="Q131" i="8"/>
  <c r="Z131" i="8"/>
  <c r="BH133" i="8"/>
  <c r="AK130" i="8"/>
  <c r="AL131" i="8"/>
  <c r="R130" i="8"/>
  <c r="BU149" i="5"/>
  <c r="AT131" i="8"/>
  <c r="AC131" i="8"/>
  <c r="DN139" i="8"/>
  <c r="DM147" i="8"/>
  <c r="CB50" i="5"/>
  <c r="BV22" i="8"/>
  <c r="AP131" i="8"/>
  <c r="BP149" i="5"/>
  <c r="BP132" i="5"/>
  <c r="BK162" i="4"/>
  <c r="BJ48" i="5"/>
  <c r="BJ31" i="5"/>
  <c r="BA118" i="8"/>
  <c r="BA141" i="8" s="1"/>
  <c r="BF225" i="4"/>
  <c r="CQ74" i="4"/>
  <c r="CQ75" i="8"/>
  <c r="CQ131" i="8" s="1"/>
  <c r="CG115" i="8"/>
  <c r="CG138" i="8" s="1"/>
  <c r="CL224" i="4"/>
  <c r="CG117" i="8"/>
  <c r="CL140" i="8" s="1"/>
  <c r="BZ168" i="4"/>
  <c r="CS32" i="4"/>
  <c r="CH129" i="8"/>
  <c r="CH82" i="8"/>
  <c r="CG187" i="4"/>
  <c r="CC75" i="8"/>
  <c r="CC86" i="3"/>
  <c r="CU32" i="4"/>
  <c r="CN32" i="4"/>
  <c r="CP113" i="8"/>
  <c r="CV74" i="4"/>
  <c r="CY79" i="8"/>
  <c r="BK210" i="4"/>
  <c r="CV322" i="4"/>
  <c r="CO322" i="4"/>
  <c r="CO148" i="4"/>
  <c r="CO141" i="4"/>
  <c r="CU122" i="8"/>
  <c r="CU188" i="4"/>
  <c r="CV64" i="5"/>
  <c r="CR142" i="4"/>
  <c r="CR49" i="5" s="1"/>
  <c r="CM141" i="4"/>
  <c r="CM32" i="5" s="1"/>
  <c r="CM322" i="4"/>
  <c r="CR141" i="4"/>
  <c r="CR32" i="5" s="1"/>
  <c r="CI139" i="8"/>
  <c r="BJ147" i="8"/>
  <c r="CU167" i="4"/>
  <c r="CT81" i="5"/>
  <c r="BS253" i="4"/>
  <c r="CS147" i="4"/>
  <c r="CG74" i="4"/>
  <c r="CA74" i="4"/>
  <c r="DC104" i="8"/>
  <c r="CW114" i="8"/>
  <c r="BP115" i="4"/>
  <c r="AZ60" i="3"/>
  <c r="BS707" i="3"/>
  <c r="BR711" i="3"/>
  <c r="BQ711" i="3"/>
  <c r="BO707" i="3"/>
  <c r="BT707" i="3"/>
  <c r="BN711" i="3"/>
  <c r="BM711" i="3"/>
  <c r="BK707" i="3"/>
  <c r="BP707" i="3"/>
  <c r="BF707" i="3"/>
  <c r="CO730" i="3"/>
  <c r="CT726" i="3"/>
  <c r="CO726" i="3"/>
  <c r="CK37" i="3"/>
  <c r="CP395" i="3"/>
  <c r="BV713" i="3"/>
  <c r="CE711" i="3"/>
  <c r="CD698" i="3"/>
  <c r="CD586" i="3" s="1"/>
  <c r="CA127" i="4"/>
  <c r="CA204" i="4"/>
  <c r="BW127" i="4"/>
  <c r="BW204" i="4"/>
  <c r="CB52" i="3"/>
  <c r="CB15" i="3" s="1"/>
  <c r="CB463" i="3"/>
  <c r="CB470" i="3"/>
  <c r="CB459" i="3"/>
  <c r="CB458" i="3"/>
  <c r="CG458" i="3"/>
  <c r="CG463" i="3"/>
  <c r="CA53" i="3"/>
  <c r="CA16" i="3" s="1"/>
  <c r="CA409" i="3"/>
  <c r="CA453" i="3"/>
  <c r="CA452" i="3"/>
  <c r="CA454" i="3"/>
  <c r="CF452" i="3"/>
  <c r="CJ466" i="3"/>
  <c r="CJ502" i="3"/>
  <c r="CO49" i="3"/>
  <c r="BW53" i="3"/>
  <c r="BW16" i="3" s="1"/>
  <c r="BW445" i="3"/>
  <c r="BW51" i="3" s="1"/>
  <c r="BW14" i="3" s="1"/>
  <c r="BW454" i="3"/>
  <c r="CA681" i="3"/>
  <c r="BW684" i="3"/>
  <c r="BU53" i="3"/>
  <c r="BU16" i="3" s="1"/>
  <c r="BZ452" i="3"/>
  <c r="BU409" i="3"/>
  <c r="BU445" i="3"/>
  <c r="BU51" i="3" s="1"/>
  <c r="BU14" i="3" s="1"/>
  <c r="BV454" i="3"/>
  <c r="BU52" i="3"/>
  <c r="BU15" i="3" s="1"/>
  <c r="BU418" i="3"/>
  <c r="BU464" i="3"/>
  <c r="BU459" i="3"/>
  <c r="BS52" i="3"/>
  <c r="BS15" i="3" s="1"/>
  <c r="BS445" i="3"/>
  <c r="BS51" i="3" s="1"/>
  <c r="BS14" i="3" s="1"/>
  <c r="BX470" i="3"/>
  <c r="BX623" i="3" s="1"/>
  <c r="BS459" i="3"/>
  <c r="BX459" i="3"/>
  <c r="BS463" i="3"/>
  <c r="BX463" i="3"/>
  <c r="BS418" i="3"/>
  <c r="BQ52" i="3"/>
  <c r="BQ15" i="3" s="1"/>
  <c r="BR464" i="3"/>
  <c r="BQ418" i="3"/>
  <c r="BQ545" i="3" s="1"/>
  <c r="BQ445" i="3"/>
  <c r="BQ51" i="3" s="1"/>
  <c r="BQ14" i="3" s="1"/>
  <c r="BQ463" i="3"/>
  <c r="BO58" i="3"/>
  <c r="BO681" i="3"/>
  <c r="BM52" i="3"/>
  <c r="BM15" i="3" s="1"/>
  <c r="BM418" i="3"/>
  <c r="BM542" i="3" s="1"/>
  <c r="BM445" i="3"/>
  <c r="BM51" i="3" s="1"/>
  <c r="BM14" i="3" s="1"/>
  <c r="BM458" i="3"/>
  <c r="BM460" i="3"/>
  <c r="BN464" i="3"/>
  <c r="BM463" i="3"/>
  <c r="BM459" i="3"/>
  <c r="BR463" i="3"/>
  <c r="BK52" i="3"/>
  <c r="BK15" i="3" s="1"/>
  <c r="BK418" i="3"/>
  <c r="BL464" i="3"/>
  <c r="BK470" i="3"/>
  <c r="BK463" i="3"/>
  <c r="BK445" i="3"/>
  <c r="BK51" i="3" s="1"/>
  <c r="BK14" i="3" s="1"/>
  <c r="BH52" i="3"/>
  <c r="BH15" i="3" s="1"/>
  <c r="BH463" i="3"/>
  <c r="BI464" i="3"/>
  <c r="BH470" i="3"/>
  <c r="BH458" i="3"/>
  <c r="BH459" i="3"/>
  <c r="BI460" i="3"/>
  <c r="BH445" i="3"/>
  <c r="BH51" i="3" s="1"/>
  <c r="BH14" i="3" s="1"/>
  <c r="BH418" i="3"/>
  <c r="BF52" i="3"/>
  <c r="BF15" i="3" s="1"/>
  <c r="BF418" i="3"/>
  <c r="BF445" i="3"/>
  <c r="BF51" i="3" s="1"/>
  <c r="BF14" i="3" s="1"/>
  <c r="BG460" i="3"/>
  <c r="BD53" i="3"/>
  <c r="BD16" i="3" s="1"/>
  <c r="BD409" i="3"/>
  <c r="BD454" i="3"/>
  <c r="BC52" i="3"/>
  <c r="BC15" i="3" s="1"/>
  <c r="BC418" i="3"/>
  <c r="BC464" i="3"/>
  <c r="BC445" i="3"/>
  <c r="BC51" i="3" s="1"/>
  <c r="BC14" i="3" s="1"/>
  <c r="BC460" i="3"/>
  <c r="CQ84" i="3"/>
  <c r="CQ96" i="3"/>
  <c r="CQ443" i="3"/>
  <c r="CP443" i="3"/>
  <c r="CP438" i="3"/>
  <c r="CM711" i="3"/>
  <c r="CQ707" i="3"/>
  <c r="CL707" i="3"/>
  <c r="CQ731" i="3"/>
  <c r="CP133" i="4"/>
  <c r="CP485" i="3"/>
  <c r="CP440" i="3"/>
  <c r="CR577" i="3"/>
  <c r="CS577" i="3" s="1"/>
  <c r="CR433" i="3"/>
  <c r="CQ429" i="3"/>
  <c r="CH434" i="3"/>
  <c r="CM430" i="3"/>
  <c r="CM432" i="3"/>
  <c r="CG42" i="3"/>
  <c r="CG425" i="3"/>
  <c r="CG314" i="3"/>
  <c r="CG179" i="3" s="1"/>
  <c r="CK412" i="3"/>
  <c r="CF436" i="3"/>
  <c r="CF552" i="3" s="1"/>
  <c r="CK414" i="3"/>
  <c r="CH45" i="3"/>
  <c r="CJ433" i="3"/>
  <c r="CH438" i="3"/>
  <c r="CF45" i="3"/>
  <c r="CI427" i="3"/>
  <c r="CI329" i="3" s="1"/>
  <c r="CF438" i="3"/>
  <c r="CE41" i="3"/>
  <c r="CE15" i="3" s="1"/>
  <c r="CE542" i="3"/>
  <c r="CE313" i="3"/>
  <c r="CE178" i="3" s="1"/>
  <c r="CN44" i="3"/>
  <c r="CN392" i="3"/>
  <c r="CN38" i="3" s="1"/>
  <c r="CS414" i="3"/>
  <c r="CH52" i="3"/>
  <c r="CH460" i="3"/>
  <c r="CH464" i="3"/>
  <c r="CG437" i="3"/>
  <c r="CG466" i="3" s="1"/>
  <c r="CG313" i="3"/>
  <c r="CJ52" i="3"/>
  <c r="CJ460" i="3"/>
  <c r="CM731" i="3"/>
  <c r="CO683" i="3"/>
  <c r="BZ709" i="3"/>
  <c r="DB726" i="3"/>
  <c r="CX722" i="3"/>
  <c r="CY730" i="3" s="1"/>
  <c r="CW31" i="3"/>
  <c r="CW331" i="3"/>
  <c r="CW339" i="3"/>
  <c r="CW29" i="3"/>
  <c r="CW300" i="3"/>
  <c r="CW302" i="3"/>
  <c r="CW283" i="3"/>
  <c r="CW227" i="3"/>
  <c r="CX675" i="3"/>
  <c r="CY683" i="3" s="1"/>
  <c r="CY270" i="3"/>
  <c r="CY283" i="3"/>
  <c r="CY339" i="3"/>
  <c r="CV230" i="3"/>
  <c r="CV227" i="3"/>
  <c r="CV250" i="3"/>
  <c r="CV20" i="3" s="1"/>
  <c r="CV204" i="3"/>
  <c r="CV202" i="3"/>
  <c r="CV249" i="3"/>
  <c r="CV157" i="3"/>
  <c r="CV54" i="4"/>
  <c r="CX204" i="4"/>
  <c r="CX114" i="8" s="1"/>
  <c r="CZ65" i="3"/>
  <c r="CZ63" i="3"/>
  <c r="CY115" i="4"/>
  <c r="DD116" i="4" s="1"/>
  <c r="CY844" i="3"/>
  <c r="CB806" i="3"/>
  <c r="CB814" i="3" s="1"/>
  <c r="CB844" i="3"/>
  <c r="CB763" i="3"/>
  <c r="CB752" i="3"/>
  <c r="BO66" i="3"/>
  <c r="BO735" i="3"/>
  <c r="BU752" i="3"/>
  <c r="BP844" i="3"/>
  <c r="DA886" i="3"/>
  <c r="DA944" i="3" s="1"/>
  <c r="BP982" i="3"/>
  <c r="CM823" i="3"/>
  <c r="CN201" i="4"/>
  <c r="CS133" i="4"/>
  <c r="CS201" i="4"/>
  <c r="CK42" i="3"/>
  <c r="CK314" i="3"/>
  <c r="CL44" i="3"/>
  <c r="CL297" i="3"/>
  <c r="CL207" i="3" s="1"/>
  <c r="CS545" i="3"/>
  <c r="CI681" i="3"/>
  <c r="BZ57" i="3"/>
  <c r="BZ668" i="3"/>
  <c r="BX57" i="3"/>
  <c r="BX668" i="3"/>
  <c r="BX700" i="3" s="1"/>
  <c r="BW57" i="3"/>
  <c r="BW683" i="3"/>
  <c r="CP783" i="3"/>
  <c r="CP577" i="3"/>
  <c r="CU709" i="3"/>
  <c r="CP691" i="3"/>
  <c r="CQ830" i="3"/>
  <c r="CQ48" i="3"/>
  <c r="CQ466" i="3"/>
  <c r="CM783" i="3"/>
  <c r="CM577" i="3"/>
  <c r="CN577" i="3" s="1"/>
  <c r="CM698" i="3"/>
  <c r="CM662" i="3"/>
  <c r="CQ58" i="3"/>
  <c r="CV681" i="3"/>
  <c r="CP56" i="3"/>
  <c r="CU662" i="3"/>
  <c r="CS680" i="3"/>
  <c r="CT48" i="3"/>
  <c r="CT502" i="3"/>
  <c r="CU502" i="3" s="1"/>
  <c r="CT438" i="3"/>
  <c r="CT29" i="3"/>
  <c r="CT270" i="3"/>
  <c r="CT279" i="3" s="1"/>
  <c r="CT283" i="3"/>
  <c r="CT302" i="3"/>
  <c r="CT31" i="3"/>
  <c r="CT335" i="3"/>
  <c r="CT333" i="3"/>
  <c r="CT57" i="3"/>
  <c r="CT680" i="3"/>
  <c r="CT683" i="3"/>
  <c r="CT668" i="3"/>
  <c r="CY707" i="3"/>
  <c r="CT698" i="3"/>
  <c r="CT711" i="3"/>
  <c r="CT63" i="3"/>
  <c r="CU201" i="4"/>
  <c r="CU831" i="3"/>
  <c r="CV32" i="3"/>
  <c r="CV336" i="3"/>
  <c r="CV30" i="3"/>
  <c r="CV347" i="3"/>
  <c r="CV56" i="3"/>
  <c r="CV738" i="3"/>
  <c r="CV663" i="3"/>
  <c r="CV707" i="3"/>
  <c r="CV180" i="3"/>
  <c r="CJ731" i="3"/>
  <c r="CF453" i="3"/>
  <c r="AW418" i="3"/>
  <c r="AW419" i="3" s="1"/>
  <c r="BB463" i="3"/>
  <c r="CJ84" i="3"/>
  <c r="CX744" i="3"/>
  <c r="DC745" i="3"/>
  <c r="DC746" i="3"/>
  <c r="AS125" i="3"/>
  <c r="BF830" i="3"/>
  <c r="BY278" i="3"/>
  <c r="BO179" i="3"/>
  <c r="AX157" i="3"/>
  <c r="AT157" i="3"/>
  <c r="AP157" i="3"/>
  <c r="AL157" i="3"/>
  <c r="AH157" i="3"/>
  <c r="BK202" i="3"/>
  <c r="BX113" i="8"/>
  <c r="CW102" i="3"/>
  <c r="DI885" i="3"/>
  <c r="DI945" i="3" s="1"/>
  <c r="CZ883" i="3"/>
  <c r="DA946" i="3" s="1"/>
  <c r="DA317" i="3"/>
  <c r="DT735" i="3"/>
  <c r="CK805" i="3"/>
  <c r="CY651" i="3"/>
  <c r="CY652" i="3" s="1"/>
  <c r="BI55" i="4"/>
  <c r="BA55" i="4"/>
  <c r="CZ339" i="3"/>
  <c r="BK250" i="3"/>
  <c r="DA283" i="3"/>
  <c r="BP826" i="3"/>
  <c r="BG823" i="3"/>
  <c r="CM605" i="3"/>
  <c r="AY464" i="3"/>
  <c r="AX159" i="3"/>
  <c r="AX158" i="3" s="1"/>
  <c r="AT159" i="3"/>
  <c r="AT158" i="3" s="1"/>
  <c r="AP159" i="3"/>
  <c r="AP158" i="3" s="1"/>
  <c r="AL159" i="3"/>
  <c r="AL158" i="3" s="1"/>
  <c r="AH159" i="3"/>
  <c r="AH158" i="3" s="1"/>
  <c r="DQ613" i="3"/>
  <c r="BM728" i="3"/>
  <c r="BI732" i="3"/>
  <c r="BZ727" i="3"/>
  <c r="BZ730" i="3"/>
  <c r="BT644" i="3"/>
  <c r="BX645" i="3"/>
  <c r="CK613" i="3"/>
  <c r="BJ445" i="3"/>
  <c r="BJ51" i="3" s="1"/>
  <c r="BJ14" i="3" s="1"/>
  <c r="BH709" i="3"/>
  <c r="BO809" i="3"/>
  <c r="CU185" i="3"/>
  <c r="BQ645" i="3"/>
  <c r="CA836" i="3"/>
  <c r="BX830" i="3"/>
  <c r="CA726" i="3"/>
  <c r="CD644" i="3"/>
  <c r="CR84" i="3"/>
  <c r="BP802" i="3"/>
  <c r="BU645" i="3"/>
  <c r="BM645" i="3"/>
  <c r="BT629" i="3"/>
  <c r="DT605" i="3"/>
  <c r="DO605" i="3"/>
  <c r="DB605" i="3"/>
  <c r="CW605" i="3"/>
  <c r="CR613" i="3"/>
  <c r="BX589" i="3"/>
  <c r="CH603" i="3"/>
  <c r="BT452" i="3"/>
  <c r="CI452" i="3"/>
  <c r="BZ844" i="3"/>
  <c r="CK102" i="3"/>
  <c r="BZ752" i="3"/>
  <c r="BJ463" i="3"/>
  <c r="CQ605" i="3"/>
  <c r="DS613" i="3"/>
  <c r="BO727" i="3"/>
  <c r="CR806" i="3"/>
  <c r="BY629" i="3"/>
  <c r="DA605" i="3"/>
  <c r="DB613" i="3"/>
  <c r="DC613" i="3" s="1"/>
  <c r="AW458" i="3"/>
  <c r="BI728" i="3"/>
  <c r="AW470" i="3"/>
  <c r="AZ452" i="3"/>
  <c r="BZ726" i="3"/>
  <c r="BV730" i="3"/>
  <c r="AY445" i="3"/>
  <c r="AY51" i="3" s="1"/>
  <c r="AY14" i="3" s="1"/>
  <c r="AY458" i="3"/>
  <c r="BW732" i="3"/>
  <c r="CG732" i="3"/>
  <c r="DI613" i="3"/>
  <c r="CR802" i="3"/>
  <c r="CR113" i="4" s="1"/>
  <c r="CQ613" i="3"/>
  <c r="BZ589" i="3"/>
  <c r="CN606" i="3"/>
  <c r="CO605" i="3" s="1"/>
  <c r="BB458" i="3"/>
  <c r="CW885" i="3"/>
  <c r="CX885" i="3" s="1"/>
  <c r="CO96" i="3"/>
  <c r="CB221" i="4"/>
  <c r="CA113" i="8"/>
  <c r="CF136" i="8" s="1"/>
  <c r="CS744" i="3"/>
  <c r="CS844" i="3" s="1"/>
  <c r="CB805" i="3"/>
  <c r="AY463" i="3"/>
  <c r="BJ458" i="3"/>
  <c r="AS464" i="3"/>
  <c r="DS605" i="3"/>
  <c r="CR836" i="3"/>
  <c r="CE633" i="3"/>
  <c r="AR418" i="3"/>
  <c r="CR102" i="3"/>
  <c r="BV201" i="4"/>
  <c r="BV113" i="8" s="1"/>
  <c r="AW459" i="3"/>
  <c r="CH826" i="3"/>
  <c r="AZ453" i="3"/>
  <c r="DN613" i="3"/>
  <c r="CV613" i="3"/>
  <c r="CT102" i="3"/>
  <c r="CL589" i="3"/>
  <c r="AZ84" i="3"/>
  <c r="CY240" i="3"/>
  <c r="CC985" i="3"/>
  <c r="CR96" i="3"/>
  <c r="BZ805" i="3"/>
  <c r="CW96" i="3"/>
  <c r="CR847" i="3"/>
  <c r="CI602" i="3"/>
  <c r="DJ613" i="3"/>
  <c r="AW445" i="3"/>
  <c r="AW446" i="3" s="1"/>
  <c r="CR844" i="3"/>
  <c r="AW460" i="3"/>
  <c r="CW883" i="3"/>
  <c r="CW937" i="3" s="1"/>
  <c r="CM613" i="3"/>
  <c r="CN613" i="3" s="1"/>
  <c r="CL613" i="3"/>
  <c r="CK605" i="3"/>
  <c r="AO418" i="3"/>
  <c r="AU409" i="3"/>
  <c r="AU410" i="3" s="1"/>
  <c r="BZ731" i="3"/>
  <c r="CH203" i="4"/>
  <c r="AV697" i="3"/>
  <c r="CL605" i="3"/>
  <c r="CU605" i="3"/>
  <c r="CC640" i="3"/>
  <c r="CC646" i="3" s="1"/>
  <c r="CC647" i="3" s="1"/>
  <c r="CT589" i="3"/>
  <c r="AD663" i="3"/>
  <c r="CI787" i="3"/>
  <c r="CK397" i="3"/>
  <c r="BZ787" i="3"/>
  <c r="BW809" i="3"/>
  <c r="BV787" i="3"/>
  <c r="BV813" i="3" s="1"/>
  <c r="CW680" i="3"/>
  <c r="CH391" i="3"/>
  <c r="CM395" i="3" s="1"/>
  <c r="CN745" i="3"/>
  <c r="CS746" i="3"/>
  <c r="DL885" i="3"/>
  <c r="DU885" i="3"/>
  <c r="DU945" i="3" s="1"/>
  <c r="CG459" i="3"/>
  <c r="CZ886" i="3"/>
  <c r="CZ944" i="3" s="1"/>
  <c r="BN645" i="3"/>
  <c r="BG727" i="3"/>
  <c r="BZ645" i="3"/>
  <c r="CE630" i="3"/>
  <c r="DT613" i="3"/>
  <c r="CJ603" i="3"/>
  <c r="BU589" i="3"/>
  <c r="CA633" i="3"/>
  <c r="CW662" i="3"/>
  <c r="CW823" i="3"/>
  <c r="CP762" i="3"/>
  <c r="CQ787" i="3"/>
  <c r="CC847" i="3"/>
  <c r="CB847" i="3"/>
  <c r="CB391" i="3"/>
  <c r="CB270" i="3" s="1"/>
  <c r="CQ397" i="3"/>
  <c r="CL424" i="3"/>
  <c r="CK464" i="3"/>
  <c r="CK847" i="3"/>
  <c r="CL787" i="3"/>
  <c r="BW698" i="3"/>
  <c r="CX831" i="3"/>
  <c r="CZ754" i="3"/>
  <c r="CZ303" i="3"/>
  <c r="CZ651" i="3"/>
  <c r="CZ652" i="3" s="1"/>
  <c r="BU805" i="3"/>
  <c r="BR732" i="3"/>
  <c r="CE640" i="3"/>
  <c r="CL567" i="3"/>
  <c r="CP566" i="3"/>
  <c r="CO103" i="3"/>
  <c r="CM103" i="3"/>
  <c r="CC711" i="3"/>
  <c r="CC698" i="3"/>
  <c r="BV711" i="3"/>
  <c r="BU711" i="3"/>
  <c r="BU698" i="3"/>
  <c r="BU707" i="3"/>
  <c r="BR698" i="3"/>
  <c r="BN713" i="3"/>
  <c r="BN698" i="3"/>
  <c r="BN709" i="3"/>
  <c r="BL698" i="3"/>
  <c r="BJ698" i="3"/>
  <c r="BJ61" i="3" s="1"/>
  <c r="BJ709" i="3"/>
  <c r="BG711" i="3"/>
  <c r="BG698" i="3"/>
  <c r="BG708" i="3" s="1"/>
  <c r="BL707" i="3"/>
  <c r="BF713" i="3"/>
  <c r="BE698" i="3"/>
  <c r="BE709" i="3"/>
  <c r="CL730" i="3"/>
  <c r="CK730" i="3"/>
  <c r="CK431" i="3"/>
  <c r="BT709" i="3"/>
  <c r="BT698" i="3"/>
  <c r="BU713" i="3"/>
  <c r="BT783" i="3"/>
  <c r="CG589" i="3"/>
  <c r="CH589" i="3"/>
  <c r="CK589" i="3"/>
  <c r="CJ589" i="3"/>
  <c r="CH115" i="4"/>
  <c r="CH802" i="3"/>
  <c r="CH113" i="4" s="1"/>
  <c r="CH844" i="3"/>
  <c r="CH836" i="3"/>
  <c r="CH806" i="3"/>
  <c r="CM485" i="3"/>
  <c r="BX115" i="4"/>
  <c r="BX806" i="3"/>
  <c r="BX53" i="3"/>
  <c r="BX16" i="3" s="1"/>
  <c r="BX454" i="3"/>
  <c r="BX409" i="3"/>
  <c r="BX445" i="3"/>
  <c r="BX51" i="3" s="1"/>
  <c r="BX14" i="3" s="1"/>
  <c r="BX453" i="3"/>
  <c r="BX452" i="3"/>
  <c r="BV56" i="3"/>
  <c r="CA662" i="3"/>
  <c r="BV663" i="3"/>
  <c r="BV668" i="3"/>
  <c r="BR53" i="3"/>
  <c r="BR16" i="3" s="1"/>
  <c r="BR445" i="3"/>
  <c r="BR51" i="3" s="1"/>
  <c r="BR14" i="3" s="1"/>
  <c r="BW452" i="3"/>
  <c r="BR452" i="3"/>
  <c r="BW453" i="3"/>
  <c r="BR409" i="3"/>
  <c r="BS454" i="3"/>
  <c r="BP53" i="3"/>
  <c r="BP16" i="3" s="1"/>
  <c r="BP452" i="3"/>
  <c r="BP445" i="3"/>
  <c r="BP409" i="3"/>
  <c r="BU453" i="3"/>
  <c r="BU452" i="3"/>
  <c r="BN53" i="3"/>
  <c r="BN16" i="3" s="1"/>
  <c r="BS452" i="3"/>
  <c r="BS453" i="3"/>
  <c r="BN453" i="3"/>
  <c r="BN454" i="3"/>
  <c r="BN452" i="3"/>
  <c r="BN409" i="3"/>
  <c r="BL454" i="3"/>
  <c r="BL452" i="3"/>
  <c r="BQ452" i="3"/>
  <c r="BL445" i="3"/>
  <c r="BL453" i="3"/>
  <c r="BI53" i="3"/>
  <c r="BI16" i="3" s="1"/>
  <c r="BI445" i="3"/>
  <c r="BI51" i="3" s="1"/>
  <c r="BI14" i="3" s="1"/>
  <c r="BI453" i="3"/>
  <c r="BI409" i="3"/>
  <c r="BI452" i="3"/>
  <c r="BG53" i="3"/>
  <c r="BG16" i="3" s="1"/>
  <c r="BG452" i="3"/>
  <c r="BH454" i="3"/>
  <c r="BG454" i="3"/>
  <c r="BG409" i="3"/>
  <c r="BG445" i="3"/>
  <c r="BG51" i="3" s="1"/>
  <c r="BG14" i="3" s="1"/>
  <c r="BA53" i="3"/>
  <c r="BA16" i="3" s="1"/>
  <c r="BA445" i="3"/>
  <c r="BA51" i="3" s="1"/>
  <c r="BA14" i="3" s="1"/>
  <c r="BA409" i="3"/>
  <c r="BF452" i="3"/>
  <c r="BA453" i="3"/>
  <c r="BB454" i="3"/>
  <c r="BA464" i="3"/>
  <c r="BF459" i="3"/>
  <c r="BA418" i="3"/>
  <c r="BB464" i="3"/>
  <c r="BF458" i="3"/>
  <c r="BD418" i="3"/>
  <c r="BD470" i="3"/>
  <c r="BD445" i="3"/>
  <c r="BD51" i="3" s="1"/>
  <c r="BD14" i="3" s="1"/>
  <c r="BD464" i="3"/>
  <c r="BD459" i="3"/>
  <c r="BD463" i="3"/>
  <c r="BF464" i="3"/>
  <c r="BI459" i="3"/>
  <c r="BD460" i="3"/>
  <c r="BD458" i="3"/>
  <c r="CL270" i="3"/>
  <c r="CL397" i="3"/>
  <c r="CP726" i="3"/>
  <c r="CU830" i="3"/>
  <c r="CP202" i="4"/>
  <c r="CR431" i="3"/>
  <c r="CM421" i="3"/>
  <c r="CJ425" i="3"/>
  <c r="CG416" i="3"/>
  <c r="CL414" i="3"/>
  <c r="CJ432" i="3"/>
  <c r="CE438" i="3"/>
  <c r="CE442" i="3" s="1"/>
  <c r="CJ430" i="3"/>
  <c r="CF434" i="3"/>
  <c r="CF391" i="3"/>
  <c r="CS736" i="3"/>
  <c r="CM826" i="3"/>
  <c r="CM847" i="3"/>
  <c r="CM841" i="3"/>
  <c r="CN202" i="4"/>
  <c r="CN826" i="3"/>
  <c r="CK430" i="3"/>
  <c r="CK392" i="3"/>
  <c r="CK271" i="3" s="1"/>
  <c r="CL434" i="3"/>
  <c r="CL425" i="3"/>
  <c r="CL314" i="3"/>
  <c r="CL392" i="3"/>
  <c r="CL271" i="3" s="1"/>
  <c r="CL401" i="3"/>
  <c r="CM425" i="3"/>
  <c r="CP434" i="3"/>
  <c r="CP392" i="3"/>
  <c r="CP38" i="3" s="1"/>
  <c r="CP430" i="3"/>
  <c r="CP432" i="3"/>
  <c r="CJ683" i="3"/>
  <c r="CI680" i="3"/>
  <c r="CN680" i="3"/>
  <c r="CO691" i="3"/>
  <c r="CT709" i="3"/>
  <c r="CO698" i="3"/>
  <c r="CO586" i="3" s="1"/>
  <c r="CL783" i="3"/>
  <c r="CL709" i="3"/>
  <c r="CL713" i="3"/>
  <c r="CM716" i="3"/>
  <c r="CJ709" i="3"/>
  <c r="CJ783" i="3"/>
  <c r="CC709" i="3"/>
  <c r="CD716" i="3"/>
  <c r="CD717" i="3" s="1"/>
  <c r="CB698" i="3"/>
  <c r="CB691" i="3"/>
  <c r="CB693" i="3" s="1"/>
  <c r="CB713" i="3"/>
  <c r="BZ783" i="3"/>
  <c r="BZ698" i="3"/>
  <c r="BZ691" i="3"/>
  <c r="BZ693" i="3" s="1"/>
  <c r="BZ695" i="3" s="1"/>
  <c r="CQ831" i="3"/>
  <c r="CQ841" i="3"/>
  <c r="CQ713" i="3"/>
  <c r="CQ577" i="3"/>
  <c r="CQ716" i="3"/>
  <c r="CR716" i="3"/>
  <c r="CR713" i="3"/>
  <c r="CM681" i="3"/>
  <c r="CR681" i="3"/>
  <c r="CM684" i="3"/>
  <c r="CU681" i="3"/>
  <c r="CP681" i="3"/>
  <c r="CP738" i="3"/>
  <c r="CT373" i="3"/>
  <c r="CT423" i="3"/>
  <c r="CT327" i="3"/>
  <c r="CQ302" i="3"/>
  <c r="CV298" i="3"/>
  <c r="CQ283" i="3"/>
  <c r="CV306" i="3"/>
  <c r="CQ206" i="3"/>
  <c r="CV208" i="3" s="1"/>
  <c r="CV301" i="3"/>
  <c r="CV299" i="3"/>
  <c r="CQ310" i="3"/>
  <c r="CT317" i="3"/>
  <c r="CO545" i="3"/>
  <c r="CP319" i="3"/>
  <c r="CO178" i="3"/>
  <c r="CO54" i="8" s="1"/>
  <c r="CO327" i="3"/>
  <c r="CO179" i="3"/>
  <c r="CT339" i="3"/>
  <c r="CY332" i="3"/>
  <c r="CV332" i="3"/>
  <c r="CV334" i="3"/>
  <c r="CQ336" i="3"/>
  <c r="CV683" i="3"/>
  <c r="CV668" i="3"/>
  <c r="CW683" i="3"/>
  <c r="CX736" i="3"/>
  <c r="CW668" i="3"/>
  <c r="CW874" i="3" s="1"/>
  <c r="CW684" i="3"/>
  <c r="CW681" i="3"/>
  <c r="CW316" i="3"/>
  <c r="CW346" i="3"/>
  <c r="CW320" i="3"/>
  <c r="CW284" i="3"/>
  <c r="CW826" i="3"/>
  <c r="BA841" i="3"/>
  <c r="CA787" i="3"/>
  <c r="CA813" i="3" s="1"/>
  <c r="CB296" i="3"/>
  <c r="CZ684" i="3"/>
  <c r="CZ730" i="3"/>
  <c r="BG453" i="3"/>
  <c r="BN445" i="3"/>
  <c r="CB453" i="3"/>
  <c r="DA212" i="3"/>
  <c r="AZ122" i="3"/>
  <c r="DA654" i="3"/>
  <c r="AR668" i="3"/>
  <c r="AR71" i="3" s="1"/>
  <c r="DA730" i="3"/>
  <c r="CZ762" i="3"/>
  <c r="CM97" i="3"/>
  <c r="CZ55" i="4"/>
  <c r="CB410" i="3"/>
  <c r="CN545" i="3"/>
  <c r="CZ823" i="3"/>
  <c r="CG985" i="3"/>
  <c r="CZ662" i="3"/>
  <c r="BA844" i="3"/>
  <c r="CZ181" i="3"/>
  <c r="CZ738" i="3"/>
  <c r="BG707" i="3"/>
  <c r="BB460" i="3"/>
  <c r="BI454" i="3"/>
  <c r="BP454" i="3"/>
  <c r="CJ530" i="3"/>
  <c r="CW251" i="3"/>
  <c r="CU204" i="3"/>
  <c r="CV185" i="3"/>
  <c r="CY320" i="3"/>
  <c r="CL421" i="3"/>
  <c r="CL412" i="3"/>
  <c r="CJ698" i="3"/>
  <c r="CW318" i="3"/>
  <c r="CB445" i="3"/>
  <c r="BQ454" i="3"/>
  <c r="CW830" i="3"/>
  <c r="BW802" i="3"/>
  <c r="BW844" i="3"/>
  <c r="BW836" i="3"/>
  <c r="BW805" i="3"/>
  <c r="BA826" i="3"/>
  <c r="BA835" i="3" s="1"/>
  <c r="BA201" i="4"/>
  <c r="CI726" i="3"/>
  <c r="CD726" i="3"/>
  <c r="CD707" i="3"/>
  <c r="BZ711" i="3"/>
  <c r="BY698" i="3"/>
  <c r="BQ713" i="3"/>
  <c r="BU709" i="3"/>
  <c r="BP698" i="3"/>
  <c r="CB809" i="3"/>
  <c r="CA809" i="3"/>
  <c r="CA847" i="3"/>
  <c r="BX127" i="4"/>
  <c r="BX847" i="3"/>
  <c r="BW787" i="3"/>
  <c r="BW821" i="3" s="1"/>
  <c r="BW847" i="3"/>
  <c r="BT204" i="4"/>
  <c r="CD57" i="3"/>
  <c r="CE683" i="3"/>
  <c r="CK413" i="3"/>
  <c r="CP413" i="3"/>
  <c r="CK400" i="3"/>
  <c r="CP411" i="3"/>
  <c r="CK415" i="3"/>
  <c r="CK550" i="3" s="1"/>
  <c r="CH459" i="3"/>
  <c r="CC458" i="3"/>
  <c r="CC418" i="3"/>
  <c r="CC470" i="3"/>
  <c r="CC623" i="3" s="1"/>
  <c r="CH463" i="3"/>
  <c r="CC463" i="3"/>
  <c r="CC464" i="3"/>
  <c r="CC460" i="3"/>
  <c r="CE464" i="3"/>
  <c r="CC459" i="3"/>
  <c r="CK508" i="3"/>
  <c r="CK557" i="3" s="1"/>
  <c r="CK552" i="3"/>
  <c r="CK440" i="3"/>
  <c r="CK485" i="3"/>
  <c r="CK438" i="3"/>
  <c r="CO441" i="3"/>
  <c r="CP441" i="3"/>
  <c r="BV683" i="3"/>
  <c r="BU668" i="3"/>
  <c r="CW726" i="3"/>
  <c r="CE400" i="3"/>
  <c r="CE39" i="3" s="1"/>
  <c r="CJ413" i="3"/>
  <c r="CN762" i="3"/>
  <c r="CS745" i="3"/>
  <c r="CK204" i="4"/>
  <c r="CP223" i="4" s="1"/>
  <c r="CN787" i="3"/>
  <c r="CN813" i="3" s="1"/>
  <c r="CN841" i="3"/>
  <c r="CS826" i="3"/>
  <c r="CS830" i="3"/>
  <c r="CS202" i="4"/>
  <c r="CX830" i="3"/>
  <c r="CM412" i="3"/>
  <c r="CM414" i="3"/>
  <c r="CR412" i="3"/>
  <c r="CM392" i="3"/>
  <c r="CM38" i="3" s="1"/>
  <c r="CO416" i="3"/>
  <c r="CR414" i="3"/>
  <c r="CQ392" i="3"/>
  <c r="CQ38" i="3" s="1"/>
  <c r="CQ425" i="3"/>
  <c r="CQ421" i="3"/>
  <c r="CQ423" i="3"/>
  <c r="CP711" i="3"/>
  <c r="CQ711" i="3"/>
  <c r="CK713" i="3"/>
  <c r="CH716" i="3"/>
  <c r="CH691" i="3"/>
  <c r="CG709" i="3"/>
  <c r="CG783" i="3"/>
  <c r="CG577" i="3"/>
  <c r="CG698" i="3"/>
  <c r="CE709" i="3"/>
  <c r="CA691" i="3"/>
  <c r="CA693" i="3" s="1"/>
  <c r="CA698" i="3"/>
  <c r="CA783" i="3"/>
  <c r="CA709" i="3"/>
  <c r="CA713" i="3"/>
  <c r="BX783" i="3"/>
  <c r="BX698" i="3"/>
  <c r="BX709" i="3"/>
  <c r="BX713" i="3"/>
  <c r="CO762" i="3"/>
  <c r="BC57" i="3"/>
  <c r="BH57" i="3"/>
  <c r="BH683" i="3"/>
  <c r="BK57" i="3"/>
  <c r="CQ464" i="3"/>
  <c r="CP422" i="3"/>
  <c r="CP470" i="3" s="1"/>
  <c r="CP476" i="3" s="1"/>
  <c r="CQ424" i="3"/>
  <c r="CP326" i="3"/>
  <c r="CP400" i="3"/>
  <c r="CP39" i="3" s="1"/>
  <c r="CP420" i="3"/>
  <c r="CQ680" i="3"/>
  <c r="CU347" i="3"/>
  <c r="CU298" i="3"/>
  <c r="CZ298" i="3"/>
  <c r="CU315" i="3"/>
  <c r="CU319" i="3"/>
  <c r="CZ317" i="3"/>
  <c r="CU698" i="3"/>
  <c r="CV711" i="3"/>
  <c r="CV201" i="3"/>
  <c r="CV203" i="3"/>
  <c r="CW319" i="3"/>
  <c r="CV698" i="3"/>
  <c r="CV716" i="3"/>
  <c r="CX699" i="3"/>
  <c r="CW713" i="3"/>
  <c r="CW716" i="3"/>
  <c r="CW709" i="3"/>
  <c r="CW577" i="3"/>
  <c r="CW538" i="3"/>
  <c r="CW539" i="3" s="1"/>
  <c r="CW540" i="3" s="1"/>
  <c r="CW698" i="3"/>
  <c r="CX334" i="3"/>
  <c r="CX332" i="3"/>
  <c r="AZ120" i="3"/>
  <c r="AR663" i="3"/>
  <c r="AS663" i="3"/>
  <c r="DA709" i="3"/>
  <c r="BX836" i="3"/>
  <c r="CC809" i="3"/>
  <c r="CZ212" i="3"/>
  <c r="CK809" i="3"/>
  <c r="BY985" i="3"/>
  <c r="CZ229" i="3"/>
  <c r="CC707" i="3"/>
  <c r="BI463" i="3"/>
  <c r="BR453" i="3"/>
  <c r="CW204" i="3"/>
  <c r="CY334" i="3"/>
  <c r="CQ401" i="3"/>
  <c r="CQ40" i="3" s="1"/>
  <c r="CK432" i="3"/>
  <c r="DA315" i="3"/>
  <c r="CZ89" i="4"/>
  <c r="DA90" i="4" s="1"/>
  <c r="DA663" i="3"/>
  <c r="CN830" i="3"/>
  <c r="CM831" i="3"/>
  <c r="CZ698" i="3"/>
  <c r="CZ61" i="3" s="1"/>
  <c r="CA841" i="3"/>
  <c r="BY680" i="3"/>
  <c r="CW84" i="3"/>
  <c r="CS420" i="3"/>
  <c r="CS422" i="3"/>
  <c r="CW97" i="3"/>
  <c r="CR97" i="3"/>
  <c r="BP985" i="3"/>
  <c r="CZ707" i="3"/>
  <c r="CE805" i="3"/>
  <c r="BX844" i="3"/>
  <c r="BW806" i="3"/>
  <c r="CZ315" i="3"/>
  <c r="BZ707" i="3"/>
  <c r="BF470" i="3"/>
  <c r="BL409" i="3"/>
  <c r="BL400" i="3" s="1"/>
  <c r="BP453" i="3"/>
  <c r="CV844" i="3"/>
  <c r="CQ529" i="3"/>
  <c r="CQ525" i="3" s="1"/>
  <c r="CQ627" i="3" s="1"/>
  <c r="CU202" i="3"/>
  <c r="CW202" i="3"/>
  <c r="CR754" i="3"/>
  <c r="BA452" i="3"/>
  <c r="BF453" i="3"/>
  <c r="CK411" i="3"/>
  <c r="CM589" i="3"/>
  <c r="BH711" i="3"/>
  <c r="CT762" i="3"/>
  <c r="CQ335" i="3"/>
  <c r="CV121" i="3"/>
  <c r="CY284" i="3"/>
  <c r="CY316" i="3"/>
  <c r="CY318" i="3"/>
  <c r="CY346" i="3"/>
  <c r="CY17" i="3"/>
  <c r="CY239" i="3"/>
  <c r="CY237" i="3"/>
  <c r="CZ239" i="3"/>
  <c r="CV239" i="3"/>
  <c r="CU239" i="3"/>
  <c r="CZ237" i="3"/>
  <c r="CU251" i="3"/>
  <c r="CV213" i="3"/>
  <c r="CU228" i="3"/>
  <c r="CZ211" i="3"/>
  <c r="CU213" i="3"/>
  <c r="CZ209" i="3"/>
  <c r="CU250" i="3"/>
  <c r="CU227" i="3"/>
  <c r="CU55" i="4"/>
  <c r="CV212" i="3"/>
  <c r="CU229" i="3"/>
  <c r="CU159" i="3"/>
  <c r="CU122" i="3" s="1"/>
  <c r="CU158" i="3"/>
  <c r="CU686" i="3" s="1"/>
  <c r="CU687" i="3" s="1"/>
  <c r="CZ183" i="3"/>
  <c r="CU54" i="8"/>
  <c r="CU157" i="3"/>
  <c r="CU249" i="3"/>
  <c r="CU184" i="3"/>
  <c r="CU203" i="3"/>
  <c r="CU201" i="3"/>
  <c r="CU54" i="4"/>
  <c r="CV184" i="3"/>
  <c r="CX201" i="4"/>
  <c r="CX826" i="3"/>
  <c r="DC829" i="3" s="1"/>
  <c r="CY658" i="3"/>
  <c r="CY659" i="3" s="1"/>
  <c r="CZ654" i="3"/>
  <c r="CY89" i="4"/>
  <c r="CY93" i="4" s="1"/>
  <c r="CY95" i="4" s="1"/>
  <c r="CY97" i="4" s="1"/>
  <c r="CZ658" i="3"/>
  <c r="CZ659" i="3" s="1"/>
  <c r="DB238" i="3"/>
  <c r="CW158" i="3"/>
  <c r="CW686" i="3" s="1"/>
  <c r="CW688" i="3" s="1"/>
  <c r="CW240" i="3"/>
  <c r="CZ240" i="3"/>
  <c r="CZ238" i="3"/>
  <c r="CZ158" i="3"/>
  <c r="CZ58" i="3"/>
  <c r="CZ668" i="3"/>
  <c r="CZ874" i="3" s="1"/>
  <c r="CZ127" i="4"/>
  <c r="DE128" i="4" s="1"/>
  <c r="CZ204" i="4"/>
  <c r="CZ202" i="4"/>
  <c r="CZ830" i="3"/>
  <c r="CZ826" i="3"/>
  <c r="DE829" i="3" s="1"/>
  <c r="CZ336" i="3"/>
  <c r="CZ334" i="3"/>
  <c r="CZ347" i="3"/>
  <c r="CZ228" i="3"/>
  <c r="CZ299" i="3"/>
  <c r="CZ301" i="3"/>
  <c r="CZ284" i="3"/>
  <c r="CZ208" i="3"/>
  <c r="CZ210" i="3"/>
  <c r="CZ201" i="3"/>
  <c r="CZ180" i="3"/>
  <c r="CZ157" i="3"/>
  <c r="CZ182" i="3"/>
  <c r="CT787" i="3"/>
  <c r="CZ96" i="3"/>
  <c r="CU120" i="3"/>
  <c r="DL131" i="4"/>
  <c r="DP886" i="3"/>
  <c r="DP944" i="3" s="1"/>
  <c r="DF883" i="3"/>
  <c r="DS883" i="3"/>
  <c r="DT946" i="3" s="1"/>
  <c r="CK763" i="3"/>
  <c r="CL727" i="3"/>
  <c r="CG727" i="3"/>
  <c r="CH605" i="3"/>
  <c r="CI606" i="3"/>
  <c r="CJ613" i="3" s="1"/>
  <c r="BX640" i="3"/>
  <c r="BW645" i="3"/>
  <c r="BS645" i="3"/>
  <c r="BH787" i="3"/>
  <c r="BY644" i="3"/>
  <c r="BW640" i="3"/>
  <c r="BR640" i="3"/>
  <c r="DP605" i="3"/>
  <c r="BM204" i="4"/>
  <c r="BW565" i="3"/>
  <c r="CB566" i="3" s="1"/>
  <c r="DU735" i="3"/>
  <c r="CF460" i="3"/>
  <c r="CI459" i="3"/>
  <c r="CD445" i="3"/>
  <c r="CD51" i="3" s="1"/>
  <c r="CD14" i="3" s="1"/>
  <c r="BO463" i="3"/>
  <c r="CK452" i="3"/>
  <c r="CB633" i="3"/>
  <c r="CF458" i="3"/>
  <c r="BN52" i="8"/>
  <c r="BK56" i="8"/>
  <c r="BK57" i="8" s="1"/>
  <c r="CX882" i="3"/>
  <c r="CY886" i="3" s="1"/>
  <c r="CY944" i="3" s="1"/>
  <c r="CK726" i="3"/>
  <c r="BV640" i="3"/>
  <c r="CF463" i="3"/>
  <c r="CG460" i="3"/>
  <c r="CI470" i="3"/>
  <c r="CD463" i="3"/>
  <c r="BS731" i="3"/>
  <c r="BO445" i="3"/>
  <c r="BO51" i="3" s="1"/>
  <c r="BO14" i="3" s="1"/>
  <c r="CL451" i="3"/>
  <c r="CB727" i="3"/>
  <c r="BT409" i="3"/>
  <c r="BT410" i="3" s="1"/>
  <c r="BA159" i="3"/>
  <c r="AW159" i="3"/>
  <c r="AW158" i="3" s="1"/>
  <c r="AS159" i="3"/>
  <c r="AS158" i="3" s="1"/>
  <c r="AO159" i="3"/>
  <c r="AO158" i="3" s="1"/>
  <c r="AK159" i="3"/>
  <c r="AK158" i="3" s="1"/>
  <c r="AG159" i="3"/>
  <c r="AG158" i="3" s="1"/>
  <c r="BK55" i="4"/>
  <c r="CS413" i="3"/>
  <c r="CS400" i="3"/>
  <c r="CS39" i="3" s="1"/>
  <c r="CA730" i="3"/>
  <c r="CA731" i="3"/>
  <c r="CF726" i="3"/>
  <c r="DU605" i="3"/>
  <c r="CG464" i="3"/>
  <c r="CK458" i="3"/>
  <c r="BS727" i="3"/>
  <c r="CI458" i="3"/>
  <c r="CI463" i="3"/>
  <c r="CD459" i="3"/>
  <c r="BP460" i="3"/>
  <c r="BB55" i="4"/>
  <c r="BS202" i="4"/>
  <c r="DE886" i="3"/>
  <c r="DE944" i="3" s="1"/>
  <c r="DV886" i="3"/>
  <c r="DV944" i="3" s="1"/>
  <c r="CR397" i="3"/>
  <c r="CP826" i="3"/>
  <c r="CP835" i="3" s="1"/>
  <c r="CH415" i="3"/>
  <c r="CH550" i="3" s="1"/>
  <c r="CJ411" i="3"/>
  <c r="CK434" i="3"/>
  <c r="CT802" i="3"/>
  <c r="CT113" i="4" s="1"/>
  <c r="BO135" i="4"/>
  <c r="CZ765" i="3"/>
  <c r="CY823" i="3"/>
  <c r="DD885" i="3"/>
  <c r="DD945" i="3" s="1"/>
  <c r="DB313" i="3"/>
  <c r="CA802" i="3"/>
  <c r="BZ802" i="3"/>
  <c r="BK204" i="4"/>
  <c r="BK223" i="4" s="1"/>
  <c r="BK127" i="4"/>
  <c r="BK129" i="4" s="1"/>
  <c r="DK885" i="3"/>
  <c r="DK945" i="3" s="1"/>
  <c r="BS713" i="3"/>
  <c r="BR713" i="3"/>
  <c r="BR709" i="3"/>
  <c r="BP709" i="3"/>
  <c r="BS709" i="3"/>
  <c r="BM713" i="3"/>
  <c r="BQ709" i="3"/>
  <c r="BK713" i="3"/>
  <c r="CB127" i="4"/>
  <c r="CB129" i="4" s="1"/>
  <c r="CB204" i="4"/>
  <c r="CB823" i="3"/>
  <c r="BO204" i="4"/>
  <c r="CK43" i="3"/>
  <c r="CL415" i="3"/>
  <c r="CL550" i="3" s="1"/>
  <c r="CK296" i="3"/>
  <c r="CK206" i="3" s="1"/>
  <c r="CC52" i="3"/>
  <c r="CC15" i="3" s="1"/>
  <c r="CH458" i="3"/>
  <c r="CB53" i="3"/>
  <c r="CB16" i="3" s="1"/>
  <c r="CB452" i="3"/>
  <c r="CM508" i="3"/>
  <c r="CM440" i="3"/>
  <c r="CO440" i="3"/>
  <c r="CK49" i="3"/>
  <c r="CL440" i="3"/>
  <c r="CO466" i="3"/>
  <c r="CO438" i="3"/>
  <c r="CO485" i="3"/>
  <c r="BU57" i="3"/>
  <c r="BU683" i="3"/>
  <c r="BT57" i="3"/>
  <c r="BT680" i="3"/>
  <c r="CP730" i="3"/>
  <c r="CU726" i="3"/>
  <c r="CQ730" i="3"/>
  <c r="CR57" i="3"/>
  <c r="CR683" i="3"/>
  <c r="CL42" i="3"/>
  <c r="CL423" i="3"/>
  <c r="CM44" i="3"/>
  <c r="CM401" i="3"/>
  <c r="CM416" i="3"/>
  <c r="CM297" i="3"/>
  <c r="CP46" i="3"/>
  <c r="CQ434" i="3"/>
  <c r="CQ42" i="3"/>
  <c r="CQ327" i="3"/>
  <c r="CP698" i="3"/>
  <c r="CO577" i="3"/>
  <c r="CO709" i="3"/>
  <c r="CO783" i="3"/>
  <c r="CP716" i="3"/>
  <c r="CP717" i="3" s="1"/>
  <c r="CP720" i="3" s="1"/>
  <c r="CP713" i="3"/>
  <c r="CL716" i="3"/>
  <c r="CL577" i="3"/>
  <c r="CL691" i="3"/>
  <c r="CK716" i="3"/>
  <c r="CK577" i="3"/>
  <c r="CK783" i="3"/>
  <c r="CK709" i="3"/>
  <c r="CK691" i="3"/>
  <c r="CK693" i="3" s="1"/>
  <c r="CJ691" i="3"/>
  <c r="CJ716" i="3"/>
  <c r="CJ717" i="3" s="1"/>
  <c r="CJ720" i="3" s="1"/>
  <c r="CJ577" i="3"/>
  <c r="CH577" i="3"/>
  <c r="CH783" i="3"/>
  <c r="CH713" i="3"/>
  <c r="CM709" i="3"/>
  <c r="CG716" i="3"/>
  <c r="CG717" i="3" s="1"/>
  <c r="CG713" i="3"/>
  <c r="CG691" i="3"/>
  <c r="CF577" i="3"/>
  <c r="CF783" i="3"/>
  <c r="CF691" i="3"/>
  <c r="CE716" i="3"/>
  <c r="CE717" i="3" s="1"/>
  <c r="CE691" i="3"/>
  <c r="CE713" i="3"/>
  <c r="CC691" i="3"/>
  <c r="BW713" i="3"/>
  <c r="BW709" i="3"/>
  <c r="CQ133" i="4"/>
  <c r="CQ135" i="4" s="1"/>
  <c r="CQ844" i="3"/>
  <c r="CV831" i="3"/>
  <c r="CQ691" i="3"/>
  <c r="CO781" i="3"/>
  <c r="CT422" i="3"/>
  <c r="CT463" i="3" s="1"/>
  <c r="CT420" i="3"/>
  <c r="CM58" i="3"/>
  <c r="CP41" i="3"/>
  <c r="CP424" i="3"/>
  <c r="CR48" i="3"/>
  <c r="CR485" i="3"/>
  <c r="CR441" i="3"/>
  <c r="CR502" i="3"/>
  <c r="CR466" i="3"/>
  <c r="CT441" i="3"/>
  <c r="CQ57" i="3"/>
  <c r="CP58" i="3"/>
  <c r="CQ684" i="3"/>
  <c r="CO56" i="3"/>
  <c r="CT662" i="3"/>
  <c r="CO662" i="3"/>
  <c r="CT37" i="3"/>
  <c r="CT393" i="3"/>
  <c r="CT397" i="3"/>
  <c r="CT395" i="3"/>
  <c r="CT421" i="3"/>
  <c r="CT425" i="3"/>
  <c r="CU270" i="3"/>
  <c r="CU283" i="3"/>
  <c r="CU300" i="3"/>
  <c r="CU302" i="3"/>
  <c r="CV302" i="3"/>
  <c r="CQ29" i="3"/>
  <c r="CQ16" i="3" s="1"/>
  <c r="CR302" i="3"/>
  <c r="CQ347" i="3"/>
  <c r="CQ270" i="3"/>
  <c r="CQ309" i="3"/>
  <c r="CV300" i="3"/>
  <c r="CU30" i="3"/>
  <c r="CU301" i="3"/>
  <c r="CU299" i="3"/>
  <c r="CU284" i="3"/>
  <c r="CQ30" i="3"/>
  <c r="CQ284" i="3"/>
  <c r="CQ303" i="3"/>
  <c r="CU317" i="3"/>
  <c r="CU545" i="3"/>
  <c r="CO326" i="3"/>
  <c r="CO542" i="3"/>
  <c r="CO346" i="3"/>
  <c r="CT315" i="3"/>
  <c r="CP320" i="3"/>
  <c r="CT316" i="3"/>
  <c r="CT318" i="3"/>
  <c r="CT32" i="3"/>
  <c r="CT334" i="3"/>
  <c r="CT336" i="3"/>
  <c r="CU336" i="3"/>
  <c r="CT375" i="3"/>
  <c r="CT332" i="3"/>
  <c r="CQ32" i="3"/>
  <c r="CR336" i="3"/>
  <c r="CQ339" i="3"/>
  <c r="CU331" i="3"/>
  <c r="CP335" i="3"/>
  <c r="CU333" i="3"/>
  <c r="CP339" i="3"/>
  <c r="CU683" i="3"/>
  <c r="CU668" i="3"/>
  <c r="CU680" i="3"/>
  <c r="CU707" i="3"/>
  <c r="CU538" i="3"/>
  <c r="CU539" i="3" s="1"/>
  <c r="CU711" i="3"/>
  <c r="CU731" i="3"/>
  <c r="CU727" i="3"/>
  <c r="CV731" i="3"/>
  <c r="CV270" i="3"/>
  <c r="CW276" i="3" s="1"/>
  <c r="CV283" i="3"/>
  <c r="CV346" i="3"/>
  <c r="CV315" i="3"/>
  <c r="CV317" i="3"/>
  <c r="CV319" i="3"/>
  <c r="CV57" i="3"/>
  <c r="CV680" i="3"/>
  <c r="CV713" i="3"/>
  <c r="CV577" i="3"/>
  <c r="CV709" i="3"/>
  <c r="CX676" i="3"/>
  <c r="CW28" i="3"/>
  <c r="CW26" i="3" s="1"/>
  <c r="CW24" i="3" s="1"/>
  <c r="CX32" i="3"/>
  <c r="BP805" i="3"/>
  <c r="BZ663" i="3"/>
  <c r="DI883" i="3"/>
  <c r="DN885" i="3"/>
  <c r="DN945" i="3" s="1"/>
  <c r="DG883" i="3"/>
  <c r="DH883" i="3" s="1"/>
  <c r="CK806" i="3"/>
  <c r="CK802" i="3"/>
  <c r="CK113" i="4" s="1"/>
  <c r="BT632" i="3"/>
  <c r="BW641" i="3" s="1"/>
  <c r="BU640" i="3"/>
  <c r="BO632" i="3"/>
  <c r="BQ641" i="3" s="1"/>
  <c r="BP640" i="3"/>
  <c r="BM640" i="3"/>
  <c r="BM638" i="3"/>
  <c r="BM636" i="3" s="1"/>
  <c r="BM637" i="3" s="1"/>
  <c r="CQ847" i="3"/>
  <c r="CT613" i="3"/>
  <c r="CT605" i="3"/>
  <c r="DP542" i="3"/>
  <c r="DE883" i="3"/>
  <c r="DF946" i="3" s="1"/>
  <c r="DA885" i="3"/>
  <c r="DA945" i="3" s="1"/>
  <c r="AV452" i="3"/>
  <c r="BC453" i="3"/>
  <c r="AX453" i="3"/>
  <c r="DJ886" i="3"/>
  <c r="DJ944" i="3" s="1"/>
  <c r="AQ409" i="3"/>
  <c r="AQ410" i="3" s="1"/>
  <c r="BK158" i="3"/>
  <c r="BK52" i="8"/>
  <c r="BK52" i="4"/>
  <c r="DU898" i="3"/>
  <c r="DU904" i="3"/>
  <c r="DP814" i="3"/>
  <c r="DP130" i="4" s="1"/>
  <c r="DP131" i="4" s="1"/>
  <c r="DN605" i="3"/>
  <c r="DI65" i="3"/>
  <c r="DK883" i="3"/>
  <c r="DK910" i="3" s="1"/>
  <c r="DU886" i="3"/>
  <c r="DU944" i="3" s="1"/>
  <c r="DV883" i="3"/>
  <c r="DW883" i="3" s="1"/>
  <c r="DA220" i="4"/>
  <c r="BA831" i="3"/>
  <c r="BM55" i="4"/>
  <c r="DQ886" i="3"/>
  <c r="DQ944" i="3" s="1"/>
  <c r="DT814" i="3"/>
  <c r="DT885" i="3"/>
  <c r="DT945" i="3" s="1"/>
  <c r="BL159" i="3"/>
  <c r="BL158" i="3" s="1"/>
  <c r="BL202" i="3"/>
  <c r="BM56" i="8"/>
  <c r="BM57" i="8" s="1"/>
  <c r="BM250" i="3"/>
  <c r="CE111" i="4"/>
  <c r="DI886" i="3"/>
  <c r="DI944" i="3" s="1"/>
  <c r="DL883" i="3"/>
  <c r="DM883" i="3" s="1"/>
  <c r="DN946" i="3" s="1"/>
  <c r="DA883" i="3"/>
  <c r="DB946" i="3" s="1"/>
  <c r="DP885" i="3"/>
  <c r="DP945" i="3" s="1"/>
  <c r="BD844" i="3"/>
  <c r="CV110" i="3"/>
  <c r="BM127" i="4"/>
  <c r="BM129" i="4" s="1"/>
  <c r="CV99" i="3"/>
  <c r="DQ883" i="3"/>
  <c r="DR883" i="3" s="1"/>
  <c r="DG885" i="3"/>
  <c r="DG945" i="3" s="1"/>
  <c r="CY883" i="3"/>
  <c r="DD883" i="3"/>
  <c r="DE946" i="3" s="1"/>
  <c r="BD804" i="3"/>
  <c r="BP830" i="3"/>
  <c r="BG127" i="4"/>
  <c r="BG129" i="4" s="1"/>
  <c r="CX317" i="3"/>
  <c r="CX315" i="3"/>
  <c r="DM882" i="3"/>
  <c r="DN886" i="3" s="1"/>
  <c r="DN944" i="3" s="1"/>
  <c r="DE885" i="3"/>
  <c r="DE945" i="3" s="1"/>
  <c r="DR881" i="3"/>
  <c r="DS885" i="3" s="1"/>
  <c r="DS945" i="3" s="1"/>
  <c r="DB886" i="3"/>
  <c r="DB944" i="3" s="1"/>
  <c r="DB885" i="3"/>
  <c r="DP883" i="3"/>
  <c r="DQ946" i="3" s="1"/>
  <c r="BU830" i="3"/>
  <c r="BD831" i="3"/>
  <c r="BD115" i="4"/>
  <c r="BX805" i="3"/>
  <c r="BP202" i="4"/>
  <c r="BC836" i="3"/>
  <c r="DF885" i="3"/>
  <c r="DF945" i="3" s="1"/>
  <c r="DG886" i="3"/>
  <c r="DG944" i="3" s="1"/>
  <c r="DB883" i="3"/>
  <c r="DT886" i="3"/>
  <c r="DT944" i="3" s="1"/>
  <c r="CX331" i="3"/>
  <c r="AV844" i="3"/>
  <c r="DL886" i="3"/>
  <c r="DL944" i="3" s="1"/>
  <c r="DQ885" i="3"/>
  <c r="DQ945" i="3" s="1"/>
  <c r="DR882" i="3"/>
  <c r="DS886" i="3" s="1"/>
  <c r="DS944" i="3" s="1"/>
  <c r="CS346" i="3"/>
  <c r="CY885" i="3"/>
  <c r="CY945" i="3" s="1"/>
  <c r="CZ885" i="3"/>
  <c r="CZ945" i="3" s="1"/>
  <c r="DA52" i="4"/>
  <c r="DF53" i="4" s="1"/>
  <c r="CG204" i="4"/>
  <c r="CQ103" i="3"/>
  <c r="BD752" i="3"/>
  <c r="CW944" i="3"/>
  <c r="CX944" i="3" s="1"/>
  <c r="BK831" i="3"/>
  <c r="BD787" i="3"/>
  <c r="BR727" i="3"/>
  <c r="CC589" i="3"/>
  <c r="BN250" i="3"/>
  <c r="AQ121" i="3"/>
  <c r="AR125" i="3" s="1"/>
  <c r="BG159" i="3"/>
  <c r="BC159" i="3"/>
  <c r="BO207" i="3"/>
  <c r="AZ54" i="4"/>
  <c r="BL52" i="8"/>
  <c r="BN56" i="8"/>
  <c r="BN57" i="8" s="1"/>
  <c r="CM115" i="8"/>
  <c r="BF826" i="3"/>
  <c r="BF844" i="3"/>
  <c r="CD33" i="4"/>
  <c r="CD70" i="4"/>
  <c r="BM34" i="6"/>
  <c r="DG35" i="5"/>
  <c r="CZ752" i="3"/>
  <c r="CH33" i="5"/>
  <c r="BI204" i="4"/>
  <c r="BK133" i="4"/>
  <c r="BK135" i="4" s="1"/>
  <c r="BH142" i="7"/>
  <c r="BQ199" i="8"/>
  <c r="BF133" i="4"/>
  <c r="BF135" i="4" s="1"/>
  <c r="BR50" i="7"/>
  <c r="BZ806" i="3"/>
  <c r="CE752" i="3"/>
  <c r="BZ763" i="3"/>
  <c r="BZ115" i="4"/>
  <c r="CS48" i="7"/>
  <c r="CG219" i="4"/>
  <c r="CT84" i="3"/>
  <c r="CU102" i="3"/>
  <c r="CT96" i="3"/>
  <c r="CU847" i="3"/>
  <c r="CU841" i="3"/>
  <c r="CC112" i="8"/>
  <c r="BI74" i="8"/>
  <c r="CR763" i="3"/>
  <c r="CU186" i="4"/>
  <c r="BJ202" i="4"/>
  <c r="CV71" i="5"/>
  <c r="CR738" i="3"/>
  <c r="CU71" i="5"/>
  <c r="BF841" i="3"/>
  <c r="AV26" i="10"/>
  <c r="BF847" i="3"/>
  <c r="CH761" i="3"/>
  <c r="CH762" i="3" s="1"/>
  <c r="CI994" i="3"/>
  <c r="CL50" i="5"/>
  <c r="CS30" i="7"/>
  <c r="BN28" i="7"/>
  <c r="BN142" i="7"/>
  <c r="BB30" i="7"/>
  <c r="BB210" i="7"/>
  <c r="BB211" i="7" s="1"/>
  <c r="BI34" i="6"/>
  <c r="CW752" i="3"/>
  <c r="CW115" i="4"/>
  <c r="CW116" i="4" s="1"/>
  <c r="CW836" i="3"/>
  <c r="CW806" i="3"/>
  <c r="CW802" i="3"/>
  <c r="CW113" i="4" s="1"/>
  <c r="BU802" i="3"/>
  <c r="BU115" i="4"/>
  <c r="BU836" i="3"/>
  <c r="BU806" i="3"/>
  <c r="CV35" i="4"/>
  <c r="CH74" i="4"/>
  <c r="BR26" i="10"/>
  <c r="CQ79" i="8"/>
  <c r="CV141" i="4"/>
  <c r="CH85" i="3"/>
  <c r="CJ102" i="3" s="1"/>
  <c r="CH73" i="4"/>
  <c r="CH74" i="8"/>
  <c r="CE70" i="10"/>
  <c r="BZ194" i="10"/>
  <c r="BR194" i="10"/>
  <c r="BF194" i="10"/>
  <c r="CK68" i="10"/>
  <c r="CG68" i="10"/>
  <c r="BT192" i="10"/>
  <c r="CI63" i="3"/>
  <c r="CI727" i="3"/>
  <c r="CE727" i="3"/>
  <c r="BZ63" i="3"/>
  <c r="BV63" i="3"/>
  <c r="BN63" i="3"/>
  <c r="BJ63" i="3"/>
  <c r="BJ727" i="3"/>
  <c r="BK731" i="3"/>
  <c r="BF63" i="3"/>
  <c r="BG731" i="3"/>
  <c r="CJ730" i="3"/>
  <c r="AX61" i="3"/>
  <c r="AX697" i="3"/>
  <c r="CJ53" i="3"/>
  <c r="CJ445" i="3"/>
  <c r="CF53" i="3"/>
  <c r="CK453" i="3"/>
  <c r="CF445" i="3"/>
  <c r="BJ52" i="3"/>
  <c r="BJ15" i="3" s="1"/>
  <c r="BO470" i="3"/>
  <c r="BO459" i="3"/>
  <c r="BO53" i="3"/>
  <c r="BO16" i="3" s="1"/>
  <c r="BT453" i="3"/>
  <c r="BO409" i="3"/>
  <c r="BO410" i="3" s="1"/>
  <c r="AY52" i="3"/>
  <c r="AY15" i="3" s="1"/>
  <c r="AY470" i="3"/>
  <c r="AY459" i="3"/>
  <c r="AW52" i="3"/>
  <c r="AW15" i="3" s="1"/>
  <c r="BB470" i="3"/>
  <c r="BB459" i="3"/>
  <c r="AW463" i="3"/>
  <c r="CI53" i="3"/>
  <c r="CI453" i="3"/>
  <c r="CA826" i="3"/>
  <c r="CA835" i="3" s="1"/>
  <c r="BO202" i="4"/>
  <c r="BO826" i="3"/>
  <c r="BU167" i="8"/>
  <c r="BU107" i="7" s="1"/>
  <c r="BU107" i="4"/>
  <c r="BD167" i="8"/>
  <c r="BD107" i="7" s="1"/>
  <c r="BD107" i="4"/>
  <c r="CA73" i="8"/>
  <c r="CA46" i="4"/>
  <c r="BV12" i="5"/>
  <c r="BV73" i="8"/>
  <c r="CA142" i="4"/>
  <c r="CA141" i="4"/>
  <c r="AY787" i="3"/>
  <c r="AY813" i="3" s="1"/>
  <c r="BG100" i="8"/>
  <c r="AY982" i="3"/>
  <c r="AY826" i="3"/>
  <c r="CL762" i="3"/>
  <c r="CJ167" i="4"/>
  <c r="CJ112" i="8" s="1"/>
  <c r="CI167" i="4"/>
  <c r="BJ46" i="7"/>
  <c r="CK115" i="8"/>
  <c r="CD286" i="8"/>
  <c r="CD200" i="8"/>
  <c r="Q14" i="10"/>
  <c r="Q13" i="10"/>
  <c r="Q44" i="8"/>
  <c r="Q46" i="8" s="1"/>
  <c r="CI39" i="7"/>
  <c r="BJ150" i="7"/>
  <c r="BD115" i="5"/>
  <c r="CP122" i="8"/>
  <c r="CP188" i="4"/>
  <c r="CK36" i="6"/>
  <c r="BT36" i="6"/>
  <c r="CF188" i="8"/>
  <c r="CJ22" i="6"/>
  <c r="BL137" i="6"/>
  <c r="CD83" i="6"/>
  <c r="CJ13" i="10"/>
  <c r="BH105" i="7"/>
  <c r="BN46" i="7"/>
  <c r="BU137" i="6"/>
  <c r="AS26" i="10"/>
  <c r="CJ713" i="3"/>
  <c r="BJ744" i="3"/>
  <c r="DA185" i="3"/>
  <c r="CS108" i="4"/>
  <c r="CL698" i="3"/>
  <c r="CS193" i="10"/>
  <c r="CN219" i="4"/>
  <c r="BT219" i="4"/>
  <c r="BJ219" i="4"/>
  <c r="BH162" i="4"/>
  <c r="CU141" i="4"/>
  <c r="CU322" i="4"/>
  <c r="CZ141" i="4"/>
  <c r="CU142" i="4"/>
  <c r="CU49" i="5" s="1"/>
  <c r="CV37" i="5"/>
  <c r="DA52" i="8"/>
  <c r="CZ142" i="4"/>
  <c r="CZ49" i="5" s="1"/>
  <c r="CC141" i="8"/>
  <c r="BA196" i="10"/>
  <c r="CA805" i="3"/>
  <c r="CB21" i="6"/>
  <c r="CD53" i="6"/>
  <c r="CD21" i="6" s="1"/>
  <c r="CW65" i="3"/>
  <c r="CU37" i="5"/>
  <c r="CZ37" i="5"/>
  <c r="CO40" i="7"/>
  <c r="BX253" i="4"/>
  <c r="CX26" i="4"/>
  <c r="BK826" i="3"/>
  <c r="CF752" i="3"/>
  <c r="BN36" i="6"/>
  <c r="CV85" i="8"/>
  <c r="CU11" i="10"/>
  <c r="BF802" i="3"/>
  <c r="BF787" i="3"/>
  <c r="DC34" i="4"/>
  <c r="CX77" i="8"/>
  <c r="CU123" i="8"/>
  <c r="CU189" i="4"/>
  <c r="CU39" i="4"/>
  <c r="DG37" i="5"/>
  <c r="BQ27" i="6"/>
  <c r="CA806" i="3"/>
  <c r="CA844" i="3"/>
  <c r="CA752" i="3"/>
  <c r="CA763" i="3"/>
  <c r="CU81" i="10"/>
  <c r="BI823" i="3"/>
  <c r="CI104" i="8"/>
  <c r="CW110" i="3"/>
  <c r="CW105" i="3"/>
  <c r="CO105" i="4"/>
  <c r="CO167" i="8"/>
  <c r="CO107" i="7" s="1"/>
  <c r="CU96" i="3"/>
  <c r="CP96" i="3"/>
  <c r="CP84" i="3"/>
  <c r="CQ102" i="3"/>
  <c r="CA132" i="5"/>
  <c r="CF149" i="5"/>
  <c r="CF115" i="4"/>
  <c r="CF806" i="3"/>
  <c r="CF836" i="3"/>
  <c r="CF844" i="3"/>
  <c r="CV200" i="8"/>
  <c r="CV295" i="8" s="1"/>
  <c r="CW188" i="8"/>
  <c r="CW64" i="5"/>
  <c r="CR142" i="7"/>
  <c r="CS137" i="7"/>
  <c r="CV102" i="3"/>
  <c r="CV120" i="3"/>
  <c r="BS33" i="6"/>
  <c r="BQ26" i="7"/>
  <c r="BQ142" i="7"/>
  <c r="BW209" i="7"/>
  <c r="CJ48" i="7"/>
  <c r="CJ192" i="7"/>
  <c r="CE204" i="7"/>
  <c r="CE205" i="7" s="1"/>
  <c r="CE44" i="7"/>
  <c r="BK847" i="3"/>
  <c r="CP30" i="7"/>
  <c r="CP210" i="7"/>
  <c r="CJ74" i="8"/>
  <c r="CO73" i="4"/>
  <c r="BI112" i="8"/>
  <c r="CB85" i="8"/>
  <c r="CB18" i="8" s="1"/>
  <c r="CC26" i="6"/>
  <c r="BB85" i="3"/>
  <c r="BB74" i="8"/>
  <c r="BB130" i="8" s="1"/>
  <c r="CC107" i="4"/>
  <c r="BX15" i="5"/>
  <c r="CC33" i="5" s="1"/>
  <c r="BQ30" i="7"/>
  <c r="BQ210" i="7"/>
  <c r="BM228" i="4"/>
  <c r="BM121" i="8"/>
  <c r="BW141" i="4"/>
  <c r="BW142" i="4"/>
  <c r="DG142" i="8"/>
  <c r="DB142" i="8"/>
  <c r="BI188" i="4"/>
  <c r="CL124" i="8"/>
  <c r="CM75" i="8"/>
  <c r="CR131" i="8" s="1"/>
  <c r="CR74" i="4"/>
  <c r="CQ90" i="6"/>
  <c r="CY793" i="3"/>
  <c r="CW75" i="8"/>
  <c r="CW131" i="8" s="1"/>
  <c r="CW74" i="4"/>
  <c r="CO102" i="3"/>
  <c r="CM84" i="3"/>
  <c r="BB200" i="8"/>
  <c r="BB295" i="8" s="1"/>
  <c r="BB294" i="8" s="1"/>
  <c r="BB286" i="8"/>
  <c r="CV90" i="6"/>
  <c r="BE192" i="7"/>
  <c r="BE48" i="7"/>
  <c r="CH50" i="7"/>
  <c r="BG985" i="3"/>
  <c r="BC192" i="7"/>
  <c r="BI18" i="6"/>
  <c r="BI137" i="6"/>
  <c r="CU762" i="3"/>
  <c r="BF39" i="7"/>
  <c r="BF41" i="7" s="1"/>
  <c r="CV187" i="4"/>
  <c r="BB130" i="6"/>
  <c r="BB40" i="6" s="1"/>
  <c r="BO150" i="7"/>
  <c r="BI108" i="4"/>
  <c r="CK149" i="5"/>
  <c r="BQ787" i="3"/>
  <c r="CG831" i="3"/>
  <c r="AX744" i="3"/>
  <c r="BC752" i="3" s="1"/>
  <c r="BW247" i="8"/>
  <c r="BF161" i="8"/>
  <c r="BT46" i="7"/>
  <c r="AZ744" i="3"/>
  <c r="CL74" i="4"/>
  <c r="CI32" i="4"/>
  <c r="CB731" i="3"/>
  <c r="BJ196" i="10"/>
  <c r="BN209" i="4"/>
  <c r="BN205" i="4"/>
  <c r="BF107" i="4"/>
  <c r="CK46" i="7"/>
  <c r="CE732" i="3"/>
  <c r="CU219" i="4"/>
  <c r="DH142" i="4"/>
  <c r="DB167" i="8"/>
  <c r="DB107" i="7" s="1"/>
  <c r="DB841" i="3"/>
  <c r="DG31" i="5"/>
  <c r="DG33" i="4"/>
  <c r="CE137" i="6"/>
  <c r="BZ662" i="3"/>
  <c r="CN268" i="8"/>
  <c r="CS392" i="3"/>
  <c r="DG36" i="4"/>
  <c r="DG96" i="3"/>
  <c r="DG97" i="3"/>
  <c r="AQ26" i="10"/>
  <c r="BE744" i="3"/>
  <c r="CJ826" i="3"/>
  <c r="BL268" i="8"/>
  <c r="BL247" i="8" s="1"/>
  <c r="CO826" i="3"/>
  <c r="CO37" i="4"/>
  <c r="DA160" i="7"/>
  <c r="BA39" i="7"/>
  <c r="BZ86" i="3"/>
  <c r="BZ75" i="8"/>
  <c r="AZ190" i="10"/>
  <c r="CN33" i="6"/>
  <c r="CS33" i="6"/>
  <c r="CN26" i="7"/>
  <c r="CI50" i="7"/>
  <c r="CN132" i="5"/>
  <c r="CN183" i="5" s="1"/>
  <c r="CN149" i="5"/>
  <c r="DA162" i="4"/>
  <c r="DA164" i="4" s="1"/>
  <c r="CR193" i="7"/>
  <c r="BO33" i="6"/>
  <c r="BK33" i="6"/>
  <c r="BQ182" i="4"/>
  <c r="BH182" i="4"/>
  <c r="BC182" i="4"/>
  <c r="CD98" i="5"/>
  <c r="CD81" i="5"/>
  <c r="CD173" i="8"/>
  <c r="BM149" i="7"/>
  <c r="BE98" i="5"/>
  <c r="BE81" i="5"/>
  <c r="CH161" i="8"/>
  <c r="BO12" i="10"/>
  <c r="BO30" i="5"/>
  <c r="BO47" i="5"/>
  <c r="BO161" i="8"/>
  <c r="BU195" i="10"/>
  <c r="CP508" i="3"/>
  <c r="CQ440" i="3"/>
  <c r="CO26" i="6"/>
  <c r="CM127" i="4"/>
  <c r="CM129" i="4" s="1"/>
  <c r="CS115" i="8"/>
  <c r="CS187" i="4"/>
  <c r="BT66" i="3"/>
  <c r="BT735" i="3"/>
  <c r="BD66" i="3"/>
  <c r="BD735" i="3"/>
  <c r="BQ32" i="7"/>
  <c r="BM130" i="7"/>
  <c r="BM33" i="7" s="1"/>
  <c r="BG114" i="7"/>
  <c r="BM304" i="8"/>
  <c r="BN304" i="8"/>
  <c r="BH180" i="4"/>
  <c r="CP190" i="10"/>
  <c r="CP195" i="10"/>
  <c r="CL37" i="3"/>
  <c r="CM397" i="3"/>
  <c r="CY124" i="8"/>
  <c r="DD147" i="8" s="1"/>
  <c r="CY116" i="8"/>
  <c r="DD139" i="8" s="1"/>
  <c r="CV210" i="7"/>
  <c r="CV211" i="7" s="1"/>
  <c r="CV30" i="7"/>
  <c r="CO46" i="7"/>
  <c r="CH127" i="4"/>
  <c r="CH204" i="4"/>
  <c r="BR203" i="7"/>
  <c r="BL38" i="7"/>
  <c r="BG46" i="7"/>
  <c r="BA43" i="7"/>
  <c r="AZ43" i="7"/>
  <c r="BP787" i="3"/>
  <c r="BP795" i="3" s="1"/>
  <c r="AZ196" i="10"/>
  <c r="BC115" i="5"/>
  <c r="BC132" i="5" s="1"/>
  <c r="AP194" i="10"/>
  <c r="CP14" i="10"/>
  <c r="CM713" i="3"/>
  <c r="DC233" i="4"/>
  <c r="CN142" i="7"/>
  <c r="CI142" i="7"/>
  <c r="AZ142" i="7"/>
  <c r="AZ130" i="7"/>
  <c r="AZ33" i="7" s="1"/>
  <c r="BV246" i="4"/>
  <c r="CL247" i="4"/>
  <c r="BA982" i="3"/>
  <c r="CI268" i="8"/>
  <c r="CT243" i="8"/>
  <c r="DA108" i="4"/>
  <c r="BO193" i="7"/>
  <c r="BR252" i="4"/>
  <c r="BU193" i="10"/>
  <c r="CP191" i="10"/>
  <c r="CP709" i="3"/>
  <c r="DA183" i="3"/>
  <c r="DA247" i="4"/>
  <c r="CM192" i="7"/>
  <c r="CM193" i="7"/>
  <c r="BO48" i="7"/>
  <c r="BO192" i="7"/>
  <c r="CI149" i="7"/>
  <c r="BM21" i="6"/>
  <c r="BO53" i="6"/>
  <c r="BO21" i="6" s="1"/>
  <c r="CN33" i="5"/>
  <c r="CI33" i="5"/>
  <c r="CJ108" i="7"/>
  <c r="CF40" i="4"/>
  <c r="CK40" i="4"/>
  <c r="DB220" i="4"/>
  <c r="CX85" i="3"/>
  <c r="DA96" i="3"/>
  <c r="CV84" i="3"/>
  <c r="CB286" i="8"/>
  <c r="CB200" i="8"/>
  <c r="CB295" i="8" s="1"/>
  <c r="BR48" i="7"/>
  <c r="BF202" i="7"/>
  <c r="CF167" i="8"/>
  <c r="CF107" i="7" s="1"/>
  <c r="CK107" i="4"/>
  <c r="CF105" i="4"/>
  <c r="BD149" i="7"/>
  <c r="BD173" i="8"/>
  <c r="BD98" i="5"/>
  <c r="CF32" i="4"/>
  <c r="CW329" i="4"/>
  <c r="CU148" i="4"/>
  <c r="DB253" i="3"/>
  <c r="CU295" i="8"/>
  <c r="BQ96" i="8"/>
  <c r="CU306" i="8"/>
  <c r="CU243" i="8"/>
  <c r="CC269" i="8"/>
  <c r="BZ38" i="7"/>
  <c r="BZ192" i="7"/>
  <c r="DA21" i="3"/>
  <c r="CK752" i="3"/>
  <c r="CF802" i="3"/>
  <c r="CF113" i="4" s="1"/>
  <c r="CN104" i="8"/>
  <c r="BD100" i="8"/>
  <c r="BA192" i="10"/>
  <c r="CX329" i="4"/>
  <c r="CX330" i="4" s="1"/>
  <c r="CW141" i="4"/>
  <c r="CW32" i="5" s="1"/>
  <c r="CD205" i="7"/>
  <c r="CW167" i="8"/>
  <c r="CW107" i="7" s="1"/>
  <c r="DB107" i="4"/>
  <c r="CW120" i="3"/>
  <c r="CN304" i="8"/>
  <c r="CI196" i="10"/>
  <c r="BC50" i="7"/>
  <c r="CG162" i="4"/>
  <c r="CG210" i="4"/>
  <c r="CK123" i="8"/>
  <c r="CK146" i="8" s="1"/>
  <c r="DB227" i="4"/>
  <c r="DB226" i="4"/>
  <c r="CT50" i="7"/>
  <c r="CV43" i="7"/>
  <c r="CH77" i="8"/>
  <c r="DC36" i="5"/>
  <c r="CZ120" i="8"/>
  <c r="CW77" i="8"/>
  <c r="CX35" i="4"/>
  <c r="BW39" i="7"/>
  <c r="BG173" i="8"/>
  <c r="CM247" i="4"/>
  <c r="CM246" i="4"/>
  <c r="BQ191" i="10"/>
  <c r="BI121" i="8"/>
  <c r="BF120" i="8"/>
  <c r="BA120" i="8"/>
  <c r="BA143" i="8" s="1"/>
  <c r="AX663" i="3"/>
  <c r="BG210" i="7"/>
  <c r="BG211" i="7" s="1"/>
  <c r="BM114" i="7"/>
  <c r="BR323" i="4"/>
  <c r="CN124" i="8"/>
  <c r="BL709" i="3"/>
  <c r="CL731" i="3"/>
  <c r="CP727" i="3"/>
  <c r="CO63" i="3"/>
  <c r="CP731" i="3"/>
  <c r="CT727" i="3"/>
  <c r="CK202" i="4"/>
  <c r="CP830" i="3"/>
  <c r="CK26" i="7"/>
  <c r="CK142" i="7"/>
  <c r="CJ106" i="7"/>
  <c r="CJ22" i="7"/>
  <c r="CR727" i="3"/>
  <c r="CM45" i="3"/>
  <c r="CR429" i="3"/>
  <c r="CM429" i="3"/>
  <c r="CM431" i="3"/>
  <c r="CH42" i="3"/>
  <c r="CH425" i="3"/>
  <c r="CH401" i="3"/>
  <c r="CM423" i="3"/>
  <c r="CH314" i="3"/>
  <c r="CG44" i="3"/>
  <c r="CG297" i="3"/>
  <c r="CG401" i="3"/>
  <c r="CG284" i="3" s="1"/>
  <c r="CE46" i="3"/>
  <c r="CE392" i="3"/>
  <c r="CE38" i="3" s="1"/>
  <c r="CI428" i="3"/>
  <c r="CH565" i="3"/>
  <c r="CH296" i="3"/>
  <c r="CJ415" i="3"/>
  <c r="CJ550" i="3" s="1"/>
  <c r="CF41" i="3"/>
  <c r="CF15" i="3" s="1"/>
  <c r="CF542" i="3"/>
  <c r="CF424" i="3"/>
  <c r="CG424" i="3"/>
  <c r="CI418" i="3"/>
  <c r="CI542" i="3" s="1"/>
  <c r="CF545" i="3"/>
  <c r="CK422" i="3"/>
  <c r="CK420" i="3"/>
  <c r="CF313" i="3"/>
  <c r="CE565" i="3"/>
  <c r="CE296" i="3"/>
  <c r="CE206" i="3" s="1"/>
  <c r="CE391" i="3"/>
  <c r="CJ395" i="3" s="1"/>
  <c r="CH545" i="3"/>
  <c r="CH313" i="3"/>
  <c r="CH437" i="3"/>
  <c r="CH48" i="3" s="1"/>
  <c r="CL400" i="3"/>
  <c r="CL420" i="3"/>
  <c r="CL464" i="3"/>
  <c r="CL545" i="3"/>
  <c r="CL422" i="3"/>
  <c r="CL463" i="3" s="1"/>
  <c r="CL457" i="3" s="1"/>
  <c r="CO420" i="3"/>
  <c r="CM413" i="3"/>
  <c r="CM738" i="3"/>
  <c r="CK127" i="4"/>
  <c r="CK129" i="4" s="1"/>
  <c r="CK823" i="3"/>
  <c r="CR72" i="10"/>
  <c r="CS71" i="10"/>
  <c r="CS195" i="10"/>
  <c r="CU738" i="3"/>
  <c r="BN22" i="6"/>
  <c r="CD39" i="7"/>
  <c r="BF33" i="6"/>
  <c r="BR284" i="4"/>
  <c r="CO85" i="8"/>
  <c r="CZ210" i="7"/>
  <c r="CZ30" i="7"/>
  <c r="CZ31" i="7"/>
  <c r="BF135" i="10"/>
  <c r="CT121" i="3"/>
  <c r="CT129" i="3" s="1"/>
  <c r="CT120" i="3"/>
  <c r="CT128" i="3" s="1"/>
  <c r="BP135" i="10"/>
  <c r="BC181" i="4"/>
  <c r="BR75" i="8"/>
  <c r="BT50" i="7"/>
  <c r="CS26" i="7"/>
  <c r="CO46" i="3"/>
  <c r="CO430" i="3"/>
  <c r="CW63" i="3"/>
  <c r="DB727" i="3"/>
  <c r="DB184" i="3"/>
  <c r="DB651" i="3"/>
  <c r="DB652" i="3" s="1"/>
  <c r="DB654" i="3"/>
  <c r="DB658" i="3"/>
  <c r="DA63" i="3"/>
  <c r="DB731" i="3"/>
  <c r="CG142" i="7"/>
  <c r="BY114" i="7"/>
  <c r="AU798" i="3"/>
  <c r="CT31" i="7"/>
  <c r="DA31" i="7"/>
  <c r="CW60" i="3"/>
  <c r="DB709" i="3"/>
  <c r="CW17" i="3"/>
  <c r="DB209" i="3"/>
  <c r="DB211" i="3"/>
  <c r="DB210" i="3"/>
  <c r="DB208" i="3"/>
  <c r="CX133" i="4"/>
  <c r="DC831" i="3"/>
  <c r="DC37" i="5"/>
  <c r="DC736" i="3"/>
  <c r="DC55" i="4"/>
  <c r="DB213" i="3"/>
  <c r="DA58" i="3"/>
  <c r="DB684" i="3"/>
  <c r="CV31" i="7"/>
  <c r="DD138" i="10"/>
  <c r="CW58" i="3"/>
  <c r="DB681" i="3"/>
  <c r="CW57" i="3"/>
  <c r="DB680" i="3"/>
  <c r="CW133" i="4"/>
  <c r="DB134" i="4" s="1"/>
  <c r="DB831" i="3"/>
  <c r="CX202" i="4"/>
  <c r="DC830" i="3"/>
  <c r="DC38" i="5"/>
  <c r="DC83" i="5"/>
  <c r="DC84" i="5"/>
  <c r="DC85" i="5"/>
  <c r="CZ802" i="3"/>
  <c r="CZ113" i="4" s="1"/>
  <c r="DA55" i="4"/>
  <c r="DB212" i="3"/>
  <c r="DA17" i="3"/>
  <c r="DA57" i="3"/>
  <c r="DB683" i="3"/>
  <c r="CB589" i="3"/>
  <c r="CU31" i="7"/>
  <c r="CY31" i="7"/>
  <c r="CW56" i="3"/>
  <c r="DB662" i="3"/>
  <c r="CW202" i="4"/>
  <c r="DB830" i="3"/>
  <c r="DC35" i="5"/>
  <c r="DB185" i="3"/>
  <c r="DB716" i="3"/>
  <c r="DB713" i="3"/>
  <c r="DA836" i="3"/>
  <c r="W50" i="8"/>
  <c r="X50" i="8"/>
  <c r="T50" i="8"/>
  <c r="P50" i="8"/>
  <c r="AI50" i="8"/>
  <c r="AY50" i="8"/>
  <c r="AM50" i="8"/>
  <c r="AA50" i="8"/>
  <c r="AR50" i="8"/>
  <c r="Q50" i="8"/>
  <c r="AO50" i="8"/>
  <c r="AQ50" i="8"/>
  <c r="AE50" i="8"/>
  <c r="AK50" i="8"/>
  <c r="AB50" i="8"/>
  <c r="DQ188" i="4"/>
  <c r="DL188" i="4"/>
  <c r="DA830" i="3"/>
  <c r="DA202" i="4"/>
  <c r="BY53" i="6"/>
  <c r="BY21" i="6" s="1"/>
  <c r="CC71" i="6"/>
  <c r="CC23" i="6" s="1"/>
  <c r="CU124" i="8"/>
  <c r="CU190" i="4"/>
  <c r="CX347" i="3"/>
  <c r="CX298" i="3"/>
  <c r="AZ192" i="10"/>
  <c r="AZ26" i="10"/>
  <c r="AV982" i="3"/>
  <c r="AV826" i="3"/>
  <c r="AV835" i="3" s="1"/>
  <c r="AV837" i="3" s="1"/>
  <c r="CR96" i="8"/>
  <c r="CU132" i="5"/>
  <c r="BI202" i="4"/>
  <c r="CF147" i="8"/>
  <c r="BQ39" i="7"/>
  <c r="CV142" i="4"/>
  <c r="CV49" i="5" s="1"/>
  <c r="CU151" i="4"/>
  <c r="CT105" i="3"/>
  <c r="BG419" i="3"/>
  <c r="DA142" i="4"/>
  <c r="DA49" i="5" s="1"/>
  <c r="CZ132" i="5"/>
  <c r="CZ151" i="4"/>
  <c r="CU149" i="5"/>
  <c r="BA131" i="8"/>
  <c r="BK14" i="10"/>
  <c r="CU149" i="7"/>
  <c r="CT99" i="3"/>
  <c r="BC107" i="4"/>
  <c r="BC167" i="8"/>
  <c r="BC107" i="7" s="1"/>
  <c r="BH107" i="4"/>
  <c r="BC105" i="4"/>
  <c r="DI776" i="3"/>
  <c r="CQ18" i="6"/>
  <c r="BG23" i="7"/>
  <c r="BG105" i="7"/>
  <c r="BN33" i="6"/>
  <c r="CN73" i="4"/>
  <c r="CI85" i="3"/>
  <c r="CI74" i="8"/>
  <c r="CG44" i="7"/>
  <c r="CG204" i="7"/>
  <c r="DA141" i="4"/>
  <c r="CZ149" i="5"/>
  <c r="CZ36" i="4"/>
  <c r="CV164" i="4"/>
  <c r="CT110" i="3"/>
  <c r="CK48" i="5"/>
  <c r="CK31" i="5"/>
  <c r="BC39" i="7"/>
  <c r="BC41" i="7" s="1"/>
  <c r="CX74" i="8"/>
  <c r="CX73" i="4"/>
  <c r="CU763" i="3"/>
  <c r="CU806" i="3"/>
  <c r="CU115" i="4"/>
  <c r="CV841" i="3"/>
  <c r="CV787" i="3"/>
  <c r="CG22" i="6"/>
  <c r="CG71" i="6"/>
  <c r="CG23" i="6" s="1"/>
  <c r="BA40" i="7"/>
  <c r="BH21" i="7"/>
  <c r="BH209" i="7"/>
  <c r="BH130" i="6"/>
  <c r="BH40" i="6" s="1"/>
  <c r="BS20" i="7"/>
  <c r="BS142" i="7"/>
  <c r="BF44" i="7"/>
  <c r="BF204" i="7"/>
  <c r="BD18" i="6"/>
  <c r="BD137" i="6"/>
  <c r="BE83" i="6"/>
  <c r="CA137" i="6"/>
  <c r="CA26" i="6"/>
  <c r="CS22" i="6"/>
  <c r="CS71" i="6"/>
  <c r="CS23" i="6" s="1"/>
  <c r="BE44" i="7"/>
  <c r="BE204" i="7"/>
  <c r="BG20" i="6"/>
  <c r="BJ52" i="6"/>
  <c r="BQ204" i="7"/>
  <c r="BQ44" i="7"/>
  <c r="CH193" i="7"/>
  <c r="AZ40" i="7"/>
  <c r="AZ149" i="7"/>
  <c r="BD21" i="7"/>
  <c r="CJ44" i="7"/>
  <c r="CJ204" i="7"/>
  <c r="CR61" i="8"/>
  <c r="AT26" i="10"/>
  <c r="BM40" i="7"/>
  <c r="BL96" i="8"/>
  <c r="BH280" i="8"/>
  <c r="CL59" i="8"/>
  <c r="BD183" i="4"/>
  <c r="BL167" i="8"/>
  <c r="BL107" i="7" s="1"/>
  <c r="BL15" i="5"/>
  <c r="BX50" i="7"/>
  <c r="BJ13" i="10"/>
  <c r="BJ14" i="10"/>
  <c r="CC194" i="10"/>
  <c r="CC191" i="10"/>
  <c r="CK204" i="7"/>
  <c r="CK44" i="7"/>
  <c r="CD304" i="8"/>
  <c r="DA81" i="10"/>
  <c r="CQ304" i="8"/>
  <c r="CS304" i="8" s="1"/>
  <c r="BP192" i="7"/>
  <c r="BP48" i="7"/>
  <c r="BS39" i="7"/>
  <c r="BS202" i="7"/>
  <c r="BX200" i="8"/>
  <c r="BX295" i="8" s="1"/>
  <c r="BX286" i="8"/>
  <c r="CE71" i="6"/>
  <c r="CE23" i="6" s="1"/>
  <c r="CN22" i="6"/>
  <c r="CH199" i="8"/>
  <c r="CH192" i="7"/>
  <c r="CP39" i="7"/>
  <c r="CD306" i="8"/>
  <c r="BN268" i="8"/>
  <c r="BL22" i="6"/>
  <c r="BV142" i="7"/>
  <c r="BO44" i="7"/>
  <c r="BO204" i="7"/>
  <c r="BP127" i="4"/>
  <c r="BP129" i="4" s="1"/>
  <c r="BP823" i="3"/>
  <c r="BX90" i="6"/>
  <c r="BX27" i="6" s="1"/>
  <c r="BW14" i="10"/>
  <c r="BH46" i="7"/>
  <c r="CL167" i="4"/>
  <c r="CL112" i="8" s="1"/>
  <c r="CB281" i="4"/>
  <c r="CF72" i="10"/>
  <c r="BB105" i="7"/>
  <c r="CA193" i="7"/>
  <c r="AZ458" i="3"/>
  <c r="BU246" i="4"/>
  <c r="BR247" i="4"/>
  <c r="BJ36" i="6"/>
  <c r="BJ268" i="8"/>
  <c r="BJ247" i="8" s="1"/>
  <c r="CB268" i="8"/>
  <c r="CB247" i="8" s="1"/>
  <c r="CG268" i="8"/>
  <c r="CJ131" i="6"/>
  <c r="DF76" i="10"/>
  <c r="DA802" i="3"/>
  <c r="DA113" i="4" s="1"/>
  <c r="CD47" i="5"/>
  <c r="DC193" i="3"/>
  <c r="CZ21" i="6"/>
  <c r="DB16" i="3"/>
  <c r="DB56" i="8"/>
  <c r="AZ139" i="8"/>
  <c r="CB33" i="6"/>
  <c r="BI20" i="7"/>
  <c r="BV22" i="6"/>
  <c r="BD204" i="7"/>
  <c r="BD44" i="7"/>
  <c r="BF188" i="8"/>
  <c r="BF216" i="8"/>
  <c r="CK93" i="8"/>
  <c r="CK94" i="8" s="1"/>
  <c r="CK223" i="8"/>
  <c r="CK243" i="8"/>
  <c r="CQ186" i="4"/>
  <c r="BQ192" i="7"/>
  <c r="CA192" i="7"/>
  <c r="CK189" i="4"/>
  <c r="CR60" i="8"/>
  <c r="BB23" i="7"/>
  <c r="CZ81" i="5"/>
  <c r="CZ98" i="5"/>
  <c r="CZ167" i="8"/>
  <c r="CZ107" i="7" s="1"/>
  <c r="CZ107" i="4"/>
  <c r="CZ105" i="4"/>
  <c r="CZ189" i="4"/>
  <c r="CZ123" i="8"/>
  <c r="CZ59" i="8"/>
  <c r="CC805" i="3"/>
  <c r="CC763" i="3"/>
  <c r="CA98" i="5"/>
  <c r="CA173" i="8"/>
  <c r="CA81" i="5"/>
  <c r="CF98" i="5"/>
  <c r="CA149" i="7"/>
  <c r="CX304" i="8"/>
  <c r="BI50" i="7"/>
  <c r="BI192" i="7"/>
  <c r="BX269" i="8"/>
  <c r="BX268" i="8"/>
  <c r="BX247" i="8" s="1"/>
  <c r="BB100" i="8"/>
  <c r="BE35" i="6"/>
  <c r="BR34" i="6"/>
  <c r="BR41" i="8"/>
  <c r="CV142" i="8"/>
  <c r="CR50" i="7"/>
  <c r="CR192" i="7"/>
  <c r="BS43" i="7"/>
  <c r="BS192" i="7"/>
  <c r="BB14" i="5"/>
  <c r="BG142" i="4"/>
  <c r="BG141" i="4"/>
  <c r="BG165" i="4" s="1"/>
  <c r="BN44" i="7"/>
  <c r="BN204" i="7"/>
  <c r="CI188" i="8"/>
  <c r="CI200" i="8"/>
  <c r="CI280" i="8"/>
  <c r="CF142" i="7"/>
  <c r="BL224" i="4"/>
  <c r="BL117" i="8"/>
  <c r="BL140" i="8" s="1"/>
  <c r="CZ85" i="8"/>
  <c r="BO60" i="6"/>
  <c r="BF199" i="8"/>
  <c r="BQ202" i="4"/>
  <c r="BQ836" i="3"/>
  <c r="CZ21" i="3"/>
  <c r="BX183" i="4"/>
  <c r="BX123" i="8" s="1"/>
  <c r="BV50" i="7"/>
  <c r="CF28" i="7"/>
  <c r="CC286" i="8"/>
  <c r="CC200" i="8"/>
  <c r="CC295" i="8" s="1"/>
  <c r="BZ202" i="7"/>
  <c r="BZ205" i="7" s="1"/>
  <c r="BZ39" i="7"/>
  <c r="BA204" i="7"/>
  <c r="BA205" i="7" s="1"/>
  <c r="BA44" i="7"/>
  <c r="BM19" i="6"/>
  <c r="BO45" i="6"/>
  <c r="BT61" i="6"/>
  <c r="BX193" i="7"/>
  <c r="BX192" i="7"/>
  <c r="CD252" i="4"/>
  <c r="CD247" i="4"/>
  <c r="CD246" i="4"/>
  <c r="CF161" i="8"/>
  <c r="CF71" i="8" s="1"/>
  <c r="CF14" i="8" s="1"/>
  <c r="CF30" i="5"/>
  <c r="CF47" i="5"/>
  <c r="CC192" i="7"/>
  <c r="CC50" i="7"/>
  <c r="BM31" i="7"/>
  <c r="BL186" i="4"/>
  <c r="BL116" i="8"/>
  <c r="BV830" i="3"/>
  <c r="CA138" i="8"/>
  <c r="CQ26" i="6"/>
  <c r="CP202" i="7"/>
  <c r="CT229" i="4"/>
  <c r="CT125" i="8"/>
  <c r="CS29" i="7"/>
  <c r="BG96" i="8"/>
  <c r="CU101" i="10"/>
  <c r="CB400" i="3"/>
  <c r="CG420" i="3"/>
  <c r="CG422" i="3"/>
  <c r="CG470" i="3" s="1"/>
  <c r="CB545" i="3"/>
  <c r="BI15" i="5"/>
  <c r="CA142" i="8"/>
  <c r="CS96" i="3"/>
  <c r="BW59" i="8"/>
  <c r="BB202" i="4"/>
  <c r="BQ224" i="4"/>
  <c r="CW162" i="4"/>
  <c r="CW323" i="4"/>
  <c r="CT38" i="7"/>
  <c r="CT192" i="7"/>
  <c r="CV28" i="7"/>
  <c r="CV142" i="7"/>
  <c r="CU26" i="7"/>
  <c r="CU142" i="7"/>
  <c r="CT142" i="7"/>
  <c r="CT20" i="7"/>
  <c r="CP322" i="4"/>
  <c r="CX115" i="8"/>
  <c r="CL77" i="8"/>
  <c r="CG77" i="8"/>
  <c r="CG132" i="8" s="1"/>
  <c r="CG34" i="4"/>
  <c r="CC77" i="8"/>
  <c r="CH34" i="4"/>
  <c r="BV115" i="4"/>
  <c r="CA116" i="4" s="1"/>
  <c r="BV806" i="3"/>
  <c r="BV802" i="3"/>
  <c r="BV836" i="3"/>
  <c r="BO836" i="3"/>
  <c r="BV66" i="3"/>
  <c r="BV735" i="3"/>
  <c r="BR66" i="3"/>
  <c r="BR735" i="3"/>
  <c r="BJ66" i="3"/>
  <c r="BJ735" i="3"/>
  <c r="CU36" i="4"/>
  <c r="CR148" i="4"/>
  <c r="CF280" i="8"/>
  <c r="CF200" i="8"/>
  <c r="CI192" i="7"/>
  <c r="BB44" i="7"/>
  <c r="BB204" i="7"/>
  <c r="BB205" i="7" s="1"/>
  <c r="BY304" i="8"/>
  <c r="BO247" i="4"/>
  <c r="BV86" i="3"/>
  <c r="BV75" i="8"/>
  <c r="CS72" i="10"/>
  <c r="CN194" i="10"/>
  <c r="CN191" i="10"/>
  <c r="BO96" i="8"/>
  <c r="BJ96" i="8"/>
  <c r="CJ81" i="5"/>
  <c r="BZ98" i="5"/>
  <c r="BZ81" i="5"/>
  <c r="BZ173" i="8"/>
  <c r="BJ81" i="5"/>
  <c r="BJ98" i="5"/>
  <c r="BK81" i="5"/>
  <c r="BZ161" i="8"/>
  <c r="BZ12" i="10"/>
  <c r="BE47" i="5"/>
  <c r="AZ12" i="10"/>
  <c r="CD90" i="6"/>
  <c r="BY65" i="10"/>
  <c r="BR190" i="10"/>
  <c r="CO48" i="3"/>
  <c r="CO502" i="3"/>
  <c r="BY66" i="3"/>
  <c r="BY735" i="3"/>
  <c r="BM66" i="3"/>
  <c r="BM735" i="3"/>
  <c r="BE66" i="3"/>
  <c r="BE735" i="3"/>
  <c r="BN192" i="7"/>
  <c r="BQ114" i="7"/>
  <c r="CG192" i="7"/>
  <c r="CI29" i="7"/>
  <c r="CP72" i="10"/>
  <c r="CN192" i="10"/>
  <c r="CS68" i="10"/>
  <c r="CJ45" i="3"/>
  <c r="CJ429" i="3"/>
  <c r="CJ431" i="3"/>
  <c r="CF127" i="4"/>
  <c r="CF129" i="4" s="1"/>
  <c r="CF204" i="4"/>
  <c r="BE115" i="5"/>
  <c r="BE40" i="4"/>
  <c r="CM46" i="3"/>
  <c r="CM434" i="3"/>
  <c r="CP416" i="3"/>
  <c r="CR425" i="3"/>
  <c r="CR401" i="3"/>
  <c r="CJ58" i="3"/>
  <c r="CY210" i="7"/>
  <c r="CY211" i="7" s="1"/>
  <c r="CY287" i="8" s="1"/>
  <c r="CY30" i="7"/>
  <c r="CZ203" i="7"/>
  <c r="CZ205" i="7" s="1"/>
  <c r="CZ39" i="7"/>
  <c r="BG22" i="6"/>
  <c r="CB22" i="6"/>
  <c r="CM13" i="10"/>
  <c r="BM53" i="3"/>
  <c r="BM16" i="3" s="1"/>
  <c r="BM409" i="3"/>
  <c r="BK53" i="3"/>
  <c r="BK16" i="3" s="1"/>
  <c r="BK409" i="3"/>
  <c r="BK453" i="3"/>
  <c r="BB52" i="3"/>
  <c r="BB15" i="3" s="1"/>
  <c r="BB418" i="3"/>
  <c r="CO79" i="8"/>
  <c r="CO39" i="4"/>
  <c r="CJ39" i="4"/>
  <c r="CO190" i="10"/>
  <c r="CO13" i="10"/>
  <c r="CG43" i="3"/>
  <c r="CG16" i="3" s="1"/>
  <c r="CG565" i="3"/>
  <c r="CG436" i="3"/>
  <c r="CS101" i="10"/>
  <c r="CS26" i="10"/>
  <c r="CS65" i="10"/>
  <c r="BH71" i="6"/>
  <c r="BH23" i="6" s="1"/>
  <c r="CN70" i="10"/>
  <c r="CX157" i="7"/>
  <c r="CW44" i="7"/>
  <c r="CO831" i="3"/>
  <c r="CN115" i="8"/>
  <c r="CR730" i="3"/>
  <c r="CS26" i="6"/>
  <c r="BY79" i="8"/>
  <c r="BY35" i="4"/>
  <c r="CL50" i="7"/>
  <c r="DA726" i="3"/>
  <c r="CX125" i="7"/>
  <c r="CX28" i="7" s="1"/>
  <c r="CW28" i="7"/>
  <c r="DA202" i="7"/>
  <c r="DA39" i="7"/>
  <c r="CY269" i="8"/>
  <c r="BU114" i="7"/>
  <c r="BK114" i="7"/>
  <c r="BZ183" i="4"/>
  <c r="BA183" i="4"/>
  <c r="CM49" i="3"/>
  <c r="CM552" i="3"/>
  <c r="BT79" i="8"/>
  <c r="BT133" i="8" s="1"/>
  <c r="BT35" i="4"/>
  <c r="CZ108" i="4"/>
  <c r="A196" i="10"/>
  <c r="CO223" i="8"/>
  <c r="CA268" i="8"/>
  <c r="CA247" i="8" s="1"/>
  <c r="CJ268" i="8"/>
  <c r="CO268" i="8"/>
  <c r="CY802" i="3"/>
  <c r="CY113" i="4" s="1"/>
  <c r="BJ142" i="7"/>
  <c r="AH26" i="10"/>
  <c r="AB26" i="10"/>
  <c r="L26" i="10"/>
  <c r="AU194" i="10"/>
  <c r="AI26" i="10"/>
  <c r="V26" i="10"/>
  <c r="BO193" i="10"/>
  <c r="BM247" i="4"/>
  <c r="CY106" i="7"/>
  <c r="BB268" i="8"/>
  <c r="CY90" i="6"/>
  <c r="DB181" i="3"/>
  <c r="DB183" i="3"/>
  <c r="CW54" i="8"/>
  <c r="DB55" i="8" s="1"/>
  <c r="DB182" i="3"/>
  <c r="DB180" i="3"/>
  <c r="CY787" i="3"/>
  <c r="BN108" i="4"/>
  <c r="BL190" i="4"/>
  <c r="BQ190" i="4"/>
  <c r="BL124" i="8"/>
  <c r="BL228" i="4"/>
  <c r="BG228" i="4"/>
  <c r="BG121" i="8"/>
  <c r="CG98" i="5"/>
  <c r="CG81" i="5"/>
  <c r="CL98" i="5"/>
  <c r="CG173" i="8"/>
  <c r="CL81" i="5"/>
  <c r="BX21" i="6"/>
  <c r="BK22" i="6"/>
  <c r="BK71" i="6"/>
  <c r="BK23" i="6" s="1"/>
  <c r="BB173" i="8"/>
  <c r="BG81" i="5"/>
  <c r="BG98" i="5"/>
  <c r="BI787" i="3"/>
  <c r="BI821" i="3" s="1"/>
  <c r="CW26" i="6"/>
  <c r="CR26" i="6"/>
  <c r="CR137" i="6"/>
  <c r="DC57" i="3"/>
  <c r="DD57" i="3"/>
  <c r="AZ93" i="8"/>
  <c r="BG112" i="8"/>
  <c r="BM985" i="3"/>
  <c r="BJ545" i="3"/>
  <c r="BJ419" i="3"/>
  <c r="BJ542" i="3"/>
  <c r="CQ18" i="8"/>
  <c r="BR73" i="8"/>
  <c r="BW46" i="4"/>
  <c r="BW45" i="4"/>
  <c r="BL44" i="7"/>
  <c r="BL204" i="7"/>
  <c r="BF22" i="8"/>
  <c r="BB36" i="6"/>
  <c r="BC56" i="3"/>
  <c r="BL71" i="6"/>
  <c r="BL23" i="6" s="1"/>
  <c r="BL20" i="6"/>
  <c r="BT22" i="7"/>
  <c r="CS164" i="4"/>
  <c r="CS322" i="4"/>
  <c r="CS142" i="4"/>
  <c r="CU99" i="3"/>
  <c r="CV105" i="3"/>
  <c r="CU105" i="3"/>
  <c r="CS146" i="4"/>
  <c r="CQ148" i="4"/>
  <c r="CW80" i="10"/>
  <c r="CX24" i="4"/>
  <c r="CP124" i="8"/>
  <c r="CP190" i="4"/>
  <c r="BZ24" i="7"/>
  <c r="CP33" i="5"/>
  <c r="CP50" i="5"/>
  <c r="CD150" i="7"/>
  <c r="BI208" i="4"/>
  <c r="BJ208" i="4"/>
  <c r="CH196" i="10"/>
  <c r="CP149" i="5"/>
  <c r="CP132" i="5"/>
  <c r="BH108" i="4"/>
  <c r="BM108" i="4"/>
  <c r="BJ33" i="4"/>
  <c r="BN73" i="8"/>
  <c r="BN82" i="8" s="1"/>
  <c r="CK35" i="6"/>
  <c r="BS208" i="4"/>
  <c r="AZ40" i="6"/>
  <c r="BF168" i="4"/>
  <c r="BA112" i="8"/>
  <c r="BC46" i="7"/>
  <c r="BC204" i="7"/>
  <c r="BZ20" i="6"/>
  <c r="CD52" i="6"/>
  <c r="AZ202" i="7"/>
  <c r="AZ39" i="7"/>
  <c r="CK39" i="4"/>
  <c r="CF39" i="4"/>
  <c r="CF167" i="4"/>
  <c r="BL127" i="4"/>
  <c r="CK24" i="7"/>
  <c r="CL203" i="7"/>
  <c r="CL39" i="7"/>
  <c r="CG180" i="4"/>
  <c r="CG116" i="8" s="1"/>
  <c r="BH201" i="4"/>
  <c r="BH841" i="3"/>
  <c r="BX20" i="6"/>
  <c r="BY52" i="6"/>
  <c r="BO33" i="4"/>
  <c r="CF96" i="8"/>
  <c r="BW115" i="5"/>
  <c r="BM204" i="7"/>
  <c r="BM205" i="7" s="1"/>
  <c r="BM44" i="7"/>
  <c r="CK26" i="6"/>
  <c r="CK137" i="6"/>
  <c r="CK131" i="6"/>
  <c r="CK193" i="7"/>
  <c r="CK192" i="7"/>
  <c r="CF193" i="7"/>
  <c r="CF192" i="7"/>
  <c r="BJ193" i="7"/>
  <c r="BJ192" i="7"/>
  <c r="BW38" i="7"/>
  <c r="BW192" i="7"/>
  <c r="BF29" i="7"/>
  <c r="BF130" i="7"/>
  <c r="BF33" i="7" s="1"/>
  <c r="BA130" i="7"/>
  <c r="BA33" i="7" s="1"/>
  <c r="CE304" i="8"/>
  <c r="CI304" i="8" s="1"/>
  <c r="CE243" i="8"/>
  <c r="BK304" i="8"/>
  <c r="CM72" i="10"/>
  <c r="CH72" i="10"/>
  <c r="BZ162" i="4"/>
  <c r="CE323" i="4"/>
  <c r="BZ210" i="4"/>
  <c r="BZ323" i="4"/>
  <c r="BU125" i="8"/>
  <c r="BZ228" i="4"/>
  <c r="BU121" i="8"/>
  <c r="CK224" i="4"/>
  <c r="CF224" i="4"/>
  <c r="CF117" i="8"/>
  <c r="CB117" i="8"/>
  <c r="CB224" i="4"/>
  <c r="BX117" i="8"/>
  <c r="BT117" i="8"/>
  <c r="BT224" i="4"/>
  <c r="BY186" i="4"/>
  <c r="BY116" i="8"/>
  <c r="CD139" i="8" s="1"/>
  <c r="BT186" i="4"/>
  <c r="BT116" i="8"/>
  <c r="BJ116" i="8"/>
  <c r="BO186" i="4"/>
  <c r="BJ186" i="4"/>
  <c r="BF186" i="4"/>
  <c r="BA116" i="8"/>
  <c r="CH115" i="8"/>
  <c r="CM187" i="4"/>
  <c r="BY187" i="4"/>
  <c r="CD187" i="4"/>
  <c r="BY115" i="8"/>
  <c r="BK14" i="5"/>
  <c r="BK142" i="4"/>
  <c r="BP141" i="4"/>
  <c r="BP165" i="4" s="1"/>
  <c r="BP142" i="4"/>
  <c r="BK141" i="4"/>
  <c r="BK165" i="4" s="1"/>
  <c r="BE142" i="4"/>
  <c r="BJ142" i="4"/>
  <c r="BJ141" i="4"/>
  <c r="BJ165" i="4" s="1"/>
  <c r="BE141" i="4"/>
  <c r="BE165" i="4" s="1"/>
  <c r="BE14" i="5"/>
  <c r="BE13" i="10" s="1"/>
  <c r="BY32" i="4"/>
  <c r="BT32" i="4"/>
  <c r="BJ32" i="4"/>
  <c r="BO32" i="4"/>
  <c r="CF21" i="6"/>
  <c r="CV79" i="10"/>
  <c r="BX246" i="4"/>
  <c r="DB63" i="3"/>
  <c r="CQ122" i="8"/>
  <c r="CI844" i="3"/>
  <c r="CI752" i="3"/>
  <c r="CI115" i="4"/>
  <c r="CI763" i="3"/>
  <c r="CI836" i="3"/>
  <c r="CI802" i="3"/>
  <c r="DG762" i="3"/>
  <c r="AZ150" i="7"/>
  <c r="CW787" i="3"/>
  <c r="CW847" i="3"/>
  <c r="CW841" i="3"/>
  <c r="BX167" i="8"/>
  <c r="BX107" i="7" s="1"/>
  <c r="BX105" i="4"/>
  <c r="CF243" i="8"/>
  <c r="BN226" i="4"/>
  <c r="BD106" i="7"/>
  <c r="BD71" i="8"/>
  <c r="CU121" i="3"/>
  <c r="CU103" i="3"/>
  <c r="CZ97" i="3"/>
  <c r="CV103" i="3"/>
  <c r="CU84" i="3"/>
  <c r="CO48" i="7"/>
  <c r="CO192" i="7"/>
  <c r="CN20" i="6"/>
  <c r="CN71" i="6"/>
  <c r="CN23" i="6" s="1"/>
  <c r="CX44" i="4"/>
  <c r="CU45" i="4"/>
  <c r="CU73" i="8"/>
  <c r="CR30" i="7"/>
  <c r="CR210" i="7"/>
  <c r="CB149" i="7"/>
  <c r="CB40" i="7"/>
  <c r="BL50" i="7"/>
  <c r="CB21" i="7"/>
  <c r="CB130" i="6"/>
  <c r="CB40" i="6" s="1"/>
  <c r="BE40" i="7"/>
  <c r="BE149" i="7"/>
  <c r="BS18" i="6"/>
  <c r="CP115" i="8"/>
  <c r="CP187" i="4"/>
  <c r="CZ39" i="4"/>
  <c r="CU97" i="3"/>
  <c r="BQ50" i="7"/>
  <c r="CA286" i="8"/>
  <c r="CA200" i="8"/>
  <c r="CA295" i="8" s="1"/>
  <c r="CN22" i="7"/>
  <c r="CE24" i="7"/>
  <c r="CN202" i="7"/>
  <c r="CA43" i="7"/>
  <c r="BV98" i="5"/>
  <c r="BQ173" i="8"/>
  <c r="CZ48" i="5"/>
  <c r="BB46" i="7"/>
  <c r="CI306" i="8"/>
  <c r="BX44" i="7"/>
  <c r="BX204" i="7"/>
  <c r="BC14" i="5"/>
  <c r="BH49" i="5" s="1"/>
  <c r="CH268" i="8"/>
  <c r="BT53" i="6"/>
  <c r="BT21" i="6" s="1"/>
  <c r="CC73" i="4"/>
  <c r="BH22" i="6"/>
  <c r="BP71" i="6"/>
  <c r="BP23" i="6" s="1"/>
  <c r="BC787" i="3"/>
  <c r="BR142" i="7"/>
  <c r="CE22" i="6"/>
  <c r="BU247" i="4"/>
  <c r="BP114" i="7"/>
  <c r="BR36" i="6"/>
  <c r="CI83" i="6"/>
  <c r="CA252" i="4"/>
  <c r="AK193" i="10"/>
  <c r="AF195" i="10"/>
  <c r="CN252" i="4"/>
  <c r="AY26" i="10"/>
  <c r="CS60" i="10"/>
  <c r="DD73" i="4"/>
  <c r="BO61" i="6"/>
  <c r="CA71" i="6"/>
  <c r="DE79" i="10"/>
  <c r="CS219" i="4"/>
  <c r="DG187" i="4"/>
  <c r="DE187" i="4"/>
  <c r="CZ150" i="7"/>
  <c r="CM66" i="3"/>
  <c r="CS741" i="3"/>
  <c r="DE74" i="10"/>
  <c r="CO219" i="4"/>
  <c r="BP219" i="4"/>
  <c r="BF219" i="4"/>
  <c r="DE190" i="4"/>
  <c r="DE150" i="4"/>
  <c r="CE985" i="3"/>
  <c r="CA985" i="3"/>
  <c r="DA268" i="8"/>
  <c r="CZ246" i="4"/>
  <c r="DA193" i="7"/>
  <c r="CW151" i="4"/>
  <c r="CX147" i="4"/>
  <c r="CG122" i="8"/>
  <c r="CG188" i="4"/>
  <c r="BS73" i="8"/>
  <c r="BS12" i="5"/>
  <c r="CZ46" i="4"/>
  <c r="CZ45" i="4"/>
  <c r="BP814" i="3"/>
  <c r="BP130" i="4" s="1"/>
  <c r="CE139" i="8"/>
  <c r="BZ139" i="8"/>
  <c r="AG55" i="8"/>
  <c r="CR167" i="8"/>
  <c r="CR107" i="7" s="1"/>
  <c r="CR105" i="4"/>
  <c r="CW107" i="4"/>
  <c r="BC35" i="6"/>
  <c r="CH93" i="8"/>
  <c r="CH223" i="8"/>
  <c r="CC27" i="6"/>
  <c r="CC97" i="6"/>
  <c r="CC28" i="6" s="1"/>
  <c r="CO131" i="8"/>
  <c r="BG33" i="6"/>
  <c r="BA192" i="7"/>
  <c r="BA193" i="7"/>
  <c r="CD38" i="7"/>
  <c r="CD192" i="7"/>
  <c r="BZ142" i="7"/>
  <c r="BZ193" i="7"/>
  <c r="BT31" i="7"/>
  <c r="BT130" i="7"/>
  <c r="BT33" i="7" s="1"/>
  <c r="BY32" i="7"/>
  <c r="BY130" i="7"/>
  <c r="BY33" i="7" s="1"/>
  <c r="BU29" i="7"/>
  <c r="BU130" i="7"/>
  <c r="BU33" i="7" s="1"/>
  <c r="BT200" i="8"/>
  <c r="BT286" i="8"/>
  <c r="AE26" i="10"/>
  <c r="BY255" i="8"/>
  <c r="BJ255" i="8"/>
  <c r="CD30" i="7"/>
  <c r="CD210" i="7"/>
  <c r="CD130" i="7"/>
  <c r="CD33" i="7" s="1"/>
  <c r="BU210" i="7"/>
  <c r="BU30" i="7"/>
  <c r="BK210" i="7"/>
  <c r="BK211" i="7" s="1"/>
  <c r="BK30" i="7"/>
  <c r="BA30" i="7"/>
  <c r="BA210" i="7"/>
  <c r="BA211" i="7" s="1"/>
  <c r="BO196" i="10"/>
  <c r="BO26" i="10"/>
  <c r="CC26" i="10"/>
  <c r="BY195" i="10"/>
  <c r="BY26" i="10"/>
  <c r="BT195" i="10"/>
  <c r="CR70" i="10"/>
  <c r="CM26" i="10"/>
  <c r="CM194" i="10"/>
  <c r="CK70" i="10"/>
  <c r="CF70" i="10"/>
  <c r="CB194" i="10"/>
  <c r="CG70" i="10"/>
  <c r="CB26" i="10"/>
  <c r="BT194" i="10"/>
  <c r="BP194" i="10"/>
  <c r="BV805" i="3"/>
  <c r="BQ805" i="3"/>
  <c r="BA847" i="3"/>
  <c r="CH732" i="3"/>
  <c r="CH728" i="3"/>
  <c r="BX728" i="3"/>
  <c r="BX732" i="3"/>
  <c r="BS728" i="3"/>
  <c r="BS732" i="3"/>
  <c r="BN732" i="3"/>
  <c r="BN728" i="3"/>
  <c r="BP728" i="3"/>
  <c r="BK732" i="3"/>
  <c r="BK728" i="3"/>
  <c r="BJ728" i="3"/>
  <c r="BE728" i="3"/>
  <c r="BF732" i="3"/>
  <c r="CK727" i="3"/>
  <c r="CG731" i="3"/>
  <c r="CF731" i="3"/>
  <c r="CF727" i="3"/>
  <c r="BX731" i="3"/>
  <c r="CC727" i="3"/>
  <c r="BU731" i="3"/>
  <c r="BY727" i="3"/>
  <c r="BQ731" i="3"/>
  <c r="BP731" i="3"/>
  <c r="BP727" i="3"/>
  <c r="BL63" i="3"/>
  <c r="BL731" i="3"/>
  <c r="BQ727" i="3"/>
  <c r="BM731" i="3"/>
  <c r="BI731" i="3"/>
  <c r="BH727" i="3"/>
  <c r="BM727" i="3"/>
  <c r="BH731" i="3"/>
  <c r="BD63" i="3"/>
  <c r="BI727" i="3"/>
  <c r="AZ63" i="3"/>
  <c r="BE727" i="3"/>
  <c r="CG730" i="3"/>
  <c r="CL726" i="3"/>
  <c r="CG726" i="3"/>
  <c r="CH730" i="3"/>
  <c r="CB730" i="3"/>
  <c r="CC730" i="3"/>
  <c r="CC726" i="3"/>
  <c r="BX730" i="3"/>
  <c r="BU730" i="3"/>
  <c r="AY61" i="3"/>
  <c r="AY697" i="3"/>
  <c r="AW61" i="3"/>
  <c r="AW697" i="3"/>
  <c r="BQ589" i="3"/>
  <c r="BR589" i="3"/>
  <c r="BW589" i="3"/>
  <c r="BV589" i="3"/>
  <c r="CG53" i="3"/>
  <c r="CG452" i="3"/>
  <c r="CG445" i="3"/>
  <c r="CH454" i="3"/>
  <c r="CG453" i="3"/>
  <c r="CG454" i="3"/>
  <c r="CF454" i="3"/>
  <c r="CJ452" i="3"/>
  <c r="CE454" i="3"/>
  <c r="CJ453" i="3"/>
  <c r="CE445" i="3"/>
  <c r="CE453" i="3"/>
  <c r="BT52" i="3"/>
  <c r="BT15" i="3" s="1"/>
  <c r="BU460" i="3"/>
  <c r="BY470" i="3"/>
  <c r="BY458" i="3"/>
  <c r="BT470" i="3"/>
  <c r="BT458" i="3"/>
  <c r="BT418" i="3"/>
  <c r="BT459" i="3"/>
  <c r="BT445" i="3"/>
  <c r="BY459" i="3"/>
  <c r="BT463" i="3"/>
  <c r="BY463" i="3"/>
  <c r="AZ52" i="3"/>
  <c r="AZ15" i="3" s="1"/>
  <c r="AZ470" i="3"/>
  <c r="BA460" i="3"/>
  <c r="BE459" i="3"/>
  <c r="AZ463" i="3"/>
  <c r="BE458" i="3"/>
  <c r="BE470" i="3"/>
  <c r="AZ418" i="3"/>
  <c r="BE463" i="3"/>
  <c r="AZ445" i="3"/>
  <c r="BY53" i="3"/>
  <c r="BY16" i="3" s="1"/>
  <c r="BY445" i="3"/>
  <c r="BY453" i="3"/>
  <c r="CD452" i="3"/>
  <c r="BY409" i="3"/>
  <c r="BZ454" i="3"/>
  <c r="CD453" i="3"/>
  <c r="BY452" i="3"/>
  <c r="BE445" i="3"/>
  <c r="BE51" i="3" s="1"/>
  <c r="BE14" i="3" s="1"/>
  <c r="BF454" i="3"/>
  <c r="BE409" i="3"/>
  <c r="BE410" i="3" s="1"/>
  <c r="BE453" i="3"/>
  <c r="AS52" i="3"/>
  <c r="AS15" i="3" s="1"/>
  <c r="AT464" i="3"/>
  <c r="AQ52" i="3"/>
  <c r="AQ15" i="3" s="1"/>
  <c r="AR464" i="3"/>
  <c r="AQ464" i="3"/>
  <c r="AQ418" i="3"/>
  <c r="AQ419" i="3" s="1"/>
  <c r="AG391" i="3"/>
  <c r="AX52" i="3"/>
  <c r="AX15" i="3" s="1"/>
  <c r="AX464" i="3"/>
  <c r="AY460" i="3"/>
  <c r="AX470" i="3"/>
  <c r="BC458" i="3"/>
  <c r="BC463" i="3"/>
  <c r="BC470" i="3"/>
  <c r="AV52" i="3"/>
  <c r="AV15" i="3" s="1"/>
  <c r="AV418" i="3"/>
  <c r="AV459" i="3"/>
  <c r="BA463" i="3"/>
  <c r="AV458" i="3"/>
  <c r="AV460" i="3"/>
  <c r="AV463" i="3"/>
  <c r="AV470" i="3"/>
  <c r="BA458" i="3"/>
  <c r="BA459" i="3"/>
  <c r="AW464" i="3"/>
  <c r="BA470" i="3"/>
  <c r="AV445" i="3"/>
  <c r="CC210" i="4"/>
  <c r="CC162" i="4"/>
  <c r="CH323" i="4"/>
  <c r="CC323" i="4"/>
  <c r="BV210" i="4"/>
  <c r="BV162" i="4"/>
  <c r="CA323" i="4"/>
  <c r="BT210" i="4"/>
  <c r="BT162" i="4"/>
  <c r="CI190" i="4"/>
  <c r="CI124" i="8"/>
  <c r="CN190" i="4"/>
  <c r="CC124" i="8"/>
  <c r="CC147" i="8" s="1"/>
  <c r="CH190" i="4"/>
  <c r="CD190" i="4"/>
  <c r="CD124" i="8"/>
  <c r="BP122" i="8"/>
  <c r="BU188" i="4"/>
  <c r="BP188" i="4"/>
  <c r="BV121" i="8"/>
  <c r="CA228" i="4"/>
  <c r="BT228" i="4"/>
  <c r="BO121" i="8"/>
  <c r="CJ225" i="4"/>
  <c r="CE118" i="8"/>
  <c r="CE225" i="4"/>
  <c r="CC115" i="8"/>
  <c r="CC187" i="4"/>
  <c r="BT112" i="8"/>
  <c r="BT168" i="4"/>
  <c r="BY168" i="4"/>
  <c r="CI108" i="4"/>
  <c r="CD105" i="4"/>
  <c r="CD108" i="4"/>
  <c r="CB167" i="8"/>
  <c r="CB107" i="7" s="1"/>
  <c r="CB105" i="4"/>
  <c r="CB107" i="4"/>
  <c r="BZ167" i="8"/>
  <c r="BZ107" i="7" s="1"/>
  <c r="CE107" i="4"/>
  <c r="BZ107" i="4"/>
  <c r="BZ105" i="4"/>
  <c r="CB108" i="4"/>
  <c r="BW105" i="4"/>
  <c r="BS304" i="8"/>
  <c r="BE304" i="8"/>
  <c r="CF186" i="4"/>
  <c r="CK186" i="4"/>
  <c r="CF116" i="8"/>
  <c r="BR180" i="4"/>
  <c r="BL86" i="3"/>
  <c r="AU121" i="3"/>
  <c r="AZ125" i="3" s="1"/>
  <c r="AY686" i="3"/>
  <c r="AZ686" i="3" s="1"/>
  <c r="AU12" i="10"/>
  <c r="AK12" i="10"/>
  <c r="CS203" i="7"/>
  <c r="CS39" i="7"/>
  <c r="CC188" i="4"/>
  <c r="CL120" i="8"/>
  <c r="CQ227" i="4"/>
  <c r="CT121" i="8"/>
  <c r="CY228" i="4"/>
  <c r="CT228" i="4"/>
  <c r="BV209" i="7"/>
  <c r="BV130" i="6"/>
  <c r="BV40" i="6" s="1"/>
  <c r="CM71" i="8"/>
  <c r="AS419" i="3"/>
  <c r="BU108" i="4"/>
  <c r="BP105" i="4"/>
  <c r="CR46" i="4"/>
  <c r="CR45" i="4"/>
  <c r="CM45" i="4"/>
  <c r="CM73" i="8"/>
  <c r="CM46" i="4"/>
  <c r="CT823" i="3"/>
  <c r="CT841" i="3"/>
  <c r="CU35" i="5"/>
  <c r="BI26" i="7"/>
  <c r="BI142" i="7"/>
  <c r="CR809" i="3"/>
  <c r="CR823" i="3"/>
  <c r="CM202" i="7"/>
  <c r="BI33" i="6"/>
  <c r="BC36" i="6"/>
  <c r="BT204" i="7"/>
  <c r="BT44" i="7"/>
  <c r="CW123" i="8"/>
  <c r="BD96" i="8"/>
  <c r="CP45" i="7"/>
  <c r="CP160" i="7"/>
  <c r="CK39" i="7"/>
  <c r="CC142" i="4"/>
  <c r="BX14" i="5"/>
  <c r="CM130" i="6"/>
  <c r="CM40" i="6" s="1"/>
  <c r="CM209" i="7"/>
  <c r="CM21" i="7"/>
  <c r="BS204" i="7"/>
  <c r="CL96" i="8"/>
  <c r="BY59" i="8"/>
  <c r="CV150" i="4"/>
  <c r="BU130" i="6"/>
  <c r="BU40" i="6" s="1"/>
  <c r="BU21" i="7"/>
  <c r="BE33" i="5"/>
  <c r="BE50" i="5"/>
  <c r="CN14" i="10"/>
  <c r="CN13" i="10"/>
  <c r="CN31" i="5"/>
  <c r="CN48" i="5"/>
  <c r="CC43" i="7"/>
  <c r="BU39" i="7"/>
  <c r="BU203" i="7"/>
  <c r="BU205" i="7" s="1"/>
  <c r="BP216" i="8"/>
  <c r="BR65" i="10"/>
  <c r="CP48" i="5"/>
  <c r="CP31" i="5"/>
  <c r="CF192" i="10"/>
  <c r="CS202" i="7"/>
  <c r="BQ167" i="8"/>
  <c r="BQ107" i="7" s="1"/>
  <c r="BQ15" i="5"/>
  <c r="CJ73" i="4"/>
  <c r="CC161" i="8"/>
  <c r="BQ193" i="7"/>
  <c r="CP90" i="6"/>
  <c r="CD61" i="6"/>
  <c r="CH142" i="7"/>
  <c r="BD192" i="7"/>
  <c r="CV37" i="4"/>
  <c r="BO52" i="6"/>
  <c r="BU22" i="6"/>
  <c r="BZ253" i="4"/>
  <c r="CG114" i="7"/>
  <c r="AA191" i="10"/>
  <c r="BO39" i="4"/>
  <c r="CL246" i="4"/>
  <c r="CO108" i="4"/>
  <c r="DA142" i="7"/>
  <c r="CP69" i="10"/>
  <c r="DA754" i="3"/>
  <c r="DH113" i="6"/>
  <c r="DA269" i="8"/>
  <c r="DA826" i="3"/>
  <c r="DF829" i="3" s="1"/>
  <c r="CJ219" i="4"/>
  <c r="CI90" i="6"/>
  <c r="CU230" i="3"/>
  <c r="CT219" i="4"/>
  <c r="BC29" i="7"/>
  <c r="BD19" i="6"/>
  <c r="BE45" i="6"/>
  <c r="BE19" i="6" s="1"/>
  <c r="CH32" i="7"/>
  <c r="CG203" i="7"/>
  <c r="CG39" i="7"/>
  <c r="BV194" i="10"/>
  <c r="BV193" i="10"/>
  <c r="BV195" i="10"/>
  <c r="BV44" i="8"/>
  <c r="BV26" i="10"/>
  <c r="BV65" i="10"/>
  <c r="CA65" i="10"/>
  <c r="BV90" i="6"/>
  <c r="BV191" i="10"/>
  <c r="BV196" i="10"/>
  <c r="BV190" i="10"/>
  <c r="BV12" i="10"/>
  <c r="BV192" i="10"/>
  <c r="BA71" i="6"/>
  <c r="BA23" i="6" s="1"/>
  <c r="BA19" i="6"/>
  <c r="BY38" i="7"/>
  <c r="BY192" i="7"/>
  <c r="CZ154" i="8"/>
  <c r="CZ94" i="8"/>
  <c r="CK20" i="6"/>
  <c r="CY77" i="8"/>
  <c r="BH744" i="3"/>
  <c r="BH806" i="3" s="1"/>
  <c r="BB140" i="8"/>
  <c r="BR14" i="10"/>
  <c r="BR13" i="10"/>
  <c r="CZ125" i="8"/>
  <c r="CB48" i="5"/>
  <c r="CB31" i="5"/>
  <c r="BW31" i="5"/>
  <c r="CW79" i="10"/>
  <c r="BQ65" i="10"/>
  <c r="BL44" i="8"/>
  <c r="BL193" i="10"/>
  <c r="BL194" i="10"/>
  <c r="BL191" i="10"/>
  <c r="BL90" i="6"/>
  <c r="CJ167" i="8"/>
  <c r="CJ107" i="7" s="1"/>
  <c r="CJ105" i="4"/>
  <c r="CN103" i="4"/>
  <c r="CJ107" i="4"/>
  <c r="CO107" i="4"/>
  <c r="CP21" i="7"/>
  <c r="CP130" i="6"/>
  <c r="CP40" i="6" s="1"/>
  <c r="CP209" i="7"/>
  <c r="BQ183" i="4"/>
  <c r="BZ71" i="6"/>
  <c r="BZ23" i="6" s="1"/>
  <c r="BT192" i="7"/>
  <c r="BT38" i="7"/>
  <c r="CQ115" i="8"/>
  <c r="CG22" i="7"/>
  <c r="CW36" i="5"/>
  <c r="CF207" i="3"/>
  <c r="BN20" i="6"/>
  <c r="BN71" i="6"/>
  <c r="BW48" i="5"/>
  <c r="CY107" i="4"/>
  <c r="CY167" i="8"/>
  <c r="CY107" i="7" s="1"/>
  <c r="CY105" i="4"/>
  <c r="AX56" i="3"/>
  <c r="AX662" i="3"/>
  <c r="BC662" i="3"/>
  <c r="AX668" i="3"/>
  <c r="CD142" i="8"/>
  <c r="BO125" i="8"/>
  <c r="CZ188" i="4"/>
  <c r="CZ122" i="8"/>
  <c r="CZ79" i="8"/>
  <c r="CZ36" i="5"/>
  <c r="CZ167" i="4"/>
  <c r="CZ32" i="4"/>
  <c r="BL192" i="10"/>
  <c r="BA147" i="8"/>
  <c r="BP108" i="4"/>
  <c r="BK105" i="4"/>
  <c r="BK823" i="3"/>
  <c r="CZ836" i="3"/>
  <c r="BQ192" i="10"/>
  <c r="BN247" i="4"/>
  <c r="BN246" i="4"/>
  <c r="CR56" i="3"/>
  <c r="CR662" i="3"/>
  <c r="BY13" i="10"/>
  <c r="CB33" i="5"/>
  <c r="CP142" i="4"/>
  <c r="CP49" i="5" s="1"/>
  <c r="CK322" i="4"/>
  <c r="CP141" i="4"/>
  <c r="CN142" i="4"/>
  <c r="BR108" i="4"/>
  <c r="BR105" i="4"/>
  <c r="BW108" i="4"/>
  <c r="BX45" i="4"/>
  <c r="BX46" i="4"/>
  <c r="CK35" i="4"/>
  <c r="CF79" i="8"/>
  <c r="CU77" i="8"/>
  <c r="CX99" i="3"/>
  <c r="CX110" i="3"/>
  <c r="BC142" i="7"/>
  <c r="BC20" i="7"/>
  <c r="BC105" i="7"/>
  <c r="CE49" i="5"/>
  <c r="CE32" i="5"/>
  <c r="CJ32" i="5"/>
  <c r="BD142" i="8"/>
  <c r="AW26" i="10"/>
  <c r="CM33" i="7"/>
  <c r="CI141" i="4"/>
  <c r="BV33" i="6"/>
  <c r="BV192" i="7"/>
  <c r="BV38" i="7"/>
  <c r="CP106" i="7"/>
  <c r="CP22" i="7"/>
  <c r="BW44" i="7"/>
  <c r="BW204" i="7"/>
  <c r="BW205" i="7" s="1"/>
  <c r="BH137" i="6"/>
  <c r="BH18" i="6"/>
  <c r="BM20" i="7"/>
  <c r="CJ202" i="7"/>
  <c r="CJ39" i="7"/>
  <c r="CP19" i="6"/>
  <c r="BS71" i="6"/>
  <c r="BS23" i="6" s="1"/>
  <c r="BI44" i="7"/>
  <c r="BI204" i="7"/>
  <c r="BO814" i="3"/>
  <c r="CZ302" i="3"/>
  <c r="CX270" i="3"/>
  <c r="CY31" i="5"/>
  <c r="CT31" i="5"/>
  <c r="CQ50" i="5"/>
  <c r="CQ33" i="5"/>
  <c r="BJ135" i="8"/>
  <c r="CY94" i="8"/>
  <c r="CY154" i="8"/>
  <c r="BA138" i="8"/>
  <c r="BT115" i="4"/>
  <c r="BY752" i="3"/>
  <c r="BT806" i="3"/>
  <c r="BT752" i="3"/>
  <c r="BT836" i="3"/>
  <c r="BT802" i="3"/>
  <c r="BT844" i="3"/>
  <c r="CV148" i="4"/>
  <c r="CB542" i="3"/>
  <c r="CB313" i="3"/>
  <c r="CB419" i="3"/>
  <c r="BG202" i="7"/>
  <c r="BY103" i="7"/>
  <c r="BX22" i="7"/>
  <c r="BY104" i="7"/>
  <c r="BX23" i="7"/>
  <c r="AW982" i="3"/>
  <c r="BI419" i="3"/>
  <c r="BM71" i="6"/>
  <c r="BM23" i="6" s="1"/>
  <c r="CQ21" i="7"/>
  <c r="CQ209" i="7"/>
  <c r="CX201" i="8"/>
  <c r="CX296" i="8" s="1"/>
  <c r="BL195" i="10"/>
  <c r="BB33" i="6"/>
  <c r="CP96" i="8"/>
  <c r="BE59" i="8"/>
  <c r="BJ304" i="8"/>
  <c r="CX129" i="7"/>
  <c r="CW32" i="7"/>
  <c r="CN116" i="8"/>
  <c r="CO188" i="4"/>
  <c r="CP71" i="10"/>
  <c r="CS69" i="10"/>
  <c r="CN26" i="10"/>
  <c r="BU60" i="3"/>
  <c r="BU783" i="3"/>
  <c r="CE33" i="6"/>
  <c r="BA33" i="6"/>
  <c r="CG137" i="6"/>
  <c r="BK137" i="6"/>
  <c r="BK18" i="6"/>
  <c r="BQ284" i="4"/>
  <c r="BJ47" i="5"/>
  <c r="BE30" i="5"/>
  <c r="CJ196" i="10"/>
  <c r="CJ194" i="10"/>
  <c r="CJ190" i="10"/>
  <c r="CE90" i="6"/>
  <c r="CE190" i="10"/>
  <c r="BZ90" i="6"/>
  <c r="BZ190" i="10"/>
  <c r="BP44" i="8"/>
  <c r="BP90" i="6"/>
  <c r="BP190" i="10"/>
  <c r="BK12" i="10"/>
  <c r="CN43" i="7"/>
  <c r="CG43" i="7"/>
  <c r="BK43" i="7"/>
  <c r="BU58" i="3"/>
  <c r="BV684" i="3"/>
  <c r="BT58" i="3"/>
  <c r="BO59" i="6"/>
  <c r="CA59" i="8"/>
  <c r="BQ180" i="4"/>
  <c r="BR219" i="4"/>
  <c r="AS798" i="3"/>
  <c r="BH219" i="4"/>
  <c r="BE26" i="7"/>
  <c r="BE142" i="7"/>
  <c r="BE114" i="7"/>
  <c r="BW193" i="7"/>
  <c r="CI193" i="7"/>
  <c r="CV133" i="4"/>
  <c r="DA134" i="4" s="1"/>
  <c r="DA831" i="3"/>
  <c r="BJ114" i="7"/>
  <c r="BZ831" i="3"/>
  <c r="BY108" i="4"/>
  <c r="BR193" i="7"/>
  <c r="BI219" i="4"/>
  <c r="CI841" i="3"/>
  <c r="CA707" i="3"/>
  <c r="CT42" i="3"/>
  <c r="CH187" i="4"/>
  <c r="BE195" i="10"/>
  <c r="BO787" i="3"/>
  <c r="BO795" i="3" s="1"/>
  <c r="BV252" i="4"/>
  <c r="BO841" i="3"/>
  <c r="BP191" i="10"/>
  <c r="AU193" i="10"/>
  <c r="CY133" i="4"/>
  <c r="DD134" i="4" s="1"/>
  <c r="CY841" i="3"/>
  <c r="BE219" i="4"/>
  <c r="BN52" i="4"/>
  <c r="BL250" i="3"/>
  <c r="BN158" i="3"/>
  <c r="BO206" i="3"/>
  <c r="BL55" i="4"/>
  <c r="BF159" i="3"/>
  <c r="BF158" i="3" s="1"/>
  <c r="AW157" i="3"/>
  <c r="AS157" i="3"/>
  <c r="AO157" i="3"/>
  <c r="AK157" i="3"/>
  <c r="AG157" i="3"/>
  <c r="BW56" i="8"/>
  <c r="BX203" i="4"/>
  <c r="BD55" i="4"/>
  <c r="AA57" i="8"/>
  <c r="Z53" i="8"/>
  <c r="CP114" i="8"/>
  <c r="DB61" i="3"/>
  <c r="CE763" i="3"/>
  <c r="CJ762" i="3"/>
  <c r="CE762" i="3"/>
  <c r="CY105" i="3"/>
  <c r="CY99" i="3"/>
  <c r="BW55" i="4"/>
  <c r="CZ105" i="3"/>
  <c r="DV885" i="3"/>
  <c r="DV945" i="3" s="1"/>
  <c r="BY56" i="3"/>
  <c r="CE63" i="3"/>
  <c r="BK63" i="3"/>
  <c r="BG63" i="3"/>
  <c r="AS722" i="3"/>
  <c r="AS56" i="3"/>
  <c r="AN722" i="3"/>
  <c r="AN56" i="3"/>
  <c r="AJ662" i="3"/>
  <c r="AJ56" i="3"/>
  <c r="AE668" i="3"/>
  <c r="AE56" i="3"/>
  <c r="AZ61" i="3"/>
  <c r="BR60" i="3"/>
  <c r="BP60" i="3"/>
  <c r="BN60" i="3"/>
  <c r="BL60" i="3"/>
  <c r="BJ60" i="3"/>
  <c r="BC60" i="3"/>
  <c r="BE60" i="3"/>
  <c r="BT60" i="3"/>
  <c r="CP495" i="3"/>
  <c r="BQ735" i="3"/>
  <c r="AZ57" i="3"/>
  <c r="CI57" i="3"/>
  <c r="CO60" i="3"/>
  <c r="CL60" i="3"/>
  <c r="CK60" i="3"/>
  <c r="CJ60" i="3"/>
  <c r="CH60" i="3"/>
  <c r="CG60" i="3"/>
  <c r="CF60" i="3"/>
  <c r="CE60" i="3"/>
  <c r="CC60" i="3"/>
  <c r="CB60" i="3"/>
  <c r="CA60" i="3"/>
  <c r="BZ60" i="3"/>
  <c r="BX60" i="3"/>
  <c r="BW60" i="3"/>
  <c r="CQ60" i="3"/>
  <c r="CO284" i="3"/>
  <c r="CP270" i="3"/>
  <c r="CT60" i="3"/>
  <c r="CP735" i="3"/>
  <c r="CP66" i="3"/>
  <c r="CI741" i="3"/>
  <c r="CD741" i="3"/>
  <c r="DA240" i="3"/>
  <c r="DA684" i="3"/>
  <c r="CY60" i="3"/>
  <c r="BN735" i="3"/>
  <c r="BN66" i="3"/>
  <c r="BF735" i="3"/>
  <c r="BF66" i="3"/>
  <c r="BB735" i="3"/>
  <c r="BB66" i="3"/>
  <c r="AA159" i="3"/>
  <c r="DB58" i="3"/>
  <c r="CT742" i="3"/>
  <c r="CX740" i="3"/>
  <c r="CM727" i="3"/>
  <c r="CH63" i="3"/>
  <c r="CC63" i="3"/>
  <c r="BR63" i="3"/>
  <c r="BB63" i="3"/>
  <c r="CD63" i="3"/>
  <c r="AR722" i="3"/>
  <c r="AR56" i="3"/>
  <c r="AM722" i="3"/>
  <c r="AM56" i="3"/>
  <c r="AD668" i="3"/>
  <c r="AD56" i="3"/>
  <c r="BD60" i="3"/>
  <c r="BB61" i="3"/>
  <c r="BH60" i="3"/>
  <c r="BA60" i="3"/>
  <c r="BU56" i="3"/>
  <c r="BO57" i="3"/>
  <c r="CP63" i="3"/>
  <c r="CR63" i="3"/>
  <c r="CM63" i="3"/>
  <c r="CN57" i="3"/>
  <c r="CI58" i="3"/>
  <c r="CA57" i="3"/>
  <c r="CP60" i="3"/>
  <c r="CZ680" i="3"/>
  <c r="CU57" i="3"/>
  <c r="CZ727" i="3"/>
  <c r="CU63" i="3"/>
  <c r="CY65" i="3"/>
  <c r="CO735" i="3"/>
  <c r="CO66" i="3"/>
  <c r="CZ56" i="3"/>
  <c r="CV65" i="3"/>
  <c r="CD60" i="3"/>
  <c r="CG63" i="3"/>
  <c r="BI63" i="3"/>
  <c r="BA63" i="3"/>
  <c r="AQ722" i="3"/>
  <c r="AQ56" i="3"/>
  <c r="AH668" i="3"/>
  <c r="AH56" i="3"/>
  <c r="BD61" i="3"/>
  <c r="BA61" i="3"/>
  <c r="BM60" i="3"/>
  <c r="BI60" i="3"/>
  <c r="CK731" i="3"/>
  <c r="CK63" i="3"/>
  <c r="BV60" i="3"/>
  <c r="BY58" i="3"/>
  <c r="BU735" i="3"/>
  <c r="BI735" i="3"/>
  <c r="BV58" i="3"/>
  <c r="CS63" i="3"/>
  <c r="CL58" i="3"/>
  <c r="CK58" i="3"/>
  <c r="CH684" i="3"/>
  <c r="CH58" i="3"/>
  <c r="BE58" i="3"/>
  <c r="BJ58" i="3"/>
  <c r="CP57" i="3"/>
  <c r="CS57" i="3"/>
  <c r="CV60" i="3"/>
  <c r="BF54" i="4"/>
  <c r="CT66" i="3"/>
  <c r="CX741" i="3"/>
  <c r="CX66" i="3" s="1"/>
  <c r="CY56" i="3"/>
  <c r="BX735" i="3"/>
  <c r="BX66" i="3"/>
  <c r="BP735" i="3"/>
  <c r="BP66" i="3"/>
  <c r="BL735" i="3"/>
  <c r="BL66" i="3"/>
  <c r="BH735" i="3"/>
  <c r="BH66" i="3"/>
  <c r="BR809" i="3"/>
  <c r="CF63" i="3"/>
  <c r="BX63" i="3"/>
  <c r="BT63" i="3"/>
  <c r="BU727" i="3"/>
  <c r="BP63" i="3"/>
  <c r="BH63" i="3"/>
  <c r="AO722" i="3"/>
  <c r="AO56" i="3"/>
  <c r="BC61" i="3"/>
  <c r="BG60" i="3"/>
  <c r="CJ63" i="3"/>
  <c r="CI60" i="3"/>
  <c r="BA735" i="3"/>
  <c r="CL63" i="3"/>
  <c r="CR60" i="3"/>
  <c r="CL56" i="3"/>
  <c r="CK56" i="3"/>
  <c r="CJ56" i="3"/>
  <c r="CH56" i="3"/>
  <c r="CG56" i="3"/>
  <c r="CF56" i="3"/>
  <c r="CE56" i="3"/>
  <c r="CC56" i="3"/>
  <c r="CB56" i="3"/>
  <c r="CA56" i="3"/>
  <c r="BZ56" i="3"/>
  <c r="BX56" i="3"/>
  <c r="BW56" i="3"/>
  <c r="CS60" i="3"/>
  <c r="CM60" i="3"/>
  <c r="CM56" i="3"/>
  <c r="CU60" i="3"/>
  <c r="CQ735" i="3"/>
  <c r="CQ66" i="3"/>
  <c r="CZ60" i="3"/>
  <c r="DA213" i="3"/>
  <c r="CE982" i="3"/>
  <c r="BW735" i="3"/>
  <c r="BW66" i="3"/>
  <c r="BS735" i="3"/>
  <c r="BS66" i="3"/>
  <c r="BK735" i="3"/>
  <c r="BK66" i="3"/>
  <c r="BG735" i="3"/>
  <c r="BG66" i="3"/>
  <c r="BC735" i="3"/>
  <c r="BC66" i="3"/>
  <c r="DA56" i="3"/>
  <c r="DA60" i="3"/>
  <c r="BI159" i="3"/>
  <c r="BI158" i="3" s="1"/>
  <c r="CC113" i="8"/>
  <c r="CB135" i="4"/>
  <c r="CH220" i="4"/>
  <c r="CF220" i="4"/>
  <c r="CC220" i="4"/>
  <c r="CV203" i="4"/>
  <c r="AA55" i="8"/>
  <c r="Z55" i="8"/>
  <c r="AD53" i="8"/>
  <c r="AF53" i="8"/>
  <c r="AZ131" i="4"/>
  <c r="BE131" i="4"/>
  <c r="BA135" i="4"/>
  <c r="BA137" i="4"/>
  <c r="Z57" i="8"/>
  <c r="AE57" i="8"/>
  <c r="BF114" i="8"/>
  <c r="BI129" i="4"/>
  <c r="BF113" i="8"/>
  <c r="DJ131" i="4"/>
  <c r="DH238" i="3"/>
  <c r="CY814" i="3"/>
  <c r="DD815" i="3" s="1"/>
  <c r="CY223" i="4"/>
  <c r="CY114" i="8"/>
  <c r="CQ34" i="3"/>
  <c r="CQ19" i="3" s="1"/>
  <c r="CT114" i="8"/>
  <c r="CZ763" i="3"/>
  <c r="BK830" i="3"/>
  <c r="BK202" i="4"/>
  <c r="DB89" i="4"/>
  <c r="DD90" i="4" s="1"/>
  <c r="DC650" i="3"/>
  <c r="DD651" i="3" s="1"/>
  <c r="DD652" i="3" s="1"/>
  <c r="CX787" i="3"/>
  <c r="CX809" i="3"/>
  <c r="CX841" i="3"/>
  <c r="CY13" i="3"/>
  <c r="CY52" i="8"/>
  <c r="CY52" i="4"/>
  <c r="DD53" i="4" s="1"/>
  <c r="AY752" i="3"/>
  <c r="CU809" i="3"/>
  <c r="CU787" i="3"/>
  <c r="CU823" i="3"/>
  <c r="BK201" i="4"/>
  <c r="BK841" i="3"/>
  <c r="CP763" i="3"/>
  <c r="CP802" i="3"/>
  <c r="CP113" i="4" s="1"/>
  <c r="CP836" i="3"/>
  <c r="CU752" i="3"/>
  <c r="CP115" i="4"/>
  <c r="CK841" i="3"/>
  <c r="CP831" i="3"/>
  <c r="CK826" i="3"/>
  <c r="CK835" i="3" s="1"/>
  <c r="CK201" i="4"/>
  <c r="CK133" i="4"/>
  <c r="CK844" i="3"/>
  <c r="CO45" i="3"/>
  <c r="CP433" i="3"/>
  <c r="CO431" i="3"/>
  <c r="CO433" i="3"/>
  <c r="CO429" i="3"/>
  <c r="BY709" i="3"/>
  <c r="BZ713" i="3"/>
  <c r="CD709" i="3"/>
  <c r="BY783" i="3"/>
  <c r="CE589" i="3"/>
  <c r="CF589" i="3"/>
  <c r="CG711" i="3"/>
  <c r="CF711" i="3"/>
  <c r="CF698" i="3"/>
  <c r="CH711" i="3"/>
  <c r="CH698" i="3"/>
  <c r="CM707" i="3"/>
  <c r="CH707" i="3"/>
  <c r="CL711" i="3"/>
  <c r="CK707" i="3"/>
  <c r="CK711" i="3"/>
  <c r="CP707" i="3"/>
  <c r="CK698" i="3"/>
  <c r="CH787" i="3"/>
  <c r="CH823" i="3"/>
  <c r="CH847" i="3"/>
  <c r="CG787" i="3"/>
  <c r="CG821" i="3" s="1"/>
  <c r="CF823" i="3"/>
  <c r="CF787" i="3"/>
  <c r="CF847" i="3"/>
  <c r="CF809" i="3"/>
  <c r="CE787" i="3"/>
  <c r="CE802" i="3"/>
  <c r="CE113" i="4" s="1"/>
  <c r="CC127" i="4"/>
  <c r="CC204" i="4"/>
  <c r="CC823" i="3"/>
  <c r="CC787" i="3"/>
  <c r="CC802" i="3"/>
  <c r="BZ127" i="4"/>
  <c r="BZ823" i="3"/>
  <c r="BZ204" i="4"/>
  <c r="BZ809" i="3"/>
  <c r="BY787" i="3"/>
  <c r="BY809" i="3"/>
  <c r="BX787" i="3"/>
  <c r="BX802" i="3"/>
  <c r="BV823" i="3"/>
  <c r="BV204" i="4"/>
  <c r="BV114" i="8" s="1"/>
  <c r="BV127" i="4"/>
  <c r="BU787" i="3"/>
  <c r="BU823" i="3"/>
  <c r="BU847" i="3"/>
  <c r="BT787" i="3"/>
  <c r="BT809" i="3"/>
  <c r="BT841" i="3"/>
  <c r="BZ683" i="3"/>
  <c r="BY668" i="3"/>
  <c r="CD680" i="3"/>
  <c r="CN45" i="3"/>
  <c r="CN329" i="3"/>
  <c r="CM443" i="3"/>
  <c r="CO443" i="3"/>
  <c r="CM345" i="3"/>
  <c r="CM438" i="3"/>
  <c r="CK443" i="3"/>
  <c r="CJ438" i="3"/>
  <c r="CJ345" i="3"/>
  <c r="CJ278" i="3" s="1"/>
  <c r="CC53" i="3"/>
  <c r="CC16" i="3" s="1"/>
  <c r="CC445" i="3"/>
  <c r="CC453" i="3"/>
  <c r="CC452" i="3"/>
  <c r="CH452" i="3"/>
  <c r="CC454" i="3"/>
  <c r="BZ52" i="3"/>
  <c r="BZ15" i="3" s="1"/>
  <c r="BZ418" i="3"/>
  <c r="BZ445" i="3"/>
  <c r="BZ464" i="3"/>
  <c r="BZ458" i="3"/>
  <c r="BZ463" i="3"/>
  <c r="CA460" i="3"/>
  <c r="CE463" i="3"/>
  <c r="BZ470" i="3"/>
  <c r="BZ623" i="3" s="1"/>
  <c r="CE458" i="3"/>
  <c r="BZ459" i="3"/>
  <c r="CM683" i="3"/>
  <c r="CM668" i="3"/>
  <c r="CR680" i="3"/>
  <c r="CM680" i="3"/>
  <c r="CR443" i="3"/>
  <c r="CT443" i="3"/>
  <c r="CR438" i="3"/>
  <c r="CV50" i="8"/>
  <c r="CQ663" i="3"/>
  <c r="CQ668" i="3"/>
  <c r="CQ662" i="3"/>
  <c r="CQ738" i="3"/>
  <c r="CV662" i="3"/>
  <c r="CR41" i="3"/>
  <c r="CT464" i="3"/>
  <c r="CR420" i="3"/>
  <c r="CR464" i="3"/>
  <c r="CR400" i="3"/>
  <c r="CR424" i="3"/>
  <c r="CR422" i="3"/>
  <c r="CR463" i="3" s="1"/>
  <c r="CT754" i="3"/>
  <c r="CT127" i="4"/>
  <c r="CT847" i="3"/>
  <c r="CT429" i="3"/>
  <c r="CT431" i="3"/>
  <c r="CT433" i="3"/>
  <c r="CT44" i="3"/>
  <c r="CT416" i="3"/>
  <c r="CT414" i="3"/>
  <c r="CT412" i="3"/>
  <c r="CT392" i="3"/>
  <c r="CT401" i="3"/>
  <c r="CT40" i="3" s="1"/>
  <c r="CO29" i="3"/>
  <c r="CO16" i="3" s="1"/>
  <c r="CO270" i="3"/>
  <c r="CP302" i="3"/>
  <c r="CO347" i="3"/>
  <c r="CO283" i="3"/>
  <c r="CO309" i="3"/>
  <c r="CT298" i="3"/>
  <c r="CT30" i="3"/>
  <c r="CT303" i="3"/>
  <c r="CU303" i="3"/>
  <c r="CT347" i="3"/>
  <c r="CT374" i="3"/>
  <c r="CT299" i="3"/>
  <c r="CT310" i="3"/>
  <c r="CT301" i="3"/>
  <c r="CY301" i="3"/>
  <c r="CY299" i="3"/>
  <c r="CT228" i="3"/>
  <c r="CR284" i="3"/>
  <c r="CR310" i="3"/>
  <c r="CR303" i="3"/>
  <c r="CW301" i="3"/>
  <c r="CR347" i="3"/>
  <c r="CR35" i="3" s="1"/>
  <c r="CR20" i="3" s="1"/>
  <c r="CW299" i="3"/>
  <c r="CU28" i="3"/>
  <c r="CU346" i="3"/>
  <c r="CU318" i="3"/>
  <c r="CV320" i="3"/>
  <c r="CU320" i="3"/>
  <c r="CU316" i="3"/>
  <c r="CZ787" i="3"/>
  <c r="BY728" i="3"/>
  <c r="BZ732" i="3"/>
  <c r="CW904" i="3"/>
  <c r="CX904" i="3" s="1"/>
  <c r="AY844" i="3"/>
  <c r="CB116" i="4"/>
  <c r="CB113" i="8"/>
  <c r="CB203" i="4"/>
  <c r="CV115" i="4"/>
  <c r="CV802" i="3"/>
  <c r="CV113" i="4" s="1"/>
  <c r="CV752" i="3"/>
  <c r="CV806" i="3"/>
  <c r="CU802" i="3"/>
  <c r="CU113" i="4" s="1"/>
  <c r="CU836" i="3"/>
  <c r="CU844" i="3"/>
  <c r="CV847" i="3"/>
  <c r="CV823" i="3"/>
  <c r="BN545" i="3"/>
  <c r="BN313" i="3"/>
  <c r="CS29" i="3"/>
  <c r="CS347" i="3"/>
  <c r="CS283" i="3"/>
  <c r="CS270" i="3"/>
  <c r="CT809" i="3"/>
  <c r="CO716" i="3"/>
  <c r="CO713" i="3"/>
  <c r="CN783" i="3"/>
  <c r="BV463" i="3"/>
  <c r="BV464" i="3"/>
  <c r="BV445" i="3"/>
  <c r="CA463" i="3"/>
  <c r="CA458" i="3"/>
  <c r="BW52" i="3"/>
  <c r="BW15" i="3" s="1"/>
  <c r="BW464" i="3"/>
  <c r="BX464" i="3"/>
  <c r="BW460" i="3"/>
  <c r="BW459" i="3"/>
  <c r="BW470" i="3"/>
  <c r="BW623" i="3" s="1"/>
  <c r="BR52" i="3"/>
  <c r="BR15" i="3" s="1"/>
  <c r="BR460" i="3"/>
  <c r="BS460" i="3"/>
  <c r="BS464" i="3"/>
  <c r="BR458" i="3"/>
  <c r="BP52" i="3"/>
  <c r="BP15" i="3" s="1"/>
  <c r="BP463" i="3"/>
  <c r="BU463" i="3"/>
  <c r="BQ464" i="3"/>
  <c r="BP458" i="3"/>
  <c r="BU458" i="3"/>
  <c r="BP459" i="3"/>
  <c r="BP470" i="3"/>
  <c r="BN52" i="3"/>
  <c r="BN15" i="3" s="1"/>
  <c r="BN458" i="3"/>
  <c r="BS470" i="3"/>
  <c r="BS458" i="3"/>
  <c r="BN460" i="3"/>
  <c r="BL52" i="3"/>
  <c r="BL15" i="3" s="1"/>
  <c r="BQ459" i="3"/>
  <c r="BL460" i="3"/>
  <c r="BQ470" i="3"/>
  <c r="BM464" i="3"/>
  <c r="BQ458" i="3"/>
  <c r="BI52" i="3"/>
  <c r="BI15" i="3" s="1"/>
  <c r="BK464" i="3"/>
  <c r="BG52" i="3"/>
  <c r="BG15" i="3" s="1"/>
  <c r="BH464" i="3"/>
  <c r="BH460" i="3"/>
  <c r="CM433" i="3"/>
  <c r="CL429" i="3"/>
  <c r="CQ431" i="3"/>
  <c r="CQ37" i="3"/>
  <c r="CQ395" i="3"/>
  <c r="CQ393" i="3"/>
  <c r="CO37" i="3"/>
  <c r="CO393" i="3"/>
  <c r="CO133" i="4"/>
  <c r="CO844" i="3"/>
  <c r="CO201" i="4"/>
  <c r="CR37" i="3"/>
  <c r="CR393" i="3"/>
  <c r="CP663" i="3"/>
  <c r="CP662" i="3"/>
  <c r="CP668" i="3"/>
  <c r="CO27" i="3"/>
  <c r="CO15" i="3" s="1"/>
  <c r="CY662" i="3"/>
  <c r="CT534" i="3"/>
  <c r="BY632" i="3"/>
  <c r="BZ633" i="3" s="1"/>
  <c r="BZ640" i="3"/>
  <c r="BE53" i="3"/>
  <c r="BE16" i="3" s="1"/>
  <c r="BJ453" i="3"/>
  <c r="CD202" i="4"/>
  <c r="BZ202" i="4"/>
  <c r="BV202" i="4"/>
  <c r="CA221" i="4" s="1"/>
  <c r="CF111" i="4"/>
  <c r="BI707" i="3"/>
  <c r="BV709" i="3"/>
  <c r="BQ698" i="3"/>
  <c r="BM707" i="3"/>
  <c r="BI711" i="3"/>
  <c r="BG713" i="3"/>
  <c r="BF698" i="3"/>
  <c r="CO731" i="3"/>
  <c r="CO727" i="3"/>
  <c r="CM201" i="4"/>
  <c r="CM133" i="4"/>
  <c r="CO425" i="3"/>
  <c r="CO392" i="3"/>
  <c r="CO401" i="3"/>
  <c r="CO40" i="3" s="1"/>
  <c r="CR421" i="3"/>
  <c r="CR392" i="3"/>
  <c r="CJ684" i="3"/>
  <c r="CR133" i="4"/>
  <c r="CR831" i="3"/>
  <c r="CO115" i="4"/>
  <c r="CO836" i="3"/>
  <c r="CO802" i="3"/>
  <c r="CO113" i="4" s="1"/>
  <c r="CO763" i="3"/>
  <c r="CO806" i="3"/>
  <c r="CO464" i="3"/>
  <c r="CP464" i="3"/>
  <c r="CO424" i="3"/>
  <c r="CO400" i="3"/>
  <c r="CO422" i="3"/>
  <c r="CW691" i="3"/>
  <c r="DB692" i="3" s="1"/>
  <c r="BL727" i="3"/>
  <c r="CH44" i="3"/>
  <c r="CH392" i="3"/>
  <c r="CH271" i="3" s="1"/>
  <c r="CH436" i="3"/>
  <c r="CH416" i="3"/>
  <c r="CF46" i="3"/>
  <c r="CF392" i="3"/>
  <c r="CE42" i="3"/>
  <c r="CG45" i="3"/>
  <c r="CG391" i="3"/>
  <c r="CH433" i="3"/>
  <c r="CG433" i="3"/>
  <c r="CG415" i="3"/>
  <c r="CG550" i="3" s="1"/>
  <c r="CI409" i="3"/>
  <c r="CS421" i="3"/>
  <c r="CS401" i="3"/>
  <c r="CS423" i="3"/>
  <c r="CM545" i="3"/>
  <c r="CQ727" i="3"/>
  <c r="CJ127" i="4"/>
  <c r="CJ137" i="4" s="1"/>
  <c r="CJ204" i="4"/>
  <c r="CP127" i="4"/>
  <c r="CP684" i="3"/>
  <c r="CO668" i="3"/>
  <c r="CO684" i="3"/>
  <c r="BF731" i="3"/>
  <c r="CA831" i="3"/>
  <c r="DA683" i="3"/>
  <c r="BO159" i="3"/>
  <c r="DD15" i="3"/>
  <c r="DD54" i="8"/>
  <c r="DD55" i="8" s="1"/>
  <c r="DC61" i="3"/>
  <c r="DB586" i="3"/>
  <c r="DC586" i="3" s="1"/>
  <c r="CC630" i="3"/>
  <c r="CD629" i="3"/>
  <c r="CH630" i="3"/>
  <c r="BM831" i="3"/>
  <c r="BH728" i="3"/>
  <c r="AR409" i="3"/>
  <c r="CC831" i="3"/>
  <c r="BU831" i="3"/>
  <c r="CI466" i="3"/>
  <c r="CI48" i="3"/>
  <c r="CL508" i="3"/>
  <c r="CL49" i="3"/>
  <c r="CL47" i="3" s="1"/>
  <c r="CO43" i="3"/>
  <c r="CF44" i="3"/>
  <c r="CS42" i="3"/>
  <c r="CM313" i="3"/>
  <c r="CM41" i="3"/>
  <c r="CO42" i="3"/>
  <c r="CP44" i="3"/>
  <c r="CR42" i="3"/>
  <c r="CO41" i="3"/>
  <c r="CT45" i="3"/>
  <c r="DA707" i="3"/>
  <c r="DA239" i="3"/>
  <c r="CZ683" i="3"/>
  <c r="BE159" i="3"/>
  <c r="AV157" i="3"/>
  <c r="AR157" i="3"/>
  <c r="AN157" i="3"/>
  <c r="AJ157" i="3"/>
  <c r="AF157" i="3"/>
  <c r="CF830" i="3"/>
  <c r="CB830" i="3"/>
  <c r="CJ43" i="3"/>
  <c r="CJ485" i="3"/>
  <c r="CJ48" i="3"/>
  <c r="CL329" i="3"/>
  <c r="CL45" i="3"/>
  <c r="CP552" i="3"/>
  <c r="CP49" i="3"/>
  <c r="CP47" i="3" s="1"/>
  <c r="CH43" i="3"/>
  <c r="CH16" i="3" s="1"/>
  <c r="CN42" i="3"/>
  <c r="CS44" i="3"/>
  <c r="CJ44" i="3"/>
  <c r="CL46" i="3"/>
  <c r="CM314" i="3"/>
  <c r="CM42" i="3"/>
  <c r="CO44" i="3"/>
  <c r="CQ46" i="3"/>
  <c r="CR44" i="3"/>
  <c r="CS45" i="3"/>
  <c r="CR46" i="3"/>
  <c r="CT508" i="3"/>
  <c r="CU508" i="3" s="1"/>
  <c r="CT49" i="3"/>
  <c r="CT43" i="3"/>
  <c r="DO886" i="3"/>
  <c r="CS43" i="3"/>
  <c r="CS466" i="3"/>
  <c r="CS48" i="3"/>
  <c r="CS47" i="3" s="1"/>
  <c r="CN43" i="3"/>
  <c r="BF711" i="3"/>
  <c r="CN707" i="3"/>
  <c r="CK429" i="3"/>
  <c r="CK45" i="3"/>
  <c r="CJ270" i="3"/>
  <c r="CJ37" i="3"/>
  <c r="CQ45" i="3"/>
  <c r="CE43" i="3"/>
  <c r="CE16" i="3" s="1"/>
  <c r="CG41" i="3"/>
  <c r="CG15" i="3" s="1"/>
  <c r="CK46" i="3"/>
  <c r="CQ552" i="3"/>
  <c r="CQ49" i="3"/>
  <c r="CR43" i="3"/>
  <c r="BZ278" i="3"/>
  <c r="AZ55" i="4"/>
  <c r="AY159" i="3"/>
  <c r="AY158" i="3" s="1"/>
  <c r="AU159" i="3"/>
  <c r="AQ159" i="3"/>
  <c r="AQ158" i="3" s="1"/>
  <c r="AM159" i="3"/>
  <c r="AM158" i="3" s="1"/>
  <c r="AI159" i="3"/>
  <c r="BN646" i="3"/>
  <c r="BN647" i="3" s="1"/>
  <c r="BV841" i="3"/>
  <c r="CN49" i="3"/>
  <c r="CN47" i="3" s="1"/>
  <c r="CJ508" i="3"/>
  <c r="CJ49" i="3"/>
  <c r="CM329" i="3"/>
  <c r="CH46" i="3"/>
  <c r="CG46" i="3"/>
  <c r="CF42" i="3"/>
  <c r="CE44" i="3"/>
  <c r="CF400" i="3"/>
  <c r="CF43" i="3"/>
  <c r="CF16" i="3" s="1"/>
  <c r="CS46" i="3"/>
  <c r="CH424" i="3"/>
  <c r="CH41" i="3"/>
  <c r="CH15" i="3" s="1"/>
  <c r="CL313" i="3"/>
  <c r="CL41" i="3"/>
  <c r="CJ313" i="3"/>
  <c r="CJ41" i="3"/>
  <c r="CM296" i="3"/>
  <c r="CM43" i="3"/>
  <c r="CR726" i="3"/>
  <c r="CN809" i="3"/>
  <c r="CS41" i="3"/>
  <c r="CQ41" i="3"/>
  <c r="CR508" i="3"/>
  <c r="CR49" i="3"/>
  <c r="CT41" i="3"/>
  <c r="BJ55" i="4"/>
  <c r="BT985" i="3"/>
  <c r="BB159" i="3"/>
  <c r="DA20" i="3"/>
  <c r="CJ135" i="4"/>
  <c r="BH135" i="4"/>
  <c r="CX735" i="3"/>
  <c r="BK985" i="3"/>
  <c r="CD728" i="3"/>
  <c r="CY847" i="3"/>
  <c r="DO885" i="3"/>
  <c r="DO945" i="3" s="1"/>
  <c r="DN883" i="3"/>
  <c r="CC806" i="3"/>
  <c r="CY798" i="3"/>
  <c r="CZ99" i="3"/>
  <c r="CP103" i="3"/>
  <c r="BL419" i="3"/>
  <c r="BL542" i="3"/>
  <c r="BL543" i="3" s="1"/>
  <c r="BL313" i="3"/>
  <c r="BL545" i="3"/>
  <c r="BW410" i="3"/>
  <c r="BF727" i="3"/>
  <c r="AX458" i="3"/>
  <c r="BX823" i="3"/>
  <c r="CC732" i="3"/>
  <c r="CE53" i="3"/>
  <c r="CE452" i="3"/>
  <c r="BG709" i="3"/>
  <c r="CA52" i="3"/>
  <c r="CA15" i="3" s="1"/>
  <c r="CA464" i="3"/>
  <c r="CA470" i="3"/>
  <c r="BZ53" i="3"/>
  <c r="BZ16" i="3" s="1"/>
  <c r="BZ453" i="3"/>
  <c r="CL502" i="3"/>
  <c r="CL438" i="3"/>
  <c r="CL466" i="3"/>
  <c r="CL485" i="3"/>
  <c r="CS709" i="3"/>
  <c r="BW663" i="3"/>
  <c r="BZ680" i="3"/>
  <c r="BL53" i="3"/>
  <c r="BL16" i="3" s="1"/>
  <c r="BQ453" i="3"/>
  <c r="BA52" i="3"/>
  <c r="BA15" i="3" s="1"/>
  <c r="BF463" i="3"/>
  <c r="BD52" i="3"/>
  <c r="BD15" i="3" s="1"/>
  <c r="BI470" i="3"/>
  <c r="CP431" i="3"/>
  <c r="CQ433" i="3"/>
  <c r="CQ413" i="3"/>
  <c r="BW841" i="3"/>
  <c r="CB831" i="3"/>
  <c r="CK329" i="3"/>
  <c r="CK31" i="3" s="1"/>
  <c r="CL433" i="3"/>
  <c r="CK345" i="3"/>
  <c r="DF886" i="3"/>
  <c r="DF944" i="3" s="1"/>
  <c r="BK727" i="3"/>
  <c r="AX463" i="3"/>
  <c r="BW823" i="3"/>
  <c r="BW201" i="4"/>
  <c r="CN698" i="3"/>
  <c r="CO395" i="3"/>
  <c r="CK433" i="3"/>
  <c r="CD841" i="3"/>
  <c r="CD831" i="3"/>
  <c r="BS698" i="3"/>
  <c r="BP713" i="3"/>
  <c r="BO709" i="3"/>
  <c r="BO698" i="3"/>
  <c r="BM698" i="3"/>
  <c r="BK698" i="3"/>
  <c r="BL713" i="3"/>
  <c r="CB787" i="3"/>
  <c r="AX459" i="3"/>
  <c r="BX204" i="4"/>
  <c r="CS707" i="3"/>
  <c r="CP429" i="3"/>
  <c r="CL443" i="3"/>
  <c r="BY52" i="3"/>
  <c r="BY15" i="3" s="1"/>
  <c r="BZ460" i="3"/>
  <c r="CG830" i="3"/>
  <c r="CG202" i="4"/>
  <c r="CG221" i="4" s="1"/>
  <c r="CC830" i="3"/>
  <c r="CC826" i="3"/>
  <c r="CC202" i="4"/>
  <c r="CC221" i="4" s="1"/>
  <c r="BH707" i="3"/>
  <c r="CI698" i="3"/>
  <c r="CA711" i="3"/>
  <c r="CE707" i="3"/>
  <c r="BW711" i="3"/>
  <c r="BV698" i="3"/>
  <c r="BV707" i="3"/>
  <c r="CL826" i="3"/>
  <c r="CL201" i="4"/>
  <c r="CL133" i="4"/>
  <c r="CQ485" i="3"/>
  <c r="CC713" i="3"/>
  <c r="CE577" i="3"/>
  <c r="CQ709" i="3"/>
  <c r="CM730" i="3"/>
  <c r="CJ424" i="3"/>
  <c r="CJ400" i="3"/>
  <c r="CJ39" i="3" s="1"/>
  <c r="CE698" i="3"/>
  <c r="CK424" i="3"/>
  <c r="CJ464" i="3"/>
  <c r="CF415" i="3"/>
  <c r="CF550" i="3" s="1"/>
  <c r="CO415" i="3"/>
  <c r="CO550" i="3" s="1"/>
  <c r="CM422" i="3"/>
  <c r="BF831" i="3"/>
  <c r="CH400" i="3"/>
  <c r="CH39" i="3" s="1"/>
  <c r="CQ508" i="3"/>
  <c r="CQ201" i="4"/>
  <c r="CM424" i="3"/>
  <c r="CR411" i="3"/>
  <c r="CR413" i="3"/>
  <c r="CQ420" i="3"/>
  <c r="CN746" i="3"/>
  <c r="DL605" i="3"/>
  <c r="CD830" i="3"/>
  <c r="BZ830" i="3"/>
  <c r="CF982" i="3"/>
  <c r="CW121" i="3"/>
  <c r="DA658" i="3"/>
  <c r="CF401" i="3"/>
  <c r="CF40" i="3" s="1"/>
  <c r="CF13" i="3" s="1"/>
  <c r="CC783" i="3"/>
  <c r="CE783" i="3"/>
  <c r="CJ420" i="3"/>
  <c r="CQ826" i="3"/>
  <c r="CB783" i="3"/>
  <c r="CM565" i="3"/>
  <c r="CJ422" i="3"/>
  <c r="CM464" i="3"/>
  <c r="CH542" i="3"/>
  <c r="CM543" i="3" s="1"/>
  <c r="CI410" i="3"/>
  <c r="CI44" i="3" s="1"/>
  <c r="CI419" i="3"/>
  <c r="CI42" i="3" s="1"/>
  <c r="CH709" i="3"/>
  <c r="CF437" i="3"/>
  <c r="CF48" i="3" s="1"/>
  <c r="CM400" i="3"/>
  <c r="CM39" i="3" s="1"/>
  <c r="CF416" i="3"/>
  <c r="CP847" i="3"/>
  <c r="CM420" i="3"/>
  <c r="CE436" i="3"/>
  <c r="CE49" i="3" s="1"/>
  <c r="CE20" i="3" s="1"/>
  <c r="CE606" i="3"/>
  <c r="AY418" i="3"/>
  <c r="AX409" i="3"/>
  <c r="CF841" i="3"/>
  <c r="CB985" i="3"/>
  <c r="BX985" i="3"/>
  <c r="CQ438" i="3"/>
  <c r="CF713" i="3"/>
  <c r="CJ545" i="3"/>
  <c r="BW783" i="3"/>
  <c r="CB709" i="3"/>
  <c r="CF716" i="3"/>
  <c r="CF717" i="3" s="1"/>
  <c r="CJ542" i="3"/>
  <c r="CQ698" i="3"/>
  <c r="CK681" i="3"/>
  <c r="CG392" i="3"/>
  <c r="CG38" i="3" s="1"/>
  <c r="CM411" i="3"/>
  <c r="CM415" i="3"/>
  <c r="CM550" i="3" s="1"/>
  <c r="CT577" i="3"/>
  <c r="CQ683" i="3"/>
  <c r="CQ422" i="3"/>
  <c r="CQ463" i="3" s="1"/>
  <c r="CL542" i="3"/>
  <c r="CQ543" i="3" s="1"/>
  <c r="CG438" i="3"/>
  <c r="CM726" i="3"/>
  <c r="AL418" i="3"/>
  <c r="CC409" i="3"/>
  <c r="DA731" i="3"/>
  <c r="DA14" i="3"/>
  <c r="DB15" i="3"/>
  <c r="CZ20" i="3"/>
  <c r="CM114" i="8"/>
  <c r="CY731" i="3"/>
  <c r="CO809" i="3"/>
  <c r="CY20" i="3"/>
  <c r="CX283" i="3"/>
  <c r="CX29" i="3"/>
  <c r="DU887" i="3"/>
  <c r="DU943" i="3" s="1"/>
  <c r="BN419" i="3"/>
  <c r="CS31" i="3"/>
  <c r="BF460" i="3"/>
  <c r="AP418" i="3"/>
  <c r="AP419" i="3" s="1"/>
  <c r="AP52" i="3"/>
  <c r="AP15" i="3" s="1"/>
  <c r="AN409" i="3"/>
  <c r="AN53" i="3"/>
  <c r="AN16" i="3" s="1"/>
  <c r="AI418" i="3"/>
  <c r="AI419" i="3" s="1"/>
  <c r="AI52" i="3"/>
  <c r="AI15" i="3" s="1"/>
  <c r="CB841" i="3"/>
  <c r="CO206" i="3"/>
  <c r="CQ207" i="3"/>
  <c r="CQ27" i="3"/>
  <c r="CQ15" i="3" s="1"/>
  <c r="CQ179" i="3"/>
  <c r="CQ28" i="3"/>
  <c r="CW16" i="3"/>
  <c r="CT16" i="3"/>
  <c r="CZ16" i="3"/>
  <c r="CZ15" i="3"/>
  <c r="AK418" i="3"/>
  <c r="AK419" i="3" s="1"/>
  <c r="AK52" i="3"/>
  <c r="AK15" i="3" s="1"/>
  <c r="AP409" i="3"/>
  <c r="AP410" i="3" s="1"/>
  <c r="AP53" i="3"/>
  <c r="AP16" i="3" s="1"/>
  <c r="AT409" i="3"/>
  <c r="AT53" i="3"/>
  <c r="AT16" i="3" s="1"/>
  <c r="AM418" i="3"/>
  <c r="AM52" i="3"/>
  <c r="AM15" i="3" s="1"/>
  <c r="AL409" i="3"/>
  <c r="AL53" i="3"/>
  <c r="AL16" i="3" s="1"/>
  <c r="AI409" i="3"/>
  <c r="AI53" i="3"/>
  <c r="AI16" i="3" s="1"/>
  <c r="CU27" i="3"/>
  <c r="CR179" i="3"/>
  <c r="CT185" i="3" s="1"/>
  <c r="CR28" i="3"/>
  <c r="CZ332" i="3"/>
  <c r="CU32" i="3"/>
  <c r="CP32" i="3"/>
  <c r="CP31" i="3"/>
  <c r="CW324" i="3"/>
  <c r="CV27" i="3"/>
  <c r="DA237" i="3"/>
  <c r="CV17" i="3"/>
  <c r="CV16" i="3"/>
  <c r="CU15" i="3"/>
  <c r="CY16" i="3"/>
  <c r="CY15" i="3"/>
  <c r="DA15" i="3"/>
  <c r="AG53" i="8"/>
  <c r="AK409" i="3"/>
  <c r="AK410" i="3" s="1"/>
  <c r="AK53" i="3"/>
  <c r="AK16" i="3" s="1"/>
  <c r="AO409" i="3"/>
  <c r="AO53" i="3"/>
  <c r="AO16" i="3" s="1"/>
  <c r="AM409" i="3"/>
  <c r="AM53" i="3"/>
  <c r="AM16" i="3" s="1"/>
  <c r="AJ418" i="3"/>
  <c r="AJ52" i="3"/>
  <c r="AJ15" i="3" s="1"/>
  <c r="AH418" i="3"/>
  <c r="AH52" i="3"/>
  <c r="AH15" i="3" s="1"/>
  <c r="CE830" i="3"/>
  <c r="BY830" i="3"/>
  <c r="CH831" i="3"/>
  <c r="BY831" i="3"/>
  <c r="BV418" i="3"/>
  <c r="BV52" i="3"/>
  <c r="BV15" i="3" s="1"/>
  <c r="CV307" i="3"/>
  <c r="CU29" i="3"/>
  <c r="CP206" i="3"/>
  <c r="CP29" i="3"/>
  <c r="CP16" i="3" s="1"/>
  <c r="CR207" i="3"/>
  <c r="CR30" i="3"/>
  <c r="CO28" i="3"/>
  <c r="CO26" i="3" s="1"/>
  <c r="CO31" i="3"/>
  <c r="CU17" i="3"/>
  <c r="CU16" i="3"/>
  <c r="CW15" i="3"/>
  <c r="CT15" i="3"/>
  <c r="DD886" i="3"/>
  <c r="CH453" i="3"/>
  <c r="CH53" i="3"/>
  <c r="AS409" i="3"/>
  <c r="AS53" i="3"/>
  <c r="AS16" i="3" s="1"/>
  <c r="AN418" i="3"/>
  <c r="AN52" i="3"/>
  <c r="AN15" i="3" s="1"/>
  <c r="AJ409" i="3"/>
  <c r="AJ53" i="3"/>
  <c r="AJ16" i="3" s="1"/>
  <c r="AH409" i="3"/>
  <c r="AH53" i="3"/>
  <c r="AH16" i="3" s="1"/>
  <c r="CH830" i="3"/>
  <c r="CA830" i="3"/>
  <c r="BC409" i="3"/>
  <c r="BC53" i="3"/>
  <c r="BC16" i="3" s="1"/>
  <c r="CP27" i="3"/>
  <c r="CP179" i="3"/>
  <c r="CP28" i="3"/>
  <c r="CS32" i="3"/>
  <c r="CT17" i="3"/>
  <c r="CV15" i="3"/>
  <c r="DA16" i="3"/>
  <c r="BS636" i="3"/>
  <c r="DA259" i="3"/>
  <c r="CW945" i="3"/>
  <c r="DA258" i="3"/>
  <c r="AO71" i="3"/>
  <c r="CA203" i="4"/>
  <c r="CC752" i="3"/>
  <c r="CC115" i="4"/>
  <c r="CC836" i="3"/>
  <c r="CH752" i="3"/>
  <c r="CC844" i="3"/>
  <c r="BT805" i="3"/>
  <c r="CZ113" i="8"/>
  <c r="CY586" i="3"/>
  <c r="CZ844" i="3"/>
  <c r="CZ806" i="3"/>
  <c r="CR663" i="3"/>
  <c r="CR668" i="3"/>
  <c r="CS661" i="3"/>
  <c r="CK97" i="3"/>
  <c r="CS114" i="8"/>
  <c r="CO847" i="3"/>
  <c r="BP798" i="3"/>
  <c r="BP119" i="4" s="1"/>
  <c r="CO787" i="3"/>
  <c r="CF636" i="3"/>
  <c r="CO841" i="3"/>
  <c r="CO823" i="3"/>
  <c r="BT830" i="3"/>
  <c r="CF831" i="3"/>
  <c r="BW831" i="3"/>
  <c r="CZ184" i="3"/>
  <c r="DA181" i="3"/>
  <c r="DK886" i="3"/>
  <c r="DO883" i="3"/>
  <c r="DP946" i="3" s="1"/>
  <c r="BY841" i="3"/>
  <c r="CZ709" i="3"/>
  <c r="CT54" i="8"/>
  <c r="CZ691" i="3"/>
  <c r="DE692" i="3" s="1"/>
  <c r="DA211" i="3"/>
  <c r="DA713" i="3"/>
  <c r="CZ54" i="8"/>
  <c r="DA738" i="3"/>
  <c r="BR645" i="3"/>
  <c r="BV645" i="3"/>
  <c r="DV613" i="3"/>
  <c r="Y50" i="8"/>
  <c r="AT50" i="8"/>
  <c r="Z50" i="8"/>
  <c r="AS50" i="8"/>
  <c r="AC50" i="8"/>
  <c r="R50" i="8"/>
  <c r="S50" i="8"/>
  <c r="U50" i="8"/>
  <c r="AF50" i="8"/>
  <c r="AL50" i="8"/>
  <c r="AP50" i="8"/>
  <c r="CW199" i="8"/>
  <c r="CR97" i="6"/>
  <c r="CR28" i="6" s="1"/>
  <c r="BM210" i="4"/>
  <c r="DC227" i="4"/>
  <c r="BO306" i="8"/>
  <c r="BX228" i="4"/>
  <c r="BS121" i="8"/>
  <c r="CR72" i="5"/>
  <c r="CW85" i="5"/>
  <c r="DD296" i="3"/>
  <c r="DB738" i="3"/>
  <c r="BO56" i="8"/>
  <c r="BQ121" i="8"/>
  <c r="BQ228" i="4"/>
  <c r="BV228" i="4"/>
  <c r="CF763" i="3"/>
  <c r="CK762" i="3"/>
  <c r="CX159" i="7"/>
  <c r="CX46" i="7" s="1"/>
  <c r="CW46" i="7"/>
  <c r="CI53" i="6"/>
  <c r="DB300" i="3"/>
  <c r="DC296" i="3"/>
  <c r="DB304" i="8"/>
  <c r="DA11" i="10"/>
  <c r="DF65" i="10" s="1"/>
  <c r="BO224" i="4"/>
  <c r="CD60" i="6"/>
  <c r="DS130" i="4"/>
  <c r="BW187" i="4"/>
  <c r="BR162" i="4"/>
  <c r="BW323" i="4"/>
  <c r="BR210" i="4"/>
  <c r="BO55" i="4"/>
  <c r="BM159" i="3"/>
  <c r="DA304" i="8"/>
  <c r="DF37" i="5"/>
  <c r="DA108" i="7"/>
  <c r="CM35" i="6"/>
  <c r="BN55" i="4"/>
  <c r="CG762" i="3"/>
  <c r="CG127" i="4"/>
  <c r="CZ841" i="3"/>
  <c r="CZ847" i="3"/>
  <c r="CZ86" i="4"/>
  <c r="CZ258" i="3"/>
  <c r="DC15" i="3"/>
  <c r="DQ130" i="4"/>
  <c r="DQ131" i="4" s="1"/>
  <c r="CE106" i="7"/>
  <c r="CS613" i="3"/>
  <c r="CX300" i="3"/>
  <c r="CU116" i="8"/>
  <c r="CU81" i="5"/>
  <c r="CC46" i="4"/>
  <c r="BX73" i="8"/>
  <c r="BX12" i="5"/>
  <c r="CR254" i="8"/>
  <c r="BG295" i="8"/>
  <c r="BE18" i="8"/>
  <c r="BP135" i="4"/>
  <c r="CG823" i="3"/>
  <c r="CZ809" i="3"/>
  <c r="CG809" i="3"/>
  <c r="AY831" i="3"/>
  <c r="DV814" i="3"/>
  <c r="DN130" i="4"/>
  <c r="DN131" i="4" s="1"/>
  <c r="CU110" i="3"/>
  <c r="CU72" i="5"/>
  <c r="DL945" i="3"/>
  <c r="DV946" i="3"/>
  <c r="DU946" i="3"/>
  <c r="DU937" i="3"/>
  <c r="DU910" i="3"/>
  <c r="BR22" i="6"/>
  <c r="BR71" i="6"/>
  <c r="BR124" i="8"/>
  <c r="BR190" i="4"/>
  <c r="CN466" i="3"/>
  <c r="BY60" i="6"/>
  <c r="DT143" i="8"/>
  <c r="BA121" i="8"/>
  <c r="CE108" i="7"/>
  <c r="CW113" i="8"/>
  <c r="DT910" i="3"/>
  <c r="BL226" i="4"/>
  <c r="BG119" i="8"/>
  <c r="BP59" i="8"/>
  <c r="BQ200" i="8"/>
  <c r="BQ295" i="8" s="1"/>
  <c r="BQ294" i="8" s="1"/>
  <c r="BT104" i="8"/>
  <c r="BS419" i="3"/>
  <c r="BO59" i="8"/>
  <c r="CM253" i="4"/>
  <c r="CC46" i="7"/>
  <c r="CC195" i="10"/>
  <c r="BF59" i="8"/>
  <c r="BI206" i="4"/>
  <c r="BJ206" i="4"/>
  <c r="CI35" i="6"/>
  <c r="BU59" i="8"/>
  <c r="BJ59" i="8"/>
  <c r="BP192" i="10"/>
  <c r="BB787" i="3"/>
  <c r="CK34" i="6"/>
  <c r="BX114" i="7"/>
  <c r="BY61" i="6"/>
  <c r="BT59" i="8"/>
  <c r="CM196" i="10"/>
  <c r="CN192" i="7"/>
  <c r="CN35" i="6"/>
  <c r="CC841" i="3"/>
  <c r="DT147" i="8"/>
  <c r="BM133" i="4"/>
  <c r="BL190" i="10"/>
  <c r="CB59" i="8"/>
  <c r="BV59" i="8"/>
  <c r="DP140" i="8"/>
  <c r="CQ59" i="8"/>
  <c r="CC219" i="4"/>
  <c r="CY14" i="10"/>
  <c r="DF189" i="4"/>
  <c r="DA84" i="3"/>
  <c r="DA102" i="3"/>
  <c r="BI52" i="4"/>
  <c r="BE52" i="4"/>
  <c r="AW50" i="8"/>
  <c r="O50" i="8"/>
  <c r="CY709" i="3"/>
  <c r="CC278" i="3"/>
  <c r="DF188" i="4"/>
  <c r="DF190" i="4"/>
  <c r="DA286" i="8"/>
  <c r="DA199" i="8"/>
  <c r="DA223" i="8"/>
  <c r="DF150" i="4"/>
  <c r="DA84" i="5"/>
  <c r="DA103" i="3"/>
  <c r="DA97" i="3"/>
  <c r="DA121" i="3"/>
  <c r="BH158" i="3"/>
  <c r="BH52" i="4"/>
  <c r="BD52" i="4"/>
  <c r="BD53" i="4" s="1"/>
  <c r="BD158" i="3"/>
  <c r="AZ158" i="3"/>
  <c r="AZ52" i="4"/>
  <c r="AZ53" i="4" s="1"/>
  <c r="DA130" i="6"/>
  <c r="DA209" i="7"/>
  <c r="CP219" i="4"/>
  <c r="CV691" i="3"/>
  <c r="CV59" i="8"/>
  <c r="CX219" i="4"/>
  <c r="DF39" i="4"/>
  <c r="CY219" i="4"/>
  <c r="DF186" i="4"/>
  <c r="DA681" i="3"/>
  <c r="BG158" i="3"/>
  <c r="BG52" i="4"/>
  <c r="BC158" i="3"/>
  <c r="BC52" i="4"/>
  <c r="BC53" i="4" s="1"/>
  <c r="CT23" i="7"/>
  <c r="BR44" i="8"/>
  <c r="CI661" i="3"/>
  <c r="CO71" i="8"/>
  <c r="CY149" i="5"/>
  <c r="DA33" i="4"/>
  <c r="DA680" i="3"/>
  <c r="BJ158" i="3"/>
  <c r="BJ52" i="4"/>
  <c r="BF52" i="4"/>
  <c r="BB52" i="4"/>
  <c r="BB53" i="4" s="1"/>
  <c r="BB158" i="3"/>
  <c r="CZ106" i="7"/>
  <c r="DA284" i="4"/>
  <c r="AN271" i="3"/>
  <c r="AJ271" i="3"/>
  <c r="BJ157" i="3"/>
  <c r="BF157" i="3"/>
  <c r="BB157" i="3"/>
  <c r="AL686" i="3"/>
  <c r="AH686" i="3"/>
  <c r="CV56" i="8"/>
  <c r="CV54" i="8"/>
  <c r="DG76" i="10"/>
  <c r="DF73" i="4"/>
  <c r="DA662" i="3"/>
  <c r="DA192" i="7"/>
  <c r="AM271" i="3"/>
  <c r="AI271" i="3"/>
  <c r="BI157" i="3"/>
  <c r="BE157" i="3"/>
  <c r="BA157" i="3"/>
  <c r="AO686" i="3"/>
  <c r="AP686" i="3" s="1"/>
  <c r="AG686" i="3"/>
  <c r="DF34" i="4"/>
  <c r="BH157" i="3"/>
  <c r="BD157" i="3"/>
  <c r="AZ157" i="3"/>
  <c r="CU56" i="8"/>
  <c r="CY56" i="8"/>
  <c r="DA281" i="4"/>
  <c r="DA210" i="3"/>
  <c r="BG157" i="3"/>
  <c r="BC157" i="3"/>
  <c r="BW680" i="3"/>
  <c r="BG683" i="3"/>
  <c r="BK680" i="3"/>
  <c r="BM681" i="3"/>
  <c r="AU56" i="3"/>
  <c r="AC663" i="3"/>
  <c r="AO70" i="3"/>
  <c r="BF684" i="3"/>
  <c r="BF681" i="3"/>
  <c r="BK681" i="3"/>
  <c r="BU680" i="3"/>
  <c r="BP680" i="3"/>
  <c r="BP683" i="3"/>
  <c r="CW530" i="3"/>
  <c r="CW529" i="3"/>
  <c r="CW525" i="3" s="1"/>
  <c r="BH684" i="3"/>
  <c r="BG684" i="3"/>
  <c r="BL681" i="3"/>
  <c r="BM680" i="3"/>
  <c r="BR680" i="3"/>
  <c r="CY605" i="3"/>
  <c r="CY613" i="3"/>
  <c r="BG681" i="3"/>
  <c r="BL680" i="3"/>
  <c r="BM683" i="3"/>
  <c r="BL683" i="3"/>
  <c r="BX680" i="3"/>
  <c r="BS683" i="3"/>
  <c r="BS680" i="3"/>
  <c r="BF680" i="3"/>
  <c r="CU529" i="3"/>
  <c r="CU525" i="3" s="1"/>
  <c r="CU530" i="3"/>
  <c r="BH681" i="3"/>
  <c r="BC668" i="3"/>
  <c r="BN683" i="3"/>
  <c r="BV680" i="3"/>
  <c r="BQ683" i="3"/>
  <c r="BQ680" i="3"/>
  <c r="BR683" i="3"/>
  <c r="CO530" i="3"/>
  <c r="CO529" i="3"/>
  <c r="CO525" i="3" s="1"/>
  <c r="BG680" i="3"/>
  <c r="BF683" i="3"/>
  <c r="BE680" i="3"/>
  <c r="BK683" i="3"/>
  <c r="BO680" i="3"/>
  <c r="BJ680" i="3"/>
  <c r="AV831" i="3"/>
  <c r="AZ59" i="8"/>
  <c r="CG529" i="3"/>
  <c r="CG525" i="3" s="1"/>
  <c r="CL529" i="3"/>
  <c r="CL525" i="3" s="1"/>
  <c r="CG530" i="3"/>
  <c r="CZ530" i="3"/>
  <c r="CZ529" i="3"/>
  <c r="CZ525" i="3" s="1"/>
  <c r="DA529" i="3"/>
  <c r="DA525" i="3" s="1"/>
  <c r="CV530" i="3"/>
  <c r="CV529" i="3"/>
  <c r="CV525" i="3" s="1"/>
  <c r="BP637" i="3"/>
  <c r="BU636" i="3"/>
  <c r="CT529" i="3"/>
  <c r="CT525" i="3" s="1"/>
  <c r="CT530" i="3"/>
  <c r="CY529" i="3"/>
  <c r="CY525" i="3" s="1"/>
  <c r="CH529" i="3"/>
  <c r="CH525" i="3" s="1"/>
  <c r="CH627" i="3" s="1"/>
  <c r="CM529" i="3"/>
  <c r="CM525" i="3" s="1"/>
  <c r="CM627" i="3" s="1"/>
  <c r="CH530" i="3"/>
  <c r="BV636" i="3"/>
  <c r="BQ637" i="3"/>
  <c r="DM640" i="3"/>
  <c r="DR632" i="3"/>
  <c r="DB529" i="3"/>
  <c r="DB525" i="3" s="1"/>
  <c r="DB530" i="3"/>
  <c r="AW787" i="3"/>
  <c r="AT722" i="3"/>
  <c r="AT668" i="3"/>
  <c r="AL722" i="3"/>
  <c r="AL668" i="3"/>
  <c r="AY121" i="3"/>
  <c r="AT798" i="3"/>
  <c r="DD109" i="4" l="1"/>
  <c r="BJ140" i="8"/>
  <c r="BJ224" i="4"/>
  <c r="BQ205" i="7"/>
  <c r="CZ165" i="3"/>
  <c r="CG225" i="4"/>
  <c r="CX286" i="8"/>
  <c r="CQ211" i="7"/>
  <c r="CO467" i="3"/>
  <c r="BX226" i="4"/>
  <c r="DA128" i="4"/>
  <c r="CS193" i="7"/>
  <c r="AO69" i="3"/>
  <c r="AO79" i="3" s="1"/>
  <c r="BA52" i="4"/>
  <c r="BA53" i="4" s="1"/>
  <c r="BH722" i="3"/>
  <c r="CM31" i="5"/>
  <c r="CP149" i="7"/>
  <c r="CK30" i="5"/>
  <c r="BL247" i="4"/>
  <c r="BR209" i="7"/>
  <c r="CP37" i="4"/>
  <c r="CK150" i="7"/>
  <c r="BR130" i="6"/>
  <c r="BR40" i="6" s="1"/>
  <c r="CP47" i="5"/>
  <c r="CU94" i="8"/>
  <c r="DE33" i="5"/>
  <c r="DJ50" i="5"/>
  <c r="DJ33" i="5"/>
  <c r="DJ47" i="5"/>
  <c r="DJ30" i="5"/>
  <c r="DI50" i="5"/>
  <c r="DI33" i="5"/>
  <c r="BR847" i="3"/>
  <c r="BU71" i="6"/>
  <c r="BU23" i="6" s="1"/>
  <c r="BR831" i="3"/>
  <c r="DG138" i="10"/>
  <c r="DG136" i="10"/>
  <c r="DI48" i="5"/>
  <c r="DI31" i="5"/>
  <c r="DE32" i="5"/>
  <c r="DJ32" i="5"/>
  <c r="BG133" i="4"/>
  <c r="BG135" i="4" s="1"/>
  <c r="DT139" i="8"/>
  <c r="CQ33" i="4"/>
  <c r="BZ201" i="8"/>
  <c r="BZ296" i="8" s="1"/>
  <c r="CM30" i="5"/>
  <c r="CP243" i="8"/>
  <c r="BW107" i="7"/>
  <c r="CP30" i="5"/>
  <c r="DI47" i="5"/>
  <c r="DI30" i="5"/>
  <c r="BP149" i="7"/>
  <c r="BG841" i="3"/>
  <c r="CX193" i="7"/>
  <c r="CK12" i="10"/>
  <c r="BR841" i="3"/>
  <c r="BC183" i="4"/>
  <c r="BE158" i="3"/>
  <c r="CH47" i="5"/>
  <c r="CW19" i="3"/>
  <c r="BY33" i="4"/>
  <c r="BY143" i="8"/>
  <c r="CV547" i="3"/>
  <c r="CB137" i="6"/>
  <c r="DE163" i="3"/>
  <c r="DI32" i="5"/>
  <c r="DI49" i="5"/>
  <c r="DE31" i="5"/>
  <c r="DJ31" i="5"/>
  <c r="DJ48" i="5"/>
  <c r="BX26" i="6"/>
  <c r="CP223" i="8"/>
  <c r="BA158" i="3"/>
  <c r="CQ279" i="4"/>
  <c r="CV273" i="4"/>
  <c r="DA273" i="4"/>
  <c r="CP284" i="4"/>
  <c r="CP274" i="4"/>
  <c r="CM284" i="4"/>
  <c r="CM274" i="4"/>
  <c r="CU273" i="4"/>
  <c r="CZ273" i="4"/>
  <c r="CU284" i="4"/>
  <c r="CU274" i="4"/>
  <c r="CZ274" i="4"/>
  <c r="CP273" i="4"/>
  <c r="BQ219" i="4"/>
  <c r="BT33" i="4"/>
  <c r="CX32" i="4"/>
  <c r="BE224" i="4"/>
  <c r="BG224" i="4"/>
  <c r="CP40" i="4"/>
  <c r="CL40" i="4"/>
  <c r="BL246" i="4"/>
  <c r="CP45" i="4"/>
  <c r="CN125" i="8"/>
  <c r="BC121" i="8"/>
  <c r="BH144" i="8" s="1"/>
  <c r="CY145" i="8"/>
  <c r="CN229" i="4"/>
  <c r="DH35" i="4"/>
  <c r="DC279" i="4"/>
  <c r="CK281" i="4"/>
  <c r="CK282" i="4" s="1"/>
  <c r="CK279" i="4"/>
  <c r="CU281" i="4"/>
  <c r="CU282" i="4" s="1"/>
  <c r="CU279" i="4"/>
  <c r="DF141" i="4"/>
  <c r="DK141" i="4"/>
  <c r="CV281" i="4"/>
  <c r="DA282" i="4" s="1"/>
  <c r="CV279" i="4"/>
  <c r="DJ138" i="6"/>
  <c r="DJ83" i="6"/>
  <c r="DJ21" i="6"/>
  <c r="CA41" i="8"/>
  <c r="BI133" i="8"/>
  <c r="BU168" i="4"/>
  <c r="CW142" i="8"/>
  <c r="CG121" i="8"/>
  <c r="CP32" i="4"/>
  <c r="CQ123" i="8"/>
  <c r="CV146" i="8" s="1"/>
  <c r="CL37" i="4"/>
  <c r="DE284" i="4"/>
  <c r="DE43" i="10"/>
  <c r="CU187" i="4"/>
  <c r="BJ227" i="4"/>
  <c r="DP141" i="8"/>
  <c r="BK33" i="5"/>
  <c r="CU73" i="4"/>
  <c r="CL228" i="4"/>
  <c r="BI187" i="4"/>
  <c r="CS130" i="8"/>
  <c r="BK224" i="4"/>
  <c r="BE26" i="10"/>
  <c r="AU195" i="10"/>
  <c r="CR192" i="10"/>
  <c r="DR53" i="6"/>
  <c r="DR21" i="6" s="1"/>
  <c r="CR193" i="10"/>
  <c r="BF189" i="4"/>
  <c r="DA75" i="10"/>
  <c r="CV75" i="10"/>
  <c r="CF90" i="6"/>
  <c r="CF27" i="6" s="1"/>
  <c r="CF30" i="6" s="1"/>
  <c r="CF38" i="6" s="1"/>
  <c r="CF196" i="10"/>
  <c r="CF194" i="10"/>
  <c r="CF14" i="10"/>
  <c r="CF65" i="10"/>
  <c r="CK65" i="10"/>
  <c r="CF191" i="10"/>
  <c r="CF44" i="8"/>
  <c r="CF12" i="10"/>
  <c r="CF26" i="10"/>
  <c r="DV145" i="8"/>
  <c r="CQ32" i="4"/>
  <c r="CL225" i="4"/>
  <c r="CE143" i="8"/>
  <c r="CG281" i="4"/>
  <c r="DL142" i="8"/>
  <c r="DV188" i="4"/>
  <c r="BC119" i="8"/>
  <c r="BC142" i="8" s="1"/>
  <c r="CY167" i="4"/>
  <c r="CY336" i="4" s="1"/>
  <c r="CY284" i="4"/>
  <c r="DF167" i="4"/>
  <c r="DF214" i="4" s="1"/>
  <c r="DF284" i="4"/>
  <c r="BY271" i="4"/>
  <c r="BY284" i="4" s="1"/>
  <c r="BX284" i="4"/>
  <c r="BH284" i="4"/>
  <c r="DG32" i="4"/>
  <c r="DB284" i="4"/>
  <c r="BI284" i="4"/>
  <c r="BL284" i="4"/>
  <c r="BT271" i="4"/>
  <c r="BT284" i="4" s="1"/>
  <c r="CK284" i="4"/>
  <c r="CH284" i="4"/>
  <c r="CL268" i="4"/>
  <c r="DI32" i="4"/>
  <c r="DD284" i="4"/>
  <c r="BG284" i="4"/>
  <c r="DU145" i="8"/>
  <c r="BJ281" i="4"/>
  <c r="CZ282" i="4"/>
  <c r="CA282" i="4"/>
  <c r="CF282" i="4"/>
  <c r="BN15" i="5"/>
  <c r="BN281" i="4"/>
  <c r="BL107" i="4"/>
  <c r="BL281" i="4"/>
  <c r="BL282" i="4" s="1"/>
  <c r="BD281" i="4"/>
  <c r="BE281" i="4" s="1"/>
  <c r="CL167" i="8"/>
  <c r="CL107" i="7" s="1"/>
  <c r="CQ281" i="4"/>
  <c r="BR282" i="4"/>
  <c r="BS167" i="8"/>
  <c r="BS107" i="7" s="1"/>
  <c r="DC281" i="4"/>
  <c r="DE87" i="4"/>
  <c r="DE238" i="4"/>
  <c r="DE237" i="4" s="1"/>
  <c r="CE282" i="4"/>
  <c r="CG282" i="4"/>
  <c r="DF119" i="4"/>
  <c r="DK120" i="4" s="1"/>
  <c r="DF281" i="4"/>
  <c r="CP282" i="4"/>
  <c r="CY282" i="4"/>
  <c r="BO228" i="4"/>
  <c r="CO46" i="4"/>
  <c r="CE73" i="4"/>
  <c r="CE74" i="8"/>
  <c r="CE130" i="8" s="1"/>
  <c r="BK145" i="8"/>
  <c r="BO140" i="8"/>
  <c r="CM140" i="8"/>
  <c r="BF105" i="4"/>
  <c r="CR140" i="8"/>
  <c r="BE271" i="4"/>
  <c r="BE284" i="4" s="1"/>
  <c r="DK188" i="4"/>
  <c r="DP188" i="4"/>
  <c r="CI271" i="4"/>
  <c r="BJ271" i="4"/>
  <c r="BJ284" i="4" s="1"/>
  <c r="DB279" i="4"/>
  <c r="DA279" i="4"/>
  <c r="CL274" i="4"/>
  <c r="CL273" i="4"/>
  <c r="CR274" i="4"/>
  <c r="BX281" i="4"/>
  <c r="BW281" i="4"/>
  <c r="BW282" i="4" s="1"/>
  <c r="DE74" i="4"/>
  <c r="DJ74" i="4"/>
  <c r="DE35" i="4"/>
  <c r="DE279" i="4"/>
  <c r="DJ35" i="4"/>
  <c r="DE167" i="4"/>
  <c r="DJ168" i="4" s="1"/>
  <c r="DJ32" i="4"/>
  <c r="DD279" i="4"/>
  <c r="DI35" i="4"/>
  <c r="DG35" i="4"/>
  <c r="DE329" i="4"/>
  <c r="DE330" i="4" s="1"/>
  <c r="DJ36" i="4"/>
  <c r="DE73" i="4"/>
  <c r="DJ73" i="4"/>
  <c r="DF265" i="4"/>
  <c r="BS281" i="4"/>
  <c r="BQ281" i="4"/>
  <c r="BQ282" i="4" s="1"/>
  <c r="BF982" i="3"/>
  <c r="BP97" i="8"/>
  <c r="CZ20" i="6"/>
  <c r="CK85" i="8"/>
  <c r="CK18" i="8" s="1"/>
  <c r="BV71" i="6"/>
  <c r="BV23" i="6" s="1"/>
  <c r="CM48" i="5"/>
  <c r="DA36" i="6"/>
  <c r="CI270" i="4"/>
  <c r="BI985" i="3"/>
  <c r="CW21" i="6"/>
  <c r="CV21" i="6"/>
  <c r="DA265" i="4"/>
  <c r="DA186" i="4"/>
  <c r="CS37" i="3"/>
  <c r="CL79" i="8"/>
  <c r="CQ133" i="8" s="1"/>
  <c r="CM286" i="8"/>
  <c r="BQ814" i="3"/>
  <c r="CQ35" i="4"/>
  <c r="BD135" i="4"/>
  <c r="BR410" i="3"/>
  <c r="CF114" i="7"/>
  <c r="BI30" i="7"/>
  <c r="BI210" i="7"/>
  <c r="CI45" i="6"/>
  <c r="CI19" i="6" s="1"/>
  <c r="CR22" i="6"/>
  <c r="CQ22" i="6"/>
  <c r="BW22" i="6"/>
  <c r="BV23" i="7"/>
  <c r="BG787" i="3"/>
  <c r="BG813" i="3" s="1"/>
  <c r="CM763" i="3"/>
  <c r="CM306" i="8"/>
  <c r="CL306" i="8"/>
  <c r="BH228" i="4"/>
  <c r="BL162" i="4"/>
  <c r="BQ130" i="7"/>
  <c r="BQ33" i="7" s="1"/>
  <c r="BK108" i="4"/>
  <c r="CM41" i="8"/>
  <c r="BS130" i="7"/>
  <c r="BS33" i="7" s="1"/>
  <c r="BX19" i="6"/>
  <c r="CS24" i="7"/>
  <c r="CV167" i="4"/>
  <c r="BV141" i="8"/>
  <c r="BU84" i="3"/>
  <c r="CX745" i="3"/>
  <c r="CS33" i="4"/>
  <c r="CS185" i="5" s="1"/>
  <c r="BK228" i="4"/>
  <c r="BB847" i="3"/>
  <c r="BB985" i="3"/>
  <c r="BL841" i="3"/>
  <c r="DF36" i="4"/>
  <c r="DF187" i="4"/>
  <c r="DA211" i="7"/>
  <c r="AZ119" i="4"/>
  <c r="AZ120" i="4" s="1"/>
  <c r="BK48" i="5"/>
  <c r="BR71" i="8"/>
  <c r="BU211" i="7"/>
  <c r="BI162" i="4"/>
  <c r="BX224" i="4"/>
  <c r="BI125" i="8"/>
  <c r="CZ52" i="8"/>
  <c r="BO49" i="5"/>
  <c r="CG79" i="8"/>
  <c r="BE787" i="3"/>
  <c r="CK73" i="4"/>
  <c r="CG50" i="5"/>
  <c r="CW754" i="3"/>
  <c r="CW534" i="3"/>
  <c r="CW536" i="3" s="1"/>
  <c r="CW547" i="3" s="1"/>
  <c r="BH823" i="3"/>
  <c r="CU134" i="4"/>
  <c r="CI73" i="8"/>
  <c r="CI129" i="8" s="1"/>
  <c r="CO45" i="4"/>
  <c r="BS142" i="8"/>
  <c r="DF143" i="8"/>
  <c r="CE19" i="6"/>
  <c r="CW75" i="10"/>
  <c r="CZ73" i="4"/>
  <c r="BS117" i="8"/>
  <c r="BK141" i="8"/>
  <c r="BF117" i="8"/>
  <c r="BF140" i="8" s="1"/>
  <c r="BN79" i="8"/>
  <c r="BN133" i="8" s="1"/>
  <c r="CE142" i="8"/>
  <c r="BE196" i="10"/>
  <c r="BX45" i="7"/>
  <c r="BX46" i="7"/>
  <c r="CH98" i="5"/>
  <c r="BF228" i="4"/>
  <c r="CF824" i="3"/>
  <c r="CH40" i="4"/>
  <c r="BU201" i="8"/>
  <c r="BU296" i="8" s="1"/>
  <c r="BU294" i="8" s="1"/>
  <c r="BU298" i="8" s="1"/>
  <c r="BU302" i="8" s="1"/>
  <c r="BU300" i="8" s="1"/>
  <c r="BU308" i="8" s="1"/>
  <c r="BU310" i="8" s="1"/>
  <c r="CH103" i="3"/>
  <c r="BF224" i="4"/>
  <c r="BL787" i="3"/>
  <c r="BD985" i="3"/>
  <c r="BP836" i="3"/>
  <c r="BT116" i="4"/>
  <c r="CW71" i="5"/>
  <c r="BS226" i="4"/>
  <c r="BH847" i="3"/>
  <c r="AZ205" i="7"/>
  <c r="CM34" i="6"/>
  <c r="BQ107" i="4"/>
  <c r="BE209" i="4"/>
  <c r="BJ228" i="4" s="1"/>
  <c r="CP145" i="8"/>
  <c r="CK138" i="8"/>
  <c r="CI13" i="10"/>
  <c r="BD36" i="8"/>
  <c r="CL33" i="5"/>
  <c r="BM847" i="3"/>
  <c r="CQ73" i="4"/>
  <c r="CH59" i="8"/>
  <c r="CM61" i="8" s="1"/>
  <c r="CI45" i="4"/>
  <c r="CU74" i="8"/>
  <c r="CZ130" i="8" s="1"/>
  <c r="CM74" i="4"/>
  <c r="BP84" i="3"/>
  <c r="CJ142" i="8"/>
  <c r="DB75" i="10"/>
  <c r="CH75" i="8"/>
  <c r="CH131" i="8" s="1"/>
  <c r="BK144" i="8"/>
  <c r="BD826" i="3"/>
  <c r="CM33" i="4"/>
  <c r="DH13" i="10"/>
  <c r="DF50" i="5"/>
  <c r="DF149" i="7"/>
  <c r="BN985" i="3"/>
  <c r="BN831" i="3"/>
  <c r="BM36" i="6"/>
  <c r="BU27" i="6"/>
  <c r="CP141" i="8"/>
  <c r="DC59" i="6"/>
  <c r="CP130" i="8"/>
  <c r="BM132" i="5"/>
  <c r="CH71" i="6"/>
  <c r="CH23" i="6" s="1"/>
  <c r="BW50" i="5"/>
  <c r="CJ140" i="8"/>
  <c r="BS200" i="8"/>
  <c r="BS295" i="8" s="1"/>
  <c r="BS294" i="8" s="1"/>
  <c r="BK545" i="3"/>
  <c r="BR183" i="4"/>
  <c r="DE109" i="4"/>
  <c r="CF97" i="6"/>
  <c r="CF28" i="6" s="1"/>
  <c r="CU130" i="8"/>
  <c r="BO104" i="7"/>
  <c r="BO23" i="7" s="1"/>
  <c r="BK323" i="4"/>
  <c r="BZ142" i="8"/>
  <c r="DQ141" i="8"/>
  <c r="CK145" i="8"/>
  <c r="CK151" i="8" s="1"/>
  <c r="DF74" i="4"/>
  <c r="CD247" i="8"/>
  <c r="BH39" i="7"/>
  <c r="BH41" i="7" s="1"/>
  <c r="BP139" i="8"/>
  <c r="BI82" i="8"/>
  <c r="CY201" i="8"/>
  <c r="CL41" i="7"/>
  <c r="CY229" i="4"/>
  <c r="CP73" i="4"/>
  <c r="BN105" i="7"/>
  <c r="BO105" i="7" s="1"/>
  <c r="BO108" i="7" s="1"/>
  <c r="DB160" i="7"/>
  <c r="BY102" i="7"/>
  <c r="CP59" i="8"/>
  <c r="CP60" i="8" s="1"/>
  <c r="CP33" i="4"/>
  <c r="BN200" i="8"/>
  <c r="BN295" i="8" s="1"/>
  <c r="BX21" i="7"/>
  <c r="BA73" i="8"/>
  <c r="BF82" i="8" s="1"/>
  <c r="BP211" i="7"/>
  <c r="BP287" i="8" s="1"/>
  <c r="CF144" i="8"/>
  <c r="CK144" i="8"/>
  <c r="CK143" i="8"/>
  <c r="BK97" i="8"/>
  <c r="BD22" i="6"/>
  <c r="BC130" i="7"/>
  <c r="BC33" i="7" s="1"/>
  <c r="BR150" i="7"/>
  <c r="CY44" i="7"/>
  <c r="BR114" i="7"/>
  <c r="BI41" i="8"/>
  <c r="CT87" i="4"/>
  <c r="BS210" i="7"/>
  <c r="DR144" i="8"/>
  <c r="BF210" i="4"/>
  <c r="BF336" i="4" s="1"/>
  <c r="CN44" i="4"/>
  <c r="CN46" i="4" s="1"/>
  <c r="BG75" i="8"/>
  <c r="BG131" i="8" s="1"/>
  <c r="CO87" i="4"/>
  <c r="CX147" i="8"/>
  <c r="BU130" i="8"/>
  <c r="BZ130" i="8"/>
  <c r="CH97" i="8"/>
  <c r="CP45" i="8"/>
  <c r="CH26" i="6"/>
  <c r="CC22" i="6"/>
  <c r="CD61" i="8"/>
  <c r="CM39" i="7"/>
  <c r="CH137" i="6"/>
  <c r="BV204" i="7"/>
  <c r="BV205" i="7" s="1"/>
  <c r="BN205" i="7"/>
  <c r="CK73" i="8"/>
  <c r="CP129" i="8" s="1"/>
  <c r="CC41" i="8"/>
  <c r="BN116" i="8"/>
  <c r="BN139" i="8" s="1"/>
  <c r="CK130" i="8"/>
  <c r="CH22" i="6"/>
  <c r="DR142" i="8"/>
  <c r="BH34" i="6"/>
  <c r="BL183" i="4"/>
  <c r="BL123" i="8" s="1"/>
  <c r="CR35" i="4"/>
  <c r="CR144" i="8"/>
  <c r="BG187" i="4"/>
  <c r="CO141" i="8"/>
  <c r="BE60" i="6"/>
  <c r="BB190" i="10"/>
  <c r="CZ72" i="5"/>
  <c r="CX25" i="3"/>
  <c r="CX23" i="3" s="1"/>
  <c r="CP553" i="3"/>
  <c r="CP247" i="8"/>
  <c r="CB71" i="8"/>
  <c r="CB87" i="8" s="1"/>
  <c r="BY138" i="8"/>
  <c r="BO209" i="7"/>
  <c r="CW35" i="4"/>
  <c r="CH125" i="8"/>
  <c r="BY31" i="5"/>
  <c r="CN254" i="4"/>
  <c r="BT135" i="4"/>
  <c r="CK90" i="8"/>
  <c r="BM97" i="6"/>
  <c r="BM28" i="6" s="1"/>
  <c r="BK131" i="8"/>
  <c r="BH226" i="4"/>
  <c r="DF142" i="4"/>
  <c r="DF49" i="5" s="1"/>
  <c r="CP254" i="8"/>
  <c r="BL59" i="8"/>
  <c r="BO21" i="7"/>
  <c r="CC693" i="3"/>
  <c r="CF106" i="7"/>
  <c r="CK27" i="3"/>
  <c r="CK15" i="3" s="1"/>
  <c r="CF128" i="8"/>
  <c r="BT106" i="7"/>
  <c r="BR85" i="3"/>
  <c r="BE69" i="4"/>
  <c r="BE74" i="8" s="1"/>
  <c r="BE130" i="8" s="1"/>
  <c r="BI168" i="4"/>
  <c r="BE201" i="8"/>
  <c r="CB447" i="3"/>
  <c r="CK125" i="8"/>
  <c r="CK148" i="8" s="1"/>
  <c r="CU131" i="8"/>
  <c r="BG139" i="8"/>
  <c r="CD189" i="4"/>
  <c r="CU142" i="8"/>
  <c r="BZ33" i="5"/>
  <c r="CT211" i="7"/>
  <c r="CG97" i="8"/>
  <c r="CF33" i="5"/>
  <c r="CC142" i="7"/>
  <c r="CZ85" i="5"/>
  <c r="CL85" i="8"/>
  <c r="CQ86" i="8" s="1"/>
  <c r="CP142" i="8"/>
  <c r="CJ91" i="8"/>
  <c r="CJ116" i="4"/>
  <c r="BV142" i="4"/>
  <c r="CF143" i="8"/>
  <c r="CH700" i="3"/>
  <c r="CI700" i="3" s="1"/>
  <c r="CF160" i="7"/>
  <c r="BY48" i="5"/>
  <c r="BO130" i="6"/>
  <c r="BO40" i="6" s="1"/>
  <c r="BE147" i="8"/>
  <c r="BZ294" i="8"/>
  <c r="CS133" i="8"/>
  <c r="BG105" i="4"/>
  <c r="CR79" i="8"/>
  <c r="CR133" i="8" s="1"/>
  <c r="BQ227" i="4"/>
  <c r="BQ14" i="5"/>
  <c r="BV32" i="5" s="1"/>
  <c r="CU247" i="8"/>
  <c r="CD107" i="7"/>
  <c r="CA97" i="6"/>
  <c r="CA28" i="6" s="1"/>
  <c r="CJ81" i="8"/>
  <c r="DF32" i="4"/>
  <c r="DB223" i="8"/>
  <c r="BN722" i="3"/>
  <c r="CV85" i="5"/>
  <c r="BM149" i="5"/>
  <c r="BB22" i="8"/>
  <c r="CP34" i="3"/>
  <c r="CP19" i="3" s="1"/>
  <c r="BW700" i="3"/>
  <c r="BX714" i="3" s="1"/>
  <c r="CU535" i="3"/>
  <c r="CR130" i="6"/>
  <c r="CR40" i="6" s="1"/>
  <c r="BP542" i="3"/>
  <c r="BT71" i="8"/>
  <c r="BS96" i="8"/>
  <c r="BX97" i="8" s="1"/>
  <c r="BL122" i="8"/>
  <c r="BL145" i="8" s="1"/>
  <c r="CY128" i="8"/>
  <c r="CC36" i="8"/>
  <c r="BF201" i="8"/>
  <c r="BF296" i="8" s="1"/>
  <c r="BF294" i="8" s="1"/>
  <c r="BF298" i="8" s="1"/>
  <c r="BF302" i="8" s="1"/>
  <c r="BF300" i="8" s="1"/>
  <c r="BF308" i="8" s="1"/>
  <c r="CF221" i="4"/>
  <c r="BF84" i="3"/>
  <c r="CM26" i="6"/>
  <c r="DM141" i="8"/>
  <c r="CO90" i="8"/>
  <c r="CU254" i="4"/>
  <c r="CX26" i="3"/>
  <c r="BB668" i="3"/>
  <c r="BC749" i="3" s="1"/>
  <c r="BN668" i="3"/>
  <c r="BN700" i="3" s="1"/>
  <c r="BN120" i="8"/>
  <c r="BB149" i="5"/>
  <c r="CR25" i="3"/>
  <c r="CR14" i="3" s="1"/>
  <c r="DA223" i="4"/>
  <c r="CF203" i="4"/>
  <c r="CD77" i="8"/>
  <c r="CJ22" i="8"/>
  <c r="CG149" i="5"/>
  <c r="BM220" i="4"/>
  <c r="BR210" i="7"/>
  <c r="BR211" i="7" s="1"/>
  <c r="CK154" i="8"/>
  <c r="CT97" i="8"/>
  <c r="CI41" i="7"/>
  <c r="CQ101" i="10"/>
  <c r="BQ188" i="4"/>
  <c r="BW106" i="7"/>
  <c r="CW38" i="5"/>
  <c r="CT113" i="8"/>
  <c r="CR122" i="8"/>
  <c r="BV141" i="4"/>
  <c r="CR21" i="7"/>
  <c r="CQ192" i="10"/>
  <c r="CX131" i="8"/>
  <c r="BK101" i="8"/>
  <c r="CY81" i="8"/>
  <c r="BJ97" i="6"/>
  <c r="BJ28" i="6" s="1"/>
  <c r="BQ298" i="8"/>
  <c r="BQ302" i="8" s="1"/>
  <c r="BQ300" i="8" s="1"/>
  <c r="BQ141" i="4"/>
  <c r="BQ165" i="4" s="1"/>
  <c r="CF247" i="8"/>
  <c r="BI56" i="3"/>
  <c r="BX142" i="8"/>
  <c r="AY410" i="3"/>
  <c r="CW52" i="4"/>
  <c r="BZ138" i="8"/>
  <c r="DS142" i="8"/>
  <c r="CE814" i="3"/>
  <c r="CJ815" i="3" s="1"/>
  <c r="CS59" i="8"/>
  <c r="CS60" i="8" s="1"/>
  <c r="BS190" i="4"/>
  <c r="DH103" i="7"/>
  <c r="DH106" i="7" s="1"/>
  <c r="DG106" i="7"/>
  <c r="DF148" i="4"/>
  <c r="DF322" i="4"/>
  <c r="DF164" i="4"/>
  <c r="CU36" i="6"/>
  <c r="DF14" i="10"/>
  <c r="DF13" i="10"/>
  <c r="BC985" i="3"/>
  <c r="BQ120" i="8"/>
  <c r="BQ143" i="8" s="1"/>
  <c r="CN19" i="6"/>
  <c r="DH203" i="7"/>
  <c r="DG205" i="7"/>
  <c r="DH105" i="7"/>
  <c r="DH108" i="7" s="1"/>
  <c r="DG108" i="7"/>
  <c r="DG211" i="7"/>
  <c r="DH211" i="7" s="1"/>
  <c r="DH209" i="7"/>
  <c r="DF121" i="3"/>
  <c r="DF132" i="3" s="1"/>
  <c r="DG103" i="3"/>
  <c r="DF84" i="3"/>
  <c r="DF122" i="3"/>
  <c r="DF133" i="3" s="1"/>
  <c r="DF686" i="3"/>
  <c r="DF109" i="3"/>
  <c r="DF114" i="3"/>
  <c r="DF841" i="3"/>
  <c r="DF823" i="3"/>
  <c r="DF847" i="3"/>
  <c r="DF787" i="3"/>
  <c r="DF809" i="3"/>
  <c r="DF798" i="3"/>
  <c r="DF793" i="3"/>
  <c r="DF67" i="4"/>
  <c r="DF66" i="4"/>
  <c r="DF150" i="7"/>
  <c r="BQ36" i="6"/>
  <c r="DF194" i="7"/>
  <c r="DF108" i="7"/>
  <c r="CZ145" i="8"/>
  <c r="CI97" i="8"/>
  <c r="BU138" i="8"/>
  <c r="DG135" i="10"/>
  <c r="DF71" i="6"/>
  <c r="DF23" i="6" s="1"/>
  <c r="DF281" i="8"/>
  <c r="DF105" i="4"/>
  <c r="DH103" i="4"/>
  <c r="DH119" i="4" s="1"/>
  <c r="DF129" i="4"/>
  <c r="DF137" i="4"/>
  <c r="DF135" i="4"/>
  <c r="DF167" i="8"/>
  <c r="DF107" i="7" s="1"/>
  <c r="CQ36" i="6"/>
  <c r="CU59" i="8"/>
  <c r="CZ61" i="8" s="1"/>
  <c r="BV216" i="8"/>
  <c r="BV243" i="8" s="1"/>
  <c r="CT116" i="4"/>
  <c r="CQ193" i="10"/>
  <c r="CP71" i="6"/>
  <c r="CP23" i="6" s="1"/>
  <c r="BG36" i="8"/>
  <c r="CW71" i="8"/>
  <c r="BD71" i="6"/>
  <c r="BD23" i="6" s="1"/>
  <c r="CY711" i="3"/>
  <c r="BX107" i="4"/>
  <c r="CG132" i="5"/>
  <c r="CO12" i="10"/>
  <c r="CO47" i="5"/>
  <c r="BR189" i="4"/>
  <c r="BI22" i="6"/>
  <c r="CO149" i="7"/>
  <c r="CB106" i="7"/>
  <c r="CB835" i="3"/>
  <c r="CW122" i="3"/>
  <c r="CU835" i="3"/>
  <c r="CZ33" i="4"/>
  <c r="BQ133" i="8"/>
  <c r="CP13" i="4"/>
  <c r="CU34" i="4" s="1"/>
  <c r="CY141" i="8"/>
  <c r="CP20" i="6"/>
  <c r="BT137" i="6"/>
  <c r="CS813" i="3"/>
  <c r="CY36" i="4"/>
  <c r="CQ195" i="10"/>
  <c r="CQ26" i="10"/>
  <c r="DA72" i="5"/>
  <c r="CB108" i="7"/>
  <c r="CA85" i="8"/>
  <c r="CR85" i="8"/>
  <c r="BZ835" i="3"/>
  <c r="CE837" i="3" s="1"/>
  <c r="CW160" i="7"/>
  <c r="BC71" i="6"/>
  <c r="BC23" i="6" s="1"/>
  <c r="CW210" i="3"/>
  <c r="CG22" i="8"/>
  <c r="CG23" i="8" s="1"/>
  <c r="CU33" i="4"/>
  <c r="BC161" i="8"/>
  <c r="BC71" i="8" s="1"/>
  <c r="CS147" i="8"/>
  <c r="CR254" i="4"/>
  <c r="CX306" i="8"/>
  <c r="CH137" i="4"/>
  <c r="BF32" i="5"/>
  <c r="CR693" i="3"/>
  <c r="CT695" i="3" s="1"/>
  <c r="CW52" i="8"/>
  <c r="CW13" i="3"/>
  <c r="CW208" i="3"/>
  <c r="DA161" i="3"/>
  <c r="CA96" i="3"/>
  <c r="CA139" i="8"/>
  <c r="BE226" i="4"/>
  <c r="CV36" i="8"/>
  <c r="CN201" i="8"/>
  <c r="CN296" i="8" s="1"/>
  <c r="CN294" i="8" s="1"/>
  <c r="CF132" i="8"/>
  <c r="BV85" i="8"/>
  <c r="BV18" i="8" s="1"/>
  <c r="BT203" i="4"/>
  <c r="CQ190" i="10"/>
  <c r="BE61" i="6"/>
  <c r="CR247" i="8"/>
  <c r="BI71" i="6"/>
  <c r="BI23" i="6" s="1"/>
  <c r="BN142" i="8"/>
  <c r="CM229" i="4"/>
  <c r="CT143" i="8"/>
  <c r="CP87" i="4"/>
  <c r="BZ211" i="7"/>
  <c r="CX129" i="3"/>
  <c r="CU254" i="8"/>
  <c r="CQ196" i="10"/>
  <c r="DD32" i="5"/>
  <c r="DD74" i="4"/>
  <c r="DD167" i="4"/>
  <c r="DD214" i="4" s="1"/>
  <c r="DH14" i="10"/>
  <c r="DE194" i="3"/>
  <c r="CZ195" i="3"/>
  <c r="DI46" i="4"/>
  <c r="DI45" i="4"/>
  <c r="CS45" i="8"/>
  <c r="BW134" i="4"/>
  <c r="CB147" i="8"/>
  <c r="DD48" i="5"/>
  <c r="DD35" i="4"/>
  <c r="BD118" i="8"/>
  <c r="BD141" i="8" s="1"/>
  <c r="CQ44" i="8"/>
  <c r="BY220" i="4"/>
  <c r="DH90" i="6"/>
  <c r="DF194" i="3"/>
  <c r="DA195" i="3"/>
  <c r="DB195" i="3"/>
  <c r="BI132" i="8"/>
  <c r="CN34" i="4"/>
  <c r="CU150" i="7"/>
  <c r="CJ90" i="8"/>
  <c r="DC136" i="3"/>
  <c r="DG136" i="3" s="1"/>
  <c r="DD329" i="4"/>
  <c r="DD331" i="4" s="1"/>
  <c r="DD33" i="5"/>
  <c r="AZ211" i="7"/>
  <c r="AZ287" i="8" s="1"/>
  <c r="CQ194" i="10"/>
  <c r="BU41" i="8"/>
  <c r="CR765" i="3"/>
  <c r="CX56" i="8"/>
  <c r="CX221" i="3"/>
  <c r="CX193" i="3"/>
  <c r="DC194" i="3" s="1"/>
  <c r="CR553" i="3"/>
  <c r="DB35" i="5"/>
  <c r="CW70" i="5"/>
  <c r="BM162" i="4"/>
  <c r="BM323" i="4"/>
  <c r="BH125" i="8"/>
  <c r="BJ18" i="6"/>
  <c r="BJ137" i="6"/>
  <c r="CK750" i="3"/>
  <c r="BK31" i="5"/>
  <c r="BF13" i="10"/>
  <c r="CF31" i="5"/>
  <c r="CA14" i="10"/>
  <c r="DH32" i="4"/>
  <c r="DC32" i="4"/>
  <c r="CT247" i="8"/>
  <c r="BO216" i="8"/>
  <c r="BO243" i="8" s="1"/>
  <c r="BO85" i="8"/>
  <c r="BO18" i="8" s="1"/>
  <c r="CY52" i="7"/>
  <c r="BV108" i="7"/>
  <c r="CY167" i="3"/>
  <c r="CL50" i="8"/>
  <c r="CJ813" i="3"/>
  <c r="CJ795" i="3"/>
  <c r="CH207" i="3"/>
  <c r="BE93" i="8"/>
  <c r="BE94" i="8" s="1"/>
  <c r="BE223" i="8"/>
  <c r="DF161" i="3"/>
  <c r="DF165" i="3"/>
  <c r="BB410" i="3"/>
  <c r="CR55" i="4"/>
  <c r="CT212" i="3"/>
  <c r="CR56" i="8"/>
  <c r="CW57" i="8" s="1"/>
  <c r="DA814" i="3"/>
  <c r="DF815" i="3" s="1"/>
  <c r="CO97" i="8"/>
  <c r="CO155" i="8"/>
  <c r="BQ86" i="3"/>
  <c r="BQ75" i="8"/>
  <c r="BV131" i="8" s="1"/>
  <c r="CK22" i="8"/>
  <c r="CK156" i="8"/>
  <c r="BC123" i="8"/>
  <c r="BC146" i="8" s="1"/>
  <c r="BN161" i="8"/>
  <c r="BW71" i="8"/>
  <c r="BW14" i="8" s="1"/>
  <c r="BW160" i="7"/>
  <c r="BM113" i="8"/>
  <c r="BY27" i="6"/>
  <c r="BY97" i="6"/>
  <c r="BY28" i="6" s="1"/>
  <c r="BN124" i="8"/>
  <c r="BS147" i="8" s="1"/>
  <c r="BN190" i="4"/>
  <c r="CH33" i="4"/>
  <c r="BH132" i="5"/>
  <c r="CW187" i="4"/>
  <c r="BY74" i="8"/>
  <c r="BY85" i="3"/>
  <c r="BD56" i="3"/>
  <c r="BM141" i="8"/>
  <c r="BH141" i="8"/>
  <c r="CY247" i="8"/>
  <c r="CS87" i="4"/>
  <c r="CX87" i="4"/>
  <c r="CX33" i="4"/>
  <c r="CX185" i="5" s="1"/>
  <c r="BE27" i="6"/>
  <c r="BE97" i="6"/>
  <c r="BE28" i="6" s="1"/>
  <c r="BK821" i="3"/>
  <c r="BJ204" i="4"/>
  <c r="BO223" i="4" s="1"/>
  <c r="DB33" i="6"/>
  <c r="BX133" i="8"/>
  <c r="BK836" i="3"/>
  <c r="BK844" i="3"/>
  <c r="BT45" i="6"/>
  <c r="BC22" i="6"/>
  <c r="BE59" i="6"/>
  <c r="BE22" i="6" s="1"/>
  <c r="CR196" i="10"/>
  <c r="CR65" i="10"/>
  <c r="BS135" i="10"/>
  <c r="BS115" i="5"/>
  <c r="CU281" i="8"/>
  <c r="DA229" i="4"/>
  <c r="CV125" i="8"/>
  <c r="CT140" i="8"/>
  <c r="BM787" i="3"/>
  <c r="BM821" i="3" s="1"/>
  <c r="BM809" i="3"/>
  <c r="BM841" i="3"/>
  <c r="CV182" i="3"/>
  <c r="CQ54" i="8"/>
  <c r="CQ54" i="4"/>
  <c r="CW229" i="4"/>
  <c r="DB229" i="4"/>
  <c r="DH227" i="4"/>
  <c r="BD85" i="3"/>
  <c r="BD120" i="3" s="1"/>
  <c r="BD74" i="8"/>
  <c r="BD130" i="8" s="1"/>
  <c r="CY22" i="8"/>
  <c r="CY91" i="8"/>
  <c r="BM124" i="8"/>
  <c r="BR147" i="8" s="1"/>
  <c r="BL447" i="3"/>
  <c r="BQ447" i="3"/>
  <c r="CE466" i="3"/>
  <c r="BE104" i="8"/>
  <c r="BJ104" i="8"/>
  <c r="BM56" i="3"/>
  <c r="BM668" i="3"/>
  <c r="CI229" i="4"/>
  <c r="CI125" i="8"/>
  <c r="CN148" i="8" s="1"/>
  <c r="CQ135" i="10"/>
  <c r="BB210" i="4"/>
  <c r="BB162" i="4"/>
  <c r="CL227" i="4"/>
  <c r="BJ119" i="8"/>
  <c r="BJ142" i="8" s="1"/>
  <c r="CV160" i="7"/>
  <c r="BY135" i="4"/>
  <c r="BY134" i="4"/>
  <c r="CP798" i="3"/>
  <c r="BR187" i="4"/>
  <c r="CT141" i="8"/>
  <c r="BM123" i="8"/>
  <c r="CE132" i="8"/>
  <c r="CJ132" i="8"/>
  <c r="CM210" i="7"/>
  <c r="CM211" i="7" s="1"/>
  <c r="CM30" i="7"/>
  <c r="BD149" i="5"/>
  <c r="BV14" i="10"/>
  <c r="BV13" i="10"/>
  <c r="BB287" i="8"/>
  <c r="CJ295" i="8"/>
  <c r="CJ201" i="8"/>
  <c r="CJ296" i="8" s="1"/>
  <c r="CE247" i="8"/>
  <c r="BQ187" i="4"/>
  <c r="BL187" i="4"/>
  <c r="BJ24" i="7"/>
  <c r="CW85" i="8"/>
  <c r="CW18" i="8" s="1"/>
  <c r="BA85" i="8"/>
  <c r="BF86" i="8" s="1"/>
  <c r="BA216" i="8"/>
  <c r="BA93" i="8" s="1"/>
  <c r="CJ144" i="8"/>
  <c r="CE144" i="8"/>
  <c r="CE211" i="7"/>
  <c r="CE55" i="7" s="1"/>
  <c r="CP18" i="8"/>
  <c r="CP86" i="8"/>
  <c r="CP153" i="8"/>
  <c r="CR24" i="7"/>
  <c r="BT216" i="8"/>
  <c r="BT243" i="8" s="1"/>
  <c r="BT85" i="8"/>
  <c r="BT18" i="8" s="1"/>
  <c r="BT19" i="8" s="1"/>
  <c r="BK41" i="7"/>
  <c r="CL160" i="7"/>
  <c r="CZ52" i="4"/>
  <c r="DE53" i="4" s="1"/>
  <c r="DA171" i="3"/>
  <c r="CZ171" i="3"/>
  <c r="DE167" i="3"/>
  <c r="CZ13" i="3"/>
  <c r="BI323" i="4"/>
  <c r="BD210" i="4"/>
  <c r="BI229" i="4" s="1"/>
  <c r="BD162" i="4"/>
  <c r="BN105" i="4"/>
  <c r="BN109" i="4" s="1"/>
  <c r="BS107" i="4"/>
  <c r="CD147" i="8"/>
  <c r="BS227" i="4"/>
  <c r="DH135" i="10"/>
  <c r="CL151" i="3"/>
  <c r="BE211" i="7"/>
  <c r="BY147" i="8"/>
  <c r="CL101" i="3"/>
  <c r="CY132" i="8"/>
  <c r="BE41" i="7"/>
  <c r="CL205" i="7"/>
  <c r="CK116" i="4"/>
  <c r="BV147" i="8"/>
  <c r="CW272" i="3"/>
  <c r="CY45" i="8"/>
  <c r="BR254" i="4"/>
  <c r="CW254" i="8"/>
  <c r="BX190" i="4"/>
  <c r="CB160" i="7"/>
  <c r="BA821" i="3"/>
  <c r="BF221" i="4"/>
  <c r="BU255" i="4"/>
  <c r="CX707" i="3"/>
  <c r="CE145" i="8"/>
  <c r="CO553" i="3"/>
  <c r="BH211" i="7"/>
  <c r="CY781" i="3"/>
  <c r="CM132" i="8"/>
  <c r="CU294" i="8"/>
  <c r="CU298" i="8" s="1"/>
  <c r="CU302" i="8" s="1"/>
  <c r="CU300" i="8" s="1"/>
  <c r="CU308" i="8" s="1"/>
  <c r="BI135" i="8"/>
  <c r="BR314" i="3"/>
  <c r="DU65" i="3"/>
  <c r="CY708" i="3"/>
  <c r="BI145" i="8"/>
  <c r="CX255" i="4"/>
  <c r="CN145" i="8"/>
  <c r="CS131" i="8"/>
  <c r="CS201" i="8"/>
  <c r="CS296" i="8" s="1"/>
  <c r="CS294" i="8" s="1"/>
  <c r="BC85" i="3"/>
  <c r="BC120" i="3" s="1"/>
  <c r="DE165" i="4"/>
  <c r="CZ131" i="8"/>
  <c r="CV144" i="8"/>
  <c r="CI160" i="7"/>
  <c r="CJ155" i="8"/>
  <c r="CI156" i="8"/>
  <c r="BS247" i="8"/>
  <c r="BF101" i="8"/>
  <c r="BJ138" i="8"/>
  <c r="BX195" i="10"/>
  <c r="BX194" i="10"/>
  <c r="BX26" i="10"/>
  <c r="BX192" i="10"/>
  <c r="BX190" i="10"/>
  <c r="BX196" i="10"/>
  <c r="BX12" i="10"/>
  <c r="BX191" i="10"/>
  <c r="BX44" i="8"/>
  <c r="CC45" i="8" s="1"/>
  <c r="BK281" i="8"/>
  <c r="BN90" i="6"/>
  <c r="BN27" i="6" s="1"/>
  <c r="BN192" i="10"/>
  <c r="CJ287" i="8"/>
  <c r="CK288" i="8" s="1"/>
  <c r="CJ135" i="10"/>
  <c r="BM141" i="4"/>
  <c r="BM165" i="4" s="1"/>
  <c r="BM142" i="4"/>
  <c r="BR142" i="4"/>
  <c r="BM14" i="5"/>
  <c r="BR49" i="5" s="1"/>
  <c r="BR141" i="4"/>
  <c r="BR165" i="4" s="1"/>
  <c r="CY59" i="8"/>
  <c r="CY61" i="8" s="1"/>
  <c r="DA32" i="5"/>
  <c r="DF32" i="5"/>
  <c r="DA85" i="5"/>
  <c r="DA149" i="7"/>
  <c r="DF98" i="5"/>
  <c r="DF81" i="5"/>
  <c r="DA71" i="5"/>
  <c r="DF36" i="5"/>
  <c r="BX193" i="10"/>
  <c r="CZ247" i="8"/>
  <c r="CJ97" i="8"/>
  <c r="CQ73" i="8"/>
  <c r="CQ82" i="8" s="1"/>
  <c r="CV46" i="4"/>
  <c r="CT814" i="3"/>
  <c r="CT130" i="4" s="1"/>
  <c r="CT795" i="3"/>
  <c r="CT839" i="3" s="1"/>
  <c r="CB97" i="6"/>
  <c r="CB28" i="6" s="1"/>
  <c r="CB27" i="6"/>
  <c r="CN163" i="4"/>
  <c r="CP163" i="4"/>
  <c r="CP165" i="4" s="1"/>
  <c r="BH188" i="8"/>
  <c r="BF19" i="6"/>
  <c r="BF71" i="6"/>
  <c r="BF23" i="6" s="1"/>
  <c r="BM120" i="8"/>
  <c r="BM143" i="8" s="1"/>
  <c r="BM227" i="4"/>
  <c r="BE118" i="8"/>
  <c r="BE225" i="4"/>
  <c r="BH119" i="8"/>
  <c r="BM142" i="8" s="1"/>
  <c r="BM226" i="4"/>
  <c r="BH202" i="4"/>
  <c r="BH826" i="3"/>
  <c r="BH835" i="3" s="1"/>
  <c r="CR286" i="8"/>
  <c r="CR200" i="8"/>
  <c r="CR295" i="8" s="1"/>
  <c r="CR188" i="8"/>
  <c r="DA33" i="6"/>
  <c r="BV150" i="7"/>
  <c r="CA45" i="7"/>
  <c r="CA160" i="7"/>
  <c r="CB193" i="7"/>
  <c r="CB192" i="7"/>
  <c r="CQ280" i="8"/>
  <c r="CQ200" i="8"/>
  <c r="CQ295" i="8" s="1"/>
  <c r="CK33" i="5"/>
  <c r="CF50" i="5"/>
  <c r="CV71" i="8"/>
  <c r="CV87" i="8" s="1"/>
  <c r="CV108" i="7"/>
  <c r="CV106" i="7"/>
  <c r="DM225" i="4"/>
  <c r="BU134" i="4"/>
  <c r="BU135" i="4"/>
  <c r="DF708" i="3"/>
  <c r="DA586" i="3"/>
  <c r="DB590" i="3" s="1"/>
  <c r="BV835" i="3"/>
  <c r="CP54" i="8"/>
  <c r="CU55" i="8" s="1"/>
  <c r="DA333" i="3"/>
  <c r="DB329" i="3"/>
  <c r="DB333" i="3" s="1"/>
  <c r="CB223" i="8"/>
  <c r="CB243" i="8"/>
  <c r="BX835" i="3"/>
  <c r="CF829" i="3"/>
  <c r="BF798" i="3"/>
  <c r="BF119" i="4" s="1"/>
  <c r="BF814" i="3"/>
  <c r="CV223" i="4"/>
  <c r="AR419" i="3"/>
  <c r="AR122" i="3"/>
  <c r="CR22" i="7"/>
  <c r="BN85" i="3"/>
  <c r="BL47" i="5"/>
  <c r="BL12" i="10"/>
  <c r="BL149" i="5"/>
  <c r="BG22" i="8"/>
  <c r="BL23" i="8" s="1"/>
  <c r="BL132" i="5"/>
  <c r="BG149" i="5"/>
  <c r="DF31" i="5"/>
  <c r="DF48" i="5"/>
  <c r="DF149" i="5"/>
  <c r="DF132" i="5"/>
  <c r="BG132" i="5"/>
  <c r="CK135" i="10"/>
  <c r="CP131" i="8"/>
  <c r="BD287" i="8"/>
  <c r="CD85" i="3"/>
  <c r="CI96" i="3" s="1"/>
  <c r="CD73" i="4"/>
  <c r="CV247" i="8"/>
  <c r="CB189" i="4"/>
  <c r="DF85" i="5"/>
  <c r="CE14" i="10"/>
  <c r="CE13" i="10"/>
  <c r="CU61" i="3"/>
  <c r="CH496" i="3"/>
  <c r="CH497" i="3" s="1"/>
  <c r="BH419" i="3"/>
  <c r="CE59" i="8"/>
  <c r="CJ61" i="8" s="1"/>
  <c r="BL161" i="8"/>
  <c r="CC65" i="10"/>
  <c r="CP144" i="8"/>
  <c r="CW203" i="4"/>
  <c r="CT129" i="8"/>
  <c r="CO82" i="8"/>
  <c r="CU129" i="4"/>
  <c r="CU137" i="4"/>
  <c r="CY573" i="3"/>
  <c r="CY874" i="3"/>
  <c r="CP35" i="3"/>
  <c r="CP20" i="3" s="1"/>
  <c r="BV149" i="5"/>
  <c r="BQ149" i="5"/>
  <c r="BV132" i="5"/>
  <c r="BQ132" i="5"/>
  <c r="BQ22" i="8"/>
  <c r="BQ23" i="8" s="1"/>
  <c r="CF189" i="4"/>
  <c r="BY104" i="8"/>
  <c r="BN56" i="3"/>
  <c r="BN662" i="3"/>
  <c r="DC190" i="4"/>
  <c r="DC124" i="8"/>
  <c r="DC147" i="8" s="1"/>
  <c r="BL85" i="3"/>
  <c r="BL120" i="3" s="1"/>
  <c r="AA668" i="3"/>
  <c r="AA70" i="3" s="1"/>
  <c r="AA56" i="3"/>
  <c r="AK722" i="3"/>
  <c r="AK56" i="3"/>
  <c r="DE134" i="4"/>
  <c r="CZ134" i="4"/>
  <c r="CK257" i="4"/>
  <c r="CJ874" i="3"/>
  <c r="CJ878" i="3" s="1"/>
  <c r="CS229" i="4"/>
  <c r="CX229" i="4"/>
  <c r="BP141" i="8"/>
  <c r="BU141" i="8"/>
  <c r="DE65" i="10"/>
  <c r="CZ44" i="8"/>
  <c r="CZ13" i="10"/>
  <c r="CS155" i="8"/>
  <c r="CS97" i="8"/>
  <c r="CG287" i="8"/>
  <c r="BU97" i="8"/>
  <c r="BZ155" i="8"/>
  <c r="CR692" i="3"/>
  <c r="CM693" i="3"/>
  <c r="BN107" i="4"/>
  <c r="BN167" i="8"/>
  <c r="BN107" i="7" s="1"/>
  <c r="CT27" i="6"/>
  <c r="CT30" i="6" s="1"/>
  <c r="CT97" i="6"/>
  <c r="CT28" i="6" s="1"/>
  <c r="CC50" i="8"/>
  <c r="DA205" i="7"/>
  <c r="CA255" i="4"/>
  <c r="DF136" i="10"/>
  <c r="DF135" i="10"/>
  <c r="CW247" i="8"/>
  <c r="BH86" i="3"/>
  <c r="BH121" i="3" s="1"/>
  <c r="BH75" i="8"/>
  <c r="BM131" i="8" s="1"/>
  <c r="DH123" i="6"/>
  <c r="DB32" i="5"/>
  <c r="DG32" i="5"/>
  <c r="CW285" i="3"/>
  <c r="CO36" i="8"/>
  <c r="BR247" i="8"/>
  <c r="CB36" i="8"/>
  <c r="BF211" i="7"/>
  <c r="BF287" i="8" s="1"/>
  <c r="CP164" i="4"/>
  <c r="DF30" i="5"/>
  <c r="DF47" i="5"/>
  <c r="CV96" i="8"/>
  <c r="DA97" i="8" s="1"/>
  <c r="CP26" i="3"/>
  <c r="CP24" i="3" s="1"/>
  <c r="CM138" i="8"/>
  <c r="DB85" i="5"/>
  <c r="DG85" i="5"/>
  <c r="BE205" i="7"/>
  <c r="DB50" i="5"/>
  <c r="DG33" i="5"/>
  <c r="CM101" i="3"/>
  <c r="CB336" i="4"/>
  <c r="CI163" i="4"/>
  <c r="CI143" i="8"/>
  <c r="BS181" i="4"/>
  <c r="BS187" i="4" s="1"/>
  <c r="CH134" i="4"/>
  <c r="BL446" i="3"/>
  <c r="CF134" i="4"/>
  <c r="CG103" i="3"/>
  <c r="CW221" i="4"/>
  <c r="CJ284" i="3"/>
  <c r="BL51" i="3"/>
  <c r="BL14" i="3" s="1"/>
  <c r="DA331" i="3"/>
  <c r="CK837" i="3"/>
  <c r="BP545" i="3"/>
  <c r="CQ184" i="3"/>
  <c r="CU182" i="3"/>
  <c r="CJ798" i="3"/>
  <c r="CP354" i="3"/>
  <c r="CW829" i="3"/>
  <c r="CG874" i="3"/>
  <c r="CG876" i="3" s="1"/>
  <c r="DA270" i="3"/>
  <c r="DA276" i="3" s="1"/>
  <c r="CG671" i="3"/>
  <c r="BO119" i="4"/>
  <c r="CL97" i="3"/>
  <c r="CT181" i="3"/>
  <c r="CM203" i="4"/>
  <c r="CK442" i="3"/>
  <c r="BG821" i="3"/>
  <c r="DA61" i="3"/>
  <c r="BY835" i="3"/>
  <c r="CP54" i="4"/>
  <c r="CU180" i="3"/>
  <c r="DB671" i="3"/>
  <c r="BF795" i="3"/>
  <c r="CT52" i="4"/>
  <c r="CY53" i="4" s="1"/>
  <c r="CQ292" i="3"/>
  <c r="CD829" i="3"/>
  <c r="CI114" i="8"/>
  <c r="CI137" i="8" s="1"/>
  <c r="CB97" i="3"/>
  <c r="DB712" i="3"/>
  <c r="CQ354" i="3"/>
  <c r="CG97" i="3"/>
  <c r="CR835" i="3"/>
  <c r="CC446" i="3"/>
  <c r="CE829" i="3"/>
  <c r="BP313" i="3"/>
  <c r="BP419" i="3"/>
  <c r="CJ30" i="3"/>
  <c r="CU286" i="3"/>
  <c r="CL553" i="3"/>
  <c r="CP201" i="3"/>
  <c r="CF673" i="3"/>
  <c r="CC103" i="3"/>
  <c r="CP345" i="3"/>
  <c r="CP278" i="3" s="1"/>
  <c r="CP271" i="3" s="1"/>
  <c r="CP280" i="3" s="1"/>
  <c r="BG448" i="3"/>
  <c r="DF904" i="3"/>
  <c r="CF96" i="3"/>
  <c r="BF824" i="3"/>
  <c r="CB130" i="4"/>
  <c r="BL722" i="3"/>
  <c r="DG946" i="3"/>
  <c r="BK446" i="3"/>
  <c r="CX24" i="3"/>
  <c r="CJ573" i="3"/>
  <c r="CH829" i="3"/>
  <c r="BO419" i="3"/>
  <c r="CG48" i="3"/>
  <c r="CJ38" i="3"/>
  <c r="CO396" i="3"/>
  <c r="CG50" i="8"/>
  <c r="CZ135" i="4"/>
  <c r="BY829" i="3"/>
  <c r="BK391" i="3"/>
  <c r="BT835" i="3"/>
  <c r="BH830" i="3"/>
  <c r="DM65" i="3"/>
  <c r="CC134" i="4"/>
  <c r="BQ646" i="3"/>
  <c r="BQ647" i="3" s="1"/>
  <c r="BI722" i="3"/>
  <c r="DF898" i="3"/>
  <c r="CO209" i="3"/>
  <c r="BP113" i="8"/>
  <c r="BU136" i="8" s="1"/>
  <c r="BR178" i="3"/>
  <c r="CG502" i="3"/>
  <c r="CG504" i="3" s="1"/>
  <c r="CD336" i="4"/>
  <c r="DS735" i="3"/>
  <c r="BY114" i="8"/>
  <c r="CD137" i="8" s="1"/>
  <c r="BK313" i="3"/>
  <c r="CT21" i="3"/>
  <c r="BD113" i="8"/>
  <c r="BD136" i="8" s="1"/>
  <c r="CU259" i="3"/>
  <c r="BX137" i="4"/>
  <c r="CW25" i="3"/>
  <c r="CW23" i="3" s="1"/>
  <c r="CU548" i="3"/>
  <c r="CU542" i="3" s="1"/>
  <c r="CU543" i="3" s="1"/>
  <c r="DF887" i="3"/>
  <c r="DF943" i="3" s="1"/>
  <c r="DV887" i="3"/>
  <c r="CR821" i="3"/>
  <c r="CR813" i="3"/>
  <c r="BO545" i="3"/>
  <c r="BZ813" i="3"/>
  <c r="CT26" i="3"/>
  <c r="CT24" i="3" s="1"/>
  <c r="BT829" i="3"/>
  <c r="BA119" i="4"/>
  <c r="BA120" i="4" s="1"/>
  <c r="BH446" i="3"/>
  <c r="CP543" i="3"/>
  <c r="BZ90" i="8"/>
  <c r="CI22" i="8"/>
  <c r="CN23" i="8" s="1"/>
  <c r="CI90" i="8"/>
  <c r="BZ156" i="8"/>
  <c r="CN90" i="8"/>
  <c r="BU101" i="8"/>
  <c r="BZ101" i="8"/>
  <c r="DI140" i="8"/>
  <c r="BM722" i="3"/>
  <c r="DA874" i="3"/>
  <c r="DA876" i="3" s="1"/>
  <c r="BY113" i="8"/>
  <c r="BY136" i="8" s="1"/>
  <c r="AX446" i="3"/>
  <c r="CZ700" i="3"/>
  <c r="CT203" i="4"/>
  <c r="BZ134" i="4"/>
  <c r="CU673" i="3"/>
  <c r="BE204" i="4"/>
  <c r="CK178" i="3"/>
  <c r="BZ50" i="8"/>
  <c r="CP814" i="3"/>
  <c r="CP130" i="4" s="1"/>
  <c r="BU835" i="3"/>
  <c r="BR821" i="3"/>
  <c r="CC135" i="4"/>
  <c r="BZ220" i="4"/>
  <c r="BH985" i="3"/>
  <c r="CX54" i="8"/>
  <c r="BS722" i="3"/>
  <c r="BX726" i="3" s="1"/>
  <c r="DA70" i="3"/>
  <c r="DF75" i="3" s="1"/>
  <c r="CV259" i="3"/>
  <c r="DA573" i="3"/>
  <c r="CV25" i="3"/>
  <c r="CV23" i="3" s="1"/>
  <c r="CJ31" i="3"/>
  <c r="BX542" i="3"/>
  <c r="CE40" i="3"/>
  <c r="CE13" i="3" s="1"/>
  <c r="BX662" i="3"/>
  <c r="BI61" i="3"/>
  <c r="BH400" i="3"/>
  <c r="AX447" i="3"/>
  <c r="CJ669" i="3"/>
  <c r="CE671" i="3"/>
  <c r="CY221" i="4"/>
  <c r="DB70" i="3"/>
  <c r="DD80" i="3" s="1"/>
  <c r="CT12" i="3"/>
  <c r="BI708" i="3"/>
  <c r="CU258" i="3"/>
  <c r="CJ784" i="3"/>
  <c r="BU829" i="3"/>
  <c r="BH391" i="3"/>
  <c r="CD220" i="4"/>
  <c r="BS668" i="3"/>
  <c r="BS700" i="3" s="1"/>
  <c r="CF103" i="3"/>
  <c r="DA255" i="3"/>
  <c r="CU223" i="4"/>
  <c r="BF203" i="4"/>
  <c r="BS662" i="3"/>
  <c r="CI46" i="3"/>
  <c r="CI223" i="4"/>
  <c r="CI187" i="5" s="1"/>
  <c r="BU203" i="4"/>
  <c r="BB56" i="3"/>
  <c r="BL805" i="3"/>
  <c r="BH410" i="3"/>
  <c r="DC158" i="3"/>
  <c r="DC159" i="3"/>
  <c r="BZ829" i="3"/>
  <c r="BD835" i="3"/>
  <c r="BN663" i="3"/>
  <c r="BX419" i="3"/>
  <c r="CM692" i="3"/>
  <c r="BX313" i="3"/>
  <c r="DA671" i="3"/>
  <c r="BN708" i="3"/>
  <c r="AY448" i="3"/>
  <c r="CY254" i="3"/>
  <c r="BH129" i="4"/>
  <c r="DA255" i="4"/>
  <c r="DF255" i="4"/>
  <c r="DB74" i="4"/>
  <c r="DG74" i="4"/>
  <c r="DG141" i="4"/>
  <c r="DH141" i="4" s="1"/>
  <c r="DH32" i="5" s="1"/>
  <c r="DG142" i="4"/>
  <c r="DC36" i="4"/>
  <c r="DH36" i="4"/>
  <c r="DE168" i="4"/>
  <c r="DH44" i="4"/>
  <c r="DH225" i="4"/>
  <c r="DB34" i="4"/>
  <c r="DG34" i="4"/>
  <c r="DH228" i="4"/>
  <c r="DC103" i="4"/>
  <c r="DC135" i="4" s="1"/>
  <c r="DF107" i="4"/>
  <c r="DF163" i="4"/>
  <c r="DF165" i="4" s="1"/>
  <c r="CV188" i="4"/>
  <c r="DC44" i="4"/>
  <c r="DC45" i="4" s="1"/>
  <c r="DF46" i="4"/>
  <c r="DF45" i="4"/>
  <c r="DA35" i="4"/>
  <c r="DF35" i="4"/>
  <c r="DC147" i="4"/>
  <c r="DH151" i="4" s="1"/>
  <c r="DF151" i="4"/>
  <c r="DB73" i="4"/>
  <c r="DG73" i="4"/>
  <c r="DG45" i="4"/>
  <c r="DG46" i="4"/>
  <c r="DB151" i="4"/>
  <c r="DG151" i="4"/>
  <c r="DC74" i="4"/>
  <c r="DH74" i="4"/>
  <c r="DC73" i="4"/>
  <c r="DH73" i="4"/>
  <c r="DH33" i="4"/>
  <c r="CC130" i="8"/>
  <c r="DB937" i="3"/>
  <c r="DI904" i="3"/>
  <c r="CA695" i="3"/>
  <c r="CH669" i="3"/>
  <c r="BY586" i="3"/>
  <c r="AN70" i="3"/>
  <c r="AO80" i="3" s="1"/>
  <c r="CJ121" i="3"/>
  <c r="BQ206" i="3"/>
  <c r="BQ55" i="4" s="1"/>
  <c r="CT719" i="3"/>
  <c r="CP405" i="3"/>
  <c r="DA58" i="4"/>
  <c r="BO202" i="3"/>
  <c r="CX883" i="3"/>
  <c r="CY887" i="3" s="1"/>
  <c r="CY943" i="3" s="1"/>
  <c r="CR406" i="3"/>
  <c r="CU824" i="3"/>
  <c r="BK813" i="3"/>
  <c r="CU150" i="3"/>
  <c r="BL802" i="3"/>
  <c r="BL115" i="4"/>
  <c r="BQ752" i="3"/>
  <c r="CR221" i="4"/>
  <c r="DQ65" i="3"/>
  <c r="BN841" i="3"/>
  <c r="CU287" i="3"/>
  <c r="CG673" i="3"/>
  <c r="CQ566" i="3"/>
  <c r="CU209" i="3"/>
  <c r="CL669" i="3"/>
  <c r="CG700" i="3"/>
  <c r="CF700" i="3"/>
  <c r="CG149" i="3"/>
  <c r="CG77" i="4" s="1"/>
  <c r="CP213" i="3"/>
  <c r="CG750" i="3"/>
  <c r="BL982" i="3"/>
  <c r="AN71" i="3"/>
  <c r="AO81" i="3" s="1"/>
  <c r="CO211" i="3"/>
  <c r="DA686" i="3"/>
  <c r="DA688" i="3" s="1"/>
  <c r="CB671" i="3"/>
  <c r="DA130" i="3"/>
  <c r="CT134" i="4"/>
  <c r="CV835" i="3"/>
  <c r="BY221" i="4"/>
  <c r="BL806" i="3"/>
  <c r="BL798" i="3" s="1"/>
  <c r="AG392" i="3"/>
  <c r="CF569" i="3"/>
  <c r="DQ910" i="3"/>
  <c r="CC673" i="3"/>
  <c r="CZ272" i="3"/>
  <c r="CC700" i="3"/>
  <c r="CF617" i="3"/>
  <c r="CG617" i="3"/>
  <c r="CG619" i="3" s="1"/>
  <c r="DA166" i="3"/>
  <c r="CV26" i="3"/>
  <c r="CV24" i="3" s="1"/>
  <c r="CY163" i="3"/>
  <c r="CR567" i="3"/>
  <c r="CB569" i="3"/>
  <c r="CF874" i="3"/>
  <c r="CF878" i="3" s="1"/>
  <c r="CF206" i="3"/>
  <c r="CG212" i="3" s="1"/>
  <c r="DC605" i="3"/>
  <c r="BE681" i="3"/>
  <c r="BF668" i="3"/>
  <c r="BF700" i="3" s="1"/>
  <c r="CH763" i="3"/>
  <c r="BD448" i="3"/>
  <c r="CJ50" i="8"/>
  <c r="CW125" i="3"/>
  <c r="CF613" i="3"/>
  <c r="CF614" i="3" s="1"/>
  <c r="BY203" i="4"/>
  <c r="DA118" i="3"/>
  <c r="DA48" i="4" s="1"/>
  <c r="CT671" i="3"/>
  <c r="CF749" i="3"/>
  <c r="CU69" i="3"/>
  <c r="CU112" i="3" s="1"/>
  <c r="BN787" i="3"/>
  <c r="CF71" i="3"/>
  <c r="BN681" i="3"/>
  <c r="CT95" i="3"/>
  <c r="CE116" i="4"/>
  <c r="CG151" i="3"/>
  <c r="CG613" i="3"/>
  <c r="CG612" i="3" s="1"/>
  <c r="CP403" i="3"/>
  <c r="DH789" i="3"/>
  <c r="DH841" i="3" s="1"/>
  <c r="CT211" i="3"/>
  <c r="CO121" i="3"/>
  <c r="CT132" i="3" s="1"/>
  <c r="CT209" i="3"/>
  <c r="BP220" i="4"/>
  <c r="BF223" i="4"/>
  <c r="CW50" i="8"/>
  <c r="BU220" i="4"/>
  <c r="CL114" i="8"/>
  <c r="CQ137" i="8" s="1"/>
  <c r="CE203" i="4"/>
  <c r="CW220" i="4"/>
  <c r="CR203" i="4"/>
  <c r="CY203" i="4"/>
  <c r="DD222" i="4" s="1"/>
  <c r="DB57" i="8"/>
  <c r="CQ223" i="4"/>
  <c r="CY113" i="8"/>
  <c r="CR113" i="8"/>
  <c r="CW136" i="8" s="1"/>
  <c r="DC181" i="3"/>
  <c r="DH181" i="3"/>
  <c r="DH183" i="3"/>
  <c r="DC754" i="3"/>
  <c r="DH754" i="3"/>
  <c r="CY614" i="3"/>
  <c r="DT937" i="3"/>
  <c r="CT821" i="3"/>
  <c r="CZ169" i="3"/>
  <c r="BK802" i="3"/>
  <c r="BK806" i="3"/>
  <c r="BK805" i="3"/>
  <c r="CY258" i="3"/>
  <c r="CE137" i="4"/>
  <c r="CJ138" i="4" s="1"/>
  <c r="CJ134" i="4"/>
  <c r="CD203" i="4"/>
  <c r="BI400" i="3"/>
  <c r="BJ809" i="3"/>
  <c r="CE114" i="8"/>
  <c r="BX61" i="3"/>
  <c r="BF122" i="3"/>
  <c r="BF58" i="4" s="1"/>
  <c r="CZ276" i="3"/>
  <c r="DA717" i="3"/>
  <c r="DA720" i="3" s="1"/>
  <c r="DF762" i="3"/>
  <c r="DA350" i="3"/>
  <c r="DA124" i="3"/>
  <c r="DF131" i="3"/>
  <c r="CK95" i="3"/>
  <c r="DF162" i="3"/>
  <c r="CY835" i="3"/>
  <c r="DD837" i="3" s="1"/>
  <c r="CZ162" i="3"/>
  <c r="BK752" i="3"/>
  <c r="BK115" i="4"/>
  <c r="CW248" i="3"/>
  <c r="CW56" i="4" s="1"/>
  <c r="CN84" i="3"/>
  <c r="CS95" i="3" s="1"/>
  <c r="BU400" i="3"/>
  <c r="CB669" i="3"/>
  <c r="BK982" i="3"/>
  <c r="CY773" i="3"/>
  <c r="CC573" i="3"/>
  <c r="CE128" i="4"/>
  <c r="AF56" i="3"/>
  <c r="CS61" i="3"/>
  <c r="CD61" i="3"/>
  <c r="BZ700" i="3"/>
  <c r="DD105" i="3"/>
  <c r="DG99" i="3"/>
  <c r="BK835" i="3"/>
  <c r="BD829" i="3"/>
  <c r="CG669" i="3"/>
  <c r="DD258" i="3"/>
  <c r="DG254" i="3"/>
  <c r="DH85" i="3"/>
  <c r="DL91" i="3" s="1"/>
  <c r="DF102" i="3"/>
  <c r="DF166" i="3"/>
  <c r="DC744" i="3"/>
  <c r="DH752" i="3" s="1"/>
  <c r="DG752" i="3"/>
  <c r="DV735" i="3"/>
  <c r="AG663" i="3"/>
  <c r="DR735" i="3"/>
  <c r="BI683" i="3"/>
  <c r="CT813" i="3"/>
  <c r="CC586" i="3"/>
  <c r="CC587" i="3" s="1"/>
  <c r="CH116" i="4"/>
  <c r="CD113" i="8"/>
  <c r="CI136" i="8" s="1"/>
  <c r="CU50" i="8"/>
  <c r="BU565" i="3"/>
  <c r="BZ566" i="3" s="1"/>
  <c r="CM467" i="3"/>
  <c r="BU410" i="3"/>
  <c r="BU297" i="3" s="1"/>
  <c r="CE271" i="3"/>
  <c r="CN692" i="3"/>
  <c r="BD202" i="4"/>
  <c r="AF662" i="3"/>
  <c r="AF71" i="3"/>
  <c r="BN61" i="3"/>
  <c r="DU814" i="3"/>
  <c r="CJ130" i="4"/>
  <c r="CE669" i="3"/>
  <c r="AZ410" i="3"/>
  <c r="DF671" i="3"/>
  <c r="DF669" i="3"/>
  <c r="DA99" i="3"/>
  <c r="DF99" i="3"/>
  <c r="DF103" i="3"/>
  <c r="DH86" i="3"/>
  <c r="DL92" i="3" s="1"/>
  <c r="DH118" i="8"/>
  <c r="DH121" i="8"/>
  <c r="DH182" i="4"/>
  <c r="DH190" i="4"/>
  <c r="DM190" i="4"/>
  <c r="AZ41" i="8"/>
  <c r="CW90" i="6"/>
  <c r="CW27" i="6" s="1"/>
  <c r="CK27" i="6"/>
  <c r="CK97" i="6"/>
  <c r="CK28" i="6" s="1"/>
  <c r="CI20" i="6"/>
  <c r="BR30" i="6"/>
  <c r="BH130" i="8"/>
  <c r="BM130" i="8"/>
  <c r="CG135" i="10"/>
  <c r="BD24" i="7"/>
  <c r="BD108" i="7"/>
  <c r="BN96" i="8"/>
  <c r="BN97" i="8" s="1"/>
  <c r="BN115" i="8"/>
  <c r="BN138" i="8" s="1"/>
  <c r="BN187" i="4"/>
  <c r="BX135" i="10"/>
  <c r="BH24" i="7"/>
  <c r="CQ95" i="3"/>
  <c r="CR101" i="3"/>
  <c r="BE52" i="7"/>
  <c r="CV18" i="8"/>
  <c r="CV153" i="8"/>
  <c r="CV86" i="8"/>
  <c r="CI795" i="3"/>
  <c r="CI839" i="3" s="1"/>
  <c r="BE41" i="8"/>
  <c r="BE34" i="6"/>
  <c r="CF133" i="8"/>
  <c r="CK673" i="3"/>
  <c r="BI101" i="8"/>
  <c r="CC749" i="3"/>
  <c r="CC747" i="3" s="1"/>
  <c r="CE85" i="8"/>
  <c r="CE18" i="8" s="1"/>
  <c r="CF750" i="3"/>
  <c r="CB257" i="4"/>
  <c r="BQ410" i="3"/>
  <c r="BF90" i="8"/>
  <c r="CM133" i="8"/>
  <c r="CO140" i="8"/>
  <c r="CQ213" i="4"/>
  <c r="BJ226" i="4"/>
  <c r="CE120" i="3"/>
  <c r="BN744" i="3"/>
  <c r="BN802" i="3" s="1"/>
  <c r="BP108" i="7"/>
  <c r="CO59" i="8"/>
  <c r="CT60" i="8" s="1"/>
  <c r="CG120" i="8"/>
  <c r="CG143" i="8" s="1"/>
  <c r="CT13" i="3"/>
  <c r="BV36" i="6"/>
  <c r="CT146" i="8"/>
  <c r="CL149" i="3"/>
  <c r="CL77" i="4" s="1"/>
  <c r="CE41" i="7"/>
  <c r="CT122" i="3"/>
  <c r="CT52" i="8"/>
  <c r="CY53" i="8" s="1"/>
  <c r="CE798" i="3"/>
  <c r="CE119" i="4" s="1"/>
  <c r="CE113" i="8"/>
  <c r="CJ136" i="8" s="1"/>
  <c r="CB700" i="3"/>
  <c r="CK671" i="3"/>
  <c r="CF150" i="3"/>
  <c r="BZ140" i="8"/>
  <c r="CO33" i="4"/>
  <c r="CB129" i="8"/>
  <c r="BA22" i="8"/>
  <c r="BA23" i="8" s="1"/>
  <c r="BH140" i="8"/>
  <c r="CY129" i="4"/>
  <c r="CN211" i="7"/>
  <c r="DD229" i="4"/>
  <c r="BO226" i="4"/>
  <c r="CG35" i="6"/>
  <c r="BQ985" i="3"/>
  <c r="CH46" i="7"/>
  <c r="CH45" i="7"/>
  <c r="CR194" i="10"/>
  <c r="CR191" i="10"/>
  <c r="CR195" i="10"/>
  <c r="CR44" i="8"/>
  <c r="CR190" i="10"/>
  <c r="CD132" i="8"/>
  <c r="CL22" i="6"/>
  <c r="BE138" i="8"/>
  <c r="BN247" i="8"/>
  <c r="BD114" i="7"/>
  <c r="CQ144" i="8"/>
  <c r="BV71" i="8"/>
  <c r="CA81" i="8" s="1"/>
  <c r="BV106" i="7"/>
  <c r="CH805" i="3"/>
  <c r="CF149" i="3"/>
  <c r="CE874" i="3"/>
  <c r="CE875" i="3" s="1"/>
  <c r="CT33" i="4"/>
  <c r="CY33" i="4"/>
  <c r="CQ188" i="8"/>
  <c r="CA134" i="4"/>
  <c r="BP106" i="7"/>
  <c r="CE700" i="3"/>
  <c r="BP205" i="7"/>
  <c r="DE36" i="4"/>
  <c r="CY125" i="8"/>
  <c r="CY148" i="8" s="1"/>
  <c r="CX155" i="8"/>
  <c r="CG183" i="4"/>
  <c r="CR45" i="8"/>
  <c r="BV39" i="7"/>
  <c r="BD36" i="6"/>
  <c r="CG119" i="8"/>
  <c r="CL142" i="8" s="1"/>
  <c r="CX23" i="7"/>
  <c r="CL108" i="7"/>
  <c r="CL106" i="7"/>
  <c r="CL71" i="8"/>
  <c r="CL14" i="8" s="1"/>
  <c r="CV255" i="4"/>
  <c r="BR824" i="3"/>
  <c r="BC298" i="8"/>
  <c r="CP81" i="8"/>
  <c r="CP168" i="4"/>
  <c r="CA97" i="8"/>
  <c r="CF151" i="3"/>
  <c r="BT52" i="7"/>
  <c r="CA143" i="8"/>
  <c r="BV143" i="8"/>
  <c r="CN693" i="3"/>
  <c r="CO738" i="3"/>
  <c r="CU27" i="6"/>
  <c r="CU30" i="6" s="1"/>
  <c r="CU97" i="6"/>
  <c r="CU28" i="6" s="1"/>
  <c r="CM247" i="8"/>
  <c r="CM254" i="8"/>
  <c r="CT223" i="4"/>
  <c r="CE207" i="3"/>
  <c r="BZ297" i="3"/>
  <c r="BY97" i="8"/>
  <c r="BY155" i="8"/>
  <c r="BH668" i="3"/>
  <c r="BH671" i="3" s="1"/>
  <c r="CP267" i="4"/>
  <c r="CP268" i="4" s="1"/>
  <c r="CV128" i="4"/>
  <c r="CL129" i="4"/>
  <c r="CO114" i="8"/>
  <c r="CT137" i="8" s="1"/>
  <c r="BB34" i="6"/>
  <c r="BB41" i="8"/>
  <c r="CC173" i="8"/>
  <c r="CH81" i="5"/>
  <c r="BO205" i="7"/>
  <c r="CL453" i="3"/>
  <c r="CL452" i="3"/>
  <c r="CM451" i="3"/>
  <c r="CM452" i="3" s="1"/>
  <c r="CS115" i="4"/>
  <c r="BG161" i="8"/>
  <c r="BL30" i="5"/>
  <c r="CG805" i="3"/>
  <c r="CL752" i="3"/>
  <c r="CG763" i="3"/>
  <c r="BG123" i="8"/>
  <c r="CJ405" i="3"/>
  <c r="CJ40" i="3"/>
  <c r="CY41" i="7"/>
  <c r="CS692" i="3"/>
  <c r="AZ223" i="8"/>
  <c r="AZ243" i="8"/>
  <c r="AY830" i="3"/>
  <c r="CM40" i="3"/>
  <c r="CR829" i="3"/>
  <c r="CK28" i="3"/>
  <c r="CK179" i="3"/>
  <c r="CK120" i="3" s="1"/>
  <c r="BU108" i="7"/>
  <c r="BU160" i="7"/>
  <c r="BU106" i="7"/>
  <c r="CN223" i="4"/>
  <c r="CN187" i="5" s="1"/>
  <c r="CN114" i="8"/>
  <c r="CF179" i="3"/>
  <c r="CF159" i="3" s="1"/>
  <c r="CF52" i="8" s="1"/>
  <c r="CW59" i="8"/>
  <c r="CW60" i="8" s="1"/>
  <c r="CH247" i="8"/>
  <c r="CV129" i="4"/>
  <c r="DA289" i="3"/>
  <c r="CI297" i="3"/>
  <c r="BK90" i="8"/>
  <c r="CS167" i="8"/>
  <c r="CS107" i="7" s="1"/>
  <c r="CX107" i="4"/>
  <c r="DE776" i="3"/>
  <c r="CU781" i="3"/>
  <c r="CK393" i="3"/>
  <c r="CF37" i="3"/>
  <c r="BP410" i="3"/>
  <c r="CI61" i="8"/>
  <c r="CI60" i="8"/>
  <c r="DE33" i="4"/>
  <c r="CE663" i="3"/>
  <c r="CD668" i="3"/>
  <c r="CE70" i="3" s="1"/>
  <c r="CD662" i="3"/>
  <c r="CR795" i="3"/>
  <c r="CR112" i="4" s="1"/>
  <c r="BI680" i="3"/>
  <c r="CU220" i="4"/>
  <c r="BX448" i="3"/>
  <c r="BP295" i="8"/>
  <c r="BP294" i="8" s="1"/>
  <c r="BP298" i="8" s="1"/>
  <c r="BP302" i="8" s="1"/>
  <c r="BP300" i="8" s="1"/>
  <c r="DJ776" i="3"/>
  <c r="CS141" i="8"/>
  <c r="CN141" i="8"/>
  <c r="CC144" i="8"/>
  <c r="CH144" i="8"/>
  <c r="CU211" i="7"/>
  <c r="CD814" i="3"/>
  <c r="CI815" i="3" s="1"/>
  <c r="CR157" i="3"/>
  <c r="CT169" i="3" s="1"/>
  <c r="CW180" i="3"/>
  <c r="CT39" i="3"/>
  <c r="BE24" i="7"/>
  <c r="BK24" i="7"/>
  <c r="CN97" i="8"/>
  <c r="CN155" i="8"/>
  <c r="BY71" i="8"/>
  <c r="BY14" i="8" s="1"/>
  <c r="BY46" i="8" s="1"/>
  <c r="BY160" i="7"/>
  <c r="BA295" i="8"/>
  <c r="BA294" i="8" s="1"/>
  <c r="BA298" i="8" s="1"/>
  <c r="BA302" i="8" s="1"/>
  <c r="BA300" i="8" s="1"/>
  <c r="BA308" i="8" s="1"/>
  <c r="BA138" i="6" s="1"/>
  <c r="BA201" i="8"/>
  <c r="BU129" i="4"/>
  <c r="BU137" i="4"/>
  <c r="CI51" i="3"/>
  <c r="CJ448" i="3"/>
  <c r="DB71" i="3"/>
  <c r="DD81" i="3" s="1"/>
  <c r="DB750" i="3"/>
  <c r="DB257" i="4"/>
  <c r="DB673" i="3"/>
  <c r="DA700" i="3"/>
  <c r="DB714" i="3" s="1"/>
  <c r="CX746" i="3"/>
  <c r="CI135" i="4"/>
  <c r="CN134" i="4"/>
  <c r="CC47" i="5"/>
  <c r="BX161" i="8"/>
  <c r="BX106" i="7" s="1"/>
  <c r="CI23" i="7"/>
  <c r="AV410" i="3"/>
  <c r="AV57" i="8" s="1"/>
  <c r="CT19" i="3"/>
  <c r="CT248" i="3"/>
  <c r="CT18" i="3" s="1"/>
  <c r="CY253" i="3"/>
  <c r="BM47" i="5"/>
  <c r="BH149" i="7"/>
  <c r="BH47" i="5"/>
  <c r="BH161" i="8"/>
  <c r="BT20" i="6"/>
  <c r="BG101" i="8"/>
  <c r="CB130" i="7"/>
  <c r="CB33" i="7" s="1"/>
  <c r="BW223" i="4"/>
  <c r="CV140" i="8"/>
  <c r="CN143" i="8"/>
  <c r="CO254" i="4"/>
  <c r="BZ97" i="8"/>
  <c r="BJ85" i="8"/>
  <c r="BO86" i="8" s="1"/>
  <c r="CR503" i="3"/>
  <c r="CU341" i="3"/>
  <c r="CO138" i="8"/>
  <c r="BC211" i="7"/>
  <c r="BM36" i="8"/>
  <c r="DC32" i="7"/>
  <c r="BZ206" i="3"/>
  <c r="CE210" i="3" s="1"/>
  <c r="CP290" i="3"/>
  <c r="BT140" i="8"/>
  <c r="BU254" i="4"/>
  <c r="BM824" i="3"/>
  <c r="CS135" i="4"/>
  <c r="BH143" i="8"/>
  <c r="AZ298" i="8"/>
  <c r="AZ302" i="8" s="1"/>
  <c r="AZ300" i="8" s="1"/>
  <c r="AZ308" i="8" s="1"/>
  <c r="AZ310" i="8" s="1"/>
  <c r="CE255" i="4"/>
  <c r="CS27" i="6"/>
  <c r="CS97" i="6"/>
  <c r="CS28" i="6" s="1"/>
  <c r="DC304" i="8"/>
  <c r="CV188" i="8"/>
  <c r="CV280" i="8"/>
  <c r="BQ30" i="6"/>
  <c r="CT35" i="4"/>
  <c r="CY35" i="4"/>
  <c r="CT79" i="8"/>
  <c r="CT133" i="8" s="1"/>
  <c r="CM821" i="3"/>
  <c r="CM813" i="3"/>
  <c r="CV45" i="4"/>
  <c r="CQ45" i="4"/>
  <c r="CS44" i="4"/>
  <c r="CQ46" i="4"/>
  <c r="CW32" i="4"/>
  <c r="CW167" i="4"/>
  <c r="CW112" i="8" s="1"/>
  <c r="CZ35" i="4"/>
  <c r="CU35" i="4"/>
  <c r="CU79" i="8"/>
  <c r="CZ133" i="8" s="1"/>
  <c r="DC33" i="4"/>
  <c r="DE46" i="4"/>
  <c r="DE45" i="4"/>
  <c r="DD149" i="7"/>
  <c r="DD12" i="10"/>
  <c r="CV213" i="4"/>
  <c r="CV122" i="8"/>
  <c r="CV145" i="8" s="1"/>
  <c r="CV151" i="8" s="1"/>
  <c r="BK71" i="8"/>
  <c r="BK14" i="8" s="1"/>
  <c r="BK106" i="7"/>
  <c r="CD71" i="8"/>
  <c r="CD128" i="8" s="1"/>
  <c r="CG201" i="8"/>
  <c r="CG296" i="8" s="1"/>
  <c r="CG295" i="8"/>
  <c r="CY45" i="4"/>
  <c r="CY73" i="8"/>
  <c r="CY129" i="8" s="1"/>
  <c r="BO137" i="6"/>
  <c r="BO18" i="6"/>
  <c r="BO131" i="6"/>
  <c r="BN29" i="7"/>
  <c r="BN130" i="7"/>
  <c r="BN33" i="7" s="1"/>
  <c r="BR113" i="8"/>
  <c r="CO35" i="7"/>
  <c r="CT155" i="8"/>
  <c r="CY97" i="8"/>
  <c r="CK50" i="8"/>
  <c r="BW36" i="8"/>
  <c r="BP123" i="8"/>
  <c r="BU146" i="8" s="1"/>
  <c r="BU189" i="4"/>
  <c r="CW37" i="4"/>
  <c r="CS24" i="4"/>
  <c r="CX37" i="4" s="1"/>
  <c r="CX186" i="5" s="1"/>
  <c r="CV38" i="5"/>
  <c r="CV874" i="3"/>
  <c r="CV875" i="3" s="1"/>
  <c r="CV750" i="3"/>
  <c r="BV109" i="4"/>
  <c r="CA141" i="8"/>
  <c r="CF141" i="8"/>
  <c r="DB144" i="8"/>
  <c r="CW144" i="8"/>
  <c r="CY153" i="8"/>
  <c r="CY18" i="8"/>
  <c r="CY19" i="8" s="1"/>
  <c r="CY87" i="8"/>
  <c r="CY86" i="8"/>
  <c r="CR34" i="3"/>
  <c r="CR19" i="3" s="1"/>
  <c r="CR204" i="7"/>
  <c r="CR44" i="7"/>
  <c r="CI77" i="8"/>
  <c r="CI132" i="8" s="1"/>
  <c r="CX97" i="6"/>
  <c r="CX28" i="6" s="1"/>
  <c r="CI69" i="10"/>
  <c r="BU216" i="8"/>
  <c r="BU223" i="8" s="1"/>
  <c r="CK719" i="3"/>
  <c r="CK717" i="3"/>
  <c r="CK720" i="3" s="1"/>
  <c r="CM141" i="8"/>
  <c r="CH141" i="8"/>
  <c r="BZ143" i="8"/>
  <c r="BU143" i="8"/>
  <c r="BZ147" i="8"/>
  <c r="CE147" i="8"/>
  <c r="CB97" i="8"/>
  <c r="CC97" i="8"/>
  <c r="CC155" i="8"/>
  <c r="BY281" i="8"/>
  <c r="BR85" i="8"/>
  <c r="BR87" i="8" s="1"/>
  <c r="BH147" i="8"/>
  <c r="BK216" i="8"/>
  <c r="BK85" i="8"/>
  <c r="BK86" i="8" s="1"/>
  <c r="CT167" i="4"/>
  <c r="CT112" i="8" s="1"/>
  <c r="DD14" i="10"/>
  <c r="DD31" i="5"/>
  <c r="BI81" i="5"/>
  <c r="BI98" i="5"/>
  <c r="CK101" i="3"/>
  <c r="CO95" i="3"/>
  <c r="CT61" i="3"/>
  <c r="CM61" i="3"/>
  <c r="CY156" i="8"/>
  <c r="CT22" i="8"/>
  <c r="CV229" i="4"/>
  <c r="CV52" i="4"/>
  <c r="DA53" i="4" s="1"/>
  <c r="CV13" i="3"/>
  <c r="CB49" i="5"/>
  <c r="BW32" i="5"/>
  <c r="CJ700" i="3"/>
  <c r="CK150" i="3"/>
  <c r="CK151" i="3"/>
  <c r="CK569" i="3"/>
  <c r="CK149" i="3"/>
  <c r="CJ671" i="3"/>
  <c r="CK96" i="3"/>
  <c r="CB134" i="4"/>
  <c r="BW135" i="4"/>
  <c r="CH150" i="3"/>
  <c r="CH78" i="4" s="1"/>
  <c r="CH750" i="3"/>
  <c r="CH749" i="3"/>
  <c r="CH801" i="3" s="1"/>
  <c r="CH151" i="3"/>
  <c r="CH79" i="4" s="1"/>
  <c r="CH329" i="4" s="1"/>
  <c r="CH330" i="4" s="1"/>
  <c r="CH613" i="3"/>
  <c r="CH612" i="3" s="1"/>
  <c r="CH673" i="3"/>
  <c r="CH617" i="3"/>
  <c r="CH619" i="3" s="1"/>
  <c r="CH671" i="3"/>
  <c r="CH149" i="3"/>
  <c r="CP211" i="7"/>
  <c r="CP287" i="8" s="1"/>
  <c r="BV45" i="8"/>
  <c r="BS129" i="8"/>
  <c r="CI72" i="10"/>
  <c r="CX135" i="4"/>
  <c r="BW211" i="7"/>
  <c r="CU168" i="4"/>
  <c r="BO132" i="8"/>
  <c r="CZ116" i="4"/>
  <c r="CH569" i="3"/>
  <c r="BW673" i="3"/>
  <c r="BW137" i="4"/>
  <c r="BG145" i="8"/>
  <c r="BF130" i="8"/>
  <c r="BU144" i="8"/>
  <c r="BQ97" i="8"/>
  <c r="DB32" i="4"/>
  <c r="BP203" i="4"/>
  <c r="CR143" i="8"/>
  <c r="BT132" i="8"/>
  <c r="CO205" i="7"/>
  <c r="DE48" i="5"/>
  <c r="DD46" i="4"/>
  <c r="AZ85" i="8"/>
  <c r="CQ125" i="8"/>
  <c r="CQ824" i="3"/>
  <c r="CJ46" i="8"/>
  <c r="CT201" i="8"/>
  <c r="CT296" i="8" s="1"/>
  <c r="CT294" i="8" s="1"/>
  <c r="CT298" i="8" s="1"/>
  <c r="CT302" i="8" s="1"/>
  <c r="CT300" i="8" s="1"/>
  <c r="CT308" i="8" s="1"/>
  <c r="BH30" i="5"/>
  <c r="BK147" i="8"/>
  <c r="DA47" i="5"/>
  <c r="CI34" i="4"/>
  <c r="CT147" i="8"/>
  <c r="CC139" i="8"/>
  <c r="CE140" i="8"/>
  <c r="CT32" i="4"/>
  <c r="CY131" i="8"/>
  <c r="CS144" i="8"/>
  <c r="CN144" i="8"/>
  <c r="CF145" i="8"/>
  <c r="CA145" i="8"/>
  <c r="BY142" i="8"/>
  <c r="BT142" i="8"/>
  <c r="CU27" i="8"/>
  <c r="CN154" i="8"/>
  <c r="CN94" i="8"/>
  <c r="AZ97" i="6"/>
  <c r="AZ28" i="6" s="1"/>
  <c r="AZ27" i="6"/>
  <c r="AZ30" i="6" s="1"/>
  <c r="AZ38" i="6" s="1"/>
  <c r="CL874" i="3"/>
  <c r="CL877" i="3" s="1"/>
  <c r="CL671" i="3"/>
  <c r="CE202" i="3"/>
  <c r="CC257" i="4"/>
  <c r="CC151" i="3"/>
  <c r="CC750" i="3"/>
  <c r="CK40" i="3"/>
  <c r="CK284" i="3"/>
  <c r="CK874" i="3"/>
  <c r="CL150" i="3"/>
  <c r="CL153" i="3" s="1"/>
  <c r="CK669" i="3"/>
  <c r="CL257" i="4"/>
  <c r="CZ142" i="8"/>
  <c r="AZ140" i="8"/>
  <c r="BE140" i="8"/>
  <c r="CQ142" i="8"/>
  <c r="CA13" i="10"/>
  <c r="CF48" i="5"/>
  <c r="CT30" i="5"/>
  <c r="CT149" i="7"/>
  <c r="CW122" i="8"/>
  <c r="CE31" i="5"/>
  <c r="CJ48" i="5"/>
  <c r="CR187" i="4"/>
  <c r="CR115" i="8"/>
  <c r="CR138" i="8" s="1"/>
  <c r="BD119" i="4"/>
  <c r="BD120" i="4" s="1"/>
  <c r="CN77" i="8"/>
  <c r="BH286" i="8"/>
  <c r="BH200" i="8"/>
  <c r="BH295" i="8" s="1"/>
  <c r="CT586" i="3"/>
  <c r="CT587" i="3" s="1"/>
  <c r="CG144" i="8"/>
  <c r="CL144" i="8"/>
  <c r="CG155" i="8"/>
  <c r="CB155" i="8"/>
  <c r="BD30" i="7"/>
  <c r="BD130" i="7"/>
  <c r="BD33" i="7" s="1"/>
  <c r="CA203" i="7"/>
  <c r="CA150" i="7"/>
  <c r="CG147" i="8"/>
  <c r="CO143" i="8"/>
  <c r="CJ143" i="8"/>
  <c r="CT49" i="5"/>
  <c r="CY32" i="5"/>
  <c r="BN391" i="3"/>
  <c r="BN270" i="3" s="1"/>
  <c r="BN410" i="3"/>
  <c r="BN392" i="3" s="1"/>
  <c r="BJ211" i="7"/>
  <c r="BJ55" i="7" s="1"/>
  <c r="DC224" i="4"/>
  <c r="CY829" i="3"/>
  <c r="CH106" i="7"/>
  <c r="CH108" i="7"/>
  <c r="CF567" i="3"/>
  <c r="BV97" i="8"/>
  <c r="CQ255" i="4"/>
  <c r="CI68" i="10"/>
  <c r="BR137" i="4"/>
  <c r="CI107" i="7"/>
  <c r="CT131" i="8"/>
  <c r="CL154" i="8"/>
  <c r="CW148" i="8"/>
  <c r="CB163" i="4"/>
  <c r="CB165" i="4" s="1"/>
  <c r="CU86" i="8"/>
  <c r="BW125" i="8"/>
  <c r="CB148" i="8" s="1"/>
  <c r="BJ41" i="7"/>
  <c r="DD97" i="3"/>
  <c r="CO32" i="4"/>
  <c r="BR220" i="4"/>
  <c r="CK488" i="3"/>
  <c r="BZ48" i="5"/>
  <c r="BV255" i="4"/>
  <c r="BO201" i="8"/>
  <c r="BO296" i="8" s="1"/>
  <c r="BO294" i="8" s="1"/>
  <c r="CK201" i="8"/>
  <c r="CK296" i="8" s="1"/>
  <c r="CK294" i="8" s="1"/>
  <c r="CK298" i="8" s="1"/>
  <c r="CP254" i="4"/>
  <c r="CU255" i="4"/>
  <c r="CU153" i="8"/>
  <c r="BN287" i="8"/>
  <c r="CH135" i="4"/>
  <c r="CH105" i="4"/>
  <c r="CH109" i="4" s="1"/>
  <c r="BI31" i="5"/>
  <c r="BI48" i="5"/>
  <c r="CV130" i="8"/>
  <c r="CQ130" i="8"/>
  <c r="BZ82" i="8"/>
  <c r="BZ129" i="8"/>
  <c r="CB142" i="8"/>
  <c r="DD220" i="4"/>
  <c r="CY220" i="4"/>
  <c r="CI130" i="4"/>
  <c r="CE284" i="3"/>
  <c r="CO663" i="3"/>
  <c r="CN56" i="3"/>
  <c r="CE36" i="8"/>
  <c r="AZ36" i="8"/>
  <c r="BZ36" i="8"/>
  <c r="CD155" i="8"/>
  <c r="CI155" i="8"/>
  <c r="CD97" i="8"/>
  <c r="CE91" i="8"/>
  <c r="CJ128" i="8"/>
  <c r="CE14" i="8"/>
  <c r="CE46" i="8" s="1"/>
  <c r="CR14" i="10"/>
  <c r="CW31" i="5"/>
  <c r="CR13" i="10"/>
  <c r="CR48" i="5"/>
  <c r="CW48" i="5"/>
  <c r="CR31" i="5"/>
  <c r="CP13" i="10"/>
  <c r="CP32" i="5"/>
  <c r="CV33" i="5"/>
  <c r="CV50" i="5"/>
  <c r="CH280" i="8"/>
  <c r="CH200" i="8"/>
  <c r="CH295" i="8" s="1"/>
  <c r="CH188" i="8"/>
  <c r="DA86" i="4"/>
  <c r="DF238" i="4" s="1"/>
  <c r="DF237" i="4" s="1"/>
  <c r="DA105" i="3"/>
  <c r="CW33" i="4"/>
  <c r="DA30" i="5"/>
  <c r="CY32" i="4"/>
  <c r="CU48" i="5"/>
  <c r="CU31" i="5"/>
  <c r="CY49" i="5"/>
  <c r="CT32" i="5"/>
  <c r="CE295" i="8"/>
  <c r="CE201" i="8"/>
  <c r="CE296" i="8" s="1"/>
  <c r="BY189" i="4"/>
  <c r="BT123" i="8"/>
  <c r="BY146" i="8" s="1"/>
  <c r="BT189" i="4"/>
  <c r="CU693" i="3"/>
  <c r="DB48" i="5"/>
  <c r="DB31" i="5"/>
  <c r="BH100" i="8"/>
  <c r="BS194" i="10"/>
  <c r="CW148" i="4"/>
  <c r="CW150" i="4"/>
  <c r="CX146" i="4"/>
  <c r="CX150" i="4" s="1"/>
  <c r="BP14" i="10"/>
  <c r="BP48" i="5"/>
  <c r="BY33" i="5"/>
  <c r="BT50" i="5"/>
  <c r="CK109" i="4"/>
  <c r="BT19" i="6"/>
  <c r="BT32" i="5"/>
  <c r="BT49" i="5"/>
  <c r="BX22" i="6"/>
  <c r="CX247" i="8"/>
  <c r="CN40" i="3"/>
  <c r="BB196" i="10"/>
  <c r="BB194" i="10"/>
  <c r="BJ108" i="7"/>
  <c r="BY216" i="8"/>
  <c r="BY243" i="8" s="1"/>
  <c r="DN65" i="3"/>
  <c r="AZ123" i="8"/>
  <c r="BG33" i="5"/>
  <c r="BF56" i="3"/>
  <c r="CM586" i="3"/>
  <c r="CN586" i="3" s="1"/>
  <c r="CO590" i="3" s="1"/>
  <c r="CO570" i="3" s="1"/>
  <c r="BF400" i="3"/>
  <c r="BF391" i="3"/>
  <c r="CB255" i="4"/>
  <c r="BW255" i="4"/>
  <c r="BL130" i="7"/>
  <c r="BL33" i="7" s="1"/>
  <c r="BL30" i="7"/>
  <c r="BA97" i="6"/>
  <c r="BA28" i="6" s="1"/>
  <c r="BA27" i="6"/>
  <c r="BA30" i="6" s="1"/>
  <c r="BA38" i="6" s="1"/>
  <c r="BB131" i="8"/>
  <c r="BV142" i="8"/>
  <c r="BQ142" i="8"/>
  <c r="BJ243" i="8"/>
  <c r="BJ93" i="8"/>
  <c r="CM97" i="8"/>
  <c r="CH155" i="8"/>
  <c r="BK121" i="3"/>
  <c r="BK129" i="3" s="1"/>
  <c r="BK122" i="3"/>
  <c r="BK58" i="4" s="1"/>
  <c r="BK84" i="3"/>
  <c r="BY542" i="3"/>
  <c r="BY545" i="3"/>
  <c r="CM155" i="8"/>
  <c r="BA120" i="3"/>
  <c r="BA122" i="3"/>
  <c r="BA58" i="4" s="1"/>
  <c r="BA59" i="4" s="1"/>
  <c r="CV109" i="4"/>
  <c r="CJ125" i="8"/>
  <c r="CJ148" i="8" s="1"/>
  <c r="CJ229" i="4"/>
  <c r="CO229" i="4"/>
  <c r="DA141" i="8"/>
  <c r="DF141" i="8"/>
  <c r="BO33" i="5"/>
  <c r="BJ50" i="5"/>
  <c r="BJ33" i="5"/>
  <c r="CR130" i="8"/>
  <c r="CW130" i="8"/>
  <c r="BV211" i="7"/>
  <c r="CS151" i="8"/>
  <c r="CZ82" i="8"/>
  <c r="CZ95" i="3"/>
  <c r="CZ211" i="7"/>
  <c r="CN543" i="3"/>
  <c r="CW341" i="3"/>
  <c r="CB131" i="8"/>
  <c r="CZ90" i="8"/>
  <c r="CL402" i="3"/>
  <c r="BI144" i="8"/>
  <c r="BB195" i="10"/>
  <c r="CZ140" i="8"/>
  <c r="CN61" i="8"/>
  <c r="BW145" i="8"/>
  <c r="CF131" i="8"/>
  <c r="CG94" i="8"/>
  <c r="BG130" i="7"/>
  <c r="BG33" i="7" s="1"/>
  <c r="CF109" i="4"/>
  <c r="CZ128" i="4"/>
  <c r="CW287" i="3"/>
  <c r="CO139" i="8"/>
  <c r="BE145" i="8"/>
  <c r="BP144" i="8"/>
  <c r="BA84" i="3"/>
  <c r="BF31" i="5"/>
  <c r="BR298" i="8"/>
  <c r="BR302" i="8" s="1"/>
  <c r="BR300" i="8" s="1"/>
  <c r="CN131" i="8"/>
  <c r="CX140" i="8"/>
  <c r="CW141" i="8"/>
  <c r="BL97" i="8"/>
  <c r="CV248" i="3"/>
  <c r="CV56" i="4" s="1"/>
  <c r="CB130" i="8"/>
  <c r="BH50" i="5"/>
  <c r="BU85" i="8"/>
  <c r="CT329" i="4"/>
  <c r="CT330" i="4" s="1"/>
  <c r="BF30" i="6"/>
  <c r="BF38" i="6" s="1"/>
  <c r="DE50" i="5"/>
  <c r="CV32" i="4"/>
  <c r="CC143" i="8"/>
  <c r="BA52" i="7"/>
  <c r="CW255" i="4"/>
  <c r="BK108" i="7"/>
  <c r="CP133" i="8"/>
  <c r="CA155" i="8"/>
  <c r="DD49" i="5"/>
  <c r="DD50" i="5"/>
  <c r="DD33" i="4"/>
  <c r="CJ163" i="4"/>
  <c r="CR73" i="8"/>
  <c r="CR82" i="8" s="1"/>
  <c r="CV33" i="4"/>
  <c r="CM762" i="3"/>
  <c r="CV133" i="8"/>
  <c r="CC255" i="4"/>
  <c r="BP13" i="10"/>
  <c r="CA84" i="3"/>
  <c r="CF95" i="3" s="1"/>
  <c r="BS132" i="8"/>
  <c r="CK504" i="3"/>
  <c r="CX97" i="8"/>
  <c r="BE97" i="8"/>
  <c r="CM116" i="8"/>
  <c r="BA18" i="8"/>
  <c r="BA19" i="8" s="1"/>
  <c r="CZ829" i="3"/>
  <c r="CZ835" i="3"/>
  <c r="DE837" i="3" s="1"/>
  <c r="CD82" i="8"/>
  <c r="CN142" i="8"/>
  <c r="CS142" i="8"/>
  <c r="BP33" i="5"/>
  <c r="BP50" i="5"/>
  <c r="BU50" i="5"/>
  <c r="BU33" i="5"/>
  <c r="CC14" i="10"/>
  <c r="CC13" i="10"/>
  <c r="CH31" i="5"/>
  <c r="CH48" i="5"/>
  <c r="BA145" i="8"/>
  <c r="BF145" i="8"/>
  <c r="DD255" i="4"/>
  <c r="CY255" i="4"/>
  <c r="DC118" i="8"/>
  <c r="DC141" i="8" s="1"/>
  <c r="BP142" i="8"/>
  <c r="BU142" i="8"/>
  <c r="BS36" i="8"/>
  <c r="BB663" i="3"/>
  <c r="BG662" i="3"/>
  <c r="CP112" i="8"/>
  <c r="CP336" i="4"/>
  <c r="CB32" i="5"/>
  <c r="BW49" i="5"/>
  <c r="AW410" i="3"/>
  <c r="CH122" i="8"/>
  <c r="CH145" i="8" s="1"/>
  <c r="CH188" i="4"/>
  <c r="AK668" i="3"/>
  <c r="AK736" i="3" s="1"/>
  <c r="AK662" i="3"/>
  <c r="CE130" i="4"/>
  <c r="CK407" i="3"/>
  <c r="CJ403" i="3"/>
  <c r="BV565" i="3"/>
  <c r="BV569" i="3" s="1"/>
  <c r="BV410" i="3"/>
  <c r="CP125" i="8"/>
  <c r="CP229" i="4"/>
  <c r="BB61" i="8"/>
  <c r="BB60" i="8"/>
  <c r="DE255" i="4"/>
  <c r="CZ255" i="4"/>
  <c r="CT781" i="3"/>
  <c r="CT793" i="3"/>
  <c r="CT798" i="3"/>
  <c r="CT119" i="4" s="1"/>
  <c r="CU36" i="8"/>
  <c r="CP36" i="8"/>
  <c r="BB24" i="7"/>
  <c r="CY290" i="3"/>
  <c r="BX391" i="3"/>
  <c r="BX270" i="3" s="1"/>
  <c r="BX410" i="3"/>
  <c r="CL821" i="3"/>
  <c r="CQ821" i="3"/>
  <c r="CP686" i="3"/>
  <c r="CP687" i="3" s="1"/>
  <c r="CP293" i="3"/>
  <c r="CD693" i="3"/>
  <c r="CI692" i="3"/>
  <c r="CQ281" i="8"/>
  <c r="BU135" i="8"/>
  <c r="BP135" i="8"/>
  <c r="BY145" i="8"/>
  <c r="CD145" i="8"/>
  <c r="DB143" i="8"/>
  <c r="CW143" i="8"/>
  <c r="BM662" i="3"/>
  <c r="BI663" i="3"/>
  <c r="BO101" i="8"/>
  <c r="BJ101" i="8"/>
  <c r="CE22" i="8"/>
  <c r="CE23" i="8" s="1"/>
  <c r="CE90" i="8"/>
  <c r="CJ156" i="8"/>
  <c r="CE156" i="8"/>
  <c r="CZ77" i="8"/>
  <c r="CZ132" i="8" s="1"/>
  <c r="DE34" i="4"/>
  <c r="CQ87" i="4"/>
  <c r="CV87" i="4"/>
  <c r="CW87" i="4"/>
  <c r="CR13" i="4"/>
  <c r="CW79" i="8"/>
  <c r="CY33" i="5"/>
  <c r="CY50" i="5"/>
  <c r="DE12" i="10"/>
  <c r="DE149" i="7"/>
  <c r="CS254" i="4"/>
  <c r="CX254" i="4"/>
  <c r="CO167" i="4"/>
  <c r="CO336" i="4" s="1"/>
  <c r="CU33" i="5"/>
  <c r="CU50" i="5"/>
  <c r="CZ33" i="5"/>
  <c r="CQ72" i="5"/>
  <c r="BX39" i="7"/>
  <c r="BX41" i="7" s="1"/>
  <c r="BX203" i="7"/>
  <c r="BX205" i="7" s="1"/>
  <c r="CS247" i="8"/>
  <c r="DF29" i="7"/>
  <c r="BO189" i="4"/>
  <c r="BJ123" i="8"/>
  <c r="BJ146" i="8" s="1"/>
  <c r="CM123" i="8"/>
  <c r="BL49" i="5"/>
  <c r="BL32" i="5"/>
  <c r="CW140" i="8"/>
  <c r="DB140" i="8"/>
  <c r="CO22" i="8"/>
  <c r="CO23" i="8" s="1"/>
  <c r="CT156" i="8"/>
  <c r="CO156" i="8"/>
  <c r="CJ27" i="6"/>
  <c r="CJ97" i="6"/>
  <c r="CJ28" i="6" s="1"/>
  <c r="CI85" i="8"/>
  <c r="CI18" i="8" s="1"/>
  <c r="DD45" i="4"/>
  <c r="BI97" i="8"/>
  <c r="BQ254" i="4"/>
  <c r="BV254" i="4"/>
  <c r="CP214" i="4"/>
  <c r="BJ22" i="6"/>
  <c r="DE205" i="7"/>
  <c r="BD205" i="7"/>
  <c r="BQ255" i="4"/>
  <c r="DD102" i="3"/>
  <c r="DB35" i="4"/>
  <c r="BR144" i="8"/>
  <c r="CP341" i="3"/>
  <c r="CU288" i="3"/>
  <c r="CV257" i="3"/>
  <c r="BW795" i="3"/>
  <c r="CS543" i="3"/>
  <c r="CU229" i="4"/>
  <c r="DD32" i="4"/>
  <c r="DF32" i="7"/>
  <c r="DD96" i="3"/>
  <c r="CK168" i="4"/>
  <c r="CQ467" i="3"/>
  <c r="CD143" i="8"/>
  <c r="BL216" i="8"/>
  <c r="BL93" i="8" s="1"/>
  <c r="AG70" i="3"/>
  <c r="CE155" i="8"/>
  <c r="CE97" i="8"/>
  <c r="CN85" i="8"/>
  <c r="DD108" i="7"/>
  <c r="DF44" i="7"/>
  <c r="DE194" i="7"/>
  <c r="DE108" i="7"/>
  <c r="DD204" i="7"/>
  <c r="DD44" i="7"/>
  <c r="DD150" i="7"/>
  <c r="DE121" i="3"/>
  <c r="DJ132" i="3" s="1"/>
  <c r="DE103" i="3"/>
  <c r="DE114" i="3"/>
  <c r="DE109" i="3"/>
  <c r="DD13" i="10"/>
  <c r="DE75" i="10"/>
  <c r="DD167" i="8"/>
  <c r="DD107" i="7" s="1"/>
  <c r="DE150" i="7"/>
  <c r="CT47" i="5"/>
  <c r="DE211" i="7"/>
  <c r="DD36" i="4"/>
  <c r="DD122" i="3"/>
  <c r="DI133" i="3" s="1"/>
  <c r="DD120" i="3"/>
  <c r="DI131" i="3" s="1"/>
  <c r="DD84" i="3"/>
  <c r="DI95" i="3" s="1"/>
  <c r="DD686" i="3"/>
  <c r="DD113" i="3"/>
  <c r="DD108" i="3"/>
  <c r="DE809" i="3"/>
  <c r="DE787" i="3"/>
  <c r="DE793" i="3"/>
  <c r="DE847" i="3"/>
  <c r="DE823" i="3"/>
  <c r="DE798" i="3"/>
  <c r="DE841" i="3"/>
  <c r="DD121" i="3"/>
  <c r="DI132" i="3" s="1"/>
  <c r="DD114" i="3"/>
  <c r="DD109" i="3"/>
  <c r="DC48" i="7"/>
  <c r="DE322" i="4"/>
  <c r="DD847" i="3"/>
  <c r="DD793" i="3"/>
  <c r="DD809" i="3"/>
  <c r="DD798" i="3"/>
  <c r="DD823" i="3"/>
  <c r="DD841" i="3"/>
  <c r="DD787" i="3"/>
  <c r="DD813" i="3" s="1"/>
  <c r="DE67" i="4"/>
  <c r="DE66" i="4"/>
  <c r="DD36" i="6"/>
  <c r="DH36" i="6"/>
  <c r="DF39" i="7"/>
  <c r="DE31" i="7"/>
  <c r="DE84" i="3"/>
  <c r="DJ95" i="3" s="1"/>
  <c r="DE120" i="3"/>
  <c r="DE102" i="3"/>
  <c r="DE686" i="3"/>
  <c r="DE122" i="3"/>
  <c r="DE113" i="3"/>
  <c r="DE108" i="3"/>
  <c r="DD66" i="4"/>
  <c r="DD67" i="4"/>
  <c r="DE136" i="10"/>
  <c r="DE135" i="10"/>
  <c r="DJ37" i="4"/>
  <c r="DE97" i="3"/>
  <c r="DE14" i="10"/>
  <c r="DE13" i="10"/>
  <c r="DE32" i="4"/>
  <c r="DA33" i="5"/>
  <c r="DA50" i="5"/>
  <c r="DF30" i="7"/>
  <c r="DD322" i="4"/>
  <c r="DD164" i="4"/>
  <c r="DE253" i="3"/>
  <c r="CZ248" i="3"/>
  <c r="DE252" i="3" s="1"/>
  <c r="DD202" i="7"/>
  <c r="DD39" i="7"/>
  <c r="DE96" i="3"/>
  <c r="DE167" i="8"/>
  <c r="DE107" i="7" s="1"/>
  <c r="DI37" i="4"/>
  <c r="CV36" i="4"/>
  <c r="DF33" i="7"/>
  <c r="DF46" i="7"/>
  <c r="BB13" i="10"/>
  <c r="CV254" i="4"/>
  <c r="BY129" i="8"/>
  <c r="BO145" i="8"/>
  <c r="CI140" i="8"/>
  <c r="CI71" i="8"/>
  <c r="CT87" i="8"/>
  <c r="CT14" i="8"/>
  <c r="BP71" i="8"/>
  <c r="BP91" i="8" s="1"/>
  <c r="DD136" i="10"/>
  <c r="DD135" i="10"/>
  <c r="BF722" i="3"/>
  <c r="DG904" i="3"/>
  <c r="BF48" i="5"/>
  <c r="BA13" i="10"/>
  <c r="BD58" i="3"/>
  <c r="BA14" i="10"/>
  <c r="BL668" i="3"/>
  <c r="BM749" i="3" s="1"/>
  <c r="BI681" i="3"/>
  <c r="CR470" i="3"/>
  <c r="CP614" i="3"/>
  <c r="DE898" i="3"/>
  <c r="AR70" i="3"/>
  <c r="BN680" i="3"/>
  <c r="DG910" i="3"/>
  <c r="CR614" i="3"/>
  <c r="CR611" i="3" s="1"/>
  <c r="CR602" i="3" s="1"/>
  <c r="DE937" i="3"/>
  <c r="BV50" i="8"/>
  <c r="DM885" i="3"/>
  <c r="BD668" i="3"/>
  <c r="BD700" i="3" s="1"/>
  <c r="BE700" i="3" s="1"/>
  <c r="AX798" i="3"/>
  <c r="DJ904" i="3"/>
  <c r="CD645" i="3"/>
  <c r="DB904" i="3"/>
  <c r="CU614" i="3"/>
  <c r="CU611" i="3" s="1"/>
  <c r="CU602" i="3" s="1"/>
  <c r="CS605" i="3"/>
  <c r="DE249" i="4"/>
  <c r="DE250" i="4" s="1"/>
  <c r="DE97" i="4"/>
  <c r="BG668" i="3"/>
  <c r="BG722" i="3"/>
  <c r="AR736" i="3"/>
  <c r="BQ668" i="3"/>
  <c r="BQ700" i="3" s="1"/>
  <c r="BV662" i="3"/>
  <c r="BG663" i="3"/>
  <c r="BL662" i="3"/>
  <c r="BP646" i="3"/>
  <c r="BP647" i="3" s="1"/>
  <c r="BQ722" i="3"/>
  <c r="BQ56" i="3"/>
  <c r="BQ662" i="3"/>
  <c r="CL219" i="4"/>
  <c r="BB14" i="10"/>
  <c r="BA61" i="8"/>
  <c r="CK142" i="8"/>
  <c r="BY49" i="5"/>
  <c r="CA109" i="4"/>
  <c r="BM109" i="4"/>
  <c r="CT145" i="8"/>
  <c r="CC135" i="8"/>
  <c r="BY32" i="5"/>
  <c r="BT82" i="8"/>
  <c r="BW128" i="4"/>
  <c r="BW129" i="4"/>
  <c r="CP109" i="4"/>
  <c r="BP147" i="8"/>
  <c r="CI73" i="4"/>
  <c r="CA220" i="4"/>
  <c r="CY142" i="8"/>
  <c r="DC117" i="8"/>
  <c r="DC140" i="8" s="1"/>
  <c r="BP130" i="8"/>
  <c r="BA129" i="8"/>
  <c r="DA213" i="4"/>
  <c r="CX223" i="4"/>
  <c r="CX187" i="5" s="1"/>
  <c r="CO142" i="8"/>
  <c r="BD115" i="8"/>
  <c r="BD138" i="8" s="1"/>
  <c r="CC168" i="4"/>
  <c r="CD134" i="4"/>
  <c r="BY254" i="4"/>
  <c r="BJ132" i="8"/>
  <c r="DA254" i="4"/>
  <c r="CQ77" i="8"/>
  <c r="CV132" i="8" s="1"/>
  <c r="CQ34" i="4"/>
  <c r="CS125" i="8"/>
  <c r="CS148" i="8" s="1"/>
  <c r="CO163" i="4"/>
  <c r="CO165" i="4" s="1"/>
  <c r="DB33" i="4"/>
  <c r="CZ150" i="4"/>
  <c r="CZ118" i="8"/>
  <c r="DE141" i="8" s="1"/>
  <c r="DE225" i="4"/>
  <c r="CZ330" i="4"/>
  <c r="CZ254" i="4"/>
  <c r="DE254" i="4"/>
  <c r="BR59" i="8"/>
  <c r="BR61" i="8" s="1"/>
  <c r="CY112" i="8"/>
  <c r="DD163" i="4"/>
  <c r="DD165" i="4" s="1"/>
  <c r="CZ164" i="4"/>
  <c r="AY836" i="3"/>
  <c r="CJ824" i="3"/>
  <c r="BS391" i="3"/>
  <c r="BS270" i="3" s="1"/>
  <c r="CZ578" i="3"/>
  <c r="AS69" i="3"/>
  <c r="AS74" i="3" s="1"/>
  <c r="BW814" i="3"/>
  <c r="CB815" i="3" s="1"/>
  <c r="BL663" i="3"/>
  <c r="BZ795" i="3"/>
  <c r="BV646" i="3"/>
  <c r="BV647" i="3" s="1"/>
  <c r="CY669" i="3"/>
  <c r="CY587" i="3"/>
  <c r="BQ391" i="3"/>
  <c r="BQ270" i="3" s="1"/>
  <c r="BD447" i="3"/>
  <c r="DA165" i="3"/>
  <c r="CL407" i="3"/>
  <c r="BX151" i="3"/>
  <c r="BS410" i="3"/>
  <c r="CY692" i="3"/>
  <c r="AR69" i="3"/>
  <c r="CE48" i="3"/>
  <c r="CE19" i="3" s="1"/>
  <c r="BW448" i="3"/>
  <c r="CB61" i="3"/>
  <c r="AI668" i="3"/>
  <c r="AJ69" i="3" s="1"/>
  <c r="CE134" i="4"/>
  <c r="BA121" i="3"/>
  <c r="BA125" i="3" s="1"/>
  <c r="CK71" i="3"/>
  <c r="CW274" i="3"/>
  <c r="BX257" i="4"/>
  <c r="CQ813" i="3"/>
  <c r="CP211" i="3"/>
  <c r="CB448" i="3"/>
  <c r="CW340" i="3"/>
  <c r="CL700" i="3"/>
  <c r="AS70" i="3"/>
  <c r="CF137" i="4"/>
  <c r="DB20" i="3"/>
  <c r="CF116" i="4"/>
  <c r="CM50" i="8"/>
  <c r="CQ470" i="3"/>
  <c r="AY446" i="3"/>
  <c r="CU12" i="3"/>
  <c r="BZ798" i="3"/>
  <c r="BZ119" i="4" s="1"/>
  <c r="AS736" i="3"/>
  <c r="CE502" i="3"/>
  <c r="CT376" i="3"/>
  <c r="CZ773" i="3"/>
  <c r="BG446" i="3"/>
  <c r="BZ113" i="8"/>
  <c r="BZ136" i="8" s="1"/>
  <c r="CP567" i="3"/>
  <c r="CK30" i="3"/>
  <c r="CF446" i="3"/>
  <c r="CK121" i="3"/>
  <c r="CK47" i="3"/>
  <c r="BW835" i="3"/>
  <c r="CJ28" i="3"/>
  <c r="CJ179" i="3"/>
  <c r="CL673" i="3"/>
  <c r="AS71" i="3"/>
  <c r="AS81" i="3" s="1"/>
  <c r="BP668" i="3"/>
  <c r="DA673" i="3"/>
  <c r="CY700" i="3"/>
  <c r="CF442" i="3"/>
  <c r="AY447" i="3"/>
  <c r="CU848" i="3"/>
  <c r="BS296" i="3"/>
  <c r="DH885" i="3"/>
  <c r="BE419" i="3"/>
  <c r="BZ814" i="3"/>
  <c r="BZ130" i="4" s="1"/>
  <c r="BG447" i="3"/>
  <c r="CZ719" i="3"/>
  <c r="CJ203" i="4"/>
  <c r="CI134" i="4"/>
  <c r="BP56" i="3"/>
  <c r="CE220" i="4"/>
  <c r="CE441" i="3"/>
  <c r="BA686" i="3"/>
  <c r="CO566" i="3"/>
  <c r="CS97" i="3"/>
  <c r="CQ795" i="3"/>
  <c r="CK213" i="3"/>
  <c r="CC671" i="3"/>
  <c r="CX97" i="3"/>
  <c r="BB448" i="3"/>
  <c r="BU447" i="3"/>
  <c r="CL569" i="3"/>
  <c r="CL61" i="3"/>
  <c r="CJ719" i="3"/>
  <c r="AF55" i="8"/>
  <c r="BC127" i="4"/>
  <c r="BC129" i="4" s="1"/>
  <c r="DG887" i="3"/>
  <c r="AQ391" i="3"/>
  <c r="BZ116" i="4"/>
  <c r="CU113" i="8"/>
  <c r="CU136" i="8" s="1"/>
  <c r="CR129" i="4"/>
  <c r="BU223" i="4"/>
  <c r="BP114" i="8"/>
  <c r="BU137" i="8" s="1"/>
  <c r="CR128" i="4"/>
  <c r="BY336" i="4"/>
  <c r="CU203" i="4"/>
  <c r="CZ220" i="4"/>
  <c r="BA203" i="4"/>
  <c r="DQ898" i="3"/>
  <c r="CT101" i="3"/>
  <c r="CS203" i="4"/>
  <c r="CY272" i="3"/>
  <c r="CP484" i="3"/>
  <c r="CD116" i="4"/>
  <c r="CT354" i="3"/>
  <c r="CX65" i="3"/>
  <c r="DB103" i="3"/>
  <c r="DD103" i="3"/>
  <c r="BI684" i="3"/>
  <c r="DW613" i="3"/>
  <c r="DQ904" i="3"/>
  <c r="CY671" i="3"/>
  <c r="BD446" i="3"/>
  <c r="CS34" i="3"/>
  <c r="CS19" i="3" s="1"/>
  <c r="BP51" i="3"/>
  <c r="BP14" i="3" s="1"/>
  <c r="BX447" i="3"/>
  <c r="CU578" i="3"/>
  <c r="DM605" i="3"/>
  <c r="CV586" i="3"/>
  <c r="CV587" i="3" s="1"/>
  <c r="BO61" i="3"/>
  <c r="CP463" i="3"/>
  <c r="CP457" i="3" s="1"/>
  <c r="CP459" i="3" s="1"/>
  <c r="CP402" i="3"/>
  <c r="CI45" i="3"/>
  <c r="CT47" i="3"/>
  <c r="CG40" i="3"/>
  <c r="CG13" i="3" s="1"/>
  <c r="CQ398" i="3"/>
  <c r="CW910" i="3"/>
  <c r="CX910" i="3" s="1"/>
  <c r="CZ673" i="3"/>
  <c r="BU446" i="3"/>
  <c r="CG878" i="3"/>
  <c r="CT874" i="3"/>
  <c r="CT877" i="3" s="1"/>
  <c r="BA113" i="8"/>
  <c r="BF136" i="8" s="1"/>
  <c r="BV135" i="4"/>
  <c r="CY90" i="4"/>
  <c r="BI58" i="3"/>
  <c r="CX57" i="3"/>
  <c r="CV61" i="3"/>
  <c r="BI668" i="3"/>
  <c r="CR824" i="3"/>
  <c r="CR708" i="3"/>
  <c r="CY276" i="3"/>
  <c r="CI116" i="4"/>
  <c r="CS178" i="3"/>
  <c r="CS54" i="8" s="1"/>
  <c r="CI813" i="3"/>
  <c r="CV19" i="3"/>
  <c r="CW171" i="3"/>
  <c r="DA163" i="3"/>
  <c r="BC419" i="3"/>
  <c r="CZ253" i="3"/>
  <c r="CY350" i="3"/>
  <c r="CU586" i="3"/>
  <c r="BX798" i="3"/>
  <c r="CC61" i="3"/>
  <c r="CV122" i="3"/>
  <c r="CV126" i="3" s="1"/>
  <c r="CY274" i="3"/>
  <c r="CT712" i="3"/>
  <c r="BL56" i="3"/>
  <c r="CZ129" i="3"/>
  <c r="DD165" i="3"/>
  <c r="DD161" i="3"/>
  <c r="DA693" i="3"/>
  <c r="DF694" i="3" s="1"/>
  <c r="CI56" i="3"/>
  <c r="CQ61" i="3"/>
  <c r="DQ937" i="3"/>
  <c r="CZ203" i="4"/>
  <c r="DA708" i="3"/>
  <c r="CB114" i="8"/>
  <c r="BQ448" i="3"/>
  <c r="CU143" i="3"/>
  <c r="BV61" i="3"/>
  <c r="CN61" i="3"/>
  <c r="CU750" i="3"/>
  <c r="CU749" i="3" s="1"/>
  <c r="DA254" i="3"/>
  <c r="CO798" i="3"/>
  <c r="CO119" i="4" s="1"/>
  <c r="CF49" i="3"/>
  <c r="CF20" i="3" s="1"/>
  <c r="CW898" i="3"/>
  <c r="CX898" i="3" s="1"/>
  <c r="CU71" i="3"/>
  <c r="CU114" i="3" s="1"/>
  <c r="CU151" i="3"/>
  <c r="CU79" i="4" s="1"/>
  <c r="CY795" i="3"/>
  <c r="BU336" i="4"/>
  <c r="BF447" i="3"/>
  <c r="CQ407" i="3"/>
  <c r="CT34" i="3"/>
  <c r="CR586" i="3"/>
  <c r="CS586" i="3" s="1"/>
  <c r="CW290" i="3"/>
  <c r="CK38" i="3"/>
  <c r="CO503" i="3"/>
  <c r="CP513" i="3"/>
  <c r="DA126" i="3"/>
  <c r="CV286" i="3"/>
  <c r="CT184" i="3"/>
  <c r="CZ129" i="4"/>
  <c r="DE166" i="3"/>
  <c r="DE162" i="3"/>
  <c r="BP586" i="3"/>
  <c r="BE708" i="3"/>
  <c r="DD671" i="3"/>
  <c r="DD669" i="3"/>
  <c r="DA65" i="3"/>
  <c r="CF61" i="3"/>
  <c r="BY814" i="3"/>
  <c r="CQ814" i="3"/>
  <c r="BM61" i="3"/>
  <c r="CK798" i="3"/>
  <c r="DE671" i="3"/>
  <c r="DE669" i="3"/>
  <c r="CJ61" i="3"/>
  <c r="CO61" i="3"/>
  <c r="BL61" i="3"/>
  <c r="CO613" i="3"/>
  <c r="CT614" i="3" s="1"/>
  <c r="DT904" i="3"/>
  <c r="DT912" i="3" s="1"/>
  <c r="CZ848" i="3"/>
  <c r="DA71" i="3"/>
  <c r="DF76" i="3" s="1"/>
  <c r="DA578" i="3"/>
  <c r="DA257" i="4"/>
  <c r="DQ887" i="3"/>
  <c r="DQ943" i="3" s="1"/>
  <c r="DQ941" i="3" s="1"/>
  <c r="CZ898" i="3"/>
  <c r="CS56" i="3"/>
  <c r="CZ793" i="3"/>
  <c r="CH97" i="3"/>
  <c r="BW114" i="8"/>
  <c r="BW137" i="8" s="1"/>
  <c r="CU19" i="3"/>
  <c r="CZ166" i="3"/>
  <c r="BR391" i="3"/>
  <c r="BR270" i="3" s="1"/>
  <c r="CI61" i="3"/>
  <c r="CP442" i="3"/>
  <c r="BS61" i="3"/>
  <c r="CQ47" i="3"/>
  <c r="BQ708" i="3"/>
  <c r="CF508" i="3"/>
  <c r="CF557" i="3" s="1"/>
  <c r="CK558" i="3" s="1"/>
  <c r="CW887" i="3"/>
  <c r="CX887" i="3" s="1"/>
  <c r="CZ351" i="3"/>
  <c r="CZ671" i="3"/>
  <c r="CM824" i="3"/>
  <c r="CK61" i="3"/>
  <c r="CH61" i="3"/>
  <c r="DA50" i="8"/>
  <c r="CT700" i="3"/>
  <c r="CT573" i="3"/>
  <c r="BF220" i="4"/>
  <c r="CR61" i="3"/>
  <c r="CW61" i="3"/>
  <c r="CM47" i="3"/>
  <c r="AW400" i="3"/>
  <c r="CW257" i="3"/>
  <c r="CP514" i="3"/>
  <c r="CT829" i="3"/>
  <c r="DA167" i="3"/>
  <c r="BU814" i="3"/>
  <c r="CW798" i="3"/>
  <c r="CW258" i="3"/>
  <c r="CU692" i="3"/>
  <c r="CD223" i="4"/>
  <c r="CZ14" i="3"/>
  <c r="DE161" i="3"/>
  <c r="DE165" i="3"/>
  <c r="DE223" i="4"/>
  <c r="BW798" i="3"/>
  <c r="CZ586" i="3"/>
  <c r="CZ590" i="3" s="1"/>
  <c r="CZ570" i="3" s="1"/>
  <c r="DE708" i="3"/>
  <c r="CY716" i="3"/>
  <c r="CY719" i="3" s="1"/>
  <c r="CG573" i="3"/>
  <c r="CM513" i="3"/>
  <c r="CH798" i="3"/>
  <c r="BG61" i="3"/>
  <c r="BU586" i="3"/>
  <c r="CB798" i="3"/>
  <c r="CY12" i="3"/>
  <c r="DD166" i="3"/>
  <c r="DD162" i="3"/>
  <c r="BQ798" i="3"/>
  <c r="AL663" i="3"/>
  <c r="DR613" i="3"/>
  <c r="AZ58" i="3"/>
  <c r="BS50" i="8"/>
  <c r="BD663" i="3"/>
  <c r="BR56" i="3"/>
  <c r="DR605" i="3"/>
  <c r="DB614" i="3"/>
  <c r="BK56" i="3"/>
  <c r="BR636" i="3"/>
  <c r="BW636" i="3" s="1"/>
  <c r="BR668" i="3"/>
  <c r="BW671" i="3" s="1"/>
  <c r="BR722" i="3"/>
  <c r="BP722" i="3"/>
  <c r="BP726" i="3" s="1"/>
  <c r="BP662" i="3"/>
  <c r="AZ58" i="4"/>
  <c r="AZ59" i="4" s="1"/>
  <c r="BS663" i="3"/>
  <c r="BF662" i="3"/>
  <c r="AZ661" i="3"/>
  <c r="AZ662" i="3" s="1"/>
  <c r="AI56" i="3"/>
  <c r="BR663" i="3"/>
  <c r="BA56" i="3"/>
  <c r="BK662" i="3"/>
  <c r="BR662" i="3"/>
  <c r="AY663" i="3"/>
  <c r="BR646" i="3"/>
  <c r="BR647" i="3" s="1"/>
  <c r="CX613" i="3"/>
  <c r="DC614" i="3" s="1"/>
  <c r="BQ663" i="3"/>
  <c r="BU50" i="8"/>
  <c r="BA722" i="3"/>
  <c r="BA50" i="8"/>
  <c r="AZ201" i="4"/>
  <c r="CZ614" i="3"/>
  <c r="CZ611" i="3" s="1"/>
  <c r="CZ602" i="3" s="1"/>
  <c r="BA668" i="3"/>
  <c r="BK668" i="3"/>
  <c r="BK700" i="3" s="1"/>
  <c r="CW614" i="3"/>
  <c r="CW611" i="3" s="1"/>
  <c r="CW602" i="3" s="1"/>
  <c r="AY56" i="3"/>
  <c r="AY151" i="3"/>
  <c r="AY154" i="3" s="1"/>
  <c r="DM613" i="3"/>
  <c r="BM663" i="3"/>
  <c r="CI482" i="3"/>
  <c r="BS646" i="3"/>
  <c r="BS647" i="3" s="1"/>
  <c r="CV614" i="3"/>
  <c r="CV611" i="3" s="1"/>
  <c r="CV602" i="3" s="1"/>
  <c r="BM50" i="8"/>
  <c r="CZ149" i="7"/>
  <c r="DE30" i="5"/>
  <c r="DE47" i="5"/>
  <c r="AZ71" i="8"/>
  <c r="AZ106" i="7"/>
  <c r="DD30" i="5"/>
  <c r="DD47" i="5"/>
  <c r="DW142" i="8"/>
  <c r="CQ229" i="4"/>
  <c r="CI71" i="10"/>
  <c r="CA257" i="4"/>
  <c r="CT255" i="4"/>
  <c r="BY50" i="5"/>
  <c r="CP139" i="8"/>
  <c r="BM140" i="8"/>
  <c r="BG50" i="5"/>
  <c r="DE140" i="8"/>
  <c r="BP36" i="8"/>
  <c r="CD34" i="4"/>
  <c r="BY132" i="8"/>
  <c r="CN97" i="6"/>
  <c r="CN28" i="6" s="1"/>
  <c r="CN27" i="6"/>
  <c r="CN30" i="6" s="1"/>
  <c r="BI712" i="3"/>
  <c r="BH708" i="3"/>
  <c r="BH61" i="3"/>
  <c r="BK123" i="8"/>
  <c r="BP189" i="4"/>
  <c r="CN221" i="4"/>
  <c r="CP821" i="3"/>
  <c r="CP795" i="3"/>
  <c r="BM30" i="6"/>
  <c r="CB750" i="3"/>
  <c r="DA41" i="7"/>
  <c r="CB223" i="4"/>
  <c r="BW400" i="3"/>
  <c r="CB402" i="3" s="1"/>
  <c r="BL210" i="7"/>
  <c r="BL211" i="7" s="1"/>
  <c r="BL287" i="8" s="1"/>
  <c r="BS205" i="7"/>
  <c r="BP41" i="7"/>
  <c r="CB81" i="5"/>
  <c r="BW149" i="7"/>
  <c r="CA151" i="3"/>
  <c r="CA79" i="4" s="1"/>
  <c r="CA30" i="6"/>
  <c r="CC149" i="7"/>
  <c r="BT59" i="6"/>
  <c r="BT22" i="6" s="1"/>
  <c r="BQ22" i="6"/>
  <c r="CP201" i="8"/>
  <c r="CP296" i="8" s="1"/>
  <c r="CP294" i="8" s="1"/>
  <c r="CP298" i="8" s="1"/>
  <c r="CR814" i="3"/>
  <c r="CR130" i="4" s="1"/>
  <c r="CR798" i="3"/>
  <c r="CB829" i="3"/>
  <c r="BH12" i="5"/>
  <c r="BM48" i="5" s="1"/>
  <c r="CB254" i="4"/>
  <c r="BW254" i="4"/>
  <c r="CP128" i="8"/>
  <c r="CK14" i="8"/>
  <c r="CK46" i="8" s="1"/>
  <c r="CK128" i="8"/>
  <c r="CK87" i="8"/>
  <c r="BZ102" i="3"/>
  <c r="CA102" i="3"/>
  <c r="BZ96" i="3"/>
  <c r="CA140" i="8"/>
  <c r="BV140" i="8"/>
  <c r="CA30" i="7"/>
  <c r="CA210" i="7"/>
  <c r="CA130" i="7"/>
  <c r="CA33" i="7" s="1"/>
  <c r="CF31" i="7"/>
  <c r="CF130" i="7"/>
  <c r="CF33" i="7" s="1"/>
  <c r="DB254" i="4"/>
  <c r="CW254" i="4"/>
  <c r="CX34" i="3"/>
  <c r="CZ354" i="3"/>
  <c r="BM150" i="7"/>
  <c r="BM22" i="8"/>
  <c r="BR149" i="5"/>
  <c r="BR132" i="5"/>
  <c r="CO221" i="4"/>
  <c r="CJ221" i="4"/>
  <c r="BL196" i="10"/>
  <c r="BS74" i="8"/>
  <c r="BX130" i="8" s="1"/>
  <c r="AZ141" i="8"/>
  <c r="BE141" i="8"/>
  <c r="BS75" i="8"/>
  <c r="BT45" i="8"/>
  <c r="BO45" i="8"/>
  <c r="BF45" i="8"/>
  <c r="BK45" i="8"/>
  <c r="CR114" i="8"/>
  <c r="CW137" i="8" s="1"/>
  <c r="CW223" i="4"/>
  <c r="CQ221" i="4"/>
  <c r="CK813" i="3"/>
  <c r="CK821" i="3"/>
  <c r="CA313" i="3"/>
  <c r="CF422" i="3"/>
  <c r="CF470" i="3" s="1"/>
  <c r="CF482" i="3" s="1"/>
  <c r="CA545" i="3"/>
  <c r="CA419" i="3"/>
  <c r="BT131" i="6"/>
  <c r="BT18" i="6"/>
  <c r="CI209" i="7"/>
  <c r="CI211" i="7" s="1"/>
  <c r="CI130" i="6"/>
  <c r="CI40" i="6" s="1"/>
  <c r="BH662" i="3"/>
  <c r="BH663" i="3"/>
  <c r="BH56" i="3"/>
  <c r="BL50" i="8"/>
  <c r="BG56" i="3"/>
  <c r="DB258" i="3"/>
  <c r="DB254" i="3"/>
  <c r="CL247" i="8"/>
  <c r="BT220" i="4"/>
  <c r="BO113" i="8"/>
  <c r="BT136" i="8" s="1"/>
  <c r="CA14" i="8"/>
  <c r="CA46" i="8" s="1"/>
  <c r="AS122" i="3"/>
  <c r="CL149" i="5"/>
  <c r="CL132" i="5"/>
  <c r="BX36" i="8"/>
  <c r="BQ135" i="10"/>
  <c r="DA339" i="3"/>
  <c r="DA330" i="3" s="1"/>
  <c r="CV12" i="3"/>
  <c r="CV686" i="3"/>
  <c r="CV688" i="3" s="1"/>
  <c r="BA24" i="7"/>
  <c r="CP150" i="7"/>
  <c r="CI189" i="4"/>
  <c r="CI123" i="8"/>
  <c r="CI146" i="8" s="1"/>
  <c r="CN189" i="4"/>
  <c r="DM143" i="8"/>
  <c r="DR143" i="8"/>
  <c r="CE45" i="8"/>
  <c r="BZ45" i="8"/>
  <c r="CF229" i="4"/>
  <c r="CA125" i="8"/>
  <c r="CF148" i="8" s="1"/>
  <c r="BH726" i="3"/>
  <c r="CU112" i="8"/>
  <c r="CA22" i="6"/>
  <c r="AG71" i="3"/>
  <c r="BC12" i="5"/>
  <c r="CF22" i="8"/>
  <c r="CK23" i="8" s="1"/>
  <c r="CQ137" i="4"/>
  <c r="CL29" i="3"/>
  <c r="CL16" i="3" s="1"/>
  <c r="CQ26" i="3"/>
  <c r="CQ24" i="3" s="1"/>
  <c r="DA162" i="3"/>
  <c r="CA749" i="3"/>
  <c r="CA745" i="3" s="1"/>
  <c r="CI203" i="4"/>
  <c r="AH69" i="3"/>
  <c r="CI165" i="4"/>
  <c r="CD59" i="6"/>
  <c r="CD22" i="6" s="1"/>
  <c r="CG205" i="7"/>
  <c r="CG55" i="7" s="1"/>
  <c r="CG26" i="10"/>
  <c r="CG195" i="10"/>
  <c r="CU267" i="4"/>
  <c r="CO133" i="8"/>
  <c r="BJ97" i="8"/>
  <c r="CB103" i="3"/>
  <c r="DB329" i="4"/>
  <c r="DB36" i="4"/>
  <c r="CN247" i="8"/>
  <c r="CY121" i="3"/>
  <c r="BN100" i="8"/>
  <c r="BT27" i="6"/>
  <c r="CP813" i="3"/>
  <c r="CZ340" i="3"/>
  <c r="CZ750" i="3"/>
  <c r="DA69" i="3"/>
  <c r="BT586" i="3"/>
  <c r="BH73" i="8"/>
  <c r="BM129" i="8" s="1"/>
  <c r="BK82" i="8"/>
  <c r="BK129" i="8"/>
  <c r="CK91" i="8"/>
  <c r="CT687" i="3"/>
  <c r="CT688" i="3"/>
  <c r="CN91" i="8"/>
  <c r="BC98" i="5"/>
  <c r="BC81" i="5"/>
  <c r="BC149" i="7"/>
  <c r="BR106" i="7"/>
  <c r="BD52" i="7"/>
  <c r="BD150" i="7"/>
  <c r="CU719" i="3"/>
  <c r="CU717" i="3"/>
  <c r="CU720" i="3" s="1"/>
  <c r="BD286" i="8"/>
  <c r="BD200" i="8"/>
  <c r="BD295" i="8" s="1"/>
  <c r="BD294" i="8" s="1"/>
  <c r="BD298" i="8" s="1"/>
  <c r="BB112" i="8"/>
  <c r="BB135" i="8" s="1"/>
  <c r="CO295" i="8"/>
  <c r="CO201" i="8"/>
  <c r="CO296" i="8" s="1"/>
  <c r="BV295" i="8"/>
  <c r="BV201" i="8"/>
  <c r="BV296" i="8" s="1"/>
  <c r="DN142" i="8"/>
  <c r="DI142" i="8"/>
  <c r="CB673" i="3"/>
  <c r="CF671" i="3"/>
  <c r="CF669" i="3"/>
  <c r="CA700" i="3"/>
  <c r="CA750" i="3"/>
  <c r="CA673" i="3"/>
  <c r="CR100" i="8"/>
  <c r="CR101" i="8" s="1"/>
  <c r="BC119" i="4"/>
  <c r="BC120" i="4" s="1"/>
  <c r="AG69" i="3"/>
  <c r="BC73" i="8"/>
  <c r="BC129" i="8" s="1"/>
  <c r="DA125" i="3"/>
  <c r="CF91" i="8"/>
  <c r="CL206" i="3"/>
  <c r="CL210" i="3" s="1"/>
  <c r="CB151" i="3"/>
  <c r="CB749" i="3"/>
  <c r="CB745" i="3" s="1"/>
  <c r="CJ220" i="4"/>
  <c r="BZ160" i="7"/>
  <c r="BZ108" i="7"/>
  <c r="BK135" i="10"/>
  <c r="CP204" i="7"/>
  <c r="CP205" i="7" s="1"/>
  <c r="DP545" i="3"/>
  <c r="DU542" i="3"/>
  <c r="DU545" i="3" s="1"/>
  <c r="CY684" i="3"/>
  <c r="CX58" i="3"/>
  <c r="CU149" i="3"/>
  <c r="CU257" i="4"/>
  <c r="CU70" i="3"/>
  <c r="CU108" i="3" s="1"/>
  <c r="CF420" i="3"/>
  <c r="BP129" i="8"/>
  <c r="BI22" i="8"/>
  <c r="BM200" i="8"/>
  <c r="BM295" i="8" s="1"/>
  <c r="DC35" i="6"/>
  <c r="BU52" i="7"/>
  <c r="BM744" i="3"/>
  <c r="BR108" i="7"/>
  <c r="DC119" i="8"/>
  <c r="DC142" i="8" s="1"/>
  <c r="CZ163" i="4"/>
  <c r="CZ165" i="4" s="1"/>
  <c r="CU163" i="4"/>
  <c r="CU165" i="4" s="1"/>
  <c r="CK36" i="8"/>
  <c r="CF36" i="8"/>
  <c r="BL22" i="7"/>
  <c r="BR43" i="7"/>
  <c r="CJ87" i="8"/>
  <c r="CJ18" i="8"/>
  <c r="BM122" i="8"/>
  <c r="BR145" i="8" s="1"/>
  <c r="CI220" i="4"/>
  <c r="CI188" i="5" s="1"/>
  <c r="BV50" i="5"/>
  <c r="CA144" i="8"/>
  <c r="BA447" i="3"/>
  <c r="BA448" i="3"/>
  <c r="BL139" i="8"/>
  <c r="CF81" i="8"/>
  <c r="BA41" i="7"/>
  <c r="CX130" i="8"/>
  <c r="CX345" i="3"/>
  <c r="CX33" i="3" s="1"/>
  <c r="CR255" i="4"/>
  <c r="CV545" i="3"/>
  <c r="CV14" i="3"/>
  <c r="CW169" i="3"/>
  <c r="CY163" i="4"/>
  <c r="BO138" i="8"/>
  <c r="BT138" i="8"/>
  <c r="CB141" i="8"/>
  <c r="BW141" i="8"/>
  <c r="CU125" i="8"/>
  <c r="CX286" i="3"/>
  <c r="CV341" i="3"/>
  <c r="CR184" i="3"/>
  <c r="CR54" i="8"/>
  <c r="CW55" i="8" s="1"/>
  <c r="CT566" i="3"/>
  <c r="CT567" i="3"/>
  <c r="BE108" i="7"/>
  <c r="CP121" i="3"/>
  <c r="CU132" i="3" s="1"/>
  <c r="CP209" i="3"/>
  <c r="CF39" i="7"/>
  <c r="CF203" i="7"/>
  <c r="CF205" i="7" s="1"/>
  <c r="CK467" i="3"/>
  <c r="CU137" i="8"/>
  <c r="BT205" i="7"/>
  <c r="CF140" i="8"/>
  <c r="CG154" i="8"/>
  <c r="AV787" i="3"/>
  <c r="CF22" i="6"/>
  <c r="BQ313" i="3"/>
  <c r="BQ178" i="3" s="1"/>
  <c r="CY279" i="3"/>
  <c r="CG178" i="3"/>
  <c r="CG54" i="4" s="1"/>
  <c r="CG202" i="3"/>
  <c r="CG70" i="3"/>
  <c r="BQ141" i="8"/>
  <c r="CD14" i="10"/>
  <c r="CI31" i="5"/>
  <c r="CD31" i="5"/>
  <c r="BR142" i="8"/>
  <c r="CT254" i="4"/>
  <c r="CY254" i="4"/>
  <c r="CL750" i="3"/>
  <c r="CD835" i="3"/>
  <c r="CI829" i="3"/>
  <c r="CO255" i="4"/>
  <c r="CD795" i="3"/>
  <c r="CD798" i="3"/>
  <c r="CS394" i="3"/>
  <c r="BL101" i="8"/>
  <c r="CH130" i="8"/>
  <c r="CX350" i="3"/>
  <c r="CQ403" i="3"/>
  <c r="CT25" i="3"/>
  <c r="CT23" i="3" s="1"/>
  <c r="CN220" i="4"/>
  <c r="CN188" i="5" s="1"/>
  <c r="BW84" i="3"/>
  <c r="BP138" i="8"/>
  <c r="CJ254" i="4"/>
  <c r="AZ201" i="8"/>
  <c r="CA103" i="3"/>
  <c r="CJ130" i="8"/>
  <c r="CP486" i="3"/>
  <c r="BO336" i="4"/>
  <c r="CZ170" i="3"/>
  <c r="CB150" i="3"/>
  <c r="BX446" i="3"/>
  <c r="CA336" i="4"/>
  <c r="CT90" i="8"/>
  <c r="CP255" i="4"/>
  <c r="CJ255" i="4"/>
  <c r="AZ208" i="4"/>
  <c r="BB50" i="8"/>
  <c r="BB722" i="3"/>
  <c r="CY41" i="8"/>
  <c r="BO41" i="8"/>
  <c r="BO661" i="3"/>
  <c r="AI663" i="3"/>
  <c r="BD50" i="8"/>
  <c r="AI662" i="3"/>
  <c r="AN662" i="3"/>
  <c r="BD722" i="3"/>
  <c r="CP41" i="8"/>
  <c r="BH85" i="8"/>
  <c r="BH18" i="8" s="1"/>
  <c r="BH216" i="8"/>
  <c r="CI21" i="7"/>
  <c r="BW545" i="3"/>
  <c r="BW313" i="3"/>
  <c r="BW419" i="3"/>
  <c r="BW149" i="3" s="1"/>
  <c r="BW542" i="3"/>
  <c r="BW543" i="3" s="1"/>
  <c r="CJ29" i="3"/>
  <c r="CJ16" i="3" s="1"/>
  <c r="CJ206" i="3"/>
  <c r="CK212" i="3" s="1"/>
  <c r="BK27" i="6"/>
  <c r="BK97" i="6"/>
  <c r="BK28" i="6" s="1"/>
  <c r="BK189" i="4"/>
  <c r="CG36" i="8"/>
  <c r="CL33" i="3"/>
  <c r="CL18" i="3" s="1"/>
  <c r="CL278" i="3"/>
  <c r="CY130" i="4"/>
  <c r="DD131" i="4" s="1"/>
  <c r="DB121" i="3"/>
  <c r="DB132" i="3" s="1"/>
  <c r="CY116" i="4"/>
  <c r="CY693" i="3"/>
  <c r="DD694" i="3" s="1"/>
  <c r="CY161" i="3"/>
  <c r="CY169" i="3"/>
  <c r="CY165" i="3"/>
  <c r="DB99" i="3"/>
  <c r="DB102" i="3"/>
  <c r="CY135" i="4"/>
  <c r="CY330" i="4"/>
  <c r="BW708" i="3"/>
  <c r="CY170" i="3"/>
  <c r="CY162" i="3"/>
  <c r="CY166" i="3"/>
  <c r="CE41" i="8"/>
  <c r="BM41" i="8"/>
  <c r="BF41" i="8"/>
  <c r="BN41" i="8"/>
  <c r="CI41" i="8"/>
  <c r="CO41" i="8"/>
  <c r="CD146" i="8"/>
  <c r="CO45" i="8"/>
  <c r="BE189" i="4"/>
  <c r="BB26" i="10"/>
  <c r="CN45" i="8"/>
  <c r="CT45" i="8"/>
  <c r="DJ188" i="4"/>
  <c r="BH135" i="10"/>
  <c r="BS44" i="8"/>
  <c r="CA135" i="10"/>
  <c r="BJ189" i="4"/>
  <c r="BS192" i="10"/>
  <c r="BO27" i="6"/>
  <c r="BO97" i="6"/>
  <c r="BO28" i="6" s="1"/>
  <c r="DE122" i="8"/>
  <c r="DE145" i="8" s="1"/>
  <c r="DP143" i="8"/>
  <c r="CK254" i="8"/>
  <c r="CC669" i="3"/>
  <c r="BB193" i="10"/>
  <c r="BB191" i="10"/>
  <c r="BB90" i="6"/>
  <c r="BJ106" i="7"/>
  <c r="BJ71" i="8"/>
  <c r="BY85" i="8"/>
  <c r="BI86" i="3"/>
  <c r="BI84" i="3" s="1"/>
  <c r="BI75" i="8"/>
  <c r="BJ70" i="4"/>
  <c r="BL112" i="8"/>
  <c r="BR96" i="8"/>
  <c r="BI124" i="8"/>
  <c r="BN132" i="8"/>
  <c r="BE661" i="3"/>
  <c r="BI209" i="7"/>
  <c r="BI211" i="7" s="1"/>
  <c r="BI21" i="7"/>
  <c r="BI130" i="6"/>
  <c r="BI40" i="6" s="1"/>
  <c r="BO123" i="8"/>
  <c r="CX30" i="7"/>
  <c r="BB192" i="10"/>
  <c r="BU14" i="10"/>
  <c r="CO97" i="6"/>
  <c r="CO28" i="6" s="1"/>
  <c r="CO27" i="6"/>
  <c r="DC226" i="4"/>
  <c r="CY355" i="3"/>
  <c r="CW542" i="3"/>
  <c r="DB542" i="3" s="1"/>
  <c r="DG542" i="3" s="1"/>
  <c r="CR543" i="3"/>
  <c r="CR279" i="3"/>
  <c r="AZ108" i="7"/>
  <c r="AZ24" i="7"/>
  <c r="BF24" i="7"/>
  <c r="CN204" i="7"/>
  <c r="CN44" i="7"/>
  <c r="BN182" i="4"/>
  <c r="CX130" i="7"/>
  <c r="CX33" i="7" s="1"/>
  <c r="CW33" i="7"/>
  <c r="BL115" i="8"/>
  <c r="BQ138" i="8" s="1"/>
  <c r="BZ135" i="10"/>
  <c r="BX132" i="8"/>
  <c r="BS40" i="7"/>
  <c r="BX24" i="7"/>
  <c r="BY105" i="7"/>
  <c r="CU128" i="8"/>
  <c r="CU14" i="8"/>
  <c r="CU81" i="8"/>
  <c r="CU87" i="8"/>
  <c r="CD36" i="8"/>
  <c r="BJ133" i="8"/>
  <c r="BO133" i="8"/>
  <c r="BJ36" i="8"/>
  <c r="CN203" i="7"/>
  <c r="BM247" i="8"/>
  <c r="BM96" i="8"/>
  <c r="BM97" i="8" s="1"/>
  <c r="BM115" i="8"/>
  <c r="BM138" i="8" s="1"/>
  <c r="AW826" i="3"/>
  <c r="AW985" i="3"/>
  <c r="DA226" i="4"/>
  <c r="DA119" i="8"/>
  <c r="CW182" i="3"/>
  <c r="CR201" i="3"/>
  <c r="CR54" i="4"/>
  <c r="CL125" i="8"/>
  <c r="CM204" i="7"/>
  <c r="CM205" i="7" s="1"/>
  <c r="CM44" i="7"/>
  <c r="CI45" i="8"/>
  <c r="CD45" i="8"/>
  <c r="BK295" i="8"/>
  <c r="BK201" i="8"/>
  <c r="BK296" i="8" s="1"/>
  <c r="CW29" i="7"/>
  <c r="CX126" i="7"/>
  <c r="CU41" i="7"/>
  <c r="BH43" i="7"/>
  <c r="CA189" i="4"/>
  <c r="CA123" i="8"/>
  <c r="CF146" i="8" s="1"/>
  <c r="CY117" i="8"/>
  <c r="CY224" i="4"/>
  <c r="BK36" i="8"/>
  <c r="BO36" i="8"/>
  <c r="BE71" i="8"/>
  <c r="BE106" i="7"/>
  <c r="BG219" i="4"/>
  <c r="BL199" i="8"/>
  <c r="BL201" i="8" s="1"/>
  <c r="BL296" i="8" s="1"/>
  <c r="BL294" i="8" s="1"/>
  <c r="BL298" i="8" s="1"/>
  <c r="BL302" i="8" s="1"/>
  <c r="BL300" i="8" s="1"/>
  <c r="BL188" i="8"/>
  <c r="AW813" i="3"/>
  <c r="BZ742" i="3"/>
  <c r="BZ735" i="3" s="1"/>
  <c r="CE735" i="3"/>
  <c r="CG283" i="3"/>
  <c r="CP87" i="8"/>
  <c r="CP14" i="8"/>
  <c r="CP46" i="8" s="1"/>
  <c r="BF36" i="8"/>
  <c r="BE36" i="8"/>
  <c r="CH210" i="7"/>
  <c r="CH211" i="7" s="1"/>
  <c r="CH30" i="7"/>
  <c r="BX31" i="7"/>
  <c r="BX130" i="7"/>
  <c r="BX33" i="7" s="1"/>
  <c r="BR543" i="3"/>
  <c r="BM543" i="3"/>
  <c r="CK81" i="8"/>
  <c r="BZ669" i="3"/>
  <c r="CH835" i="3"/>
  <c r="BD400" i="3"/>
  <c r="BQ419" i="3"/>
  <c r="CE254" i="4"/>
  <c r="BG141" i="8"/>
  <c r="BZ31" i="5"/>
  <c r="CE96" i="3"/>
  <c r="CE102" i="3"/>
  <c r="BY295" i="8"/>
  <c r="BY294" i="8" s="1"/>
  <c r="CI67" i="10"/>
  <c r="CF46" i="8"/>
  <c r="AX26" i="10"/>
  <c r="CY287" i="3"/>
  <c r="CP693" i="3"/>
  <c r="CT91" i="8"/>
  <c r="CI48" i="5"/>
  <c r="BZ13" i="10"/>
  <c r="CV287" i="3"/>
  <c r="BF686" i="3"/>
  <c r="CX157" i="3"/>
  <c r="CX14" i="3" s="1"/>
  <c r="CY90" i="8"/>
  <c r="CD13" i="10"/>
  <c r="CU109" i="4"/>
  <c r="CD74" i="8"/>
  <c r="CI130" i="8" s="1"/>
  <c r="CG131" i="8"/>
  <c r="BU13" i="10"/>
  <c r="CD140" i="8"/>
  <c r="DC39" i="7"/>
  <c r="CI138" i="8"/>
  <c r="BY41" i="8"/>
  <c r="BO22" i="6"/>
  <c r="CK205" i="7"/>
  <c r="CK140" i="8"/>
  <c r="BW65" i="10"/>
  <c r="BO52" i="7"/>
  <c r="CS138" i="8"/>
  <c r="CX138" i="8"/>
  <c r="CH420" i="3"/>
  <c r="DB33" i="5"/>
  <c r="CE84" i="3"/>
  <c r="CJ95" i="3" s="1"/>
  <c r="DB317" i="3"/>
  <c r="CJ96" i="3"/>
  <c r="BT48" i="5"/>
  <c r="CK163" i="4"/>
  <c r="BH98" i="5"/>
  <c r="BH81" i="5"/>
  <c r="BZ144" i="8"/>
  <c r="BF205" i="7"/>
  <c r="CM131" i="8"/>
  <c r="CY341" i="3"/>
  <c r="CG749" i="3"/>
  <c r="CB128" i="4"/>
  <c r="CN847" i="3"/>
  <c r="BY255" i="4"/>
  <c r="BJ145" i="8"/>
  <c r="CU688" i="3"/>
  <c r="CC419" i="3"/>
  <c r="BT254" i="4"/>
  <c r="CF102" i="3"/>
  <c r="BR400" i="3"/>
  <c r="BR283" i="3" s="1"/>
  <c r="BT13" i="10"/>
  <c r="BO41" i="7"/>
  <c r="CR124" i="8"/>
  <c r="CG802" i="3"/>
  <c r="CG113" i="4" s="1"/>
  <c r="CG806" i="3"/>
  <c r="CG115" i="4"/>
  <c r="CG752" i="3"/>
  <c r="CG836" i="3"/>
  <c r="BM71" i="8"/>
  <c r="BR128" i="8" s="1"/>
  <c r="CG41" i="7"/>
  <c r="CF85" i="8"/>
  <c r="CD106" i="7"/>
  <c r="CD22" i="7"/>
  <c r="BJ201" i="8"/>
  <c r="BJ296" i="8" s="1"/>
  <c r="BJ294" i="8" s="1"/>
  <c r="CQ27" i="6"/>
  <c r="CQ97" i="6"/>
  <c r="CQ28" i="6" s="1"/>
  <c r="DC135" i="10"/>
  <c r="DC105" i="7"/>
  <c r="DB108" i="7"/>
  <c r="DB211" i="7"/>
  <c r="DC209" i="7"/>
  <c r="CW209" i="7"/>
  <c r="CW130" i="6"/>
  <c r="CW40" i="6" s="1"/>
  <c r="CW21" i="7"/>
  <c r="CX102" i="7"/>
  <c r="DC30" i="7"/>
  <c r="DC204" i="7"/>
  <c r="DB205" i="7"/>
  <c r="CL94" i="8"/>
  <c r="DC130" i="7"/>
  <c r="DC33" i="7" s="1"/>
  <c r="DB33" i="7"/>
  <c r="DC148" i="7"/>
  <c r="DC159" i="7"/>
  <c r="DC46" i="7" s="1"/>
  <c r="DB46" i="7"/>
  <c r="BK41" i="8"/>
  <c r="DC44" i="7"/>
  <c r="CO287" i="8"/>
  <c r="BQ52" i="7"/>
  <c r="CS12" i="3"/>
  <c r="CF12" i="3"/>
  <c r="CE14" i="3"/>
  <c r="BA13" i="3"/>
  <c r="BO20" i="6"/>
  <c r="BE13" i="3"/>
  <c r="CA13" i="3"/>
  <c r="CU135" i="10"/>
  <c r="CB201" i="8"/>
  <c r="CB296" i="8" s="1"/>
  <c r="CB294" i="8" s="1"/>
  <c r="CB298" i="8" s="1"/>
  <c r="CB302" i="8" s="1"/>
  <c r="CB300" i="8" s="1"/>
  <c r="CB308" i="8" s="1"/>
  <c r="DB141" i="4"/>
  <c r="DB322" i="4"/>
  <c r="DA76" i="10"/>
  <c r="BO13" i="3"/>
  <c r="CD13" i="3"/>
  <c r="BI13" i="3"/>
  <c r="BS13" i="3"/>
  <c r="CX50" i="7"/>
  <c r="CX20" i="7"/>
  <c r="BF13" i="3"/>
  <c r="AX13" i="3"/>
  <c r="BR13" i="3"/>
  <c r="AY13" i="3"/>
  <c r="BG13" i="3"/>
  <c r="BY20" i="6"/>
  <c r="BJ20" i="6"/>
  <c r="CD281" i="8"/>
  <c r="BW33" i="6"/>
  <c r="BN34" i="6"/>
  <c r="BB13" i="3"/>
  <c r="CI52" i="7"/>
  <c r="BX13" i="3"/>
  <c r="BD13" i="3"/>
  <c r="BO19" i="6"/>
  <c r="BC13" i="3"/>
  <c r="BH13" i="3"/>
  <c r="BK13" i="3"/>
  <c r="BM13" i="3"/>
  <c r="BQ13" i="3"/>
  <c r="CJ36" i="8"/>
  <c r="CE52" i="7"/>
  <c r="CX43" i="7"/>
  <c r="BJ41" i="8"/>
  <c r="CD20" i="6"/>
  <c r="CF34" i="6"/>
  <c r="CF35" i="6"/>
  <c r="CU52" i="7"/>
  <c r="CM22" i="6"/>
  <c r="BJ13" i="3"/>
  <c r="BU13" i="3"/>
  <c r="BW13" i="3"/>
  <c r="CT287" i="8"/>
  <c r="BT41" i="8"/>
  <c r="DA52" i="7"/>
  <c r="AY722" i="3"/>
  <c r="AY662" i="3"/>
  <c r="BI662" i="3"/>
  <c r="BJ661" i="3"/>
  <c r="BD662" i="3"/>
  <c r="AW121" i="3"/>
  <c r="AW125" i="3" s="1"/>
  <c r="AX121" i="3"/>
  <c r="BS56" i="3"/>
  <c r="BT661" i="3"/>
  <c r="CR41" i="8"/>
  <c r="CP101" i="8"/>
  <c r="CO101" i="8"/>
  <c r="CS41" i="8"/>
  <c r="DC223" i="8"/>
  <c r="DC243" i="8"/>
  <c r="CH140" i="8"/>
  <c r="DG898" i="3"/>
  <c r="BF446" i="3"/>
  <c r="CO692" i="3"/>
  <c r="CQ396" i="3"/>
  <c r="BX646" i="3"/>
  <c r="BX647" i="3" s="1"/>
  <c r="CT139" i="8"/>
  <c r="CS255" i="4"/>
  <c r="CB146" i="8"/>
  <c r="CB151" i="8" s="1"/>
  <c r="BM124" i="3"/>
  <c r="BW143" i="8"/>
  <c r="DA140" i="8"/>
  <c r="BK138" i="8"/>
  <c r="CM130" i="8"/>
  <c r="BU140" i="8"/>
  <c r="BP90" i="8"/>
  <c r="DR147" i="8"/>
  <c r="BM129" i="3"/>
  <c r="BQ32" i="5"/>
  <c r="BL124" i="3"/>
  <c r="CA147" i="8"/>
  <c r="CC96" i="3"/>
  <c r="CV149" i="7"/>
  <c r="CH142" i="8"/>
  <c r="CR165" i="4"/>
  <c r="DK144" i="8"/>
  <c r="DR188" i="4"/>
  <c r="BG31" i="5"/>
  <c r="CU146" i="8"/>
  <c r="CB82" i="8"/>
  <c r="BT129" i="8"/>
  <c r="BT147" i="8"/>
  <c r="CD138" i="8"/>
  <c r="BM84" i="3"/>
  <c r="CP61" i="8"/>
  <c r="CA136" i="8"/>
  <c r="CX151" i="8"/>
  <c r="BO82" i="8"/>
  <c r="CK133" i="8"/>
  <c r="CD60" i="8"/>
  <c r="DS145" i="8"/>
  <c r="DW53" i="6"/>
  <c r="BH33" i="5"/>
  <c r="DB46" i="4"/>
  <c r="DB45" i="4"/>
  <c r="CP203" i="4"/>
  <c r="CU145" i="8"/>
  <c r="CU221" i="4"/>
  <c r="BZ255" i="4"/>
  <c r="CQ163" i="4"/>
  <c r="CQ165" i="4" s="1"/>
  <c r="CM142" i="8"/>
  <c r="CN60" i="8"/>
  <c r="CI145" i="8"/>
  <c r="CP146" i="8"/>
  <c r="CP151" i="8" s="1"/>
  <c r="BG147" i="8"/>
  <c r="BV82" i="8"/>
  <c r="CA82" i="8"/>
  <c r="CK131" i="8"/>
  <c r="CX33" i="5"/>
  <c r="CX105" i="4"/>
  <c r="CX167" i="8"/>
  <c r="CX107" i="7" s="1"/>
  <c r="BM14" i="10"/>
  <c r="BR31" i="5"/>
  <c r="BR48" i="5"/>
  <c r="BF50" i="5"/>
  <c r="BK50" i="5"/>
  <c r="BY109" i="4"/>
  <c r="CJ138" i="8"/>
  <c r="CE138" i="8"/>
  <c r="CT82" i="8"/>
  <c r="CO129" i="8"/>
  <c r="CD129" i="8"/>
  <c r="BY82" i="8"/>
  <c r="BG125" i="3"/>
  <c r="BU32" i="5"/>
  <c r="BU49" i="5"/>
  <c r="BG143" i="8"/>
  <c r="CD141" i="8"/>
  <c r="BY141" i="8"/>
  <c r="BY144" i="8"/>
  <c r="CD144" i="8"/>
  <c r="CQ109" i="4"/>
  <c r="CT163" i="4"/>
  <c r="BX141" i="8"/>
  <c r="BS141" i="8"/>
  <c r="CB138" i="8"/>
  <c r="BW138" i="8"/>
  <c r="BT31" i="5"/>
  <c r="BO48" i="5"/>
  <c r="BO13" i="10"/>
  <c r="BL109" i="4"/>
  <c r="BQ109" i="4"/>
  <c r="DC144" i="8"/>
  <c r="DH144" i="8"/>
  <c r="DW188" i="4"/>
  <c r="DT188" i="4"/>
  <c r="CB96" i="3"/>
  <c r="CB84" i="3"/>
  <c r="CC102" i="3"/>
  <c r="BO90" i="8"/>
  <c r="CJ168" i="4"/>
  <c r="CE336" i="4"/>
  <c r="CE112" i="8"/>
  <c r="CE135" i="8" s="1"/>
  <c r="BT109" i="4"/>
  <c r="CM143" i="8"/>
  <c r="CH143" i="8"/>
  <c r="CE168" i="4"/>
  <c r="BO14" i="10"/>
  <c r="CM163" i="4"/>
  <c r="CM165" i="4" s="1"/>
  <c r="BO31" i="5"/>
  <c r="BK114" i="8"/>
  <c r="BK137" i="8" s="1"/>
  <c r="BP223" i="4"/>
  <c r="BM114" i="8"/>
  <c r="BM137" i="8" s="1"/>
  <c r="CA129" i="4"/>
  <c r="CA137" i="4"/>
  <c r="BK125" i="8"/>
  <c r="BO149" i="5"/>
  <c r="BW130" i="8"/>
  <c r="BR130" i="8"/>
  <c r="BX221" i="4"/>
  <c r="BX129" i="4"/>
  <c r="CA50" i="5"/>
  <c r="CW137" i="4"/>
  <c r="CC128" i="4"/>
  <c r="CM129" i="8"/>
  <c r="CM82" i="8"/>
  <c r="CL188" i="4"/>
  <c r="CQ188" i="4"/>
  <c r="CB102" i="3"/>
  <c r="CG114" i="8"/>
  <c r="CL223" i="4"/>
  <c r="CS220" i="4"/>
  <c r="CS188" i="5" s="1"/>
  <c r="CU214" i="4"/>
  <c r="CT138" i="8"/>
  <c r="BG32" i="5"/>
  <c r="BG49" i="5"/>
  <c r="BO132" i="5"/>
  <c r="CD163" i="4"/>
  <c r="CD165" i="4" s="1"/>
  <c r="CL141" i="8"/>
  <c r="CG141" i="8"/>
  <c r="BU145" i="8"/>
  <c r="CO151" i="8"/>
  <c r="BK130" i="8"/>
  <c r="CM137" i="4"/>
  <c r="CX151" i="4"/>
  <c r="CY151" i="8"/>
  <c r="BG48" i="5"/>
  <c r="CF163" i="4"/>
  <c r="CO34" i="4"/>
  <c r="CO77" i="8"/>
  <c r="CZ225" i="4"/>
  <c r="DC228" i="4"/>
  <c r="BJ129" i="8"/>
  <c r="BJ82" i="8"/>
  <c r="BO129" i="8"/>
  <c r="CD229" i="4"/>
  <c r="BY125" i="8"/>
  <c r="CD148" i="8" s="1"/>
  <c r="DA228" i="4"/>
  <c r="DA121" i="8"/>
  <c r="DO188" i="4"/>
  <c r="BI140" i="8"/>
  <c r="CO147" i="8"/>
  <c r="CO130" i="8"/>
  <c r="BU31" i="5"/>
  <c r="BU48" i="5"/>
  <c r="BM144" i="8"/>
  <c r="BB129" i="8"/>
  <c r="BG82" i="8"/>
  <c r="BG129" i="8"/>
  <c r="BR140" i="8"/>
  <c r="BW140" i="8"/>
  <c r="BH120" i="3"/>
  <c r="CE133" i="8"/>
  <c r="CJ133" i="8"/>
  <c r="DM53" i="6"/>
  <c r="BF33" i="5"/>
  <c r="CZ336" i="4"/>
  <c r="CZ214" i="4"/>
  <c r="BP31" i="5"/>
  <c r="DC35" i="4"/>
  <c r="DC329" i="4"/>
  <c r="CZ144" i="8"/>
  <c r="DE144" i="8"/>
  <c r="CV163" i="4"/>
  <c r="CV165" i="4" s="1"/>
  <c r="DK145" i="8"/>
  <c r="CR229" i="4"/>
  <c r="CM125" i="8"/>
  <c r="BT33" i="5"/>
  <c r="CX163" i="4"/>
  <c r="BR33" i="5"/>
  <c r="BM50" i="5"/>
  <c r="BR50" i="5"/>
  <c r="BM33" i="5"/>
  <c r="DC322" i="4"/>
  <c r="CU336" i="4"/>
  <c r="BO22" i="8"/>
  <c r="BT23" i="8" s="1"/>
  <c r="BT90" i="8"/>
  <c r="CC84" i="3"/>
  <c r="DL145" i="8"/>
  <c r="CE103" i="3"/>
  <c r="BF141" i="8"/>
  <c r="CV131" i="8"/>
  <c r="CM128" i="4"/>
  <c r="BP22" i="8"/>
  <c r="BU23" i="8" s="1"/>
  <c r="BU90" i="8"/>
  <c r="CZ93" i="4"/>
  <c r="CZ95" i="4" s="1"/>
  <c r="CZ249" i="4" s="1"/>
  <c r="CZ250" i="4" s="1"/>
  <c r="DP145" i="8"/>
  <c r="DC254" i="8"/>
  <c r="BS545" i="3"/>
  <c r="BS313" i="3"/>
  <c r="CA410" i="3"/>
  <c r="CA296" i="3"/>
  <c r="CA565" i="3"/>
  <c r="DH945" i="3"/>
  <c r="CI447" i="3"/>
  <c r="CW21" i="3"/>
  <c r="DA347" i="3"/>
  <c r="DA365" i="3" s="1"/>
  <c r="BZ821" i="3"/>
  <c r="BP447" i="3"/>
  <c r="BH448" i="3"/>
  <c r="CO693" i="3"/>
  <c r="CT694" i="3" s="1"/>
  <c r="BM223" i="4"/>
  <c r="CZ137" i="4"/>
  <c r="DE138" i="4" s="1"/>
  <c r="CP135" i="4"/>
  <c r="BH712" i="3"/>
  <c r="CA114" i="8"/>
  <c r="CA137" i="8" s="1"/>
  <c r="BP835" i="3"/>
  <c r="BP839" i="3" s="1"/>
  <c r="CN203" i="4"/>
  <c r="BC447" i="3"/>
  <c r="CJ397" i="3"/>
  <c r="BK419" i="3"/>
  <c r="CW289" i="3"/>
  <c r="CK513" i="3"/>
  <c r="CO47" i="3"/>
  <c r="CA391" i="3"/>
  <c r="CA270" i="3" s="1"/>
  <c r="AW391" i="3"/>
  <c r="BU116" i="4"/>
  <c r="DW605" i="3"/>
  <c r="BM447" i="3"/>
  <c r="CV35" i="3"/>
  <c r="CW355" i="3"/>
  <c r="CL30" i="3"/>
  <c r="CS113" i="8"/>
  <c r="CY285" i="3"/>
  <c r="BD410" i="3"/>
  <c r="BF419" i="3"/>
  <c r="BF392" i="3" s="1"/>
  <c r="BM545" i="3"/>
  <c r="BM419" i="3"/>
  <c r="BM313" i="3"/>
  <c r="BQ542" i="3"/>
  <c r="BQ543" i="3" s="1"/>
  <c r="BQ400" i="3"/>
  <c r="BQ404" i="3" s="1"/>
  <c r="BY116" i="4"/>
  <c r="CH717" i="3"/>
  <c r="BU708" i="3"/>
  <c r="DL898" i="3"/>
  <c r="BM128" i="3"/>
  <c r="DA712" i="3"/>
  <c r="BR448" i="3"/>
  <c r="DE904" i="3"/>
  <c r="CL38" i="3"/>
  <c r="CP137" i="4"/>
  <c r="CU138" i="4" s="1"/>
  <c r="CV848" i="3"/>
  <c r="CI446" i="3"/>
  <c r="CZ345" i="3"/>
  <c r="CZ362" i="3" s="1"/>
  <c r="CU26" i="3"/>
  <c r="CU24" i="3" s="1"/>
  <c r="BU573" i="3"/>
  <c r="BI391" i="3"/>
  <c r="BA419" i="3"/>
  <c r="CT692" i="3"/>
  <c r="DA93" i="4"/>
  <c r="DA95" i="4" s="1"/>
  <c r="DA249" i="4" s="1"/>
  <c r="DA250" i="4" s="1"/>
  <c r="BF137" i="4"/>
  <c r="BR223" i="4"/>
  <c r="CS221" i="4"/>
  <c r="CB137" i="4"/>
  <c r="BP61" i="3"/>
  <c r="BK542" i="3"/>
  <c r="BK543" i="3" s="1"/>
  <c r="CH270" i="3"/>
  <c r="AV829" i="3"/>
  <c r="BC446" i="3"/>
  <c r="BU61" i="3"/>
  <c r="CQ35" i="3"/>
  <c r="CQ20" i="3" s="1"/>
  <c r="CM393" i="3"/>
  <c r="CW848" i="3"/>
  <c r="CY289" i="3"/>
  <c r="CS402" i="3"/>
  <c r="CA400" i="3"/>
  <c r="BS400" i="3"/>
  <c r="BC448" i="3"/>
  <c r="CN113" i="8"/>
  <c r="CX605" i="3"/>
  <c r="CR467" i="3"/>
  <c r="BM446" i="3"/>
  <c r="BK447" i="3"/>
  <c r="BN448" i="3"/>
  <c r="CT292" i="3"/>
  <c r="CT289" i="3"/>
  <c r="BU545" i="3"/>
  <c r="BU542" i="3"/>
  <c r="BU543" i="3" s="1"/>
  <c r="BU419" i="3"/>
  <c r="BU313" i="3"/>
  <c r="BU296" i="3"/>
  <c r="BU391" i="3"/>
  <c r="BU270" i="3" s="1"/>
  <c r="CS134" i="4"/>
  <c r="BI813" i="3"/>
  <c r="AV839" i="3"/>
  <c r="CW259" i="3"/>
  <c r="DF937" i="3"/>
  <c r="DF910" i="3"/>
  <c r="DF912" i="3" s="1"/>
  <c r="DF914" i="3" s="1"/>
  <c r="DF915" i="3" s="1"/>
  <c r="DA169" i="3"/>
  <c r="DA203" i="4"/>
  <c r="CG55" i="4"/>
  <c r="BK448" i="3"/>
  <c r="CQ394" i="3"/>
  <c r="CZ12" i="3"/>
  <c r="BX673" i="3"/>
  <c r="CI41" i="3"/>
  <c r="CI15" i="3" s="1"/>
  <c r="DA170" i="3"/>
  <c r="DA53" i="8"/>
  <c r="BS542" i="3"/>
  <c r="BS543" i="3" s="1"/>
  <c r="BP446" i="3"/>
  <c r="BI410" i="3"/>
  <c r="BI401" i="3" s="1"/>
  <c r="CG877" i="3"/>
  <c r="CZ90" i="4"/>
  <c r="CP487" i="3"/>
  <c r="CH37" i="3"/>
  <c r="AV830" i="3"/>
  <c r="AY821" i="3"/>
  <c r="BW813" i="3"/>
  <c r="CZ904" i="3"/>
  <c r="BR447" i="3"/>
  <c r="BH447" i="3"/>
  <c r="CT276" i="3"/>
  <c r="CH567" i="3"/>
  <c r="BW573" i="3"/>
  <c r="CQ56" i="8"/>
  <c r="CV57" i="8" s="1"/>
  <c r="CG692" i="3"/>
  <c r="CZ259" i="3"/>
  <c r="CK283" i="3"/>
  <c r="CP285" i="3" s="1"/>
  <c r="CZ669" i="3"/>
  <c r="BN447" i="3"/>
  <c r="CK814" i="3"/>
  <c r="CT467" i="3"/>
  <c r="CJ567" i="3"/>
  <c r="CA712" i="3"/>
  <c r="CL406" i="3"/>
  <c r="CW124" i="3"/>
  <c r="CB695" i="3"/>
  <c r="BA391" i="3"/>
  <c r="CD847" i="3"/>
  <c r="CW95" i="3"/>
  <c r="CQ341" i="3"/>
  <c r="CJ692" i="3"/>
  <c r="BA839" i="3"/>
  <c r="BA837" i="3"/>
  <c r="BI120" i="3"/>
  <c r="DW886" i="3"/>
  <c r="CZ946" i="3"/>
  <c r="CZ937" i="3"/>
  <c r="CZ939" i="3" s="1"/>
  <c r="CZ360" i="3" s="1"/>
  <c r="CZ161" i="3"/>
  <c r="CX113" i="8"/>
  <c r="CX16" i="3"/>
  <c r="CK795" i="3"/>
  <c r="CK112" i="4" s="1"/>
  <c r="CY56" i="4"/>
  <c r="CV169" i="3"/>
  <c r="DA669" i="3"/>
  <c r="DA659" i="3"/>
  <c r="BW257" i="4"/>
  <c r="BW151" i="3"/>
  <c r="CZ223" i="4"/>
  <c r="CF270" i="3"/>
  <c r="DA285" i="3"/>
  <c r="BV821" i="3"/>
  <c r="CT708" i="3"/>
  <c r="BP400" i="3"/>
  <c r="BP283" i="3" s="1"/>
  <c r="BA410" i="3"/>
  <c r="BA392" i="3" s="1"/>
  <c r="BW61" i="3"/>
  <c r="CA61" i="3"/>
  <c r="AX752" i="3"/>
  <c r="CC745" i="3"/>
  <c r="BG410" i="3"/>
  <c r="BA829" i="3"/>
  <c r="CZ781" i="3"/>
  <c r="BX400" i="3"/>
  <c r="CZ163" i="3"/>
  <c r="CK395" i="3"/>
  <c r="CR95" i="3"/>
  <c r="CQ157" i="3"/>
  <c r="BY708" i="3"/>
  <c r="CR717" i="3"/>
  <c r="CR720" i="3" s="1"/>
  <c r="CZ887" i="3"/>
  <c r="CZ943" i="3" s="1"/>
  <c r="BI447" i="3"/>
  <c r="CX220" i="4"/>
  <c r="CX188" i="5" s="1"/>
  <c r="CV143" i="3"/>
  <c r="CU14" i="3"/>
  <c r="CZ254" i="3"/>
  <c r="DA287" i="3"/>
  <c r="CG14" i="3"/>
  <c r="CY259" i="3"/>
  <c r="BY847" i="3"/>
  <c r="BP296" i="3"/>
  <c r="BA400" i="3"/>
  <c r="CZ286" i="3"/>
  <c r="BF813" i="3"/>
  <c r="CK114" i="8"/>
  <c r="CP137" i="8" s="1"/>
  <c r="DE773" i="3"/>
  <c r="BG391" i="3"/>
  <c r="BI448" i="3"/>
  <c r="CS835" i="3"/>
  <c r="CZ167" i="3"/>
  <c r="CU52" i="8"/>
  <c r="CZ53" i="8" s="1"/>
  <c r="CK553" i="3"/>
  <c r="CV151" i="3"/>
  <c r="CV79" i="4" s="1"/>
  <c r="CV573" i="3"/>
  <c r="CX691" i="3"/>
  <c r="DC692" i="3" s="1"/>
  <c r="BV586" i="3"/>
  <c r="DB283" i="3"/>
  <c r="CR719" i="3"/>
  <c r="CZ910" i="3"/>
  <c r="DL904" i="3"/>
  <c r="BI446" i="3"/>
  <c r="DA887" i="3"/>
  <c r="DA943" i="3" s="1"/>
  <c r="DA941" i="3" s="1"/>
  <c r="CU169" i="3"/>
  <c r="BT641" i="3"/>
  <c r="CL398" i="3"/>
  <c r="CV290" i="3"/>
  <c r="BZ646" i="3"/>
  <c r="BZ647" i="3" s="1"/>
  <c r="CX829" i="3"/>
  <c r="BZ712" i="3"/>
  <c r="BM410" i="3"/>
  <c r="BP391" i="3"/>
  <c r="BP270" i="3" s="1"/>
  <c r="BF821" i="3"/>
  <c r="BR61" i="3"/>
  <c r="BE61" i="3"/>
  <c r="CX60" i="3"/>
  <c r="BT61" i="3"/>
  <c r="CG61" i="3"/>
  <c r="CB297" i="3"/>
  <c r="BX565" i="3"/>
  <c r="BZ567" i="3" s="1"/>
  <c r="CS829" i="3"/>
  <c r="CA586" i="3"/>
  <c r="CA587" i="3" s="1"/>
  <c r="CU21" i="3"/>
  <c r="CU13" i="3"/>
  <c r="BR586" i="3"/>
  <c r="CL708" i="3"/>
  <c r="CP394" i="3"/>
  <c r="BU646" i="3"/>
  <c r="BU647" i="3" s="1"/>
  <c r="BU700" i="3"/>
  <c r="AW51" i="3"/>
  <c r="AW14" i="3" s="1"/>
  <c r="CU257" i="3"/>
  <c r="BZ708" i="3"/>
  <c r="CU125" i="3"/>
  <c r="CV129" i="3"/>
  <c r="CV125" i="3"/>
  <c r="AV125" i="3"/>
  <c r="DC56" i="8"/>
  <c r="CZ71" i="3"/>
  <c r="CZ109" i="3" s="1"/>
  <c r="CV170" i="3"/>
  <c r="DA131" i="3"/>
  <c r="CV124" i="3"/>
  <c r="CU128" i="3"/>
  <c r="CU124" i="3"/>
  <c r="CU130" i="3"/>
  <c r="CX15" i="3"/>
  <c r="CZ257" i="3"/>
  <c r="CZ118" i="3"/>
  <c r="CZ48" i="4" s="1"/>
  <c r="CU170" i="3"/>
  <c r="AX448" i="3"/>
  <c r="AO419" i="3"/>
  <c r="AT55" i="8" s="1"/>
  <c r="CJ605" i="3"/>
  <c r="CN605" i="3" s="1"/>
  <c r="BU712" i="3"/>
  <c r="CS754" i="3"/>
  <c r="CP396" i="3"/>
  <c r="CX339" i="3"/>
  <c r="CZ341" i="3" s="1"/>
  <c r="CZ131" i="3"/>
  <c r="CZ69" i="3"/>
  <c r="CS836" i="3"/>
  <c r="CZ257" i="4"/>
  <c r="CZ143" i="3"/>
  <c r="CA669" i="3"/>
  <c r="CW151" i="3"/>
  <c r="BO447" i="3"/>
  <c r="CV700" i="3"/>
  <c r="BD419" i="3"/>
  <c r="BB447" i="3"/>
  <c r="BP829" i="3"/>
  <c r="BS446" i="3"/>
  <c r="BS447" i="3"/>
  <c r="BO446" i="3"/>
  <c r="DJ937" i="3"/>
  <c r="CQ55" i="4"/>
  <c r="CC712" i="3"/>
  <c r="BP448" i="3"/>
  <c r="BL809" i="3"/>
  <c r="CT503" i="3"/>
  <c r="CP496" i="3"/>
  <c r="CP497" i="3" s="1"/>
  <c r="BU798" i="3"/>
  <c r="BU119" i="4" s="1"/>
  <c r="CY122" i="3"/>
  <c r="CY130" i="3" s="1"/>
  <c r="CV719" i="3"/>
  <c r="CK398" i="3"/>
  <c r="CP184" i="3"/>
  <c r="CZ255" i="3"/>
  <c r="CY21" i="3"/>
  <c r="BW569" i="3"/>
  <c r="CZ114" i="8"/>
  <c r="CZ137" i="8" s="1"/>
  <c r="CZ19" i="3"/>
  <c r="BZ573" i="3"/>
  <c r="CB206" i="3"/>
  <c r="CB210" i="3" s="1"/>
  <c r="CS816" i="3"/>
  <c r="CS802" i="3"/>
  <c r="CZ70" i="3"/>
  <c r="CV171" i="3"/>
  <c r="BG400" i="3"/>
  <c r="CV258" i="3"/>
  <c r="CQ406" i="3"/>
  <c r="BJ823" i="3"/>
  <c r="CQ717" i="3"/>
  <c r="CQ720" i="3" s="1"/>
  <c r="CA821" i="3"/>
  <c r="DT887" i="3"/>
  <c r="DT943" i="3" s="1"/>
  <c r="DT941" i="3" s="1"/>
  <c r="CR212" i="3"/>
  <c r="DA614" i="3"/>
  <c r="DA611" i="3" s="1"/>
  <c r="DA602" i="3" s="1"/>
  <c r="CX158" i="3"/>
  <c r="CX12" i="3" s="1"/>
  <c r="CW578" i="3"/>
  <c r="CS40" i="3"/>
  <c r="CM207" i="3"/>
  <c r="CM211" i="3" s="1"/>
  <c r="CR513" i="3"/>
  <c r="CK578" i="3"/>
  <c r="CU118" i="3"/>
  <c r="CU48" i="4" s="1"/>
  <c r="CW875" i="3"/>
  <c r="CW877" i="3"/>
  <c r="CR487" i="3"/>
  <c r="CL813" i="3"/>
  <c r="CX668" i="3"/>
  <c r="CX874" i="3" s="1"/>
  <c r="CW70" i="3"/>
  <c r="CQ719" i="3"/>
  <c r="CZ686" i="3"/>
  <c r="CZ688" i="3" s="1"/>
  <c r="CE424" i="3"/>
  <c r="CC313" i="3"/>
  <c r="CW143" i="3"/>
  <c r="CP719" i="3"/>
  <c r="DB669" i="3"/>
  <c r="CV69" i="3"/>
  <c r="CV107" i="3" s="1"/>
  <c r="CL40" i="3"/>
  <c r="CV150" i="3"/>
  <c r="CV78" i="4" s="1"/>
  <c r="CU700" i="3"/>
  <c r="CV257" i="4"/>
  <c r="BR446" i="3"/>
  <c r="CC114" i="8"/>
  <c r="CO101" i="3"/>
  <c r="CG708" i="3"/>
  <c r="BL708" i="3"/>
  <c r="CW673" i="3"/>
  <c r="CC545" i="3"/>
  <c r="CW700" i="3"/>
  <c r="CX700" i="3" s="1"/>
  <c r="CV70" i="3"/>
  <c r="CV108" i="3" s="1"/>
  <c r="CV288" i="3"/>
  <c r="DB898" i="3"/>
  <c r="CW573" i="3"/>
  <c r="CX573" i="3" s="1"/>
  <c r="DT65" i="3"/>
  <c r="CF128" i="4"/>
  <c r="CU504" i="3"/>
  <c r="CW257" i="4"/>
  <c r="CZ573" i="3"/>
  <c r="CC542" i="3"/>
  <c r="CW69" i="3"/>
  <c r="CW112" i="3" s="1"/>
  <c r="CL284" i="3"/>
  <c r="CV71" i="3"/>
  <c r="CV114" i="3" s="1"/>
  <c r="CV149" i="3"/>
  <c r="BW446" i="3"/>
  <c r="CU101" i="3"/>
  <c r="DI898" i="3"/>
  <c r="CW71" i="3"/>
  <c r="CW109" i="3" s="1"/>
  <c r="BW646" i="3"/>
  <c r="BW647" i="3" s="1"/>
  <c r="CM712" i="3"/>
  <c r="CV578" i="3"/>
  <c r="BV151" i="3"/>
  <c r="CZ287" i="3"/>
  <c r="CU712" i="3"/>
  <c r="CG578" i="3"/>
  <c r="CV712" i="3"/>
  <c r="CO708" i="3"/>
  <c r="CJ586" i="3"/>
  <c r="CJ587" i="3" s="1"/>
  <c r="CV210" i="3"/>
  <c r="BW586" i="3"/>
  <c r="DC183" i="3"/>
  <c r="CT180" i="3"/>
  <c r="CQ614" i="3"/>
  <c r="CQ611" i="3" s="1"/>
  <c r="CQ602" i="3" s="1"/>
  <c r="AW447" i="3"/>
  <c r="BB446" i="3"/>
  <c r="CH784" i="3"/>
  <c r="CL470" i="3"/>
  <c r="CZ712" i="3"/>
  <c r="CP292" i="3"/>
  <c r="CR484" i="3"/>
  <c r="CW708" i="3"/>
  <c r="CP404" i="3"/>
  <c r="CM271" i="3"/>
  <c r="DC127" i="4"/>
  <c r="DL937" i="3"/>
  <c r="AH70" i="3"/>
  <c r="BZ671" i="3"/>
  <c r="BV257" i="4"/>
  <c r="CZ708" i="3"/>
  <c r="DI937" i="3"/>
  <c r="DK904" i="3"/>
  <c r="DK912" i="3" s="1"/>
  <c r="CW750" i="3"/>
  <c r="BL283" i="3"/>
  <c r="CK56" i="8"/>
  <c r="BU824" i="3"/>
  <c r="BA830" i="3"/>
  <c r="CF447" i="3"/>
  <c r="CH814" i="3"/>
  <c r="CH130" i="4" s="1"/>
  <c r="CB712" i="3"/>
  <c r="CU52" i="4"/>
  <c r="CU20" i="3"/>
  <c r="CE283" i="3"/>
  <c r="CW101" i="3"/>
  <c r="BX814" i="3"/>
  <c r="BX130" i="4" s="1"/>
  <c r="CT182" i="3"/>
  <c r="CO249" i="3"/>
  <c r="DC944" i="3"/>
  <c r="DK898" i="3"/>
  <c r="DK887" i="3"/>
  <c r="DK943" i="3" s="1"/>
  <c r="CH578" i="3"/>
  <c r="CQ405" i="3"/>
  <c r="DB708" i="3"/>
  <c r="CW712" i="3"/>
  <c r="CW586" i="3"/>
  <c r="CX698" i="3"/>
  <c r="CM398" i="3"/>
  <c r="BY61" i="3"/>
  <c r="CD708" i="3"/>
  <c r="CB51" i="3"/>
  <c r="CB14" i="3" s="1"/>
  <c r="CB446" i="3"/>
  <c r="CX754" i="3"/>
  <c r="CW34" i="3"/>
  <c r="CW350" i="3"/>
  <c r="CW345" i="3"/>
  <c r="CT183" i="3"/>
  <c r="CO120" i="3"/>
  <c r="CO202" i="3"/>
  <c r="CO159" i="3"/>
  <c r="CB586" i="3"/>
  <c r="CB587" i="3" s="1"/>
  <c r="CB573" i="3"/>
  <c r="CB708" i="3"/>
  <c r="BR296" i="3"/>
  <c r="BS448" i="3"/>
  <c r="BW447" i="3"/>
  <c r="CH422" i="3"/>
  <c r="CH470" i="3" s="1"/>
  <c r="DC709" i="3"/>
  <c r="CX709" i="3"/>
  <c r="CG586" i="3"/>
  <c r="CG587" i="3" s="1"/>
  <c r="BT114" i="8"/>
  <c r="DB829" i="3"/>
  <c r="CW835" i="3"/>
  <c r="BJ708" i="3"/>
  <c r="BU641" i="3"/>
  <c r="CY713" i="3"/>
  <c r="DL887" i="3"/>
  <c r="DL943" i="3" s="1"/>
  <c r="CO486" i="3"/>
  <c r="BL391" i="3"/>
  <c r="BL270" i="3" s="1"/>
  <c r="BH821" i="3"/>
  <c r="BH813" i="3"/>
  <c r="BY223" i="4"/>
  <c r="CY286" i="3"/>
  <c r="CY288" i="3"/>
  <c r="CN829" i="3"/>
  <c r="BX573" i="3"/>
  <c r="BX586" i="3"/>
  <c r="BX712" i="3"/>
  <c r="CH693" i="3"/>
  <c r="CK510" i="3"/>
  <c r="CK514" i="3"/>
  <c r="CQ289" i="3"/>
  <c r="CR289" i="3"/>
  <c r="CM784" i="3"/>
  <c r="CM496" i="3"/>
  <c r="CL28" i="3"/>
  <c r="CL179" i="3"/>
  <c r="CL159" i="3" s="1"/>
  <c r="CM829" i="3"/>
  <c r="BL448" i="3"/>
  <c r="BQ446" i="3"/>
  <c r="BN400" i="3"/>
  <c r="AI391" i="3"/>
  <c r="CH502" i="3"/>
  <c r="CH504" i="3" s="1"/>
  <c r="CR66" i="3"/>
  <c r="BL823" i="3"/>
  <c r="CW365" i="3"/>
  <c r="AV836" i="3"/>
  <c r="CA573" i="3"/>
  <c r="CU248" i="3"/>
  <c r="CU18" i="3" s="1"/>
  <c r="CK39" i="3"/>
  <c r="AV985" i="3"/>
  <c r="CX159" i="3"/>
  <c r="CU573" i="3"/>
  <c r="BD391" i="3"/>
  <c r="CU58" i="4"/>
  <c r="CZ290" i="3"/>
  <c r="DC886" i="3"/>
  <c r="BL410" i="3"/>
  <c r="BL392" i="3" s="1"/>
  <c r="BL271" i="3" s="1"/>
  <c r="CC708" i="3"/>
  <c r="CU171" i="3"/>
  <c r="DL910" i="3"/>
  <c r="CO54" i="4"/>
  <c r="BM448" i="3"/>
  <c r="CO201" i="3"/>
  <c r="DT898" i="3"/>
  <c r="CH692" i="3"/>
  <c r="CW12" i="3"/>
  <c r="CW170" i="3"/>
  <c r="CY345" i="3"/>
  <c r="CY354" i="3"/>
  <c r="CU35" i="3"/>
  <c r="CU351" i="3"/>
  <c r="CV355" i="3"/>
  <c r="BN51" i="3"/>
  <c r="BN14" i="3" s="1"/>
  <c r="BN446" i="3"/>
  <c r="CT340" i="3"/>
  <c r="CT341" i="3"/>
  <c r="CY340" i="3"/>
  <c r="BZ61" i="3"/>
  <c r="BZ586" i="3"/>
  <c r="BZ587" i="3" s="1"/>
  <c r="CJ496" i="3"/>
  <c r="CJ497" i="3" s="1"/>
  <c r="BV700" i="3"/>
  <c r="BV673" i="3"/>
  <c r="CA671" i="3"/>
  <c r="BX296" i="3"/>
  <c r="CF837" i="3"/>
  <c r="CS404" i="3"/>
  <c r="AY750" i="3"/>
  <c r="AY755" i="3" s="1"/>
  <c r="AY139" i="3"/>
  <c r="AY140" i="3" s="1"/>
  <c r="CG566" i="3"/>
  <c r="BB122" i="3"/>
  <c r="BB58" i="4" s="1"/>
  <c r="BB59" i="4" s="1"/>
  <c r="DC654" i="3"/>
  <c r="DW885" i="3"/>
  <c r="CR735" i="3"/>
  <c r="CP692" i="3"/>
  <c r="CY824" i="3"/>
  <c r="CF543" i="3"/>
  <c r="DB96" i="3"/>
  <c r="DB315" i="3"/>
  <c r="DC313" i="3"/>
  <c r="DC283" i="3" s="1"/>
  <c r="DD313" i="3"/>
  <c r="DD283" i="3" s="1"/>
  <c r="DI887" i="3"/>
  <c r="DI943" i="3" s="1"/>
  <c r="CH129" i="4"/>
  <c r="CS35" i="3"/>
  <c r="CS20" i="3" s="1"/>
  <c r="DR945" i="3"/>
  <c r="CP61" i="3"/>
  <c r="CG223" i="4"/>
  <c r="CK692" i="3"/>
  <c r="CZ274" i="3"/>
  <c r="CG496" i="3"/>
  <c r="CG497" i="3" s="1"/>
  <c r="DG937" i="3"/>
  <c r="DI946" i="3"/>
  <c r="CU708" i="3"/>
  <c r="DI910" i="3"/>
  <c r="DI912" i="3" s="1"/>
  <c r="DJ898" i="3"/>
  <c r="DJ910" i="3"/>
  <c r="BV641" i="3"/>
  <c r="CP467" i="3"/>
  <c r="CU829" i="3"/>
  <c r="CQ586" i="3"/>
  <c r="CQ587" i="3" s="1"/>
  <c r="CL31" i="3"/>
  <c r="BZ150" i="3"/>
  <c r="CR47" i="3"/>
  <c r="CP712" i="3"/>
  <c r="CP784" i="3"/>
  <c r="CJ447" i="3"/>
  <c r="DC16" i="3"/>
  <c r="DC208" i="3"/>
  <c r="DB105" i="3"/>
  <c r="CG784" i="3"/>
  <c r="BL129" i="4"/>
  <c r="BV116" i="4"/>
  <c r="CW135" i="4"/>
  <c r="BL204" i="4"/>
  <c r="CY813" i="3"/>
  <c r="DE910" i="3"/>
  <c r="DJ946" i="3"/>
  <c r="DJ887" i="3"/>
  <c r="CO34" i="3"/>
  <c r="CO19" i="3" s="1"/>
  <c r="CT350" i="3"/>
  <c r="CQ279" i="3"/>
  <c r="CR276" i="3"/>
  <c r="CU276" i="3"/>
  <c r="CF692" i="3"/>
  <c r="CF693" i="3"/>
  <c r="CL578" i="3"/>
  <c r="CL692" i="3"/>
  <c r="CL693" i="3"/>
  <c r="CP586" i="3"/>
  <c r="CP590" i="3" s="1"/>
  <c r="CM30" i="3"/>
  <c r="CN297" i="3"/>
  <c r="CC835" i="3"/>
  <c r="AE55" i="8"/>
  <c r="CO686" i="3"/>
  <c r="CO688" i="3" s="1"/>
  <c r="CT509" i="3"/>
  <c r="CV34" i="3"/>
  <c r="CV350" i="3"/>
  <c r="CV345" i="3"/>
  <c r="CW354" i="3"/>
  <c r="CQ355" i="3"/>
  <c r="CV351" i="3"/>
  <c r="CQ345" i="3"/>
  <c r="CO509" i="3"/>
  <c r="CM514" i="3"/>
  <c r="DC210" i="3"/>
  <c r="CV285" i="3"/>
  <c r="CV289" i="3"/>
  <c r="CU340" i="3"/>
  <c r="CV340" i="3"/>
  <c r="CR341" i="3"/>
  <c r="CU290" i="3"/>
  <c r="CZ288" i="3"/>
  <c r="CE693" i="3"/>
  <c r="CE695" i="3" s="1"/>
  <c r="CG693" i="3"/>
  <c r="CJ693" i="3"/>
  <c r="CM407" i="3"/>
  <c r="CM284" i="3"/>
  <c r="CK29" i="3"/>
  <c r="BO114" i="8"/>
  <c r="BT223" i="4"/>
  <c r="CO514" i="3"/>
  <c r="DO904" i="3"/>
  <c r="CQ25" i="3"/>
  <c r="CQ23" i="3" s="1"/>
  <c r="DW945" i="3"/>
  <c r="CW687" i="3"/>
  <c r="CQ553" i="3"/>
  <c r="CO293" i="3"/>
  <c r="BP641" i="3"/>
  <c r="BR641" i="3"/>
  <c r="CV276" i="3"/>
  <c r="CV274" i="3"/>
  <c r="CV272" i="3"/>
  <c r="CV673" i="3"/>
  <c r="CU874" i="3"/>
  <c r="CQ293" i="3"/>
  <c r="CQ290" i="3"/>
  <c r="CQ686" i="3"/>
  <c r="CZ285" i="3"/>
  <c r="CU285" i="3"/>
  <c r="CU289" i="3"/>
  <c r="CQ692" i="3"/>
  <c r="CQ693" i="3"/>
  <c r="CL496" i="3"/>
  <c r="CL497" i="3" s="1"/>
  <c r="CK496" i="3"/>
  <c r="CK497" i="3" s="1"/>
  <c r="CK784" i="3"/>
  <c r="CL784" i="3"/>
  <c r="CM669" i="3"/>
  <c r="CF14" i="3"/>
  <c r="CI545" i="3"/>
  <c r="CJ394" i="3"/>
  <c r="CY821" i="3"/>
  <c r="CF51" i="3"/>
  <c r="CW876" i="3"/>
  <c r="DC88" i="3"/>
  <c r="CK447" i="3"/>
  <c r="DA898" i="3"/>
  <c r="DV937" i="3"/>
  <c r="DO887" i="3"/>
  <c r="DO943" i="3" s="1"/>
  <c r="DU941" i="3"/>
  <c r="CJ213" i="3"/>
  <c r="CJ442" i="3"/>
  <c r="AQ400" i="3"/>
  <c r="CC223" i="4"/>
  <c r="CJ396" i="3"/>
  <c r="CW878" i="3"/>
  <c r="CK446" i="3"/>
  <c r="DA904" i="3"/>
  <c r="DA910" i="3"/>
  <c r="DA937" i="3"/>
  <c r="DA939" i="3" s="1"/>
  <c r="DA360" i="3" s="1"/>
  <c r="DV904" i="3"/>
  <c r="BX50" i="8"/>
  <c r="CM504" i="3"/>
  <c r="DE887" i="3"/>
  <c r="DE943" i="3" s="1"/>
  <c r="DE941" i="3" s="1"/>
  <c r="DN887" i="3"/>
  <c r="DN943" i="3" s="1"/>
  <c r="DN941" i="3" s="1"/>
  <c r="DV910" i="3"/>
  <c r="DV898" i="3"/>
  <c r="DT130" i="4"/>
  <c r="DT131" i="4" s="1"/>
  <c r="BL52" i="4"/>
  <c r="BL53" i="4" s="1"/>
  <c r="DL946" i="3"/>
  <c r="DK937" i="3"/>
  <c r="BU221" i="4"/>
  <c r="BP221" i="4"/>
  <c r="AF57" i="8"/>
  <c r="BP137" i="4"/>
  <c r="BJ127" i="4"/>
  <c r="BJ129" i="4" s="1"/>
  <c r="BG137" i="4"/>
  <c r="CP398" i="3"/>
  <c r="CL394" i="3"/>
  <c r="DF941" i="3"/>
  <c r="CO116" i="4"/>
  <c r="CW912" i="3"/>
  <c r="CH14" i="3"/>
  <c r="DW944" i="3"/>
  <c r="DR885" i="3"/>
  <c r="CL396" i="3"/>
  <c r="AJ391" i="3"/>
  <c r="CO403" i="3"/>
  <c r="CO671" i="3"/>
  <c r="DB887" i="3"/>
  <c r="DB943" i="3" s="1"/>
  <c r="DC883" i="3"/>
  <c r="BS586" i="3"/>
  <c r="DP910" i="3"/>
  <c r="DP887" i="3"/>
  <c r="DP943" i="3" s="1"/>
  <c r="DN904" i="3"/>
  <c r="AJ419" i="3"/>
  <c r="DB910" i="3"/>
  <c r="CY898" i="3"/>
  <c r="DP898" i="3"/>
  <c r="DN898" i="3"/>
  <c r="CH586" i="3"/>
  <c r="CI586" i="3" s="1"/>
  <c r="CY848" i="3"/>
  <c r="CH824" i="3"/>
  <c r="DB945" i="3"/>
  <c r="DC945" i="3" s="1"/>
  <c r="DC885" i="3"/>
  <c r="DO898" i="3"/>
  <c r="DO910" i="3"/>
  <c r="DO937" i="3"/>
  <c r="CF605" i="3"/>
  <c r="CI605" i="3" s="1"/>
  <c r="CK829" i="3"/>
  <c r="CU25" i="3"/>
  <c r="CU23" i="3" s="1"/>
  <c r="CE439" i="3"/>
  <c r="CK712" i="3"/>
  <c r="CK55" i="4"/>
  <c r="CK250" i="3"/>
  <c r="AY985" i="3"/>
  <c r="AM391" i="3"/>
  <c r="CK128" i="4"/>
  <c r="CL147" i="8"/>
  <c r="CQ147" i="8"/>
  <c r="BN281" i="8"/>
  <c r="BO221" i="4"/>
  <c r="BC50" i="8"/>
  <c r="BH50" i="8"/>
  <c r="BJ115" i="4"/>
  <c r="BJ806" i="3"/>
  <c r="CL717" i="3"/>
  <c r="CL720" i="3" s="1"/>
  <c r="CL719" i="3"/>
  <c r="CV32" i="5"/>
  <c r="AF69" i="3"/>
  <c r="BO227" i="4"/>
  <c r="BC202" i="7"/>
  <c r="BC205" i="7" s="1"/>
  <c r="CS761" i="3"/>
  <c r="CS762" i="3" s="1"/>
  <c r="CY249" i="4"/>
  <c r="CY250" i="4" s="1"/>
  <c r="CT557" i="3"/>
  <c r="CT558" i="3" s="1"/>
  <c r="AY150" i="3"/>
  <c r="AY153" i="3" s="1"/>
  <c r="BU128" i="4"/>
  <c r="CM31" i="3"/>
  <c r="AM400" i="3"/>
  <c r="BJ446" i="3"/>
  <c r="CV763" i="3"/>
  <c r="BY410" i="3"/>
  <c r="BO830" i="3"/>
  <c r="CK211" i="3"/>
  <c r="CK209" i="3"/>
  <c r="CF168" i="4"/>
  <c r="CA129" i="8"/>
  <c r="BW13" i="10"/>
  <c r="BV129" i="8"/>
  <c r="CH13" i="10"/>
  <c r="BS190" i="10"/>
  <c r="BX65" i="10"/>
  <c r="BS195" i="10"/>
  <c r="BC813" i="3"/>
  <c r="BC204" i="4"/>
  <c r="BC114" i="8" s="1"/>
  <c r="BC137" i="8" s="1"/>
  <c r="BL192" i="7"/>
  <c r="BW193" i="10"/>
  <c r="BG30" i="7"/>
  <c r="CJ566" i="3"/>
  <c r="BR86" i="3"/>
  <c r="CQ765" i="3"/>
  <c r="CG41" i="8"/>
  <c r="CQ190" i="4"/>
  <c r="CM717" i="3"/>
  <c r="CM720" i="3" s="1"/>
  <c r="CM719" i="3"/>
  <c r="CJ33" i="4"/>
  <c r="CA31" i="5"/>
  <c r="CA48" i="5"/>
  <c r="BV48" i="5"/>
  <c r="BV31" i="5"/>
  <c r="CJ51" i="3"/>
  <c r="CK448" i="3"/>
  <c r="BN190" i="10"/>
  <c r="BN194" i="10"/>
  <c r="BN44" i="8"/>
  <c r="BN191" i="10"/>
  <c r="BN193" i="10"/>
  <c r="AZ105" i="4"/>
  <c r="CK46" i="4"/>
  <c r="CK45" i="4"/>
  <c r="CF46" i="4"/>
  <c r="CF45" i="4"/>
  <c r="CF73" i="8"/>
  <c r="CW814" i="3"/>
  <c r="CW793" i="3"/>
  <c r="CR762" i="3"/>
  <c r="BJ982" i="3"/>
  <c r="CW58" i="4"/>
  <c r="CW118" i="3"/>
  <c r="CW48" i="4" s="1"/>
  <c r="CQ763" i="3"/>
  <c r="CG167" i="8"/>
  <c r="CG107" i="7" s="1"/>
  <c r="CL107" i="4"/>
  <c r="CG105" i="4"/>
  <c r="CG109" i="4" s="1"/>
  <c r="CH128" i="4"/>
  <c r="CE566" i="3"/>
  <c r="CT485" i="3"/>
  <c r="CT486" i="3" s="1"/>
  <c r="AI400" i="3"/>
  <c r="CC129" i="4"/>
  <c r="CV717" i="3"/>
  <c r="CV720" i="3" s="1"/>
  <c r="CJ514" i="3"/>
  <c r="BO752" i="3"/>
  <c r="BJ836" i="3"/>
  <c r="CF213" i="3"/>
  <c r="CP41" i="7"/>
  <c r="CJ205" i="7"/>
  <c r="BQ140" i="8"/>
  <c r="BS193" i="10"/>
  <c r="BS90" i="6"/>
  <c r="BS27" i="6" s="1"/>
  <c r="CG247" i="8"/>
  <c r="BO135" i="10"/>
  <c r="BC847" i="3"/>
  <c r="BS14" i="10"/>
  <c r="CW84" i="5"/>
  <c r="BW44" i="8"/>
  <c r="BZ216" i="8"/>
  <c r="CL39" i="4"/>
  <c r="CZ156" i="8"/>
  <c r="CQ762" i="3"/>
  <c r="CE48" i="5"/>
  <c r="CJ151" i="8"/>
  <c r="CW97" i="8"/>
  <c r="CI296" i="3"/>
  <c r="BK137" i="4"/>
  <c r="CL586" i="3"/>
  <c r="CL573" i="3"/>
  <c r="CD131" i="6"/>
  <c r="CD137" i="6"/>
  <c r="CD18" i="6"/>
  <c r="BD91" i="8"/>
  <c r="BI149" i="5"/>
  <c r="BI132" i="5"/>
  <c r="BD132" i="5"/>
  <c r="CD295" i="8"/>
  <c r="CD201" i="8"/>
  <c r="CD296" i="8" s="1"/>
  <c r="CI112" i="8"/>
  <c r="CI135" i="8" s="1"/>
  <c r="CI336" i="4"/>
  <c r="CI168" i="4"/>
  <c r="CA829" i="3"/>
  <c r="CH96" i="3"/>
  <c r="CH84" i="3"/>
  <c r="CM96" i="3"/>
  <c r="CF59" i="8"/>
  <c r="CF61" i="8" s="1"/>
  <c r="CK33" i="4"/>
  <c r="CF33" i="4"/>
  <c r="BR36" i="8"/>
  <c r="DO20" i="5"/>
  <c r="DO147" i="4" s="1"/>
  <c r="DO151" i="4" s="1"/>
  <c r="BI114" i="8"/>
  <c r="CI74" i="4"/>
  <c r="CD86" i="3"/>
  <c r="CD75" i="8"/>
  <c r="CI131" i="8" s="1"/>
  <c r="BF835" i="3"/>
  <c r="BF829" i="3"/>
  <c r="BY700" i="3"/>
  <c r="BJ120" i="8"/>
  <c r="BO143" i="8" s="1"/>
  <c r="CL71" i="3"/>
  <c r="CR159" i="3"/>
  <c r="CH38" i="3"/>
  <c r="BJ805" i="3"/>
  <c r="CF121" i="3"/>
  <c r="BO203" i="4"/>
  <c r="BZ298" i="8"/>
  <c r="BZ302" i="8" s="1"/>
  <c r="BZ300" i="8" s="1"/>
  <c r="BZ308" i="8" s="1"/>
  <c r="BH32" i="5"/>
  <c r="CW130" i="3"/>
  <c r="CH14" i="10"/>
  <c r="BS65" i="10"/>
  <c r="BS191" i="10"/>
  <c r="CG107" i="4"/>
  <c r="CA131" i="8"/>
  <c r="CM122" i="8"/>
  <c r="CL763" i="3"/>
  <c r="BZ85" i="8"/>
  <c r="BZ18" i="8" s="1"/>
  <c r="BT221" i="4"/>
  <c r="CJ31" i="5"/>
  <c r="CF36" i="6"/>
  <c r="BC823" i="3"/>
  <c r="DC86" i="3"/>
  <c r="DA163" i="4"/>
  <c r="DA165" i="4" s="1"/>
  <c r="CO41" i="7"/>
  <c r="CE33" i="4"/>
  <c r="AZ787" i="3"/>
  <c r="BO835" i="3"/>
  <c r="BO839" i="3" s="1"/>
  <c r="CL122" i="8"/>
  <c r="CL145" i="8" s="1"/>
  <c r="BH814" i="3"/>
  <c r="BH798" i="3"/>
  <c r="BH119" i="4" s="1"/>
  <c r="BH795" i="3"/>
  <c r="DB844" i="3"/>
  <c r="DB835" i="3"/>
  <c r="DG837" i="3" s="1"/>
  <c r="DB115" i="4"/>
  <c r="DB836" i="3"/>
  <c r="DB806" i="3"/>
  <c r="DB802" i="3"/>
  <c r="DB113" i="4" s="1"/>
  <c r="CU355" i="3"/>
  <c r="CT345" i="3"/>
  <c r="CT33" i="3" s="1"/>
  <c r="AV51" i="3"/>
  <c r="AV14" i="3" s="1"/>
  <c r="AV446" i="3"/>
  <c r="AV448" i="3"/>
  <c r="CW219" i="4"/>
  <c r="CC22" i="8"/>
  <c r="CX203" i="4"/>
  <c r="CX221" i="4"/>
  <c r="CV135" i="10"/>
  <c r="DC134" i="4"/>
  <c r="CX134" i="4"/>
  <c r="CH132" i="5"/>
  <c r="CH149" i="5"/>
  <c r="CE131" i="8"/>
  <c r="BZ131" i="8"/>
  <c r="DC809" i="3"/>
  <c r="DC787" i="3"/>
  <c r="DC841" i="3"/>
  <c r="CJ835" i="3"/>
  <c r="CJ829" i="3"/>
  <c r="DB105" i="4"/>
  <c r="DG109" i="4" s="1"/>
  <c r="DB129" i="4"/>
  <c r="DB137" i="4"/>
  <c r="DG138" i="4" s="1"/>
  <c r="DB135" i="4"/>
  <c r="CA798" i="3"/>
  <c r="CA795" i="3"/>
  <c r="CA839" i="3" s="1"/>
  <c r="CA814" i="3"/>
  <c r="CA130" i="4" s="1"/>
  <c r="BG150" i="7"/>
  <c r="BB391" i="3"/>
  <c r="BB400" i="3"/>
  <c r="AZ115" i="4"/>
  <c r="AZ752" i="3"/>
  <c r="DB187" i="4"/>
  <c r="BK61" i="3"/>
  <c r="BW336" i="4"/>
  <c r="CB220" i="4"/>
  <c r="CS16" i="3"/>
  <c r="CS25" i="3"/>
  <c r="CS14" i="3" s="1"/>
  <c r="CM735" i="3"/>
  <c r="CN741" i="3"/>
  <c r="DB763" i="3"/>
  <c r="BO255" i="4"/>
  <c r="BT255" i="4"/>
  <c r="CH132" i="8"/>
  <c r="CC132" i="8"/>
  <c r="CH36" i="8"/>
  <c r="DC182" i="3"/>
  <c r="DC180" i="3"/>
  <c r="CT164" i="4"/>
  <c r="CT322" i="4"/>
  <c r="CI84" i="3"/>
  <c r="CN96" i="3"/>
  <c r="CM223" i="4"/>
  <c r="CH223" i="4"/>
  <c r="CS38" i="3"/>
  <c r="CS396" i="3"/>
  <c r="CE87" i="8"/>
  <c r="BH844" i="3"/>
  <c r="BH752" i="3"/>
  <c r="BH115" i="4"/>
  <c r="BH802" i="3"/>
  <c r="CZ41" i="7"/>
  <c r="BQ112" i="8"/>
  <c r="BV135" i="8" s="1"/>
  <c r="BV168" i="4"/>
  <c r="CV93" i="8"/>
  <c r="CV243" i="8"/>
  <c r="CV223" i="8"/>
  <c r="CU13" i="10"/>
  <c r="CU14" i="10"/>
  <c r="CU12" i="10"/>
  <c r="CU65" i="10"/>
  <c r="CU44" i="8"/>
  <c r="CZ65" i="10"/>
  <c r="CZ219" i="4"/>
  <c r="CN270" i="3"/>
  <c r="CM113" i="8"/>
  <c r="CM136" i="8" s="1"/>
  <c r="BF61" i="3"/>
  <c r="BF708" i="3"/>
  <c r="BG712" i="3"/>
  <c r="BQ61" i="3"/>
  <c r="BQ712" i="3"/>
  <c r="CO203" i="4"/>
  <c r="CO113" i="8"/>
  <c r="CO136" i="8" s="1"/>
  <c r="CN135" i="4"/>
  <c r="CS107" i="4"/>
  <c r="CB91" i="8"/>
  <c r="BV287" i="8"/>
  <c r="CQ143" i="8"/>
  <c r="CV131" i="6"/>
  <c r="CV137" i="6"/>
  <c r="BG36" i="6"/>
  <c r="CP824" i="3"/>
  <c r="CN823" i="3"/>
  <c r="CH407" i="3"/>
  <c r="CJ407" i="3"/>
  <c r="CH40" i="3"/>
  <c r="CH13" i="3" s="1"/>
  <c r="CV150" i="7"/>
  <c r="CB135" i="10"/>
  <c r="CD135" i="10"/>
  <c r="BV29" i="7"/>
  <c r="BV130" i="7"/>
  <c r="BV33" i="7" s="1"/>
  <c r="CT36" i="8"/>
  <c r="CY36" i="8"/>
  <c r="CL229" i="4"/>
  <c r="CG125" i="8"/>
  <c r="CG148" i="8" s="1"/>
  <c r="CG229" i="4"/>
  <c r="CI247" i="8"/>
  <c r="DB142" i="4"/>
  <c r="DB49" i="5" s="1"/>
  <c r="CV76" i="10"/>
  <c r="CF814" i="3"/>
  <c r="CF798" i="3"/>
  <c r="CA22" i="8"/>
  <c r="CA23" i="8" s="1"/>
  <c r="CA90" i="8"/>
  <c r="CA91" i="8"/>
  <c r="CF90" i="8"/>
  <c r="CA156" i="8"/>
  <c r="CF156" i="8"/>
  <c r="CR211" i="7"/>
  <c r="CR287" i="8" s="1"/>
  <c r="CD323" i="4"/>
  <c r="DB37" i="5"/>
  <c r="DC142" i="4"/>
  <c r="BO304" i="8"/>
  <c r="CZ146" i="8"/>
  <c r="CO829" i="3"/>
  <c r="CO835" i="3"/>
  <c r="CT837" i="3" s="1"/>
  <c r="CT50" i="5"/>
  <c r="CO33" i="5"/>
  <c r="CT33" i="5"/>
  <c r="CO50" i="5"/>
  <c r="BN121" i="8"/>
  <c r="BN144" i="8" s="1"/>
  <c r="BN228" i="4"/>
  <c r="BF106" i="7"/>
  <c r="BF71" i="8"/>
  <c r="BF108" i="7"/>
  <c r="AZ12" i="5"/>
  <c r="AZ73" i="8"/>
  <c r="BQ795" i="3"/>
  <c r="CN24" i="4"/>
  <c r="CN37" i="4" s="1"/>
  <c r="CN186" i="5" s="1"/>
  <c r="CR37" i="4"/>
  <c r="CM37" i="4"/>
  <c r="CL115" i="8"/>
  <c r="CL138" i="8" s="1"/>
  <c r="CL187" i="4"/>
  <c r="CQ187" i="4"/>
  <c r="CW200" i="8"/>
  <c r="CW295" i="8" s="1"/>
  <c r="CW280" i="8"/>
  <c r="CP101" i="3"/>
  <c r="CP95" i="3"/>
  <c r="CQ101" i="3"/>
  <c r="BE105" i="4"/>
  <c r="DB762" i="3"/>
  <c r="AZ41" i="7"/>
  <c r="BR255" i="4"/>
  <c r="BI135" i="10"/>
  <c r="DB84" i="3"/>
  <c r="DG95" i="3" s="1"/>
  <c r="DB120" i="3"/>
  <c r="BR985" i="3"/>
  <c r="BR830" i="3"/>
  <c r="BN117" i="8"/>
  <c r="BS224" i="4"/>
  <c r="BN224" i="4"/>
  <c r="BC100" i="8"/>
  <c r="CM50" i="5"/>
  <c r="CM33" i="5"/>
  <c r="BD105" i="4"/>
  <c r="BD108" i="4"/>
  <c r="CV115" i="8"/>
  <c r="CV138" i="8" s="1"/>
  <c r="CM107" i="4"/>
  <c r="CH167" i="8"/>
  <c r="CH107" i="7" s="1"/>
  <c r="CH107" i="4"/>
  <c r="BG202" i="4"/>
  <c r="BG826" i="3"/>
  <c r="BG830" i="3"/>
  <c r="BM100" i="8"/>
  <c r="BR101" i="8" s="1"/>
  <c r="CL190" i="4"/>
  <c r="CJ142" i="4"/>
  <c r="CE141" i="4"/>
  <c r="CJ141" i="4"/>
  <c r="CE322" i="4"/>
  <c r="CE142" i="4"/>
  <c r="BE982" i="3"/>
  <c r="CV128" i="3"/>
  <c r="CT109" i="4"/>
  <c r="DG81" i="10"/>
  <c r="AN400" i="3"/>
  <c r="CX351" i="3"/>
  <c r="DB72" i="5"/>
  <c r="BE806" i="3"/>
  <c r="BE752" i="3"/>
  <c r="BJ752" i="3"/>
  <c r="BE115" i="4"/>
  <c r="BE268" i="4"/>
  <c r="DB823" i="3"/>
  <c r="DB847" i="3"/>
  <c r="DB787" i="3"/>
  <c r="DB809" i="3"/>
  <c r="CY97" i="3"/>
  <c r="CY103" i="3"/>
  <c r="CZ103" i="3"/>
  <c r="DB97" i="3"/>
  <c r="CG844" i="3"/>
  <c r="CG826" i="3"/>
  <c r="CL829" i="3" s="1"/>
  <c r="CG201" i="4"/>
  <c r="CL220" i="4" s="1"/>
  <c r="CG133" i="4"/>
  <c r="CG137" i="4" s="1"/>
  <c r="CG847" i="3"/>
  <c r="CI847" i="3" s="1"/>
  <c r="CL831" i="3"/>
  <c r="CG841" i="3"/>
  <c r="CA202" i="7"/>
  <c r="BB204" i="4"/>
  <c r="BB823" i="3"/>
  <c r="BB127" i="4"/>
  <c r="CM36" i="8"/>
  <c r="BX33" i="5"/>
  <c r="CC50" i="5"/>
  <c r="BX50" i="5"/>
  <c r="BB686" i="3"/>
  <c r="BB120" i="3"/>
  <c r="BB84" i="3"/>
  <c r="BS228" i="4"/>
  <c r="CW76" i="10"/>
  <c r="BK829" i="3"/>
  <c r="CX167" i="4"/>
  <c r="CX64" i="5"/>
  <c r="CV72" i="5"/>
  <c r="CV287" i="8"/>
  <c r="BY139" i="8"/>
  <c r="BE135" i="10"/>
  <c r="BH336" i="4"/>
  <c r="CB30" i="7"/>
  <c r="CB210" i="7"/>
  <c r="CB211" i="7" s="1"/>
  <c r="CB287" i="8" s="1"/>
  <c r="CY147" i="8"/>
  <c r="BS81" i="5"/>
  <c r="BN115" i="5"/>
  <c r="BC122" i="8"/>
  <c r="BC145" i="8" s="1"/>
  <c r="BQ122" i="8"/>
  <c r="BV145" i="8" s="1"/>
  <c r="BV188" i="4"/>
  <c r="CI61" i="6"/>
  <c r="CY139" i="8"/>
  <c r="BP813" i="3"/>
  <c r="BP821" i="3"/>
  <c r="CO160" i="7"/>
  <c r="CO45" i="7"/>
  <c r="BH116" i="8"/>
  <c r="BH186" i="4"/>
  <c r="BM186" i="4"/>
  <c r="BH29" i="7"/>
  <c r="BH130" i="7"/>
  <c r="BH33" i="7" s="1"/>
  <c r="BI173" i="8"/>
  <c r="BI216" i="8" s="1"/>
  <c r="CD216" i="8"/>
  <c r="CD85" i="8"/>
  <c r="BH188" i="4"/>
  <c r="BM188" i="4"/>
  <c r="BH122" i="8"/>
  <c r="CI36" i="8"/>
  <c r="CN36" i="8"/>
  <c r="CW135" i="10"/>
  <c r="CO150" i="7"/>
  <c r="CH114" i="8"/>
  <c r="CM137" i="8" s="1"/>
  <c r="BM30" i="7"/>
  <c r="BM210" i="7"/>
  <c r="BR31" i="7"/>
  <c r="BR130" i="7"/>
  <c r="BR33" i="7" s="1"/>
  <c r="CP557" i="3"/>
  <c r="CP559" i="3" s="1"/>
  <c r="CP509" i="3"/>
  <c r="BM173" i="8"/>
  <c r="BM216" i="8" s="1"/>
  <c r="BR81" i="5"/>
  <c r="BR98" i="5"/>
  <c r="BM81" i="5"/>
  <c r="BM98" i="5"/>
  <c r="DA125" i="8"/>
  <c r="BZ97" i="3"/>
  <c r="CE97" i="3"/>
  <c r="BZ84" i="3"/>
  <c r="BC149" i="5"/>
  <c r="BH149" i="5"/>
  <c r="BH90" i="8"/>
  <c r="BI32" i="7"/>
  <c r="BI130" i="7"/>
  <c r="BI33" i="7" s="1"/>
  <c r="CA254" i="4"/>
  <c r="BO106" i="7"/>
  <c r="BO71" i="8"/>
  <c r="BT81" i="8" s="1"/>
  <c r="CH71" i="8"/>
  <c r="CH14" i="8" s="1"/>
  <c r="BS182" i="4"/>
  <c r="CZ287" i="8"/>
  <c r="DA19" i="3"/>
  <c r="DB257" i="3"/>
  <c r="DB76" i="10"/>
  <c r="DA39" i="4"/>
  <c r="DG190" i="4"/>
  <c r="DC238" i="3"/>
  <c r="CS135" i="10"/>
  <c r="CO135" i="10"/>
  <c r="BU135" i="10"/>
  <c r="CY135" i="10"/>
  <c r="DB659" i="3"/>
  <c r="CO86" i="8"/>
  <c r="CO18" i="8"/>
  <c r="CT86" i="8"/>
  <c r="CT153" i="8"/>
  <c r="CO153" i="8"/>
  <c r="CL39" i="3"/>
  <c r="CQ404" i="3"/>
  <c r="CL404" i="3"/>
  <c r="CL283" i="3"/>
  <c r="CK463" i="3"/>
  <c r="CK470" i="3"/>
  <c r="CK476" i="3" s="1"/>
  <c r="CH284" i="3"/>
  <c r="CM405" i="3"/>
  <c r="CM403" i="3"/>
  <c r="CH36" i="6"/>
  <c r="BH36" i="6"/>
  <c r="DC735" i="3"/>
  <c r="CW128" i="3"/>
  <c r="DB113" i="3"/>
  <c r="DG186" i="4"/>
  <c r="DC85" i="3"/>
  <c r="CN31" i="7"/>
  <c r="CX128" i="7"/>
  <c r="CW31" i="7"/>
  <c r="BQ85" i="3"/>
  <c r="BQ74" i="8"/>
  <c r="BJ135" i="10"/>
  <c r="BG135" i="10"/>
  <c r="BM22" i="7"/>
  <c r="BM106" i="7"/>
  <c r="BI161" i="8"/>
  <c r="BI108" i="7" s="1"/>
  <c r="BI47" i="5"/>
  <c r="BI149" i="7"/>
  <c r="BN30" i="5"/>
  <c r="BI30" i="5"/>
  <c r="CH441" i="3"/>
  <c r="CH466" i="3"/>
  <c r="CJ441" i="3"/>
  <c r="CH206" i="3"/>
  <c r="CH212" i="3" s="1"/>
  <c r="CR32" i="7"/>
  <c r="CR33" i="7"/>
  <c r="CV39" i="7"/>
  <c r="CV202" i="7"/>
  <c r="CV205" i="7" s="1"/>
  <c r="BD199" i="8"/>
  <c r="BD201" i="8" s="1"/>
  <c r="BD188" i="8"/>
  <c r="CC29" i="7"/>
  <c r="CC130" i="7"/>
  <c r="CC33" i="7" s="1"/>
  <c r="BH41" i="8"/>
  <c r="BH35" i="6"/>
  <c r="BF143" i="8"/>
  <c r="BK143" i="8"/>
  <c r="CK543" i="3"/>
  <c r="CH183" i="4"/>
  <c r="CH135" i="10"/>
  <c r="BD216" i="8"/>
  <c r="BD85" i="8"/>
  <c r="BF52" i="7"/>
  <c r="CX96" i="3"/>
  <c r="CX120" i="3"/>
  <c r="CX84" i="3"/>
  <c r="CX95" i="3" s="1"/>
  <c r="DG188" i="4"/>
  <c r="DC311" i="4"/>
  <c r="DC182" i="4" s="1"/>
  <c r="DB30" i="5"/>
  <c r="DB47" i="5"/>
  <c r="CZ135" i="10"/>
  <c r="BM135" i="10"/>
  <c r="BL135" i="10"/>
  <c r="CT135" i="10"/>
  <c r="BC115" i="8"/>
  <c r="BH187" i="4"/>
  <c r="BB183" i="4"/>
  <c r="CH178" i="3"/>
  <c r="CE37" i="3"/>
  <c r="CJ393" i="3"/>
  <c r="CE270" i="3"/>
  <c r="CF397" i="3"/>
  <c r="CF178" i="3"/>
  <c r="CI313" i="3"/>
  <c r="CL405" i="3"/>
  <c r="CL403" i="3"/>
  <c r="CH179" i="3"/>
  <c r="CH159" i="3" s="1"/>
  <c r="CI314" i="3"/>
  <c r="CK221" i="4"/>
  <c r="CP221" i="4"/>
  <c r="CM135" i="10"/>
  <c r="CN135" i="10"/>
  <c r="AW56" i="3"/>
  <c r="AW663" i="3"/>
  <c r="AW668" i="3"/>
  <c r="AW149" i="3" s="1"/>
  <c r="AW152" i="3" s="1"/>
  <c r="BB662" i="3"/>
  <c r="AW722" i="3"/>
  <c r="AW662" i="3"/>
  <c r="BG85" i="8"/>
  <c r="BG18" i="8" s="1"/>
  <c r="CZ143" i="8"/>
  <c r="DE143" i="8"/>
  <c r="BC36" i="8"/>
  <c r="BH36" i="8"/>
  <c r="CW330" i="4"/>
  <c r="BV135" i="10"/>
  <c r="BW135" i="10"/>
  <c r="DC761" i="3"/>
  <c r="DH762" i="3" s="1"/>
  <c r="BY36" i="8"/>
  <c r="BT36" i="8"/>
  <c r="BC86" i="3"/>
  <c r="BC75" i="8"/>
  <c r="CN420" i="3"/>
  <c r="CN422" i="3"/>
  <c r="CG207" i="3"/>
  <c r="CL211" i="3" s="1"/>
  <c r="BQ195" i="10"/>
  <c r="BB29" i="7"/>
  <c r="BB130" i="7"/>
  <c r="BB33" i="7" s="1"/>
  <c r="CL163" i="4"/>
  <c r="CG163" i="4"/>
  <c r="CQ402" i="3"/>
  <c r="CV95" i="3"/>
  <c r="CX41" i="8"/>
  <c r="CT41" i="8"/>
  <c r="CJ41" i="8"/>
  <c r="BZ41" i="8"/>
  <c r="DM188" i="4"/>
  <c r="DD21" i="6"/>
  <c r="DM145" i="8"/>
  <c r="DR145" i="8"/>
  <c r="BQ281" i="8"/>
  <c r="BO281" i="8"/>
  <c r="CR39" i="4"/>
  <c r="CM40" i="4"/>
  <c r="CQ219" i="4"/>
  <c r="CQ96" i="8"/>
  <c r="CQ97" i="8" s="1"/>
  <c r="CQ247" i="8"/>
  <c r="BL33" i="5"/>
  <c r="BL50" i="5"/>
  <c r="CV18" i="6"/>
  <c r="CI323" i="4"/>
  <c r="CX249" i="3"/>
  <c r="CX201" i="3"/>
  <c r="CX54" i="4"/>
  <c r="BC106" i="7"/>
  <c r="BH204" i="7"/>
  <c r="BH44" i="7"/>
  <c r="BS41" i="8"/>
  <c r="CE281" i="8"/>
  <c r="BZ254" i="4"/>
  <c r="BY93" i="8"/>
  <c r="BE131" i="6"/>
  <c r="BE137" i="6"/>
  <c r="BE18" i="6"/>
  <c r="BE30" i="6" s="1"/>
  <c r="BE38" i="6" s="1"/>
  <c r="CV821" i="3"/>
  <c r="CV813" i="3"/>
  <c r="BC150" i="7"/>
  <c r="BG24" i="7"/>
  <c r="BC109" i="4"/>
  <c r="BH109" i="4"/>
  <c r="CR97" i="8"/>
  <c r="CR155" i="8"/>
  <c r="CX35" i="3"/>
  <c r="CZ355" i="3"/>
  <c r="CZ101" i="10"/>
  <c r="CX55" i="4"/>
  <c r="CX227" i="3"/>
  <c r="CX250" i="3"/>
  <c r="CX20" i="3" s="1"/>
  <c r="CX229" i="3"/>
  <c r="BC199" i="8"/>
  <c r="BC201" i="8" s="1"/>
  <c r="BC188" i="8"/>
  <c r="BQ71" i="6"/>
  <c r="BQ23" i="6" s="1"/>
  <c r="CV11" i="10"/>
  <c r="DA65" i="10" s="1"/>
  <c r="CV81" i="10"/>
  <c r="CL123" i="8"/>
  <c r="CQ189" i="4"/>
  <c r="BI189" i="4"/>
  <c r="BD123" i="8"/>
  <c r="BM41" i="7"/>
  <c r="CV74" i="10"/>
  <c r="CU814" i="3"/>
  <c r="CU798" i="3"/>
  <c r="CU793" i="3"/>
  <c r="CV219" i="4"/>
  <c r="BQ41" i="7"/>
  <c r="CT148" i="4"/>
  <c r="CY142" i="4"/>
  <c r="CT142" i="4"/>
  <c r="CY141" i="4"/>
  <c r="CT141" i="4"/>
  <c r="BW192" i="10"/>
  <c r="BW194" i="10"/>
  <c r="BW190" i="10"/>
  <c r="BW191" i="10"/>
  <c r="BW195" i="10"/>
  <c r="BW90" i="6"/>
  <c r="BW196" i="10"/>
  <c r="BW12" i="10"/>
  <c r="BW26" i="10"/>
  <c r="CB65" i="10"/>
  <c r="CE46" i="4"/>
  <c r="CJ45" i="4"/>
  <c r="CE73" i="8"/>
  <c r="CJ46" i="4"/>
  <c r="CE45" i="4"/>
  <c r="CP82" i="8"/>
  <c r="DC81" i="10"/>
  <c r="CN130" i="8"/>
  <c r="BD847" i="3"/>
  <c r="BD821" i="3"/>
  <c r="BD127" i="4"/>
  <c r="BD813" i="3"/>
  <c r="BD204" i="4"/>
  <c r="BD823" i="3"/>
  <c r="CU22" i="8"/>
  <c r="CZ23" i="8" s="1"/>
  <c r="CU91" i="8"/>
  <c r="DC63" i="3"/>
  <c r="DE54" i="8"/>
  <c r="DE55" i="8" s="1"/>
  <c r="DE15" i="3"/>
  <c r="CJ247" i="8"/>
  <c r="CG49" i="3"/>
  <c r="CG20" i="3" s="1"/>
  <c r="CG552" i="3"/>
  <c r="CG440" i="3"/>
  <c r="CG508" i="3"/>
  <c r="CG485" i="3"/>
  <c r="DA281" i="8"/>
  <c r="CR40" i="3"/>
  <c r="CR403" i="3"/>
  <c r="CR405" i="3"/>
  <c r="CR407" i="3"/>
  <c r="CF114" i="8"/>
  <c r="CK223" i="4"/>
  <c r="CF223" i="4"/>
  <c r="CQ13" i="10"/>
  <c r="CM553" i="3"/>
  <c r="BT295" i="8"/>
  <c r="BT294" i="8" s="1"/>
  <c r="BT201" i="8"/>
  <c r="CL281" i="8"/>
  <c r="CL55" i="7"/>
  <c r="BI831" i="3"/>
  <c r="CT128" i="4"/>
  <c r="CT129" i="4"/>
  <c r="CN31" i="3"/>
  <c r="CA128" i="4"/>
  <c r="BY127" i="4"/>
  <c r="BY137" i="4" s="1"/>
  <c r="AV419" i="3"/>
  <c r="CF448" i="3"/>
  <c r="CE448" i="3"/>
  <c r="CJ446" i="3"/>
  <c r="CE51" i="3"/>
  <c r="CY55" i="7"/>
  <c r="BZ23" i="8"/>
  <c r="CD255" i="4"/>
  <c r="CI255" i="4"/>
  <c r="BZ41" i="7"/>
  <c r="CA36" i="8"/>
  <c r="BY119" i="4"/>
  <c r="CL155" i="8"/>
  <c r="CL97" i="8"/>
  <c r="DB350" i="3"/>
  <c r="DC346" i="3"/>
  <c r="DA34" i="6"/>
  <c r="CQ31" i="5"/>
  <c r="CQ48" i="5"/>
  <c r="CV48" i="5"/>
  <c r="CQ14" i="10"/>
  <c r="CV31" i="5"/>
  <c r="CT148" i="8"/>
  <c r="DB86" i="4"/>
  <c r="DG238" i="4" s="1"/>
  <c r="DG237" i="4" s="1"/>
  <c r="CH508" i="3"/>
  <c r="CH557" i="3" s="1"/>
  <c r="CH49" i="3"/>
  <c r="CH20" i="3" s="1"/>
  <c r="CR134" i="4"/>
  <c r="CR135" i="4"/>
  <c r="BB43" i="7"/>
  <c r="BP49" i="5"/>
  <c r="BP32" i="5"/>
  <c r="BK13" i="10"/>
  <c r="BA135" i="8"/>
  <c r="BF135" i="8"/>
  <c r="CP147" i="8"/>
  <c r="CU147" i="8"/>
  <c r="BI33" i="5"/>
  <c r="BI50" i="5"/>
  <c r="CZ86" i="8"/>
  <c r="CZ18" i="8"/>
  <c r="CZ153" i="8"/>
  <c r="CI201" i="8"/>
  <c r="CI296" i="8" s="1"/>
  <c r="CI295" i="8"/>
  <c r="CZ130" i="3"/>
  <c r="CZ58" i="4"/>
  <c r="DA72" i="3"/>
  <c r="DA245" i="3"/>
  <c r="CZ365" i="3"/>
  <c r="CZ133" i="3"/>
  <c r="DD16" i="3"/>
  <c r="DD56" i="8"/>
  <c r="DD57" i="8" s="1"/>
  <c r="CK41" i="8"/>
  <c r="CY134" i="4"/>
  <c r="CT403" i="3"/>
  <c r="CH136" i="8"/>
  <c r="CC136" i="8"/>
  <c r="DD346" i="3"/>
  <c r="CW762" i="3"/>
  <c r="CW719" i="3"/>
  <c r="CX761" i="3"/>
  <c r="DA35" i="5"/>
  <c r="CD97" i="6"/>
  <c r="CD28" i="6" s="1"/>
  <c r="CD27" i="6"/>
  <c r="BH123" i="8"/>
  <c r="BH189" i="4"/>
  <c r="BM189" i="4"/>
  <c r="DA265" i="3"/>
  <c r="BV336" i="4"/>
  <c r="CZ90" i="6"/>
  <c r="CZ27" i="6" s="1"/>
  <c r="BV36" i="8"/>
  <c r="BZ189" i="4"/>
  <c r="CE189" i="4"/>
  <c r="BZ123" i="8"/>
  <c r="BY133" i="8"/>
  <c r="CD133" i="8"/>
  <c r="CX44" i="7"/>
  <c r="CL566" i="3"/>
  <c r="CG567" i="3"/>
  <c r="CG569" i="3"/>
  <c r="BK400" i="3"/>
  <c r="BK410" i="3"/>
  <c r="BZ71" i="8"/>
  <c r="BZ81" i="8" s="1"/>
  <c r="BZ106" i="7"/>
  <c r="BV206" i="3"/>
  <c r="CW149" i="7"/>
  <c r="CW150" i="7"/>
  <c r="CG623" i="3"/>
  <c r="CG482" i="3"/>
  <c r="BZ281" i="8"/>
  <c r="CZ109" i="4"/>
  <c r="CP94" i="8"/>
  <c r="CP154" i="8"/>
  <c r="BF243" i="8"/>
  <c r="BF93" i="8"/>
  <c r="CN41" i="8"/>
  <c r="CX847" i="3"/>
  <c r="BY140" i="8"/>
  <c r="CY27" i="6"/>
  <c r="CY97" i="6"/>
  <c r="CY28" i="6" s="1"/>
  <c r="BA123" i="8"/>
  <c r="BA146" i="8" s="1"/>
  <c r="CL36" i="8"/>
  <c r="CQ36" i="8"/>
  <c r="BB419" i="3"/>
  <c r="CP503" i="3"/>
  <c r="CS502" i="3"/>
  <c r="CO513" i="3"/>
  <c r="BB281" i="8"/>
  <c r="BB55" i="7"/>
  <c r="CF295" i="8"/>
  <c r="CF201" i="8"/>
  <c r="CF296" i="8" s="1"/>
  <c r="BV798" i="3"/>
  <c r="BV814" i="3"/>
  <c r="BV795" i="3"/>
  <c r="CS13" i="10"/>
  <c r="BX245" i="8"/>
  <c r="BR123" i="8"/>
  <c r="BN36" i="8"/>
  <c r="BI36" i="8"/>
  <c r="CA216" i="8"/>
  <c r="BI24" i="7"/>
  <c r="AW55" i="8"/>
  <c r="CE447" i="3"/>
  <c r="CO247" i="8"/>
  <c r="CY281" i="8"/>
  <c r="BM400" i="3"/>
  <c r="BM391" i="3"/>
  <c r="BM270" i="3" s="1"/>
  <c r="CZ281" i="8"/>
  <c r="BE132" i="5"/>
  <c r="BE149" i="5"/>
  <c r="BJ132" i="5"/>
  <c r="BJ149" i="5"/>
  <c r="BO97" i="8"/>
  <c r="BT97" i="8"/>
  <c r="BV84" i="3"/>
  <c r="CA97" i="3"/>
  <c r="BV750" i="3"/>
  <c r="BV749" i="3"/>
  <c r="CL132" i="8"/>
  <c r="CW164" i="4"/>
  <c r="CW163" i="4"/>
  <c r="CW165" i="4" s="1"/>
  <c r="CG404" i="3"/>
  <c r="CG402" i="3"/>
  <c r="CB283" i="3"/>
  <c r="CY46" i="8"/>
  <c r="CI254" i="4"/>
  <c r="CD254" i="4"/>
  <c r="CR36" i="8"/>
  <c r="CW36" i="8"/>
  <c r="CN138" i="8"/>
  <c r="BG287" i="8"/>
  <c r="DF74" i="10"/>
  <c r="CU20" i="6"/>
  <c r="CY73" i="4"/>
  <c r="CY74" i="8"/>
  <c r="CY130" i="8" s="1"/>
  <c r="CQ33" i="6"/>
  <c r="CQ131" i="6"/>
  <c r="CQ306" i="8"/>
  <c r="CP138" i="8"/>
  <c r="CU138" i="8"/>
  <c r="CX73" i="8"/>
  <c r="CW35" i="5"/>
  <c r="CB140" i="8"/>
  <c r="CG140" i="8"/>
  <c r="BZ229" i="4"/>
  <c r="BZ125" i="8"/>
  <c r="CE229" i="4"/>
  <c r="BW131" i="8"/>
  <c r="BR131" i="8"/>
  <c r="BN12" i="5"/>
  <c r="BS48" i="5" s="1"/>
  <c r="CW155" i="8"/>
  <c r="BN129" i="8"/>
  <c r="CG186" i="4"/>
  <c r="CL186" i="4"/>
  <c r="CH221" i="4"/>
  <c r="CK203" i="4"/>
  <c r="AN391" i="3"/>
  <c r="BA446" i="3"/>
  <c r="CQ457" i="3"/>
  <c r="CQ458" i="3" s="1"/>
  <c r="AF70" i="3"/>
  <c r="BT139" i="8"/>
  <c r="BU55" i="7"/>
  <c r="BS82" i="8"/>
  <c r="BU87" i="8"/>
  <c r="BB52" i="7"/>
  <c r="BL75" i="8"/>
  <c r="BL131" i="8" s="1"/>
  <c r="CZ148" i="4"/>
  <c r="CZ34" i="6"/>
  <c r="CY150" i="7"/>
  <c r="CY12" i="10"/>
  <c r="CY149" i="7"/>
  <c r="CY47" i="5"/>
  <c r="CY30" i="5"/>
  <c r="BI141" i="4"/>
  <c r="BI165" i="4" s="1"/>
  <c r="BI14" i="5"/>
  <c r="BI142" i="4"/>
  <c r="CU74" i="10"/>
  <c r="CZ79" i="10"/>
  <c r="CY102" i="3"/>
  <c r="CY120" i="3"/>
  <c r="CZ102" i="3"/>
  <c r="CY84" i="3"/>
  <c r="CY96" i="3"/>
  <c r="CY686" i="3"/>
  <c r="CM137" i="6"/>
  <c r="CM131" i="6"/>
  <c r="CM18" i="6"/>
  <c r="CR36" i="6"/>
  <c r="BQ85" i="8"/>
  <c r="BQ18" i="8" s="1"/>
  <c r="CN41" i="7"/>
  <c r="CC24" i="7"/>
  <c r="CD105" i="7"/>
  <c r="BQ36" i="8"/>
  <c r="BL36" i="8"/>
  <c r="BG203" i="7"/>
  <c r="BG205" i="7" s="1"/>
  <c r="CV101" i="3"/>
  <c r="CU95" i="3"/>
  <c r="CU129" i="3"/>
  <c r="CZ132" i="3"/>
  <c r="BD128" i="8"/>
  <c r="BD14" i="8"/>
  <c r="BR38" i="6"/>
  <c r="CZ36" i="6"/>
  <c r="CV84" i="5"/>
  <c r="CQ71" i="5"/>
  <c r="BQ216" i="8"/>
  <c r="CC109" i="4"/>
  <c r="BB192" i="7"/>
  <c r="BB193" i="7"/>
  <c r="BK49" i="5"/>
  <c r="BK32" i="5"/>
  <c r="BA139" i="8"/>
  <c r="BF139" i="8"/>
  <c r="BW41" i="7"/>
  <c r="CF155" i="8"/>
  <c r="CK155" i="8"/>
  <c r="CK97" i="8"/>
  <c r="CF97" i="8"/>
  <c r="CH180" i="4"/>
  <c r="CF336" i="4"/>
  <c r="CF112" i="8"/>
  <c r="BL203" i="7"/>
  <c r="BL205" i="7" s="1"/>
  <c r="BL39" i="7"/>
  <c r="BX227" i="4"/>
  <c r="BS120" i="8"/>
  <c r="BX143" i="8" s="1"/>
  <c r="BL12" i="5"/>
  <c r="BL73" i="8"/>
  <c r="CG12" i="10"/>
  <c r="CG284" i="4"/>
  <c r="CR64" i="5"/>
  <c r="CS26" i="4"/>
  <c r="CW39" i="4"/>
  <c r="CR167" i="4"/>
  <c r="CG196" i="10"/>
  <c r="CG192" i="10"/>
  <c r="CG194" i="10"/>
  <c r="CG191" i="10"/>
  <c r="CG65" i="10"/>
  <c r="CG44" i="8"/>
  <c r="CG45" i="8" s="1"/>
  <c r="CG90" i="6"/>
  <c r="CG190" i="10"/>
  <c r="CG193" i="10"/>
  <c r="CC199" i="8"/>
  <c r="CC201" i="8" s="1"/>
  <c r="CC296" i="8" s="1"/>
  <c r="CC294" i="8" s="1"/>
  <c r="CC188" i="8"/>
  <c r="BR82" i="8"/>
  <c r="BR129" i="8"/>
  <c r="BW82" i="8"/>
  <c r="BW129" i="8"/>
  <c r="BL144" i="8"/>
  <c r="BG144" i="8"/>
  <c r="CZ124" i="8"/>
  <c r="CZ26" i="6"/>
  <c r="CZ137" i="6"/>
  <c r="CZ131" i="6"/>
  <c r="CZ187" i="4"/>
  <c r="CZ115" i="8"/>
  <c r="CZ138" i="8" s="1"/>
  <c r="CU22" i="6"/>
  <c r="CH219" i="4"/>
  <c r="AR686" i="3"/>
  <c r="CB98" i="5"/>
  <c r="BW150" i="7"/>
  <c r="BJ543" i="3"/>
  <c r="BO543" i="3"/>
  <c r="CG257" i="4"/>
  <c r="CG246" i="4"/>
  <c r="CG254" i="4" s="1"/>
  <c r="CG247" i="4"/>
  <c r="CL252" i="4"/>
  <c r="CG252" i="4"/>
  <c r="AU787" i="3"/>
  <c r="AU813" i="3" s="1"/>
  <c r="CZ190" i="4"/>
  <c r="BU91" i="8"/>
  <c r="BM281" i="8"/>
  <c r="CV134" i="4"/>
  <c r="AV447" i="3"/>
  <c r="CK824" i="3"/>
  <c r="CC824" i="3"/>
  <c r="BW98" i="5"/>
  <c r="BU281" i="8"/>
  <c r="BC44" i="7"/>
  <c r="BW81" i="5"/>
  <c r="DA247" i="8"/>
  <c r="DA90" i="6"/>
  <c r="DA27" i="6" s="1"/>
  <c r="CZ30" i="5"/>
  <c r="CZ47" i="5"/>
  <c r="CZ12" i="10"/>
  <c r="DA190" i="4"/>
  <c r="DF79" i="10"/>
  <c r="DG79" i="10"/>
  <c r="CX81" i="10"/>
  <c r="CL26" i="10"/>
  <c r="CL190" i="10"/>
  <c r="CL14" i="10"/>
  <c r="CL193" i="10"/>
  <c r="CL191" i="10"/>
  <c r="CL192" i="10"/>
  <c r="CL65" i="10"/>
  <c r="CL194" i="10"/>
  <c r="CL12" i="10"/>
  <c r="CL44" i="8"/>
  <c r="CL195" i="10"/>
  <c r="CQ65" i="10"/>
  <c r="CL196" i="10"/>
  <c r="CC59" i="8"/>
  <c r="BI201" i="4"/>
  <c r="BI336" i="4" s="1"/>
  <c r="BI841" i="3"/>
  <c r="BI847" i="3"/>
  <c r="BJ847" i="3" s="1"/>
  <c r="BI133" i="4"/>
  <c r="BI826" i="3"/>
  <c r="CV765" i="3"/>
  <c r="CV762" i="3"/>
  <c r="BQ130" i="6"/>
  <c r="BQ40" i="6" s="1"/>
  <c r="BQ21" i="7"/>
  <c r="BQ209" i="7"/>
  <c r="BQ211" i="7" s="1"/>
  <c r="CU129" i="8"/>
  <c r="CU82" i="8"/>
  <c r="CA201" i="8"/>
  <c r="CA296" i="8" s="1"/>
  <c r="CA294" i="8" s="1"/>
  <c r="CA298" i="8" s="1"/>
  <c r="CA302" i="8" s="1"/>
  <c r="CA300" i="8" s="1"/>
  <c r="CA308" i="8" s="1"/>
  <c r="CA310" i="8" s="1"/>
  <c r="BK270" i="3"/>
  <c r="CW115" i="8"/>
  <c r="CV35" i="5"/>
  <c r="CV70" i="5"/>
  <c r="BS173" i="8"/>
  <c r="BE32" i="5"/>
  <c r="BE49" i="5"/>
  <c r="BJ49" i="5"/>
  <c r="BJ32" i="5"/>
  <c r="BX140" i="8"/>
  <c r="CC140" i="8"/>
  <c r="CE163" i="4"/>
  <c r="BZ163" i="4"/>
  <c r="BZ165" i="4" s="1"/>
  <c r="BX115" i="5"/>
  <c r="CQ40" i="4"/>
  <c r="CQ115" i="5"/>
  <c r="CV40" i="4"/>
  <c r="CH193" i="10"/>
  <c r="CH44" i="8"/>
  <c r="CH194" i="10"/>
  <c r="CH90" i="6"/>
  <c r="CM65" i="10"/>
  <c r="CH192" i="10"/>
  <c r="CH12" i="10"/>
  <c r="CH191" i="10"/>
  <c r="CH65" i="10"/>
  <c r="CH190" i="10"/>
  <c r="CH26" i="10"/>
  <c r="CH195" i="10"/>
  <c r="DA85" i="8"/>
  <c r="CV22" i="8"/>
  <c r="BL147" i="8"/>
  <c r="BQ147" i="8"/>
  <c r="CX322" i="4"/>
  <c r="CX164" i="4"/>
  <c r="CX142" i="4"/>
  <c r="CL18" i="6"/>
  <c r="CL137" i="6"/>
  <c r="CL131" i="6"/>
  <c r="BW137" i="6"/>
  <c r="BW18" i="6"/>
  <c r="CC21" i="7"/>
  <c r="CC209" i="7"/>
  <c r="CC211" i="7" s="1"/>
  <c r="CD102" i="7"/>
  <c r="CC130" i="6"/>
  <c r="CC40" i="6" s="1"/>
  <c r="CV36" i="6"/>
  <c r="BR22" i="8"/>
  <c r="CN37" i="3"/>
  <c r="CT35" i="7"/>
  <c r="BR199" i="8"/>
  <c r="BR201" i="8" s="1"/>
  <c r="BR188" i="8"/>
  <c r="BR216" i="8"/>
  <c r="BR93" i="8" s="1"/>
  <c r="AF736" i="3"/>
  <c r="CR71" i="5"/>
  <c r="CT848" i="3"/>
  <c r="CX137" i="8"/>
  <c r="CG56" i="8"/>
  <c r="AW448" i="3"/>
  <c r="BW173" i="8"/>
  <c r="BU14" i="8"/>
  <c r="CY294" i="8"/>
  <c r="CY298" i="8" s="1"/>
  <c r="CY302" i="8" s="1"/>
  <c r="CY300" i="8" s="1"/>
  <c r="CY308" i="8" s="1"/>
  <c r="CY310" i="8" s="1"/>
  <c r="CZ96" i="8"/>
  <c r="CZ36" i="8"/>
  <c r="CZ74" i="10"/>
  <c r="CI131" i="6"/>
  <c r="CI137" i="6"/>
  <c r="CI18" i="6"/>
  <c r="BC821" i="3"/>
  <c r="BJ985" i="3"/>
  <c r="CL13" i="10"/>
  <c r="CW763" i="3"/>
  <c r="CW765" i="3"/>
  <c r="CW717" i="3"/>
  <c r="CW720" i="3" s="1"/>
  <c r="BW199" i="8"/>
  <c r="BW201" i="8" s="1"/>
  <c r="BW296" i="8" s="1"/>
  <c r="BW294" i="8" s="1"/>
  <c r="BW188" i="8"/>
  <c r="BQ24" i="7"/>
  <c r="CM200" i="8"/>
  <c r="CM280" i="8"/>
  <c r="CZ129" i="8"/>
  <c r="CV19" i="6"/>
  <c r="CW821" i="3"/>
  <c r="CW795" i="3"/>
  <c r="CW813" i="3"/>
  <c r="DA763" i="3"/>
  <c r="DA765" i="3"/>
  <c r="DA781" i="3" s="1"/>
  <c r="DA719" i="3"/>
  <c r="DA762" i="3"/>
  <c r="CC254" i="4"/>
  <c r="BJ139" i="8"/>
  <c r="BO139" i="8"/>
  <c r="CB132" i="5"/>
  <c r="BW132" i="5"/>
  <c r="BW149" i="5"/>
  <c r="CB149" i="5"/>
  <c r="CQ106" i="7"/>
  <c r="CQ108" i="7"/>
  <c r="CQ71" i="8"/>
  <c r="CV128" i="8" s="1"/>
  <c r="CQ160" i="7"/>
  <c r="BH113" i="8"/>
  <c r="BS787" i="3"/>
  <c r="CQ64" i="5"/>
  <c r="CQ39" i="4"/>
  <c r="CQ167" i="4"/>
  <c r="CV39" i="4"/>
  <c r="CP156" i="8"/>
  <c r="CP91" i="8"/>
  <c r="CP22" i="8"/>
  <c r="CP90" i="8"/>
  <c r="CU156" i="8"/>
  <c r="CU90" i="8"/>
  <c r="BN227" i="4"/>
  <c r="BI120" i="8"/>
  <c r="BI143" i="8" s="1"/>
  <c r="BI227" i="4"/>
  <c r="BA195" i="10"/>
  <c r="BA26" i="10"/>
  <c r="CZ22" i="6"/>
  <c r="CZ71" i="6"/>
  <c r="CZ23" i="6" s="1"/>
  <c r="CS49" i="5"/>
  <c r="BK23" i="8"/>
  <c r="BM830" i="3"/>
  <c r="BM202" i="4"/>
  <c r="BM826" i="3"/>
  <c r="BB85" i="8"/>
  <c r="BB298" i="8"/>
  <c r="CG85" i="8"/>
  <c r="BA210" i="4"/>
  <c r="BF323" i="4"/>
  <c r="BA162" i="4"/>
  <c r="CW37" i="5"/>
  <c r="CW72" i="5"/>
  <c r="DA835" i="3"/>
  <c r="DA829" i="3"/>
  <c r="CP27" i="6"/>
  <c r="CP97" i="6"/>
  <c r="CP28" i="6" s="1"/>
  <c r="CU466" i="3"/>
  <c r="CU467" i="3" s="1"/>
  <c r="CV502" i="3"/>
  <c r="CM14" i="8"/>
  <c r="BM195" i="10"/>
  <c r="BT125" i="8"/>
  <c r="BT336" i="4"/>
  <c r="BT229" i="4"/>
  <c r="BY229" i="4"/>
  <c r="BX97" i="6"/>
  <c r="BX28" i="6" s="1"/>
  <c r="CD41" i="7"/>
  <c r="BP816" i="3"/>
  <c r="CC203" i="4"/>
  <c r="CH222" i="4" s="1"/>
  <c r="CY128" i="4"/>
  <c r="CO25" i="3"/>
  <c r="CO14" i="3" s="1"/>
  <c r="CK45" i="8"/>
  <c r="CF45" i="8"/>
  <c r="CC49" i="5"/>
  <c r="CC32" i="5"/>
  <c r="BP145" i="8"/>
  <c r="BT14" i="8"/>
  <c r="BT91" i="8"/>
  <c r="BY81" i="8"/>
  <c r="CY144" i="8"/>
  <c r="CT144" i="8"/>
  <c r="BR39" i="7"/>
  <c r="BR202" i="7"/>
  <c r="BR205" i="7" s="1"/>
  <c r="CE109" i="4"/>
  <c r="BZ109" i="4"/>
  <c r="BY163" i="4"/>
  <c r="BY165" i="4" s="1"/>
  <c r="BT163" i="4"/>
  <c r="BT165" i="4" s="1"/>
  <c r="BV125" i="8"/>
  <c r="CA229" i="4"/>
  <c r="CH229" i="4"/>
  <c r="CC125" i="8"/>
  <c r="CC229" i="4"/>
  <c r="AZ51" i="3"/>
  <c r="AZ14" i="3" s="1"/>
  <c r="AZ446" i="3"/>
  <c r="AZ447" i="3"/>
  <c r="CC30" i="6"/>
  <c r="CW824" i="3"/>
  <c r="CI97" i="6"/>
  <c r="CI28" i="6" s="1"/>
  <c r="CI27" i="6"/>
  <c r="BN196" i="10"/>
  <c r="AP121" i="3"/>
  <c r="AQ125" i="3" s="1"/>
  <c r="AP122" i="3"/>
  <c r="CI147" i="8"/>
  <c r="CN147" i="8"/>
  <c r="CW109" i="4"/>
  <c r="CR109" i="4"/>
  <c r="CT824" i="3"/>
  <c r="CY119" i="4"/>
  <c r="AY69" i="3"/>
  <c r="AY71" i="3"/>
  <c r="AY749" i="3"/>
  <c r="AY753" i="3" s="1"/>
  <c r="BK113" i="8"/>
  <c r="BK136" i="8" s="1"/>
  <c r="CD221" i="4"/>
  <c r="CL27" i="3"/>
  <c r="CL15" i="3" s="1"/>
  <c r="BR135" i="10"/>
  <c r="BT135" i="10"/>
  <c r="BQ33" i="5"/>
  <c r="BV33" i="5"/>
  <c r="BQ50" i="5"/>
  <c r="CK41" i="7"/>
  <c r="BC41" i="8"/>
  <c r="BC34" i="6"/>
  <c r="BP178" i="3"/>
  <c r="CE54" i="4"/>
  <c r="CE201" i="3"/>
  <c r="CE54" i="8"/>
  <c r="CE249" i="3"/>
  <c r="BU287" i="8"/>
  <c r="BU109" i="4"/>
  <c r="CS205" i="7"/>
  <c r="BG85" i="3"/>
  <c r="BG74" i="8"/>
  <c r="BJ69" i="4"/>
  <c r="BD86" i="3"/>
  <c r="BD75" i="8"/>
  <c r="BE70" i="4"/>
  <c r="CC74" i="4"/>
  <c r="BX86" i="3"/>
  <c r="BX75" i="8"/>
  <c r="BY70" i="4"/>
  <c r="BR116" i="8"/>
  <c r="BW186" i="4"/>
  <c r="BR186" i="4"/>
  <c r="CI109" i="4"/>
  <c r="CD109" i="4"/>
  <c r="BT135" i="8"/>
  <c r="BY135" i="8"/>
  <c r="BT144" i="8"/>
  <c r="BO144" i="8"/>
  <c r="BY51" i="3"/>
  <c r="BY14" i="3" s="1"/>
  <c r="CD447" i="3"/>
  <c r="BY447" i="3"/>
  <c r="CD446" i="3"/>
  <c r="BY446" i="3"/>
  <c r="AZ419" i="3"/>
  <c r="CI70" i="10"/>
  <c r="BA287" i="8"/>
  <c r="CH147" i="8"/>
  <c r="CS41" i="7"/>
  <c r="BR304" i="8"/>
  <c r="CB109" i="4"/>
  <c r="CC138" i="8"/>
  <c r="CH138" i="8"/>
  <c r="BT51" i="3"/>
  <c r="BT14" i="3" s="1"/>
  <c r="BT446" i="3"/>
  <c r="BT447" i="3"/>
  <c r="BU448" i="3"/>
  <c r="BK287" i="8"/>
  <c r="BK55" i="7"/>
  <c r="BV203" i="4"/>
  <c r="CA222" i="4" s="1"/>
  <c r="AY736" i="3"/>
  <c r="CT405" i="3"/>
  <c r="CX279" i="3"/>
  <c r="BO130" i="4"/>
  <c r="CC108" i="7"/>
  <c r="CC106" i="7"/>
  <c r="CC71" i="8"/>
  <c r="CQ254" i="4"/>
  <c r="BP243" i="8"/>
  <c r="BP93" i="8"/>
  <c r="BU41" i="7"/>
  <c r="CL459" i="3"/>
  <c r="CL445" i="3"/>
  <c r="CL460" i="3"/>
  <c r="CL458" i="3"/>
  <c r="CB14" i="8"/>
  <c r="BD59" i="8"/>
  <c r="CK139" i="8"/>
  <c r="CF139" i="8"/>
  <c r="CJ141" i="8"/>
  <c r="CE141" i="8"/>
  <c r="CA163" i="4"/>
  <c r="CA165" i="4" s="1"/>
  <c r="CH163" i="4"/>
  <c r="CH165" i="4" s="1"/>
  <c r="CC163" i="4"/>
  <c r="CC165" i="4" s="1"/>
  <c r="AV391" i="3"/>
  <c r="AV400" i="3"/>
  <c r="BF448" i="3"/>
  <c r="BE446" i="3"/>
  <c r="BJ447" i="3"/>
  <c r="BE447" i="3"/>
  <c r="BT419" i="3"/>
  <c r="BT545" i="3"/>
  <c r="BT542" i="3"/>
  <c r="CG51" i="3"/>
  <c r="CG448" i="3"/>
  <c r="CG446" i="3"/>
  <c r="CH448" i="3"/>
  <c r="CG447" i="3"/>
  <c r="CR33" i="5"/>
  <c r="CW50" i="5"/>
  <c r="CR50" i="5"/>
  <c r="CW33" i="5"/>
  <c r="AP84" i="3"/>
  <c r="CG145" i="8"/>
  <c r="BC302" i="8"/>
  <c r="BC300" i="8" s="1"/>
  <c r="BQ201" i="8"/>
  <c r="BM336" i="4"/>
  <c r="BG38" i="7"/>
  <c r="BG41" i="7" s="1"/>
  <c r="BG192" i="7"/>
  <c r="BM192" i="7"/>
  <c r="BM43" i="7"/>
  <c r="CC203" i="7"/>
  <c r="CC205" i="7" s="1"/>
  <c r="CC39" i="7"/>
  <c r="BP27" i="6"/>
  <c r="BP97" i="6"/>
  <c r="BP28" i="6" s="1"/>
  <c r="BZ27" i="6"/>
  <c r="BZ97" i="6"/>
  <c r="BZ28" i="6" s="1"/>
  <c r="CE97" i="6"/>
  <c r="CE28" i="6" s="1"/>
  <c r="CE27" i="6"/>
  <c r="CS139" i="8"/>
  <c r="CN139" i="8"/>
  <c r="CX32" i="7"/>
  <c r="AW830" i="3"/>
  <c r="AW836" i="3"/>
  <c r="BB830" i="3"/>
  <c r="BY106" i="7"/>
  <c r="BY22" i="7"/>
  <c r="AT686" i="3"/>
  <c r="AU686" i="3" s="1"/>
  <c r="AT120" i="3"/>
  <c r="AT84" i="3"/>
  <c r="AT122" i="3"/>
  <c r="BJ30" i="6"/>
  <c r="BR109" i="4"/>
  <c r="BW109" i="4"/>
  <c r="BP824" i="3"/>
  <c r="BK824" i="3"/>
  <c r="BN23" i="6"/>
  <c r="BO71" i="6"/>
  <c r="BO23" i="6" s="1"/>
  <c r="CA45" i="8"/>
  <c r="CR39" i="7"/>
  <c r="CR202" i="7"/>
  <c r="CA21" i="7"/>
  <c r="CA209" i="7"/>
  <c r="CA130" i="6"/>
  <c r="CA40" i="6" s="1"/>
  <c r="BM219" i="4"/>
  <c r="CM45" i="7"/>
  <c r="CM160" i="7"/>
  <c r="BP45" i="8"/>
  <c r="BS284" i="4"/>
  <c r="CT150" i="7"/>
  <c r="BU30" i="6"/>
  <c r="BH150" i="7"/>
  <c r="BC85" i="8"/>
  <c r="BC216" i="8"/>
  <c r="CQ287" i="8"/>
  <c r="CG423" i="3"/>
  <c r="CB149" i="3"/>
  <c r="CG421" i="3"/>
  <c r="CB314" i="3"/>
  <c r="CB401" i="3"/>
  <c r="CB392" i="3"/>
  <c r="CB271" i="3" s="1"/>
  <c r="BT798" i="3"/>
  <c r="BT814" i="3"/>
  <c r="BC24" i="7"/>
  <c r="CS141" i="4"/>
  <c r="BL71" i="8"/>
  <c r="BL87" i="8" s="1"/>
  <c r="BL106" i="7"/>
  <c r="BD669" i="3"/>
  <c r="BQ123" i="8"/>
  <c r="BV189" i="4"/>
  <c r="BQ189" i="4"/>
  <c r="BQ45" i="8"/>
  <c r="BS33" i="5"/>
  <c r="BN50" i="5"/>
  <c r="BN33" i="5"/>
  <c r="BS50" i="5"/>
  <c r="CG194" i="7"/>
  <c r="CV137" i="4"/>
  <c r="CV135" i="4"/>
  <c r="BS180" i="4"/>
  <c r="BS306" i="8"/>
  <c r="BT306" i="8" s="1"/>
  <c r="CN46" i="7"/>
  <c r="CM46" i="7"/>
  <c r="CC183" i="4"/>
  <c r="CC135" i="10"/>
  <c r="CT202" i="7"/>
  <c r="CT205" i="7" s="1"/>
  <c r="CT39" i="7"/>
  <c r="CU97" i="8"/>
  <c r="CP155" i="8"/>
  <c r="CP97" i="8"/>
  <c r="CU155" i="8"/>
  <c r="BM26" i="10"/>
  <c r="BM196" i="10"/>
  <c r="CS287" i="8"/>
  <c r="CX294" i="8"/>
  <c r="BI26" i="10"/>
  <c r="BD192" i="10"/>
  <c r="BD190" i="10"/>
  <c r="BD12" i="10"/>
  <c r="BD90" i="6"/>
  <c r="BD191" i="10"/>
  <c r="BD193" i="10"/>
  <c r="BD194" i="10"/>
  <c r="BD14" i="10"/>
  <c r="BD13" i="10"/>
  <c r="BD44" i="8"/>
  <c r="BY107" i="7"/>
  <c r="BY23" i="7"/>
  <c r="CB178" i="3"/>
  <c r="BW281" i="8"/>
  <c r="BJ132" i="6"/>
  <c r="BD196" i="10"/>
  <c r="BP109" i="4"/>
  <c r="CZ168" i="4"/>
  <c r="CZ112" i="8"/>
  <c r="CY109" i="4"/>
  <c r="CQ55" i="7"/>
  <c r="BT41" i="7"/>
  <c r="BI199" i="8"/>
  <c r="BI201" i="8" s="1"/>
  <c r="BI296" i="8" s="1"/>
  <c r="BI294" i="8" s="1"/>
  <c r="BI188" i="8"/>
  <c r="BL24" i="7"/>
  <c r="BL108" i="7"/>
  <c r="CN105" i="4"/>
  <c r="CS109" i="4" s="1"/>
  <c r="CN167" i="8"/>
  <c r="CN107" i="7" s="1"/>
  <c r="CN107" i="4"/>
  <c r="BL27" i="6"/>
  <c r="BL97" i="6"/>
  <c r="BL28" i="6" s="1"/>
  <c r="BG199" i="8"/>
  <c r="BG201" i="8" s="1"/>
  <c r="BG296" i="8" s="1"/>
  <c r="BG294" i="8" s="1"/>
  <c r="BG298" i="8" s="1"/>
  <c r="BG216" i="8"/>
  <c r="BG188" i="8"/>
  <c r="BH836" i="3"/>
  <c r="BH805" i="3"/>
  <c r="BY41" i="7"/>
  <c r="BR91" i="8"/>
  <c r="BR14" i="8"/>
  <c r="BR46" i="8" s="1"/>
  <c r="BO813" i="3"/>
  <c r="BN219" i="4"/>
  <c r="BS219" i="4"/>
  <c r="BV186" i="4"/>
  <c r="BQ186" i="4"/>
  <c r="BQ116" i="8"/>
  <c r="BM209" i="7"/>
  <c r="BM130" i="6"/>
  <c r="BM40" i="6" s="1"/>
  <c r="BM21" i="7"/>
  <c r="BV30" i="5"/>
  <c r="BQ161" i="8"/>
  <c r="BQ149" i="7"/>
  <c r="BQ150" i="7"/>
  <c r="BQ12" i="10"/>
  <c r="BQ30" i="5"/>
  <c r="BV47" i="5"/>
  <c r="BQ47" i="5"/>
  <c r="BU45" i="8"/>
  <c r="BA55" i="7"/>
  <c r="BA281" i="8"/>
  <c r="CG543" i="3"/>
  <c r="CT27" i="8"/>
  <c r="CJ41" i="7"/>
  <c r="BM105" i="7"/>
  <c r="CV91" i="8"/>
  <c r="CR116" i="8"/>
  <c r="CR186" i="4"/>
  <c r="AS787" i="3"/>
  <c r="AY70" i="3"/>
  <c r="CY137" i="4"/>
  <c r="DD138" i="4" s="1"/>
  <c r="CS33" i="5"/>
  <c r="BB216" i="8"/>
  <c r="BB188" i="8"/>
  <c r="BB199" i="8"/>
  <c r="BB201" i="8" s="1"/>
  <c r="CJ109" i="4"/>
  <c r="CO109" i="4"/>
  <c r="BM199" i="8"/>
  <c r="BM188" i="8"/>
  <c r="CX30" i="6"/>
  <c r="CW14" i="8"/>
  <c r="CV201" i="8"/>
  <c r="CV296" i="8" s="1"/>
  <c r="CV294" i="8" s="1"/>
  <c r="CV298" i="8" s="1"/>
  <c r="CV302" i="8" s="1"/>
  <c r="CV300" i="8" s="1"/>
  <c r="CV308" i="8" s="1"/>
  <c r="CV310" i="8" s="1"/>
  <c r="BV27" i="6"/>
  <c r="BV97" i="6"/>
  <c r="BV28" i="6" s="1"/>
  <c r="BG982" i="3"/>
  <c r="BG744" i="3"/>
  <c r="BL121" i="3"/>
  <c r="BL84" i="3"/>
  <c r="BL122" i="3"/>
  <c r="CA108" i="7"/>
  <c r="CA24" i="7"/>
  <c r="AX831" i="3"/>
  <c r="AX133" i="4"/>
  <c r="AX844" i="3"/>
  <c r="BC831" i="3"/>
  <c r="CP25" i="3"/>
  <c r="CP23" i="3" s="1"/>
  <c r="CP15" i="3"/>
  <c r="CI47" i="3"/>
  <c r="CI18" i="3" s="1"/>
  <c r="CI19" i="3"/>
  <c r="CG19" i="3"/>
  <c r="CH19" i="3"/>
  <c r="DU130" i="4"/>
  <c r="DU131" i="4" s="1"/>
  <c r="CF19" i="3"/>
  <c r="BO250" i="3"/>
  <c r="CO24" i="3"/>
  <c r="CO13" i="3"/>
  <c r="AE53" i="8"/>
  <c r="CE573" i="3"/>
  <c r="CE61" i="3"/>
  <c r="BX750" i="3"/>
  <c r="BX749" i="3"/>
  <c r="DC58" i="3"/>
  <c r="DD58" i="3"/>
  <c r="BW749" i="3"/>
  <c r="BW750" i="3"/>
  <c r="CU274" i="3"/>
  <c r="CU272" i="3"/>
  <c r="CP279" i="3"/>
  <c r="CQ276" i="3"/>
  <c r="AP668" i="3"/>
  <c r="AQ70" i="3" s="1"/>
  <c r="AP56" i="3"/>
  <c r="CV137" i="8"/>
  <c r="AH71" i="3"/>
  <c r="AA158" i="3"/>
  <c r="CT288" i="3"/>
  <c r="CT286" i="3"/>
  <c r="BF137" i="8"/>
  <c r="CN127" i="4"/>
  <c r="CJ129" i="4"/>
  <c r="CO128" i="4"/>
  <c r="CJ128" i="4"/>
  <c r="CO39" i="3"/>
  <c r="CP406" i="3"/>
  <c r="CR38" i="3"/>
  <c r="CR396" i="3"/>
  <c r="CR394" i="3"/>
  <c r="CR398" i="3"/>
  <c r="CO38" i="3"/>
  <c r="CO394" i="3"/>
  <c r="CO398" i="3"/>
  <c r="CM220" i="4"/>
  <c r="CR220" i="4"/>
  <c r="BF712" i="3"/>
  <c r="BQ586" i="3"/>
  <c r="BR712" i="3"/>
  <c r="BZ221" i="4"/>
  <c r="BZ203" i="4"/>
  <c r="CE221" i="4"/>
  <c r="CQ578" i="3"/>
  <c r="CU671" i="3"/>
  <c r="CP673" i="3"/>
  <c r="CQ750" i="3"/>
  <c r="CP671" i="3"/>
  <c r="CQ150" i="3"/>
  <c r="CQ504" i="3"/>
  <c r="CP874" i="3"/>
  <c r="CU669" i="3"/>
  <c r="CQ257" i="4"/>
  <c r="CQ569" i="3"/>
  <c r="CQ151" i="3"/>
  <c r="CQ149" i="3"/>
  <c r="CP700" i="3"/>
  <c r="CP669" i="3"/>
  <c r="CP573" i="3"/>
  <c r="CO135" i="4"/>
  <c r="CO137" i="4"/>
  <c r="CO138" i="4" s="1"/>
  <c r="CO134" i="4"/>
  <c r="BV51" i="3"/>
  <c r="BV14" i="3" s="1"/>
  <c r="BV446" i="3"/>
  <c r="BV447" i="3"/>
  <c r="CA446" i="3"/>
  <c r="BV448" i="3"/>
  <c r="CA447" i="3"/>
  <c r="CX274" i="3"/>
  <c r="CT402" i="3"/>
  <c r="CV824" i="3"/>
  <c r="CX823" i="3"/>
  <c r="CY910" i="3"/>
  <c r="CT35" i="3"/>
  <c r="CT351" i="3"/>
  <c r="CT355" i="3"/>
  <c r="CY351" i="3"/>
  <c r="CP289" i="3"/>
  <c r="CO292" i="3"/>
  <c r="CT287" i="3"/>
  <c r="CT285" i="3"/>
  <c r="CT442" i="3"/>
  <c r="CC51" i="3"/>
  <c r="CC14" i="3" s="1"/>
  <c r="CC447" i="3"/>
  <c r="CH446" i="3"/>
  <c r="CC448" i="3"/>
  <c r="CH447" i="3"/>
  <c r="CM33" i="3"/>
  <c r="CM18" i="3" s="1"/>
  <c r="CM278" i="3"/>
  <c r="BZ151" i="3"/>
  <c r="BZ673" i="3"/>
  <c r="BZ257" i="4"/>
  <c r="BY573" i="3"/>
  <c r="BZ569" i="3"/>
  <c r="BU821" i="3"/>
  <c r="BU813" i="3"/>
  <c r="BU795" i="3"/>
  <c r="CA824" i="3"/>
  <c r="BY813" i="3"/>
  <c r="BY795" i="3"/>
  <c r="CE223" i="4"/>
  <c r="BZ114" i="8"/>
  <c r="BZ336" i="4"/>
  <c r="BZ223" i="4"/>
  <c r="CF586" i="3"/>
  <c r="CG712" i="3"/>
  <c r="CF708" i="3"/>
  <c r="CF573" i="3"/>
  <c r="CK113" i="8"/>
  <c r="CP220" i="4"/>
  <c r="CK220" i="4"/>
  <c r="CK336" i="4"/>
  <c r="CU116" i="4"/>
  <c r="CP116" i="4"/>
  <c r="CX813" i="3"/>
  <c r="BK221" i="4"/>
  <c r="CZ824" i="3"/>
  <c r="CT669" i="3"/>
  <c r="CY137" i="8"/>
  <c r="CI43" i="3"/>
  <c r="CI16" i="3" s="1"/>
  <c r="CN411" i="3"/>
  <c r="CN413" i="3"/>
  <c r="CG37" i="3"/>
  <c r="CG397" i="3"/>
  <c r="CH397" i="3"/>
  <c r="CL395" i="3"/>
  <c r="CG270" i="3"/>
  <c r="CI391" i="3"/>
  <c r="CL393" i="3"/>
  <c r="CF38" i="3"/>
  <c r="CF271" i="3"/>
  <c r="CF398" i="3"/>
  <c r="CK394" i="3"/>
  <c r="CK396" i="3"/>
  <c r="CH439" i="3"/>
  <c r="CH552" i="3"/>
  <c r="CJ553" i="3" s="1"/>
  <c r="CH485" i="3"/>
  <c r="CJ486" i="3" s="1"/>
  <c r="CH440" i="3"/>
  <c r="CJ440" i="3"/>
  <c r="CW692" i="3"/>
  <c r="CW693" i="3"/>
  <c r="DB694" i="3" s="1"/>
  <c r="CW134" i="4"/>
  <c r="CR137" i="4"/>
  <c r="CO220" i="4"/>
  <c r="CT220" i="4"/>
  <c r="CO717" i="3"/>
  <c r="CO720" i="3" s="1"/>
  <c r="CO719" i="3"/>
  <c r="CS292" i="3"/>
  <c r="BN178" i="3"/>
  <c r="CT404" i="3"/>
  <c r="CE56" i="8"/>
  <c r="CE157" i="3"/>
  <c r="CE55" i="4"/>
  <c r="BO816" i="3"/>
  <c r="CE815" i="3"/>
  <c r="CW943" i="3"/>
  <c r="CX943" i="3" s="1"/>
  <c r="CX937" i="3"/>
  <c r="CW939" i="3"/>
  <c r="CW360" i="3" s="1"/>
  <c r="CZ813" i="3"/>
  <c r="CZ821" i="3"/>
  <c r="CO35" i="3"/>
  <c r="CO20" i="3" s="1"/>
  <c r="CP355" i="3"/>
  <c r="CO345" i="3"/>
  <c r="CV669" i="3"/>
  <c r="CQ673" i="3"/>
  <c r="CQ874" i="3"/>
  <c r="CQ700" i="3"/>
  <c r="CV671" i="3"/>
  <c r="CQ671" i="3"/>
  <c r="CQ669" i="3"/>
  <c r="BZ51" i="3"/>
  <c r="BZ14" i="3" s="1"/>
  <c r="CA448" i="3"/>
  <c r="BZ446" i="3"/>
  <c r="BZ447" i="3"/>
  <c r="BZ448" i="3"/>
  <c r="BT795" i="3"/>
  <c r="BT813" i="3"/>
  <c r="CC821" i="3"/>
  <c r="CC813" i="3"/>
  <c r="CC137" i="4"/>
  <c r="CD127" i="4"/>
  <c r="CK708" i="3"/>
  <c r="CL712" i="3"/>
  <c r="CK586" i="3"/>
  <c r="CP708" i="3"/>
  <c r="CK573" i="3"/>
  <c r="CM708" i="3"/>
  <c r="CH712" i="3"/>
  <c r="CH573" i="3"/>
  <c r="CI573" i="3" s="1"/>
  <c r="CH708" i="3"/>
  <c r="CP829" i="3"/>
  <c r="CX272" i="3"/>
  <c r="DC89" i="4"/>
  <c r="DD654" i="3"/>
  <c r="CP128" i="4"/>
  <c r="CS127" i="4"/>
  <c r="CU128" i="4"/>
  <c r="CP129" i="4"/>
  <c r="CJ398" i="3"/>
  <c r="CM396" i="3"/>
  <c r="CM394" i="3"/>
  <c r="CO814" i="3"/>
  <c r="CS806" i="3"/>
  <c r="BV221" i="4"/>
  <c r="CI221" i="4"/>
  <c r="CP611" i="3"/>
  <c r="CP602" i="3" s="1"/>
  <c r="CP71" i="3"/>
  <c r="CV116" i="4"/>
  <c r="DA116" i="4"/>
  <c r="CH71" i="3"/>
  <c r="CH121" i="3"/>
  <c r="CZ876" i="3"/>
  <c r="CZ878" i="3"/>
  <c r="CZ877" i="3"/>
  <c r="CZ875" i="3"/>
  <c r="CT407" i="3"/>
  <c r="CT293" i="3"/>
  <c r="CT137" i="4"/>
  <c r="CX127" i="4"/>
  <c r="BZ419" i="3"/>
  <c r="BZ313" i="3"/>
  <c r="CD418" i="3"/>
  <c r="BZ400" i="3"/>
  <c r="CE420" i="3"/>
  <c r="BZ542" i="3"/>
  <c r="CE422" i="3"/>
  <c r="CE470" i="3" s="1"/>
  <c r="CE480" i="3" s="1"/>
  <c r="CE482" i="3" s="1"/>
  <c r="BZ545" i="3"/>
  <c r="BZ391" i="3"/>
  <c r="BZ270" i="3" s="1"/>
  <c r="CJ33" i="3"/>
  <c r="CJ18" i="3" s="1"/>
  <c r="BV129" i="4"/>
  <c r="BV137" i="4"/>
  <c r="BX813" i="3"/>
  <c r="BX821" i="3"/>
  <c r="BX795" i="3"/>
  <c r="BZ824" i="3"/>
  <c r="CE824" i="3"/>
  <c r="CD823" i="3"/>
  <c r="CG813" i="3"/>
  <c r="CH813" i="3"/>
  <c r="CH795" i="3"/>
  <c r="CH821" i="3"/>
  <c r="CK137" i="4"/>
  <c r="CK135" i="4"/>
  <c r="CP134" i="4"/>
  <c r="CK134" i="4"/>
  <c r="BK336" i="4"/>
  <c r="BK220" i="4"/>
  <c r="BK203" i="4"/>
  <c r="CU821" i="3"/>
  <c r="CU813" i="3"/>
  <c r="CU795" i="3"/>
  <c r="DB90" i="4"/>
  <c r="DB93" i="4"/>
  <c r="CP257" i="4"/>
  <c r="CP258" i="4" s="1"/>
  <c r="CO874" i="3"/>
  <c r="CP150" i="3"/>
  <c r="CP151" i="3"/>
  <c r="CO700" i="3"/>
  <c r="CP149" i="3"/>
  <c r="CP504" i="3"/>
  <c r="CO669" i="3"/>
  <c r="CP569" i="3"/>
  <c r="CP578" i="3"/>
  <c r="CP750" i="3"/>
  <c r="CO573" i="3"/>
  <c r="CP488" i="3"/>
  <c r="CP510" i="3"/>
  <c r="CJ114" i="8"/>
  <c r="CO223" i="4"/>
  <c r="CJ223" i="4"/>
  <c r="CJ336" i="4"/>
  <c r="CS293" i="3"/>
  <c r="CS403" i="3"/>
  <c r="CS405" i="3"/>
  <c r="CO463" i="3"/>
  <c r="CO457" i="3" s="1"/>
  <c r="CO470" i="3"/>
  <c r="CO407" i="3"/>
  <c r="CP407" i="3"/>
  <c r="CO405" i="3"/>
  <c r="CM135" i="4"/>
  <c r="CM134" i="4"/>
  <c r="CO496" i="3"/>
  <c r="CO497" i="3" s="1"/>
  <c r="CO784" i="3"/>
  <c r="CV793" i="3"/>
  <c r="CX806" i="3"/>
  <c r="CV798" i="3"/>
  <c r="CV814" i="3"/>
  <c r="CV795" i="3"/>
  <c r="CN451" i="3"/>
  <c r="CU34" i="3"/>
  <c r="CU354" i="3"/>
  <c r="CU365" i="3"/>
  <c r="CU350" i="3"/>
  <c r="CZ350" i="3"/>
  <c r="CU345" i="3"/>
  <c r="CV354" i="3"/>
  <c r="CR345" i="3"/>
  <c r="CW351" i="3"/>
  <c r="CR355" i="3"/>
  <c r="CW286" i="3"/>
  <c r="CR686" i="3"/>
  <c r="CR293" i="3"/>
  <c r="CR290" i="3"/>
  <c r="CW288" i="3"/>
  <c r="CT290" i="3"/>
  <c r="CT274" i="3"/>
  <c r="CT272" i="3"/>
  <c r="CP276" i="3"/>
  <c r="CO279" i="3"/>
  <c r="CT38" i="3"/>
  <c r="CT398" i="3"/>
  <c r="CT396" i="3"/>
  <c r="CT394" i="3"/>
  <c r="CR39" i="3"/>
  <c r="CR292" i="3"/>
  <c r="CT406" i="3"/>
  <c r="CM573" i="3"/>
  <c r="CN573" i="3" s="1"/>
  <c r="CM700" i="3"/>
  <c r="CM874" i="3"/>
  <c r="CN668" i="3"/>
  <c r="CM149" i="3"/>
  <c r="CM671" i="3"/>
  <c r="CM150" i="3"/>
  <c r="CM578" i="3"/>
  <c r="CM510" i="3"/>
  <c r="CM488" i="3"/>
  <c r="CM151" i="3"/>
  <c r="CM257" i="4"/>
  <c r="CM673" i="3"/>
  <c r="CO442" i="3"/>
  <c r="CA223" i="4"/>
  <c r="BZ129" i="4"/>
  <c r="BZ137" i="4"/>
  <c r="BZ128" i="4"/>
  <c r="CE821" i="3"/>
  <c r="CE813" i="3"/>
  <c r="CE795" i="3"/>
  <c r="CF795" i="3"/>
  <c r="CF821" i="3"/>
  <c r="CF813" i="3"/>
  <c r="CC695" i="3"/>
  <c r="CE446" i="3"/>
  <c r="AU158" i="3"/>
  <c r="CJ27" i="3"/>
  <c r="CN313" i="3"/>
  <c r="CJ178" i="3"/>
  <c r="AI158" i="3"/>
  <c r="CJ47" i="3"/>
  <c r="CL213" i="3"/>
  <c r="CL121" i="3"/>
  <c r="BO52" i="4"/>
  <c r="BO53" i="4" s="1"/>
  <c r="BO158" i="3"/>
  <c r="BO52" i="8"/>
  <c r="CR514" i="3"/>
  <c r="CR557" i="3"/>
  <c r="CF39" i="3"/>
  <c r="CK402" i="3"/>
  <c r="CG406" i="3"/>
  <c r="CK404" i="3"/>
  <c r="CF406" i="3"/>
  <c r="CF283" i="3"/>
  <c r="DO944" i="3"/>
  <c r="DR944" i="3" s="1"/>
  <c r="DR886" i="3"/>
  <c r="CU485" i="3"/>
  <c r="CU510" i="3"/>
  <c r="CV508" i="3"/>
  <c r="CM28" i="3"/>
  <c r="CM179" i="3"/>
  <c r="CR181" i="3" s="1"/>
  <c r="CN314" i="3"/>
  <c r="CO484" i="3"/>
  <c r="CO487" i="3"/>
  <c r="CK486" i="3"/>
  <c r="CJ513" i="3"/>
  <c r="CM27" i="3"/>
  <c r="CM15" i="3" s="1"/>
  <c r="CM178" i="3"/>
  <c r="CL557" i="3"/>
  <c r="CL510" i="3"/>
  <c r="CM29" i="3"/>
  <c r="CM16" i="3" s="1"/>
  <c r="CN296" i="3"/>
  <c r="CM206" i="3"/>
  <c r="CO212" i="3" s="1"/>
  <c r="CL178" i="3"/>
  <c r="CJ557" i="3"/>
  <c r="AR410" i="3"/>
  <c r="AR400" i="3"/>
  <c r="AR391" i="3"/>
  <c r="CG398" i="3"/>
  <c r="CG271" i="3"/>
  <c r="CI392" i="3"/>
  <c r="CI38" i="3" s="1"/>
  <c r="CH398" i="3"/>
  <c r="CO543" i="3"/>
  <c r="CJ543" i="3"/>
  <c r="CQ514" i="3"/>
  <c r="CQ510" i="3"/>
  <c r="CR509" i="3"/>
  <c r="CQ557" i="3"/>
  <c r="CQ509" i="3"/>
  <c r="CL835" i="3"/>
  <c r="CJ712" i="3"/>
  <c r="CI708" i="3"/>
  <c r="CL221" i="4"/>
  <c r="CB813" i="3"/>
  <c r="CB795" i="3"/>
  <c r="CB821" i="3"/>
  <c r="BK708" i="3"/>
  <c r="BP708" i="3"/>
  <c r="BL712" i="3"/>
  <c r="BK712" i="3"/>
  <c r="BM708" i="3"/>
  <c r="BR708" i="3"/>
  <c r="BM712" i="3"/>
  <c r="BN712" i="3"/>
  <c r="BW220" i="4"/>
  <c r="BW113" i="8"/>
  <c r="BW203" i="4"/>
  <c r="CL514" i="3"/>
  <c r="CL488" i="3"/>
  <c r="CM486" i="3"/>
  <c r="CL486" i="3"/>
  <c r="CL513" i="3"/>
  <c r="CL504" i="3"/>
  <c r="BL178" i="3"/>
  <c r="AP722" i="3"/>
  <c r="AL419" i="3"/>
  <c r="AL55" i="8" s="1"/>
  <c r="CR442" i="3"/>
  <c r="CE440" i="3"/>
  <c r="CE508" i="3"/>
  <c r="CF440" i="3"/>
  <c r="CE485" i="3"/>
  <c r="CE552" i="3"/>
  <c r="CF439" i="3"/>
  <c r="CF502" i="3"/>
  <c r="CG441" i="3"/>
  <c r="CF485" i="3"/>
  <c r="CF441" i="3"/>
  <c r="CF466" i="3"/>
  <c r="CQ835" i="3"/>
  <c r="CV829" i="3"/>
  <c r="CQ829" i="3"/>
  <c r="CF284" i="3"/>
  <c r="CG407" i="3"/>
  <c r="CF407" i="3"/>
  <c r="CI401" i="3"/>
  <c r="CI40" i="3" s="1"/>
  <c r="CI13" i="3" s="1"/>
  <c r="CK405" i="3"/>
  <c r="CK403" i="3"/>
  <c r="CW129" i="3"/>
  <c r="CM463" i="3"/>
  <c r="CM457" i="3" s="1"/>
  <c r="CM470" i="3"/>
  <c r="CJ283" i="3"/>
  <c r="CJ402" i="3"/>
  <c r="CO402" i="3"/>
  <c r="CJ404" i="3"/>
  <c r="CK406" i="3"/>
  <c r="CO404" i="3"/>
  <c r="CJ406" i="3"/>
  <c r="CF578" i="3"/>
  <c r="BX114" i="8"/>
  <c r="BX336" i="4"/>
  <c r="CQ442" i="3"/>
  <c r="BS712" i="3"/>
  <c r="BX708" i="3"/>
  <c r="BS708" i="3"/>
  <c r="BW824" i="3"/>
  <c r="CB824" i="3"/>
  <c r="CK33" i="3"/>
  <c r="CK18" i="3" s="1"/>
  <c r="CK278" i="3"/>
  <c r="CL543" i="3"/>
  <c r="DD17" i="3"/>
  <c r="CQ573" i="3"/>
  <c r="CQ708" i="3"/>
  <c r="CV708" i="3"/>
  <c r="CQ712" i="3"/>
  <c r="CR712" i="3"/>
  <c r="AX391" i="3"/>
  <c r="AX400" i="3"/>
  <c r="AX410" i="3"/>
  <c r="AX392" i="3" s="1"/>
  <c r="CM404" i="3"/>
  <c r="CM406" i="3"/>
  <c r="CM402" i="3"/>
  <c r="CR402" i="3"/>
  <c r="CO406" i="3"/>
  <c r="CR404" i="3"/>
  <c r="CM283" i="3"/>
  <c r="CN421" i="3"/>
  <c r="CN423" i="3"/>
  <c r="CJ463" i="3"/>
  <c r="CJ470" i="3"/>
  <c r="CJ476" i="3" s="1"/>
  <c r="CL135" i="4"/>
  <c r="CL137" i="4"/>
  <c r="CQ134" i="4"/>
  <c r="BV708" i="3"/>
  <c r="BW712" i="3"/>
  <c r="BV712" i="3"/>
  <c r="BV573" i="3"/>
  <c r="CA708" i="3"/>
  <c r="CC829" i="3"/>
  <c r="BO708" i="3"/>
  <c r="BT708" i="3"/>
  <c r="BO586" i="3"/>
  <c r="BP712" i="3"/>
  <c r="CL467" i="3"/>
  <c r="BW150" i="3"/>
  <c r="BW297" i="3"/>
  <c r="CC798" i="3"/>
  <c r="CC795" i="3"/>
  <c r="CC814" i="3"/>
  <c r="DO946" i="3"/>
  <c r="DN937" i="3"/>
  <c r="DN910" i="3"/>
  <c r="CC565" i="3"/>
  <c r="CC391" i="3"/>
  <c r="CC400" i="3"/>
  <c r="CH402" i="3" s="1"/>
  <c r="CC410" i="3"/>
  <c r="CD409" i="3"/>
  <c r="CC296" i="3"/>
  <c r="CH442" i="3"/>
  <c r="CG439" i="3"/>
  <c r="CG442" i="3"/>
  <c r="AY419" i="3"/>
  <c r="AY400" i="3"/>
  <c r="AY391" i="3"/>
  <c r="CN412" i="3"/>
  <c r="CN414" i="3"/>
  <c r="CR566" i="3"/>
  <c r="CO567" i="3"/>
  <c r="CM557" i="3"/>
  <c r="CM567" i="3"/>
  <c r="CM566" i="3"/>
  <c r="CM569" i="3"/>
  <c r="CF496" i="3"/>
  <c r="CF497" i="3" s="1"/>
  <c r="CE784" i="3"/>
  <c r="CF784" i="3"/>
  <c r="CE496" i="3"/>
  <c r="CE497" i="3" s="1"/>
  <c r="CQ203" i="4"/>
  <c r="CQ113" i="8"/>
  <c r="CV136" i="8" s="1"/>
  <c r="CQ220" i="4"/>
  <c r="CV220" i="4"/>
  <c r="CH283" i="3"/>
  <c r="CH406" i="3"/>
  <c r="CI400" i="3"/>
  <c r="CI39" i="3" s="1"/>
  <c r="CE586" i="3"/>
  <c r="CE708" i="3"/>
  <c r="CE712" i="3"/>
  <c r="CF712" i="3"/>
  <c r="CJ708" i="3"/>
  <c r="CQ487" i="3"/>
  <c r="CQ484" i="3"/>
  <c r="CQ488" i="3"/>
  <c r="CQ513" i="3"/>
  <c r="CR486" i="3"/>
  <c r="CQ486" i="3"/>
  <c r="CL113" i="8"/>
  <c r="CL203" i="4"/>
  <c r="CL336" i="4"/>
  <c r="CO712" i="3"/>
  <c r="CS708" i="3"/>
  <c r="CN708" i="3"/>
  <c r="CM442" i="3"/>
  <c r="CL442" i="3"/>
  <c r="BY823" i="3"/>
  <c r="CP837" i="3"/>
  <c r="DC658" i="3"/>
  <c r="CW211" i="3"/>
  <c r="CT213" i="3"/>
  <c r="CR250" i="3"/>
  <c r="CW209" i="3"/>
  <c r="CR121" i="3"/>
  <c r="CR213" i="3"/>
  <c r="AN410" i="3"/>
  <c r="CX292" i="3"/>
  <c r="CZ289" i="3"/>
  <c r="AX55" i="8"/>
  <c r="BR392" i="3"/>
  <c r="BR271" i="3" s="1"/>
  <c r="CU183" i="3"/>
  <c r="CP159" i="3"/>
  <c r="CS179" i="3"/>
  <c r="CP120" i="3"/>
  <c r="CU181" i="3"/>
  <c r="CP70" i="3"/>
  <c r="CP185" i="3"/>
  <c r="CP202" i="3"/>
  <c r="CP249" i="3"/>
  <c r="BC410" i="3"/>
  <c r="BC400" i="3"/>
  <c r="BC391" i="3"/>
  <c r="AH391" i="3"/>
  <c r="AH410" i="3"/>
  <c r="AN419" i="3"/>
  <c r="AS55" i="8" s="1"/>
  <c r="AO391" i="3"/>
  <c r="AO410" i="3"/>
  <c r="AO400" i="3"/>
  <c r="AI410" i="3"/>
  <c r="AI57" i="8" s="1"/>
  <c r="AM419" i="3"/>
  <c r="AQ392" i="3"/>
  <c r="AQ401" i="3"/>
  <c r="DD944" i="3"/>
  <c r="DH886" i="3"/>
  <c r="CS24" i="3"/>
  <c r="CP157" i="3"/>
  <c r="CP210" i="3"/>
  <c r="CP208" i="3"/>
  <c r="CQ212" i="3"/>
  <c r="CU210" i="3"/>
  <c r="CU208" i="3"/>
  <c r="CP56" i="8"/>
  <c r="CP250" i="3"/>
  <c r="CP212" i="3"/>
  <c r="CP55" i="4"/>
  <c r="BV391" i="3"/>
  <c r="BV313" i="3"/>
  <c r="BV542" i="3"/>
  <c r="BV400" i="3"/>
  <c r="BV545" i="3"/>
  <c r="BV419" i="3"/>
  <c r="CR26" i="3"/>
  <c r="CO56" i="8"/>
  <c r="CT208" i="3"/>
  <c r="CO55" i="4"/>
  <c r="CT210" i="3"/>
  <c r="CO157" i="3"/>
  <c r="CS206" i="3"/>
  <c r="CO250" i="3"/>
  <c r="CO286" i="3"/>
  <c r="DS946" i="3"/>
  <c r="DW946" i="3" s="1"/>
  <c r="DS904" i="3"/>
  <c r="DS898" i="3"/>
  <c r="DS910" i="3"/>
  <c r="DS937" i="3"/>
  <c r="DS887" i="3"/>
  <c r="DS943" i="3" s="1"/>
  <c r="AJ400" i="3"/>
  <c r="AJ410" i="3"/>
  <c r="AJ57" i="8" s="1"/>
  <c r="AS391" i="3"/>
  <c r="AS410" i="3"/>
  <c r="AS400" i="3"/>
  <c r="AH419" i="3"/>
  <c r="AH55" i="8" s="1"/>
  <c r="AM410" i="3"/>
  <c r="CR249" i="3"/>
  <c r="CR185" i="3"/>
  <c r="CW181" i="3"/>
  <c r="CW183" i="3"/>
  <c r="CR120" i="3"/>
  <c r="CR202" i="3"/>
  <c r="AL400" i="3"/>
  <c r="AL391" i="3"/>
  <c r="AL410" i="3"/>
  <c r="AT410" i="3"/>
  <c r="AT391" i="3"/>
  <c r="AT400" i="3"/>
  <c r="CQ208" i="3"/>
  <c r="CQ202" i="3"/>
  <c r="CQ120" i="3"/>
  <c r="CQ159" i="3"/>
  <c r="CV181" i="3"/>
  <c r="CV183" i="3"/>
  <c r="CQ249" i="3"/>
  <c r="CQ70" i="3"/>
  <c r="CQ185" i="3"/>
  <c r="CV211" i="3"/>
  <c r="CQ213" i="3"/>
  <c r="CQ121" i="3"/>
  <c r="CV209" i="3"/>
  <c r="CQ250" i="3"/>
  <c r="CS207" i="3"/>
  <c r="CQ209" i="3"/>
  <c r="CQ71" i="3"/>
  <c r="CQ211" i="3"/>
  <c r="BL821" i="3"/>
  <c r="BL813" i="3"/>
  <c r="CH876" i="3"/>
  <c r="CH875" i="3"/>
  <c r="CH877" i="3"/>
  <c r="CH878" i="3"/>
  <c r="CY18" i="3"/>
  <c r="BX636" i="3"/>
  <c r="BS637" i="3"/>
  <c r="CC116" i="4"/>
  <c r="CA50" i="8"/>
  <c r="CF50" i="8"/>
  <c r="AC55" i="8"/>
  <c r="AB57" i="8"/>
  <c r="AG57" i="8"/>
  <c r="DP937" i="3"/>
  <c r="DP904" i="3"/>
  <c r="CS823" i="3"/>
  <c r="CO824" i="3"/>
  <c r="CG636" i="3"/>
  <c r="CI632" i="3"/>
  <c r="DD20" i="3"/>
  <c r="DC250" i="3"/>
  <c r="DC20" i="3" s="1"/>
  <c r="BE53" i="4"/>
  <c r="CY55" i="8"/>
  <c r="CT55" i="8"/>
  <c r="DK944" i="3"/>
  <c r="DM886" i="3"/>
  <c r="CS847" i="3"/>
  <c r="CZ55" i="8"/>
  <c r="CO587" i="3"/>
  <c r="CS662" i="3"/>
  <c r="CS693" i="3"/>
  <c r="CT738" i="3"/>
  <c r="CX738" i="3" s="1"/>
  <c r="CT663" i="3"/>
  <c r="CT547" i="3"/>
  <c r="CT548" i="3" s="1"/>
  <c r="CT542" i="3" s="1"/>
  <c r="CZ795" i="3"/>
  <c r="CZ112" i="4" s="1"/>
  <c r="CZ798" i="3"/>
  <c r="CZ814" i="3"/>
  <c r="DE815" i="3" s="1"/>
  <c r="CX945" i="3"/>
  <c r="CZ693" i="3"/>
  <c r="CZ692" i="3"/>
  <c r="CO795" i="3"/>
  <c r="CO821" i="3"/>
  <c r="CO813" i="3"/>
  <c r="CR150" i="3"/>
  <c r="CR700" i="3"/>
  <c r="CR673" i="3"/>
  <c r="CR257" i="4"/>
  <c r="CR504" i="3"/>
  <c r="CR874" i="3"/>
  <c r="CR149" i="3"/>
  <c r="CR573" i="3"/>
  <c r="CS573" i="3" s="1"/>
  <c r="CW669" i="3"/>
  <c r="CR578" i="3"/>
  <c r="CR569" i="3"/>
  <c r="CR488" i="3"/>
  <c r="CR151" i="3"/>
  <c r="CR669" i="3"/>
  <c r="CR671" i="3"/>
  <c r="CS668" i="3"/>
  <c r="CS257" i="4" s="1"/>
  <c r="CW671" i="3"/>
  <c r="CR510" i="3"/>
  <c r="CR70" i="3"/>
  <c r="CR71" i="3"/>
  <c r="CY878" i="3"/>
  <c r="CY875" i="3"/>
  <c r="CY876" i="3"/>
  <c r="CY877" i="3"/>
  <c r="CD41" i="8"/>
  <c r="DA167" i="8"/>
  <c r="DA107" i="7" s="1"/>
  <c r="DA129" i="4"/>
  <c r="DA137" i="4"/>
  <c r="DA107" i="4"/>
  <c r="DA105" i="4"/>
  <c r="DA57" i="8"/>
  <c r="DA148" i="4"/>
  <c r="DA150" i="4"/>
  <c r="DA122" i="8"/>
  <c r="DA188" i="4"/>
  <c r="BI53" i="4"/>
  <c r="BN53" i="4"/>
  <c r="CQ60" i="8"/>
  <c r="CQ61" i="8"/>
  <c r="BM135" i="4"/>
  <c r="BM137" i="4"/>
  <c r="BB108" i="4"/>
  <c r="BG108" i="4"/>
  <c r="BB105" i="4"/>
  <c r="BS314" i="3"/>
  <c r="BS744" i="3"/>
  <c r="BS982" i="3"/>
  <c r="CL824" i="3"/>
  <c r="CI823" i="3"/>
  <c r="CG824" i="3"/>
  <c r="CV27" i="8"/>
  <c r="CV100" i="8"/>
  <c r="CS614" i="3"/>
  <c r="CG129" i="4"/>
  <c r="CL128" i="4"/>
  <c r="CI127" i="4"/>
  <c r="CG128" i="4"/>
  <c r="CR70" i="5"/>
  <c r="DA151" i="4"/>
  <c r="CW83" i="5"/>
  <c r="BX144" i="8"/>
  <c r="CZ57" i="8"/>
  <c r="DA31" i="5"/>
  <c r="DA48" i="5"/>
  <c r="DF80" i="10"/>
  <c r="DA55" i="8"/>
  <c r="CV55" i="8"/>
  <c r="DA329" i="4"/>
  <c r="DF331" i="4" s="1"/>
  <c r="DA36" i="4"/>
  <c r="CZ286" i="8"/>
  <c r="CZ200" i="8"/>
  <c r="CZ295" i="8" s="1"/>
  <c r="CZ294" i="8" s="1"/>
  <c r="CZ298" i="8" s="1"/>
  <c r="BJ53" i="4"/>
  <c r="CO14" i="8"/>
  <c r="CT128" i="8"/>
  <c r="CO91" i="8"/>
  <c r="CO128" i="8"/>
  <c r="CO87" i="8"/>
  <c r="CT81" i="8"/>
  <c r="CO81" i="8"/>
  <c r="DA116" i="8"/>
  <c r="DA81" i="5"/>
  <c r="DA98" i="5"/>
  <c r="CV693" i="3"/>
  <c r="CV692" i="3"/>
  <c r="DA692" i="3"/>
  <c r="DA40" i="6"/>
  <c r="DA101" i="3"/>
  <c r="DA95" i="3"/>
  <c r="DA189" i="4"/>
  <c r="DA123" i="8"/>
  <c r="DA146" i="8" s="1"/>
  <c r="CX61" i="8"/>
  <c r="CX60" i="8"/>
  <c r="BJ60" i="8"/>
  <c r="BJ61" i="8"/>
  <c r="CC45" i="7"/>
  <c r="CC160" i="7"/>
  <c r="DB912" i="3"/>
  <c r="BL18" i="8"/>
  <c r="BB45" i="8"/>
  <c r="BF144" i="8"/>
  <c r="BA144" i="8"/>
  <c r="CZ139" i="8"/>
  <c r="CU139" i="8"/>
  <c r="CA18" i="8"/>
  <c r="CA87" i="8"/>
  <c r="CF86" i="8"/>
  <c r="CM36" i="6"/>
  <c r="CL36" i="6"/>
  <c r="DA37" i="5"/>
  <c r="DA875" i="3"/>
  <c r="BW163" i="4"/>
  <c r="BW165" i="4" s="1"/>
  <c r="BG138" i="8"/>
  <c r="CI21" i="6"/>
  <c r="DA34" i="4"/>
  <c r="DA77" i="8"/>
  <c r="DA74" i="4"/>
  <c r="DA75" i="8"/>
  <c r="DA131" i="8" s="1"/>
  <c r="CZ71" i="8"/>
  <c r="CZ160" i="7"/>
  <c r="CZ108" i="7"/>
  <c r="CJ738" i="3"/>
  <c r="CN662" i="3"/>
  <c r="CI693" i="3"/>
  <c r="CI668" i="3"/>
  <c r="CJ663" i="3"/>
  <c r="CI662" i="3"/>
  <c r="CV60" i="8"/>
  <c r="CV61" i="8"/>
  <c r="DA60" i="8"/>
  <c r="DA61" i="8"/>
  <c r="BL202" i="4"/>
  <c r="BQ830" i="3"/>
  <c r="BL836" i="3"/>
  <c r="BL830" i="3"/>
  <c r="DM945" i="3"/>
  <c r="CZ87" i="4"/>
  <c r="CA23" i="6"/>
  <c r="CD71" i="6"/>
  <c r="CD23" i="6" s="1"/>
  <c r="BW52" i="7"/>
  <c r="CL139" i="8"/>
  <c r="CG139" i="8"/>
  <c r="CG35" i="7"/>
  <c r="DH143" i="8"/>
  <c r="DC143" i="8"/>
  <c r="BM125" i="8"/>
  <c r="BM229" i="4"/>
  <c r="CR30" i="6"/>
  <c r="DA45" i="4"/>
  <c r="DA46" i="4"/>
  <c r="DA73" i="8"/>
  <c r="CY57" i="8"/>
  <c r="DA847" i="3"/>
  <c r="DA787" i="3"/>
  <c r="DA793" i="3"/>
  <c r="DA841" i="3"/>
  <c r="DA823" i="3"/>
  <c r="DA798" i="3"/>
  <c r="DA809" i="3"/>
  <c r="DA79" i="8"/>
  <c r="DA133" i="8" s="1"/>
  <c r="DA150" i="8" s="1"/>
  <c r="DF83" i="5"/>
  <c r="DA750" i="3"/>
  <c r="DF755" i="3" s="1"/>
  <c r="CZ243" i="8"/>
  <c r="CZ223" i="8"/>
  <c r="BF53" i="4"/>
  <c r="BK53" i="4"/>
  <c r="CU60" i="8"/>
  <c r="BR45" i="8"/>
  <c r="BG53" i="4"/>
  <c r="BH53" i="4"/>
  <c r="DA36" i="5"/>
  <c r="CA60" i="8"/>
  <c r="CA61" i="8"/>
  <c r="BY61" i="8"/>
  <c r="BY60" i="8"/>
  <c r="BT60" i="8"/>
  <c r="BT61" i="8"/>
  <c r="BU61" i="8"/>
  <c r="BU60" i="8"/>
  <c r="BZ60" i="8"/>
  <c r="BZ61" i="8"/>
  <c r="BJ118" i="8"/>
  <c r="BO225" i="4"/>
  <c r="BJ225" i="4"/>
  <c r="BK60" i="8"/>
  <c r="BF61" i="8"/>
  <c r="BF60" i="8"/>
  <c r="BK61" i="8"/>
  <c r="AY120" i="3"/>
  <c r="AY122" i="3"/>
  <c r="AY84" i="3"/>
  <c r="BL142" i="8"/>
  <c r="BG142" i="8"/>
  <c r="BR744" i="3"/>
  <c r="CV27" i="6"/>
  <c r="CV97" i="6"/>
  <c r="CV28" i="6" s="1"/>
  <c r="BR23" i="6"/>
  <c r="BX13" i="10"/>
  <c r="CC31" i="5"/>
  <c r="BX14" i="10"/>
  <c r="CC48" i="5"/>
  <c r="BX48" i="5"/>
  <c r="BX31" i="5"/>
  <c r="BH22" i="8"/>
  <c r="CQ70" i="5"/>
  <c r="CV83" i="5"/>
  <c r="BW229" i="4"/>
  <c r="BR125" i="8"/>
  <c r="BR229" i="4"/>
  <c r="BL125" i="8"/>
  <c r="BL985" i="3"/>
  <c r="DA13" i="10"/>
  <c r="DA14" i="10"/>
  <c r="DA12" i="10"/>
  <c r="DA44" i="8"/>
  <c r="DB776" i="3"/>
  <c r="BV144" i="8"/>
  <c r="BQ144" i="8"/>
  <c r="CN46" i="8"/>
  <c r="CN35" i="7"/>
  <c r="CV35" i="7"/>
  <c r="DA135" i="4"/>
  <c r="CK302" i="8"/>
  <c r="CK300" i="8" s="1"/>
  <c r="CK308" i="8" s="1"/>
  <c r="DA132" i="5"/>
  <c r="DA149" i="5"/>
  <c r="DA132" i="3"/>
  <c r="DA129" i="3"/>
  <c r="BF195" i="10"/>
  <c r="BF26" i="10"/>
  <c r="CB90" i="8"/>
  <c r="BW90" i="8"/>
  <c r="BW22" i="8"/>
  <c r="CB156" i="8"/>
  <c r="BW147" i="8"/>
  <c r="DV130" i="4"/>
  <c r="DV131" i="4" s="1"/>
  <c r="DB19" i="3"/>
  <c r="DA253" i="3"/>
  <c r="DA257" i="3"/>
  <c r="DA74" i="8"/>
  <c r="DA130" i="8" s="1"/>
  <c r="DA73" i="4"/>
  <c r="DF38" i="5"/>
  <c r="DA32" i="4"/>
  <c r="DA167" i="4"/>
  <c r="CZ199" i="8"/>
  <c r="CZ188" i="8"/>
  <c r="DA287" i="8"/>
  <c r="DA55" i="7"/>
  <c r="DA124" i="8"/>
  <c r="DJ144" i="8"/>
  <c r="DO144" i="8"/>
  <c r="CD156" i="8"/>
  <c r="BY22" i="8"/>
  <c r="CD90" i="8"/>
  <c r="BY156" i="8"/>
  <c r="BY90" i="8"/>
  <c r="CB61" i="8"/>
  <c r="CB60" i="8"/>
  <c r="BB813" i="3"/>
  <c r="BB821" i="3"/>
  <c r="BI118" i="8"/>
  <c r="BN225" i="4"/>
  <c r="BI225" i="4"/>
  <c r="BK195" i="10"/>
  <c r="BK26" i="10"/>
  <c r="DG943" i="3"/>
  <c r="BO60" i="8"/>
  <c r="BO61" i="8"/>
  <c r="BP60" i="8"/>
  <c r="BP61" i="8"/>
  <c r="CM41" i="7"/>
  <c r="DU912" i="3"/>
  <c r="DV943" i="3"/>
  <c r="DN20" i="5"/>
  <c r="DN147" i="4" s="1"/>
  <c r="DN151" i="4" s="1"/>
  <c r="AY829" i="3"/>
  <c r="AY835" i="3"/>
  <c r="CL35" i="6"/>
  <c r="CL41" i="8"/>
  <c r="CS254" i="8"/>
  <c r="BX82" i="8"/>
  <c r="BX129" i="8"/>
  <c r="CC82" i="8"/>
  <c r="CC129" i="8"/>
  <c r="DC54" i="8"/>
  <c r="CB34" i="6"/>
  <c r="CB41" i="8"/>
  <c r="DA150" i="7"/>
  <c r="BM52" i="4"/>
  <c r="BM53" i="4" s="1"/>
  <c r="BM158" i="3"/>
  <c r="BM122" i="3"/>
  <c r="BM52" i="8"/>
  <c r="BC144" i="8"/>
  <c r="DS131" i="4"/>
  <c r="DC300" i="3"/>
  <c r="DC298" i="3"/>
  <c r="CR781" i="3"/>
  <c r="BK52" i="7"/>
  <c r="DB754" i="3"/>
  <c r="DE296" i="3"/>
  <c r="DD298" i="3"/>
  <c r="DD300" i="3"/>
  <c r="BB90" i="8"/>
  <c r="BJ830" i="3"/>
  <c r="AU722" i="3"/>
  <c r="AV663" i="3"/>
  <c r="AU668" i="3"/>
  <c r="CW470" i="3"/>
  <c r="CW627" i="3"/>
  <c r="BM700" i="3"/>
  <c r="BN257" i="4"/>
  <c r="BN69" i="3"/>
  <c r="BC700" i="3"/>
  <c r="BC669" i="3"/>
  <c r="CU627" i="3"/>
  <c r="CU470" i="3"/>
  <c r="CO627" i="3"/>
  <c r="CS627" i="3" s="1"/>
  <c r="CS525" i="3"/>
  <c r="AQ663" i="3"/>
  <c r="AU662" i="3"/>
  <c r="AP662" i="3"/>
  <c r="AT69" i="3"/>
  <c r="AT736" i="3"/>
  <c r="AT71" i="3"/>
  <c r="AT70" i="3"/>
  <c r="DR640" i="3"/>
  <c r="DW632" i="3"/>
  <c r="DW640" i="3" s="1"/>
  <c r="BF30" i="5"/>
  <c r="BA161" i="8"/>
  <c r="BA150" i="7"/>
  <c r="BA149" i="7"/>
  <c r="BF47" i="5"/>
  <c r="BA12" i="10"/>
  <c r="BB150" i="7"/>
  <c r="BG47" i="5"/>
  <c r="BB161" i="8"/>
  <c r="BB149" i="7"/>
  <c r="BG30" i="5"/>
  <c r="BB12" i="10"/>
  <c r="CY627" i="3"/>
  <c r="DC525" i="3"/>
  <c r="CY470" i="3"/>
  <c r="CZ470" i="3"/>
  <c r="CZ627" i="3"/>
  <c r="CG627" i="3"/>
  <c r="CI525" i="3"/>
  <c r="AR798" i="3"/>
  <c r="AR787" i="3"/>
  <c r="AM69" i="3"/>
  <c r="AM70" i="3"/>
  <c r="AM71" i="3"/>
  <c r="CV470" i="3"/>
  <c r="CV627" i="3"/>
  <c r="AT787" i="3"/>
  <c r="CT627" i="3"/>
  <c r="CT470" i="3"/>
  <c r="CX525" i="3"/>
  <c r="AZ61" i="8"/>
  <c r="BE60" i="8"/>
  <c r="BE61" i="8"/>
  <c r="AQ821" i="3"/>
  <c r="AQ813" i="3"/>
  <c r="DB627" i="3"/>
  <c r="DB470" i="3"/>
  <c r="CA636" i="3"/>
  <c r="BV637" i="3"/>
  <c r="AQ122" i="3"/>
  <c r="AQ84" i="3"/>
  <c r="AQ686" i="3"/>
  <c r="AQ120" i="3"/>
  <c r="AQ124" i="3" s="1"/>
  <c r="BU637" i="3"/>
  <c r="BZ636" i="3"/>
  <c r="DA470" i="3"/>
  <c r="DA627" i="3"/>
  <c r="CL627" i="3"/>
  <c r="CN627" i="3" s="1"/>
  <c r="CN525" i="3"/>
  <c r="BV55" i="7" l="1"/>
  <c r="CX536" i="3"/>
  <c r="BE836" i="3"/>
  <c r="CT822" i="3"/>
  <c r="BH202" i="7"/>
  <c r="CS393" i="3"/>
  <c r="BV281" i="8"/>
  <c r="CZ74" i="3"/>
  <c r="BM149" i="3"/>
  <c r="BM77" i="4" s="1"/>
  <c r="BV91" i="8"/>
  <c r="CI82" i="8"/>
  <c r="BU93" i="8"/>
  <c r="CR201" i="8"/>
  <c r="CR296" i="8" s="1"/>
  <c r="CM835" i="3"/>
  <c r="CX534" i="3"/>
  <c r="CY534" i="3" s="1"/>
  <c r="BE202" i="4"/>
  <c r="DF848" i="3"/>
  <c r="CW97" i="6"/>
  <c r="CW28" i="6" s="1"/>
  <c r="CX614" i="3"/>
  <c r="BN142" i="4"/>
  <c r="CK54" i="4"/>
  <c r="BI35" i="6"/>
  <c r="AO74" i="3"/>
  <c r="BO211" i="7"/>
  <c r="BC750" i="3"/>
  <c r="BL700" i="3"/>
  <c r="BC151" i="3"/>
  <c r="CY60" i="8"/>
  <c r="CO614" i="3"/>
  <c r="CO611" i="3" s="1"/>
  <c r="CO602" i="3" s="1"/>
  <c r="CP603" i="3" s="1"/>
  <c r="CS279" i="3"/>
  <c r="CS395" i="3"/>
  <c r="BQ821" i="3"/>
  <c r="CU107" i="3"/>
  <c r="BY59" i="6"/>
  <c r="BY22" i="6" s="1"/>
  <c r="CV267" i="4"/>
  <c r="DA268" i="4" s="1"/>
  <c r="BR179" i="3"/>
  <c r="CP13" i="3"/>
  <c r="CM279" i="4"/>
  <c r="CM273" i="4"/>
  <c r="CM109" i="4"/>
  <c r="CN45" i="4"/>
  <c r="CR279" i="4"/>
  <c r="CR273" i="4"/>
  <c r="CS61" i="8"/>
  <c r="CM138" i="4"/>
  <c r="BF109" i="4"/>
  <c r="BQ49" i="5"/>
  <c r="CN73" i="8"/>
  <c r="CN82" i="8" s="1"/>
  <c r="CI279" i="4"/>
  <c r="CQ274" i="4"/>
  <c r="CV284" i="4"/>
  <c r="CV274" i="4"/>
  <c r="DA274" i="4"/>
  <c r="CV282" i="4"/>
  <c r="CQ273" i="4"/>
  <c r="DF168" i="4"/>
  <c r="BF129" i="8"/>
  <c r="CP148" i="8"/>
  <c r="CW213" i="4"/>
  <c r="CW214" i="4" s="1"/>
  <c r="CS46" i="4"/>
  <c r="CI284" i="4"/>
  <c r="DJ131" i="6"/>
  <c r="DJ137" i="6"/>
  <c r="CL281" i="4"/>
  <c r="CL279" i="4"/>
  <c r="CP34" i="4"/>
  <c r="CO60" i="8"/>
  <c r="BH125" i="3"/>
  <c r="CT61" i="8"/>
  <c r="DE214" i="4"/>
  <c r="CW61" i="8"/>
  <c r="BK109" i="4"/>
  <c r="BN141" i="4"/>
  <c r="BN165" i="4" s="1"/>
  <c r="CG35" i="4"/>
  <c r="BE228" i="4"/>
  <c r="CI148" i="8"/>
  <c r="CY214" i="4"/>
  <c r="CV214" i="4"/>
  <c r="BN14" i="5"/>
  <c r="BN13" i="10" s="1"/>
  <c r="BW189" i="4"/>
  <c r="CL35" i="4"/>
  <c r="BE121" i="8"/>
  <c r="BJ144" i="8" s="1"/>
  <c r="BS142" i="4"/>
  <c r="CP77" i="8"/>
  <c r="CP132" i="8" s="1"/>
  <c r="BR336" i="4"/>
  <c r="BQ59" i="8"/>
  <c r="BV61" i="8" s="1"/>
  <c r="CV112" i="8"/>
  <c r="CZ268" i="4"/>
  <c r="CU268" i="4"/>
  <c r="BP268" i="4"/>
  <c r="BU268" i="4"/>
  <c r="CR284" i="4"/>
  <c r="CQ284" i="4"/>
  <c r="BO271" i="4"/>
  <c r="BO284" i="4" s="1"/>
  <c r="BN284" i="4"/>
  <c r="CD271" i="4"/>
  <c r="CD284" i="4" s="1"/>
  <c r="CC284" i="4"/>
  <c r="CN271" i="4"/>
  <c r="CL284" i="4"/>
  <c r="BJ282" i="4"/>
  <c r="BS282" i="4"/>
  <c r="BT281" i="4"/>
  <c r="CL282" i="4"/>
  <c r="CS270" i="4"/>
  <c r="CR281" i="4"/>
  <c r="DH140" i="8"/>
  <c r="DE331" i="4"/>
  <c r="BS133" i="8"/>
  <c r="CD270" i="4"/>
  <c r="CI273" i="4" s="1"/>
  <c r="CC281" i="4"/>
  <c r="DF282" i="4"/>
  <c r="DH281" i="4"/>
  <c r="DH282" i="4" s="1"/>
  <c r="CH281" i="4"/>
  <c r="CN270" i="4"/>
  <c r="CM281" i="4"/>
  <c r="CS13" i="4"/>
  <c r="CX34" i="4" s="1"/>
  <c r="BX282" i="4"/>
  <c r="BY281" i="4"/>
  <c r="BV282" i="4"/>
  <c r="BO281" i="4"/>
  <c r="BO282" i="4" s="1"/>
  <c r="BN282" i="4"/>
  <c r="CB282" i="4"/>
  <c r="CQ282" i="4"/>
  <c r="DA187" i="4"/>
  <c r="DH167" i="4"/>
  <c r="DA115" i="8"/>
  <c r="DA138" i="8" s="1"/>
  <c r="CW138" i="8"/>
  <c r="BE85" i="3"/>
  <c r="BE120" i="3" s="1"/>
  <c r="BE124" i="3" s="1"/>
  <c r="DD168" i="4"/>
  <c r="CW40" i="4"/>
  <c r="BK140" i="8"/>
  <c r="DA40" i="4"/>
  <c r="DF40" i="4"/>
  <c r="CS271" i="4"/>
  <c r="CS274" i="4" s="1"/>
  <c r="BY270" i="4"/>
  <c r="BT270" i="4"/>
  <c r="DC262" i="4"/>
  <c r="DG265" i="4"/>
  <c r="DD336" i="4"/>
  <c r="DI168" i="4"/>
  <c r="DW21" i="6"/>
  <c r="CF745" i="3"/>
  <c r="CT100" i="8"/>
  <c r="CY101" i="8" s="1"/>
  <c r="CU194" i="7"/>
  <c r="BQ671" i="3"/>
  <c r="BH700" i="3"/>
  <c r="BI730" i="3"/>
  <c r="CY27" i="8"/>
  <c r="AZ55" i="7"/>
  <c r="BX108" i="7"/>
  <c r="BY135" i="10"/>
  <c r="CL79" i="4"/>
  <c r="CL329" i="4" s="1"/>
  <c r="CL330" i="4" s="1"/>
  <c r="BJ287" i="8"/>
  <c r="BL128" i="3"/>
  <c r="CL156" i="4"/>
  <c r="CL158" i="4" s="1"/>
  <c r="CO132" i="3"/>
  <c r="BK814" i="3"/>
  <c r="BP815" i="3" s="1"/>
  <c r="DA351" i="3"/>
  <c r="BW81" i="8"/>
  <c r="CA837" i="3"/>
  <c r="CN306" i="8"/>
  <c r="BQ130" i="4"/>
  <c r="BQ813" i="3"/>
  <c r="DB306" i="8"/>
  <c r="BD125" i="8"/>
  <c r="BD148" i="8" s="1"/>
  <c r="BL826" i="3"/>
  <c r="DH147" i="8"/>
  <c r="BR401" i="3"/>
  <c r="BV41" i="7"/>
  <c r="CB81" i="8"/>
  <c r="BT87" i="8"/>
  <c r="BS34" i="6"/>
  <c r="CW36" i="6"/>
  <c r="BR297" i="3"/>
  <c r="BR84" i="3"/>
  <c r="BY21" i="7"/>
  <c r="BG59" i="8"/>
  <c r="BG60" i="8" s="1"/>
  <c r="BY86" i="8"/>
  <c r="DS65" i="3"/>
  <c r="CE877" i="3"/>
  <c r="DE133" i="3"/>
  <c r="DJ133" i="3"/>
  <c r="BM147" i="8"/>
  <c r="BD836" i="3"/>
  <c r="BD124" i="3"/>
  <c r="BV24" i="7"/>
  <c r="BN813" i="3"/>
  <c r="CL243" i="8"/>
  <c r="CL223" i="8"/>
  <c r="CL286" i="8"/>
  <c r="CL288" i="8" s="1"/>
  <c r="CL200" i="8"/>
  <c r="CL295" i="8" s="1"/>
  <c r="CV186" i="4"/>
  <c r="CV116" i="8"/>
  <c r="CV139" i="8" s="1"/>
  <c r="CQ93" i="8"/>
  <c r="CV94" i="8" s="1"/>
  <c r="CQ223" i="8"/>
  <c r="DB265" i="4"/>
  <c r="AL70" i="3"/>
  <c r="AQ75" i="3" s="1"/>
  <c r="BX669" i="3"/>
  <c r="BQ208" i="3"/>
  <c r="CJ876" i="3"/>
  <c r="BJ114" i="8"/>
  <c r="BO137" i="8" s="1"/>
  <c r="CH50" i="8"/>
  <c r="BA310" i="8"/>
  <c r="BJ223" i="4"/>
  <c r="AZ281" i="8"/>
  <c r="CK78" i="4"/>
  <c r="CQ243" i="8"/>
  <c r="CR34" i="4"/>
  <c r="BZ55" i="7"/>
  <c r="BD336" i="4"/>
  <c r="DC46" i="4"/>
  <c r="BE813" i="3"/>
  <c r="CK129" i="8"/>
  <c r="BN12" i="10"/>
  <c r="CQ50" i="8"/>
  <c r="BL847" i="3"/>
  <c r="BX314" i="3"/>
  <c r="BQ90" i="8"/>
  <c r="BF125" i="8"/>
  <c r="BK148" i="8" s="1"/>
  <c r="CM60" i="8"/>
  <c r="BO107" i="7"/>
  <c r="BL844" i="3"/>
  <c r="BX130" i="6"/>
  <c r="BX40" i="6" s="1"/>
  <c r="CM806" i="3"/>
  <c r="CM836" i="3"/>
  <c r="CM844" i="3"/>
  <c r="CM752" i="3"/>
  <c r="CM802" i="3"/>
  <c r="CM113" i="4" s="1"/>
  <c r="CR752" i="3"/>
  <c r="CM115" i="4"/>
  <c r="CN744" i="3"/>
  <c r="CM90" i="6"/>
  <c r="CL90" i="6"/>
  <c r="BB744" i="3"/>
  <c r="BB982" i="3"/>
  <c r="BV107" i="7"/>
  <c r="BQ204" i="4"/>
  <c r="BQ127" i="4"/>
  <c r="BQ823" i="3"/>
  <c r="BV824" i="3" s="1"/>
  <c r="BQ809" i="3"/>
  <c r="BK91" i="8"/>
  <c r="CY133" i="8"/>
  <c r="BN47" i="5"/>
  <c r="CZ151" i="8"/>
  <c r="BN24" i="7"/>
  <c r="CT118" i="3"/>
  <c r="CT48" i="4" s="1"/>
  <c r="CU126" i="3"/>
  <c r="CT130" i="3"/>
  <c r="BZ287" i="8"/>
  <c r="DF124" i="3"/>
  <c r="DJ131" i="3"/>
  <c r="BD830" i="3"/>
  <c r="BI830" i="3"/>
  <c r="CL802" i="3"/>
  <c r="CL113" i="4" s="1"/>
  <c r="CQ752" i="3"/>
  <c r="CL115" i="4"/>
  <c r="CQ116" i="4" s="1"/>
  <c r="CL806" i="3"/>
  <c r="CL844" i="3"/>
  <c r="CL836" i="3"/>
  <c r="CI345" i="3"/>
  <c r="CI438" i="3"/>
  <c r="CH39" i="4"/>
  <c r="CH167" i="4"/>
  <c r="CH336" i="4" s="1"/>
  <c r="CH173" i="8"/>
  <c r="CH149" i="7"/>
  <c r="BG831" i="3"/>
  <c r="BB826" i="3"/>
  <c r="BB829" i="3" s="1"/>
  <c r="BB201" i="4"/>
  <c r="BB336" i="4" s="1"/>
  <c r="BB841" i="3"/>
  <c r="BB844" i="3"/>
  <c r="BB133" i="4"/>
  <c r="BB135" i="4" s="1"/>
  <c r="BN201" i="4"/>
  <c r="BN133" i="4"/>
  <c r="BL133" i="4"/>
  <c r="BL201" i="4"/>
  <c r="BL336" i="4" s="1"/>
  <c r="BL831" i="3"/>
  <c r="BL146" i="8"/>
  <c r="BY222" i="4"/>
  <c r="BH392" i="3"/>
  <c r="CU38" i="6"/>
  <c r="BN149" i="3"/>
  <c r="BN749" i="3"/>
  <c r="BV87" i="8"/>
  <c r="CZ60" i="8"/>
  <c r="CA86" i="8"/>
  <c r="BF310" i="8"/>
  <c r="BS392" i="3"/>
  <c r="BS271" i="3" s="1"/>
  <c r="CT112" i="4"/>
  <c r="BA136" i="8"/>
  <c r="BA150" i="8" s="1"/>
  <c r="CR23" i="3"/>
  <c r="DA81" i="8"/>
  <c r="BS97" i="8"/>
  <c r="BU130" i="4"/>
  <c r="BU131" i="4" s="1"/>
  <c r="BL150" i="7"/>
  <c r="AR120" i="3"/>
  <c r="AR124" i="3" s="1"/>
  <c r="CN287" i="8"/>
  <c r="CT58" i="4"/>
  <c r="BY130" i="6"/>
  <c r="BY40" i="6" s="1"/>
  <c r="CL18" i="8"/>
  <c r="CE876" i="3"/>
  <c r="CW133" i="8"/>
  <c r="CW150" i="8" s="1"/>
  <c r="BR136" i="8"/>
  <c r="CX254" i="8"/>
  <c r="BX209" i="7"/>
  <c r="BX211" i="7" s="1"/>
  <c r="BX287" i="8" s="1"/>
  <c r="BN71" i="3"/>
  <c r="BN750" i="3"/>
  <c r="BN151" i="3"/>
  <c r="BW91" i="8"/>
  <c r="CU61" i="8"/>
  <c r="CA153" i="8"/>
  <c r="BF138" i="6"/>
  <c r="DF138" i="4"/>
  <c r="DA587" i="3"/>
  <c r="CT365" i="3"/>
  <c r="BE71" i="6"/>
  <c r="BE23" i="6" s="1"/>
  <c r="CV14" i="8"/>
  <c r="DA15" i="8" s="1"/>
  <c r="BW128" i="8"/>
  <c r="BC108" i="7"/>
  <c r="CZ542" i="3"/>
  <c r="DE542" i="3" s="1"/>
  <c r="DJ542" i="3" s="1"/>
  <c r="DO542" i="3" s="1"/>
  <c r="CB128" i="8"/>
  <c r="BF130" i="4"/>
  <c r="BF131" i="4" s="1"/>
  <c r="AR84" i="3"/>
  <c r="CH160" i="7"/>
  <c r="BC124" i="3"/>
  <c r="BP308" i="8"/>
  <c r="BP310" i="8" s="1"/>
  <c r="BH106" i="7"/>
  <c r="BW46" i="8"/>
  <c r="BH221" i="4"/>
  <c r="BN55" i="7"/>
  <c r="BY209" i="7"/>
  <c r="BY211" i="7" s="1"/>
  <c r="BL189" i="4"/>
  <c r="CQ153" i="8"/>
  <c r="CE878" i="3"/>
  <c r="CE120" i="4"/>
  <c r="BJ94" i="8"/>
  <c r="BN108" i="7"/>
  <c r="BN70" i="3"/>
  <c r="BN673" i="3"/>
  <c r="BM148" i="8"/>
  <c r="CU837" i="3"/>
  <c r="DA128" i="8"/>
  <c r="CR205" i="7"/>
  <c r="CG513" i="3"/>
  <c r="CQ201" i="8"/>
  <c r="CQ296" i="8" s="1"/>
  <c r="CQ294" i="8" s="1"/>
  <c r="CQ298" i="8" s="1"/>
  <c r="CQ302" i="8" s="1"/>
  <c r="CQ300" i="8" s="1"/>
  <c r="CQ308" i="8" s="1"/>
  <c r="BH203" i="4"/>
  <c r="BH71" i="8"/>
  <c r="BH91" i="8" s="1"/>
  <c r="BK229" i="4"/>
  <c r="BH108" i="7"/>
  <c r="CL87" i="8"/>
  <c r="CK30" i="6"/>
  <c r="CY136" i="8"/>
  <c r="CR694" i="3"/>
  <c r="BC59" i="8"/>
  <c r="CJ165" i="4"/>
  <c r="BH101" i="8"/>
  <c r="BH48" i="5"/>
  <c r="CW188" i="4"/>
  <c r="CL154" i="3"/>
  <c r="CW86" i="8"/>
  <c r="CQ148" i="8"/>
  <c r="DD268" i="4"/>
  <c r="CZ55" i="7"/>
  <c r="CX280" i="8"/>
  <c r="BQ13" i="10"/>
  <c r="BV49" i="5"/>
  <c r="BC287" i="8"/>
  <c r="CX55" i="8"/>
  <c r="AS75" i="3"/>
  <c r="CY82" i="8"/>
  <c r="CK154" i="3"/>
  <c r="CR822" i="3"/>
  <c r="CN137" i="8"/>
  <c r="BC69" i="3"/>
  <c r="BC736" i="3"/>
  <c r="CR18" i="8"/>
  <c r="CW19" i="8" s="1"/>
  <c r="BV223" i="8"/>
  <c r="BN726" i="3"/>
  <c r="CF222" i="4"/>
  <c r="CJ875" i="3"/>
  <c r="CK159" i="3"/>
  <c r="CK163" i="3" s="1"/>
  <c r="CH138" i="4"/>
  <c r="BP86" i="8"/>
  <c r="BK30" i="6"/>
  <c r="CP19" i="8"/>
  <c r="CJ153" i="8"/>
  <c r="DB75" i="3"/>
  <c r="BV23" i="8"/>
  <c r="BV90" i="8"/>
  <c r="CW267" i="4"/>
  <c r="CI189" i="5"/>
  <c r="CG156" i="8"/>
  <c r="BL90" i="8"/>
  <c r="BC70" i="3"/>
  <c r="BB700" i="3"/>
  <c r="BS726" i="3"/>
  <c r="CW773" i="3"/>
  <c r="BV93" i="8"/>
  <c r="DF824" i="3"/>
  <c r="CJ877" i="3"/>
  <c r="BU283" i="3"/>
  <c r="BK178" i="3"/>
  <c r="BY128" i="8"/>
  <c r="BY223" i="8"/>
  <c r="CF135" i="10"/>
  <c r="CL143" i="8"/>
  <c r="CJ86" i="8"/>
  <c r="CZ53" i="4"/>
  <c r="BM32" i="5"/>
  <c r="BP281" i="8"/>
  <c r="CW145" i="8"/>
  <c r="BT93" i="8"/>
  <c r="BY94" i="8" s="1"/>
  <c r="BC71" i="3"/>
  <c r="BY91" i="8"/>
  <c r="DF109" i="4"/>
  <c r="BR201" i="3"/>
  <c r="BZ837" i="3"/>
  <c r="BR18" i="8"/>
  <c r="CG90" i="8"/>
  <c r="BR54" i="4"/>
  <c r="BW714" i="3"/>
  <c r="BR32" i="5"/>
  <c r="CB30" i="6"/>
  <c r="CB38" i="6" s="1"/>
  <c r="CX145" i="7"/>
  <c r="CW202" i="7"/>
  <c r="CW39" i="7"/>
  <c r="BP323" i="4"/>
  <c r="BP162" i="4"/>
  <c r="BU323" i="4"/>
  <c r="BP210" i="4"/>
  <c r="DG71" i="6"/>
  <c r="DG23" i="6" s="1"/>
  <c r="CQ41" i="8"/>
  <c r="CQ35" i="6"/>
  <c r="DF687" i="3"/>
  <c r="DF688" i="3"/>
  <c r="DF129" i="3"/>
  <c r="DG125" i="3"/>
  <c r="BE985" i="3"/>
  <c r="BE831" i="3"/>
  <c r="BA98" i="5"/>
  <c r="BA81" i="5"/>
  <c r="CU34" i="6"/>
  <c r="DH129" i="4"/>
  <c r="DH135" i="4"/>
  <c r="DH105" i="4"/>
  <c r="DH137" i="4"/>
  <c r="BQ41" i="8"/>
  <c r="BQ34" i="6"/>
  <c r="DF118" i="3"/>
  <c r="DF48" i="4" s="1"/>
  <c r="DF50" i="4" s="1"/>
  <c r="DF58" i="4"/>
  <c r="DG117" i="4" s="1"/>
  <c r="DF130" i="3"/>
  <c r="DG126" i="3"/>
  <c r="DG72" i="3"/>
  <c r="BC133" i="4"/>
  <c r="BC135" i="4" s="1"/>
  <c r="BC201" i="4"/>
  <c r="BC844" i="3"/>
  <c r="BC841" i="3"/>
  <c r="BC826" i="3"/>
  <c r="BH831" i="3"/>
  <c r="CX148" i="7"/>
  <c r="DF821" i="3"/>
  <c r="DF795" i="3"/>
  <c r="DF813" i="3"/>
  <c r="DG101" i="3"/>
  <c r="DF112" i="3"/>
  <c r="DF107" i="3"/>
  <c r="DG281" i="8"/>
  <c r="DG282" i="8" s="1"/>
  <c r="DH205" i="7"/>
  <c r="DF95" i="3"/>
  <c r="DA130" i="4"/>
  <c r="DF131" i="4" s="1"/>
  <c r="CR129" i="8"/>
  <c r="BX392" i="3"/>
  <c r="BX271" i="3" s="1"/>
  <c r="BY151" i="8"/>
  <c r="CR294" i="8"/>
  <c r="CR298" i="8" s="1"/>
  <c r="CR302" i="8" s="1"/>
  <c r="CR300" i="8" s="1"/>
  <c r="BT223" i="8"/>
  <c r="CU19" i="8"/>
  <c r="CO61" i="8"/>
  <c r="BF120" i="4"/>
  <c r="BG90" i="8"/>
  <c r="BM90" i="8"/>
  <c r="CZ288" i="8"/>
  <c r="CJ796" i="3"/>
  <c r="CF212" i="3"/>
  <c r="BR81" i="8"/>
  <c r="DA687" i="3"/>
  <c r="BD55" i="7"/>
  <c r="CK182" i="3"/>
  <c r="CK77" i="4"/>
  <c r="CF250" i="3"/>
  <c r="DC57" i="8"/>
  <c r="BM49" i="5"/>
  <c r="BM13" i="10"/>
  <c r="CG142" i="8"/>
  <c r="CG123" i="8"/>
  <c r="CG146" i="8" s="1"/>
  <c r="CG151" i="8" s="1"/>
  <c r="BI406" i="3"/>
  <c r="DD330" i="4"/>
  <c r="DI331" i="4"/>
  <c r="BS671" i="3"/>
  <c r="BX671" i="3"/>
  <c r="CJ129" i="3"/>
  <c r="CJ112" i="4"/>
  <c r="BH401" i="3"/>
  <c r="CW87" i="8"/>
  <c r="BD281" i="8"/>
  <c r="CL152" i="3"/>
  <c r="BD839" i="3"/>
  <c r="CK210" i="3"/>
  <c r="CK208" i="3"/>
  <c r="CG143" i="3"/>
  <c r="CM614" i="3"/>
  <c r="CM611" i="3" s="1"/>
  <c r="CM602" i="3" s="1"/>
  <c r="CL614" i="3"/>
  <c r="CL611" i="3" s="1"/>
  <c r="CL602" i="3" s="1"/>
  <c r="BX149" i="3"/>
  <c r="BU243" i="8"/>
  <c r="BO93" i="8"/>
  <c r="BT146" i="8"/>
  <c r="DR65" i="3"/>
  <c r="CI23" i="8"/>
  <c r="CG294" i="8"/>
  <c r="CG298" i="8" s="1"/>
  <c r="CG302" i="8" s="1"/>
  <c r="CG300" i="8" s="1"/>
  <c r="CG308" i="8" s="1"/>
  <c r="CG138" i="6" s="1"/>
  <c r="BO142" i="8"/>
  <c r="CV148" i="8"/>
  <c r="BS669" i="3"/>
  <c r="CW153" i="8"/>
  <c r="BV86" i="8"/>
  <c r="BM730" i="3"/>
  <c r="CQ35" i="7"/>
  <c r="CQ194" i="7"/>
  <c r="CB35" i="7"/>
  <c r="CK54" i="8"/>
  <c r="CP55" i="8" s="1"/>
  <c r="CL189" i="4"/>
  <c r="BT86" i="8"/>
  <c r="DC105" i="4"/>
  <c r="CL143" i="3"/>
  <c r="BH59" i="8"/>
  <c r="CI613" i="3"/>
  <c r="CI614" i="3" s="1"/>
  <c r="BH84" i="3"/>
  <c r="BL243" i="8"/>
  <c r="CK125" i="3"/>
  <c r="CG189" i="4"/>
  <c r="BR143" i="8"/>
  <c r="BO55" i="7"/>
  <c r="DB749" i="3"/>
  <c r="DB801" i="3" s="1"/>
  <c r="DC898" i="3"/>
  <c r="BM257" i="4"/>
  <c r="BN150" i="3"/>
  <c r="BN78" i="4" s="1"/>
  <c r="DA877" i="3"/>
  <c r="BN401" i="3"/>
  <c r="BN405" i="3" s="1"/>
  <c r="CY904" i="3"/>
  <c r="CK181" i="3"/>
  <c r="DC329" i="3"/>
  <c r="DC333" i="3" s="1"/>
  <c r="BZ714" i="3"/>
  <c r="CY815" i="3"/>
  <c r="BH686" i="3"/>
  <c r="BP314" i="3"/>
  <c r="DA878" i="3"/>
  <c r="DD131" i="3"/>
  <c r="CK143" i="3"/>
  <c r="CC837" i="3"/>
  <c r="BY137" i="8"/>
  <c r="BY150" i="8" s="1"/>
  <c r="BU406" i="3"/>
  <c r="CF755" i="3"/>
  <c r="CH139" i="3"/>
  <c r="BZ207" i="3"/>
  <c r="BZ121" i="3" s="1"/>
  <c r="BZ129" i="3" s="1"/>
  <c r="BM69" i="3"/>
  <c r="BN79" i="3" s="1"/>
  <c r="CT816" i="3"/>
  <c r="DD329" i="3"/>
  <c r="DD270" i="3" s="1"/>
  <c r="CY946" i="3"/>
  <c r="BK404" i="3"/>
  <c r="DB331" i="3"/>
  <c r="BP822" i="3"/>
  <c r="CY937" i="3"/>
  <c r="BH122" i="3"/>
  <c r="BH118" i="3" s="1"/>
  <c r="BH48" i="4" s="1"/>
  <c r="BL13" i="3"/>
  <c r="CH154" i="3"/>
  <c r="CP119" i="4"/>
  <c r="DD129" i="3"/>
  <c r="DD128" i="3"/>
  <c r="CD96" i="3"/>
  <c r="CK755" i="3"/>
  <c r="DD824" i="3"/>
  <c r="DI824" i="3"/>
  <c r="DD848" i="3"/>
  <c r="DI848" i="3"/>
  <c r="DH793" i="3"/>
  <c r="DA113" i="3"/>
  <c r="CR839" i="3"/>
  <c r="CK749" i="3"/>
  <c r="CK753" i="3" s="1"/>
  <c r="CJ686" i="3"/>
  <c r="CJ688" i="3" s="1"/>
  <c r="CP755" i="3"/>
  <c r="CU78" i="4"/>
  <c r="CC216" i="8"/>
  <c r="CC93" i="8" s="1"/>
  <c r="CH154" i="8" s="1"/>
  <c r="BE114" i="8"/>
  <c r="BB401" i="3"/>
  <c r="BV297" i="3"/>
  <c r="BV207" i="3" s="1"/>
  <c r="BO223" i="8"/>
  <c r="BS730" i="3"/>
  <c r="CN153" i="8"/>
  <c r="CD81" i="8"/>
  <c r="BI59" i="8"/>
  <c r="BI60" i="8" s="1"/>
  <c r="CJ294" i="8"/>
  <c r="CJ298" i="8" s="1"/>
  <c r="CJ302" i="8" s="1"/>
  <c r="CJ300" i="8" s="1"/>
  <c r="CJ308" i="8" s="1"/>
  <c r="CJ310" i="8" s="1"/>
  <c r="CE287" i="8"/>
  <c r="DA108" i="3"/>
  <c r="CM222" i="4"/>
  <c r="CJ816" i="3"/>
  <c r="CU153" i="3"/>
  <c r="AA736" i="3"/>
  <c r="BW55" i="7"/>
  <c r="CJ23" i="8"/>
  <c r="BW822" i="3"/>
  <c r="CK79" i="4"/>
  <c r="CK329" i="4" s="1"/>
  <c r="CK330" i="4" s="1"/>
  <c r="BV150" i="3"/>
  <c r="BO287" i="8"/>
  <c r="CJ839" i="3"/>
  <c r="CE686" i="3"/>
  <c r="CE687" i="3" s="1"/>
  <c r="CO281" i="8"/>
  <c r="BH142" i="8"/>
  <c r="CD815" i="3"/>
  <c r="CY839" i="3"/>
  <c r="CC258" i="4"/>
  <c r="BE287" i="8"/>
  <c r="BS183" i="4"/>
  <c r="CJ60" i="8"/>
  <c r="BR54" i="8"/>
  <c r="CH714" i="3"/>
  <c r="BK222" i="4"/>
  <c r="AA69" i="3"/>
  <c r="AA74" i="3" s="1"/>
  <c r="BO69" i="4"/>
  <c r="BO74" i="8" s="1"/>
  <c r="CP194" i="7"/>
  <c r="BM38" i="6"/>
  <c r="DA148" i="8"/>
  <c r="CZ45" i="8"/>
  <c r="CG875" i="3"/>
  <c r="CE12" i="3"/>
  <c r="CO55" i="7"/>
  <c r="BI130" i="8"/>
  <c r="DH809" i="3"/>
  <c r="BH287" i="8"/>
  <c r="BB125" i="8"/>
  <c r="BB148" i="8" s="1"/>
  <c r="BM813" i="3"/>
  <c r="BR822" i="3"/>
  <c r="BV52" i="7"/>
  <c r="BU138" i="6"/>
  <c r="BM726" i="3"/>
  <c r="CE60" i="8"/>
  <c r="CM695" i="3"/>
  <c r="CF801" i="3"/>
  <c r="AA71" i="3"/>
  <c r="AA76" i="3" s="1"/>
  <c r="BN74" i="8"/>
  <c r="BN130" i="8" s="1"/>
  <c r="CW796" i="3"/>
  <c r="BF118" i="3"/>
  <c r="BF48" i="4" s="1"/>
  <c r="BZ35" i="7"/>
  <c r="CD14" i="8"/>
  <c r="CD46" i="8" s="1"/>
  <c r="CQ129" i="8"/>
  <c r="BE281" i="8"/>
  <c r="CN95" i="3"/>
  <c r="BK837" i="3"/>
  <c r="CV129" i="8"/>
  <c r="CK76" i="3"/>
  <c r="CI128" i="8"/>
  <c r="BH201" i="8"/>
  <c r="BH296" i="8" s="1"/>
  <c r="BH294" i="8" s="1"/>
  <c r="BH298" i="8" s="1"/>
  <c r="BH302" i="8" s="1"/>
  <c r="BH300" i="8" s="1"/>
  <c r="BH308" i="8" s="1"/>
  <c r="CN132" i="8"/>
  <c r="BH82" i="8"/>
  <c r="BN730" i="3"/>
  <c r="CE61" i="8"/>
  <c r="CH590" i="3"/>
  <c r="CH581" i="3" s="1"/>
  <c r="CP183" i="3"/>
  <c r="CI496" i="3"/>
  <c r="DA274" i="3"/>
  <c r="BL730" i="3"/>
  <c r="CF747" i="3"/>
  <c r="CK70" i="3"/>
  <c r="CP75" i="3" s="1"/>
  <c r="BK87" i="8"/>
  <c r="BN97" i="6"/>
  <c r="BN28" i="6" s="1"/>
  <c r="CI81" i="8"/>
  <c r="CV19" i="8"/>
  <c r="CD91" i="8"/>
  <c r="BE55" i="7"/>
  <c r="CI135" i="10"/>
  <c r="DB108" i="3"/>
  <c r="BK128" i="8"/>
  <c r="DC151" i="4"/>
  <c r="BY837" i="3"/>
  <c r="CP129" i="3"/>
  <c r="BU392" i="3"/>
  <c r="BU271" i="3" s="1"/>
  <c r="CJ119" i="4"/>
  <c r="CJ120" i="4" s="1"/>
  <c r="CL137" i="8"/>
  <c r="CV82" i="8"/>
  <c r="CU100" i="8"/>
  <c r="BX45" i="8"/>
  <c r="CU148" i="8"/>
  <c r="DW735" i="3"/>
  <c r="CZ50" i="8"/>
  <c r="CI150" i="8"/>
  <c r="BQ726" i="3"/>
  <c r="DA272" i="3"/>
  <c r="CO50" i="8"/>
  <c r="BK18" i="8"/>
  <c r="BP19" i="8" s="1"/>
  <c r="DB80" i="3"/>
  <c r="CV876" i="3"/>
  <c r="CM694" i="3"/>
  <c r="DB259" i="4"/>
  <c r="CS30" i="6"/>
  <c r="CW165" i="3"/>
  <c r="CZ755" i="3"/>
  <c r="BP146" i="8"/>
  <c r="CJ26" i="3"/>
  <c r="CJ13" i="3" s="1"/>
  <c r="DB150" i="7"/>
  <c r="DG81" i="5"/>
  <c r="DG98" i="5"/>
  <c r="DF101" i="10"/>
  <c r="DG36" i="5"/>
  <c r="DB281" i="8"/>
  <c r="BT281" i="8"/>
  <c r="CN27" i="8"/>
  <c r="DE281" i="8"/>
  <c r="DF282" i="8" s="1"/>
  <c r="BP55" i="7"/>
  <c r="DK107" i="7"/>
  <c r="DL107" i="7" s="1"/>
  <c r="DN107" i="7" s="1"/>
  <c r="DO107" i="7" s="1"/>
  <c r="DP107" i="7" s="1"/>
  <c r="DQ107" i="7" s="1"/>
  <c r="DS107" i="7" s="1"/>
  <c r="DT107" i="7" s="1"/>
  <c r="DU107" i="7" s="1"/>
  <c r="DV107" i="7" s="1"/>
  <c r="BX187" i="4"/>
  <c r="BS115" i="8"/>
  <c r="BX138" i="8" s="1"/>
  <c r="BN71" i="8"/>
  <c r="BN14" i="8" s="1"/>
  <c r="BN46" i="8" s="1"/>
  <c r="BN106" i="7"/>
  <c r="BS149" i="5"/>
  <c r="DE71" i="6"/>
  <c r="DH59" i="6"/>
  <c r="DK149" i="7"/>
  <c r="DL149" i="7" s="1"/>
  <c r="DN149" i="7" s="1"/>
  <c r="DO149" i="7" s="1"/>
  <c r="DP149" i="7" s="1"/>
  <c r="DQ149" i="7" s="1"/>
  <c r="DS149" i="7" s="1"/>
  <c r="DT149" i="7" s="1"/>
  <c r="DU149" i="7" s="1"/>
  <c r="DV149" i="7" s="1"/>
  <c r="DA155" i="8"/>
  <c r="CG618" i="3"/>
  <c r="CP33" i="3"/>
  <c r="CP18" i="3" s="1"/>
  <c r="DO912" i="3"/>
  <c r="DO914" i="3" s="1"/>
  <c r="BH70" i="3"/>
  <c r="CK153" i="3"/>
  <c r="BV669" i="3"/>
  <c r="BI71" i="3"/>
  <c r="BK798" i="3"/>
  <c r="BK119" i="4" s="1"/>
  <c r="BQ56" i="8"/>
  <c r="CL505" i="3"/>
  <c r="CM453" i="3"/>
  <c r="CU62" i="4"/>
  <c r="CU66" i="4" s="1"/>
  <c r="CP180" i="3"/>
  <c r="CJ222" i="4"/>
  <c r="CB50" i="8"/>
  <c r="BN982" i="3"/>
  <c r="AV392" i="3"/>
  <c r="CK139" i="3"/>
  <c r="CV878" i="3"/>
  <c r="CD816" i="3"/>
  <c r="CD700" i="3"/>
  <c r="CP286" i="3"/>
  <c r="CF877" i="3"/>
  <c r="BK795" i="3"/>
  <c r="BK839" i="3" s="1"/>
  <c r="CQ125" i="3"/>
  <c r="BQ210" i="3"/>
  <c r="CF619" i="3"/>
  <c r="BM671" i="3"/>
  <c r="CO451" i="3"/>
  <c r="CO453" i="3" s="1"/>
  <c r="CP182" i="3"/>
  <c r="BV210" i="3"/>
  <c r="CK201" i="3"/>
  <c r="CV877" i="3"/>
  <c r="CL139" i="3"/>
  <c r="CL62" i="4" s="1"/>
  <c r="CL67" i="4" s="1"/>
  <c r="DJ912" i="3"/>
  <c r="DJ914" i="3" s="1"/>
  <c r="DJ915" i="3" s="1"/>
  <c r="CC543" i="3"/>
  <c r="CK686" i="3"/>
  <c r="CK688" i="3" s="1"/>
  <c r="BH669" i="3"/>
  <c r="BM669" i="3"/>
  <c r="BZ839" i="3"/>
  <c r="CY837" i="3"/>
  <c r="CD130" i="4"/>
  <c r="CI131" i="4" s="1"/>
  <c r="BW79" i="4"/>
  <c r="BZ796" i="3"/>
  <c r="CK157" i="3"/>
  <c r="CP165" i="3" s="1"/>
  <c r="CK156" i="4"/>
  <c r="CK158" i="4" s="1"/>
  <c r="BM402" i="3"/>
  <c r="CT222" i="4"/>
  <c r="DB125" i="3"/>
  <c r="CL78" i="4"/>
  <c r="CL82" i="4" s="1"/>
  <c r="BH673" i="3"/>
  <c r="CE50" i="8"/>
  <c r="BW60" i="8"/>
  <c r="CX100" i="8"/>
  <c r="CH156" i="4"/>
  <c r="CH158" i="4" s="1"/>
  <c r="CG139" i="3"/>
  <c r="BX178" i="3"/>
  <c r="BF23" i="8"/>
  <c r="DC107" i="4"/>
  <c r="CL81" i="4"/>
  <c r="BL168" i="4"/>
  <c r="CT151" i="8"/>
  <c r="BL126" i="3"/>
  <c r="CY331" i="4"/>
  <c r="CZ135" i="8"/>
  <c r="BK130" i="3"/>
  <c r="BK118" i="3"/>
  <c r="BK48" i="4" s="1"/>
  <c r="DB219" i="4"/>
  <c r="DG219" i="4"/>
  <c r="DB330" i="4"/>
  <c r="DG331" i="4"/>
  <c r="DH24" i="4"/>
  <c r="DC167" i="8"/>
  <c r="DC107" i="7" s="1"/>
  <c r="DH107" i="4"/>
  <c r="DB148" i="4"/>
  <c r="DG150" i="4"/>
  <c r="DC331" i="4"/>
  <c r="DH331" i="4"/>
  <c r="DH46" i="4"/>
  <c r="DH45" i="4"/>
  <c r="DB39" i="4"/>
  <c r="DG39" i="4"/>
  <c r="DG912" i="3"/>
  <c r="DG914" i="3" s="1"/>
  <c r="BI750" i="3"/>
  <c r="CK614" i="3"/>
  <c r="CK611" i="3" s="1"/>
  <c r="CK602" i="3" s="1"/>
  <c r="CK603" i="3" s="1"/>
  <c r="CR837" i="3"/>
  <c r="DB129" i="3"/>
  <c r="CH755" i="3"/>
  <c r="CE208" i="3"/>
  <c r="BL814" i="3"/>
  <c r="BQ815" i="3" s="1"/>
  <c r="CG714" i="3"/>
  <c r="CO129" i="3"/>
  <c r="BN830" i="3"/>
  <c r="BL795" i="3"/>
  <c r="BQ796" i="3" s="1"/>
  <c r="CH614" i="3"/>
  <c r="CT56" i="4"/>
  <c r="DA714" i="3"/>
  <c r="CF612" i="3"/>
  <c r="CL755" i="3"/>
  <c r="CA822" i="3"/>
  <c r="CT590" i="3"/>
  <c r="CT570" i="3" s="1"/>
  <c r="DQ912" i="3"/>
  <c r="DQ914" i="3" s="1"/>
  <c r="DQ915" i="3" s="1"/>
  <c r="CG156" i="4"/>
  <c r="CL157" i="4" s="1"/>
  <c r="CG79" i="4"/>
  <c r="CG329" i="4" s="1"/>
  <c r="CG330" i="4" s="1"/>
  <c r="CF56" i="8"/>
  <c r="CK57" i="8" s="1"/>
  <c r="CF55" i="4"/>
  <c r="BK671" i="3"/>
  <c r="CL208" i="3"/>
  <c r="CL157" i="3"/>
  <c r="CQ165" i="3" s="1"/>
  <c r="BI700" i="3"/>
  <c r="BJ700" i="3" s="1"/>
  <c r="BU138" i="4"/>
  <c r="CC801" i="3"/>
  <c r="BA124" i="3"/>
  <c r="CC714" i="3"/>
  <c r="CF714" i="3"/>
  <c r="CK26" i="3"/>
  <c r="CK13" i="3" s="1"/>
  <c r="CW256" i="3"/>
  <c r="CF876" i="3"/>
  <c r="CF875" i="3"/>
  <c r="BZ138" i="4"/>
  <c r="CJ131" i="4"/>
  <c r="CR222" i="4"/>
  <c r="CY222" i="4"/>
  <c r="CW222" i="4"/>
  <c r="DC99" i="3"/>
  <c r="DH99" i="3"/>
  <c r="DC137" i="4"/>
  <c r="DH128" i="4"/>
  <c r="CG62" i="4"/>
  <c r="DA81" i="3"/>
  <c r="DA590" i="3"/>
  <c r="DA570" i="3" s="1"/>
  <c r="CW18" i="3"/>
  <c r="CK249" i="3"/>
  <c r="CK248" i="3" s="1"/>
  <c r="BD203" i="4"/>
  <c r="BP392" i="3"/>
  <c r="BP271" i="3" s="1"/>
  <c r="AI71" i="3"/>
  <c r="AN76" i="3" s="1"/>
  <c r="CF47" i="3"/>
  <c r="CF18" i="3" s="1"/>
  <c r="DF837" i="3"/>
  <c r="CI796" i="3"/>
  <c r="CK185" i="3"/>
  <c r="DB848" i="3"/>
  <c r="DG848" i="3"/>
  <c r="CK714" i="3"/>
  <c r="AW392" i="3"/>
  <c r="BI221" i="4"/>
  <c r="CL492" i="3"/>
  <c r="CK499" i="3" s="1"/>
  <c r="CK152" i="3"/>
  <c r="CH753" i="3"/>
  <c r="CZ587" i="3"/>
  <c r="DF258" i="4"/>
  <c r="DF259" i="4"/>
  <c r="CU590" i="3"/>
  <c r="CU570" i="3" s="1"/>
  <c r="BP401" i="3"/>
  <c r="DH97" i="3"/>
  <c r="DH96" i="3"/>
  <c r="CL822" i="3"/>
  <c r="DA114" i="3"/>
  <c r="CR587" i="3"/>
  <c r="CD222" i="4"/>
  <c r="CW145" i="3"/>
  <c r="CP181" i="3"/>
  <c r="BP297" i="3"/>
  <c r="BP207" i="3" s="1"/>
  <c r="CD136" i="8"/>
  <c r="CD150" i="8" s="1"/>
  <c r="CK183" i="3"/>
  <c r="DB824" i="3"/>
  <c r="DG824" i="3"/>
  <c r="CH747" i="3"/>
  <c r="CH618" i="3"/>
  <c r="CE128" i="3"/>
  <c r="DE132" i="3"/>
  <c r="DF125" i="3"/>
  <c r="DD93" i="4"/>
  <c r="DH93" i="4" s="1"/>
  <c r="DB116" i="4"/>
  <c r="DG116" i="4"/>
  <c r="CJ714" i="3"/>
  <c r="DA109" i="3"/>
  <c r="CG154" i="3"/>
  <c r="CK202" i="3"/>
  <c r="DB87" i="4"/>
  <c r="DG87" i="4"/>
  <c r="CP50" i="8"/>
  <c r="CB258" i="4"/>
  <c r="DF72" i="3"/>
  <c r="DF77" i="3" s="1"/>
  <c r="DF126" i="3"/>
  <c r="DF101" i="3"/>
  <c r="DH84" i="3"/>
  <c r="DL90" i="3" s="1"/>
  <c r="DD120" i="4"/>
  <c r="DE813" i="3"/>
  <c r="DH787" i="3"/>
  <c r="DH795" i="3" s="1"/>
  <c r="DA87" i="4"/>
  <c r="DF87" i="4"/>
  <c r="DV65" i="3"/>
  <c r="DA62" i="4"/>
  <c r="DA67" i="4" s="1"/>
  <c r="DF74" i="3"/>
  <c r="DE824" i="3"/>
  <c r="DH823" i="3"/>
  <c r="DE848" i="3"/>
  <c r="DH847" i="3"/>
  <c r="DL850" i="3" s="1"/>
  <c r="DH188" i="4"/>
  <c r="DH122" i="8"/>
  <c r="BV14" i="8"/>
  <c r="BV46" i="8" s="1"/>
  <c r="CA128" i="8"/>
  <c r="CF32" i="5"/>
  <c r="CF13" i="10"/>
  <c r="CK32" i="5"/>
  <c r="BW36" i="6"/>
  <c r="CF78" i="4"/>
  <c r="BG19" i="6"/>
  <c r="BJ45" i="6"/>
  <c r="BG71" i="6"/>
  <c r="BV35" i="6"/>
  <c r="BV41" i="8"/>
  <c r="BS844" i="3"/>
  <c r="BS985" i="3"/>
  <c r="CF142" i="4"/>
  <c r="CF49" i="5" s="1"/>
  <c r="CK142" i="4"/>
  <c r="CK49" i="5" s="1"/>
  <c r="CF322" i="4"/>
  <c r="CK141" i="4"/>
  <c r="CK165" i="4" s="1"/>
  <c r="CF141" i="4"/>
  <c r="CF165" i="4" s="1"/>
  <c r="BQ826" i="3"/>
  <c r="BQ829" i="3" s="1"/>
  <c r="BQ133" i="4"/>
  <c r="BQ844" i="3"/>
  <c r="BQ841" i="3"/>
  <c r="BQ201" i="4"/>
  <c r="BQ847" i="3"/>
  <c r="BQ831" i="3"/>
  <c r="BV831" i="3"/>
  <c r="BQ297" i="3"/>
  <c r="BD41" i="8"/>
  <c r="BD34" i="6"/>
  <c r="CF77" i="4"/>
  <c r="CF143" i="3"/>
  <c r="CG145" i="3" s="1"/>
  <c r="CF71" i="6"/>
  <c r="CI59" i="6"/>
  <c r="CI22" i="6" s="1"/>
  <c r="CT23" i="8"/>
  <c r="BW138" i="4"/>
  <c r="CF79" i="4"/>
  <c r="CF329" i="4" s="1"/>
  <c r="CF330" i="4" s="1"/>
  <c r="CF156" i="4"/>
  <c r="CF158" i="4" s="1"/>
  <c r="CF139" i="3"/>
  <c r="CU135" i="8"/>
  <c r="BM750" i="3"/>
  <c r="BS401" i="3"/>
  <c r="BS284" i="3" s="1"/>
  <c r="CR50" i="8"/>
  <c r="BS297" i="3"/>
  <c r="BS207" i="3" s="1"/>
  <c r="CD669" i="3"/>
  <c r="CD671" i="3"/>
  <c r="CX109" i="4"/>
  <c r="BR308" i="8"/>
  <c r="BR138" i="6" s="1"/>
  <c r="CK15" i="8"/>
  <c r="BE194" i="7"/>
  <c r="CC298" i="8"/>
  <c r="CC302" i="8" s="1"/>
  <c r="CC300" i="8" s="1"/>
  <c r="CD300" i="8" s="1"/>
  <c r="BX71" i="8"/>
  <c r="BX14" i="8" s="1"/>
  <c r="BX46" i="8" s="1"/>
  <c r="BU815" i="3"/>
  <c r="BK726" i="3"/>
  <c r="CX46" i="4"/>
  <c r="CS73" i="8"/>
  <c r="CS82" i="8" s="1"/>
  <c r="DB114" i="3"/>
  <c r="CA39" i="7"/>
  <c r="CA41" i="7" s="1"/>
  <c r="DH141" i="8"/>
  <c r="CV749" i="3"/>
  <c r="CE149" i="3"/>
  <c r="CI149" i="3" s="1"/>
  <c r="CE673" i="3"/>
  <c r="CE617" i="3"/>
  <c r="CE619" i="3" s="1"/>
  <c r="CR169" i="3"/>
  <c r="CY23" i="8"/>
  <c r="BM31" i="5"/>
  <c r="BY52" i="7"/>
  <c r="CU694" i="3"/>
  <c r="CP135" i="8"/>
  <c r="CW161" i="3"/>
  <c r="DB81" i="3"/>
  <c r="CC154" i="3"/>
  <c r="CY135" i="8"/>
  <c r="CU133" i="8"/>
  <c r="CT214" i="4"/>
  <c r="CU55" i="7"/>
  <c r="CU287" i="8"/>
  <c r="CV288" i="8" s="1"/>
  <c r="CE150" i="3"/>
  <c r="CE153" i="3" s="1"/>
  <c r="CD573" i="3"/>
  <c r="BG106" i="7"/>
  <c r="BG108" i="7"/>
  <c r="BG71" i="8"/>
  <c r="BG87" i="8" s="1"/>
  <c r="CE159" i="3"/>
  <c r="CF171" i="3" s="1"/>
  <c r="CJ211" i="3"/>
  <c r="CE121" i="3"/>
  <c r="CF125" i="3" s="1"/>
  <c r="CJ209" i="3"/>
  <c r="BM70" i="3"/>
  <c r="BM151" i="3"/>
  <c r="BM673" i="3"/>
  <c r="BV726" i="3"/>
  <c r="CS137" i="8"/>
  <c r="BM401" i="3"/>
  <c r="BL125" i="3"/>
  <c r="CL714" i="3"/>
  <c r="BX160" i="7"/>
  <c r="BU222" i="4"/>
  <c r="CX45" i="4"/>
  <c r="CW34" i="4"/>
  <c r="CR77" i="8"/>
  <c r="BO132" i="6"/>
  <c r="BQ38" i="6"/>
  <c r="DB109" i="3"/>
  <c r="CA205" i="7"/>
  <c r="BS590" i="3"/>
  <c r="CE613" i="3"/>
  <c r="CE612" i="3" s="1"/>
  <c r="CE71" i="3"/>
  <c r="CF81" i="3" s="1"/>
  <c r="CE257" i="4"/>
  <c r="CE258" i="4" s="1"/>
  <c r="BF59" i="4"/>
  <c r="CB138" i="4"/>
  <c r="CF151" i="8"/>
  <c r="CY168" i="4"/>
  <c r="CT336" i="4"/>
  <c r="BJ86" i="8"/>
  <c r="BJ18" i="8"/>
  <c r="CD50" i="8"/>
  <c r="BM71" i="3"/>
  <c r="BM150" i="3"/>
  <c r="BH31" i="5"/>
  <c r="BZ816" i="3"/>
  <c r="BQ50" i="8"/>
  <c r="CJ286" i="3"/>
  <c r="CE578" i="3"/>
  <c r="CE250" i="3"/>
  <c r="CE248" i="3" s="1"/>
  <c r="CV138" i="4"/>
  <c r="CC85" i="8"/>
  <c r="CC18" i="8" s="1"/>
  <c r="CS45" i="4"/>
  <c r="CE569" i="3"/>
  <c r="CE151" i="3"/>
  <c r="CI151" i="3" s="1"/>
  <c r="BA126" i="3"/>
  <c r="AX787" i="3"/>
  <c r="CP688" i="3"/>
  <c r="CE504" i="3"/>
  <c r="BZ55" i="4"/>
  <c r="BZ56" i="8"/>
  <c r="CE57" i="8" s="1"/>
  <c r="CF202" i="3"/>
  <c r="CF120" i="3"/>
  <c r="CF70" i="3"/>
  <c r="CG80" i="3" s="1"/>
  <c r="CF185" i="3"/>
  <c r="CG185" i="3"/>
  <c r="AZ18" i="8"/>
  <c r="BE19" i="8" s="1"/>
  <c r="BE86" i="8"/>
  <c r="BW287" i="8"/>
  <c r="CH745" i="3"/>
  <c r="CH754" i="3" s="1"/>
  <c r="BK93" i="8"/>
  <c r="BP94" i="8" s="1"/>
  <c r="BK243" i="8"/>
  <c r="CH77" i="4"/>
  <c r="CH143" i="3"/>
  <c r="CW100" i="8"/>
  <c r="CP55" i="7"/>
  <c r="CP281" i="8"/>
  <c r="AL71" i="3"/>
  <c r="AM81" i="3" s="1"/>
  <c r="CZ97" i="4"/>
  <c r="CZ837" i="3"/>
  <c r="CI153" i="8"/>
  <c r="CA38" i="6"/>
  <c r="AH80" i="3"/>
  <c r="CY939" i="3"/>
  <c r="CY360" i="3" s="1"/>
  <c r="CY131" i="4"/>
  <c r="CN86" i="8"/>
  <c r="DD37" i="4"/>
  <c r="CY71" i="3"/>
  <c r="DD76" i="3" s="1"/>
  <c r="CM587" i="3"/>
  <c r="CH201" i="8"/>
  <c r="CH296" i="8" s="1"/>
  <c r="CH294" i="8" s="1"/>
  <c r="CH298" i="8" s="1"/>
  <c r="CH302" i="8" s="1"/>
  <c r="CH300" i="8" s="1"/>
  <c r="CN81" i="8"/>
  <c r="CE294" i="8"/>
  <c r="CE298" i="8" s="1"/>
  <c r="CE302" i="8" s="1"/>
  <c r="CE300" i="8" s="1"/>
  <c r="CT878" i="3"/>
  <c r="BU128" i="8"/>
  <c r="CY150" i="3"/>
  <c r="BY296" i="3"/>
  <c r="BS402" i="3"/>
  <c r="CF423" i="3"/>
  <c r="DH142" i="8"/>
  <c r="CJ15" i="8"/>
  <c r="DD132" i="3"/>
  <c r="CS35" i="7"/>
  <c r="CK876" i="3"/>
  <c r="CK878" i="3"/>
  <c r="CK875" i="3"/>
  <c r="CK877" i="3"/>
  <c r="CH24" i="7"/>
  <c r="CI105" i="7"/>
  <c r="CC79" i="4"/>
  <c r="CH22" i="7"/>
  <c r="CI103" i="7"/>
  <c r="BZ815" i="3"/>
  <c r="CW115" i="5"/>
  <c r="CX27" i="4"/>
  <c r="CX115" i="5" s="1"/>
  <c r="CL875" i="3"/>
  <c r="CL878" i="3"/>
  <c r="CL876" i="3"/>
  <c r="BF401" i="3"/>
  <c r="AZ146" i="8"/>
  <c r="BE146" i="8"/>
  <c r="CO148" i="8"/>
  <c r="CR695" i="3"/>
  <c r="BQ392" i="3"/>
  <c r="BQ271" i="3" s="1"/>
  <c r="CN254" i="8"/>
  <c r="CG201" i="3"/>
  <c r="BG730" i="3"/>
  <c r="BT70" i="4"/>
  <c r="BT75" i="8" s="1"/>
  <c r="AS76" i="3"/>
  <c r="AL69" i="3"/>
  <c r="AL79" i="3" s="1"/>
  <c r="BS749" i="3"/>
  <c r="BW130" i="4"/>
  <c r="CB131" i="4" s="1"/>
  <c r="BP837" i="3"/>
  <c r="CL212" i="3"/>
  <c r="CA747" i="3"/>
  <c r="BH205" i="7"/>
  <c r="BH55" i="7" s="1"/>
  <c r="BS281" i="8"/>
  <c r="BL726" i="3"/>
  <c r="BR90" i="8"/>
  <c r="BI138" i="8"/>
  <c r="CY15" i="8"/>
  <c r="CA753" i="3"/>
  <c r="BX119" i="4"/>
  <c r="CO168" i="4"/>
  <c r="BR287" i="8"/>
  <c r="BF669" i="3"/>
  <c r="BR673" i="3"/>
  <c r="BW194" i="7"/>
  <c r="BX179" i="3"/>
  <c r="CL55" i="4"/>
  <c r="CQ210" i="3"/>
  <c r="CP458" i="3"/>
  <c r="CA801" i="3"/>
  <c r="CQ13" i="3"/>
  <c r="CZ136" i="8"/>
  <c r="CZ150" i="8" s="1"/>
  <c r="BR23" i="8"/>
  <c r="CY165" i="4"/>
  <c r="CO214" i="4"/>
  <c r="CT46" i="8"/>
  <c r="BF671" i="3"/>
  <c r="BK194" i="7"/>
  <c r="CL56" i="8"/>
  <c r="CQ57" i="8" s="1"/>
  <c r="CL250" i="3"/>
  <c r="CF753" i="3"/>
  <c r="CU156" i="4"/>
  <c r="CU158" i="4" s="1"/>
  <c r="CJ281" i="8"/>
  <c r="CA148" i="8"/>
  <c r="BT30" i="6"/>
  <c r="BT38" i="6" s="1"/>
  <c r="BO30" i="6"/>
  <c r="CA95" i="3"/>
  <c r="CO288" i="8"/>
  <c r="CZ18" i="3"/>
  <c r="CV687" i="3"/>
  <c r="BU18" i="8"/>
  <c r="BU19" i="8" s="1"/>
  <c r="BU86" i="8"/>
  <c r="AW401" i="3"/>
  <c r="CV18" i="3"/>
  <c r="BW839" i="3"/>
  <c r="CW129" i="8"/>
  <c r="CW82" i="8"/>
  <c r="BL71" i="3"/>
  <c r="BB70" i="3"/>
  <c r="BB749" i="3"/>
  <c r="BW816" i="3"/>
  <c r="BR60" i="8"/>
  <c r="CR816" i="3"/>
  <c r="CV145" i="3"/>
  <c r="BX79" i="4"/>
  <c r="CG753" i="3"/>
  <c r="CB747" i="3"/>
  <c r="BS206" i="3"/>
  <c r="CE47" i="3"/>
  <c r="CE18" i="3" s="1"/>
  <c r="CT875" i="3"/>
  <c r="CI86" i="8"/>
  <c r="CA211" i="7"/>
  <c r="BG392" i="3"/>
  <c r="CK119" i="4"/>
  <c r="BX297" i="3"/>
  <c r="CL81" i="3"/>
  <c r="BW401" i="3"/>
  <c r="CA314" i="3"/>
  <c r="CF281" i="8"/>
  <c r="CA149" i="3"/>
  <c r="CF152" i="3" s="1"/>
  <c r="CS100" i="8"/>
  <c r="CN18" i="8"/>
  <c r="CN87" i="8"/>
  <c r="DG29" i="7"/>
  <c r="BL673" i="3"/>
  <c r="BS151" i="3"/>
  <c r="BX154" i="3" s="1"/>
  <c r="BB71" i="3"/>
  <c r="BA700" i="3"/>
  <c r="BC149" i="3"/>
  <c r="BG749" i="3"/>
  <c r="BG745" i="3" s="1"/>
  <c r="BW669" i="3"/>
  <c r="CM52" i="7"/>
  <c r="BW61" i="8"/>
  <c r="CB801" i="3"/>
  <c r="CP839" i="3"/>
  <c r="CT876" i="3"/>
  <c r="BF19" i="8"/>
  <c r="CQ30" i="6"/>
  <c r="BS283" i="3"/>
  <c r="CP816" i="3"/>
  <c r="CQ695" i="3"/>
  <c r="DD133" i="3"/>
  <c r="CJ30" i="6"/>
  <c r="CQ822" i="3"/>
  <c r="BL151" i="3"/>
  <c r="BB750" i="3"/>
  <c r="BB150" i="3"/>
  <c r="BR669" i="3"/>
  <c r="BG151" i="3"/>
  <c r="BF222" i="4"/>
  <c r="BP590" i="3"/>
  <c r="CO695" i="3"/>
  <c r="CB796" i="3"/>
  <c r="BF404" i="3"/>
  <c r="CU139" i="3"/>
  <c r="CU147" i="3" s="1"/>
  <c r="CB753" i="3"/>
  <c r="BX150" i="3"/>
  <c r="BX401" i="3"/>
  <c r="BX284" i="3" s="1"/>
  <c r="CD130" i="8"/>
  <c r="CD151" i="8"/>
  <c r="DG32" i="7"/>
  <c r="CO112" i="8"/>
  <c r="CT168" i="4"/>
  <c r="CP132" i="3"/>
  <c r="DG30" i="7"/>
  <c r="DE124" i="3"/>
  <c r="DE128" i="3"/>
  <c r="DE131" i="3"/>
  <c r="DG39" i="7"/>
  <c r="DD107" i="3"/>
  <c r="DD112" i="3"/>
  <c r="CI222" i="4"/>
  <c r="CB154" i="3"/>
  <c r="CL286" i="3"/>
  <c r="CL125" i="3"/>
  <c r="CU109" i="3"/>
  <c r="CU76" i="3"/>
  <c r="BP128" i="8"/>
  <c r="BK146" i="8"/>
  <c r="DD95" i="3"/>
  <c r="BS86" i="3"/>
  <c r="CR27" i="8"/>
  <c r="DE118" i="3"/>
  <c r="DE58" i="4"/>
  <c r="DE130" i="3"/>
  <c r="DE126" i="3"/>
  <c r="DE101" i="3"/>
  <c r="DE112" i="3"/>
  <c r="DE107" i="3"/>
  <c r="DF31" i="7"/>
  <c r="DD194" i="7"/>
  <c r="DA101" i="10"/>
  <c r="CW548" i="3"/>
  <c r="CW545" i="3" s="1"/>
  <c r="CX545" i="3" s="1"/>
  <c r="DB755" i="3"/>
  <c r="CB79" i="4"/>
  <c r="BL119" i="4"/>
  <c r="CV79" i="3"/>
  <c r="CU113" i="3"/>
  <c r="BJ400" i="3"/>
  <c r="CG281" i="8"/>
  <c r="BM201" i="8"/>
  <c r="BM296" i="8" s="1"/>
  <c r="BM294" i="8" s="1"/>
  <c r="BM298" i="8" s="1"/>
  <c r="BM302" i="8" s="1"/>
  <c r="BM300" i="8" s="1"/>
  <c r="BM308" i="8" s="1"/>
  <c r="BK81" i="8"/>
  <c r="DD101" i="3"/>
  <c r="BQ168" i="4"/>
  <c r="CZ714" i="3"/>
  <c r="CU587" i="3"/>
  <c r="CH837" i="3"/>
  <c r="CV603" i="3"/>
  <c r="DG33" i="7"/>
  <c r="DE687" i="3"/>
  <c r="DE688" i="3"/>
  <c r="DD795" i="3"/>
  <c r="DI796" i="3" s="1"/>
  <c r="DD821" i="3"/>
  <c r="DD58" i="4"/>
  <c r="DI59" i="4" s="1"/>
  <c r="DD118" i="3"/>
  <c r="DD48" i="4" s="1"/>
  <c r="DD130" i="3"/>
  <c r="DE95" i="3"/>
  <c r="DG44" i="7"/>
  <c r="BT71" i="6"/>
  <c r="BT23" i="6" s="1"/>
  <c r="DB280" i="8"/>
  <c r="DB188" i="8"/>
  <c r="DB200" i="8"/>
  <c r="DB137" i="6"/>
  <c r="DB131" i="6"/>
  <c r="CI837" i="3"/>
  <c r="CU714" i="3"/>
  <c r="CZ353" i="3"/>
  <c r="CI87" i="8"/>
  <c r="BP81" i="8"/>
  <c r="BU81" i="8"/>
  <c r="BS98" i="5"/>
  <c r="CW27" i="8"/>
  <c r="CE136" i="8"/>
  <c r="CN284" i="3"/>
  <c r="CS286" i="3" s="1"/>
  <c r="CY714" i="3"/>
  <c r="BM82" i="8"/>
  <c r="BU590" i="3"/>
  <c r="BU570" i="3" s="1"/>
  <c r="DG46" i="7"/>
  <c r="DB243" i="8"/>
  <c r="DE821" i="3"/>
  <c r="DE795" i="3"/>
  <c r="DD688" i="3"/>
  <c r="DD687" i="3"/>
  <c r="DE125" i="3"/>
  <c r="DE129" i="3"/>
  <c r="DD205" i="7"/>
  <c r="DB71" i="6"/>
  <c r="DB23" i="6" s="1"/>
  <c r="DA112" i="3"/>
  <c r="CO208" i="3"/>
  <c r="CB404" i="3"/>
  <c r="AI69" i="3"/>
  <c r="AN74" i="3" s="1"/>
  <c r="CV81" i="3"/>
  <c r="AI70" i="3"/>
  <c r="AI80" i="3" s="1"/>
  <c r="CW74" i="10"/>
  <c r="CP815" i="3"/>
  <c r="BS59" i="8"/>
  <c r="BT128" i="8"/>
  <c r="CD87" i="8"/>
  <c r="CF15" i="8"/>
  <c r="CG157" i="3"/>
  <c r="CX182" i="3"/>
  <c r="CX180" i="3"/>
  <c r="CA714" i="3"/>
  <c r="BS41" i="7"/>
  <c r="CW126" i="3"/>
  <c r="CQ816" i="3"/>
  <c r="CG755" i="3"/>
  <c r="BV590" i="3"/>
  <c r="BV570" i="3" s="1"/>
  <c r="BV571" i="3" s="1"/>
  <c r="BV574" i="3" s="1"/>
  <c r="DA107" i="3"/>
  <c r="CY138" i="6"/>
  <c r="BW283" i="3"/>
  <c r="CB285" i="3" s="1"/>
  <c r="CV590" i="3"/>
  <c r="CV570" i="3" s="1"/>
  <c r="BP206" i="3"/>
  <c r="BQ212" i="3" s="1"/>
  <c r="BG135" i="8"/>
  <c r="CK130" i="4"/>
  <c r="CP131" i="4" s="1"/>
  <c r="BM805" i="3"/>
  <c r="CQ112" i="4"/>
  <c r="CJ208" i="3"/>
  <c r="CW119" i="4"/>
  <c r="CI151" i="8"/>
  <c r="CB310" i="8"/>
  <c r="CY796" i="3"/>
  <c r="CO210" i="3"/>
  <c r="CQ138" i="4"/>
  <c r="CT559" i="3"/>
  <c r="AH81" i="3"/>
  <c r="BM115" i="4"/>
  <c r="CU35" i="7"/>
  <c r="CU58" i="7" s="1"/>
  <c r="BM844" i="3"/>
  <c r="BM752" i="3"/>
  <c r="CY717" i="3"/>
  <c r="CY720" i="3" s="1"/>
  <c r="AJ70" i="3"/>
  <c r="AO75" i="3" s="1"/>
  <c r="CG12" i="3"/>
  <c r="BP14" i="8"/>
  <c r="BP46" i="8" s="1"/>
  <c r="BP87" i="8"/>
  <c r="CI14" i="8"/>
  <c r="CI91" i="8"/>
  <c r="CN128" i="8"/>
  <c r="BD71" i="3"/>
  <c r="BD749" i="3"/>
  <c r="BD745" i="3" s="1"/>
  <c r="BG69" i="3"/>
  <c r="BU671" i="3"/>
  <c r="BH151" i="3"/>
  <c r="BR50" i="8"/>
  <c r="AS80" i="3"/>
  <c r="BL669" i="3"/>
  <c r="BG671" i="3"/>
  <c r="BG669" i="3"/>
  <c r="BD750" i="3"/>
  <c r="BG149" i="3"/>
  <c r="BH69" i="3"/>
  <c r="BG700" i="3"/>
  <c r="AS79" i="3"/>
  <c r="BD150" i="3"/>
  <c r="BD153" i="3" s="1"/>
  <c r="BP671" i="3"/>
  <c r="BH749" i="3"/>
  <c r="BR726" i="3"/>
  <c r="BR637" i="3"/>
  <c r="BL671" i="3"/>
  <c r="BQ257" i="4"/>
  <c r="BV258" i="4" s="1"/>
  <c r="BD69" i="3"/>
  <c r="BD79" i="3" s="1"/>
  <c r="BD151" i="3"/>
  <c r="BH149" i="3"/>
  <c r="BG150" i="3"/>
  <c r="BU669" i="3"/>
  <c r="BP700" i="3"/>
  <c r="BH150" i="3"/>
  <c r="BH78" i="4" s="1"/>
  <c r="BG673" i="3"/>
  <c r="BH71" i="3"/>
  <c r="BU726" i="3"/>
  <c r="BR730" i="3"/>
  <c r="BH730" i="3"/>
  <c r="BD70" i="3"/>
  <c r="BD75" i="3" s="1"/>
  <c r="BG70" i="3"/>
  <c r="BG750" i="3"/>
  <c r="BG71" i="3"/>
  <c r="BP669" i="3"/>
  <c r="BH750" i="3"/>
  <c r="BW726" i="3"/>
  <c r="BQ730" i="3"/>
  <c r="BQ150" i="3"/>
  <c r="BQ78" i="4" s="1"/>
  <c r="BR150" i="3"/>
  <c r="BQ673" i="3"/>
  <c r="BI151" i="3"/>
  <c r="BQ749" i="3"/>
  <c r="BQ801" i="3" s="1"/>
  <c r="BV671" i="3"/>
  <c r="BQ149" i="3"/>
  <c r="BQ77" i="4" s="1"/>
  <c r="BQ750" i="3"/>
  <c r="BV755" i="3" s="1"/>
  <c r="BN669" i="3"/>
  <c r="BI673" i="3"/>
  <c r="BI749" i="3"/>
  <c r="BI69" i="3"/>
  <c r="BN74" i="3" s="1"/>
  <c r="BI671" i="3"/>
  <c r="BR149" i="3"/>
  <c r="BR77" i="4" s="1"/>
  <c r="BQ669" i="3"/>
  <c r="BQ151" i="3"/>
  <c r="BN671" i="3"/>
  <c r="BI70" i="3"/>
  <c r="BI149" i="3"/>
  <c r="BI77" i="4" s="1"/>
  <c r="AZ722" i="3"/>
  <c r="BI669" i="3"/>
  <c r="CB137" i="8"/>
  <c r="BL138" i="8"/>
  <c r="AZ120" i="8"/>
  <c r="CX148" i="8"/>
  <c r="DA97" i="4"/>
  <c r="BY148" i="8"/>
  <c r="CQ132" i="8"/>
  <c r="CA150" i="8"/>
  <c r="CF138" i="4"/>
  <c r="BU150" i="8"/>
  <c r="BG168" i="4"/>
  <c r="BQ61" i="8"/>
  <c r="CR137" i="8"/>
  <c r="CZ148" i="8"/>
  <c r="BT69" i="4"/>
  <c r="BY73" i="4" s="1"/>
  <c r="BE227" i="4"/>
  <c r="BS85" i="3"/>
  <c r="DB331" i="4"/>
  <c r="CZ141" i="8"/>
  <c r="CU117" i="4"/>
  <c r="CA258" i="4"/>
  <c r="CZ37" i="4"/>
  <c r="DE37" i="4"/>
  <c r="DE268" i="4"/>
  <c r="CB95" i="3"/>
  <c r="CZ749" i="3"/>
  <c r="CZ747" i="3" s="1"/>
  <c r="CL749" i="3"/>
  <c r="CL747" i="3" s="1"/>
  <c r="CZ912" i="3"/>
  <c r="CZ914" i="3" s="1"/>
  <c r="CZ915" i="3" s="1"/>
  <c r="CB837" i="3"/>
  <c r="CY112" i="4"/>
  <c r="CB543" i="3"/>
  <c r="CF154" i="3"/>
  <c r="DB76" i="3"/>
  <c r="CN821" i="3"/>
  <c r="CV714" i="3"/>
  <c r="AJ71" i="3"/>
  <c r="AO76" i="3" s="1"/>
  <c r="CZ76" i="3"/>
  <c r="DA345" i="3"/>
  <c r="DA362" i="3" s="1"/>
  <c r="CJ24" i="3"/>
  <c r="CV112" i="3"/>
  <c r="CD839" i="3"/>
  <c r="CX278" i="3"/>
  <c r="CX271" i="3" s="1"/>
  <c r="CP515" i="3"/>
  <c r="CE425" i="3"/>
  <c r="DC910" i="3"/>
  <c r="CS66" i="3"/>
  <c r="BP543" i="3"/>
  <c r="BB125" i="3"/>
  <c r="BP663" i="3"/>
  <c r="CK129" i="3"/>
  <c r="CC839" i="3"/>
  <c r="DT914" i="3"/>
  <c r="BK822" i="3"/>
  <c r="BV822" i="3"/>
  <c r="CC314" i="3"/>
  <c r="BU837" i="3"/>
  <c r="CJ120" i="3"/>
  <c r="CJ181" i="3"/>
  <c r="CO183" i="3"/>
  <c r="CJ183" i="3"/>
  <c r="CJ202" i="3"/>
  <c r="CO181" i="3"/>
  <c r="CJ159" i="3"/>
  <c r="CJ171" i="3" s="1"/>
  <c r="CZ259" i="4"/>
  <c r="CG137" i="8"/>
  <c r="CZ258" i="4"/>
  <c r="DA258" i="4"/>
  <c r="BQ157" i="3"/>
  <c r="BR184" i="3"/>
  <c r="AS686" i="3"/>
  <c r="BM982" i="3"/>
  <c r="CS54" i="4"/>
  <c r="CY151" i="3"/>
  <c r="CY611" i="3"/>
  <c r="CY602" i="3" s="1"/>
  <c r="CZ603" i="3" s="1"/>
  <c r="CY816" i="3"/>
  <c r="CB714" i="3"/>
  <c r="BM806" i="3"/>
  <c r="BM814" i="3" s="1"/>
  <c r="DB138" i="4"/>
  <c r="CO694" i="3"/>
  <c r="CV365" i="3"/>
  <c r="DA366" i="3" s="1"/>
  <c r="CL26" i="3"/>
  <c r="CL24" i="3" s="1"/>
  <c r="CF421" i="3"/>
  <c r="CV118" i="3"/>
  <c r="CV48" i="4" s="1"/>
  <c r="DA49" i="4" s="1"/>
  <c r="CD119" i="4"/>
  <c r="CD120" i="4" s="1"/>
  <c r="CU150" i="8"/>
  <c r="DC937" i="3"/>
  <c r="DC939" i="3" s="1"/>
  <c r="DC360" i="3" s="1"/>
  <c r="CR158" i="3"/>
  <c r="CW162" i="3" s="1"/>
  <c r="CC590" i="3"/>
  <c r="CC570" i="3" s="1"/>
  <c r="DC904" i="3"/>
  <c r="CB139" i="3"/>
  <c r="CG140" i="3" s="1"/>
  <c r="AS84" i="3"/>
  <c r="CS201" i="3"/>
  <c r="CY70" i="3"/>
  <c r="DD75" i="3" s="1"/>
  <c r="CN189" i="5"/>
  <c r="BM836" i="3"/>
  <c r="CX340" i="3"/>
  <c r="CP112" i="4"/>
  <c r="CW815" i="3"/>
  <c r="BM802" i="3"/>
  <c r="CP822" i="3"/>
  <c r="CD837" i="3"/>
  <c r="BP13" i="3"/>
  <c r="DC120" i="3"/>
  <c r="DD124" i="3" s="1"/>
  <c r="DC96" i="3"/>
  <c r="CB119" i="4"/>
  <c r="CH119" i="4"/>
  <c r="CR750" i="3"/>
  <c r="BQ119" i="4"/>
  <c r="BY130" i="4"/>
  <c r="DB695" i="3"/>
  <c r="DE694" i="3"/>
  <c r="DC65" i="3"/>
  <c r="DC97" i="3"/>
  <c r="CZ112" i="3"/>
  <c r="DE74" i="3"/>
  <c r="DB814" i="3"/>
  <c r="DG815" i="3" s="1"/>
  <c r="DA80" i="3"/>
  <c r="DE75" i="3"/>
  <c r="DE258" i="4"/>
  <c r="DE259" i="4"/>
  <c r="CZ114" i="3"/>
  <c r="DE76" i="3"/>
  <c r="CZ138" i="4"/>
  <c r="CG795" i="3"/>
  <c r="CE750" i="3"/>
  <c r="DE755" i="3"/>
  <c r="DW65" i="3"/>
  <c r="BW119" i="4"/>
  <c r="CQ130" i="4"/>
  <c r="DA133" i="3"/>
  <c r="CV58" i="4"/>
  <c r="DA59" i="4" s="1"/>
  <c r="CV130" i="3"/>
  <c r="BF50" i="8"/>
  <c r="BN50" i="8"/>
  <c r="CD646" i="3"/>
  <c r="AZ668" i="3"/>
  <c r="BA151" i="3" s="1"/>
  <c r="BO668" i="3"/>
  <c r="AH79" i="3"/>
  <c r="BL257" i="4"/>
  <c r="BL150" i="3"/>
  <c r="BL78" i="4" s="1"/>
  <c r="BS750" i="3"/>
  <c r="BX755" i="3" s="1"/>
  <c r="BA669" i="3"/>
  <c r="BB69" i="3"/>
  <c r="BB151" i="3"/>
  <c r="BB736" i="3"/>
  <c r="BR257" i="4"/>
  <c r="BR151" i="3"/>
  <c r="BW154" i="3" s="1"/>
  <c r="BR671" i="3"/>
  <c r="BK669" i="3"/>
  <c r="BR700" i="3"/>
  <c r="BF726" i="3"/>
  <c r="BH129" i="8"/>
  <c r="AZ56" i="3"/>
  <c r="AS120" i="3"/>
  <c r="AS124" i="3" s="1"/>
  <c r="AV821" i="3"/>
  <c r="BA822" i="3" s="1"/>
  <c r="BS257" i="4"/>
  <c r="BS258" i="4" s="1"/>
  <c r="BL749" i="3"/>
  <c r="BE662" i="3"/>
  <c r="BA117" i="4"/>
  <c r="BA663" i="3"/>
  <c r="AQ126" i="3"/>
  <c r="BL70" i="3"/>
  <c r="BL69" i="3"/>
  <c r="BL149" i="3"/>
  <c r="BL750" i="3"/>
  <c r="BS149" i="3"/>
  <c r="BS673" i="3"/>
  <c r="BS150" i="3"/>
  <c r="BR750" i="3"/>
  <c r="BW755" i="3" s="1"/>
  <c r="BR749" i="3"/>
  <c r="BC14" i="10"/>
  <c r="AZ14" i="8"/>
  <c r="AZ46" i="8" s="1"/>
  <c r="AZ128" i="8"/>
  <c r="AZ91" i="8"/>
  <c r="DB270" i="3"/>
  <c r="CU77" i="4"/>
  <c r="DB339" i="3"/>
  <c r="DC339" i="3" s="1"/>
  <c r="DC340" i="3" s="1"/>
  <c r="BR207" i="3"/>
  <c r="BR71" i="3" s="1"/>
  <c r="CG54" i="8"/>
  <c r="DA340" i="3"/>
  <c r="DB287" i="3"/>
  <c r="CW79" i="4"/>
  <c r="CJ210" i="3"/>
  <c r="CW156" i="4"/>
  <c r="CW158" i="4" s="1"/>
  <c r="DB347" i="3"/>
  <c r="DD347" i="3" s="1"/>
  <c r="DD351" i="3" s="1"/>
  <c r="BG401" i="3"/>
  <c r="CW113" i="3"/>
  <c r="CU256" i="3"/>
  <c r="CW714" i="3"/>
  <c r="CV62" i="4"/>
  <c r="BR137" i="8"/>
  <c r="BH120" i="4"/>
  <c r="BW392" i="3"/>
  <c r="BW271" i="3" s="1"/>
  <c r="CP125" i="3"/>
  <c r="CW101" i="10"/>
  <c r="DA74" i="3"/>
  <c r="CW108" i="3"/>
  <c r="CV256" i="3"/>
  <c r="CG153" i="3"/>
  <c r="CI806" i="3"/>
  <c r="CF101" i="3"/>
  <c r="CE101" i="3"/>
  <c r="CN205" i="7"/>
  <c r="CO294" i="8"/>
  <c r="CO298" i="8" s="1"/>
  <c r="CO302" i="8" s="1"/>
  <c r="CO300" i="8" s="1"/>
  <c r="CO308" i="8" s="1"/>
  <c r="CI287" i="8"/>
  <c r="CJ288" i="8" s="1"/>
  <c r="BS101" i="8"/>
  <c r="BN101" i="8"/>
  <c r="CG249" i="3"/>
  <c r="CR119" i="4"/>
  <c r="CB78" i="4"/>
  <c r="CG82" i="4" s="1"/>
  <c r="DA603" i="3"/>
  <c r="CP694" i="3"/>
  <c r="CN146" i="8"/>
  <c r="CN151" i="8" s="1"/>
  <c r="BV294" i="8"/>
  <c r="BV298" i="8" s="1"/>
  <c r="BV302" i="8" s="1"/>
  <c r="BV300" i="8" s="1"/>
  <c r="CA178" i="3"/>
  <c r="CF180" i="3" s="1"/>
  <c r="BG50" i="8"/>
  <c r="BG726" i="3"/>
  <c r="BI726" i="3"/>
  <c r="BO56" i="3"/>
  <c r="BO722" i="3"/>
  <c r="BW314" i="3"/>
  <c r="BH93" i="8"/>
  <c r="BH243" i="8"/>
  <c r="CJ56" i="8"/>
  <c r="CJ57" i="8" s="1"/>
  <c r="CJ55" i="4"/>
  <c r="CJ250" i="3"/>
  <c r="BW178" i="3"/>
  <c r="CB180" i="3" s="1"/>
  <c r="CF23" i="8"/>
  <c r="BJ821" i="3"/>
  <c r="BJ391" i="3"/>
  <c r="DC90" i="4"/>
  <c r="CY120" i="4"/>
  <c r="DC211" i="7"/>
  <c r="DC287" i="8" s="1"/>
  <c r="DD288" i="8" s="1"/>
  <c r="DB287" i="8"/>
  <c r="DB288" i="8" s="1"/>
  <c r="CY37" i="4"/>
  <c r="DA695" i="3"/>
  <c r="CY694" i="3"/>
  <c r="CY822" i="3"/>
  <c r="BS45" i="8"/>
  <c r="DC286" i="8"/>
  <c r="DB95" i="3"/>
  <c r="AW821" i="3"/>
  <c r="BB822" i="3" s="1"/>
  <c r="CB45" i="8"/>
  <c r="BW45" i="8"/>
  <c r="DA135" i="10"/>
  <c r="CZ256" i="3"/>
  <c r="CY365" i="3"/>
  <c r="CY366" i="3" s="1"/>
  <c r="CY256" i="3"/>
  <c r="CY252" i="3"/>
  <c r="CZ72" i="3"/>
  <c r="DA82" i="3" s="1"/>
  <c r="CY362" i="3"/>
  <c r="CY133" i="3"/>
  <c r="CY58" i="4"/>
  <c r="CY118" i="3"/>
  <c r="CY48" i="4" s="1"/>
  <c r="CZ265" i="3"/>
  <c r="DL912" i="3"/>
  <c r="DR898" i="3"/>
  <c r="DC887" i="3"/>
  <c r="DE912" i="3"/>
  <c r="DE914" i="3" s="1"/>
  <c r="DE915" i="3" s="1"/>
  <c r="AT126" i="3"/>
  <c r="CV773" i="3"/>
  <c r="CB207" i="3"/>
  <c r="CV165" i="3"/>
  <c r="CR52" i="4"/>
  <c r="CW53" i="4" s="1"/>
  <c r="CF404" i="3"/>
  <c r="CI207" i="3"/>
  <c r="BF55" i="7"/>
  <c r="BY153" i="8"/>
  <c r="BQ314" i="3"/>
  <c r="BQ179" i="3" s="1"/>
  <c r="BQ401" i="3"/>
  <c r="BR407" i="3" s="1"/>
  <c r="BI686" i="3"/>
  <c r="BJ686" i="3" s="1"/>
  <c r="CW163" i="3"/>
  <c r="CL209" i="3"/>
  <c r="BF281" i="8"/>
  <c r="CR52" i="8"/>
  <c r="CW53" i="8" s="1"/>
  <c r="CS288" i="8"/>
  <c r="BR97" i="8"/>
  <c r="BO146" i="8"/>
  <c r="BQ135" i="8"/>
  <c r="BW97" i="8"/>
  <c r="CA146" i="8"/>
  <c r="CA151" i="8" s="1"/>
  <c r="CM281" i="8"/>
  <c r="CM282" i="8" s="1"/>
  <c r="CD735" i="3"/>
  <c r="DA75" i="3"/>
  <c r="CB138" i="6"/>
  <c r="BI404" i="3"/>
  <c r="BZ750" i="3"/>
  <c r="CD750" i="3" s="1"/>
  <c r="BZ749" i="3"/>
  <c r="CD749" i="3" s="1"/>
  <c r="BL135" i="8"/>
  <c r="CT288" i="8"/>
  <c r="CS27" i="4"/>
  <c r="BM101" i="8"/>
  <c r="BS406" i="3"/>
  <c r="CH421" i="3"/>
  <c r="CH287" i="8"/>
  <c r="CI735" i="3"/>
  <c r="CE749" i="3"/>
  <c r="CP15" i="8"/>
  <c r="BE14" i="8"/>
  <c r="BE81" i="8"/>
  <c r="BE87" i="8"/>
  <c r="BE128" i="8"/>
  <c r="CX29" i="7"/>
  <c r="DA142" i="8"/>
  <c r="DF142" i="8"/>
  <c r="AW133" i="4"/>
  <c r="AW831" i="3"/>
  <c r="AW844" i="3"/>
  <c r="BB831" i="3"/>
  <c r="AZ194" i="7"/>
  <c r="BI287" i="8"/>
  <c r="BJ86" i="3"/>
  <c r="BJ121" i="3" s="1"/>
  <c r="BJ75" i="8"/>
  <c r="BJ81" i="8"/>
  <c r="BJ14" i="8"/>
  <c r="BJ128" i="8"/>
  <c r="BJ87" i="8"/>
  <c r="BR982" i="3"/>
  <c r="BL86" i="8"/>
  <c r="BW402" i="3"/>
  <c r="CM26" i="3"/>
  <c r="CM13" i="3" s="1"/>
  <c r="BS97" i="6"/>
  <c r="BS28" i="6" s="1"/>
  <c r="CR115" i="5"/>
  <c r="BS141" i="4"/>
  <c r="BS165" i="4" s="1"/>
  <c r="CM55" i="7"/>
  <c r="CC149" i="3"/>
  <c r="CM108" i="7"/>
  <c r="CM24" i="7"/>
  <c r="BN40" i="7"/>
  <c r="CY140" i="8"/>
  <c r="DD140" i="8"/>
  <c r="BK294" i="8"/>
  <c r="BK298" i="8" s="1"/>
  <c r="BR138" i="8"/>
  <c r="CU15" i="8"/>
  <c r="BY24" i="7"/>
  <c r="BY108" i="7"/>
  <c r="BN188" i="4"/>
  <c r="BN122" i="8"/>
  <c r="BN145" i="8" s="1"/>
  <c r="CO30" i="6"/>
  <c r="BE722" i="3"/>
  <c r="BF663" i="3"/>
  <c r="BE668" i="3"/>
  <c r="BE56" i="3"/>
  <c r="BI147" i="8"/>
  <c r="BN147" i="8"/>
  <c r="BI121" i="3"/>
  <c r="BI122" i="3"/>
  <c r="BY87" i="8"/>
  <c r="BY18" i="8"/>
  <c r="BY19" i="8" s="1"/>
  <c r="BB97" i="6"/>
  <c r="BB28" i="6" s="1"/>
  <c r="BB27" i="6"/>
  <c r="BB30" i="6" s="1"/>
  <c r="BB38" i="6" s="1"/>
  <c r="CN150" i="7"/>
  <c r="AU821" i="3"/>
  <c r="BX406" i="3"/>
  <c r="BU404" i="3"/>
  <c r="BI402" i="3"/>
  <c r="BD195" i="10"/>
  <c r="CH423" i="3"/>
  <c r="CM22" i="7"/>
  <c r="CM106" i="7"/>
  <c r="BX194" i="7"/>
  <c r="DL542" i="3"/>
  <c r="DG545" i="3"/>
  <c r="CZ35" i="7"/>
  <c r="AX125" i="3"/>
  <c r="CP695" i="3"/>
  <c r="CV138" i="6"/>
  <c r="BL55" i="7"/>
  <c r="BB669" i="3"/>
  <c r="DC128" i="4"/>
  <c r="BM211" i="7"/>
  <c r="CR101" i="10"/>
  <c r="CK281" i="8"/>
  <c r="CL282" i="8" s="1"/>
  <c r="BZ87" i="8"/>
  <c r="BE847" i="3"/>
  <c r="CV77" i="4"/>
  <c r="BP52" i="7"/>
  <c r="CK55" i="7"/>
  <c r="BF406" i="3"/>
  <c r="BS830" i="3"/>
  <c r="CA796" i="3"/>
  <c r="BI50" i="8"/>
  <c r="CU132" i="8"/>
  <c r="CM837" i="3"/>
  <c r="BI150" i="3"/>
  <c r="BN826" i="3"/>
  <c r="CS848" i="3"/>
  <c r="CP124" i="3"/>
  <c r="BZ78" i="4"/>
  <c r="CP796" i="3"/>
  <c r="BU402" i="3"/>
  <c r="BW143" i="3"/>
  <c r="BI392" i="3"/>
  <c r="CR135" i="10"/>
  <c r="BZ153" i="8"/>
  <c r="CZ97" i="6"/>
  <c r="CZ28" i="6" s="1"/>
  <c r="BP194" i="7"/>
  <c r="BQ201" i="3"/>
  <c r="BQ54" i="8"/>
  <c r="BQ54" i="4"/>
  <c r="CV161" i="3"/>
  <c r="CJ590" i="3"/>
  <c r="BE288" i="8"/>
  <c r="CV113" i="3"/>
  <c r="CG745" i="3"/>
  <c r="CG801" i="3"/>
  <c r="CG747" i="3"/>
  <c r="BW404" i="3"/>
  <c r="CW107" i="3"/>
  <c r="BT296" i="3"/>
  <c r="BW590" i="3"/>
  <c r="BW570" i="3" s="1"/>
  <c r="BW571" i="3" s="1"/>
  <c r="BW574" i="3" s="1"/>
  <c r="DB101" i="3"/>
  <c r="CW603" i="3"/>
  <c r="BP35" i="7"/>
  <c r="CL35" i="7"/>
  <c r="CL116" i="4"/>
  <c r="CG116" i="4"/>
  <c r="CG798" i="3"/>
  <c r="CG814" i="3"/>
  <c r="CK86" i="8"/>
  <c r="CK153" i="8"/>
  <c r="CF87" i="8"/>
  <c r="CF18" i="8"/>
  <c r="BM91" i="8"/>
  <c r="BM14" i="8"/>
  <c r="BM46" i="8" s="1"/>
  <c r="CF153" i="8"/>
  <c r="CT38" i="6"/>
  <c r="CX209" i="7"/>
  <c r="CW211" i="7"/>
  <c r="CX21" i="7"/>
  <c r="CX130" i="6"/>
  <c r="CX40" i="6" s="1"/>
  <c r="DC205" i="7"/>
  <c r="DC128" i="7"/>
  <c r="DB31" i="7"/>
  <c r="CP12" i="3"/>
  <c r="CH12" i="3"/>
  <c r="BW12" i="3"/>
  <c r="BK12" i="3"/>
  <c r="BB12" i="3"/>
  <c r="CX36" i="8"/>
  <c r="BS12" i="3"/>
  <c r="CD12" i="3"/>
  <c r="BA12" i="3"/>
  <c r="CH587" i="3"/>
  <c r="CC101" i="3"/>
  <c r="CR211" i="3"/>
  <c r="CK839" i="3"/>
  <c r="CF158" i="3"/>
  <c r="CF122" i="3"/>
  <c r="CK796" i="3"/>
  <c r="BQ406" i="3"/>
  <c r="BZ13" i="3"/>
  <c r="CI14" i="3"/>
  <c r="CG52" i="7"/>
  <c r="CE86" i="8"/>
  <c r="BX402" i="3"/>
  <c r="CZ108" i="3"/>
  <c r="CL20" i="6"/>
  <c r="AV13" i="3"/>
  <c r="BX543" i="3"/>
  <c r="CB13" i="3"/>
  <c r="BQ402" i="3"/>
  <c r="BD12" i="3"/>
  <c r="BY287" i="8"/>
  <c r="BY55" i="7"/>
  <c r="BG12" i="3"/>
  <c r="BR12" i="3"/>
  <c r="BF12" i="3"/>
  <c r="BY13" i="3"/>
  <c r="BR70" i="3"/>
  <c r="CO222" i="4"/>
  <c r="BW77" i="4"/>
  <c r="CE443" i="3"/>
  <c r="CK816" i="3"/>
  <c r="CF52" i="4"/>
  <c r="CF69" i="3"/>
  <c r="CF402" i="3"/>
  <c r="BZ822" i="3"/>
  <c r="BV13" i="3"/>
  <c r="CO12" i="3"/>
  <c r="BT13" i="3"/>
  <c r="AZ13" i="3"/>
  <c r="CD52" i="7"/>
  <c r="BZ86" i="8"/>
  <c r="CJ55" i="7"/>
  <c r="BN13" i="3"/>
  <c r="AW13" i="3"/>
  <c r="BU12" i="3"/>
  <c r="DB149" i="7"/>
  <c r="BM12" i="3"/>
  <c r="BH12" i="3"/>
  <c r="BI12" i="3"/>
  <c r="BO12" i="3"/>
  <c r="CA12" i="3"/>
  <c r="BE12" i="3"/>
  <c r="BJ52" i="7"/>
  <c r="BJ12" i="3"/>
  <c r="BQ12" i="3"/>
  <c r="BC12" i="3"/>
  <c r="BD149" i="3"/>
  <c r="BQ60" i="8"/>
  <c r="CS765" i="3"/>
  <c r="AV401" i="3"/>
  <c r="AV403" i="3" s="1"/>
  <c r="BR249" i="3"/>
  <c r="BT391" i="3"/>
  <c r="CI12" i="3"/>
  <c r="CM213" i="3"/>
  <c r="CF119" i="4"/>
  <c r="CW138" i="4"/>
  <c r="CC13" i="3"/>
  <c r="BI298" i="8"/>
  <c r="BD26" i="10"/>
  <c r="CQ52" i="7"/>
  <c r="CS55" i="7"/>
  <c r="CE153" i="8"/>
  <c r="CV20" i="6"/>
  <c r="BR181" i="3"/>
  <c r="BD392" i="3"/>
  <c r="BD139" i="3" s="1"/>
  <c r="BD140" i="3" s="1"/>
  <c r="BZ52" i="7"/>
  <c r="CN207" i="3"/>
  <c r="BX12" i="3"/>
  <c r="AY12" i="3"/>
  <c r="AX12" i="3"/>
  <c r="BT662" i="3"/>
  <c r="BT56" i="3"/>
  <c r="BU663" i="3"/>
  <c r="BT668" i="3"/>
  <c r="BU149" i="3" s="1"/>
  <c r="BY50" i="8"/>
  <c r="BY662" i="3"/>
  <c r="BJ56" i="3"/>
  <c r="BK663" i="3"/>
  <c r="BJ668" i="3"/>
  <c r="BK149" i="3" s="1"/>
  <c r="BJ662" i="3"/>
  <c r="BJ722" i="3"/>
  <c r="BO662" i="3"/>
  <c r="DC255" i="8"/>
  <c r="BP137" i="8"/>
  <c r="DW145" i="8"/>
  <c r="CJ135" i="8"/>
  <c r="CX136" i="8"/>
  <c r="CX150" i="8" s="1"/>
  <c r="CD294" i="8"/>
  <c r="DL941" i="3"/>
  <c r="CW149" i="3"/>
  <c r="CW150" i="3" s="1"/>
  <c r="CW153" i="3" s="1"/>
  <c r="DM904" i="3"/>
  <c r="CQ248" i="3"/>
  <c r="DM898" i="3"/>
  <c r="CH95" i="3"/>
  <c r="CQ138" i="8"/>
  <c r="CU151" i="8"/>
  <c r="BV60" i="8"/>
  <c r="DJ145" i="8"/>
  <c r="DO145" i="8"/>
  <c r="CL148" i="8"/>
  <c r="CN27" i="4"/>
  <c r="CN40" i="4" s="1"/>
  <c r="BJ91" i="8"/>
  <c r="BJ22" i="8"/>
  <c r="CB101" i="3"/>
  <c r="CU222" i="4"/>
  <c r="DC33" i="5"/>
  <c r="DT145" i="8"/>
  <c r="CO132" i="8"/>
  <c r="CT132" i="8"/>
  <c r="DF144" i="8"/>
  <c r="DA144" i="8"/>
  <c r="DM21" i="6"/>
  <c r="DA336" i="4"/>
  <c r="DA214" i="4"/>
  <c r="CX336" i="4"/>
  <c r="CX214" i="4"/>
  <c r="CR123" i="8"/>
  <c r="CW146" i="8" s="1"/>
  <c r="CR213" i="4"/>
  <c r="CR214" i="4" s="1"/>
  <c r="CQ336" i="4"/>
  <c r="CQ214" i="4"/>
  <c r="DC330" i="4"/>
  <c r="CM148" i="8"/>
  <c r="CR148" i="8"/>
  <c r="CR267" i="4"/>
  <c r="CR268" i="4" s="1"/>
  <c r="CR336" i="4"/>
  <c r="CV336" i="4"/>
  <c r="CP138" i="4"/>
  <c r="DA259" i="4"/>
  <c r="CR219" i="4"/>
  <c r="BE108" i="4"/>
  <c r="BS143" i="8"/>
  <c r="BS132" i="5"/>
  <c r="BP23" i="8"/>
  <c r="BJ143" i="8"/>
  <c r="CY138" i="4"/>
  <c r="CS222" i="4"/>
  <c r="CR189" i="4"/>
  <c r="BQ145" i="8"/>
  <c r="CW189" i="4"/>
  <c r="CF60" i="8"/>
  <c r="DC146" i="4"/>
  <c r="DC26" i="4"/>
  <c r="CZ50" i="4"/>
  <c r="AZ113" i="8"/>
  <c r="CM219" i="4"/>
  <c r="CK82" i="8"/>
  <c r="CF137" i="8"/>
  <c r="CF150" i="8" s="1"/>
  <c r="DB258" i="4"/>
  <c r="CS136" i="8"/>
  <c r="CS150" i="8" s="1"/>
  <c r="CR136" i="8"/>
  <c r="CS37" i="4"/>
  <c r="CS186" i="5" s="1"/>
  <c r="CR40" i="4"/>
  <c r="CE165" i="4"/>
  <c r="BU206" i="3"/>
  <c r="BU314" i="3"/>
  <c r="BM178" i="3"/>
  <c r="BS178" i="3"/>
  <c r="BT313" i="3"/>
  <c r="CA566" i="3"/>
  <c r="CB567" i="3"/>
  <c r="CA567" i="3"/>
  <c r="CF566" i="3"/>
  <c r="CA569" i="3"/>
  <c r="BN202" i="4"/>
  <c r="BF822" i="3"/>
  <c r="DB289" i="3"/>
  <c r="DB285" i="3"/>
  <c r="CZ144" i="3"/>
  <c r="DT951" i="3"/>
  <c r="DT952" i="3" s="1"/>
  <c r="BO313" i="3"/>
  <c r="BF402" i="3"/>
  <c r="BM392" i="3"/>
  <c r="BM271" i="3" s="1"/>
  <c r="CZ278" i="3"/>
  <c r="CZ271" i="3" s="1"/>
  <c r="CZ75" i="3"/>
  <c r="CN222" i="4"/>
  <c r="BK392" i="3"/>
  <c r="BK271" i="3" s="1"/>
  <c r="CZ113" i="3"/>
  <c r="CZ252" i="3"/>
  <c r="BA401" i="3"/>
  <c r="CV156" i="4"/>
  <c r="CV158" i="4" s="1"/>
  <c r="CH543" i="3"/>
  <c r="DA79" i="3"/>
  <c r="CA206" i="3"/>
  <c r="CA210" i="3" s="1"/>
  <c r="CA283" i="3"/>
  <c r="CU56" i="4"/>
  <c r="CZ147" i="3"/>
  <c r="BT137" i="8"/>
  <c r="BT150" i="8" s="1"/>
  <c r="BX590" i="3"/>
  <c r="BX570" i="3" s="1"/>
  <c r="BI124" i="3"/>
  <c r="BR406" i="3"/>
  <c r="BQ283" i="3"/>
  <c r="BS813" i="3"/>
  <c r="DR887" i="3"/>
  <c r="DA76" i="3"/>
  <c r="CN824" i="3"/>
  <c r="BK59" i="4"/>
  <c r="CQ183" i="3"/>
  <c r="CP57" i="8"/>
  <c r="CR209" i="3"/>
  <c r="BU401" i="3"/>
  <c r="CM209" i="3"/>
  <c r="BA402" i="3"/>
  <c r="CB406" i="3"/>
  <c r="CV109" i="3"/>
  <c r="BD401" i="3"/>
  <c r="CK815" i="3"/>
  <c r="BB406" i="3"/>
  <c r="BX569" i="3"/>
  <c r="CX692" i="3"/>
  <c r="CZ941" i="3"/>
  <c r="CZ951" i="3" s="1"/>
  <c r="CZ952" i="3" s="1"/>
  <c r="BU178" i="3"/>
  <c r="BU180" i="3" s="1"/>
  <c r="CN136" i="8"/>
  <c r="CA297" i="3"/>
  <c r="CA392" i="3"/>
  <c r="CA271" i="3" s="1"/>
  <c r="CA401" i="3"/>
  <c r="CB407" i="3" s="1"/>
  <c r="CA150" i="3"/>
  <c r="CQ124" i="3"/>
  <c r="CL69" i="3"/>
  <c r="CL158" i="3"/>
  <c r="CE345" i="3"/>
  <c r="BE391" i="3"/>
  <c r="CQ459" i="3"/>
  <c r="CF443" i="3"/>
  <c r="CW837" i="3"/>
  <c r="CR286" i="3"/>
  <c r="CV80" i="3"/>
  <c r="BH223" i="4"/>
  <c r="AS126" i="3"/>
  <c r="BX283" i="3"/>
  <c r="CW80" i="3"/>
  <c r="BR202" i="3"/>
  <c r="BR120" i="3"/>
  <c r="CW81" i="3"/>
  <c r="BX404" i="3"/>
  <c r="CX52" i="4"/>
  <c r="CZ687" i="3"/>
  <c r="BV208" i="3"/>
  <c r="CX835" i="3"/>
  <c r="CX837" i="3" s="1"/>
  <c r="CG210" i="3"/>
  <c r="CZ59" i="4"/>
  <c r="CX52" i="8"/>
  <c r="CX13" i="3"/>
  <c r="CK515" i="3"/>
  <c r="BH137" i="8"/>
  <c r="DW910" i="3"/>
  <c r="BT400" i="3"/>
  <c r="DC946" i="3"/>
  <c r="BK402" i="3"/>
  <c r="BR183" i="3"/>
  <c r="CB208" i="3"/>
  <c r="CX122" i="3"/>
  <c r="CY72" i="3" s="1"/>
  <c r="CW114" i="3"/>
  <c r="CV139" i="3"/>
  <c r="CV147" i="3" s="1"/>
  <c r="CZ49" i="4"/>
  <c r="CR124" i="3"/>
  <c r="CU353" i="3"/>
  <c r="AZ133" i="4"/>
  <c r="AZ137" i="4" s="1"/>
  <c r="DB798" i="3"/>
  <c r="DM937" i="3"/>
  <c r="CM71" i="3"/>
  <c r="CM76" i="3" s="1"/>
  <c r="CX941" i="3"/>
  <c r="DO941" i="3"/>
  <c r="DO951" i="3" s="1"/>
  <c r="DO952" i="3" s="1"/>
  <c r="AX71" i="3"/>
  <c r="AX76" i="3" s="1"/>
  <c r="BL114" i="8"/>
  <c r="BL137" i="8" s="1"/>
  <c r="CB56" i="8"/>
  <c r="CB57" i="8" s="1"/>
  <c r="CG208" i="3"/>
  <c r="AZ831" i="3"/>
  <c r="CI178" i="3"/>
  <c r="CQ286" i="3"/>
  <c r="BV79" i="4"/>
  <c r="CA154" i="3"/>
  <c r="CL686" i="3"/>
  <c r="CL687" i="3" s="1"/>
  <c r="DK914" i="3"/>
  <c r="DK915" i="3" s="1"/>
  <c r="CB755" i="3"/>
  <c r="CW941" i="3"/>
  <c r="CT362" i="3"/>
  <c r="AR404" i="3"/>
  <c r="BL223" i="4"/>
  <c r="CB55" i="4"/>
  <c r="AU125" i="3"/>
  <c r="AY125" i="3"/>
  <c r="CS735" i="3"/>
  <c r="BH406" i="3"/>
  <c r="CY673" i="3"/>
  <c r="CY257" i="4"/>
  <c r="CY750" i="3"/>
  <c r="DD755" i="3" s="1"/>
  <c r="BL402" i="3"/>
  <c r="DC669" i="3"/>
  <c r="CY125" i="3"/>
  <c r="CZ125" i="3"/>
  <c r="DB131" i="3"/>
  <c r="DB124" i="3"/>
  <c r="BG406" i="3"/>
  <c r="DI914" i="3"/>
  <c r="DI915" i="3" s="1"/>
  <c r="CZ245" i="3"/>
  <c r="CZ246" i="3" s="1"/>
  <c r="BM125" i="3"/>
  <c r="CR125" i="3"/>
  <c r="AR126" i="3"/>
  <c r="CY124" i="3"/>
  <c r="CZ124" i="3"/>
  <c r="CY143" i="3"/>
  <c r="CX257" i="4"/>
  <c r="CX259" i="4" s="1"/>
  <c r="CY578" i="3"/>
  <c r="BL404" i="3"/>
  <c r="DC129" i="4"/>
  <c r="DC671" i="3"/>
  <c r="BB124" i="3"/>
  <c r="CW62" i="4"/>
  <c r="CW66" i="4" s="1"/>
  <c r="BB126" i="3"/>
  <c r="AQ71" i="3"/>
  <c r="AQ81" i="3" s="1"/>
  <c r="BM126" i="3"/>
  <c r="CY69" i="3"/>
  <c r="CY79" i="3" s="1"/>
  <c r="CY149" i="3"/>
  <c r="CZ126" i="3"/>
  <c r="CZ62" i="4"/>
  <c r="CZ107" i="3"/>
  <c r="CO213" i="3"/>
  <c r="CM121" i="3"/>
  <c r="CM125" i="3" s="1"/>
  <c r="CZ56" i="4"/>
  <c r="CC178" i="3"/>
  <c r="CC184" i="3" s="1"/>
  <c r="CW79" i="3"/>
  <c r="CB590" i="3"/>
  <c r="CB570" i="3" s="1"/>
  <c r="CB571" i="3" s="1"/>
  <c r="CB574" i="3" s="1"/>
  <c r="DR937" i="3"/>
  <c r="CS23" i="3"/>
  <c r="CQ590" i="3"/>
  <c r="CQ581" i="3" s="1"/>
  <c r="CQ583" i="3" s="1"/>
  <c r="DM910" i="3"/>
  <c r="CW749" i="3"/>
  <c r="BN283" i="3"/>
  <c r="BP406" i="3"/>
  <c r="CH623" i="3"/>
  <c r="CH482" i="3"/>
  <c r="CW33" i="3"/>
  <c r="CW278" i="3"/>
  <c r="CW271" i="3" s="1"/>
  <c r="CW587" i="3"/>
  <c r="CX586" i="3"/>
  <c r="CY590" i="3" s="1"/>
  <c r="CY570" i="3" s="1"/>
  <c r="BP136" i="8"/>
  <c r="CT353" i="3"/>
  <c r="CR590" i="3"/>
  <c r="CR570" i="3" s="1"/>
  <c r="CR571" i="3" s="1"/>
  <c r="CR574" i="3" s="1"/>
  <c r="DW904" i="3"/>
  <c r="DR910" i="3"/>
  <c r="BL401" i="3"/>
  <c r="BN402" i="3"/>
  <c r="CP587" i="3"/>
  <c r="BL824" i="3"/>
  <c r="BS821" i="3"/>
  <c r="AX70" i="3"/>
  <c r="BS404" i="3"/>
  <c r="CW362" i="3"/>
  <c r="DV912" i="3"/>
  <c r="DV914" i="3" s="1"/>
  <c r="DV915" i="3" s="1"/>
  <c r="CL181" i="3"/>
  <c r="CL120" i="3"/>
  <c r="CL124" i="3" s="1"/>
  <c r="CL70" i="3"/>
  <c r="CL75" i="3" s="1"/>
  <c r="CL185" i="3"/>
  <c r="CL183" i="3"/>
  <c r="CL202" i="3"/>
  <c r="BM822" i="3"/>
  <c r="CT131" i="3"/>
  <c r="CO128" i="3"/>
  <c r="CQ181" i="3"/>
  <c r="DP912" i="3"/>
  <c r="DP914" i="3" s="1"/>
  <c r="DP915" i="3" s="1"/>
  <c r="DW937" i="3"/>
  <c r="CX824" i="3"/>
  <c r="AX149" i="3"/>
  <c r="AX152" i="3" s="1"/>
  <c r="CH510" i="3"/>
  <c r="CH511" i="3" s="1"/>
  <c r="CX222" i="4"/>
  <c r="DM946" i="3"/>
  <c r="BX206" i="3"/>
  <c r="BV714" i="3"/>
  <c r="BZ590" i="3"/>
  <c r="BZ570" i="3" s="1"/>
  <c r="BZ571" i="3" s="1"/>
  <c r="BZ574" i="3" s="1"/>
  <c r="BB149" i="3"/>
  <c r="BN806" i="3"/>
  <c r="CK138" i="4"/>
  <c r="CT349" i="3"/>
  <c r="CO687" i="3"/>
  <c r="CW590" i="3"/>
  <c r="CI206" i="3"/>
  <c r="BN404" i="3"/>
  <c r="AX750" i="3"/>
  <c r="AX755" i="3" s="1"/>
  <c r="CQ768" i="3"/>
  <c r="CQ783" i="3" s="1"/>
  <c r="CY278" i="3"/>
  <c r="CY271" i="3" s="1"/>
  <c r="CY353" i="3"/>
  <c r="CM497" i="3"/>
  <c r="CN497" i="3" s="1"/>
  <c r="CN496" i="3"/>
  <c r="BR206" i="3"/>
  <c r="CO158" i="3"/>
  <c r="CO122" i="3"/>
  <c r="CT167" i="3"/>
  <c r="CO52" i="8"/>
  <c r="CT53" i="8" s="1"/>
  <c r="CO52" i="4"/>
  <c r="CT53" i="4" s="1"/>
  <c r="CT163" i="3"/>
  <c r="CX61" i="3"/>
  <c r="CY712" i="3"/>
  <c r="DC708" i="3"/>
  <c r="CX708" i="3"/>
  <c r="CA590" i="3"/>
  <c r="CA570" i="3" s="1"/>
  <c r="AV813" i="3"/>
  <c r="DC317" i="3"/>
  <c r="DC315" i="3"/>
  <c r="DA912" i="3"/>
  <c r="DI941" i="3"/>
  <c r="CO515" i="3"/>
  <c r="CG695" i="3"/>
  <c r="DD317" i="3"/>
  <c r="DE313" i="3"/>
  <c r="DE283" i="3" s="1"/>
  <c r="DD315" i="3"/>
  <c r="CM558" i="3"/>
  <c r="CQ687" i="3"/>
  <c r="CQ688" i="3"/>
  <c r="CN30" i="3"/>
  <c r="CL695" i="3"/>
  <c r="CL694" i="3"/>
  <c r="CF695" i="3"/>
  <c r="CK694" i="3"/>
  <c r="CH695" i="3"/>
  <c r="AU736" i="3"/>
  <c r="AX139" i="3"/>
  <c r="AY141" i="3" s="1"/>
  <c r="CG250" i="3"/>
  <c r="BQ223" i="4"/>
  <c r="CQ694" i="3"/>
  <c r="DJ943" i="3"/>
  <c r="DM887" i="3"/>
  <c r="CF796" i="3"/>
  <c r="CY349" i="3"/>
  <c r="AK391" i="3"/>
  <c r="CH213" i="3"/>
  <c r="CQ14" i="3"/>
  <c r="DE346" i="3"/>
  <c r="DE350" i="3" s="1"/>
  <c r="BZ120" i="4"/>
  <c r="CK180" i="3"/>
  <c r="CF184" i="3"/>
  <c r="AX749" i="3"/>
  <c r="AX753" i="3" s="1"/>
  <c r="CQ781" i="3"/>
  <c r="CS781" i="3" s="1"/>
  <c r="DC806" i="3"/>
  <c r="CU877" i="3"/>
  <c r="CU875" i="3"/>
  <c r="CU876" i="3"/>
  <c r="CU878" i="3"/>
  <c r="CK16" i="3"/>
  <c r="CK25" i="3"/>
  <c r="CQ278" i="3"/>
  <c r="CQ271" i="3" s="1"/>
  <c r="CQ277" i="3" s="1"/>
  <c r="CQ33" i="3"/>
  <c r="CQ18" i="3" s="1"/>
  <c r="DW887" i="3"/>
  <c r="CI824" i="3"/>
  <c r="DT915" i="3"/>
  <c r="CT278" i="3"/>
  <c r="CT271" i="3" s="1"/>
  <c r="CT280" i="3" s="1"/>
  <c r="CL484" i="3"/>
  <c r="CJ559" i="3"/>
  <c r="CX821" i="3"/>
  <c r="BP404" i="3"/>
  <c r="AZ841" i="3"/>
  <c r="AX736" i="3"/>
  <c r="CX762" i="3"/>
  <c r="AZ844" i="3"/>
  <c r="DA776" i="3"/>
  <c r="DB793" i="3"/>
  <c r="DC793" i="3" s="1"/>
  <c r="CM686" i="3"/>
  <c r="CJ694" i="3"/>
  <c r="CJ695" i="3"/>
  <c r="CV278" i="3"/>
  <c r="CV271" i="3" s="1"/>
  <c r="CV33" i="3"/>
  <c r="CW353" i="3"/>
  <c r="CV349" i="3"/>
  <c r="CV362" i="3"/>
  <c r="AJ392" i="3"/>
  <c r="CT136" i="8"/>
  <c r="CT150" i="8" s="1"/>
  <c r="BK150" i="8"/>
  <c r="CH137" i="8"/>
  <c r="CH150" i="8" s="1"/>
  <c r="CG203" i="4"/>
  <c r="CL222" i="4" s="1"/>
  <c r="BN836" i="3"/>
  <c r="BN844" i="3"/>
  <c r="BN805" i="3"/>
  <c r="DF15" i="3"/>
  <c r="CZ366" i="3"/>
  <c r="DD350" i="3"/>
  <c r="BH839" i="3"/>
  <c r="DF54" i="8"/>
  <c r="DF55" i="8" s="1"/>
  <c r="CH47" i="3"/>
  <c r="CH18" i="3" s="1"/>
  <c r="DC350" i="3"/>
  <c r="BN115" i="4"/>
  <c r="DA138" i="4"/>
  <c r="BU120" i="4"/>
  <c r="BT222" i="4"/>
  <c r="CA816" i="3"/>
  <c r="CX912" i="3"/>
  <c r="CW914" i="3"/>
  <c r="CT487" i="3"/>
  <c r="AI401" i="3"/>
  <c r="CH250" i="3"/>
  <c r="CK137" i="8"/>
  <c r="CA815" i="3"/>
  <c r="CW167" i="3"/>
  <c r="CR69" i="3"/>
  <c r="CW74" i="3" s="1"/>
  <c r="CT484" i="3"/>
  <c r="DR904" i="3"/>
  <c r="CL25" i="3"/>
  <c r="CL23" i="3" s="1"/>
  <c r="DN912" i="3"/>
  <c r="DN914" i="3" s="1"/>
  <c r="DN951" i="3" s="1"/>
  <c r="DN952" i="3" s="1"/>
  <c r="CU486" i="3"/>
  <c r="CH513" i="3"/>
  <c r="DC84" i="3"/>
  <c r="CF815" i="3"/>
  <c r="DD887" i="3"/>
  <c r="DD910" i="3"/>
  <c r="DD937" i="3"/>
  <c r="DH937" i="3" s="1"/>
  <c r="DD946" i="3"/>
  <c r="DH946" i="3" s="1"/>
  <c r="DD898" i="3"/>
  <c r="DH898" i="3" s="1"/>
  <c r="DD904" i="3"/>
  <c r="DH904" i="3" s="1"/>
  <c r="CT171" i="3"/>
  <c r="CR122" i="3"/>
  <c r="CO23" i="3"/>
  <c r="CX793" i="3"/>
  <c r="DB941" i="3"/>
  <c r="CI270" i="3"/>
  <c r="CF41" i="8"/>
  <c r="BZ310" i="8"/>
  <c r="DO68" i="5"/>
  <c r="DT20" i="5"/>
  <c r="DT147" i="4" s="1"/>
  <c r="DT151" i="4" s="1"/>
  <c r="BC281" i="8"/>
  <c r="CS824" i="3"/>
  <c r="CL52" i="8"/>
  <c r="DA117" i="4"/>
  <c r="BP402" i="3"/>
  <c r="BK406" i="3"/>
  <c r="BQ131" i="8"/>
  <c r="BF146" i="8"/>
  <c r="BC824" i="3"/>
  <c r="BH824" i="3"/>
  <c r="CF129" i="3"/>
  <c r="BF837" i="3"/>
  <c r="BF839" i="3"/>
  <c r="CL587" i="3"/>
  <c r="CM590" i="3"/>
  <c r="CM581" i="3" s="1"/>
  <c r="CF129" i="8"/>
  <c r="CF82" i="8"/>
  <c r="CQ145" i="8"/>
  <c r="BZ243" i="8"/>
  <c r="BZ93" i="8"/>
  <c r="BZ223" i="8"/>
  <c r="BJ814" i="3"/>
  <c r="BJ798" i="3"/>
  <c r="BH61" i="8"/>
  <c r="BC55" i="7"/>
  <c r="CS763" i="3"/>
  <c r="BQ86" i="8"/>
  <c r="BS144" i="8"/>
  <c r="CL122" i="3"/>
  <c r="CQ76" i="3"/>
  <c r="CQ167" i="3"/>
  <c r="AS402" i="3"/>
  <c r="CV150" i="8"/>
  <c r="CD128" i="4"/>
  <c r="CM128" i="8"/>
  <c r="BT837" i="3"/>
  <c r="CR188" i="4"/>
  <c r="CM188" i="4"/>
  <c r="CM27" i="6"/>
  <c r="CM97" i="6"/>
  <c r="CM28" i="6" s="1"/>
  <c r="CL109" i="4"/>
  <c r="CW130" i="4"/>
  <c r="CW131" i="4" s="1"/>
  <c r="CV35" i="6"/>
  <c r="CI97" i="3"/>
  <c r="CD84" i="3"/>
  <c r="CI95" i="3" s="1"/>
  <c r="CK61" i="8"/>
  <c r="CK60" i="8"/>
  <c r="CN38" i="6"/>
  <c r="BV19" i="8"/>
  <c r="CL52" i="4"/>
  <c r="CG47" i="3"/>
  <c r="CG18" i="3" s="1"/>
  <c r="CM81" i="8"/>
  <c r="BZ194" i="7"/>
  <c r="BZ138" i="6"/>
  <c r="CJ101" i="3"/>
  <c r="CM95" i="3"/>
  <c r="BH14" i="8"/>
  <c r="BM128" i="8"/>
  <c r="BM81" i="8"/>
  <c r="BH87" i="8"/>
  <c r="BD90" i="8"/>
  <c r="BD22" i="8"/>
  <c r="BI90" i="8"/>
  <c r="CW35" i="6"/>
  <c r="BN162" i="4"/>
  <c r="BN210" i="4"/>
  <c r="BN323" i="4"/>
  <c r="DG83" i="5"/>
  <c r="CX112" i="8"/>
  <c r="CW243" i="8"/>
  <c r="CW223" i="8"/>
  <c r="CW93" i="8"/>
  <c r="CX216" i="8"/>
  <c r="CP302" i="8"/>
  <c r="CP300" i="8" s="1"/>
  <c r="CP308" i="8" s="1"/>
  <c r="BG223" i="4"/>
  <c r="BB114" i="8"/>
  <c r="CG135" i="4"/>
  <c r="CG134" i="4"/>
  <c r="CY132" i="3"/>
  <c r="CY129" i="3"/>
  <c r="BS14" i="5"/>
  <c r="BX142" i="4"/>
  <c r="BX141" i="4"/>
  <c r="CX103" i="7"/>
  <c r="CW22" i="7"/>
  <c r="CW106" i="7"/>
  <c r="BE109" i="4"/>
  <c r="BQ816" i="3"/>
  <c r="BE31" i="5"/>
  <c r="BE48" i="5"/>
  <c r="AZ13" i="10"/>
  <c r="AZ14" i="10"/>
  <c r="CU45" i="8"/>
  <c r="CU46" i="8"/>
  <c r="CJ19" i="8"/>
  <c r="CL199" i="8"/>
  <c r="CL188" i="8"/>
  <c r="CN735" i="3"/>
  <c r="CM750" i="3"/>
  <c r="CJ837" i="3"/>
  <c r="DB837" i="3"/>
  <c r="DB150" i="4"/>
  <c r="DG38" i="5"/>
  <c r="BJ210" i="4"/>
  <c r="BJ162" i="4"/>
  <c r="CR190" i="4"/>
  <c r="CM124" i="8"/>
  <c r="CM190" i="4"/>
  <c r="CM223" i="8"/>
  <c r="CM243" i="8"/>
  <c r="CM93" i="8"/>
  <c r="CG113" i="8"/>
  <c r="CG136" i="8" s="1"/>
  <c r="CG220" i="4"/>
  <c r="DB813" i="3"/>
  <c r="DB821" i="3"/>
  <c r="DB795" i="3"/>
  <c r="BE804" i="3"/>
  <c r="BE798" i="3"/>
  <c r="BX33" i="6"/>
  <c r="BG221" i="4"/>
  <c r="BG203" i="4"/>
  <c r="CK22" i="6"/>
  <c r="CK71" i="6"/>
  <c r="CK23" i="6" s="1"/>
  <c r="BS140" i="8"/>
  <c r="BN140" i="8"/>
  <c r="DC312" i="4"/>
  <c r="BW35" i="7"/>
  <c r="CW201" i="8"/>
  <c r="CW296" i="8" s="1"/>
  <c r="CW294" i="8" s="1"/>
  <c r="CW298" i="8" s="1"/>
  <c r="CV154" i="8"/>
  <c r="DA94" i="8"/>
  <c r="DA154" i="8"/>
  <c r="DB109" i="4"/>
  <c r="BG162" i="4"/>
  <c r="BG210" i="4"/>
  <c r="BG323" i="4"/>
  <c r="BL323" i="4"/>
  <c r="BB129" i="4"/>
  <c r="CG133" i="8"/>
  <c r="CL133" i="8"/>
  <c r="CG835" i="3"/>
  <c r="CG829" i="3"/>
  <c r="AZ162" i="4"/>
  <c r="AZ210" i="4"/>
  <c r="BE144" i="8"/>
  <c r="BF14" i="8"/>
  <c r="BF46" i="8" s="1"/>
  <c r="BF91" i="8"/>
  <c r="BF87" i="8"/>
  <c r="CF130" i="4"/>
  <c r="CF131" i="4" s="1"/>
  <c r="BG34" i="6"/>
  <c r="BG41" i="8"/>
  <c r="DB81" i="5"/>
  <c r="DB98" i="5"/>
  <c r="CV34" i="6"/>
  <c r="DC813" i="3"/>
  <c r="CX173" i="8"/>
  <c r="BB824" i="3"/>
  <c r="BG824" i="3"/>
  <c r="CA281" i="8"/>
  <c r="DB11" i="10"/>
  <c r="DG65" i="10" s="1"/>
  <c r="BD109" i="4"/>
  <c r="BI109" i="4"/>
  <c r="BR826" i="3"/>
  <c r="BR835" i="3" s="1"/>
  <c r="BR202" i="4"/>
  <c r="BR221" i="4" s="1"/>
  <c r="BW830" i="3"/>
  <c r="DB128" i="3"/>
  <c r="CX105" i="7"/>
  <c r="CX24" i="7" s="1"/>
  <c r="CW24" i="7"/>
  <c r="CW108" i="7"/>
  <c r="AZ129" i="8"/>
  <c r="BE129" i="8"/>
  <c r="BE82" i="8"/>
  <c r="CO837" i="3"/>
  <c r="CM287" i="8"/>
  <c r="CL134" i="4"/>
  <c r="BS246" i="4"/>
  <c r="BS247" i="4"/>
  <c r="BS252" i="4"/>
  <c r="BX252" i="4"/>
  <c r="CW34" i="6"/>
  <c r="DD44" i="8"/>
  <c r="DD45" i="8" s="1"/>
  <c r="BG402" i="3"/>
  <c r="BB404" i="3"/>
  <c r="BG404" i="3"/>
  <c r="BB402" i="3"/>
  <c r="CA119" i="4"/>
  <c r="BO24" i="7"/>
  <c r="DB71" i="5"/>
  <c r="DB36" i="5"/>
  <c r="BH130" i="4"/>
  <c r="BH131" i="4" s="1"/>
  <c r="BH145" i="8"/>
  <c r="BM145" i="8"/>
  <c r="CD153" i="8"/>
  <c r="CD18" i="8"/>
  <c r="CI19" i="8" s="1"/>
  <c r="CD86" i="8"/>
  <c r="BS122" i="8"/>
  <c r="BX188" i="4"/>
  <c r="BS188" i="4"/>
  <c r="BC90" i="8"/>
  <c r="BC22" i="8"/>
  <c r="BC23" i="8" s="1"/>
  <c r="BN183" i="4"/>
  <c r="BN135" i="10"/>
  <c r="BT102" i="7"/>
  <c r="BS130" i="6"/>
  <c r="BS40" i="6" s="1"/>
  <c r="BS21" i="7"/>
  <c r="BS209" i="7"/>
  <c r="BB392" i="3"/>
  <c r="BB139" i="3" s="1"/>
  <c r="CP558" i="3"/>
  <c r="BI85" i="8"/>
  <c r="BI18" i="8" s="1"/>
  <c r="BM139" i="8"/>
  <c r="BH139" i="8"/>
  <c r="BN132" i="5"/>
  <c r="BN149" i="5"/>
  <c r="BS90" i="8"/>
  <c r="BS24" i="7"/>
  <c r="BT105" i="7"/>
  <c r="BO14" i="8"/>
  <c r="BT15" i="8" s="1"/>
  <c r="BO91" i="8"/>
  <c r="BO87" i="8"/>
  <c r="BO81" i="8"/>
  <c r="BO128" i="8"/>
  <c r="BZ95" i="3"/>
  <c r="CE95" i="3"/>
  <c r="CA101" i="3"/>
  <c r="BM85" i="8"/>
  <c r="CD93" i="8"/>
  <c r="CD94" i="8" s="1"/>
  <c r="CD243" i="8"/>
  <c r="CD223" i="8"/>
  <c r="BN98" i="5"/>
  <c r="BN173" i="8"/>
  <c r="BN216" i="8" s="1"/>
  <c r="BN81" i="5"/>
  <c r="BN149" i="7"/>
  <c r="BN150" i="7"/>
  <c r="BH112" i="8"/>
  <c r="BH135" i="8" s="1"/>
  <c r="BH168" i="4"/>
  <c r="CX135" i="10"/>
  <c r="CF149" i="7"/>
  <c r="CF40" i="7"/>
  <c r="BC121" i="3"/>
  <c r="BC686" i="3"/>
  <c r="BC84" i="3"/>
  <c r="BC122" i="3"/>
  <c r="BC126" i="3" s="1"/>
  <c r="DB188" i="4"/>
  <c r="DB122" i="8"/>
  <c r="BD93" i="8"/>
  <c r="BD243" i="8"/>
  <c r="BU194" i="7"/>
  <c r="BU35" i="7"/>
  <c r="CV55" i="7"/>
  <c r="CV281" i="8"/>
  <c r="CV282" i="8" s="1"/>
  <c r="CH55" i="4"/>
  <c r="CH56" i="8"/>
  <c r="CJ212" i="3"/>
  <c r="BV130" i="8"/>
  <c r="BQ130" i="8"/>
  <c r="DB186" i="4"/>
  <c r="DB116" i="8"/>
  <c r="CH91" i="8"/>
  <c r="CH22" i="8"/>
  <c r="CH23" i="8" s="1"/>
  <c r="CH156" i="8"/>
  <c r="CH90" i="8"/>
  <c r="CQ285" i="3"/>
  <c r="CL285" i="3"/>
  <c r="DB124" i="8"/>
  <c r="DG147" i="8" s="1"/>
  <c r="DA18" i="3"/>
  <c r="CG159" i="3"/>
  <c r="CH171" i="3" s="1"/>
  <c r="CG121" i="3"/>
  <c r="CG125" i="3" s="1"/>
  <c r="CG213" i="3"/>
  <c r="CG71" i="3"/>
  <c r="CH81" i="3" s="1"/>
  <c r="BI202" i="7"/>
  <c r="BI205" i="7" s="1"/>
  <c r="BI39" i="7"/>
  <c r="BI41" i="7" s="1"/>
  <c r="DC762" i="3"/>
  <c r="BX168" i="4"/>
  <c r="BS112" i="8"/>
  <c r="BX135" i="8" s="1"/>
  <c r="AW69" i="3"/>
  <c r="AW74" i="3" s="1"/>
  <c r="AW750" i="3"/>
  <c r="AW755" i="3" s="1"/>
  <c r="AW71" i="3"/>
  <c r="AW76" i="3" s="1"/>
  <c r="AX69" i="3"/>
  <c r="AY79" i="3" s="1"/>
  <c r="AW150" i="3"/>
  <c r="AW153" i="3" s="1"/>
  <c r="AW749" i="3"/>
  <c r="AW753" i="3" s="1"/>
  <c r="AW151" i="3"/>
  <c r="AW154" i="3" s="1"/>
  <c r="AW736" i="3"/>
  <c r="AW139" i="3"/>
  <c r="AW140" i="3" s="1"/>
  <c r="AW70" i="3"/>
  <c r="AW75" i="3" s="1"/>
  <c r="AX151" i="3"/>
  <c r="AX154" i="3" s="1"/>
  <c r="CH120" i="3"/>
  <c r="CH185" i="3"/>
  <c r="CH202" i="3"/>
  <c r="CJ185" i="3"/>
  <c r="CI179" i="3"/>
  <c r="CH70" i="3"/>
  <c r="BD302" i="8"/>
  <c r="BD300" i="8" s="1"/>
  <c r="BD308" i="8" s="1"/>
  <c r="CV41" i="7"/>
  <c r="BQ84" i="3"/>
  <c r="CH686" i="3"/>
  <c r="CM286" i="3"/>
  <c r="DA824" i="3"/>
  <c r="DC823" i="3"/>
  <c r="DG80" i="10"/>
  <c r="CW822" i="3"/>
  <c r="DB79" i="10"/>
  <c r="DG74" i="10"/>
  <c r="CX662" i="3"/>
  <c r="DC662" i="3"/>
  <c r="BI150" i="7"/>
  <c r="CF54" i="4"/>
  <c r="CG184" i="3"/>
  <c r="CF201" i="3"/>
  <c r="CF54" i="8"/>
  <c r="CF249" i="3"/>
  <c r="CF157" i="3"/>
  <c r="BB123" i="8"/>
  <c r="BG189" i="4"/>
  <c r="CB150" i="7"/>
  <c r="CH467" i="3"/>
  <c r="CJ467" i="3"/>
  <c r="BX34" i="6"/>
  <c r="CT19" i="8"/>
  <c r="CO19" i="8"/>
  <c r="DA848" i="3"/>
  <c r="DC847" i="3"/>
  <c r="DC848" i="3" s="1"/>
  <c r="CX49" i="5"/>
  <c r="DC49" i="5"/>
  <c r="CF150" i="7"/>
  <c r="BC131" i="8"/>
  <c r="BH131" i="8"/>
  <c r="DC48" i="5"/>
  <c r="DC31" i="5"/>
  <c r="CH201" i="3"/>
  <c r="CH54" i="8"/>
  <c r="CH184" i="3"/>
  <c r="CH157" i="3"/>
  <c r="CH249" i="3"/>
  <c r="CH54" i="4"/>
  <c r="BH138" i="8"/>
  <c r="BC138" i="8"/>
  <c r="DB21" i="6"/>
  <c r="DC53" i="6"/>
  <c r="CX128" i="3"/>
  <c r="BD18" i="8"/>
  <c r="CH123" i="8"/>
  <c r="CM146" i="8" s="1"/>
  <c r="CM189" i="4"/>
  <c r="DC141" i="4"/>
  <c r="DC32" i="5" s="1"/>
  <c r="CB203" i="7"/>
  <c r="CB205" i="7" s="1"/>
  <c r="CB39" i="7"/>
  <c r="BI71" i="8"/>
  <c r="BI106" i="7"/>
  <c r="CX31" i="7"/>
  <c r="DC835" i="3"/>
  <c r="DH837" i="3" s="1"/>
  <c r="CJ35" i="7"/>
  <c r="CH35" i="6"/>
  <c r="CH41" i="8"/>
  <c r="DA41" i="8"/>
  <c r="DH21" i="6"/>
  <c r="DI145" i="8"/>
  <c r="DD145" i="8"/>
  <c r="DC86" i="4"/>
  <c r="BF150" i="8"/>
  <c r="CL254" i="4"/>
  <c r="CL71" i="6"/>
  <c r="CL23" i="6" s="1"/>
  <c r="BD129" i="4"/>
  <c r="BD137" i="4"/>
  <c r="BE127" i="4"/>
  <c r="CE82" i="8"/>
  <c r="CE129" i="8"/>
  <c r="CJ82" i="8"/>
  <c r="CJ129" i="8"/>
  <c r="BW27" i="6"/>
  <c r="BW97" i="6"/>
  <c r="BW28" i="6" s="1"/>
  <c r="CX141" i="4"/>
  <c r="CT165" i="4"/>
  <c r="BA36" i="8"/>
  <c r="BA243" i="8"/>
  <c r="BA96" i="8"/>
  <c r="BF97" i="8" s="1"/>
  <c r="BA247" i="8"/>
  <c r="BE132" i="6"/>
  <c r="BC14" i="8"/>
  <c r="BC128" i="8"/>
  <c r="BH128" i="8"/>
  <c r="BH81" i="8"/>
  <c r="BC91" i="8"/>
  <c r="DC76" i="10"/>
  <c r="CM132" i="5"/>
  <c r="CM149" i="5"/>
  <c r="BI824" i="3"/>
  <c r="BD824" i="3"/>
  <c r="BE823" i="3"/>
  <c r="BD822" i="3"/>
  <c r="BI822" i="3"/>
  <c r="CQ146" i="8"/>
  <c r="BK35" i="7"/>
  <c r="CL22" i="8"/>
  <c r="CL23" i="8" s="1"/>
  <c r="CL91" i="8"/>
  <c r="CL90" i="8"/>
  <c r="CV155" i="8"/>
  <c r="CV97" i="8"/>
  <c r="CZ282" i="8"/>
  <c r="DA266" i="3"/>
  <c r="CQ155" i="8"/>
  <c r="BI223" i="4"/>
  <c r="BD114" i="8"/>
  <c r="CU119" i="4"/>
  <c r="CW81" i="10"/>
  <c r="CW11" i="10"/>
  <c r="DB81" i="10"/>
  <c r="CM98" i="5"/>
  <c r="CM173" i="8"/>
  <c r="CM81" i="5"/>
  <c r="CM150" i="7"/>
  <c r="CM149" i="7"/>
  <c r="CL156" i="8"/>
  <c r="CW18" i="6"/>
  <c r="CW137" i="6"/>
  <c r="CW131" i="6"/>
  <c r="CU130" i="4"/>
  <c r="CU131" i="4" s="1"/>
  <c r="CU815" i="3"/>
  <c r="BB96" i="8"/>
  <c r="BG97" i="8" s="1"/>
  <c r="BB36" i="8"/>
  <c r="BB247" i="8"/>
  <c r="BD146" i="8"/>
  <c r="BI146" i="8"/>
  <c r="CV12" i="10"/>
  <c r="CV13" i="10"/>
  <c r="CV44" i="8"/>
  <c r="CV45" i="8" s="1"/>
  <c r="CV65" i="10"/>
  <c r="CV14" i="10"/>
  <c r="CV822" i="3"/>
  <c r="CX19" i="3"/>
  <c r="CX248" i="3"/>
  <c r="CM20" i="6"/>
  <c r="CM71" i="6"/>
  <c r="CM23" i="6" s="1"/>
  <c r="CM167" i="4"/>
  <c r="CR168" i="4" s="1"/>
  <c r="CN26" i="4"/>
  <c r="CS39" i="4" s="1"/>
  <c r="CM39" i="4"/>
  <c r="BG55" i="7"/>
  <c r="BG281" i="8"/>
  <c r="BH146" i="8"/>
  <c r="BM146" i="8"/>
  <c r="BC26" i="10"/>
  <c r="BI193" i="10"/>
  <c r="CR171" i="3"/>
  <c r="DB159" i="3"/>
  <c r="DB158" i="3"/>
  <c r="CC222" i="4"/>
  <c r="CM150" i="8"/>
  <c r="CQ163" i="3"/>
  <c r="CQ460" i="3"/>
  <c r="BW216" i="8"/>
  <c r="BW243" i="8" s="1"/>
  <c r="BW298" i="8"/>
  <c r="BW302" i="8" s="1"/>
  <c r="BW300" i="8" s="1"/>
  <c r="BW308" i="8" s="1"/>
  <c r="BV839" i="3"/>
  <c r="BV796" i="3"/>
  <c r="BV816" i="3"/>
  <c r="CF294" i="8"/>
  <c r="CF298" i="8" s="1"/>
  <c r="CF302" i="8" s="1"/>
  <c r="CF300" i="8" s="1"/>
  <c r="CF308" i="8" s="1"/>
  <c r="BV56" i="8"/>
  <c r="BV55" i="4"/>
  <c r="BW212" i="3"/>
  <c r="BK283" i="3"/>
  <c r="BL406" i="3"/>
  <c r="BO400" i="3"/>
  <c r="BZ146" i="8"/>
  <c r="BZ151" i="8" s="1"/>
  <c r="CE146" i="8"/>
  <c r="CE151" i="8" s="1"/>
  <c r="CI294" i="8"/>
  <c r="CQ12" i="10"/>
  <c r="CQ30" i="5"/>
  <c r="CV30" i="5"/>
  <c r="CV47" i="5"/>
  <c r="CQ47" i="5"/>
  <c r="CY738" i="3"/>
  <c r="DC738" i="3" s="1"/>
  <c r="CY663" i="3"/>
  <c r="CX56" i="3"/>
  <c r="CX693" i="3"/>
  <c r="CG484" i="3"/>
  <c r="CG488" i="3"/>
  <c r="CH492" i="3" s="1"/>
  <c r="CK222" i="4"/>
  <c r="AX401" i="3"/>
  <c r="CL487" i="3"/>
  <c r="BO391" i="3"/>
  <c r="BB194" i="7"/>
  <c r="CG285" i="3"/>
  <c r="BV801" i="3"/>
  <c r="BV745" i="3"/>
  <c r="BV747" i="3"/>
  <c r="BE22" i="8"/>
  <c r="BE91" i="8"/>
  <c r="BJ90" i="8"/>
  <c r="BE90" i="8"/>
  <c r="BR404" i="3"/>
  <c r="BM406" i="3"/>
  <c r="BM283" i="3"/>
  <c r="BN406" i="3"/>
  <c r="BM404" i="3"/>
  <c r="BR402" i="3"/>
  <c r="BW146" i="8"/>
  <c r="BR146" i="8"/>
  <c r="BV119" i="4"/>
  <c r="BZ91" i="8"/>
  <c r="BZ14" i="8"/>
  <c r="BZ15" i="8" s="1"/>
  <c r="CE128" i="8"/>
  <c r="BZ128" i="8"/>
  <c r="CE81" i="8"/>
  <c r="BK401" i="3"/>
  <c r="BK407" i="3" s="1"/>
  <c r="CZ30" i="6"/>
  <c r="CD30" i="6"/>
  <c r="DE16" i="3"/>
  <c r="DE56" i="8"/>
  <c r="DE57" i="8" s="1"/>
  <c r="DA110" i="3"/>
  <c r="DA77" i="3"/>
  <c r="DA115" i="3"/>
  <c r="CZ19" i="8"/>
  <c r="BY129" i="4"/>
  <c r="CG557" i="3"/>
  <c r="CL558" i="3" s="1"/>
  <c r="CG514" i="3"/>
  <c r="BA194" i="7"/>
  <c r="CA93" i="8"/>
  <c r="CA94" i="8" s="1"/>
  <c r="CA223" i="8"/>
  <c r="CA243" i="8"/>
  <c r="BV815" i="3"/>
  <c r="BV130" i="4"/>
  <c r="BF94" i="8"/>
  <c r="BK94" i="8"/>
  <c r="BN143" i="8"/>
  <c r="CP222" i="4"/>
  <c r="CA755" i="3"/>
  <c r="BW85" i="8"/>
  <c r="BW86" i="8" s="1"/>
  <c r="CR132" i="8"/>
  <c r="CW132" i="8"/>
  <c r="CS14" i="10"/>
  <c r="CS48" i="5"/>
  <c r="CS31" i="5"/>
  <c r="CY30" i="6"/>
  <c r="CX876" i="3"/>
  <c r="CX878" i="3"/>
  <c r="CX875" i="3"/>
  <c r="CX877" i="3"/>
  <c r="CL86" i="8"/>
  <c r="CG153" i="8"/>
  <c r="CG18" i="8"/>
  <c r="CL153" i="8"/>
  <c r="CG86" i="8"/>
  <c r="CQ81" i="5"/>
  <c r="CV98" i="5"/>
  <c r="CV81" i="5"/>
  <c r="CQ98" i="5"/>
  <c r="CQ149" i="7"/>
  <c r="CQ150" i="7"/>
  <c r="CK35" i="7"/>
  <c r="CW839" i="3"/>
  <c r="CW816" i="3"/>
  <c r="CW112" i="4"/>
  <c r="CM295" i="8"/>
  <c r="BJ108" i="4"/>
  <c r="BJ105" i="4"/>
  <c r="BO108" i="4"/>
  <c r="CC287" i="8"/>
  <c r="DB90" i="6"/>
  <c r="DB97" i="6" s="1"/>
  <c r="DB28" i="6" s="1"/>
  <c r="CG258" i="4"/>
  <c r="CL258" i="4"/>
  <c r="BS199" i="8"/>
  <c r="BS201" i="8" s="1"/>
  <c r="BS188" i="8"/>
  <c r="CY101" i="3"/>
  <c r="CY95" i="3"/>
  <c r="CZ101" i="3"/>
  <c r="BB35" i="7"/>
  <c r="BB58" i="7" s="1"/>
  <c r="BN31" i="5"/>
  <c r="BN14" i="10"/>
  <c r="CU755" i="3"/>
  <c r="DA837" i="3"/>
  <c r="BT148" i="8"/>
  <c r="BF229" i="4"/>
  <c r="BA125" i="8"/>
  <c r="BA336" i="4"/>
  <c r="BM203" i="4"/>
  <c r="BM221" i="4"/>
  <c r="CL52" i="7"/>
  <c r="CL194" i="7"/>
  <c r="CQ14" i="8"/>
  <c r="CV15" i="8" s="1"/>
  <c r="CQ87" i="8"/>
  <c r="CQ81" i="8"/>
  <c r="CV81" i="8"/>
  <c r="CQ128" i="8"/>
  <c r="CM145" i="8"/>
  <c r="CR145" i="8"/>
  <c r="DB773" i="3"/>
  <c r="DG776" i="3"/>
  <c r="CX765" i="3"/>
  <c r="DE57" i="3"/>
  <c r="CD21" i="7"/>
  <c r="CD209" i="7"/>
  <c r="CD130" i="6"/>
  <c r="BL281" i="8"/>
  <c r="BO282" i="8" s="1"/>
  <c r="BX149" i="7"/>
  <c r="BX98" i="5"/>
  <c r="BX173" i="8"/>
  <c r="BX81" i="5"/>
  <c r="BX150" i="7"/>
  <c r="CC81" i="5"/>
  <c r="CC98" i="5"/>
  <c r="CV190" i="4"/>
  <c r="CV124" i="8"/>
  <c r="CV147" i="8" s="1"/>
  <c r="CE19" i="8"/>
  <c r="DE147" i="8"/>
  <c r="CZ147" i="8"/>
  <c r="CG97" i="6"/>
  <c r="CG28" i="6" s="1"/>
  <c r="CG27" i="6"/>
  <c r="AK120" i="3"/>
  <c r="AK122" i="3"/>
  <c r="AK84" i="3"/>
  <c r="CK135" i="8"/>
  <c r="CF135" i="8"/>
  <c r="CR160" i="7"/>
  <c r="CR108" i="7"/>
  <c r="CR106" i="7"/>
  <c r="CR71" i="8"/>
  <c r="BS22" i="8"/>
  <c r="DF773" i="3"/>
  <c r="DK776" i="3"/>
  <c r="CZ155" i="8"/>
  <c r="CZ97" i="8"/>
  <c r="CF252" i="4"/>
  <c r="CF246" i="4"/>
  <c r="CF257" i="4"/>
  <c r="CK252" i="4"/>
  <c r="CF247" i="4"/>
  <c r="CQ132" i="5"/>
  <c r="CV149" i="5"/>
  <c r="CQ149" i="5"/>
  <c r="CV132" i="5"/>
  <c r="BS85" i="8"/>
  <c r="BS216" i="8"/>
  <c r="DF776" i="3"/>
  <c r="DA773" i="3"/>
  <c r="CH61" i="8"/>
  <c r="CH60" i="8"/>
  <c r="BX281" i="8"/>
  <c r="BX55" i="7"/>
  <c r="BL82" i="8"/>
  <c r="BQ82" i="8"/>
  <c r="BL129" i="8"/>
  <c r="BQ129" i="8"/>
  <c r="CD24" i="7"/>
  <c r="CD108" i="7"/>
  <c r="BS298" i="8"/>
  <c r="CD15" i="8"/>
  <c r="CU71" i="6"/>
  <c r="CU23" i="6" s="1"/>
  <c r="DA74" i="10"/>
  <c r="AZ52" i="7"/>
  <c r="CA138" i="6"/>
  <c r="BN48" i="5"/>
  <c r="AK400" i="3"/>
  <c r="AV404" i="3"/>
  <c r="BA404" i="3"/>
  <c r="CI821" i="3"/>
  <c r="BR243" i="8"/>
  <c r="BB302" i="8"/>
  <c r="BB300" i="8" s="1"/>
  <c r="BB308" i="8" s="1"/>
  <c r="BE298" i="8"/>
  <c r="BE302" i="8" s="1"/>
  <c r="CN345" i="3"/>
  <c r="CN438" i="3"/>
  <c r="CR306" i="8"/>
  <c r="CS306" i="8" s="1"/>
  <c r="BJ841" i="3"/>
  <c r="BJ201" i="4"/>
  <c r="BO831" i="3"/>
  <c r="BJ826" i="3"/>
  <c r="BJ133" i="4"/>
  <c r="BJ844" i="3"/>
  <c r="CW22" i="6"/>
  <c r="DA26" i="6"/>
  <c r="DA97" i="6"/>
  <c r="BU15" i="8"/>
  <c r="BU46" i="8"/>
  <c r="DA18" i="8"/>
  <c r="DA87" i="8"/>
  <c r="DA86" i="8"/>
  <c r="DA153" i="8"/>
  <c r="CH46" i="8"/>
  <c r="CM45" i="8"/>
  <c r="CH45" i="8"/>
  <c r="BQ287" i="8"/>
  <c r="BQ55" i="7"/>
  <c r="CV781" i="3"/>
  <c r="BI829" i="3"/>
  <c r="DA79" i="10"/>
  <c r="CR112" i="8"/>
  <c r="CW168" i="4"/>
  <c r="CW98" i="5"/>
  <c r="CW81" i="5"/>
  <c r="CR98" i="5"/>
  <c r="CR81" i="5"/>
  <c r="CL32" i="4"/>
  <c r="CG167" i="4"/>
  <c r="CG32" i="4"/>
  <c r="BL31" i="5"/>
  <c r="BL48" i="5"/>
  <c r="BQ48" i="5"/>
  <c r="BQ31" i="5"/>
  <c r="BL13" i="10"/>
  <c r="BL14" i="10"/>
  <c r="BL41" i="7"/>
  <c r="DD63" i="3"/>
  <c r="BQ93" i="8"/>
  <c r="BQ94" i="8" s="1"/>
  <c r="BQ243" i="8"/>
  <c r="BD15" i="8"/>
  <c r="CR33" i="6"/>
  <c r="CR131" i="6"/>
  <c r="BI49" i="5"/>
  <c r="BI32" i="5"/>
  <c r="CZ41" i="8"/>
  <c r="CX31" i="5"/>
  <c r="CX48" i="5"/>
  <c r="CX30" i="5"/>
  <c r="BS108" i="4"/>
  <c r="BS105" i="4"/>
  <c r="BX108" i="4"/>
  <c r="CS64" i="5"/>
  <c r="CS167" i="4"/>
  <c r="CX39" i="4"/>
  <c r="BS31" i="5"/>
  <c r="BM136" i="8"/>
  <c r="BM150" i="8" s="1"/>
  <c r="AV402" i="3"/>
  <c r="CD824" i="3"/>
  <c r="BC308" i="8"/>
  <c r="BC310" i="8" s="1"/>
  <c r="BG86" i="8"/>
  <c r="BB18" i="8"/>
  <c r="BM829" i="3"/>
  <c r="BM835" i="3"/>
  <c r="CU23" i="8"/>
  <c r="CP23" i="8"/>
  <c r="CQ267" i="4"/>
  <c r="CQ268" i="4" s="1"/>
  <c r="CQ112" i="8"/>
  <c r="CQ168" i="4"/>
  <c r="CV168" i="4"/>
  <c r="CW781" i="3"/>
  <c r="CE35" i="7"/>
  <c r="CE194" i="7"/>
  <c r="BH822" i="3"/>
  <c r="DF37" i="4"/>
  <c r="BJ787" i="3"/>
  <c r="BJ802" i="3"/>
  <c r="CQ19" i="6"/>
  <c r="CQ71" i="6"/>
  <c r="CQ23" i="6" s="1"/>
  <c r="CH27" i="6"/>
  <c r="CH97" i="6"/>
  <c r="CH28" i="6" s="1"/>
  <c r="CG74" i="8"/>
  <c r="CG73" i="4"/>
  <c r="CG85" i="3"/>
  <c r="CL73" i="4"/>
  <c r="CC132" i="5"/>
  <c r="CC149" i="5"/>
  <c r="BX132" i="5"/>
  <c r="BX149" i="5"/>
  <c r="BO270" i="3"/>
  <c r="BX18" i="6"/>
  <c r="BX137" i="6"/>
  <c r="BY83" i="6"/>
  <c r="BX71" i="6"/>
  <c r="BI137" i="4"/>
  <c r="BI135" i="4"/>
  <c r="BI113" i="8"/>
  <c r="BI220" i="4"/>
  <c r="BN220" i="4"/>
  <c r="BI203" i="4"/>
  <c r="CQ45" i="8"/>
  <c r="CL45" i="8"/>
  <c r="CL46" i="8"/>
  <c r="CL255" i="4"/>
  <c r="CG255" i="4"/>
  <c r="BN49" i="5"/>
  <c r="CL47" i="5"/>
  <c r="CG47" i="5"/>
  <c r="CL30" i="5"/>
  <c r="CG161" i="8"/>
  <c r="CG150" i="7"/>
  <c r="CG149" i="7"/>
  <c r="CG30" i="5"/>
  <c r="CH186" i="4"/>
  <c r="CH116" i="8"/>
  <c r="CM186" i="4"/>
  <c r="CY688" i="3"/>
  <c r="CY687" i="3"/>
  <c r="CY131" i="3"/>
  <c r="CY128" i="3"/>
  <c r="DN19" i="5"/>
  <c r="DN146" i="4" s="1"/>
  <c r="BZ148" i="8"/>
  <c r="CE148" i="8"/>
  <c r="BX188" i="8"/>
  <c r="BX199" i="8"/>
  <c r="BX201" i="8" s="1"/>
  <c r="BX296" i="8" s="1"/>
  <c r="BX294" i="8" s="1"/>
  <c r="CT138" i="6"/>
  <c r="CT310" i="8"/>
  <c r="BN75" i="8"/>
  <c r="BN86" i="3"/>
  <c r="BN121" i="3" s="1"/>
  <c r="BN125" i="3" s="1"/>
  <c r="BO70" i="4"/>
  <c r="BZ103" i="3"/>
  <c r="CC97" i="3"/>
  <c r="BX84" i="3"/>
  <c r="BP201" i="3"/>
  <c r="BP54" i="8"/>
  <c r="BP54" i="4"/>
  <c r="BQ184" i="3"/>
  <c r="CC38" i="6"/>
  <c r="BT304" i="8"/>
  <c r="BR41" i="7"/>
  <c r="CV504" i="3"/>
  <c r="CV505" i="3" s="1"/>
  <c r="CV466" i="3"/>
  <c r="CV467" i="3" s="1"/>
  <c r="CW502" i="3"/>
  <c r="CX502" i="3" s="1"/>
  <c r="BY543" i="3"/>
  <c r="BT543" i="3"/>
  <c r="BD121" i="3"/>
  <c r="BD84" i="3"/>
  <c r="BD122" i="3"/>
  <c r="BD686" i="3"/>
  <c r="BE686" i="3" s="1"/>
  <c r="BC195" i="10"/>
  <c r="CE796" i="3"/>
  <c r="CB46" i="8"/>
  <c r="CB15" i="8"/>
  <c r="CK194" i="7"/>
  <c r="CK52" i="7"/>
  <c r="BW139" i="8"/>
  <c r="BR139" i="8"/>
  <c r="BJ74" i="8"/>
  <c r="BJ130" i="8" s="1"/>
  <c r="BJ85" i="3"/>
  <c r="CH148" i="8"/>
  <c r="CC148" i="8"/>
  <c r="BN26" i="10"/>
  <c r="BN195" i="10"/>
  <c r="AQ69" i="3"/>
  <c r="BC13" i="10"/>
  <c r="CR505" i="3"/>
  <c r="AJ401" i="3"/>
  <c r="AJ53" i="8" s="1"/>
  <c r="AR402" i="3"/>
  <c r="CC137" i="8"/>
  <c r="CC150" i="8" s="1"/>
  <c r="BW50" i="8"/>
  <c r="CR183" i="3"/>
  <c r="AR406" i="3"/>
  <c r="CQ603" i="3"/>
  <c r="BD61" i="8"/>
  <c r="BD60" i="8"/>
  <c r="BU94" i="8"/>
  <c r="CN100" i="8"/>
  <c r="CS27" i="8"/>
  <c r="BY86" i="3"/>
  <c r="BY75" i="8"/>
  <c r="CD74" i="4"/>
  <c r="BE86" i="3"/>
  <c r="BE75" i="8"/>
  <c r="BG130" i="8"/>
  <c r="BL130" i="8"/>
  <c r="CS281" i="8"/>
  <c r="CI30" i="6"/>
  <c r="CL448" i="3"/>
  <c r="CL447" i="3"/>
  <c r="CL446" i="3"/>
  <c r="AP736" i="3"/>
  <c r="AQ736" i="3"/>
  <c r="CW47" i="5"/>
  <c r="CR12" i="10"/>
  <c r="CR149" i="7"/>
  <c r="CW30" i="5"/>
  <c r="CR30" i="5"/>
  <c r="CR47" i="5"/>
  <c r="BN30" i="6"/>
  <c r="BX59" i="8"/>
  <c r="BY15" i="8"/>
  <c r="BT46" i="8"/>
  <c r="CP30" i="6"/>
  <c r="CC138" i="4"/>
  <c r="CZ201" i="8"/>
  <c r="CS821" i="3"/>
  <c r="CQ511" i="3"/>
  <c r="CR150" i="7"/>
  <c r="AW406" i="3"/>
  <c r="CC91" i="8"/>
  <c r="CC14" i="8"/>
  <c r="CH81" i="8"/>
  <c r="CH128" i="8"/>
  <c r="BX131" i="8"/>
  <c r="CC131" i="8"/>
  <c r="BI131" i="8"/>
  <c r="BD131" i="8"/>
  <c r="BG120" i="3"/>
  <c r="BG686" i="3"/>
  <c r="BG122" i="3"/>
  <c r="BG84" i="3"/>
  <c r="CS52" i="7"/>
  <c r="CS194" i="7"/>
  <c r="BR281" i="8"/>
  <c r="BR55" i="7"/>
  <c r="CM15" i="8"/>
  <c r="CM46" i="8"/>
  <c r="BG302" i="8"/>
  <c r="BG300" i="8" s="1"/>
  <c r="BG308" i="8" s="1"/>
  <c r="BG844" i="3"/>
  <c r="BG752" i="3"/>
  <c r="BG802" i="3"/>
  <c r="BG806" i="3"/>
  <c r="BG805" i="3"/>
  <c r="BG835" i="3"/>
  <c r="BG115" i="4"/>
  <c r="BG836" i="3"/>
  <c r="BL752" i="3"/>
  <c r="BQ71" i="8"/>
  <c r="BQ106" i="7"/>
  <c r="BQ108" i="7"/>
  <c r="BN120" i="3"/>
  <c r="BN124" i="3" s="1"/>
  <c r="CT41" i="7"/>
  <c r="CC189" i="4"/>
  <c r="CC123" i="8"/>
  <c r="CH189" i="4"/>
  <c r="CJ52" i="7"/>
  <c r="CJ194" i="7"/>
  <c r="BT130" i="4"/>
  <c r="BY815" i="3"/>
  <c r="BT815" i="3"/>
  <c r="CB77" i="4"/>
  <c r="CG81" i="4" s="1"/>
  <c r="CB143" i="3"/>
  <c r="CB152" i="3"/>
  <c r="CG152" i="3"/>
  <c r="BC243" i="8"/>
  <c r="BC93" i="8"/>
  <c r="BU38" i="6"/>
  <c r="CC150" i="7"/>
  <c r="CC336" i="4"/>
  <c r="BN188" i="8"/>
  <c r="BN199" i="8"/>
  <c r="BN201" i="8" s="1"/>
  <c r="BN296" i="8" s="1"/>
  <c r="BN294" i="8" s="1"/>
  <c r="CC41" i="7"/>
  <c r="BQ196" i="10"/>
  <c r="BQ26" i="10"/>
  <c r="BL129" i="3"/>
  <c r="BV30" i="6"/>
  <c r="BM243" i="8"/>
  <c r="BM93" i="8"/>
  <c r="BB93" i="8"/>
  <c r="BB243" i="8"/>
  <c r="CS47" i="5"/>
  <c r="BM24" i="7"/>
  <c r="BM108" i="7"/>
  <c r="BS196" i="10"/>
  <c r="BS26" i="10"/>
  <c r="BL30" i="6"/>
  <c r="BI93" i="8"/>
  <c r="BI243" i="8"/>
  <c r="BN65" i="10"/>
  <c r="BI65" i="10"/>
  <c r="BI194" i="10"/>
  <c r="BI190" i="10"/>
  <c r="BI196" i="10"/>
  <c r="BI195" i="10"/>
  <c r="BI192" i="10"/>
  <c r="BI12" i="10"/>
  <c r="BI13" i="10"/>
  <c r="BI14" i="10"/>
  <c r="BI44" i="8"/>
  <c r="BI90" i="6"/>
  <c r="BI191" i="10"/>
  <c r="CT281" i="8"/>
  <c r="CT55" i="7"/>
  <c r="BS116" i="8"/>
  <c r="BS186" i="4"/>
  <c r="BX186" i="4"/>
  <c r="BI744" i="3"/>
  <c r="BI982" i="3"/>
  <c r="BC194" i="7"/>
  <c r="BT119" i="4"/>
  <c r="CB179" i="3"/>
  <c r="BK46" i="8"/>
  <c r="BP15" i="8"/>
  <c r="BS161" i="8"/>
  <c r="BX30" i="5"/>
  <c r="BS149" i="7"/>
  <c r="BX47" i="5"/>
  <c r="BS30" i="5"/>
  <c r="BS47" i="5"/>
  <c r="BS12" i="10"/>
  <c r="BS150" i="7"/>
  <c r="BG196" i="10"/>
  <c r="BG194" i="10"/>
  <c r="BG14" i="10"/>
  <c r="BG192" i="10"/>
  <c r="BG191" i="10"/>
  <c r="BG195" i="10"/>
  <c r="BG193" i="10"/>
  <c r="BG44" i="8"/>
  <c r="BG90" i="6"/>
  <c r="BG13" i="10"/>
  <c r="BG12" i="10"/>
  <c r="BG26" i="10"/>
  <c r="BG190" i="10"/>
  <c r="BL65" i="10"/>
  <c r="BG65" i="10"/>
  <c r="BH281" i="8"/>
  <c r="BK38" i="6"/>
  <c r="BZ30" i="6"/>
  <c r="BC12" i="10"/>
  <c r="BC193" i="10"/>
  <c r="BC191" i="10"/>
  <c r="BC192" i="10"/>
  <c r="BC190" i="10"/>
  <c r="BC90" i="6"/>
  <c r="BC194" i="10"/>
  <c r="BC44" i="8"/>
  <c r="BC196" i="10"/>
  <c r="CC55" i="7"/>
  <c r="CC281" i="8"/>
  <c r="BR168" i="4"/>
  <c r="BM168" i="4"/>
  <c r="BM112" i="8"/>
  <c r="CN19" i="8"/>
  <c r="AS821" i="3"/>
  <c r="AS813" i="3"/>
  <c r="CR139" i="8"/>
  <c r="BG93" i="8"/>
  <c r="BL94" i="8" s="1"/>
  <c r="BG243" i="8"/>
  <c r="CB201" i="3"/>
  <c r="CB54" i="8"/>
  <c r="CB157" i="3"/>
  <c r="CG182" i="3"/>
  <c r="CB54" i="4"/>
  <c r="CG180" i="3"/>
  <c r="BD45" i="8"/>
  <c r="BD46" i="8"/>
  <c r="BS30" i="6"/>
  <c r="CP35" i="7"/>
  <c r="BV146" i="8"/>
  <c r="BQ146" i="8"/>
  <c r="CR288" i="8"/>
  <c r="BC18" i="8"/>
  <c r="BH86" i="8"/>
  <c r="CF24" i="7"/>
  <c r="CF108" i="7"/>
  <c r="CR55" i="7"/>
  <c r="CR281" i="8"/>
  <c r="BR35" i="7"/>
  <c r="AW829" i="3"/>
  <c r="AW835" i="3"/>
  <c r="CE30" i="6"/>
  <c r="CH150" i="7"/>
  <c r="BQ308" i="8"/>
  <c r="BQ310" i="8" s="1"/>
  <c r="DA288" i="8"/>
  <c r="BL308" i="8"/>
  <c r="BL310" i="8" s="1"/>
  <c r="BL118" i="3"/>
  <c r="BL48" i="4" s="1"/>
  <c r="BL58" i="4"/>
  <c r="BL130" i="3"/>
  <c r="CX38" i="6"/>
  <c r="BV139" i="8"/>
  <c r="BQ139" i="8"/>
  <c r="CY194" i="7"/>
  <c r="CY35" i="7"/>
  <c r="BW15" i="8"/>
  <c r="CN109" i="4"/>
  <c r="CP288" i="8"/>
  <c r="CQ288" i="8"/>
  <c r="CR35" i="7"/>
  <c r="BD27" i="6"/>
  <c r="BD30" i="6" s="1"/>
  <c r="BD38" i="6" s="1"/>
  <c r="BD97" i="6"/>
  <c r="BD28" i="6" s="1"/>
  <c r="BH12" i="10"/>
  <c r="BH193" i="10"/>
  <c r="BH90" i="6"/>
  <c r="BH192" i="10"/>
  <c r="BH196" i="10"/>
  <c r="BH194" i="10"/>
  <c r="BH191" i="10"/>
  <c r="BH195" i="10"/>
  <c r="BH26" i="10"/>
  <c r="BM65" i="10"/>
  <c r="BH190" i="10"/>
  <c r="BH44" i="8"/>
  <c r="BH13" i="10"/>
  <c r="BH65" i="10"/>
  <c r="BH14" i="10"/>
  <c r="BL91" i="8"/>
  <c r="BL14" i="8"/>
  <c r="BL46" i="8" s="1"/>
  <c r="CS165" i="4"/>
  <c r="CS32" i="5"/>
  <c r="CB284" i="3"/>
  <c r="CG405" i="3"/>
  <c r="CG403" i="3"/>
  <c r="DJ545" i="3"/>
  <c r="CF21" i="7"/>
  <c r="CF130" i="6"/>
  <c r="CF40" i="6" s="1"/>
  <c r="CF209" i="7"/>
  <c r="CR41" i="7"/>
  <c r="BJ38" i="6"/>
  <c r="BP30" i="6"/>
  <c r="CH39" i="7"/>
  <c r="CH202" i="7"/>
  <c r="CP14" i="3"/>
  <c r="CJ25" i="3"/>
  <c r="CJ23" i="3" s="1"/>
  <c r="CJ15" i="3"/>
  <c r="CY912" i="3"/>
  <c r="CY914" i="3" s="1"/>
  <c r="CY915" i="3" s="1"/>
  <c r="CR24" i="3"/>
  <c r="CR13" i="3"/>
  <c r="BW747" i="3"/>
  <c r="BW745" i="3"/>
  <c r="BW801" i="3"/>
  <c r="CC755" i="3"/>
  <c r="AA75" i="3"/>
  <c r="AF75" i="3"/>
  <c r="DE58" i="3"/>
  <c r="CC753" i="3"/>
  <c r="BX747" i="3"/>
  <c r="BX745" i="3"/>
  <c r="BX801" i="3"/>
  <c r="CR138" i="4"/>
  <c r="CE822" i="3"/>
  <c r="CJ822" i="3"/>
  <c r="CM152" i="3"/>
  <c r="CM139" i="3"/>
  <c r="CM77" i="4"/>
  <c r="CV130" i="4"/>
  <c r="CV815" i="3"/>
  <c r="DA815" i="3"/>
  <c r="CP460" i="3"/>
  <c r="CT457" i="3"/>
  <c r="CO458" i="3"/>
  <c r="CO459" i="3"/>
  <c r="CO137" i="8"/>
  <c r="CO150" i="8" s="1"/>
  <c r="CJ137" i="8"/>
  <c r="CJ150" i="8" s="1"/>
  <c r="CP492" i="3"/>
  <c r="CP77" i="4"/>
  <c r="CP152" i="3"/>
  <c r="CP143" i="3"/>
  <c r="CP139" i="3"/>
  <c r="CU796" i="3"/>
  <c r="CU839" i="3"/>
  <c r="CU112" i="4"/>
  <c r="CU816" i="3"/>
  <c r="BP222" i="4"/>
  <c r="BY821" i="3"/>
  <c r="CE543" i="3"/>
  <c r="BZ543" i="3"/>
  <c r="CD542" i="3"/>
  <c r="CD545" i="3"/>
  <c r="DD658" i="3"/>
  <c r="CZ822" i="3"/>
  <c r="CP136" i="8"/>
  <c r="CP150" i="8" s="1"/>
  <c r="CK136" i="8"/>
  <c r="CG590" i="3"/>
  <c r="CF587" i="3"/>
  <c r="BZ137" i="8"/>
  <c r="BZ150" i="8" s="1"/>
  <c r="CE137" i="8"/>
  <c r="BU816" i="3"/>
  <c r="BU839" i="3"/>
  <c r="BU796" i="3"/>
  <c r="BZ79" i="4"/>
  <c r="CD151" i="3"/>
  <c r="CP714" i="3"/>
  <c r="CQ505" i="3"/>
  <c r="CN129" i="4"/>
  <c r="CN137" i="4"/>
  <c r="CE816" i="3"/>
  <c r="CE112" i="4"/>
  <c r="CE839" i="3"/>
  <c r="CM156" i="4"/>
  <c r="CM154" i="3"/>
  <c r="CM79" i="4"/>
  <c r="CM329" i="4" s="1"/>
  <c r="CM330" i="4" s="1"/>
  <c r="CO510" i="3"/>
  <c r="CO511" i="3" s="1"/>
  <c r="CO504" i="3"/>
  <c r="CO505" i="3" s="1"/>
  <c r="CO151" i="3"/>
  <c r="CS151" i="3" s="1"/>
  <c r="CO488" i="3"/>
  <c r="CP489" i="3" s="1"/>
  <c r="CO257" i="4"/>
  <c r="CO149" i="3"/>
  <c r="CS149" i="3" s="1"/>
  <c r="CN874" i="3"/>
  <c r="CO578" i="3"/>
  <c r="CO150" i="3"/>
  <c r="CS150" i="3" s="1"/>
  <c r="CO569" i="3"/>
  <c r="CO571" i="3" s="1"/>
  <c r="CO574" i="3" s="1"/>
  <c r="CO750" i="3"/>
  <c r="CO71" i="3"/>
  <c r="CO70" i="3"/>
  <c r="CP80" i="3" s="1"/>
  <c r="CO69" i="3"/>
  <c r="CN700" i="3"/>
  <c r="CM714" i="3"/>
  <c r="CU278" i="3"/>
  <c r="CU271" i="3" s="1"/>
  <c r="CU349" i="3"/>
  <c r="CZ349" i="3"/>
  <c r="CV353" i="3"/>
  <c r="CU33" i="3"/>
  <c r="CU362" i="3"/>
  <c r="CZ363" i="3" s="1"/>
  <c r="CV119" i="4"/>
  <c r="CV120" i="4" s="1"/>
  <c r="CO673" i="3"/>
  <c r="CO876" i="3"/>
  <c r="CO877" i="3"/>
  <c r="CO875" i="3"/>
  <c r="CO878" i="3"/>
  <c r="CH112" i="4"/>
  <c r="CH816" i="3"/>
  <c r="CH839" i="3"/>
  <c r="BZ178" i="3"/>
  <c r="CD313" i="3"/>
  <c r="CP76" i="3"/>
  <c r="CS795" i="3"/>
  <c r="CS814" i="3"/>
  <c r="CS798" i="3"/>
  <c r="CE138" i="4"/>
  <c r="BT816" i="3"/>
  <c r="BT839" i="3"/>
  <c r="BT796" i="3"/>
  <c r="BN157" i="3"/>
  <c r="BP184" i="3"/>
  <c r="BN54" i="4"/>
  <c r="BN54" i="8"/>
  <c r="BN249" i="3"/>
  <c r="BN201" i="3"/>
  <c r="CN395" i="3"/>
  <c r="CI37" i="3"/>
  <c r="CN393" i="3"/>
  <c r="CQ139" i="3"/>
  <c r="CV152" i="3"/>
  <c r="CQ152" i="3"/>
  <c r="CQ77" i="4"/>
  <c r="CQ143" i="3"/>
  <c r="CV258" i="4"/>
  <c r="CV259" i="4"/>
  <c r="CQ258" i="4"/>
  <c r="CQ153" i="3"/>
  <c r="CV153" i="3"/>
  <c r="CQ78" i="4"/>
  <c r="BZ222" i="4"/>
  <c r="CE222" i="4"/>
  <c r="BQ590" i="3"/>
  <c r="BR590" i="3"/>
  <c r="CK754" i="3"/>
  <c r="CF754" i="3"/>
  <c r="CF822" i="3"/>
  <c r="CK822" i="3"/>
  <c r="CN257" i="4"/>
  <c r="CN258" i="4" s="1"/>
  <c r="CM143" i="3"/>
  <c r="CM153" i="3"/>
  <c r="CM78" i="4"/>
  <c r="CM82" i="4" s="1"/>
  <c r="CM875" i="3"/>
  <c r="CM877" i="3"/>
  <c r="CM876" i="3"/>
  <c r="CM878" i="3"/>
  <c r="CX798" i="3"/>
  <c r="CX814" i="3"/>
  <c r="CY50" i="8"/>
  <c r="CT50" i="8"/>
  <c r="CP749" i="3"/>
  <c r="CU753" i="3" s="1"/>
  <c r="CP79" i="4"/>
  <c r="CP329" i="4" s="1"/>
  <c r="CP330" i="4" s="1"/>
  <c r="CP154" i="3"/>
  <c r="CP156" i="4"/>
  <c r="CU258" i="4"/>
  <c r="BZ314" i="3"/>
  <c r="BZ149" i="3"/>
  <c r="BZ392" i="3"/>
  <c r="BZ271" i="3" s="1"/>
  <c r="CE423" i="3"/>
  <c r="BZ401" i="3"/>
  <c r="CD419" i="3"/>
  <c r="CE421" i="3"/>
  <c r="CX137" i="4"/>
  <c r="CX128" i="4"/>
  <c r="CX129" i="4"/>
  <c r="CH52" i="4"/>
  <c r="CH52" i="8"/>
  <c r="CH122" i="3"/>
  <c r="CH158" i="3"/>
  <c r="CH69" i="3"/>
  <c r="CH129" i="3"/>
  <c r="CO130" i="4"/>
  <c r="CO131" i="4" s="1"/>
  <c r="CO815" i="3"/>
  <c r="CR603" i="3"/>
  <c r="CK128" i="3"/>
  <c r="CK587" i="3"/>
  <c r="CL590" i="3"/>
  <c r="CK590" i="3"/>
  <c r="CD129" i="4"/>
  <c r="CD137" i="4"/>
  <c r="CD138" i="4" s="1"/>
  <c r="CC822" i="3"/>
  <c r="CQ714" i="3"/>
  <c r="CT815" i="3"/>
  <c r="CE131" i="4"/>
  <c r="CJ443" i="3"/>
  <c r="CH345" i="3"/>
  <c r="CU154" i="3"/>
  <c r="CU152" i="3"/>
  <c r="CF112" i="4"/>
  <c r="CF816" i="3"/>
  <c r="CF839" i="3"/>
  <c r="CS686" i="3"/>
  <c r="CR687" i="3"/>
  <c r="CR688" i="3"/>
  <c r="CR33" i="3"/>
  <c r="CR18" i="3" s="1"/>
  <c r="CR278" i="3"/>
  <c r="CR271" i="3" s="1"/>
  <c r="CW349" i="3"/>
  <c r="CN452" i="3"/>
  <c r="CN453" i="3"/>
  <c r="CV796" i="3"/>
  <c r="CV112" i="4"/>
  <c r="CV816" i="3"/>
  <c r="CO476" i="3"/>
  <c r="CS470" i="3"/>
  <c r="CP78" i="4"/>
  <c r="CP153" i="3"/>
  <c r="CU259" i="4"/>
  <c r="DB95" i="4"/>
  <c r="DB249" i="4" s="1"/>
  <c r="DC93" i="4"/>
  <c r="CU822" i="3"/>
  <c r="CH822" i="3"/>
  <c r="CM822" i="3"/>
  <c r="BX839" i="3"/>
  <c r="BX816" i="3"/>
  <c r="CA138" i="4"/>
  <c r="BZ283" i="3"/>
  <c r="CA406" i="3"/>
  <c r="BZ404" i="3"/>
  <c r="BZ406" i="3"/>
  <c r="CE402" i="3"/>
  <c r="CE404" i="3"/>
  <c r="BZ402" i="3"/>
  <c r="CS128" i="4"/>
  <c r="CS137" i="4"/>
  <c r="CS129" i="4"/>
  <c r="CK158" i="3"/>
  <c r="CQ876" i="3"/>
  <c r="CQ875" i="3"/>
  <c r="CQ878" i="3"/>
  <c r="CQ877" i="3"/>
  <c r="CS345" i="3"/>
  <c r="CO278" i="3"/>
  <c r="CO271" i="3" s="1"/>
  <c r="CO33" i="3"/>
  <c r="CO18" i="3" s="1"/>
  <c r="CW695" i="3"/>
  <c r="CW694" i="3"/>
  <c r="CY695" i="3"/>
  <c r="CH484" i="3"/>
  <c r="CH488" i="3"/>
  <c r="CI492" i="3" s="1"/>
  <c r="CM487" i="3"/>
  <c r="CM484" i="3"/>
  <c r="CH514" i="3"/>
  <c r="CJ515" i="3" s="1"/>
  <c r="CX795" i="3"/>
  <c r="CD796" i="3"/>
  <c r="BY796" i="3"/>
  <c r="BY816" i="3"/>
  <c r="BY839" i="3"/>
  <c r="BU822" i="3"/>
  <c r="CV839" i="3"/>
  <c r="CT138" i="4"/>
  <c r="CQ79" i="4"/>
  <c r="CQ329" i="4" s="1"/>
  <c r="CQ330" i="4" s="1"/>
  <c r="CQ156" i="4"/>
  <c r="CV154" i="3"/>
  <c r="CQ154" i="3"/>
  <c r="CP875" i="3"/>
  <c r="CP877" i="3"/>
  <c r="CP878" i="3"/>
  <c r="CP876" i="3"/>
  <c r="CQ755" i="3"/>
  <c r="CQ749" i="3"/>
  <c r="CV755" i="3"/>
  <c r="AW57" i="8"/>
  <c r="AR401" i="3"/>
  <c r="AR407" i="3" s="1"/>
  <c r="AR392" i="3"/>
  <c r="CM208" i="3"/>
  <c r="CM210" i="3"/>
  <c r="CN206" i="3"/>
  <c r="CS210" i="3" s="1"/>
  <c r="CM212" i="3"/>
  <c r="CM55" i="4"/>
  <c r="CM250" i="3"/>
  <c r="CR208" i="3"/>
  <c r="CM56" i="8"/>
  <c r="CR210" i="3"/>
  <c r="CM184" i="3"/>
  <c r="CM54" i="8"/>
  <c r="CM54" i="4"/>
  <c r="CM201" i="3"/>
  <c r="CM249" i="3"/>
  <c r="CM157" i="3"/>
  <c r="CO169" i="3" s="1"/>
  <c r="CR180" i="3"/>
  <c r="CR182" i="3"/>
  <c r="CM180" i="3"/>
  <c r="CM182" i="3"/>
  <c r="CO184" i="3"/>
  <c r="CN28" i="3"/>
  <c r="CN27" i="3"/>
  <c r="CN15" i="3" s="1"/>
  <c r="DR946" i="3"/>
  <c r="CK559" i="3"/>
  <c r="CO558" i="3"/>
  <c r="CL180" i="3"/>
  <c r="CQ180" i="3"/>
  <c r="CL249" i="3"/>
  <c r="CL182" i="3"/>
  <c r="CL54" i="4"/>
  <c r="CL54" i="8"/>
  <c r="CL184" i="3"/>
  <c r="CQ182" i="3"/>
  <c r="CL201" i="3"/>
  <c r="CN29" i="3"/>
  <c r="CN16" i="3" s="1"/>
  <c r="CL511" i="3"/>
  <c r="CM511" i="3"/>
  <c r="CV510" i="3"/>
  <c r="CV511" i="3" s="1"/>
  <c r="CV485" i="3"/>
  <c r="CW508" i="3"/>
  <c r="CX508" i="3" s="1"/>
  <c r="CR489" i="3"/>
  <c r="AW404" i="3"/>
  <c r="AW402" i="3"/>
  <c r="CL559" i="3"/>
  <c r="CM25" i="3"/>
  <c r="CM70" i="3"/>
  <c r="CR75" i="3" s="1"/>
  <c r="CM185" i="3"/>
  <c r="CM181" i="3"/>
  <c r="CM183" i="3"/>
  <c r="CM120" i="3"/>
  <c r="CO185" i="3"/>
  <c r="CM159" i="3"/>
  <c r="CM202" i="3"/>
  <c r="CN179" i="3"/>
  <c r="CH505" i="3"/>
  <c r="CK285" i="3"/>
  <c r="CL129" i="3"/>
  <c r="CU57" i="8"/>
  <c r="CQ136" i="8"/>
  <c r="CQ150" i="8" s="1"/>
  <c r="CU484" i="3"/>
  <c r="CU488" i="3"/>
  <c r="CU487" i="3"/>
  <c r="CJ54" i="4"/>
  <c r="CJ201" i="3"/>
  <c r="CO180" i="3"/>
  <c r="CJ157" i="3"/>
  <c r="CO161" i="3" s="1"/>
  <c r="CJ182" i="3"/>
  <c r="CN178" i="3"/>
  <c r="CO182" i="3"/>
  <c r="CJ54" i="8"/>
  <c r="CJ180" i="3"/>
  <c r="CJ184" i="3"/>
  <c r="CK184" i="3"/>
  <c r="CJ249" i="3"/>
  <c r="AY55" i="8"/>
  <c r="AY392" i="3"/>
  <c r="AY401" i="3"/>
  <c r="AY149" i="3"/>
  <c r="AY152" i="3" s="1"/>
  <c r="BW207" i="3"/>
  <c r="CJ487" i="3"/>
  <c r="CE484" i="3"/>
  <c r="CE513" i="3"/>
  <c r="CE488" i="3"/>
  <c r="CJ484" i="3"/>
  <c r="BU207" i="3"/>
  <c r="CB136" i="8"/>
  <c r="BW136" i="8"/>
  <c r="BW150" i="8" s="1"/>
  <c r="CB822" i="3"/>
  <c r="CD821" i="3"/>
  <c r="CG822" i="3"/>
  <c r="CN404" i="3"/>
  <c r="CN402" i="3"/>
  <c r="CI283" i="3"/>
  <c r="CR558" i="3"/>
  <c r="CM559" i="3"/>
  <c r="CO559" i="3"/>
  <c r="CC270" i="3"/>
  <c r="CD391" i="3"/>
  <c r="CU747" i="3"/>
  <c r="CU801" i="3"/>
  <c r="AX406" i="3"/>
  <c r="AZ400" i="3"/>
  <c r="DB77" i="8"/>
  <c r="DB132" i="8" s="1"/>
  <c r="CM458" i="3"/>
  <c r="CM459" i="3"/>
  <c r="CN457" i="3"/>
  <c r="CR457" i="3"/>
  <c r="CM460" i="3"/>
  <c r="CO460" i="3"/>
  <c r="CM445" i="3"/>
  <c r="BL249" i="3"/>
  <c r="BL54" i="8"/>
  <c r="BL157" i="3"/>
  <c r="BQ180" i="3"/>
  <c r="BQ182" i="3"/>
  <c r="BL201" i="3"/>
  <c r="BL54" i="4"/>
  <c r="CM515" i="3"/>
  <c r="CL515" i="3"/>
  <c r="CB222" i="4"/>
  <c r="CC130" i="4"/>
  <c r="CH815" i="3"/>
  <c r="CC815" i="3"/>
  <c r="CF513" i="3"/>
  <c r="CF504" i="3"/>
  <c r="CR511" i="3"/>
  <c r="AI392" i="3"/>
  <c r="CM505" i="3"/>
  <c r="CQ489" i="3"/>
  <c r="CE590" i="3"/>
  <c r="CE587" i="3"/>
  <c r="CF590" i="3"/>
  <c r="CC206" i="3"/>
  <c r="CD296" i="3"/>
  <c r="CC796" i="3"/>
  <c r="CH796" i="3"/>
  <c r="CC816" i="3"/>
  <c r="BW78" i="4"/>
  <c r="CB153" i="3"/>
  <c r="BW139" i="3"/>
  <c r="AZ391" i="3"/>
  <c r="DE17" i="3"/>
  <c r="CO285" i="3"/>
  <c r="CN283" i="3"/>
  <c r="CJ285" i="3"/>
  <c r="CN403" i="3"/>
  <c r="CN405" i="3"/>
  <c r="CF345" i="3"/>
  <c r="CB816" i="3"/>
  <c r="CB839" i="3"/>
  <c r="CQ515" i="3"/>
  <c r="CR515" i="3"/>
  <c r="CN394" i="3"/>
  <c r="CN396" i="3"/>
  <c r="CC297" i="3"/>
  <c r="CC392" i="3"/>
  <c r="CC401" i="3"/>
  <c r="CD410" i="3"/>
  <c r="CC150" i="3"/>
  <c r="CE567" i="3"/>
  <c r="CH566" i="3"/>
  <c r="CC569" i="3"/>
  <c r="CC566" i="3"/>
  <c r="CC567" i="3"/>
  <c r="CG467" i="3"/>
  <c r="CF467" i="3"/>
  <c r="AP400" i="3"/>
  <c r="AU391" i="3"/>
  <c r="AP391" i="3"/>
  <c r="DS912" i="3"/>
  <c r="DS914" i="3" s="1"/>
  <c r="AQ406" i="3"/>
  <c r="CV222" i="4"/>
  <c r="CQ222" i="4"/>
  <c r="BD402" i="3"/>
  <c r="AY406" i="3"/>
  <c r="BD404" i="3"/>
  <c r="BA406" i="3"/>
  <c r="CH443" i="3"/>
  <c r="CG443" i="3"/>
  <c r="CG345" i="3"/>
  <c r="CE406" i="3"/>
  <c r="CC402" i="3"/>
  <c r="CD400" i="3"/>
  <c r="CH404" i="3"/>
  <c r="CC283" i="3"/>
  <c r="CC404" i="3"/>
  <c r="CC406" i="3"/>
  <c r="CC119" i="4"/>
  <c r="CM285" i="3"/>
  <c r="CR285" i="3"/>
  <c r="AX150" i="3"/>
  <c r="AX153" i="3" s="1"/>
  <c r="DD14" i="3"/>
  <c r="CK286" i="3"/>
  <c r="CI284" i="3"/>
  <c r="CF686" i="3"/>
  <c r="CQ839" i="3"/>
  <c r="CV837" i="3"/>
  <c r="CQ837" i="3"/>
  <c r="CF514" i="3"/>
  <c r="CK484" i="3"/>
  <c r="CK487" i="3"/>
  <c r="CF484" i="3"/>
  <c r="CF488" i="3"/>
  <c r="CE557" i="3"/>
  <c r="CE514" i="3"/>
  <c r="CM492" i="3"/>
  <c r="CL489" i="3"/>
  <c r="CM489" i="3"/>
  <c r="CQ558" i="3"/>
  <c r="CR559" i="3"/>
  <c r="CQ559" i="3"/>
  <c r="CI271" i="3"/>
  <c r="DW898" i="3"/>
  <c r="BC401" i="3"/>
  <c r="BC392" i="3"/>
  <c r="BC150" i="3"/>
  <c r="CQ128" i="3"/>
  <c r="CV131" i="3"/>
  <c r="CR128" i="3"/>
  <c r="CW131" i="3"/>
  <c r="BQ57" i="8"/>
  <c r="BT270" i="3"/>
  <c r="BY400" i="3"/>
  <c r="BW406" i="3"/>
  <c r="BV406" i="3"/>
  <c r="CA402" i="3"/>
  <c r="BV283" i="3"/>
  <c r="CA404" i="3"/>
  <c r="BV404" i="3"/>
  <c r="BV402" i="3"/>
  <c r="BV270" i="3"/>
  <c r="BY391" i="3"/>
  <c r="CU161" i="3"/>
  <c r="CU165" i="3"/>
  <c r="CP169" i="3"/>
  <c r="CQ169" i="3"/>
  <c r="DH944" i="3"/>
  <c r="AO57" i="8"/>
  <c r="AO401" i="3"/>
  <c r="AO392" i="3"/>
  <c r="CU75" i="3"/>
  <c r="CS159" i="3"/>
  <c r="CS202" i="3"/>
  <c r="CX181" i="3"/>
  <c r="CS249" i="3"/>
  <c r="CS120" i="3"/>
  <c r="CX124" i="3" s="1"/>
  <c r="CX183" i="3"/>
  <c r="CI497" i="3"/>
  <c r="CW132" i="3"/>
  <c r="CR129" i="3"/>
  <c r="AM401" i="3"/>
  <c r="AX404" i="3"/>
  <c r="AS406" i="3"/>
  <c r="AX402" i="3"/>
  <c r="AU400" i="3"/>
  <c r="BN271" i="3"/>
  <c r="AQ55" i="8"/>
  <c r="CT611" i="3"/>
  <c r="CT602" i="3" s="1"/>
  <c r="CU603" i="3" s="1"/>
  <c r="AS404" i="3"/>
  <c r="CX211" i="3"/>
  <c r="CS121" i="3"/>
  <c r="CX209" i="3"/>
  <c r="CQ129" i="3"/>
  <c r="CV132" i="3"/>
  <c r="CQ132" i="3"/>
  <c r="CV75" i="3"/>
  <c r="CQ80" i="3"/>
  <c r="AY402" i="3"/>
  <c r="AV406" i="3"/>
  <c r="AT406" i="3"/>
  <c r="AT404" i="3"/>
  <c r="AT402" i="3"/>
  <c r="AY404" i="3"/>
  <c r="AL392" i="3"/>
  <c r="AL401" i="3"/>
  <c r="AQ405" i="3" s="1"/>
  <c r="CR248" i="3"/>
  <c r="CT57" i="8"/>
  <c r="BV543" i="3"/>
  <c r="CA543" i="3"/>
  <c r="AH392" i="3"/>
  <c r="BH404" i="3"/>
  <c r="BC404" i="3"/>
  <c r="BC402" i="3"/>
  <c r="BE400" i="3"/>
  <c r="BD406" i="3"/>
  <c r="BC406" i="3"/>
  <c r="BH402" i="3"/>
  <c r="CP248" i="3"/>
  <c r="AN57" i="8"/>
  <c r="AN401" i="3"/>
  <c r="AN392" i="3"/>
  <c r="CS56" i="8"/>
  <c r="CX57" i="8" s="1"/>
  <c r="CX208" i="3"/>
  <c r="CS55" i="4"/>
  <c r="CX210" i="3"/>
  <c r="CS157" i="3"/>
  <c r="CS250" i="3"/>
  <c r="BV314" i="3"/>
  <c r="BV392" i="3"/>
  <c r="BV401" i="3"/>
  <c r="BV149" i="3"/>
  <c r="CP128" i="3"/>
  <c r="CU131" i="3"/>
  <c r="CP131" i="3"/>
  <c r="BR284" i="3"/>
  <c r="BQ822" i="3"/>
  <c r="BL822" i="3"/>
  <c r="CV76" i="3"/>
  <c r="CQ81" i="3"/>
  <c r="CQ69" i="3"/>
  <c r="CQ122" i="3"/>
  <c r="CV163" i="3"/>
  <c r="CV167" i="3"/>
  <c r="CQ52" i="8"/>
  <c r="CV53" i="8" s="1"/>
  <c r="CQ171" i="3"/>
  <c r="CQ52" i="4"/>
  <c r="CV53" i="4" s="1"/>
  <c r="CQ158" i="3"/>
  <c r="AT392" i="3"/>
  <c r="AT401" i="3"/>
  <c r="AS392" i="3"/>
  <c r="AS401" i="3"/>
  <c r="DS941" i="3"/>
  <c r="BN403" i="3"/>
  <c r="CO248" i="3"/>
  <c r="CT161" i="3"/>
  <c r="CT165" i="3"/>
  <c r="BY313" i="3"/>
  <c r="BV178" i="3"/>
  <c r="AM392" i="3"/>
  <c r="CP69" i="3"/>
  <c r="CP122" i="3"/>
  <c r="CU167" i="3"/>
  <c r="CP52" i="8"/>
  <c r="CP52" i="4"/>
  <c r="CP158" i="3"/>
  <c r="CU163" i="3"/>
  <c r="CP171" i="3"/>
  <c r="AQ402" i="3"/>
  <c r="AQ404" i="3"/>
  <c r="BX637" i="3"/>
  <c r="BY636" i="3"/>
  <c r="CC636" i="3"/>
  <c r="CR81" i="3"/>
  <c r="CW76" i="3"/>
  <c r="CR875" i="3"/>
  <c r="CR876" i="3"/>
  <c r="CR877" i="3"/>
  <c r="CR878" i="3"/>
  <c r="CW258" i="4"/>
  <c r="CR258" i="4"/>
  <c r="CW259" i="4"/>
  <c r="CO112" i="4"/>
  <c r="CO839" i="3"/>
  <c r="CO796" i="3"/>
  <c r="CO816" i="3"/>
  <c r="DF951" i="3"/>
  <c r="DF952" i="3" s="1"/>
  <c r="BP796" i="3"/>
  <c r="CR80" i="3"/>
  <c r="CW75" i="3"/>
  <c r="CT149" i="3"/>
  <c r="CT379" i="3"/>
  <c r="CT569" i="3"/>
  <c r="CT70" i="3"/>
  <c r="CT143" i="3"/>
  <c r="CT578" i="3"/>
  <c r="CT750" i="3"/>
  <c r="CX939" i="3"/>
  <c r="CX360" i="3" s="1"/>
  <c r="CS874" i="3"/>
  <c r="CT257" i="4"/>
  <c r="CT504" i="3"/>
  <c r="CT510" i="3"/>
  <c r="CS671" i="3"/>
  <c r="CT151" i="3"/>
  <c r="CT377" i="3"/>
  <c r="CS669" i="3"/>
  <c r="CX669" i="3"/>
  <c r="CT71" i="3"/>
  <c r="CT81" i="3" s="1"/>
  <c r="CX671" i="3"/>
  <c r="CT378" i="3"/>
  <c r="CT150" i="3"/>
  <c r="CT673" i="3"/>
  <c r="CT749" i="3" s="1"/>
  <c r="CT69" i="3"/>
  <c r="CR156" i="4"/>
  <c r="CW154" i="3"/>
  <c r="CR79" i="4"/>
  <c r="CR329" i="4" s="1"/>
  <c r="CR330" i="4" s="1"/>
  <c r="CR154" i="3"/>
  <c r="CR78" i="4"/>
  <c r="CR153" i="3"/>
  <c r="AJ55" i="8"/>
  <c r="AO55" i="8"/>
  <c r="CZ694" i="3"/>
  <c r="DB570" i="3"/>
  <c r="BK50" i="8"/>
  <c r="BP50" i="8"/>
  <c r="CZ130" i="4"/>
  <c r="DE131" i="4" s="1"/>
  <c r="CZ815" i="3"/>
  <c r="CP591" i="3"/>
  <c r="CP581" i="3"/>
  <c r="CP570" i="3"/>
  <c r="CP571" i="3" s="1"/>
  <c r="CP574" i="3" s="1"/>
  <c r="DM944" i="3"/>
  <c r="DK941" i="3"/>
  <c r="CZ119" i="4"/>
  <c r="DE120" i="4" s="1"/>
  <c r="CT796" i="3"/>
  <c r="CT488" i="3"/>
  <c r="BK815" i="3"/>
  <c r="CT120" i="4"/>
  <c r="CH636" i="3"/>
  <c r="CX848" i="3"/>
  <c r="CR139" i="3"/>
  <c r="CR152" i="3"/>
  <c r="CR77" i="4"/>
  <c r="CR143" i="3"/>
  <c r="CS700" i="3"/>
  <c r="CR714" i="3"/>
  <c r="CO822" i="3"/>
  <c r="CZ796" i="3"/>
  <c r="CZ839" i="3"/>
  <c r="CZ816" i="3"/>
  <c r="CT543" i="3"/>
  <c r="CY542" i="3"/>
  <c r="CX542" i="3"/>
  <c r="CX543" i="3" s="1"/>
  <c r="CU695" i="3"/>
  <c r="CS694" i="3"/>
  <c r="DE20" i="3"/>
  <c r="CI640" i="3"/>
  <c r="DO915" i="3"/>
  <c r="BI141" i="8"/>
  <c r="BN141" i="8"/>
  <c r="DA168" i="4"/>
  <c r="DA112" i="8"/>
  <c r="DA46" i="8"/>
  <c r="DA813" i="3"/>
  <c r="DA795" i="3"/>
  <c r="DA821" i="3"/>
  <c r="BL829" i="3"/>
  <c r="BL835" i="3"/>
  <c r="CA19" i="8"/>
  <c r="DA139" i="8"/>
  <c r="DF139" i="8"/>
  <c r="DA306" i="8"/>
  <c r="DC306" i="8" s="1"/>
  <c r="DA243" i="8"/>
  <c r="CL138" i="4"/>
  <c r="CG138" i="4"/>
  <c r="BS805" i="3"/>
  <c r="BS802" i="3"/>
  <c r="BS806" i="3"/>
  <c r="BX752" i="3"/>
  <c r="BS752" i="3"/>
  <c r="BS115" i="4"/>
  <c r="BS836" i="3"/>
  <c r="BS179" i="3"/>
  <c r="BG109" i="4"/>
  <c r="BB109" i="4"/>
  <c r="DF145" i="8"/>
  <c r="DA145" i="8"/>
  <c r="DA151" i="8" s="1"/>
  <c r="DA137" i="6"/>
  <c r="DA71" i="6"/>
  <c r="DA131" i="6"/>
  <c r="DA18" i="6"/>
  <c r="CX470" i="3"/>
  <c r="BB23" i="8"/>
  <c r="BG23" i="8"/>
  <c r="DF296" i="3"/>
  <c r="DE300" i="3"/>
  <c r="DE298" i="3"/>
  <c r="DC287" i="3"/>
  <c r="DC285" i="3"/>
  <c r="BM58" i="4"/>
  <c r="BM130" i="3"/>
  <c r="BM118" i="3"/>
  <c r="CS255" i="8"/>
  <c r="DU914" i="3"/>
  <c r="DG941" i="3"/>
  <c r="DA38" i="5"/>
  <c r="DD19" i="3"/>
  <c r="CV30" i="6"/>
  <c r="BJ193" i="10"/>
  <c r="BJ26" i="10"/>
  <c r="DC122" i="8"/>
  <c r="DC188" i="4"/>
  <c r="DA83" i="5"/>
  <c r="DA70" i="5"/>
  <c r="BL221" i="4"/>
  <c r="BQ221" i="4"/>
  <c r="CI694" i="3"/>
  <c r="CK695" i="3"/>
  <c r="CN694" i="3"/>
  <c r="CZ128" i="8"/>
  <c r="CZ81" i="8"/>
  <c r="CZ87" i="8"/>
  <c r="CZ14" i="8"/>
  <c r="CZ91" i="8"/>
  <c r="DC77" i="8"/>
  <c r="DB56" i="3"/>
  <c r="DB939" i="3"/>
  <c r="DB360" i="3" s="1"/>
  <c r="DB587" i="3"/>
  <c r="DB611" i="3"/>
  <c r="DB602" i="3" s="1"/>
  <c r="DB874" i="3"/>
  <c r="DB573" i="3"/>
  <c r="DC573" i="3" s="1"/>
  <c r="DA80" i="10"/>
  <c r="CI128" i="4"/>
  <c r="CI129" i="4"/>
  <c r="CI137" i="4"/>
  <c r="CN128" i="4"/>
  <c r="DV941" i="3"/>
  <c r="DW943" i="3"/>
  <c r="BE821" i="3"/>
  <c r="BG822" i="3"/>
  <c r="BY23" i="8"/>
  <c r="CD23" i="8"/>
  <c r="CK310" i="8"/>
  <c r="CK138" i="6"/>
  <c r="BR115" i="4"/>
  <c r="BR806" i="3"/>
  <c r="BR802" i="3"/>
  <c r="BR805" i="3"/>
  <c r="BR836" i="3"/>
  <c r="BW752" i="3"/>
  <c r="BR844" i="3"/>
  <c r="BR752" i="3"/>
  <c r="BO141" i="8"/>
  <c r="BJ141" i="8"/>
  <c r="DA82" i="8"/>
  <c r="DA129" i="8"/>
  <c r="CJ569" i="3"/>
  <c r="CN671" i="3"/>
  <c r="CJ149" i="3"/>
  <c r="CJ150" i="3"/>
  <c r="CJ151" i="3"/>
  <c r="CN669" i="3"/>
  <c r="CJ504" i="3"/>
  <c r="CJ488" i="3"/>
  <c r="CJ673" i="3"/>
  <c r="CJ578" i="3"/>
  <c r="CJ257" i="4"/>
  <c r="CJ510" i="3"/>
  <c r="CI669" i="3"/>
  <c r="CI671" i="3"/>
  <c r="CI874" i="3"/>
  <c r="CJ750" i="3"/>
  <c r="CJ71" i="3"/>
  <c r="CJ70" i="3"/>
  <c r="CU310" i="8"/>
  <c r="CU138" i="6"/>
  <c r="CX627" i="3"/>
  <c r="BT700" i="3"/>
  <c r="DF147" i="8"/>
  <c r="DA252" i="3"/>
  <c r="DA256" i="3"/>
  <c r="DA56" i="4"/>
  <c r="BW23" i="8"/>
  <c r="CB23" i="8"/>
  <c r="BW148" i="8"/>
  <c r="BR148" i="8"/>
  <c r="BJ221" i="4"/>
  <c r="DA280" i="8"/>
  <c r="DA200" i="8"/>
  <c r="DA188" i="8"/>
  <c r="DQ951" i="3"/>
  <c r="BL19" i="8"/>
  <c r="BQ19" i="8"/>
  <c r="CO46" i="8"/>
  <c r="CT15" i="8"/>
  <c r="CO15" i="8"/>
  <c r="BO700" i="3"/>
  <c r="CZ52" i="7"/>
  <c r="CZ194" i="7"/>
  <c r="DC55" i="8"/>
  <c r="DD287" i="3"/>
  <c r="DD285" i="3"/>
  <c r="DD289" i="3"/>
  <c r="BC52" i="7"/>
  <c r="CY941" i="3"/>
  <c r="DC943" i="3"/>
  <c r="DB752" i="3"/>
  <c r="BD837" i="3"/>
  <c r="AY837" i="3"/>
  <c r="AY839" i="3"/>
  <c r="DS20" i="5"/>
  <c r="DS147" i="4" s="1"/>
  <c r="DS151" i="4" s="1"/>
  <c r="DN68" i="5"/>
  <c r="DO19" i="5"/>
  <c r="DO146" i="4" s="1"/>
  <c r="DO150" i="4" s="1"/>
  <c r="DC249" i="3"/>
  <c r="DR943" i="3"/>
  <c r="DP941" i="3"/>
  <c r="DA90" i="8"/>
  <c r="DA156" i="8"/>
  <c r="DA22" i="8"/>
  <c r="DA91" i="8"/>
  <c r="DA194" i="7"/>
  <c r="DA35" i="7"/>
  <c r="BM23" i="8"/>
  <c r="DA755" i="3"/>
  <c r="DA749" i="3"/>
  <c r="DF753" i="3" s="1"/>
  <c r="DA119" i="4"/>
  <c r="DF120" i="4" s="1"/>
  <c r="DA132" i="8"/>
  <c r="BD35" i="7"/>
  <c r="BD58" i="7" s="1"/>
  <c r="BD194" i="7"/>
  <c r="DB914" i="3"/>
  <c r="CV695" i="3"/>
  <c r="CV694" i="3"/>
  <c r="DA694" i="3"/>
  <c r="CZ302" i="8"/>
  <c r="CZ300" i="8" s="1"/>
  <c r="CZ308" i="8" s="1"/>
  <c r="DA331" i="4"/>
  <c r="DA330" i="4"/>
  <c r="CV101" i="8"/>
  <c r="DA109" i="4"/>
  <c r="AV139" i="3"/>
  <c r="AV736" i="3"/>
  <c r="AV750" i="3"/>
  <c r="AV69" i="3"/>
  <c r="AV151" i="3"/>
  <c r="AV70" i="3"/>
  <c r="AV80" i="3" s="1"/>
  <c r="AV149" i="3"/>
  <c r="AV71" i="3"/>
  <c r="AV150" i="3"/>
  <c r="AV749" i="3"/>
  <c r="BM801" i="3"/>
  <c r="BM745" i="3"/>
  <c r="BN80" i="3"/>
  <c r="AR80" i="3"/>
  <c r="AQ80" i="3"/>
  <c r="AM74" i="3"/>
  <c r="AN79" i="3"/>
  <c r="AR74" i="3"/>
  <c r="DC470" i="3"/>
  <c r="CF638" i="3"/>
  <c r="CA637" i="3"/>
  <c r="AR76" i="3"/>
  <c r="AM76" i="3"/>
  <c r="AN81" i="3"/>
  <c r="AR813" i="3"/>
  <c r="AR821" i="3"/>
  <c r="AY74" i="3"/>
  <c r="AT79" i="3"/>
  <c r="AT74" i="3"/>
  <c r="BZ637" i="3"/>
  <c r="CE636" i="3"/>
  <c r="AT813" i="3"/>
  <c r="AT821" i="3"/>
  <c r="AY822" i="3" s="1"/>
  <c r="AN80" i="3"/>
  <c r="AM75" i="3"/>
  <c r="AR75" i="3"/>
  <c r="DC627" i="3"/>
  <c r="BB106" i="7"/>
  <c r="BB71" i="8"/>
  <c r="BB108" i="7"/>
  <c r="AT80" i="3"/>
  <c r="AU70" i="3"/>
  <c r="AY75" i="3"/>
  <c r="AT75" i="3"/>
  <c r="BW637" i="3"/>
  <c r="CB636" i="3"/>
  <c r="BA71" i="8"/>
  <c r="BA106" i="7"/>
  <c r="BA108" i="7"/>
  <c r="AT81" i="3"/>
  <c r="AT76" i="3"/>
  <c r="AY76" i="3"/>
  <c r="CT101" i="8" l="1"/>
  <c r="BN32" i="5"/>
  <c r="BZ19" i="8"/>
  <c r="BL203" i="4"/>
  <c r="CD298" i="8"/>
  <c r="CD302" i="8" s="1"/>
  <c r="BS49" i="5"/>
  <c r="DA135" i="8"/>
  <c r="CL201" i="8"/>
  <c r="CL296" i="8" s="1"/>
  <c r="CL294" i="8" s="1"/>
  <c r="CL298" i="8" s="1"/>
  <c r="CL302" i="8" s="1"/>
  <c r="CL300" i="8" s="1"/>
  <c r="CL308" i="8" s="1"/>
  <c r="BY154" i="8"/>
  <c r="BX143" i="3"/>
  <c r="BT94" i="8"/>
  <c r="CY536" i="3"/>
  <c r="CY547" i="3" s="1"/>
  <c r="CZ534" i="3"/>
  <c r="CK801" i="3"/>
  <c r="CK69" i="3"/>
  <c r="CP74" i="3" s="1"/>
  <c r="DD333" i="3"/>
  <c r="BN59" i="8"/>
  <c r="DN150" i="4"/>
  <c r="DN140" i="4"/>
  <c r="BX77" i="4"/>
  <c r="BG61" i="8"/>
  <c r="BM143" i="3"/>
  <c r="BH60" i="8"/>
  <c r="CN129" i="8"/>
  <c r="BK130" i="4"/>
  <c r="CP163" i="3"/>
  <c r="CP161" i="3"/>
  <c r="CG310" i="8"/>
  <c r="CS77" i="8"/>
  <c r="BG829" i="3"/>
  <c r="BL60" i="8"/>
  <c r="CI100" i="8"/>
  <c r="BS153" i="3"/>
  <c r="BL61" i="8"/>
  <c r="AM80" i="3"/>
  <c r="CP167" i="3"/>
  <c r="CK52" i="8"/>
  <c r="CK53" i="8" s="1"/>
  <c r="BX210" i="3"/>
  <c r="AL75" i="3"/>
  <c r="AP70" i="3"/>
  <c r="AU75" i="3" s="1"/>
  <c r="CK52" i="4"/>
  <c r="BK54" i="4"/>
  <c r="CK167" i="3"/>
  <c r="CL171" i="3"/>
  <c r="BS56" i="8"/>
  <c r="CK122" i="3"/>
  <c r="CK130" i="3" s="1"/>
  <c r="BN81" i="3"/>
  <c r="CW279" i="4"/>
  <c r="CW273" i="4"/>
  <c r="DB273" i="4"/>
  <c r="CN281" i="4"/>
  <c r="CW284" i="4"/>
  <c r="CW274" i="4"/>
  <c r="DB274" i="4"/>
  <c r="CN279" i="4"/>
  <c r="CN273" i="4"/>
  <c r="CS279" i="4"/>
  <c r="CS273" i="4"/>
  <c r="CI274" i="4"/>
  <c r="CN284" i="4"/>
  <c r="CN274" i="4"/>
  <c r="CS34" i="4"/>
  <c r="BF124" i="3"/>
  <c r="DB268" i="4"/>
  <c r="CW268" i="4"/>
  <c r="BM60" i="8"/>
  <c r="BV131" i="4"/>
  <c r="CV268" i="4"/>
  <c r="BQ268" i="4"/>
  <c r="BV268" i="4"/>
  <c r="CS284" i="4"/>
  <c r="BT282" i="4"/>
  <c r="CM282" i="4"/>
  <c r="CX270" i="4"/>
  <c r="CW281" i="4"/>
  <c r="CI281" i="4"/>
  <c r="CH282" i="4"/>
  <c r="CR282" i="4"/>
  <c r="CS281" i="4"/>
  <c r="CS282" i="4" s="1"/>
  <c r="CX271" i="4"/>
  <c r="BY282" i="4"/>
  <c r="CD281" i="4"/>
  <c r="CD282" i="4" s="1"/>
  <c r="CC282" i="4"/>
  <c r="DF117" i="4"/>
  <c r="CK82" i="4"/>
  <c r="BI148" i="8"/>
  <c r="CP82" i="4"/>
  <c r="BC137" i="4"/>
  <c r="BJ137" i="8"/>
  <c r="BS130" i="8"/>
  <c r="BB137" i="4"/>
  <c r="CY49" i="4"/>
  <c r="DC180" i="4"/>
  <c r="DC265" i="4"/>
  <c r="DH265" i="4"/>
  <c r="CY150" i="8"/>
  <c r="BN143" i="3"/>
  <c r="BZ131" i="4"/>
  <c r="BC75" i="3"/>
  <c r="CE688" i="3"/>
  <c r="BR150" i="8"/>
  <c r="DB132" i="5"/>
  <c r="CQ19" i="8"/>
  <c r="CN763" i="3"/>
  <c r="CN802" i="3"/>
  <c r="CN836" i="3"/>
  <c r="CN835" i="3"/>
  <c r="CS752" i="3"/>
  <c r="CN844" i="3"/>
  <c r="CN752" i="3"/>
  <c r="CN115" i="4"/>
  <c r="CM798" i="3"/>
  <c r="CM814" i="3"/>
  <c r="CM795" i="3"/>
  <c r="CN806" i="3"/>
  <c r="BN77" i="4"/>
  <c r="DA591" i="3"/>
  <c r="CU67" i="4"/>
  <c r="DH138" i="4"/>
  <c r="BN821" i="3"/>
  <c r="CI278" i="3"/>
  <c r="CL814" i="3"/>
  <c r="CL798" i="3"/>
  <c r="CL795" i="3"/>
  <c r="BV128" i="4"/>
  <c r="BQ129" i="4"/>
  <c r="BB806" i="3"/>
  <c r="BB752" i="3"/>
  <c r="BB836" i="3"/>
  <c r="BB115" i="4"/>
  <c r="BB117" i="4" s="1"/>
  <c r="BQ824" i="3"/>
  <c r="BS127" i="4"/>
  <c r="BS204" i="4"/>
  <c r="BS823" i="3"/>
  <c r="BS809" i="3"/>
  <c r="CL27" i="6"/>
  <c r="CL97" i="6"/>
  <c r="CL28" i="6" s="1"/>
  <c r="CM116" i="4"/>
  <c r="CR116" i="4"/>
  <c r="CW116" i="8"/>
  <c r="CW139" i="8" s="1"/>
  <c r="CW186" i="4"/>
  <c r="CS216" i="8"/>
  <c r="CR223" i="8"/>
  <c r="CR93" i="8"/>
  <c r="BN204" i="4"/>
  <c r="BN127" i="4"/>
  <c r="BN137" i="4" s="1"/>
  <c r="BN809" i="3"/>
  <c r="BN823" i="3"/>
  <c r="BN847" i="3"/>
  <c r="BO847" i="3" s="1"/>
  <c r="BX52" i="7"/>
  <c r="CJ687" i="3"/>
  <c r="BI407" i="3"/>
  <c r="BJ831" i="3"/>
  <c r="CR243" i="8"/>
  <c r="BJ392" i="3"/>
  <c r="BN76" i="3"/>
  <c r="CS438" i="3"/>
  <c r="BQ114" i="8"/>
  <c r="BV137" i="8" s="1"/>
  <c r="BV223" i="4"/>
  <c r="CQ94" i="8"/>
  <c r="CQ154" i="8"/>
  <c r="BB835" i="3"/>
  <c r="BB837" i="3" s="1"/>
  <c r="BL135" i="4"/>
  <c r="BL137" i="4"/>
  <c r="BN135" i="4"/>
  <c r="BW19" i="6"/>
  <c r="BY45" i="6"/>
  <c r="BW71" i="6"/>
  <c r="BW23" i="6" s="1"/>
  <c r="CH168" i="4"/>
  <c r="CH112" i="8"/>
  <c r="CH135" i="8" s="1"/>
  <c r="BL220" i="4"/>
  <c r="BL113" i="8"/>
  <c r="BL136" i="8" s="1"/>
  <c r="BL150" i="8" s="1"/>
  <c r="BN113" i="8"/>
  <c r="BN136" i="8" s="1"/>
  <c r="BB113" i="8"/>
  <c r="BG220" i="4"/>
  <c r="BB203" i="4"/>
  <c r="CH85" i="8"/>
  <c r="CA55" i="7"/>
  <c r="BN745" i="3"/>
  <c r="CX255" i="8"/>
  <c r="DF822" i="3"/>
  <c r="BP138" i="6"/>
  <c r="BC80" i="3"/>
  <c r="CP282" i="8"/>
  <c r="CK38" i="6"/>
  <c r="BH75" i="3"/>
  <c r="BO821" i="3"/>
  <c r="BN801" i="3"/>
  <c r="BN139" i="3"/>
  <c r="CQ58" i="7"/>
  <c r="BE282" i="8"/>
  <c r="BM403" i="3"/>
  <c r="DF49" i="4"/>
  <c r="CZ545" i="3"/>
  <c r="BU285" i="3"/>
  <c r="BM61" i="8"/>
  <c r="CH570" i="3"/>
  <c r="CH571" i="3" s="1"/>
  <c r="CH574" i="3" s="1"/>
  <c r="BP182" i="3"/>
  <c r="BO85" i="3"/>
  <c r="BO120" i="3" s="1"/>
  <c r="CK157" i="4"/>
  <c r="CE618" i="3"/>
  <c r="CN150" i="8"/>
  <c r="BH58" i="4"/>
  <c r="BM59" i="4" s="1"/>
  <c r="BJ298" i="8"/>
  <c r="BJ302" i="8" s="1"/>
  <c r="CK120" i="4"/>
  <c r="BV78" i="4"/>
  <c r="CA52" i="7"/>
  <c r="BH310" i="8"/>
  <c r="DH109" i="4"/>
  <c r="CH591" i="3"/>
  <c r="CL146" i="8"/>
  <c r="CL151" i="8" s="1"/>
  <c r="CJ591" i="3"/>
  <c r="CD131" i="4"/>
  <c r="CE714" i="3"/>
  <c r="BC61" i="8"/>
  <c r="BC60" i="8"/>
  <c r="BC79" i="3"/>
  <c r="BR801" i="3"/>
  <c r="CL57" i="8"/>
  <c r="BT74" i="8"/>
  <c r="BY130" i="8" s="1"/>
  <c r="CW151" i="8"/>
  <c r="BL753" i="3"/>
  <c r="CK81" i="4"/>
  <c r="DH71" i="6"/>
  <c r="DH23" i="6" s="1"/>
  <c r="CP81" i="4"/>
  <c r="BH74" i="3"/>
  <c r="BK249" i="3"/>
  <c r="BK248" i="3" s="1"/>
  <c r="BK56" i="4" s="1"/>
  <c r="BK201" i="3"/>
  <c r="CH86" i="8"/>
  <c r="BE35" i="7"/>
  <c r="BE58" i="7" s="1"/>
  <c r="CH145" i="3"/>
  <c r="CE211" i="3"/>
  <c r="CM603" i="3"/>
  <c r="BN284" i="3"/>
  <c r="BN686" i="3" s="1"/>
  <c r="BO686" i="3" s="1"/>
  <c r="BK54" i="8"/>
  <c r="BP55" i="8" s="1"/>
  <c r="DC109" i="4"/>
  <c r="BD81" i="3"/>
  <c r="BZ71" i="3"/>
  <c r="CE76" i="3" s="1"/>
  <c r="BZ250" i="3"/>
  <c r="CG147" i="3"/>
  <c r="BK157" i="3"/>
  <c r="BP180" i="3"/>
  <c r="BC81" i="3"/>
  <c r="CE308" i="8"/>
  <c r="CE209" i="3"/>
  <c r="DF112" i="4"/>
  <c r="DF839" i="3"/>
  <c r="DF816" i="3"/>
  <c r="BC835" i="3"/>
  <c r="BH829" i="3"/>
  <c r="DG194" i="7"/>
  <c r="DH194" i="7"/>
  <c r="BP336" i="4"/>
  <c r="BP125" i="8"/>
  <c r="BP229" i="4"/>
  <c r="BU229" i="4"/>
  <c r="CX39" i="7"/>
  <c r="DG110" i="3"/>
  <c r="DG115" i="3"/>
  <c r="DF59" i="4"/>
  <c r="CU41" i="8"/>
  <c r="BE201" i="4"/>
  <c r="BJ220" i="4" s="1"/>
  <c r="BE133" i="4"/>
  <c r="BE135" i="4" s="1"/>
  <c r="BE841" i="3"/>
  <c r="BE826" i="3"/>
  <c r="BJ829" i="3" s="1"/>
  <c r="BE844" i="3"/>
  <c r="BB98" i="5"/>
  <c r="BB81" i="5"/>
  <c r="BU163" i="4"/>
  <c r="BU165" i="4" s="1"/>
  <c r="CW41" i="7"/>
  <c r="BQ162" i="4"/>
  <c r="BV323" i="4"/>
  <c r="BQ210" i="4"/>
  <c r="BQ323" i="4"/>
  <c r="BH220" i="4"/>
  <c r="BC203" i="4"/>
  <c r="BC113" i="8"/>
  <c r="CX202" i="7"/>
  <c r="CW205" i="7"/>
  <c r="CW55" i="7" s="1"/>
  <c r="BK816" i="3"/>
  <c r="CP52" i="7"/>
  <c r="BL12" i="3"/>
  <c r="CC152" i="3"/>
  <c r="DB149" i="5"/>
  <c r="BK796" i="3"/>
  <c r="DD331" i="3"/>
  <c r="CC81" i="8"/>
  <c r="BR310" i="8"/>
  <c r="DC331" i="3"/>
  <c r="CN614" i="3"/>
  <c r="CH94" i="8"/>
  <c r="CL169" i="3"/>
  <c r="DE329" i="3"/>
  <c r="CC128" i="8"/>
  <c r="BX152" i="3"/>
  <c r="CH62" i="4"/>
  <c r="CH66" i="4" s="1"/>
  <c r="AP69" i="3"/>
  <c r="CK747" i="3"/>
  <c r="CI27" i="8"/>
  <c r="DB747" i="3"/>
  <c r="CL144" i="3"/>
  <c r="CL145" i="3"/>
  <c r="DB753" i="3"/>
  <c r="BJ288" i="8"/>
  <c r="BO94" i="8"/>
  <c r="AF74" i="3"/>
  <c r="BB143" i="3"/>
  <c r="CU120" i="4"/>
  <c r="CL140" i="3"/>
  <c r="BM79" i="3"/>
  <c r="CI15" i="8"/>
  <c r="BI61" i="8"/>
  <c r="CL64" i="4"/>
  <c r="CK75" i="3"/>
  <c r="BL52" i="7"/>
  <c r="BR258" i="4"/>
  <c r="CP120" i="4"/>
  <c r="BP179" i="3"/>
  <c r="BQ185" i="3" s="1"/>
  <c r="BM78" i="4"/>
  <c r="BG78" i="4"/>
  <c r="DC138" i="4"/>
  <c r="AX821" i="3"/>
  <c r="BC822" i="3" s="1"/>
  <c r="BE822" i="3" s="1"/>
  <c r="CE77" i="4"/>
  <c r="DH824" i="3"/>
  <c r="CL603" i="3"/>
  <c r="DD822" i="3"/>
  <c r="DI822" i="3"/>
  <c r="DH112" i="4"/>
  <c r="DH839" i="3"/>
  <c r="DI49" i="4"/>
  <c r="DI50" i="4"/>
  <c r="BG753" i="3"/>
  <c r="BM75" i="3"/>
  <c r="BS210" i="3"/>
  <c r="BS55" i="4"/>
  <c r="BL128" i="8"/>
  <c r="CH153" i="8"/>
  <c r="CX129" i="8"/>
  <c r="BS157" i="3"/>
  <c r="BS165" i="3" s="1"/>
  <c r="CS129" i="8"/>
  <c r="BJ35" i="7"/>
  <c r="BN755" i="3"/>
  <c r="BI755" i="3"/>
  <c r="BG801" i="3"/>
  <c r="CJ138" i="6"/>
  <c r="BR403" i="3"/>
  <c r="CN602" i="3"/>
  <c r="BS208" i="3"/>
  <c r="AI81" i="3"/>
  <c r="BW223" i="8"/>
  <c r="CX82" i="8"/>
  <c r="CQ38" i="6"/>
  <c r="CX27" i="8"/>
  <c r="BS212" i="3"/>
  <c r="CC223" i="8"/>
  <c r="CU101" i="8"/>
  <c r="CL63" i="4"/>
  <c r="BS123" i="8"/>
  <c r="BX146" i="8" s="1"/>
  <c r="BX189" i="4"/>
  <c r="BJ194" i="7"/>
  <c r="BS79" i="4"/>
  <c r="BM284" i="3"/>
  <c r="AF76" i="3"/>
  <c r="BL81" i="8"/>
  <c r="CL66" i="4"/>
  <c r="CC87" i="8"/>
  <c r="CG66" i="4"/>
  <c r="BY282" i="8"/>
  <c r="CC243" i="8"/>
  <c r="CG614" i="3"/>
  <c r="BU405" i="3"/>
  <c r="BM76" i="3"/>
  <c r="DE23" i="6"/>
  <c r="BS801" i="3"/>
  <c r="BK19" i="8"/>
  <c r="BO38" i="6"/>
  <c r="CK24" i="3"/>
  <c r="DB282" i="8"/>
  <c r="CO120" i="4"/>
  <c r="CO445" i="3"/>
  <c r="CO446" i="3" s="1"/>
  <c r="BS138" i="8"/>
  <c r="CT571" i="3"/>
  <c r="CT574" i="3" s="1"/>
  <c r="CT575" i="3" s="1"/>
  <c r="CK62" i="4"/>
  <c r="CK67" i="4" s="1"/>
  <c r="CE79" i="4"/>
  <c r="CE329" i="4" s="1"/>
  <c r="CE330" i="4" s="1"/>
  <c r="CQ282" i="8"/>
  <c r="DB345" i="3"/>
  <c r="DB284" i="3" s="1"/>
  <c r="DB143" i="3" s="1"/>
  <c r="CA15" i="8"/>
  <c r="BH80" i="3"/>
  <c r="CS38" i="6"/>
  <c r="DC281" i="8"/>
  <c r="CR132" i="5"/>
  <c r="DB135" i="10"/>
  <c r="DG101" i="10"/>
  <c r="BM287" i="8"/>
  <c r="BO288" i="8" s="1"/>
  <c r="BS250" i="3"/>
  <c r="CN55" i="7"/>
  <c r="BP157" i="3"/>
  <c r="BP169" i="3" s="1"/>
  <c r="CL147" i="3"/>
  <c r="CV747" i="3"/>
  <c r="CQ12" i="3"/>
  <c r="BP407" i="3"/>
  <c r="BP284" i="3"/>
  <c r="BP686" i="3" s="1"/>
  <c r="BT297" i="3"/>
  <c r="CU157" i="4"/>
  <c r="CG169" i="3"/>
  <c r="DC824" i="3"/>
  <c r="DB119" i="4"/>
  <c r="DG120" i="4" s="1"/>
  <c r="CV801" i="3"/>
  <c r="CF618" i="3"/>
  <c r="CR150" i="8"/>
  <c r="BR75" i="3"/>
  <c r="BX407" i="3"/>
  <c r="BM80" i="3"/>
  <c r="CI612" i="3"/>
  <c r="BX753" i="3"/>
  <c r="BH801" i="3"/>
  <c r="BS403" i="3"/>
  <c r="BT392" i="3"/>
  <c r="CQ161" i="3"/>
  <c r="BM405" i="3"/>
  <c r="CO452" i="3"/>
  <c r="CJ614" i="3"/>
  <c r="CK147" i="3"/>
  <c r="CE156" i="4"/>
  <c r="CE158" i="4" s="1"/>
  <c r="CF160" i="4" s="1"/>
  <c r="BR76" i="3"/>
  <c r="BS753" i="3"/>
  <c r="BS745" i="3"/>
  <c r="BS736" i="3" s="1"/>
  <c r="BS407" i="3"/>
  <c r="DE951" i="3"/>
  <c r="DE952" i="3" s="1"/>
  <c r="BL816" i="3"/>
  <c r="CP451" i="3"/>
  <c r="CP453" i="3" s="1"/>
  <c r="CE154" i="3"/>
  <c r="DM912" i="3"/>
  <c r="CL161" i="3"/>
  <c r="BX249" i="3"/>
  <c r="CK140" i="3"/>
  <c r="BS405" i="3"/>
  <c r="BN407" i="3"/>
  <c r="BR405" i="3"/>
  <c r="CE614" i="3"/>
  <c r="CK687" i="3"/>
  <c r="BM139" i="3"/>
  <c r="BX201" i="3"/>
  <c r="BX54" i="8"/>
  <c r="BX54" i="4"/>
  <c r="BY74" i="4"/>
  <c r="DC150" i="4"/>
  <c r="DH150" i="4"/>
  <c r="DF268" i="4"/>
  <c r="DB213" i="4"/>
  <c r="DG189" i="4"/>
  <c r="DC64" i="5"/>
  <c r="DC81" i="5" s="1"/>
  <c r="DH39" i="4"/>
  <c r="CB150" i="8"/>
  <c r="CZ801" i="3"/>
  <c r="DA64" i="4"/>
  <c r="CY114" i="3"/>
  <c r="CW951" i="3"/>
  <c r="CW952" i="3" s="1"/>
  <c r="BW153" i="3"/>
  <c r="CW166" i="3"/>
  <c r="DL914" i="3"/>
  <c r="DL915" i="3" s="1"/>
  <c r="AZ392" i="3"/>
  <c r="BL130" i="4"/>
  <c r="BQ131" i="4" s="1"/>
  <c r="DH848" i="3"/>
  <c r="CM81" i="4"/>
  <c r="CW120" i="4"/>
  <c r="DB272" i="3"/>
  <c r="BW285" i="3"/>
  <c r="AJ79" i="3"/>
  <c r="BG403" i="3"/>
  <c r="CL165" i="3"/>
  <c r="CY109" i="3"/>
  <c r="CH169" i="3"/>
  <c r="BQ258" i="4"/>
  <c r="DH821" i="3"/>
  <c r="DD796" i="3"/>
  <c r="DD112" i="4"/>
  <c r="DD816" i="3"/>
  <c r="DE48" i="4"/>
  <c r="DE50" i="4" s="1"/>
  <c r="DH118" i="3"/>
  <c r="DH48" i="4" s="1"/>
  <c r="DH816" i="3"/>
  <c r="DH813" i="3"/>
  <c r="DH95" i="3"/>
  <c r="DF110" i="3"/>
  <c r="DF115" i="3"/>
  <c r="DG82" i="3"/>
  <c r="DB276" i="3"/>
  <c r="DA112" i="4"/>
  <c r="DF796" i="3"/>
  <c r="CO57" i="8"/>
  <c r="AI79" i="3"/>
  <c r="DA63" i="4"/>
  <c r="CZ81" i="3"/>
  <c r="CV66" i="4"/>
  <c r="DB796" i="3"/>
  <c r="DB112" i="4"/>
  <c r="DG796" i="3"/>
  <c r="CU591" i="3"/>
  <c r="CJ12" i="3"/>
  <c r="DE117" i="4"/>
  <c r="DE112" i="4"/>
  <c r="DE816" i="3"/>
  <c r="DE347" i="3"/>
  <c r="DB591" i="3"/>
  <c r="AK69" i="3"/>
  <c r="AK74" i="3" s="1"/>
  <c r="CY81" i="3"/>
  <c r="BB403" i="3"/>
  <c r="DC87" i="4"/>
  <c r="DH87" i="4"/>
  <c r="DB822" i="3"/>
  <c r="DG822" i="3"/>
  <c r="DC71" i="3"/>
  <c r="DC109" i="3" s="1"/>
  <c r="BI75" i="3"/>
  <c r="DE59" i="4"/>
  <c r="DD95" i="4"/>
  <c r="DD170" i="3"/>
  <c r="DG166" i="3"/>
  <c r="DG162" i="3"/>
  <c r="DD171" i="3"/>
  <c r="DG167" i="3"/>
  <c r="DG163" i="3"/>
  <c r="DA66" i="4"/>
  <c r="DF63" i="4"/>
  <c r="DF64" i="4"/>
  <c r="BQ220" i="4"/>
  <c r="BQ336" i="4"/>
  <c r="BQ113" i="8"/>
  <c r="BQ203" i="4"/>
  <c r="BQ222" i="4" s="1"/>
  <c r="BV220" i="4"/>
  <c r="BV829" i="3"/>
  <c r="BQ835" i="3"/>
  <c r="BQ837" i="3" s="1"/>
  <c r="BG23" i="6"/>
  <c r="BJ71" i="6"/>
  <c r="BJ23" i="6" s="1"/>
  <c r="BW35" i="6"/>
  <c r="BW41" i="8"/>
  <c r="BX36" i="6"/>
  <c r="BH35" i="7"/>
  <c r="BJ19" i="6"/>
  <c r="CF23" i="6"/>
  <c r="CI71" i="6"/>
  <c r="CI23" i="6" s="1"/>
  <c r="BQ207" i="3"/>
  <c r="BQ159" i="3" s="1"/>
  <c r="BV134" i="4"/>
  <c r="BQ137" i="4"/>
  <c r="BV138" i="4" s="1"/>
  <c r="BQ135" i="4"/>
  <c r="BS841" i="3"/>
  <c r="BS831" i="3"/>
  <c r="BS133" i="4"/>
  <c r="BS847" i="3"/>
  <c r="BT847" i="3" s="1"/>
  <c r="BS201" i="4"/>
  <c r="BS826" i="3"/>
  <c r="BX831" i="3"/>
  <c r="CK144" i="3"/>
  <c r="CU288" i="8"/>
  <c r="CF147" i="3"/>
  <c r="CF62" i="4"/>
  <c r="AL80" i="3"/>
  <c r="BQ143" i="3"/>
  <c r="BM74" i="3"/>
  <c r="BI76" i="3"/>
  <c r="BX202" i="3"/>
  <c r="BP56" i="8"/>
  <c r="BP57" i="8" s="1"/>
  <c r="BX78" i="4"/>
  <c r="BB405" i="3"/>
  <c r="CS298" i="8"/>
  <c r="CS302" i="8" s="1"/>
  <c r="BF405" i="3"/>
  <c r="CX40" i="4"/>
  <c r="CB403" i="3"/>
  <c r="CF128" i="3"/>
  <c r="CF124" i="3"/>
  <c r="CE129" i="3"/>
  <c r="BD76" i="3"/>
  <c r="BX120" i="3"/>
  <c r="BX128" i="3" s="1"/>
  <c r="CV194" i="7"/>
  <c r="CL753" i="3"/>
  <c r="CE143" i="3"/>
  <c r="CF145" i="3" s="1"/>
  <c r="CK12" i="3"/>
  <c r="CE78" i="4"/>
  <c r="CE82" i="4" s="1"/>
  <c r="CI150" i="3"/>
  <c r="CI143" i="3" s="1"/>
  <c r="BX70" i="3"/>
  <c r="BP208" i="3"/>
  <c r="BT282" i="8"/>
  <c r="BT85" i="3"/>
  <c r="BY96" i="3" s="1"/>
  <c r="BZ58" i="7"/>
  <c r="AX407" i="3"/>
  <c r="CL801" i="3"/>
  <c r="CE139" i="3"/>
  <c r="CE62" i="4" s="1"/>
  <c r="BG154" i="3"/>
  <c r="BT86" i="3"/>
  <c r="BJ19" i="8"/>
  <c r="BO19" i="8"/>
  <c r="CE52" i="8"/>
  <c r="CE69" i="3"/>
  <c r="CF79" i="3" s="1"/>
  <c r="CE122" i="3"/>
  <c r="CE52" i="4"/>
  <c r="CE158" i="3"/>
  <c r="CF170" i="3" s="1"/>
  <c r="BG91" i="8"/>
  <c r="BG14" i="8"/>
  <c r="BG46" i="8" s="1"/>
  <c r="CF80" i="3"/>
  <c r="CW101" i="8"/>
  <c r="CM754" i="3"/>
  <c r="CH147" i="3"/>
  <c r="AP71" i="3"/>
  <c r="AM79" i="3"/>
  <c r="AL74" i="3"/>
  <c r="BD154" i="3"/>
  <c r="CW755" i="3"/>
  <c r="CS750" i="3"/>
  <c r="CS115" i="5"/>
  <c r="AL76" i="3"/>
  <c r="BR154" i="3"/>
  <c r="BG755" i="3"/>
  <c r="BM81" i="3"/>
  <c r="CA287" i="8"/>
  <c r="CD288" i="8" s="1"/>
  <c r="AQ74" i="3"/>
  <c r="BS61" i="8"/>
  <c r="CN255" i="8"/>
  <c r="CA77" i="4"/>
  <c r="CF81" i="4" s="1"/>
  <c r="BQ79" i="4"/>
  <c r="CE150" i="8"/>
  <c r="CX22" i="8"/>
  <c r="CI106" i="7"/>
  <c r="CI22" i="7"/>
  <c r="CI24" i="7"/>
  <c r="CI108" i="7"/>
  <c r="CE310" i="8"/>
  <c r="BR209" i="3"/>
  <c r="BR159" i="3"/>
  <c r="DC270" i="3"/>
  <c r="CZ753" i="3"/>
  <c r="BK15" i="8"/>
  <c r="BG405" i="3"/>
  <c r="CV67" i="4"/>
  <c r="CX280" i="3"/>
  <c r="CW591" i="3"/>
  <c r="BJ401" i="3"/>
  <c r="CN281" i="8"/>
  <c r="CO282" i="8" s="1"/>
  <c r="BR755" i="3"/>
  <c r="BS154" i="3"/>
  <c r="DD345" i="3"/>
  <c r="DD284" i="3" s="1"/>
  <c r="DB274" i="3"/>
  <c r="AV405" i="3"/>
  <c r="DA284" i="3"/>
  <c r="DA143" i="3" s="1"/>
  <c r="BM15" i="8"/>
  <c r="DD276" i="3"/>
  <c r="BG407" i="3"/>
  <c r="BG77" i="4"/>
  <c r="BR211" i="3"/>
  <c r="BR121" i="3"/>
  <c r="AW407" i="3"/>
  <c r="DA349" i="3"/>
  <c r="CZ115" i="3"/>
  <c r="BH407" i="3"/>
  <c r="CA208" i="3"/>
  <c r="DB351" i="3"/>
  <c r="DC347" i="3"/>
  <c r="BA139" i="3"/>
  <c r="BQ138" i="6"/>
  <c r="BR745" i="3"/>
  <c r="BW754" i="3" s="1"/>
  <c r="BS77" i="4"/>
  <c r="BM154" i="3"/>
  <c r="BR79" i="4"/>
  <c r="BL154" i="3"/>
  <c r="BG139" i="3"/>
  <c r="BX405" i="3"/>
  <c r="DC280" i="8"/>
  <c r="BN835" i="3"/>
  <c r="CJ69" i="3"/>
  <c r="CJ79" i="3" s="1"/>
  <c r="BW405" i="3"/>
  <c r="CV591" i="3"/>
  <c r="CB82" i="4"/>
  <c r="CE591" i="3"/>
  <c r="BQ165" i="3"/>
  <c r="BY297" i="3"/>
  <c r="BP250" i="3"/>
  <c r="DA278" i="3"/>
  <c r="DA271" i="3" s="1"/>
  <c r="DA353" i="3"/>
  <c r="BP212" i="3"/>
  <c r="BP55" i="4"/>
  <c r="CU140" i="3"/>
  <c r="BR15" i="8"/>
  <c r="BI302" i="8"/>
  <c r="BI300" i="8" s="1"/>
  <c r="BI308" i="8" s="1"/>
  <c r="BI310" i="8" s="1"/>
  <c r="CW132" i="5"/>
  <c r="BX686" i="3"/>
  <c r="BX688" i="3" s="1"/>
  <c r="BU182" i="3"/>
  <c r="BX139" i="3"/>
  <c r="BX207" i="3"/>
  <c r="BX159" i="3" s="1"/>
  <c r="BX158" i="3" s="1"/>
  <c r="CX118" i="3"/>
  <c r="CX48" i="4" s="1"/>
  <c r="CA179" i="3"/>
  <c r="CA120" i="3" s="1"/>
  <c r="CF182" i="3"/>
  <c r="BW403" i="3"/>
  <c r="CZ277" i="3"/>
  <c r="BP12" i="3"/>
  <c r="DE753" i="3"/>
  <c r="BS84" i="3"/>
  <c r="BG76" i="3"/>
  <c r="DH32" i="7"/>
  <c r="DH29" i="7"/>
  <c r="BR753" i="3"/>
  <c r="BS152" i="3"/>
  <c r="BD80" i="3"/>
  <c r="BH154" i="3"/>
  <c r="BG153" i="3"/>
  <c r="BG75" i="3"/>
  <c r="BV153" i="3"/>
  <c r="BX403" i="3"/>
  <c r="AV407" i="3"/>
  <c r="BP210" i="3"/>
  <c r="CR755" i="3"/>
  <c r="CB405" i="3"/>
  <c r="CL13" i="3"/>
  <c r="CN121" i="3"/>
  <c r="CN129" i="3" s="1"/>
  <c r="CG211" i="3"/>
  <c r="BW284" i="3"/>
  <c r="BQ120" i="4"/>
  <c r="CJ38" i="6"/>
  <c r="CO135" i="8"/>
  <c r="CT135" i="8"/>
  <c r="DE839" i="3"/>
  <c r="DH33" i="7"/>
  <c r="BW58" i="7"/>
  <c r="BM55" i="7"/>
  <c r="AK70" i="3"/>
  <c r="AK75" i="3" s="1"/>
  <c r="DH46" i="7"/>
  <c r="BM52" i="7"/>
  <c r="DH44" i="7"/>
  <c r="DG31" i="7"/>
  <c r="DH30" i="7"/>
  <c r="BH94" i="8"/>
  <c r="CK282" i="8"/>
  <c r="BA35" i="7"/>
  <c r="BA58" i="7" s="1"/>
  <c r="AJ80" i="3"/>
  <c r="CI750" i="3"/>
  <c r="DD281" i="8"/>
  <c r="DE282" i="8" s="1"/>
  <c r="BE162" i="4"/>
  <c r="BE210" i="4"/>
  <c r="BJ229" i="4" s="1"/>
  <c r="DB295" i="8"/>
  <c r="DB294" i="8" s="1"/>
  <c r="DB298" i="8" s="1"/>
  <c r="DB201" i="8"/>
  <c r="DE822" i="3"/>
  <c r="DD839" i="3"/>
  <c r="BK58" i="7"/>
  <c r="BC210" i="4"/>
  <c r="BH323" i="4"/>
  <c r="BJ323" i="4" s="1"/>
  <c r="BC162" i="4"/>
  <c r="DH39" i="7"/>
  <c r="DE796" i="3"/>
  <c r="BQ154" i="3"/>
  <c r="BQ745" i="3"/>
  <c r="BV754" i="3" s="1"/>
  <c r="BI79" i="3"/>
  <c r="AN75" i="3"/>
  <c r="BW18" i="8"/>
  <c r="CB19" i="8" s="1"/>
  <c r="BI74" i="3"/>
  <c r="CI46" i="8"/>
  <c r="CN15" i="8"/>
  <c r="BQ755" i="3"/>
  <c r="BV154" i="3"/>
  <c r="BD753" i="3"/>
  <c r="BV753" i="3"/>
  <c r="CO138" i="6"/>
  <c r="CB86" i="8"/>
  <c r="BL755" i="3"/>
  <c r="BQ753" i="3"/>
  <c r="BV308" i="8"/>
  <c r="CV52" i="7"/>
  <c r="BH139" i="3"/>
  <c r="BH79" i="3"/>
  <c r="BH753" i="3"/>
  <c r="BG74" i="3"/>
  <c r="BD755" i="3"/>
  <c r="BR78" i="4"/>
  <c r="BM152" i="3"/>
  <c r="BH745" i="3"/>
  <c r="BH736" i="3" s="1"/>
  <c r="BH77" i="4"/>
  <c r="AJ81" i="3"/>
  <c r="BA71" i="3"/>
  <c r="BA76" i="3" s="1"/>
  <c r="BM153" i="3"/>
  <c r="BH152" i="3"/>
  <c r="BM753" i="3"/>
  <c r="BH143" i="3"/>
  <c r="AL81" i="3"/>
  <c r="BR143" i="3"/>
  <c r="BW144" i="3" s="1"/>
  <c r="BR153" i="3"/>
  <c r="AK71" i="3"/>
  <c r="AK76" i="3" s="1"/>
  <c r="BA749" i="3"/>
  <c r="BH81" i="3"/>
  <c r="BN154" i="3"/>
  <c r="BQ152" i="3"/>
  <c r="BN753" i="3"/>
  <c r="BI753" i="3"/>
  <c r="BM755" i="3"/>
  <c r="BI81" i="3"/>
  <c r="BI801" i="3"/>
  <c r="DR941" i="3"/>
  <c r="BI154" i="3"/>
  <c r="BD74" i="3"/>
  <c r="BH76" i="3"/>
  <c r="BN152" i="3"/>
  <c r="BQ153" i="3"/>
  <c r="BI80" i="3"/>
  <c r="BG143" i="3"/>
  <c r="BW152" i="3"/>
  <c r="BQ139" i="3"/>
  <c r="BL76" i="3"/>
  <c r="BH755" i="3"/>
  <c r="BI745" i="3"/>
  <c r="BN754" i="3" s="1"/>
  <c r="DI951" i="3"/>
  <c r="DI952" i="3" s="1"/>
  <c r="BP149" i="3"/>
  <c r="BU152" i="3" s="1"/>
  <c r="BA149" i="3"/>
  <c r="BI143" i="3"/>
  <c r="BA150" i="3"/>
  <c r="BL143" i="3"/>
  <c r="AZ669" i="3"/>
  <c r="BP257" i="4"/>
  <c r="BA736" i="3"/>
  <c r="BL77" i="4"/>
  <c r="BN75" i="3"/>
  <c r="BX258" i="4"/>
  <c r="BW258" i="4"/>
  <c r="BE50" i="8"/>
  <c r="AQ76" i="3"/>
  <c r="BR139" i="3"/>
  <c r="BR62" i="4" s="1"/>
  <c r="BR152" i="3"/>
  <c r="CY603" i="3"/>
  <c r="CR149" i="5"/>
  <c r="CR22" i="8"/>
  <c r="DC39" i="4"/>
  <c r="CW149" i="5"/>
  <c r="CF118" i="3"/>
  <c r="CF48" i="4" s="1"/>
  <c r="CW160" i="4"/>
  <c r="BE143" i="8"/>
  <c r="AZ143" i="8"/>
  <c r="CP126" i="3"/>
  <c r="CM24" i="3"/>
  <c r="CB184" i="3"/>
  <c r="CY113" i="3"/>
  <c r="CC179" i="3"/>
  <c r="CC249" i="3" s="1"/>
  <c r="AR81" i="3"/>
  <c r="DB815" i="3"/>
  <c r="CG209" i="3"/>
  <c r="AU71" i="3"/>
  <c r="CG112" i="4"/>
  <c r="BL75" i="3"/>
  <c r="CG839" i="3"/>
  <c r="BN829" i="3"/>
  <c r="BT314" i="3"/>
  <c r="CD801" i="3"/>
  <c r="CF130" i="3"/>
  <c r="BZ745" i="3"/>
  <c r="CD745" i="3" s="1"/>
  <c r="BZ747" i="3"/>
  <c r="BT821" i="3"/>
  <c r="CZ80" i="3"/>
  <c r="CH152" i="3"/>
  <c r="CE753" i="3"/>
  <c r="CJ128" i="3"/>
  <c r="CS209" i="3"/>
  <c r="CD747" i="3"/>
  <c r="CF58" i="4"/>
  <c r="BZ801" i="3"/>
  <c r="BX822" i="3"/>
  <c r="BY822" i="3" s="1"/>
  <c r="CB71" i="3"/>
  <c r="CG76" i="3" s="1"/>
  <c r="CG248" i="3"/>
  <c r="AT124" i="3"/>
  <c r="CN209" i="3"/>
  <c r="CK124" i="3"/>
  <c r="CS822" i="3"/>
  <c r="CS211" i="3"/>
  <c r="BQ55" i="8"/>
  <c r="CZ280" i="3"/>
  <c r="CG150" i="8"/>
  <c r="BS285" i="3"/>
  <c r="CB121" i="3"/>
  <c r="CB129" i="3" s="1"/>
  <c r="CC77" i="4"/>
  <c r="CH81" i="4" s="1"/>
  <c r="CB250" i="3"/>
  <c r="CJ167" i="3"/>
  <c r="CJ122" i="3"/>
  <c r="CO133" i="3" s="1"/>
  <c r="CO163" i="3"/>
  <c r="CJ158" i="3"/>
  <c r="CK170" i="3" s="1"/>
  <c r="CJ163" i="3"/>
  <c r="CJ52" i="8"/>
  <c r="CJ52" i="4"/>
  <c r="CO167" i="3"/>
  <c r="CK171" i="3"/>
  <c r="CO131" i="3"/>
  <c r="CT170" i="3"/>
  <c r="CG796" i="3"/>
  <c r="CF285" i="3"/>
  <c r="CE755" i="3"/>
  <c r="DB130" i="4"/>
  <c r="CL796" i="3"/>
  <c r="CN211" i="3"/>
  <c r="CI159" i="3"/>
  <c r="CI52" i="4" s="1"/>
  <c r="CL688" i="3"/>
  <c r="BM798" i="3"/>
  <c r="BW753" i="3"/>
  <c r="BI153" i="3"/>
  <c r="BL153" i="3"/>
  <c r="BB152" i="3"/>
  <c r="CK162" i="3"/>
  <c r="CY50" i="4"/>
  <c r="CI121" i="3"/>
  <c r="CI129" i="3" s="1"/>
  <c r="BM795" i="3"/>
  <c r="BS143" i="3"/>
  <c r="BL139" i="3"/>
  <c r="BT401" i="3"/>
  <c r="CR749" i="3"/>
  <c r="CW753" i="3" s="1"/>
  <c r="CQ570" i="3"/>
  <c r="CQ571" i="3" s="1"/>
  <c r="CQ574" i="3" s="1"/>
  <c r="CQ575" i="3" s="1"/>
  <c r="CB62" i="4"/>
  <c r="CG64" i="4" s="1"/>
  <c r="CB182" i="3"/>
  <c r="CF120" i="4"/>
  <c r="BQ403" i="3"/>
  <c r="CQ591" i="3"/>
  <c r="BW211" i="3"/>
  <c r="CY80" i="3"/>
  <c r="DC70" i="3"/>
  <c r="DC108" i="3" s="1"/>
  <c r="BP749" i="3"/>
  <c r="BP150" i="3"/>
  <c r="BP78" i="4" s="1"/>
  <c r="BP750" i="3"/>
  <c r="BP673" i="3"/>
  <c r="CR132" i="3"/>
  <c r="CB140" i="3"/>
  <c r="CB147" i="3"/>
  <c r="CY108" i="3"/>
  <c r="BP151" i="3"/>
  <c r="BP79" i="4" s="1"/>
  <c r="DA50" i="4"/>
  <c r="DC95" i="3"/>
  <c r="BN798" i="3"/>
  <c r="BN119" i="4" s="1"/>
  <c r="CZ117" i="4"/>
  <c r="DD59" i="4"/>
  <c r="CY107" i="3"/>
  <c r="DD74" i="3"/>
  <c r="CI798" i="3"/>
  <c r="CB120" i="4"/>
  <c r="DC798" i="3"/>
  <c r="CZ63" i="4"/>
  <c r="DE64" i="4"/>
  <c r="DE63" i="4"/>
  <c r="BA750" i="3"/>
  <c r="BE750" i="3" s="1"/>
  <c r="CV117" i="4"/>
  <c r="DD258" i="4"/>
  <c r="DD259" i="4"/>
  <c r="DD49" i="4"/>
  <c r="DD50" i="4"/>
  <c r="BA69" i="3"/>
  <c r="BA70" i="3"/>
  <c r="BA75" i="3" s="1"/>
  <c r="AZ736" i="3"/>
  <c r="CW117" i="4"/>
  <c r="BE151" i="3"/>
  <c r="BA154" i="3"/>
  <c r="BL74" i="3"/>
  <c r="BS755" i="3"/>
  <c r="BO50" i="8"/>
  <c r="BL152" i="3"/>
  <c r="BS78" i="4"/>
  <c r="BS139" i="3"/>
  <c r="BS62" i="4" s="1"/>
  <c r="BX153" i="3"/>
  <c r="AV822" i="3"/>
  <c r="BL745" i="3"/>
  <c r="BL801" i="3"/>
  <c r="AW822" i="3"/>
  <c r="BG152" i="3"/>
  <c r="AV76" i="3"/>
  <c r="BI139" i="3"/>
  <c r="BI140" i="3" s="1"/>
  <c r="DB330" i="3"/>
  <c r="DB340" i="3"/>
  <c r="DD339" i="3"/>
  <c r="BP58" i="7"/>
  <c r="AV84" i="3"/>
  <c r="AV120" i="3"/>
  <c r="AV686" i="3"/>
  <c r="AV122" i="3"/>
  <c r="CJ570" i="3"/>
  <c r="CJ571" i="3" s="1"/>
  <c r="CJ574" i="3" s="1"/>
  <c r="CJ575" i="3" s="1"/>
  <c r="CY59" i="4"/>
  <c r="BA403" i="3"/>
  <c r="BB407" i="3"/>
  <c r="CD154" i="8"/>
  <c r="CA54" i="8"/>
  <c r="CF55" i="8" s="1"/>
  <c r="CA201" i="3"/>
  <c r="CA54" i="4"/>
  <c r="CO310" i="8"/>
  <c r="CX839" i="3"/>
  <c r="CK591" i="3"/>
  <c r="BS182" i="3"/>
  <c r="BS180" i="3"/>
  <c r="CZ110" i="3"/>
  <c r="CR146" i="8"/>
  <c r="CR151" i="8" s="1"/>
  <c r="CY112" i="3"/>
  <c r="CM151" i="8"/>
  <c r="DA45" i="8"/>
  <c r="BA405" i="3"/>
  <c r="BN298" i="8"/>
  <c r="BN302" i="8" s="1"/>
  <c r="BN300" i="8" s="1"/>
  <c r="BP730" i="3"/>
  <c r="BT726" i="3"/>
  <c r="BW54" i="8"/>
  <c r="BW55" i="8" s="1"/>
  <c r="BW54" i="4"/>
  <c r="BW157" i="3"/>
  <c r="CB161" i="3" s="1"/>
  <c r="BW180" i="3"/>
  <c r="BW182" i="3"/>
  <c r="BW201" i="3"/>
  <c r="BX184" i="3"/>
  <c r="BW179" i="3"/>
  <c r="BW159" i="3" s="1"/>
  <c r="BW122" i="3" s="1"/>
  <c r="DC750" i="3"/>
  <c r="BN153" i="3"/>
  <c r="BI78" i="4"/>
  <c r="DG15" i="3"/>
  <c r="CZ77" i="3"/>
  <c r="CZ149" i="3"/>
  <c r="CY62" i="4"/>
  <c r="CY363" i="3"/>
  <c r="BQ284" i="3"/>
  <c r="BQ407" i="3"/>
  <c r="BF194" i="7"/>
  <c r="BF35" i="7"/>
  <c r="BF58" i="7" s="1"/>
  <c r="BI126" i="3"/>
  <c r="BI58" i="4"/>
  <c r="BI118" i="3"/>
  <c r="BI48" i="4" s="1"/>
  <c r="BF730" i="3"/>
  <c r="BE726" i="3"/>
  <c r="AZ35" i="7"/>
  <c r="AZ58" i="7" s="1"/>
  <c r="CC571" i="3"/>
  <c r="CC574" i="3" s="1"/>
  <c r="CC575" i="3" s="1"/>
  <c r="BI125" i="3"/>
  <c r="BN194" i="7"/>
  <c r="BK125" i="3"/>
  <c r="BC138" i="6"/>
  <c r="CQ495" i="3"/>
  <c r="BI86" i="8"/>
  <c r="BS822" i="3"/>
  <c r="BT822" i="3" s="1"/>
  <c r="CH180" i="3"/>
  <c r="DQ542" i="3"/>
  <c r="DL545" i="3"/>
  <c r="BX35" i="7"/>
  <c r="BF673" i="3"/>
  <c r="BE669" i="3"/>
  <c r="BF70" i="3"/>
  <c r="BF749" i="3"/>
  <c r="BF750" i="3"/>
  <c r="BF149" i="3"/>
  <c r="BK152" i="3" s="1"/>
  <c r="BF71" i="3"/>
  <c r="BF151" i="3"/>
  <c r="BF69" i="3"/>
  <c r="BE671" i="3"/>
  <c r="BF150" i="3"/>
  <c r="BK302" i="8"/>
  <c r="BK300" i="8" s="1"/>
  <c r="BK308" i="8" s="1"/>
  <c r="BN41" i="7"/>
  <c r="BJ15" i="8"/>
  <c r="BJ46" i="8"/>
  <c r="BE15" i="8"/>
  <c r="BE46" i="8"/>
  <c r="CE801" i="3"/>
  <c r="CE747" i="3"/>
  <c r="CI747" i="3" s="1"/>
  <c r="CI749" i="3"/>
  <c r="CE745" i="3"/>
  <c r="CK161" i="3"/>
  <c r="CZ64" i="4"/>
  <c r="CO38" i="6"/>
  <c r="BO149" i="3"/>
  <c r="BO671" i="3"/>
  <c r="BT50" i="8"/>
  <c r="CW67" i="4"/>
  <c r="BI152" i="3"/>
  <c r="DD274" i="3"/>
  <c r="CW30" i="6"/>
  <c r="CW38" i="6" s="1"/>
  <c r="BL138" i="6"/>
  <c r="CW77" i="4"/>
  <c r="CW81" i="4" s="1"/>
  <c r="CE278" i="3"/>
  <c r="CS12" i="10"/>
  <c r="BK77" i="4"/>
  <c r="CG58" i="7"/>
  <c r="CW152" i="3"/>
  <c r="DG54" i="8"/>
  <c r="DG55" i="8" s="1"/>
  <c r="CK53" i="4"/>
  <c r="CS161" i="8"/>
  <c r="CS30" i="5"/>
  <c r="CI201" i="3"/>
  <c r="CS149" i="7"/>
  <c r="BW30" i="6"/>
  <c r="BW38" i="6" s="1"/>
  <c r="BI403" i="3"/>
  <c r="CI54" i="4"/>
  <c r="BI405" i="3"/>
  <c r="CL754" i="3"/>
  <c r="CG754" i="3"/>
  <c r="CG816" i="3"/>
  <c r="CB153" i="8"/>
  <c r="CG119" i="4"/>
  <c r="CG120" i="4" s="1"/>
  <c r="BW87" i="8"/>
  <c r="CK19" i="8"/>
  <c r="CG815" i="3"/>
  <c r="CG130" i="4"/>
  <c r="CG131" i="4" s="1"/>
  <c r="CF19" i="8"/>
  <c r="CC308" i="8"/>
  <c r="DB34" i="6"/>
  <c r="DC111" i="6"/>
  <c r="DB36" i="6"/>
  <c r="DC113" i="6"/>
  <c r="DC36" i="6" s="1"/>
  <c r="CW287" i="8"/>
  <c r="CW288" i="8" s="1"/>
  <c r="CX211" i="7"/>
  <c r="BX571" i="3"/>
  <c r="BX574" i="3" s="1"/>
  <c r="BZ575" i="3" s="1"/>
  <c r="DC31" i="7"/>
  <c r="BT283" i="3"/>
  <c r="CY749" i="3"/>
  <c r="DD753" i="3" s="1"/>
  <c r="CC12" i="3"/>
  <c r="BV12" i="3"/>
  <c r="BY12" i="3"/>
  <c r="CB12" i="3"/>
  <c r="BZ12" i="3"/>
  <c r="BS211" i="7"/>
  <c r="CS300" i="8"/>
  <c r="AZ136" i="8"/>
  <c r="CT591" i="3"/>
  <c r="BU403" i="3"/>
  <c r="CR12" i="3"/>
  <c r="CD211" i="7"/>
  <c r="CD287" i="8" s="1"/>
  <c r="CY139" i="3"/>
  <c r="BP150" i="8"/>
  <c r="CM12" i="3"/>
  <c r="BL405" i="3"/>
  <c r="CF211" i="7"/>
  <c r="BY206" i="3"/>
  <c r="AW12" i="3"/>
  <c r="BN12" i="3"/>
  <c r="AZ12" i="3"/>
  <c r="BT12" i="3"/>
  <c r="AV12" i="3"/>
  <c r="BK730" i="3"/>
  <c r="BJ726" i="3"/>
  <c r="BO726" i="3"/>
  <c r="BY671" i="3"/>
  <c r="BU673" i="3"/>
  <c r="BT671" i="3"/>
  <c r="BU150" i="3"/>
  <c r="BU750" i="3"/>
  <c r="BU749" i="3"/>
  <c r="BU257" i="4"/>
  <c r="BT669" i="3"/>
  <c r="BU569" i="3"/>
  <c r="BU571" i="3" s="1"/>
  <c r="BU151" i="3"/>
  <c r="BY669" i="3"/>
  <c r="BT573" i="3"/>
  <c r="AX982" i="3"/>
  <c r="AX985" i="3"/>
  <c r="BJ50" i="8"/>
  <c r="BC830" i="3"/>
  <c r="AX836" i="3"/>
  <c r="AX826" i="3"/>
  <c r="AX830" i="3"/>
  <c r="BK750" i="3"/>
  <c r="BK151" i="3"/>
  <c r="BJ669" i="3"/>
  <c r="BK673" i="3"/>
  <c r="BK749" i="3"/>
  <c r="BK71" i="3"/>
  <c r="BJ671" i="3"/>
  <c r="BO669" i="3"/>
  <c r="BK69" i="3"/>
  <c r="BK70" i="3"/>
  <c r="BK150" i="3"/>
  <c r="CQ151" i="8"/>
  <c r="BC76" i="3"/>
  <c r="CQ166" i="3"/>
  <c r="BU212" i="3"/>
  <c r="CN26" i="3"/>
  <c r="CN13" i="3" s="1"/>
  <c r="CO81" i="3"/>
  <c r="BT178" i="3"/>
  <c r="BT54" i="8" s="1"/>
  <c r="BX285" i="3"/>
  <c r="CA571" i="3"/>
  <c r="CA574" i="3" s="1"/>
  <c r="CA575" i="3" s="1"/>
  <c r="CM81" i="3"/>
  <c r="CG57" i="8"/>
  <c r="CQ56" i="4"/>
  <c r="BU407" i="3"/>
  <c r="DK951" i="3"/>
  <c r="DK952" i="3" s="1"/>
  <c r="BU284" i="3"/>
  <c r="BZ403" i="3"/>
  <c r="BU210" i="3"/>
  <c r="BV212" i="3"/>
  <c r="DA246" i="3"/>
  <c r="BN221" i="4"/>
  <c r="CR76" i="3"/>
  <c r="CY591" i="3"/>
  <c r="BU208" i="3"/>
  <c r="AY81" i="3"/>
  <c r="BQ285" i="3"/>
  <c r="DB250" i="4"/>
  <c r="DC250" i="4" s="1"/>
  <c r="DC249" i="4"/>
  <c r="BO23" i="8"/>
  <c r="DG49" i="5"/>
  <c r="CS40" i="4"/>
  <c r="BH23" i="8"/>
  <c r="BN203" i="4"/>
  <c r="CL136" i="8"/>
  <c r="CL150" i="8" s="1"/>
  <c r="BO323" i="4"/>
  <c r="BS221" i="4"/>
  <c r="CS336" i="4"/>
  <c r="CS214" i="4"/>
  <c r="DB190" i="4"/>
  <c r="CW336" i="4"/>
  <c r="BS32" i="5"/>
  <c r="BD126" i="3"/>
  <c r="DC161" i="8"/>
  <c r="DC150" i="7"/>
  <c r="CY126" i="3"/>
  <c r="CS150" i="7"/>
  <c r="CX365" i="3"/>
  <c r="DA147" i="8"/>
  <c r="CY265" i="3"/>
  <c r="CY266" i="3" s="1"/>
  <c r="BU77" i="4"/>
  <c r="AZ135" i="4"/>
  <c r="BR128" i="3"/>
  <c r="CX58" i="4"/>
  <c r="CY117" i="4" s="1"/>
  <c r="DC258" i="4"/>
  <c r="BQ120" i="3"/>
  <c r="BR124" i="3" s="1"/>
  <c r="BU201" i="3"/>
  <c r="BU157" i="3"/>
  <c r="BU54" i="4"/>
  <c r="BU54" i="8"/>
  <c r="BU55" i="8" s="1"/>
  <c r="BU184" i="3"/>
  <c r="CA56" i="8"/>
  <c r="CF57" i="8" s="1"/>
  <c r="CA212" i="3"/>
  <c r="CF208" i="3"/>
  <c r="CA55" i="4"/>
  <c r="CB212" i="3"/>
  <c r="CF210" i="3"/>
  <c r="CA157" i="3"/>
  <c r="CB169" i="3" s="1"/>
  <c r="CA78" i="4"/>
  <c r="CF82" i="4" s="1"/>
  <c r="CA143" i="3"/>
  <c r="CB145" i="3" s="1"/>
  <c r="CF153" i="3"/>
  <c r="CA139" i="3"/>
  <c r="CA207" i="3"/>
  <c r="CA211" i="3" s="1"/>
  <c r="BC755" i="3"/>
  <c r="DN915" i="3"/>
  <c r="CX258" i="4"/>
  <c r="CL79" i="3"/>
  <c r="CX362" i="3"/>
  <c r="DC259" i="4"/>
  <c r="CF405" i="3"/>
  <c r="CF403" i="3"/>
  <c r="CA284" i="3"/>
  <c r="BS54" i="8"/>
  <c r="BS201" i="3"/>
  <c r="BS54" i="4"/>
  <c r="BX182" i="3"/>
  <c r="BX180" i="3"/>
  <c r="BS184" i="3"/>
  <c r="BU179" i="3"/>
  <c r="BU185" i="3" s="1"/>
  <c r="BZ208" i="3"/>
  <c r="BZ210" i="3"/>
  <c r="BU55" i="4"/>
  <c r="BU56" i="8"/>
  <c r="BZ57" i="8" s="1"/>
  <c r="BS55" i="8"/>
  <c r="BM54" i="4"/>
  <c r="BM54" i="8"/>
  <c r="BR55" i="8" s="1"/>
  <c r="BM249" i="3"/>
  <c r="BM201" i="3"/>
  <c r="BM157" i="3"/>
  <c r="BR182" i="3"/>
  <c r="BR180" i="3"/>
  <c r="BW209" i="3"/>
  <c r="BO392" i="3"/>
  <c r="BO178" i="3"/>
  <c r="BZ152" i="3"/>
  <c r="CX130" i="3"/>
  <c r="BF407" i="3"/>
  <c r="BD143" i="3"/>
  <c r="CA153" i="3"/>
  <c r="BF403" i="3"/>
  <c r="BA143" i="3"/>
  <c r="DC814" i="3"/>
  <c r="CZ82" i="3"/>
  <c r="CY82" i="3"/>
  <c r="CY77" i="3"/>
  <c r="CY115" i="3"/>
  <c r="CY110" i="3"/>
  <c r="DD272" i="3"/>
  <c r="BC753" i="3"/>
  <c r="CI54" i="8"/>
  <c r="CZ79" i="3"/>
  <c r="CZ266" i="3"/>
  <c r="CR131" i="3"/>
  <c r="CM124" i="3"/>
  <c r="BG126" i="3"/>
  <c r="BH126" i="3"/>
  <c r="CH125" i="3"/>
  <c r="DC124" i="3"/>
  <c r="BC125" i="3"/>
  <c r="CR126" i="3"/>
  <c r="CQ126" i="3"/>
  <c r="CX125" i="3"/>
  <c r="CT125" i="3"/>
  <c r="BG124" i="3"/>
  <c r="BH124" i="3"/>
  <c r="CL130" i="3"/>
  <c r="CL126" i="3"/>
  <c r="CZ145" i="3"/>
  <c r="CY145" i="3"/>
  <c r="CT124" i="3"/>
  <c r="BD125" i="3"/>
  <c r="CM129" i="3"/>
  <c r="CZ66" i="4"/>
  <c r="CZ67" i="4"/>
  <c r="CH182" i="3"/>
  <c r="BC154" i="3"/>
  <c r="CG222" i="4"/>
  <c r="BR185" i="3"/>
  <c r="BQ181" i="3"/>
  <c r="BQ183" i="3"/>
  <c r="BQ249" i="3"/>
  <c r="BQ202" i="3"/>
  <c r="BQ70" i="3"/>
  <c r="CP511" i="3"/>
  <c r="CK131" i="4"/>
  <c r="CC201" i="3"/>
  <c r="CC180" i="3"/>
  <c r="CC54" i="4"/>
  <c r="CE184" i="3"/>
  <c r="CC54" i="8"/>
  <c r="CC182" i="3"/>
  <c r="CS602" i="3"/>
  <c r="DC912" i="3"/>
  <c r="BC152" i="3"/>
  <c r="CO603" i="3"/>
  <c r="CS138" i="4"/>
  <c r="CZ591" i="3"/>
  <c r="DC941" i="3"/>
  <c r="BM815" i="3"/>
  <c r="BR250" i="3"/>
  <c r="BR248" i="3" s="1"/>
  <c r="BR56" i="4" s="1"/>
  <c r="CR581" i="3"/>
  <c r="CR582" i="3" s="1"/>
  <c r="CR130" i="3"/>
  <c r="AQ79" i="3"/>
  <c r="DF346" i="3"/>
  <c r="DG346" i="3" s="1"/>
  <c r="BQ405" i="3"/>
  <c r="DA914" i="3"/>
  <c r="DA915" i="3" s="1"/>
  <c r="BN795" i="3"/>
  <c r="AO53" i="8"/>
  <c r="CB144" i="3"/>
  <c r="CQ784" i="3"/>
  <c r="CR591" i="3"/>
  <c r="BT206" i="3"/>
  <c r="BT208" i="3" s="1"/>
  <c r="BM407" i="3"/>
  <c r="BL403" i="3"/>
  <c r="CI55" i="4"/>
  <c r="BN814" i="3"/>
  <c r="BN130" i="4" s="1"/>
  <c r="BL407" i="3"/>
  <c r="CQ769" i="3"/>
  <c r="BO401" i="3"/>
  <c r="BL284" i="3"/>
  <c r="DC121" i="3"/>
  <c r="DD125" i="3" s="1"/>
  <c r="BB74" i="3"/>
  <c r="BX208" i="3"/>
  <c r="CW570" i="3"/>
  <c r="BB153" i="3"/>
  <c r="DC821" i="3"/>
  <c r="CP753" i="3"/>
  <c r="CR79" i="3"/>
  <c r="CL837" i="3"/>
  <c r="CK150" i="8"/>
  <c r="DA363" i="3"/>
  <c r="CR118" i="3"/>
  <c r="CR48" i="4" s="1"/>
  <c r="CW133" i="3"/>
  <c r="BC74" i="3"/>
  <c r="CR58" i="4"/>
  <c r="CW59" i="4" s="1"/>
  <c r="CN492" i="3"/>
  <c r="CM499" i="3" s="1"/>
  <c r="CW801" i="3"/>
  <c r="CW747" i="3"/>
  <c r="CI79" i="4"/>
  <c r="CI329" i="4" s="1"/>
  <c r="CI330" i="4" s="1"/>
  <c r="CY280" i="3"/>
  <c r="CY277" i="3"/>
  <c r="BB76" i="3"/>
  <c r="CQ133" i="3"/>
  <c r="CY275" i="3"/>
  <c r="CI157" i="3"/>
  <c r="CQ496" i="3"/>
  <c r="CK165" i="3"/>
  <c r="CQ75" i="3"/>
  <c r="CL128" i="3"/>
  <c r="CI77" i="4"/>
  <c r="CT166" i="3"/>
  <c r="CT162" i="3"/>
  <c r="BB154" i="3"/>
  <c r="BB140" i="3"/>
  <c r="CS71" i="3"/>
  <c r="CY273" i="3"/>
  <c r="CI56" i="8"/>
  <c r="CT273" i="3"/>
  <c r="CI71" i="3"/>
  <c r="CT277" i="3"/>
  <c r="AX140" i="3"/>
  <c r="CQ131" i="3"/>
  <c r="AY80" i="3"/>
  <c r="AX75" i="3"/>
  <c r="CI250" i="3"/>
  <c r="CO130" i="3"/>
  <c r="CO58" i="4"/>
  <c r="CT59" i="4" s="1"/>
  <c r="CO118" i="3"/>
  <c r="CO48" i="4" s="1"/>
  <c r="CT133" i="3"/>
  <c r="BW208" i="3"/>
  <c r="BR56" i="8"/>
  <c r="BR210" i="3"/>
  <c r="BR212" i="3"/>
  <c r="BR208" i="3"/>
  <c r="BW210" i="3"/>
  <c r="BR157" i="3"/>
  <c r="BR55" i="4"/>
  <c r="CR779" i="3"/>
  <c r="CR768" i="3" s="1"/>
  <c r="CQ770" i="3"/>
  <c r="BX55" i="4"/>
  <c r="BX56" i="8"/>
  <c r="BX57" i="8" s="1"/>
  <c r="BX212" i="3"/>
  <c r="BZ212" i="3"/>
  <c r="BX157" i="3"/>
  <c r="CL80" i="3"/>
  <c r="DE315" i="3"/>
  <c r="DE317" i="3"/>
  <c r="DF313" i="3"/>
  <c r="DF283" i="3" s="1"/>
  <c r="CK14" i="3"/>
  <c r="CK23" i="3"/>
  <c r="CV273" i="3"/>
  <c r="CV275" i="3"/>
  <c r="CW277" i="3"/>
  <c r="CM688" i="3"/>
  <c r="CN686" i="3"/>
  <c r="CM687" i="3"/>
  <c r="CQ280" i="3"/>
  <c r="DJ941" i="3"/>
  <c r="DM943" i="3"/>
  <c r="BB755" i="3"/>
  <c r="DR912" i="3"/>
  <c r="AK401" i="3"/>
  <c r="CL58" i="4"/>
  <c r="BM130" i="4"/>
  <c r="BM131" i="4" s="1"/>
  <c r="CH248" i="3"/>
  <c r="CH56" i="4" s="1"/>
  <c r="DR914" i="3"/>
  <c r="DR915" i="3" s="1"/>
  <c r="AZ401" i="3"/>
  <c r="CL118" i="3"/>
  <c r="CL48" i="4" s="1"/>
  <c r="BB753" i="3"/>
  <c r="CR170" i="3"/>
  <c r="CL170" i="3"/>
  <c r="CL14" i="3"/>
  <c r="BH153" i="3"/>
  <c r="BJ822" i="3"/>
  <c r="AQ407" i="3"/>
  <c r="AX813" i="3"/>
  <c r="AX141" i="3"/>
  <c r="CX914" i="3"/>
  <c r="CX915" i="3" s="1"/>
  <c r="CW915" i="3"/>
  <c r="DD943" i="3"/>
  <c r="DH887" i="3"/>
  <c r="CX822" i="3"/>
  <c r="DH910" i="3"/>
  <c r="DD912" i="3"/>
  <c r="CX602" i="3"/>
  <c r="CA131" i="4"/>
  <c r="CT603" i="3"/>
  <c r="DW912" i="3"/>
  <c r="CT275" i="3"/>
  <c r="BR829" i="3"/>
  <c r="BE824" i="3"/>
  <c r="CM749" i="3"/>
  <c r="BD152" i="3"/>
  <c r="CP81" i="3"/>
  <c r="CA754" i="3"/>
  <c r="BN122" i="3"/>
  <c r="BJ824" i="3"/>
  <c r="BV57" i="8"/>
  <c r="BB75" i="3"/>
  <c r="BJ119" i="4"/>
  <c r="BO120" i="4" s="1"/>
  <c r="DT68" i="5"/>
  <c r="BJ130" i="4"/>
  <c r="BO815" i="3"/>
  <c r="BZ154" i="8"/>
  <c r="CE94" i="8"/>
  <c r="BZ94" i="8"/>
  <c r="CE154" i="8"/>
  <c r="CO591" i="3"/>
  <c r="CM570" i="3"/>
  <c r="CM571" i="3" s="1"/>
  <c r="CM574" i="3" s="1"/>
  <c r="CO575" i="3" s="1"/>
  <c r="CQ138" i="6"/>
  <c r="CQ310" i="8"/>
  <c r="BN125" i="8"/>
  <c r="BN148" i="8" s="1"/>
  <c r="BN229" i="4"/>
  <c r="BI23" i="8"/>
  <c r="BD23" i="8"/>
  <c r="CM30" i="6"/>
  <c r="DO85" i="5"/>
  <c r="BW221" i="4"/>
  <c r="BR203" i="4"/>
  <c r="BR222" i="4" s="1"/>
  <c r="CV41" i="8"/>
  <c r="CM199" i="8"/>
  <c r="CM201" i="8" s="1"/>
  <c r="CM296" i="8" s="1"/>
  <c r="CM294" i="8" s="1"/>
  <c r="CM298" i="8" s="1"/>
  <c r="CM302" i="8" s="1"/>
  <c r="CM300" i="8" s="1"/>
  <c r="CM188" i="8"/>
  <c r="CX298" i="8"/>
  <c r="CX302" i="8" s="1"/>
  <c r="CW302" i="8"/>
  <c r="CW300" i="8" s="1"/>
  <c r="DB839" i="3"/>
  <c r="DB816" i="3"/>
  <c r="CM94" i="8"/>
  <c r="CR94" i="8"/>
  <c r="CM154" i="8"/>
  <c r="CR154" i="8"/>
  <c r="CR147" i="8"/>
  <c r="CM147" i="8"/>
  <c r="BO229" i="4"/>
  <c r="BJ125" i="8"/>
  <c r="CW94" i="8"/>
  <c r="CW154" i="8"/>
  <c r="BW829" i="3"/>
  <c r="CX85" i="8"/>
  <c r="CX18" i="8" s="1"/>
  <c r="AZ125" i="8"/>
  <c r="CG837" i="3"/>
  <c r="DB189" i="4"/>
  <c r="DB123" i="8"/>
  <c r="DB146" i="8" s="1"/>
  <c r="BE119" i="4"/>
  <c r="DB38" i="5"/>
  <c r="CP310" i="8"/>
  <c r="CP138" i="6"/>
  <c r="DB70" i="5"/>
  <c r="DB83" i="5"/>
  <c r="BX255" i="4"/>
  <c r="BS255" i="4"/>
  <c r="CN288" i="8"/>
  <c r="CM288" i="8"/>
  <c r="DB13" i="10"/>
  <c r="DB12" i="10"/>
  <c r="DB44" i="8"/>
  <c r="DB14" i="10"/>
  <c r="DC11" i="10"/>
  <c r="BG229" i="4"/>
  <c r="BG125" i="8"/>
  <c r="BL229" i="4"/>
  <c r="BG336" i="4"/>
  <c r="BN35" i="7"/>
  <c r="CM755" i="3"/>
  <c r="CL310" i="8"/>
  <c r="CL138" i="6"/>
  <c r="BX49" i="5"/>
  <c r="BX32" i="5"/>
  <c r="BS13" i="10"/>
  <c r="BB137" i="8"/>
  <c r="BG137" i="8"/>
  <c r="DD27" i="6"/>
  <c r="CW41" i="8"/>
  <c r="BS254" i="4"/>
  <c r="BX254" i="4"/>
  <c r="CX22" i="7"/>
  <c r="CX93" i="8"/>
  <c r="CX243" i="8"/>
  <c r="CX225" i="8"/>
  <c r="CX223" i="8"/>
  <c r="BN85" i="8"/>
  <c r="BS86" i="8" s="1"/>
  <c r="CI154" i="8"/>
  <c r="CI94" i="8"/>
  <c r="BT24" i="7"/>
  <c r="BT108" i="7"/>
  <c r="CO194" i="7"/>
  <c r="CO52" i="7"/>
  <c r="BN123" i="8"/>
  <c r="BN189" i="4"/>
  <c r="BS189" i="4"/>
  <c r="BM86" i="8"/>
  <c r="BM87" i="8"/>
  <c r="BM18" i="8"/>
  <c r="BR86" i="8"/>
  <c r="BN91" i="8"/>
  <c r="BN22" i="8"/>
  <c r="BS23" i="8" s="1"/>
  <c r="BN90" i="8"/>
  <c r="BT21" i="7"/>
  <c r="BT209" i="7"/>
  <c r="BT130" i="6"/>
  <c r="BX145" i="8"/>
  <c r="BS145" i="8"/>
  <c r="CD19" i="8"/>
  <c r="BO46" i="8"/>
  <c r="BO15" i="8"/>
  <c r="BD310" i="8"/>
  <c r="BD138" i="6"/>
  <c r="DA37" i="4"/>
  <c r="CZ695" i="3"/>
  <c r="DC694" i="3"/>
  <c r="BD19" i="8"/>
  <c r="BI19" i="8"/>
  <c r="DC47" i="5"/>
  <c r="DC30" i="5"/>
  <c r="BB146" i="8"/>
  <c r="BG146" i="8"/>
  <c r="CF248" i="3"/>
  <c r="DB80" i="10"/>
  <c r="CI249" i="3"/>
  <c r="CI120" i="3"/>
  <c r="CI202" i="3"/>
  <c r="CV46" i="8"/>
  <c r="DC837" i="3"/>
  <c r="CB41" i="7"/>
  <c r="CK55" i="8"/>
  <c r="CH128" i="3"/>
  <c r="AX79" i="3"/>
  <c r="AX74" i="3"/>
  <c r="CG129" i="3"/>
  <c r="AX81" i="3"/>
  <c r="DC131" i="3"/>
  <c r="DC128" i="3"/>
  <c r="DB97" i="4"/>
  <c r="DC97" i="4" s="1"/>
  <c r="DB52" i="4"/>
  <c r="DB69" i="3"/>
  <c r="DD79" i="3" s="1"/>
  <c r="DB122" i="3"/>
  <c r="DB126" i="3" s="1"/>
  <c r="BI14" i="8"/>
  <c r="BI46" i="8" s="1"/>
  <c r="BN128" i="8"/>
  <c r="BN81" i="8"/>
  <c r="BI91" i="8"/>
  <c r="BI87" i="8"/>
  <c r="BI128" i="8"/>
  <c r="BI81" i="8"/>
  <c r="CB281" i="8"/>
  <c r="CD282" i="8" s="1"/>
  <c r="CB55" i="7"/>
  <c r="DB74" i="10"/>
  <c r="CI686" i="3"/>
  <c r="CH688" i="3"/>
  <c r="CH687" i="3"/>
  <c r="BI55" i="7"/>
  <c r="BI281" i="8"/>
  <c r="BJ282" i="8" s="1"/>
  <c r="CF169" i="3"/>
  <c r="DG145" i="8"/>
  <c r="DB145" i="8"/>
  <c r="AX80" i="3"/>
  <c r="DC21" i="6"/>
  <c r="CH80" i="3"/>
  <c r="CI70" i="3"/>
  <c r="CG81" i="3"/>
  <c r="CL76" i="3"/>
  <c r="CG52" i="8"/>
  <c r="CL53" i="8" s="1"/>
  <c r="CG52" i="4"/>
  <c r="CL53" i="4" s="1"/>
  <c r="CL163" i="3"/>
  <c r="CG171" i="3"/>
  <c r="CG69" i="3"/>
  <c r="CH79" i="3" s="1"/>
  <c r="CG158" i="3"/>
  <c r="CL167" i="3"/>
  <c r="DG139" i="8"/>
  <c r="BU58" i="7"/>
  <c r="BC58" i="4"/>
  <c r="BC118" i="3"/>
  <c r="BC48" i="4" s="1"/>
  <c r="CF41" i="7"/>
  <c r="DB717" i="3"/>
  <c r="DB720" i="3" s="1"/>
  <c r="DB719" i="3"/>
  <c r="BC15" i="8"/>
  <c r="BH15" i="8"/>
  <c r="CN167" i="4"/>
  <c r="CN214" i="4" s="1"/>
  <c r="CN39" i="4"/>
  <c r="CM85" i="8"/>
  <c r="BD137" i="8"/>
  <c r="BD150" i="8" s="1"/>
  <c r="BI137" i="8"/>
  <c r="BE129" i="4"/>
  <c r="BE137" i="4"/>
  <c r="CM112" i="8"/>
  <c r="CM168" i="4"/>
  <c r="CM336" i="4"/>
  <c r="BG35" i="7"/>
  <c r="CM22" i="8"/>
  <c r="CM90" i="8"/>
  <c r="CM156" i="8"/>
  <c r="CM91" i="8"/>
  <c r="CX165" i="4"/>
  <c r="CX32" i="5"/>
  <c r="CX18" i="3"/>
  <c r="CW14" i="10"/>
  <c r="CW12" i="10"/>
  <c r="CW44" i="8"/>
  <c r="CW65" i="10"/>
  <c r="CW13" i="10"/>
  <c r="DB65" i="10"/>
  <c r="CX11" i="10"/>
  <c r="CX12" i="10" s="1"/>
  <c r="CA120" i="4"/>
  <c r="BV120" i="4"/>
  <c r="CF310" i="8"/>
  <c r="CF138" i="6"/>
  <c r="DB162" i="3"/>
  <c r="DB170" i="3"/>
  <c r="DB166" i="3"/>
  <c r="BS213" i="3"/>
  <c r="CX694" i="3"/>
  <c r="CK166" i="3"/>
  <c r="CK74" i="3"/>
  <c r="BW93" i="8"/>
  <c r="BW94" i="8" s="1"/>
  <c r="CR308" i="8"/>
  <c r="CR138" i="6" s="1"/>
  <c r="DF16" i="3"/>
  <c r="DF56" i="8"/>
  <c r="DF57" i="8" s="1"/>
  <c r="BZ46" i="8"/>
  <c r="CE15" i="8"/>
  <c r="BO283" i="3"/>
  <c r="BR285" i="3"/>
  <c r="CX50" i="8"/>
  <c r="BW138" i="6"/>
  <c r="BW310" i="8"/>
  <c r="CF154" i="8"/>
  <c r="CF94" i="8"/>
  <c r="AR79" i="3"/>
  <c r="AU69" i="3"/>
  <c r="AV75" i="3"/>
  <c r="CR38" i="6"/>
  <c r="CS70" i="3"/>
  <c r="CQ74" i="3"/>
  <c r="CI298" i="8"/>
  <c r="CI302" i="8" s="1"/>
  <c r="BV71" i="3"/>
  <c r="BV121" i="3"/>
  <c r="CD38" i="6"/>
  <c r="BJ23" i="8"/>
  <c r="BE23" i="8"/>
  <c r="CX132" i="8"/>
  <c r="CS132" i="8"/>
  <c r="DB171" i="3"/>
  <c r="DB167" i="3"/>
  <c r="DB163" i="3"/>
  <c r="CZ38" i="6"/>
  <c r="BI35" i="7"/>
  <c r="CA154" i="8"/>
  <c r="CH493" i="3"/>
  <c r="CI822" i="3"/>
  <c r="CY38" i="6"/>
  <c r="CG559" i="3"/>
  <c r="CH559" i="3"/>
  <c r="BK284" i="3"/>
  <c r="BK403" i="3"/>
  <c r="BK405" i="3"/>
  <c r="BP403" i="3"/>
  <c r="BP405" i="3"/>
  <c r="BP285" i="3"/>
  <c r="BV250" i="3"/>
  <c r="BI222" i="4"/>
  <c r="BY137" i="6"/>
  <c r="BY18" i="6"/>
  <c r="BY131" i="6"/>
  <c r="CG112" i="8"/>
  <c r="CG168" i="4"/>
  <c r="CG336" i="4"/>
  <c r="CL168" i="4"/>
  <c r="CL32" i="5"/>
  <c r="CG32" i="5"/>
  <c r="CR19" i="6"/>
  <c r="CR71" i="6"/>
  <c r="CR23" i="6" s="1"/>
  <c r="CX101" i="8"/>
  <c r="CL58" i="7"/>
  <c r="BC153" i="3"/>
  <c r="BV94" i="8"/>
  <c r="DN67" i="5"/>
  <c r="DS19" i="5"/>
  <c r="DS146" i="4" s="1"/>
  <c r="DA100" i="8"/>
  <c r="DA27" i="8"/>
  <c r="BX23" i="6"/>
  <c r="BY71" i="6"/>
  <c r="BY23" i="6" s="1"/>
  <c r="CG102" i="3"/>
  <c r="CG84" i="3"/>
  <c r="CH102" i="3"/>
  <c r="CL96" i="3"/>
  <c r="CG122" i="3"/>
  <c r="CG126" i="3" s="1"/>
  <c r="CG96" i="3"/>
  <c r="CG686" i="3"/>
  <c r="CG120" i="3"/>
  <c r="CG124" i="3" s="1"/>
  <c r="CH30" i="6"/>
  <c r="DD35" i="6"/>
  <c r="CE58" i="7"/>
  <c r="CQ135" i="8"/>
  <c r="CV135" i="8"/>
  <c r="BB19" i="8"/>
  <c r="BG19" i="8"/>
  <c r="CS81" i="5"/>
  <c r="CS98" i="5"/>
  <c r="CX81" i="5"/>
  <c r="CS173" i="8"/>
  <c r="CX98" i="5"/>
  <c r="CW135" i="8"/>
  <c r="BJ113" i="8"/>
  <c r="BJ203" i="4"/>
  <c r="BO220" i="4"/>
  <c r="BJ336" i="4"/>
  <c r="CN33" i="3"/>
  <c r="CN18" i="3" s="1"/>
  <c r="CN278" i="3"/>
  <c r="CN271" i="3" s="1"/>
  <c r="BQ35" i="7"/>
  <c r="BQ194" i="7"/>
  <c r="CF254" i="4"/>
  <c r="CK254" i="4"/>
  <c r="BG52" i="7"/>
  <c r="BG194" i="7"/>
  <c r="CW81" i="8"/>
  <c r="CR14" i="8"/>
  <c r="CR128" i="8"/>
  <c r="CW128" i="8"/>
  <c r="CR81" i="8"/>
  <c r="CR87" i="8"/>
  <c r="CD40" i="6"/>
  <c r="CD132" i="6"/>
  <c r="CI132" i="6"/>
  <c r="BE300" i="8"/>
  <c r="CG160" i="7"/>
  <c r="CG71" i="8"/>
  <c r="CG108" i="7"/>
  <c r="CG106" i="7"/>
  <c r="BI136" i="8"/>
  <c r="BM837" i="3"/>
  <c r="CX161" i="8"/>
  <c r="CX149" i="7"/>
  <c r="CX150" i="7"/>
  <c r="CG73" i="8"/>
  <c r="CG45" i="4"/>
  <c r="CL46" i="4"/>
  <c r="CL45" i="4"/>
  <c r="CG46" i="4"/>
  <c r="CH252" i="4"/>
  <c r="CH247" i="4"/>
  <c r="CH257" i="4"/>
  <c r="CH246" i="4"/>
  <c r="CM252" i="4"/>
  <c r="BO829" i="3"/>
  <c r="BJ835" i="3"/>
  <c r="BB310" i="8"/>
  <c r="BB138" i="6"/>
  <c r="CF255" i="4"/>
  <c r="CK255" i="4"/>
  <c r="DF57" i="3"/>
  <c r="BM222" i="4"/>
  <c r="CG67" i="4"/>
  <c r="CX47" i="5"/>
  <c r="CG130" i="8"/>
  <c r="CL130" i="8"/>
  <c r="CX781" i="3"/>
  <c r="CW190" i="4"/>
  <c r="CW124" i="8"/>
  <c r="BX109" i="4"/>
  <c r="BS109" i="4"/>
  <c r="CW20" i="6"/>
  <c r="CW71" i="6"/>
  <c r="CW23" i="6" s="1"/>
  <c r="DE63" i="3"/>
  <c r="DC79" i="10"/>
  <c r="CL31" i="5"/>
  <c r="CG48" i="5"/>
  <c r="CG31" i="5"/>
  <c r="CL48" i="5"/>
  <c r="CG14" i="10"/>
  <c r="CG13" i="10"/>
  <c r="DA28" i="6"/>
  <c r="DC97" i="6"/>
  <c r="DC28" i="6" s="1"/>
  <c r="CG142" i="4"/>
  <c r="CG49" i="5" s="1"/>
  <c r="CL141" i="4"/>
  <c r="CL142" i="4"/>
  <c r="CL49" i="5" s="1"/>
  <c r="CG322" i="4"/>
  <c r="CG141" i="4"/>
  <c r="CG165" i="4" s="1"/>
  <c r="CG158" i="4"/>
  <c r="CV22" i="6"/>
  <c r="CV71" i="6"/>
  <c r="CV23" i="6" s="1"/>
  <c r="CC35" i="7"/>
  <c r="CI101" i="8"/>
  <c r="BX216" i="8"/>
  <c r="BX85" i="8"/>
  <c r="BX298" i="8"/>
  <c r="BA148" i="8"/>
  <c r="BF148" i="8"/>
  <c r="BS243" i="8"/>
  <c r="BS93" i="8"/>
  <c r="CL160" i="4"/>
  <c r="CK159" i="4"/>
  <c r="BN84" i="3"/>
  <c r="CH139" i="8"/>
  <c r="CM139" i="8"/>
  <c r="BX30" i="6"/>
  <c r="CC90" i="8"/>
  <c r="CC156" i="8"/>
  <c r="BX91" i="8"/>
  <c r="BX22" i="8"/>
  <c r="BX90" i="8"/>
  <c r="BJ795" i="3"/>
  <c r="BJ813" i="3"/>
  <c r="BE308" i="8"/>
  <c r="BX145" i="3"/>
  <c r="CS112" i="8"/>
  <c r="CX168" i="4"/>
  <c r="CG59" i="8"/>
  <c r="CL33" i="4"/>
  <c r="CG33" i="4"/>
  <c r="DA19" i="8"/>
  <c r="BJ135" i="4"/>
  <c r="BJ137" i="4"/>
  <c r="DC74" i="10"/>
  <c r="BS302" i="8"/>
  <c r="BS300" i="8" s="1"/>
  <c r="BT298" i="8"/>
  <c r="BT302" i="8" s="1"/>
  <c r="BS18" i="8"/>
  <c r="CQ90" i="8"/>
  <c r="CQ22" i="8"/>
  <c r="CQ91" i="8"/>
  <c r="CQ156" i="8"/>
  <c r="CV90" i="8"/>
  <c r="CV156" i="8"/>
  <c r="CF258" i="4"/>
  <c r="CK258" i="4"/>
  <c r="CG30" i="6"/>
  <c r="CQ46" i="8"/>
  <c r="CQ15" i="8"/>
  <c r="BO109" i="4"/>
  <c r="BJ109" i="4"/>
  <c r="CG19" i="8"/>
  <c r="CL19" i="8"/>
  <c r="DL140" i="4"/>
  <c r="CS58" i="7"/>
  <c r="BG58" i="4"/>
  <c r="BG117" i="4" s="1"/>
  <c r="BG118" i="3"/>
  <c r="CI38" i="6"/>
  <c r="BE84" i="3"/>
  <c r="BE121" i="3"/>
  <c r="BE122" i="3"/>
  <c r="CD97" i="3"/>
  <c r="BY84" i="3"/>
  <c r="BN129" i="3"/>
  <c r="CH15" i="8"/>
  <c r="CC15" i="8"/>
  <c r="CC46" i="8"/>
  <c r="CP38" i="6"/>
  <c r="BN38" i="6"/>
  <c r="CS101" i="8"/>
  <c r="CN101" i="8"/>
  <c r="AU122" i="3"/>
  <c r="AU84" i="3"/>
  <c r="AU120" i="3"/>
  <c r="BJ120" i="3"/>
  <c r="BJ84" i="3"/>
  <c r="BJ122" i="3"/>
  <c r="CK58" i="7"/>
  <c r="BN131" i="8"/>
  <c r="BS131" i="8"/>
  <c r="BR194" i="7"/>
  <c r="BR52" i="7"/>
  <c r="BY131" i="8"/>
  <c r="CD131" i="8"/>
  <c r="AW120" i="3"/>
  <c r="AW84" i="3"/>
  <c r="AW122" i="3"/>
  <c r="AW686" i="3"/>
  <c r="BZ101" i="3"/>
  <c r="CC95" i="3"/>
  <c r="BN60" i="8"/>
  <c r="BS60" i="8"/>
  <c r="BN61" i="8"/>
  <c r="AK392" i="3"/>
  <c r="CC61" i="8"/>
  <c r="CC60" i="8"/>
  <c r="BX61" i="8"/>
  <c r="BX60" i="8"/>
  <c r="BE131" i="8"/>
  <c r="BJ131" i="8"/>
  <c r="BD58" i="4"/>
  <c r="BD118" i="3"/>
  <c r="CW504" i="3"/>
  <c r="CW505" i="3" s="1"/>
  <c r="CY502" i="3"/>
  <c r="CW466" i="3"/>
  <c r="CW467" i="3" s="1"/>
  <c r="BO86" i="3"/>
  <c r="BO121" i="3" s="1"/>
  <c r="BO75" i="8"/>
  <c r="BM138" i="6"/>
  <c r="BM310" i="8"/>
  <c r="CY58" i="7"/>
  <c r="CP58" i="7"/>
  <c r="BI45" i="8"/>
  <c r="BN45" i="8"/>
  <c r="BG94" i="8"/>
  <c r="CR194" i="7"/>
  <c r="CR52" i="7"/>
  <c r="BW575" i="3"/>
  <c r="CD822" i="3"/>
  <c r="DT542" i="3"/>
  <c r="DT545" i="3" s="1"/>
  <c r="DO545" i="3"/>
  <c r="CA35" i="7"/>
  <c r="CA194" i="7"/>
  <c r="CS282" i="8"/>
  <c r="CR282" i="8"/>
  <c r="BR135" i="8"/>
  <c r="BM135" i="8"/>
  <c r="BC46" i="8"/>
  <c r="BC45" i="8"/>
  <c r="BG97" i="6"/>
  <c r="BG28" i="6" s="1"/>
  <c r="BG27" i="6"/>
  <c r="BG30" i="6" s="1"/>
  <c r="BG38" i="6" s="1"/>
  <c r="BY120" i="4"/>
  <c r="BT120" i="4"/>
  <c r="BI97" i="6"/>
  <c r="BI28" i="6" s="1"/>
  <c r="BI27" i="6"/>
  <c r="BI30" i="6" s="1"/>
  <c r="BI38" i="6" s="1"/>
  <c r="BI94" i="8"/>
  <c r="CI202" i="7"/>
  <c r="CH205" i="7"/>
  <c r="BH46" i="8"/>
  <c r="BM45" i="8"/>
  <c r="BH45" i="8"/>
  <c r="BO130" i="8"/>
  <c r="AW839" i="3"/>
  <c r="AW837" i="3"/>
  <c r="BC35" i="7"/>
  <c r="BC58" i="7" s="1"/>
  <c r="CQ162" i="3"/>
  <c r="AQ403" i="3"/>
  <c r="BQ161" i="3"/>
  <c r="CS208" i="3"/>
  <c r="BZ405" i="3"/>
  <c r="CN822" i="3"/>
  <c r="CP505" i="3"/>
  <c r="CU81" i="4"/>
  <c r="BN168" i="4"/>
  <c r="BS168" i="4"/>
  <c r="BN112" i="8"/>
  <c r="BN336" i="4"/>
  <c r="CH41" i="7"/>
  <c r="BY35" i="7"/>
  <c r="BY194" i="7"/>
  <c r="BH97" i="6"/>
  <c r="BH28" i="6" s="1"/>
  <c r="BH27" i="6"/>
  <c r="BH30" i="6" s="1"/>
  <c r="BH38" i="6" s="1"/>
  <c r="BH138" i="6"/>
  <c r="BL117" i="4"/>
  <c r="CG55" i="8"/>
  <c r="BZ38" i="6"/>
  <c r="BS106" i="7"/>
  <c r="BS108" i="7"/>
  <c r="BS71" i="8"/>
  <c r="CG183" i="3"/>
  <c r="CG181" i="3"/>
  <c r="CB249" i="3"/>
  <c r="CB70" i="3"/>
  <c r="CB120" i="3"/>
  <c r="CB159" i="3"/>
  <c r="CB202" i="3"/>
  <c r="BS139" i="8"/>
  <c r="BX139" i="8"/>
  <c r="BM94" i="8"/>
  <c r="BR94" i="8"/>
  <c r="BV38" i="6"/>
  <c r="BL35" i="7"/>
  <c r="BL194" i="7"/>
  <c r="CB81" i="4"/>
  <c r="BG45" i="8"/>
  <c r="BL45" i="8"/>
  <c r="CU282" i="8"/>
  <c r="CT282" i="8"/>
  <c r="BL38" i="6"/>
  <c r="BY131" i="4"/>
  <c r="BT131" i="4"/>
  <c r="BN128" i="3"/>
  <c r="BQ14" i="8"/>
  <c r="BV81" i="8"/>
  <c r="BQ128" i="8"/>
  <c r="BV128" i="8"/>
  <c r="BQ91" i="8"/>
  <c r="BQ81" i="8"/>
  <c r="BQ87" i="8"/>
  <c r="BG795" i="3"/>
  <c r="BG839" i="3" s="1"/>
  <c r="BG814" i="3"/>
  <c r="BG798" i="3"/>
  <c r="BP38" i="6"/>
  <c r="CG286" i="3"/>
  <c r="CB686" i="3"/>
  <c r="CT52" i="7"/>
  <c r="CT194" i="7"/>
  <c r="CH308" i="8"/>
  <c r="CI300" i="8"/>
  <c r="CE38" i="6"/>
  <c r="BC19" i="8"/>
  <c r="BH19" i="8"/>
  <c r="BS38" i="6"/>
  <c r="CG161" i="3"/>
  <c r="CG165" i="3"/>
  <c r="BC97" i="6"/>
  <c r="BC28" i="6" s="1"/>
  <c r="BC27" i="6"/>
  <c r="BC30" i="6" s="1"/>
  <c r="BC38" i="6" s="1"/>
  <c r="BI836" i="3"/>
  <c r="BI835" i="3"/>
  <c r="BI752" i="3"/>
  <c r="BI805" i="3"/>
  <c r="BI844" i="3"/>
  <c r="BI115" i="4"/>
  <c r="BI806" i="3"/>
  <c r="BI802" i="3"/>
  <c r="BN752" i="3"/>
  <c r="BN93" i="8"/>
  <c r="BN243" i="8"/>
  <c r="CG144" i="3"/>
  <c r="CJ58" i="7"/>
  <c r="CH146" i="8"/>
  <c r="CH151" i="8" s="1"/>
  <c r="CC146" i="8"/>
  <c r="CC151" i="8" s="1"/>
  <c r="BH52" i="7"/>
  <c r="BH194" i="7"/>
  <c r="CS258" i="4"/>
  <c r="DE658" i="3"/>
  <c r="DE659" i="3" s="1"/>
  <c r="AV55" i="8"/>
  <c r="CQ53" i="8"/>
  <c r="CO165" i="3"/>
  <c r="CL248" i="3"/>
  <c r="CJ14" i="3"/>
  <c r="CM23" i="3"/>
  <c r="CM14" i="3"/>
  <c r="AU401" i="3"/>
  <c r="CB754" i="3"/>
  <c r="CC754" i="3"/>
  <c r="CK58" i="4"/>
  <c r="CR277" i="3"/>
  <c r="CR280" i="3"/>
  <c r="CW275" i="3"/>
  <c r="CW273" i="3"/>
  <c r="CH278" i="3"/>
  <c r="BZ179" i="3"/>
  <c r="BZ249" i="3" s="1"/>
  <c r="CD314" i="3"/>
  <c r="CP157" i="4"/>
  <c r="CP158" i="4"/>
  <c r="CU159" i="4" s="1"/>
  <c r="CM144" i="3"/>
  <c r="CM145" i="3"/>
  <c r="CS130" i="4"/>
  <c r="CO714" i="3"/>
  <c r="CG570" i="3"/>
  <c r="CG571" i="3" s="1"/>
  <c r="CG574" i="3" s="1"/>
  <c r="CH575" i="3" s="1"/>
  <c r="CG581" i="3"/>
  <c r="CG583" i="3" s="1"/>
  <c r="DE333" i="3"/>
  <c r="CQ145" i="3"/>
  <c r="CP144" i="3"/>
  <c r="CU144" i="3"/>
  <c r="CQ158" i="4"/>
  <c r="CQ157" i="4"/>
  <c r="CV157" i="4"/>
  <c r="CV160" i="4"/>
  <c r="CO280" i="3"/>
  <c r="CP277" i="3"/>
  <c r="CP747" i="3"/>
  <c r="CP801" i="3"/>
  <c r="CM583" i="3"/>
  <c r="CQ82" i="4"/>
  <c r="CV82" i="4"/>
  <c r="CQ144" i="3"/>
  <c r="CV144" i="3"/>
  <c r="CQ62" i="4"/>
  <c r="CQ140" i="3"/>
  <c r="CQ147" i="3"/>
  <c r="CV140" i="3"/>
  <c r="CS839" i="3"/>
  <c r="BZ180" i="3"/>
  <c r="BZ54" i="4"/>
  <c r="BZ182" i="3"/>
  <c r="BZ54" i="8"/>
  <c r="CA184" i="3"/>
  <c r="BZ201" i="3"/>
  <c r="CE182" i="3"/>
  <c r="CE180" i="3"/>
  <c r="BZ157" i="3"/>
  <c r="CD178" i="3"/>
  <c r="BZ184" i="3"/>
  <c r="CV277" i="3"/>
  <c r="CZ273" i="3"/>
  <c r="CU275" i="3"/>
  <c r="CU277" i="3"/>
  <c r="CZ275" i="3"/>
  <c r="CU273" i="3"/>
  <c r="CO749" i="3"/>
  <c r="CT753" i="3" s="1"/>
  <c r="CO489" i="3"/>
  <c r="CO492" i="3"/>
  <c r="CP493" i="3" s="1"/>
  <c r="CM157" i="4"/>
  <c r="CM158" i="4"/>
  <c r="CD79" i="4"/>
  <c r="CI154" i="3"/>
  <c r="CK56" i="4"/>
  <c r="CT458" i="3"/>
  <c r="CT459" i="3"/>
  <c r="CM140" i="3"/>
  <c r="CM147" i="3"/>
  <c r="CM62" i="4"/>
  <c r="CX796" i="3"/>
  <c r="DO749" i="3"/>
  <c r="CX349" i="3"/>
  <c r="CS278" i="3"/>
  <c r="CS271" i="3" s="1"/>
  <c r="CS33" i="3"/>
  <c r="CS18" i="3" s="1"/>
  <c r="CU82" i="4"/>
  <c r="CK570" i="3"/>
  <c r="CK571" i="3" s="1"/>
  <c r="CK574" i="3" s="1"/>
  <c r="CK581" i="3"/>
  <c r="CH58" i="4"/>
  <c r="CH130" i="3"/>
  <c r="CH118" i="3"/>
  <c r="CH48" i="4" s="1"/>
  <c r="CX130" i="4"/>
  <c r="CX815" i="3"/>
  <c r="CQ81" i="4"/>
  <c r="CV81" i="4"/>
  <c r="CN876" i="3"/>
  <c r="CN875" i="3"/>
  <c r="CN878" i="3"/>
  <c r="CN877" i="3"/>
  <c r="CE56" i="4"/>
  <c r="DD659" i="3"/>
  <c r="DF245" i="3"/>
  <c r="CI543" i="3"/>
  <c r="CD543" i="3"/>
  <c r="CQ801" i="3"/>
  <c r="CQ747" i="3"/>
  <c r="CQ753" i="3"/>
  <c r="CV753" i="3"/>
  <c r="CE285" i="3"/>
  <c r="BZ285" i="3"/>
  <c r="BP209" i="3"/>
  <c r="BP213" i="3"/>
  <c r="BP211" i="3"/>
  <c r="BP121" i="3"/>
  <c r="BP71" i="3"/>
  <c r="CL581" i="3"/>
  <c r="CL583" i="3" s="1"/>
  <c r="CL570" i="3"/>
  <c r="CL571" i="3" s="1"/>
  <c r="CL574" i="3" s="1"/>
  <c r="CL591" i="3"/>
  <c r="CM591" i="3"/>
  <c r="CX138" i="4"/>
  <c r="CE405" i="3"/>
  <c r="BZ284" i="3"/>
  <c r="CE403" i="3"/>
  <c r="CA407" i="3"/>
  <c r="BZ407" i="3"/>
  <c r="BZ77" i="4"/>
  <c r="CE81" i="4" s="1"/>
  <c r="CE152" i="3"/>
  <c r="CD149" i="3"/>
  <c r="BZ139" i="3"/>
  <c r="BZ143" i="3"/>
  <c r="CX119" i="4"/>
  <c r="BN248" i="3"/>
  <c r="BN56" i="4" s="1"/>
  <c r="CS119" i="4"/>
  <c r="CO143" i="3"/>
  <c r="CP145" i="3" s="1"/>
  <c r="CO78" i="4"/>
  <c r="CO581" i="3"/>
  <c r="CP582" i="3" s="1"/>
  <c r="CO77" i="4"/>
  <c r="CO139" i="3"/>
  <c r="CO156" i="4"/>
  <c r="CO158" i="4" s="1"/>
  <c r="CO79" i="4"/>
  <c r="CO329" i="4" s="1"/>
  <c r="CO330" i="4" s="1"/>
  <c r="CT131" i="4"/>
  <c r="CP62" i="4"/>
  <c r="CP147" i="3"/>
  <c r="CP140" i="3"/>
  <c r="CP499" i="3"/>
  <c r="CV131" i="4"/>
  <c r="DA131" i="4"/>
  <c r="CJ248" i="3"/>
  <c r="CO55" i="8"/>
  <c r="CJ55" i="8"/>
  <c r="CN120" i="3"/>
  <c r="CS124" i="3" s="1"/>
  <c r="CN183" i="3"/>
  <c r="CN181" i="3"/>
  <c r="CS181" i="3"/>
  <c r="CN159" i="3"/>
  <c r="CN202" i="3"/>
  <c r="CS183" i="3"/>
  <c r="CV486" i="3"/>
  <c r="CV484" i="3"/>
  <c r="CV488" i="3"/>
  <c r="CV489" i="3" s="1"/>
  <c r="CV487" i="3"/>
  <c r="CN25" i="3"/>
  <c r="CM248" i="3"/>
  <c r="CN55" i="4"/>
  <c r="CN210" i="3"/>
  <c r="CN56" i="8"/>
  <c r="CN250" i="3"/>
  <c r="CN208" i="3"/>
  <c r="CK169" i="3"/>
  <c r="CJ169" i="3"/>
  <c r="CJ161" i="3"/>
  <c r="CJ165" i="3"/>
  <c r="CM128" i="3"/>
  <c r="CM75" i="3"/>
  <c r="CO80" i="3"/>
  <c r="CM80" i="3"/>
  <c r="CM52" i="8"/>
  <c r="CM69" i="3"/>
  <c r="CM158" i="3"/>
  <c r="CM167" i="3"/>
  <c r="CM52" i="4"/>
  <c r="CM163" i="3"/>
  <c r="CO171" i="3"/>
  <c r="CM122" i="3"/>
  <c r="CM126" i="3" s="1"/>
  <c r="CM171" i="3"/>
  <c r="CR167" i="3"/>
  <c r="CR163" i="3"/>
  <c r="CY508" i="3"/>
  <c r="CW510" i="3"/>
  <c r="CW511" i="3" s="1"/>
  <c r="CW485" i="3"/>
  <c r="AW53" i="8"/>
  <c r="AW403" i="3"/>
  <c r="AW405" i="3"/>
  <c r="CN201" i="3"/>
  <c r="CN54" i="8"/>
  <c r="CN54" i="4"/>
  <c r="CS182" i="3"/>
  <c r="CS180" i="3"/>
  <c r="CN180" i="3"/>
  <c r="CN182" i="3"/>
  <c r="CN157" i="3"/>
  <c r="CN249" i="3"/>
  <c r="CL55" i="8"/>
  <c r="CQ55" i="8"/>
  <c r="CM165" i="3"/>
  <c r="CM169" i="3"/>
  <c r="CM161" i="3"/>
  <c r="CR161" i="3"/>
  <c r="CR165" i="3"/>
  <c r="CR55" i="8"/>
  <c r="CM55" i="8"/>
  <c r="CM57" i="8"/>
  <c r="CR57" i="8"/>
  <c r="AU392" i="3"/>
  <c r="CJ558" i="3"/>
  <c r="CF559" i="3"/>
  <c r="CC153" i="3"/>
  <c r="CH153" i="3"/>
  <c r="CC78" i="4"/>
  <c r="CC139" i="3"/>
  <c r="CC143" i="3"/>
  <c r="CD150" i="3"/>
  <c r="DF17" i="3"/>
  <c r="BS211" i="3"/>
  <c r="BS121" i="3"/>
  <c r="BS209" i="3"/>
  <c r="BS71" i="3"/>
  <c r="CL499" i="3"/>
  <c r="CL493" i="3"/>
  <c r="CG492" i="3"/>
  <c r="CF489" i="3"/>
  <c r="CH489" i="3"/>
  <c r="CC120" i="4"/>
  <c r="CH120" i="4"/>
  <c r="CC285" i="3"/>
  <c r="CD283" i="3"/>
  <c r="CH285" i="3"/>
  <c r="CF278" i="3"/>
  <c r="DE14" i="3"/>
  <c r="CF570" i="3"/>
  <c r="CF571" i="3" s="1"/>
  <c r="CF574" i="3" s="1"/>
  <c r="CF581" i="3"/>
  <c r="CG591" i="3"/>
  <c r="CF591" i="3"/>
  <c r="BL248" i="3"/>
  <c r="BL56" i="4" s="1"/>
  <c r="CT460" i="3"/>
  <c r="CR458" i="3"/>
  <c r="CS457" i="3"/>
  <c r="CR460" i="3"/>
  <c r="CR459" i="3"/>
  <c r="BS57" i="8"/>
  <c r="CD270" i="3"/>
  <c r="AY407" i="3"/>
  <c r="BD405" i="3"/>
  <c r="BA407" i="3"/>
  <c r="BD403" i="3"/>
  <c r="CT380" i="3"/>
  <c r="CT382" i="3" s="1"/>
  <c r="CF687" i="3"/>
  <c r="CF688" i="3"/>
  <c r="CC284" i="3"/>
  <c r="CC407" i="3"/>
  <c r="CH403" i="3"/>
  <c r="CH405" i="3"/>
  <c r="CE407" i="3"/>
  <c r="CC405" i="3"/>
  <c r="CC403" i="3"/>
  <c r="CD401" i="3"/>
  <c r="CC207" i="3"/>
  <c r="CC250" i="3" s="1"/>
  <c r="CD297" i="3"/>
  <c r="BW62" i="4"/>
  <c r="BW147" i="3"/>
  <c r="CE212" i="3"/>
  <c r="CC55" i="4"/>
  <c r="CC210" i="3"/>
  <c r="CH210" i="3"/>
  <c r="CH208" i="3"/>
  <c r="CC208" i="3"/>
  <c r="CC56" i="8"/>
  <c r="CC212" i="3"/>
  <c r="CD206" i="3"/>
  <c r="CC157" i="3"/>
  <c r="CM446" i="3"/>
  <c r="CM448" i="3"/>
  <c r="CM447" i="3"/>
  <c r="CN459" i="3"/>
  <c r="CN463" i="3"/>
  <c r="CN445" i="3"/>
  <c r="CN470" i="3"/>
  <c r="CN458" i="3"/>
  <c r="BU121" i="3"/>
  <c r="BU209" i="3"/>
  <c r="BU213" i="3"/>
  <c r="BZ211" i="3"/>
  <c r="BU71" i="3"/>
  <c r="BU211" i="3"/>
  <c r="BV213" i="3"/>
  <c r="BU250" i="3"/>
  <c r="BZ209" i="3"/>
  <c r="CE489" i="3"/>
  <c r="CG489" i="3"/>
  <c r="CF492" i="3"/>
  <c r="BW121" i="3"/>
  <c r="BW250" i="3"/>
  <c r="BW213" i="3"/>
  <c r="BW71" i="3"/>
  <c r="CB209" i="3"/>
  <c r="CB211" i="3"/>
  <c r="CG278" i="3"/>
  <c r="CC271" i="3"/>
  <c r="CD392" i="3"/>
  <c r="CE570" i="3"/>
  <c r="CE571" i="3" s="1"/>
  <c r="CE574" i="3" s="1"/>
  <c r="CE581" i="3"/>
  <c r="CC131" i="4"/>
  <c r="CH131" i="4"/>
  <c r="CU53" i="4"/>
  <c r="CP53" i="4"/>
  <c r="CO56" i="4"/>
  <c r="BV271" i="3"/>
  <c r="BY392" i="3"/>
  <c r="CW78" i="4"/>
  <c r="CW82" i="4" s="1"/>
  <c r="BO271" i="3"/>
  <c r="AS53" i="8"/>
  <c r="AS403" i="3"/>
  <c r="AS407" i="3"/>
  <c r="AS405" i="3"/>
  <c r="BV77" i="4"/>
  <c r="BV143" i="3"/>
  <c r="BV139" i="3"/>
  <c r="BY149" i="3"/>
  <c r="CA152" i="3"/>
  <c r="AR403" i="3"/>
  <c r="AR405" i="3"/>
  <c r="AV74" i="3"/>
  <c r="AV79" i="3"/>
  <c r="BV152" i="3"/>
  <c r="CU53" i="8"/>
  <c r="AU55" i="8"/>
  <c r="BV180" i="3"/>
  <c r="BW184" i="3"/>
  <c r="CA182" i="3"/>
  <c r="CA180" i="3"/>
  <c r="BV201" i="3"/>
  <c r="BV184" i="3"/>
  <c r="BV54" i="4"/>
  <c r="BV54" i="8"/>
  <c r="BV157" i="3"/>
  <c r="BV182" i="3"/>
  <c r="BY178" i="3"/>
  <c r="AT407" i="3"/>
  <c r="AT405" i="3"/>
  <c r="AT403" i="3"/>
  <c r="AY403" i="3"/>
  <c r="AY405" i="3"/>
  <c r="CV74" i="3"/>
  <c r="CQ79" i="3"/>
  <c r="BV179" i="3"/>
  <c r="BV249" i="3" s="1"/>
  <c r="BY314" i="3"/>
  <c r="AP392" i="3"/>
  <c r="AX403" i="3"/>
  <c r="CW139" i="3"/>
  <c r="CW140" i="3" s="1"/>
  <c r="CR56" i="4"/>
  <c r="AP401" i="3"/>
  <c r="CX132" i="3"/>
  <c r="CS129" i="3"/>
  <c r="AR57" i="8"/>
  <c r="CS158" i="3"/>
  <c r="CS52" i="8"/>
  <c r="CX53" i="8" s="1"/>
  <c r="CX167" i="3"/>
  <c r="CX163" i="3"/>
  <c r="CS122" i="3"/>
  <c r="CS52" i="4"/>
  <c r="CX53" i="4" s="1"/>
  <c r="BY270" i="3"/>
  <c r="BE392" i="3"/>
  <c r="BC139" i="3"/>
  <c r="CQ53" i="4"/>
  <c r="DC19" i="3"/>
  <c r="CP130" i="3"/>
  <c r="CP58" i="4"/>
  <c r="CP118" i="3"/>
  <c r="CP48" i="4" s="1"/>
  <c r="CU133" i="3"/>
  <c r="CP56" i="4"/>
  <c r="DS951" i="3"/>
  <c r="DS952" i="3" s="1"/>
  <c r="DS915" i="3"/>
  <c r="CU74" i="3"/>
  <c r="CP79" i="3"/>
  <c r="CQ58" i="4"/>
  <c r="CV133" i="3"/>
  <c r="CQ118" i="3"/>
  <c r="CQ48" i="4" s="1"/>
  <c r="CQ130" i="3"/>
  <c r="CS128" i="3"/>
  <c r="CX131" i="3"/>
  <c r="AV81" i="3"/>
  <c r="CS69" i="3"/>
  <c r="CP162" i="3"/>
  <c r="CU162" i="3"/>
  <c r="CP166" i="3"/>
  <c r="CU166" i="3"/>
  <c r="CP170" i="3"/>
  <c r="AT57" i="8"/>
  <c r="AY57" i="8"/>
  <c r="CV162" i="3"/>
  <c r="CV166" i="3"/>
  <c r="CQ170" i="3"/>
  <c r="BR686" i="3"/>
  <c r="BR286" i="3"/>
  <c r="BV284" i="3"/>
  <c r="BV407" i="3"/>
  <c r="BV403" i="3"/>
  <c r="CA403" i="3"/>
  <c r="BV405" i="3"/>
  <c r="CA405" i="3"/>
  <c r="BY401" i="3"/>
  <c r="BW407" i="3"/>
  <c r="CX161" i="3"/>
  <c r="CX165" i="3"/>
  <c r="AX405" i="3"/>
  <c r="AH57" i="8"/>
  <c r="CS248" i="3"/>
  <c r="CA285" i="3"/>
  <c r="BV285" i="3"/>
  <c r="BY283" i="3"/>
  <c r="BH403" i="3"/>
  <c r="BH405" i="3"/>
  <c r="BC405" i="3"/>
  <c r="BC403" i="3"/>
  <c r="BC407" i="3"/>
  <c r="BD407" i="3"/>
  <c r="BC143" i="3"/>
  <c r="BE401" i="3"/>
  <c r="CC637" i="3"/>
  <c r="CD636" i="3"/>
  <c r="CW144" i="3"/>
  <c r="CR145" i="3"/>
  <c r="CR144" i="3"/>
  <c r="CR140" i="3"/>
  <c r="CR62" i="4"/>
  <c r="CR147" i="3"/>
  <c r="BP131" i="4"/>
  <c r="BK131" i="4"/>
  <c r="CU489" i="3"/>
  <c r="CT489" i="3"/>
  <c r="CZ120" i="4"/>
  <c r="AK55" i="8"/>
  <c r="CZ131" i="4"/>
  <c r="CR82" i="4"/>
  <c r="CR158" i="4"/>
  <c r="CW157" i="4"/>
  <c r="CR157" i="4"/>
  <c r="CT78" i="4"/>
  <c r="CT581" i="3"/>
  <c r="CT153" i="3"/>
  <c r="CY153" i="3"/>
  <c r="CX150" i="3"/>
  <c r="CT79" i="4"/>
  <c r="CX151" i="3"/>
  <c r="CY154" i="3"/>
  <c r="CT156" i="4"/>
  <c r="CT154" i="3"/>
  <c r="CT259" i="4"/>
  <c r="CY259" i="4"/>
  <c r="CT258" i="4"/>
  <c r="CY258" i="4"/>
  <c r="CU574" i="3"/>
  <c r="CJ636" i="3"/>
  <c r="CJ638" i="3" s="1"/>
  <c r="CK636" i="3"/>
  <c r="CK638" i="3" s="1"/>
  <c r="DF20" i="3"/>
  <c r="BK120" i="4"/>
  <c r="BP120" i="4"/>
  <c r="CT714" i="3"/>
  <c r="AI55" i="8"/>
  <c r="AN55" i="8"/>
  <c r="CS78" i="4"/>
  <c r="CS79" i="4"/>
  <c r="CS329" i="4" s="1"/>
  <c r="CS330" i="4" s="1"/>
  <c r="CS876" i="3"/>
  <c r="CS877" i="3"/>
  <c r="CS875" i="3"/>
  <c r="CS878" i="3"/>
  <c r="CU145" i="3"/>
  <c r="CT145" i="3"/>
  <c r="CY144" i="3"/>
  <c r="DD542" i="3"/>
  <c r="DC542" i="3"/>
  <c r="DC543" i="3" s="1"/>
  <c r="CR81" i="4"/>
  <c r="CP575" i="3"/>
  <c r="CU79" i="3"/>
  <c r="CT79" i="3"/>
  <c r="CT62" i="4"/>
  <c r="CT107" i="3"/>
  <c r="CX69" i="3"/>
  <c r="CT112" i="3"/>
  <c r="CY74" i="3"/>
  <c r="CT74" i="3"/>
  <c r="CT511" i="3"/>
  <c r="CU511" i="3"/>
  <c r="CT152" i="3"/>
  <c r="CT77" i="4"/>
  <c r="CY152" i="3"/>
  <c r="CX149" i="3"/>
  <c r="CT139" i="3"/>
  <c r="DP951" i="3"/>
  <c r="DP952" i="3" s="1"/>
  <c r="CH583" i="3"/>
  <c r="CS77" i="4"/>
  <c r="CS139" i="3"/>
  <c r="CS143" i="3"/>
  <c r="CI636" i="3"/>
  <c r="CH638" i="3"/>
  <c r="DC209" i="3"/>
  <c r="DC211" i="3"/>
  <c r="CP583" i="3"/>
  <c r="CQ582" i="3"/>
  <c r="CS50" i="8"/>
  <c r="CT747" i="3"/>
  <c r="CT801" i="3"/>
  <c r="CX749" i="3"/>
  <c r="CX71" i="3"/>
  <c r="CT109" i="3"/>
  <c r="CT114" i="3"/>
  <c r="CY76" i="3"/>
  <c r="CU81" i="3"/>
  <c r="CT76" i="3"/>
  <c r="CT505" i="3"/>
  <c r="CU505" i="3"/>
  <c r="CT755" i="3"/>
  <c r="CY755" i="3"/>
  <c r="CX750" i="3"/>
  <c r="CX70" i="3"/>
  <c r="CT108" i="3"/>
  <c r="CT113" i="3"/>
  <c r="CT75" i="3"/>
  <c r="CU80" i="3"/>
  <c r="CT80" i="3"/>
  <c r="CY75" i="3"/>
  <c r="CZ310" i="8"/>
  <c r="CZ138" i="6"/>
  <c r="DB951" i="3"/>
  <c r="DB915" i="3"/>
  <c r="DN85" i="5"/>
  <c r="CJ258" i="4"/>
  <c r="CO258" i="4"/>
  <c r="CJ78" i="4"/>
  <c r="CO153" i="3"/>
  <c r="CJ153" i="3"/>
  <c r="CN150" i="3"/>
  <c r="CJ581" i="3"/>
  <c r="DC132" i="8"/>
  <c r="DA801" i="3"/>
  <c r="DA753" i="3"/>
  <c r="DA747" i="3"/>
  <c r="DB765" i="3"/>
  <c r="DB781" i="3" s="1"/>
  <c r="DC781" i="3" s="1"/>
  <c r="DB60" i="3"/>
  <c r="CZ58" i="7"/>
  <c r="DK68" i="5"/>
  <c r="DP20" i="5"/>
  <c r="DP147" i="4" s="1"/>
  <c r="DP151" i="4" s="1"/>
  <c r="DA282" i="8"/>
  <c r="BU714" i="3"/>
  <c r="CK81" i="3"/>
  <c r="CJ81" i="3"/>
  <c r="CJ76" i="3"/>
  <c r="CO76" i="3"/>
  <c r="CN71" i="3"/>
  <c r="CI876" i="3"/>
  <c r="CI878" i="3"/>
  <c r="CI877" i="3"/>
  <c r="CI875" i="3"/>
  <c r="CJ511" i="3"/>
  <c r="CK511" i="3"/>
  <c r="CK489" i="3"/>
  <c r="CK492" i="3"/>
  <c r="CJ489" i="3"/>
  <c r="CJ79" i="4"/>
  <c r="CJ329" i="4" s="1"/>
  <c r="CJ330" i="4" s="1"/>
  <c r="CJ154" i="3"/>
  <c r="CJ156" i="4"/>
  <c r="CN151" i="3"/>
  <c r="CO154" i="3"/>
  <c r="BW116" i="4"/>
  <c r="DW941" i="3"/>
  <c r="DV951" i="3"/>
  <c r="CI138" i="4"/>
  <c r="CN138" i="4"/>
  <c r="DB603" i="3"/>
  <c r="DC602" i="3"/>
  <c r="BL222" i="4"/>
  <c r="DD18" i="3"/>
  <c r="BM48" i="4"/>
  <c r="DG296" i="3"/>
  <c r="DF300" i="3"/>
  <c r="DF298" i="3"/>
  <c r="DA30" i="6"/>
  <c r="BX116" i="4"/>
  <c r="DH145" i="8"/>
  <c r="DC145" i="8"/>
  <c r="CY951" i="3"/>
  <c r="CY952" i="3" s="1"/>
  <c r="DA120" i="4"/>
  <c r="DA58" i="7"/>
  <c r="BG310" i="8"/>
  <c r="BG138" i="6"/>
  <c r="DT19" i="5"/>
  <c r="DT146" i="4" s="1"/>
  <c r="DT150" i="4" s="1"/>
  <c r="DO67" i="5"/>
  <c r="DS68" i="5"/>
  <c r="DQ952" i="3"/>
  <c r="DA295" i="8"/>
  <c r="DA294" i="8" s="1"/>
  <c r="DA298" i="8" s="1"/>
  <c r="DA201" i="8"/>
  <c r="CN149" i="3"/>
  <c r="CJ139" i="3"/>
  <c r="CJ77" i="4"/>
  <c r="CJ143" i="3"/>
  <c r="CO152" i="3"/>
  <c r="CJ152" i="3"/>
  <c r="BT271" i="3"/>
  <c r="DB875" i="3"/>
  <c r="DB878" i="3"/>
  <c r="DB877" i="3"/>
  <c r="DB876" i="3"/>
  <c r="DC874" i="3"/>
  <c r="DC56" i="3"/>
  <c r="DB13" i="3"/>
  <c r="DB12" i="3"/>
  <c r="DU951" i="3"/>
  <c r="DU952" i="3" s="1"/>
  <c r="DU915" i="3"/>
  <c r="DW914" i="3"/>
  <c r="DW915" i="3" s="1"/>
  <c r="BM117" i="4"/>
  <c r="DE289" i="3"/>
  <c r="DE285" i="3"/>
  <c r="DE287" i="3"/>
  <c r="CN50" i="8"/>
  <c r="CI50" i="8"/>
  <c r="BL837" i="3"/>
  <c r="BL839" i="3"/>
  <c r="DA816" i="3"/>
  <c r="DA839" i="3"/>
  <c r="DA796" i="3"/>
  <c r="DK67" i="5"/>
  <c r="DP19" i="5"/>
  <c r="DP146" i="4" s="1"/>
  <c r="DP150" i="4" s="1"/>
  <c r="CJ505" i="3"/>
  <c r="CK505" i="3"/>
  <c r="CZ100" i="8"/>
  <c r="CZ27" i="8"/>
  <c r="DA822" i="3"/>
  <c r="DA23" i="8"/>
  <c r="BS686" i="3"/>
  <c r="BT686" i="3" s="1"/>
  <c r="BX286" i="3"/>
  <c r="DG915" i="3"/>
  <c r="DG951" i="3"/>
  <c r="CK80" i="3"/>
  <c r="CO75" i="3"/>
  <c r="CJ75" i="3"/>
  <c r="CN70" i="3"/>
  <c r="CJ80" i="3"/>
  <c r="CJ749" i="3"/>
  <c r="CO755" i="3"/>
  <c r="CJ755" i="3"/>
  <c r="CN750" i="3"/>
  <c r="BW837" i="3"/>
  <c r="BR837" i="3"/>
  <c r="BR814" i="3"/>
  <c r="BR798" i="3"/>
  <c r="BR795" i="3"/>
  <c r="BR839" i="3" s="1"/>
  <c r="DC80" i="10"/>
  <c r="CZ15" i="8"/>
  <c r="CZ46" i="8"/>
  <c r="DL68" i="5"/>
  <c r="DQ20" i="5"/>
  <c r="DQ147" i="4" s="1"/>
  <c r="DQ151" i="4" s="1"/>
  <c r="DM20" i="5"/>
  <c r="CV38" i="6"/>
  <c r="DA23" i="6"/>
  <c r="DC71" i="6"/>
  <c r="DC23" i="6" s="1"/>
  <c r="DM146" i="4"/>
  <c r="DM150" i="4" s="1"/>
  <c r="BS249" i="3"/>
  <c r="BS183" i="3"/>
  <c r="BS202" i="3"/>
  <c r="BS185" i="3"/>
  <c r="BS181" i="3"/>
  <c r="BS120" i="3"/>
  <c r="BS124" i="3" s="1"/>
  <c r="BS159" i="3"/>
  <c r="BX181" i="3"/>
  <c r="BX183" i="3"/>
  <c r="BS70" i="3"/>
  <c r="BS795" i="3"/>
  <c r="BS798" i="3"/>
  <c r="BS814" i="3"/>
  <c r="DM147" i="4"/>
  <c r="DM151" i="4" s="1"/>
  <c r="AV753" i="3"/>
  <c r="AZ749" i="3"/>
  <c r="AZ70" i="3"/>
  <c r="AW80" i="3"/>
  <c r="AV153" i="3"/>
  <c r="AZ150" i="3"/>
  <c r="AV154" i="3"/>
  <c r="AZ151" i="3"/>
  <c r="AV141" i="3"/>
  <c r="AV140" i="3"/>
  <c r="AZ139" i="3"/>
  <c r="AW141" i="3"/>
  <c r="AZ71" i="3"/>
  <c r="AW81" i="3"/>
  <c r="AZ69" i="3"/>
  <c r="AW79" i="3"/>
  <c r="AV152" i="3"/>
  <c r="AZ149" i="3"/>
  <c r="AV755" i="3"/>
  <c r="AZ750" i="3"/>
  <c r="BG754" i="3"/>
  <c r="BG736" i="3"/>
  <c r="BN736" i="3"/>
  <c r="BD754" i="3"/>
  <c r="BE745" i="3"/>
  <c r="BD736" i="3"/>
  <c r="BM736" i="3"/>
  <c r="BB128" i="8"/>
  <c r="BB14" i="8"/>
  <c r="BG128" i="8"/>
  <c r="BB91" i="8"/>
  <c r="BG81" i="8"/>
  <c r="CE637" i="3"/>
  <c r="CB637" i="3"/>
  <c r="CG638" i="3"/>
  <c r="BF81" i="8"/>
  <c r="BF128" i="8"/>
  <c r="BA128" i="8"/>
  <c r="BA14" i="8"/>
  <c r="BA91" i="8"/>
  <c r="BS286" i="3" l="1"/>
  <c r="CP133" i="3"/>
  <c r="CK118" i="3"/>
  <c r="CK48" i="4" s="1"/>
  <c r="CP50" i="4" s="1"/>
  <c r="CY548" i="3"/>
  <c r="CY545" i="3" s="1"/>
  <c r="DN141" i="4"/>
  <c r="DN32" i="5" s="1"/>
  <c r="DN15" i="4"/>
  <c r="DN14" i="5"/>
  <c r="DN142" i="4"/>
  <c r="DN49" i="5" s="1"/>
  <c r="BM147" i="3"/>
  <c r="DS150" i="4"/>
  <c r="DS140" i="4"/>
  <c r="CN282" i="4"/>
  <c r="DM914" i="3"/>
  <c r="DM915" i="3" s="1"/>
  <c r="CX951" i="3"/>
  <c r="CX952" i="3" s="1"/>
  <c r="DL951" i="3"/>
  <c r="DL952" i="3" s="1"/>
  <c r="DA534" i="3"/>
  <c r="CZ536" i="3"/>
  <c r="BV310" i="8"/>
  <c r="BT179" i="3"/>
  <c r="BT249" i="3" s="1"/>
  <c r="BP159" i="3"/>
  <c r="BP52" i="4" s="1"/>
  <c r="BR213" i="3"/>
  <c r="CP53" i="8"/>
  <c r="BV209" i="3"/>
  <c r="BP70" i="3"/>
  <c r="BP80" i="3" s="1"/>
  <c r="CX279" i="4"/>
  <c r="CX273" i="4"/>
  <c r="DC273" i="4"/>
  <c r="CX284" i="4"/>
  <c r="CX274" i="4"/>
  <c r="DC274" i="4"/>
  <c r="CM135" i="8"/>
  <c r="BS268" i="4"/>
  <c r="BX268" i="4"/>
  <c r="BQ137" i="8"/>
  <c r="CX281" i="4"/>
  <c r="CW282" i="4"/>
  <c r="DB282" i="4"/>
  <c r="CI282" i="4"/>
  <c r="DH186" i="4"/>
  <c r="DC116" i="8"/>
  <c r="DC186" i="4"/>
  <c r="DC27" i="4"/>
  <c r="DG40" i="4"/>
  <c r="DB40" i="4"/>
  <c r="DB139" i="8"/>
  <c r="BT130" i="8"/>
  <c r="BN147" i="3"/>
  <c r="BN822" i="3"/>
  <c r="BO822" i="3" s="1"/>
  <c r="CS223" i="8"/>
  <c r="CS93" i="8"/>
  <c r="CX94" i="8" s="1"/>
  <c r="CS225" i="8"/>
  <c r="CS243" i="8"/>
  <c r="BS129" i="4"/>
  <c r="BT127" i="4"/>
  <c r="BX128" i="4"/>
  <c r="CQ815" i="3"/>
  <c r="CL130" i="4"/>
  <c r="CQ131" i="4" s="1"/>
  <c r="CN837" i="3"/>
  <c r="CS837" i="3"/>
  <c r="CL815" i="3"/>
  <c r="BS287" i="8"/>
  <c r="BT288" i="8" s="1"/>
  <c r="BG222" i="4"/>
  <c r="BB804" i="3"/>
  <c r="BB798" i="3"/>
  <c r="CL112" i="4"/>
  <c r="CL839" i="3"/>
  <c r="CQ796" i="3"/>
  <c r="CL816" i="3"/>
  <c r="CN798" i="3"/>
  <c r="CN814" i="3"/>
  <c r="CN795" i="3"/>
  <c r="CM119" i="4"/>
  <c r="BN824" i="3"/>
  <c r="BO824" i="3" s="1"/>
  <c r="BO823" i="3"/>
  <c r="BN223" i="4"/>
  <c r="BN114" i="8"/>
  <c r="BN137" i="8" s="1"/>
  <c r="BN150" i="8" s="1"/>
  <c r="BX824" i="3"/>
  <c r="BY824" i="3" s="1"/>
  <c r="BT823" i="3"/>
  <c r="BS824" i="3"/>
  <c r="BT824" i="3" s="1"/>
  <c r="BV194" i="7"/>
  <c r="BV35" i="7"/>
  <c r="CM130" i="4"/>
  <c r="CR815" i="3"/>
  <c r="CM815" i="3"/>
  <c r="BN145" i="3"/>
  <c r="BS161" i="3"/>
  <c r="BS55" i="7"/>
  <c r="BO127" i="4"/>
  <c r="BN129" i="4"/>
  <c r="CL30" i="6"/>
  <c r="BS114" i="8"/>
  <c r="BX223" i="4"/>
  <c r="BS223" i="4"/>
  <c r="CL119" i="4"/>
  <c r="CQ120" i="4" s="1"/>
  <c r="CM112" i="4"/>
  <c r="CM796" i="3"/>
  <c r="CM839" i="3"/>
  <c r="CM816" i="3"/>
  <c r="CR796" i="3"/>
  <c r="CN116" i="4"/>
  <c r="CS116" i="4"/>
  <c r="BY19" i="6"/>
  <c r="BB839" i="3"/>
  <c r="BB136" i="8"/>
  <c r="BB150" i="8" s="1"/>
  <c r="BG136" i="8"/>
  <c r="BG150" i="8" s="1"/>
  <c r="CH87" i="8"/>
  <c r="CH18" i="8"/>
  <c r="BG837" i="3"/>
  <c r="DC298" i="8"/>
  <c r="DC302" i="8" s="1"/>
  <c r="BV138" i="6"/>
  <c r="DD278" i="3"/>
  <c r="DD271" i="3" s="1"/>
  <c r="BP165" i="3"/>
  <c r="BP77" i="4"/>
  <c r="CQ451" i="3"/>
  <c r="CQ453" i="3" s="1"/>
  <c r="BH58" i="7"/>
  <c r="AU74" i="3"/>
  <c r="CH67" i="4"/>
  <c r="BP161" i="3"/>
  <c r="AZ821" i="3"/>
  <c r="CE138" i="6"/>
  <c r="CP445" i="3"/>
  <c r="CP446" i="3" s="1"/>
  <c r="BU161" i="3"/>
  <c r="BJ58" i="7"/>
  <c r="CX205" i="7"/>
  <c r="CX55" i="7" s="1"/>
  <c r="CW281" i="8"/>
  <c r="BC136" i="8"/>
  <c r="BC150" i="8" s="1"/>
  <c r="BH136" i="8"/>
  <c r="BH150" i="8" s="1"/>
  <c r="BV163" i="4"/>
  <c r="BV165" i="4" s="1"/>
  <c r="BE835" i="3"/>
  <c r="BE113" i="8"/>
  <c r="BE136" i="8" s="1"/>
  <c r="BE203" i="4"/>
  <c r="BE220" i="4"/>
  <c r="BH222" i="4"/>
  <c r="BS162" i="4"/>
  <c r="BS210" i="4"/>
  <c r="BS336" i="4" s="1"/>
  <c r="BX323" i="4"/>
  <c r="BY323" i="4" s="1"/>
  <c r="BS323" i="4"/>
  <c r="BT323" i="4" s="1"/>
  <c r="CX41" i="7"/>
  <c r="BQ125" i="8"/>
  <c r="BQ229" i="4"/>
  <c r="BV229" i="4"/>
  <c r="BP148" i="8"/>
  <c r="BU148" i="8"/>
  <c r="BC839" i="3"/>
  <c r="BH837" i="3"/>
  <c r="DE331" i="3"/>
  <c r="CA249" i="3"/>
  <c r="DE270" i="3"/>
  <c r="DE274" i="3" s="1"/>
  <c r="BS125" i="3"/>
  <c r="CO447" i="3"/>
  <c r="DF329" i="3"/>
  <c r="DB120" i="4"/>
  <c r="CC138" i="6"/>
  <c r="AX822" i="3"/>
  <c r="AZ822" i="3" s="1"/>
  <c r="BL15" i="8"/>
  <c r="BT207" i="3"/>
  <c r="BT209" i="3" s="1"/>
  <c r="BP185" i="3"/>
  <c r="BP181" i="3"/>
  <c r="BP120" i="3"/>
  <c r="BQ124" i="3" s="1"/>
  <c r="BP249" i="3"/>
  <c r="BP183" i="3"/>
  <c r="BP202" i="3"/>
  <c r="BX754" i="3"/>
  <c r="DC345" i="3"/>
  <c r="DC349" i="3" s="1"/>
  <c r="DB278" i="3"/>
  <c r="DB271" i="3" s="1"/>
  <c r="DB277" i="3" s="1"/>
  <c r="DB349" i="3"/>
  <c r="BQ169" i="3"/>
  <c r="DB353" i="3"/>
  <c r="BS754" i="3"/>
  <c r="CF183" i="3"/>
  <c r="BX55" i="8"/>
  <c r="BH754" i="3"/>
  <c r="CJ74" i="3"/>
  <c r="DC76" i="3"/>
  <c r="CP452" i="3"/>
  <c r="BM686" i="3"/>
  <c r="DL67" i="5"/>
  <c r="BO298" i="8"/>
  <c r="BO302" i="8" s="1"/>
  <c r="CK66" i="4"/>
  <c r="CN125" i="3"/>
  <c r="DC114" i="3"/>
  <c r="CK63" i="4"/>
  <c r="DD353" i="3"/>
  <c r="BX58" i="7"/>
  <c r="DM19" i="5"/>
  <c r="DE351" i="3"/>
  <c r="BQ213" i="3"/>
  <c r="CJ170" i="3"/>
  <c r="CS108" i="7"/>
  <c r="BV211" i="3"/>
  <c r="BS169" i="3"/>
  <c r="AP74" i="3"/>
  <c r="CC55" i="8"/>
  <c r="DH822" i="3"/>
  <c r="DC282" i="8"/>
  <c r="CK79" i="3"/>
  <c r="CN69" i="3"/>
  <c r="CS74" i="3" s="1"/>
  <c r="CC185" i="3"/>
  <c r="DC98" i="5"/>
  <c r="BE229" i="4"/>
  <c r="DC149" i="7"/>
  <c r="CJ53" i="8"/>
  <c r="DD349" i="3"/>
  <c r="DD286" i="3"/>
  <c r="CO74" i="3"/>
  <c r="BH140" i="3"/>
  <c r="CA81" i="4"/>
  <c r="DA273" i="3"/>
  <c r="BY686" i="3"/>
  <c r="DA277" i="3"/>
  <c r="CI139" i="3"/>
  <c r="BG140" i="3"/>
  <c r="BU286" i="3"/>
  <c r="BT284" i="3"/>
  <c r="CN282" i="8"/>
  <c r="DA275" i="3"/>
  <c r="BX687" i="3"/>
  <c r="AU76" i="3"/>
  <c r="DC12" i="10"/>
  <c r="DH65" i="10"/>
  <c r="CF287" i="8"/>
  <c r="CS149" i="5"/>
  <c r="CM493" i="3"/>
  <c r="DC822" i="3"/>
  <c r="BR69" i="3"/>
  <c r="BR74" i="3" s="1"/>
  <c r="CI156" i="4"/>
  <c r="BR52" i="4"/>
  <c r="BR53" i="4" s="1"/>
  <c r="CR91" i="8"/>
  <c r="BT84" i="3"/>
  <c r="BY95" i="3" s="1"/>
  <c r="DC173" i="8"/>
  <c r="DH81" i="5"/>
  <c r="DH98" i="5"/>
  <c r="DB37" i="4"/>
  <c r="DG37" i="4"/>
  <c r="BR144" i="3"/>
  <c r="BO157" i="3"/>
  <c r="BW286" i="3"/>
  <c r="BR145" i="3"/>
  <c r="BI754" i="3"/>
  <c r="BN144" i="3"/>
  <c r="CE147" i="3"/>
  <c r="CI147" i="3" s="1"/>
  <c r="BE749" i="3"/>
  <c r="BQ62" i="4"/>
  <c r="BQ67" i="4" s="1"/>
  <c r="BA753" i="3"/>
  <c r="DF347" i="3"/>
  <c r="DF345" i="3" s="1"/>
  <c r="DF284" i="3" s="1"/>
  <c r="BV144" i="3"/>
  <c r="DC130" i="4"/>
  <c r="DH131" i="4" s="1"/>
  <c r="DH815" i="3"/>
  <c r="AP75" i="3"/>
  <c r="BW140" i="3"/>
  <c r="DE345" i="3"/>
  <c r="DE284" i="3" s="1"/>
  <c r="DE286" i="3" s="1"/>
  <c r="BX52" i="8"/>
  <c r="BY97" i="3"/>
  <c r="BX250" i="3"/>
  <c r="BX248" i="3" s="1"/>
  <c r="BX56" i="4" s="1"/>
  <c r="CJ125" i="3"/>
  <c r="DB131" i="4"/>
  <c r="DG131" i="4"/>
  <c r="CJ53" i="4"/>
  <c r="DE49" i="4"/>
  <c r="DD97" i="4"/>
  <c r="DD249" i="4"/>
  <c r="DD250" i="4" s="1"/>
  <c r="BR754" i="3"/>
  <c r="DH167" i="3"/>
  <c r="DH163" i="3"/>
  <c r="DH162" i="3"/>
  <c r="DH166" i="3"/>
  <c r="DB53" i="4"/>
  <c r="DG53" i="4"/>
  <c r="BX829" i="3"/>
  <c r="BS835" i="3"/>
  <c r="BX41" i="8"/>
  <c r="BX35" i="6"/>
  <c r="BS113" i="8"/>
  <c r="BS203" i="4"/>
  <c r="BS222" i="4" s="1"/>
  <c r="BS220" i="4"/>
  <c r="BX220" i="4"/>
  <c r="BS829" i="3"/>
  <c r="BV837" i="3"/>
  <c r="BQ839" i="3"/>
  <c r="BV222" i="4"/>
  <c r="BX134" i="4"/>
  <c r="BS135" i="4"/>
  <c r="BS137" i="4"/>
  <c r="BX138" i="4" s="1"/>
  <c r="BQ211" i="3"/>
  <c r="BQ209" i="3"/>
  <c r="BQ250" i="3"/>
  <c r="BQ121" i="3"/>
  <c r="BQ125" i="3" s="1"/>
  <c r="BQ71" i="3"/>
  <c r="BV76" i="3" s="1"/>
  <c r="BV136" i="8"/>
  <c r="BV150" i="8" s="1"/>
  <c r="BQ136" i="8"/>
  <c r="BQ150" i="8" s="1"/>
  <c r="AP76" i="3"/>
  <c r="CF66" i="4"/>
  <c r="CF67" i="4"/>
  <c r="CK64" i="4"/>
  <c r="BM140" i="3"/>
  <c r="CB185" i="3"/>
  <c r="CX132" i="5"/>
  <c r="CX183" i="5" s="1"/>
  <c r="CX189" i="5" s="1"/>
  <c r="CF181" i="3"/>
  <c r="CE130" i="3"/>
  <c r="CE58" i="4"/>
  <c r="CE118" i="3"/>
  <c r="CE48" i="4" s="1"/>
  <c r="BR129" i="3"/>
  <c r="DA286" i="3"/>
  <c r="CX149" i="5"/>
  <c r="CA202" i="3"/>
  <c r="CF126" i="3"/>
  <c r="CI78" i="4"/>
  <c r="CF117" i="4"/>
  <c r="CR801" i="3"/>
  <c r="CS132" i="5"/>
  <c r="CS183" i="5" s="1"/>
  <c r="CS189" i="5" s="1"/>
  <c r="CA70" i="3"/>
  <c r="CF75" i="3" s="1"/>
  <c r="CL12" i="3"/>
  <c r="DC351" i="3"/>
  <c r="BR736" i="3"/>
  <c r="BX122" i="3"/>
  <c r="BX118" i="3" s="1"/>
  <c r="BX48" i="4" s="1"/>
  <c r="BI138" i="6"/>
  <c r="BX71" i="3"/>
  <c r="BZ81" i="3" s="1"/>
  <c r="BN839" i="3"/>
  <c r="BW686" i="3"/>
  <c r="BX52" i="4"/>
  <c r="BX213" i="3"/>
  <c r="BX209" i="3"/>
  <c r="BN837" i="3"/>
  <c r="BJ300" i="8"/>
  <c r="BZ213" i="3"/>
  <c r="CB286" i="3"/>
  <c r="BS145" i="3"/>
  <c r="BJ308" i="8"/>
  <c r="BJ310" i="8" s="1"/>
  <c r="BX69" i="3"/>
  <c r="BY207" i="3"/>
  <c r="BX211" i="3"/>
  <c r="CA209" i="3"/>
  <c r="BX121" i="3"/>
  <c r="CW22" i="8"/>
  <c r="CW23" i="8" s="1"/>
  <c r="CW91" i="8"/>
  <c r="CH35" i="7"/>
  <c r="BM754" i="3"/>
  <c r="BQ736" i="3"/>
  <c r="BH147" i="3"/>
  <c r="BR163" i="3"/>
  <c r="BR167" i="3"/>
  <c r="CB165" i="3"/>
  <c r="BB141" i="3"/>
  <c r="BA141" i="3"/>
  <c r="BM145" i="3"/>
  <c r="BQ144" i="3"/>
  <c r="BR52" i="8"/>
  <c r="BR53" i="8" s="1"/>
  <c r="BR158" i="3"/>
  <c r="BR162" i="3" s="1"/>
  <c r="BX147" i="3"/>
  <c r="BM816" i="3"/>
  <c r="CI122" i="3"/>
  <c r="CI130" i="3" s="1"/>
  <c r="CI755" i="3"/>
  <c r="CO53" i="4"/>
  <c r="BS52" i="7"/>
  <c r="BM144" i="3"/>
  <c r="BR122" i="3"/>
  <c r="BR118" i="3" s="1"/>
  <c r="BR48" i="4" s="1"/>
  <c r="CS132" i="3"/>
  <c r="CR156" i="8"/>
  <c r="BR171" i="3"/>
  <c r="BA140" i="3"/>
  <c r="CW90" i="8"/>
  <c r="BW19" i="8"/>
  <c r="BM839" i="3"/>
  <c r="BM796" i="3"/>
  <c r="CI52" i="8"/>
  <c r="CI158" i="3"/>
  <c r="CO166" i="3"/>
  <c r="CV58" i="7"/>
  <c r="DI32" i="7"/>
  <c r="BI117" i="4"/>
  <c r="CR90" i="8"/>
  <c r="BX62" i="4"/>
  <c r="BX67" i="4" s="1"/>
  <c r="BP152" i="3"/>
  <c r="BM119" i="4"/>
  <c r="BM120" i="4" s="1"/>
  <c r="DI29" i="7"/>
  <c r="CW156" i="8"/>
  <c r="CS125" i="3"/>
  <c r="CO125" i="3"/>
  <c r="DD282" i="8"/>
  <c r="DK146" i="7"/>
  <c r="BE125" i="8"/>
  <c r="BE148" i="8" s="1"/>
  <c r="BE336" i="4"/>
  <c r="DI30" i="7"/>
  <c r="DH31" i="7"/>
  <c r="DI46" i="7"/>
  <c r="BC125" i="8"/>
  <c r="BH229" i="4"/>
  <c r="BC336" i="4"/>
  <c r="DI44" i="7"/>
  <c r="DI33" i="7"/>
  <c r="DI39" i="7"/>
  <c r="BR140" i="3"/>
  <c r="DB286" i="3"/>
  <c r="BS94" i="8"/>
  <c r="CG56" i="4"/>
  <c r="CD55" i="7"/>
  <c r="BE150" i="3"/>
  <c r="BE78" i="4" s="1"/>
  <c r="CR753" i="3"/>
  <c r="CB575" i="3"/>
  <c r="BS140" i="3"/>
  <c r="BR147" i="3"/>
  <c r="BG147" i="3"/>
  <c r="DQ19" i="5"/>
  <c r="CO53" i="8"/>
  <c r="BG144" i="3"/>
  <c r="BX140" i="3"/>
  <c r="BH145" i="3"/>
  <c r="DC284" i="3"/>
  <c r="CR747" i="3"/>
  <c r="BL144" i="3"/>
  <c r="BX144" i="3"/>
  <c r="BA152" i="3"/>
  <c r="BL147" i="3"/>
  <c r="BP143" i="3"/>
  <c r="BP145" i="3" s="1"/>
  <c r="BA81" i="3"/>
  <c r="BB81" i="3"/>
  <c r="BE71" i="3"/>
  <c r="BE76" i="3" s="1"/>
  <c r="BQ147" i="3"/>
  <c r="BI736" i="3"/>
  <c r="BQ140" i="3"/>
  <c r="BS144" i="3"/>
  <c r="BI145" i="3"/>
  <c r="BV140" i="3"/>
  <c r="BI144" i="3"/>
  <c r="BT149" i="3"/>
  <c r="BY152" i="3" s="1"/>
  <c r="BE149" i="3"/>
  <c r="BE77" i="4" s="1"/>
  <c r="BA153" i="3"/>
  <c r="BL140" i="3"/>
  <c r="AW124" i="3"/>
  <c r="CH183" i="3"/>
  <c r="CH181" i="3"/>
  <c r="CC70" i="3"/>
  <c r="CC80" i="3" s="1"/>
  <c r="CC202" i="3"/>
  <c r="CC183" i="3"/>
  <c r="CC120" i="3"/>
  <c r="CC124" i="3" s="1"/>
  <c r="CC181" i="3"/>
  <c r="CE185" i="3"/>
  <c r="CJ130" i="3"/>
  <c r="CJ58" i="4"/>
  <c r="CJ118" i="3"/>
  <c r="CJ48" i="4" s="1"/>
  <c r="CO49" i="4" s="1"/>
  <c r="CB67" i="4"/>
  <c r="BQ286" i="3"/>
  <c r="CN132" i="3"/>
  <c r="CB66" i="4"/>
  <c r="CB63" i="4"/>
  <c r="CK59" i="4"/>
  <c r="CG63" i="4"/>
  <c r="CC81" i="4"/>
  <c r="BT750" i="3"/>
  <c r="CJ162" i="3"/>
  <c r="CJ166" i="3"/>
  <c r="CK126" i="3"/>
  <c r="CO162" i="3"/>
  <c r="DC75" i="3"/>
  <c r="DC113" i="3"/>
  <c r="CQ497" i="3"/>
  <c r="CQ492" i="3" s="1"/>
  <c r="CQ499" i="3" s="1"/>
  <c r="CQ500" i="3" s="1"/>
  <c r="BP745" i="3"/>
  <c r="BP736" i="3" s="1"/>
  <c r="CB181" i="3"/>
  <c r="BP801" i="3"/>
  <c r="CY747" i="3"/>
  <c r="DC747" i="3" s="1"/>
  <c r="BU753" i="3"/>
  <c r="CR575" i="3"/>
  <c r="BX575" i="3"/>
  <c r="BW52" i="8"/>
  <c r="BA755" i="3"/>
  <c r="BT150" i="3"/>
  <c r="BE755" i="3"/>
  <c r="BE154" i="3"/>
  <c r="BP139" i="3"/>
  <c r="BT151" i="3"/>
  <c r="BT749" i="3"/>
  <c r="DF58" i="3"/>
  <c r="BX169" i="3"/>
  <c r="BB80" i="3"/>
  <c r="BE70" i="3"/>
  <c r="BE75" i="3" s="1"/>
  <c r="BA80" i="3"/>
  <c r="DC755" i="3"/>
  <c r="CI119" i="4"/>
  <c r="CI120" i="4" s="1"/>
  <c r="BE69" i="3"/>
  <c r="BE74" i="3" s="1"/>
  <c r="BA79" i="3"/>
  <c r="BB79" i="3"/>
  <c r="BA74" i="3"/>
  <c r="BN816" i="3"/>
  <c r="BN140" i="3"/>
  <c r="DD63" i="4"/>
  <c r="DD64" i="4"/>
  <c r="BS147" i="3"/>
  <c r="BL736" i="3"/>
  <c r="BO77" i="4"/>
  <c r="BQ754" i="3"/>
  <c r="BL754" i="3"/>
  <c r="AW126" i="3"/>
  <c r="BI147" i="3"/>
  <c r="DE339" i="3"/>
  <c r="DD340" i="3"/>
  <c r="DD330" i="3"/>
  <c r="CS160" i="7"/>
  <c r="CS71" i="8"/>
  <c r="CS81" i="8" s="1"/>
  <c r="BO300" i="8"/>
  <c r="CS106" i="7"/>
  <c r="CB55" i="8"/>
  <c r="BW181" i="3"/>
  <c r="BW183" i="3"/>
  <c r="BW120" i="3"/>
  <c r="BX185" i="3"/>
  <c r="BW70" i="3"/>
  <c r="BW202" i="3"/>
  <c r="BW249" i="3"/>
  <c r="CB183" i="3"/>
  <c r="DI15" i="3"/>
  <c r="DI54" i="8"/>
  <c r="DI55" i="8" s="1"/>
  <c r="CY67" i="4"/>
  <c r="CY66" i="4"/>
  <c r="CZ150" i="3"/>
  <c r="DA149" i="3"/>
  <c r="CZ152" i="3"/>
  <c r="BQ686" i="3"/>
  <c r="BG81" i="3"/>
  <c r="BJ71" i="3"/>
  <c r="BF76" i="3"/>
  <c r="BF81" i="3"/>
  <c r="BG80" i="3"/>
  <c r="BF80" i="3"/>
  <c r="BF75" i="3"/>
  <c r="BJ70" i="3"/>
  <c r="DQ545" i="3"/>
  <c r="DV542" i="3"/>
  <c r="DV545" i="3" s="1"/>
  <c r="CM35" i="7"/>
  <c r="CM194" i="7"/>
  <c r="CJ754" i="3"/>
  <c r="CI745" i="3"/>
  <c r="BK138" i="6"/>
  <c r="BK310" i="8"/>
  <c r="BG79" i="3"/>
  <c r="BJ69" i="3"/>
  <c r="BF79" i="3"/>
  <c r="BF74" i="3"/>
  <c r="BJ149" i="3"/>
  <c r="BF139" i="3"/>
  <c r="BF152" i="3"/>
  <c r="BF143" i="3"/>
  <c r="BF144" i="3" s="1"/>
  <c r="BF77" i="4"/>
  <c r="CE754" i="3"/>
  <c r="BJ151" i="3"/>
  <c r="BF154" i="3"/>
  <c r="BF755" i="3"/>
  <c r="BJ750" i="3"/>
  <c r="BN52" i="7"/>
  <c r="CN52" i="7"/>
  <c r="CN194" i="7"/>
  <c r="CI801" i="3"/>
  <c r="CI753" i="3"/>
  <c r="BJ150" i="3"/>
  <c r="BF78" i="4"/>
  <c r="BF153" i="3"/>
  <c r="BF801" i="3"/>
  <c r="BF753" i="3"/>
  <c r="BF745" i="3"/>
  <c r="BJ749" i="3"/>
  <c r="BG58" i="7"/>
  <c r="BU139" i="3"/>
  <c r="BZ286" i="3"/>
  <c r="BY55" i="4"/>
  <c r="BU169" i="3"/>
  <c r="CN24" i="3"/>
  <c r="CN298" i="8"/>
  <c r="CN302" i="8" s="1"/>
  <c r="CF165" i="3"/>
  <c r="BU686" i="3"/>
  <c r="BU687" i="3" s="1"/>
  <c r="BY210" i="3"/>
  <c r="CA82" i="4"/>
  <c r="CD308" i="8"/>
  <c r="CC310" i="8"/>
  <c r="BT182" i="3"/>
  <c r="DH280" i="8"/>
  <c r="CX287" i="8"/>
  <c r="DC289" i="8" s="1"/>
  <c r="DC34" i="6"/>
  <c r="DC123" i="6"/>
  <c r="DB194" i="7"/>
  <c r="DB41" i="8"/>
  <c r="CY753" i="3"/>
  <c r="BL686" i="3"/>
  <c r="BT210" i="3"/>
  <c r="CN12" i="3"/>
  <c r="DC749" i="3"/>
  <c r="BT54" i="4"/>
  <c r="BT180" i="3"/>
  <c r="BU165" i="3"/>
  <c r="CF55" i="7"/>
  <c r="CR310" i="8"/>
  <c r="CY801" i="3"/>
  <c r="BY56" i="8"/>
  <c r="CF52" i="7"/>
  <c r="BT211" i="7"/>
  <c r="DC815" i="3"/>
  <c r="BW158" i="3"/>
  <c r="CY147" i="3"/>
  <c r="BU574" i="3"/>
  <c r="BV575" i="3" s="1"/>
  <c r="BZ755" i="3"/>
  <c r="BY750" i="3"/>
  <c r="BU755" i="3"/>
  <c r="BK153" i="3"/>
  <c r="BK143" i="3"/>
  <c r="BO150" i="3"/>
  <c r="BK78" i="4"/>
  <c r="BP153" i="3"/>
  <c r="BK139" i="3"/>
  <c r="AX835" i="3"/>
  <c r="AX829" i="3"/>
  <c r="BC829" i="3"/>
  <c r="BU258" i="4"/>
  <c r="BZ258" i="4"/>
  <c r="BY150" i="3"/>
  <c r="BZ153" i="3"/>
  <c r="BU78" i="4"/>
  <c r="BZ82" i="4" s="1"/>
  <c r="BU153" i="3"/>
  <c r="AZ836" i="3"/>
  <c r="BE830" i="3"/>
  <c r="AZ202" i="4"/>
  <c r="AZ830" i="3"/>
  <c r="AZ826" i="3"/>
  <c r="BP75" i="3"/>
  <c r="BL80" i="3"/>
  <c r="BK75" i="3"/>
  <c r="BO70" i="3"/>
  <c r="BK80" i="3"/>
  <c r="BL81" i="3"/>
  <c r="BK81" i="3"/>
  <c r="BK76" i="3"/>
  <c r="BO71" i="3"/>
  <c r="BP154" i="3"/>
  <c r="BO151" i="3"/>
  <c r="BK154" i="3"/>
  <c r="BY151" i="3"/>
  <c r="BU154" i="3"/>
  <c r="BZ154" i="3"/>
  <c r="BU79" i="4"/>
  <c r="BU745" i="3"/>
  <c r="BU747" i="3"/>
  <c r="BU801" i="3"/>
  <c r="BZ753" i="3"/>
  <c r="BY749" i="3"/>
  <c r="AZ985" i="3"/>
  <c r="AZ982" i="3"/>
  <c r="BK79" i="3"/>
  <c r="BL79" i="3"/>
  <c r="BK74" i="3"/>
  <c r="BO69" i="3"/>
  <c r="BK745" i="3"/>
  <c r="BP753" i="3"/>
  <c r="BK801" i="3"/>
  <c r="BO749" i="3"/>
  <c r="BK753" i="3"/>
  <c r="BO750" i="3"/>
  <c r="BK755" i="3"/>
  <c r="BP755" i="3"/>
  <c r="BU143" i="3"/>
  <c r="BV145" i="3" s="1"/>
  <c r="DG41" i="8"/>
  <c r="BU57" i="8"/>
  <c r="CB154" i="8"/>
  <c r="BU159" i="3"/>
  <c r="BU163" i="3" s="1"/>
  <c r="BO201" i="3"/>
  <c r="BB145" i="3"/>
  <c r="CA159" i="3"/>
  <c r="CB171" i="3" s="1"/>
  <c r="CA57" i="8"/>
  <c r="BO54" i="4"/>
  <c r="CR583" i="3"/>
  <c r="CR584" i="3" s="1"/>
  <c r="BO54" i="8"/>
  <c r="BT55" i="8" s="1"/>
  <c r="BO249" i="3"/>
  <c r="BT201" i="3"/>
  <c r="BQ128" i="3"/>
  <c r="BN222" i="4"/>
  <c r="CS168" i="4"/>
  <c r="DC24" i="4"/>
  <c r="CB124" i="3"/>
  <c r="BO124" i="3"/>
  <c r="CR135" i="8"/>
  <c r="DB151" i="8"/>
  <c r="DC106" i="7"/>
  <c r="DC160" i="7"/>
  <c r="DC108" i="7"/>
  <c r="BW167" i="3"/>
  <c r="BX171" i="3"/>
  <c r="CF161" i="3"/>
  <c r="BM248" i="3"/>
  <c r="BM56" i="4" s="1"/>
  <c r="CA121" i="3"/>
  <c r="CA213" i="3"/>
  <c r="CA250" i="3"/>
  <c r="CF209" i="3"/>
  <c r="CB213" i="3"/>
  <c r="CA71" i="3"/>
  <c r="CF211" i="3"/>
  <c r="BW52" i="4"/>
  <c r="BW163" i="3"/>
  <c r="CB163" i="3"/>
  <c r="DA951" i="3"/>
  <c r="DA952" i="3" s="1"/>
  <c r="CA686" i="3"/>
  <c r="CF286" i="3"/>
  <c r="CA147" i="3"/>
  <c r="CF144" i="3"/>
  <c r="BW69" i="3"/>
  <c r="DC914" i="3"/>
  <c r="DC915" i="3" s="1"/>
  <c r="BU70" i="3"/>
  <c r="BU75" i="3" s="1"/>
  <c r="BU202" i="3"/>
  <c r="BU120" i="3"/>
  <c r="BU181" i="3"/>
  <c r="BU249" i="3"/>
  <c r="BU183" i="3"/>
  <c r="CF140" i="3"/>
  <c r="CA62" i="4"/>
  <c r="CX747" i="3"/>
  <c r="BY208" i="3"/>
  <c r="BT157" i="3"/>
  <c r="BT56" i="8"/>
  <c r="BT57" i="8" s="1"/>
  <c r="CQ59" i="4"/>
  <c r="BT55" i="4"/>
  <c r="BW125" i="3"/>
  <c r="CG575" i="3"/>
  <c r="BO284" i="3"/>
  <c r="BP125" i="3"/>
  <c r="AU124" i="3"/>
  <c r="AV124" i="3"/>
  <c r="AZ124" i="3"/>
  <c r="DC129" i="3"/>
  <c r="DC125" i="3"/>
  <c r="CT126" i="3"/>
  <c r="CX126" i="3"/>
  <c r="BJ126" i="3"/>
  <c r="BK126" i="3"/>
  <c r="BE126" i="3"/>
  <c r="BF126" i="3"/>
  <c r="BN126" i="3"/>
  <c r="CH126" i="3"/>
  <c r="AU126" i="3"/>
  <c r="AV126" i="3"/>
  <c r="AZ126" i="3"/>
  <c r="BE125" i="3"/>
  <c r="BF125" i="3"/>
  <c r="BJ125" i="3"/>
  <c r="BV125" i="3"/>
  <c r="CH124" i="3"/>
  <c r="CS131" i="3"/>
  <c r="CN124" i="3"/>
  <c r="CO124" i="3"/>
  <c r="BO125" i="3"/>
  <c r="BJ124" i="3"/>
  <c r="BK124" i="3"/>
  <c r="CJ124" i="3"/>
  <c r="BQ52" i="8"/>
  <c r="BQ53" i="8" s="1"/>
  <c r="BQ163" i="3"/>
  <c r="BQ69" i="3"/>
  <c r="BQ74" i="3" s="1"/>
  <c r="BQ52" i="4"/>
  <c r="BQ53" i="4" s="1"/>
  <c r="BQ167" i="3"/>
  <c r="BQ158" i="3"/>
  <c r="BQ122" i="3"/>
  <c r="CH55" i="8"/>
  <c r="BR80" i="3"/>
  <c r="BQ80" i="3"/>
  <c r="BQ75" i="3"/>
  <c r="DF350" i="3"/>
  <c r="CI69" i="3"/>
  <c r="CR783" i="3"/>
  <c r="CR496" i="3" s="1"/>
  <c r="CS496" i="3" s="1"/>
  <c r="BN118" i="3"/>
  <c r="BN48" i="4" s="1"/>
  <c r="DC132" i="3"/>
  <c r="CN57" i="8"/>
  <c r="BP69" i="3"/>
  <c r="BP74" i="3" s="1"/>
  <c r="CF575" i="3"/>
  <c r="BI150" i="8"/>
  <c r="BP167" i="3"/>
  <c r="CR770" i="3"/>
  <c r="CR769" i="3"/>
  <c r="BP171" i="3"/>
  <c r="CQ50" i="4"/>
  <c r="BX165" i="3"/>
  <c r="CR495" i="3"/>
  <c r="CS495" i="3" s="1"/>
  <c r="CS768" i="3"/>
  <c r="CA128" i="3"/>
  <c r="BW57" i="8"/>
  <c r="BR57" i="8"/>
  <c r="CT50" i="4"/>
  <c r="CT49" i="4"/>
  <c r="CS749" i="3"/>
  <c r="CX753" i="3" s="1"/>
  <c r="CK50" i="4"/>
  <c r="CX131" i="4"/>
  <c r="BX161" i="3"/>
  <c r="CE67" i="4"/>
  <c r="CE66" i="4"/>
  <c r="BR161" i="3"/>
  <c r="BW165" i="3"/>
  <c r="BW161" i="3"/>
  <c r="BR165" i="3"/>
  <c r="BR169" i="3"/>
  <c r="DD61" i="3"/>
  <c r="DD586" i="3"/>
  <c r="DD590" i="3" s="1"/>
  <c r="DD570" i="3" s="1"/>
  <c r="DF315" i="3"/>
  <c r="DG313" i="3"/>
  <c r="DG283" i="3" s="1"/>
  <c r="DF317" i="3"/>
  <c r="DJ951" i="3"/>
  <c r="DM941" i="3"/>
  <c r="BN130" i="3"/>
  <c r="DR951" i="3"/>
  <c r="DR952" i="3" s="1"/>
  <c r="BN58" i="4"/>
  <c r="BN59" i="4" s="1"/>
  <c r="DD914" i="3"/>
  <c r="DH912" i="3"/>
  <c r="DH943" i="3"/>
  <c r="DD941" i="3"/>
  <c r="CM747" i="3"/>
  <c r="CM801" i="3"/>
  <c r="CM753" i="3"/>
  <c r="DT85" i="5"/>
  <c r="CM38" i="6"/>
  <c r="BO131" i="4"/>
  <c r="BJ131" i="4"/>
  <c r="AZ148" i="8"/>
  <c r="BW222" i="4"/>
  <c r="DD26" i="6"/>
  <c r="BG148" i="8"/>
  <c r="BL148" i="8"/>
  <c r="DC44" i="8"/>
  <c r="DC14" i="10"/>
  <c r="DC13" i="10"/>
  <c r="DC90" i="6"/>
  <c r="DB27" i="6"/>
  <c r="BO194" i="7"/>
  <c r="BO35" i="7"/>
  <c r="BJ120" i="4"/>
  <c r="BE120" i="4"/>
  <c r="BO148" i="8"/>
  <c r="CW308" i="8"/>
  <c r="CX300" i="8"/>
  <c r="CX154" i="8"/>
  <c r="BN86" i="8"/>
  <c r="BN18" i="8"/>
  <c r="BN19" i="8" s="1"/>
  <c r="BN87" i="8"/>
  <c r="BT40" i="6"/>
  <c r="BT132" i="6"/>
  <c r="BN23" i="8"/>
  <c r="BM19" i="8"/>
  <c r="BR19" i="8"/>
  <c r="BS146" i="8"/>
  <c r="BN146" i="8"/>
  <c r="CO58" i="7"/>
  <c r="BS35" i="7"/>
  <c r="BS194" i="7"/>
  <c r="DB118" i="3"/>
  <c r="DB58" i="4"/>
  <c r="DG59" i="4" s="1"/>
  <c r="DB133" i="3"/>
  <c r="DB130" i="3"/>
  <c r="DB245" i="3"/>
  <c r="DB72" i="3"/>
  <c r="DG77" i="3" s="1"/>
  <c r="DB365" i="3"/>
  <c r="DB366" i="3" s="1"/>
  <c r="DB265" i="3"/>
  <c r="DB362" i="3"/>
  <c r="DB363" i="3" s="1"/>
  <c r="BI52" i="7"/>
  <c r="BI58" i="7" s="1"/>
  <c r="BI194" i="7"/>
  <c r="CB52" i="7"/>
  <c r="CB194" i="7"/>
  <c r="BC59" i="4"/>
  <c r="BH59" i="4"/>
  <c r="BC117" i="4"/>
  <c r="CL74" i="3"/>
  <c r="CG79" i="3"/>
  <c r="DC69" i="3"/>
  <c r="DB79" i="3"/>
  <c r="DB74" i="3"/>
  <c r="DB62" i="4"/>
  <c r="DB107" i="3"/>
  <c r="DB112" i="3"/>
  <c r="CI128" i="3"/>
  <c r="DC52" i="4"/>
  <c r="DC122" i="3"/>
  <c r="DD126" i="3" s="1"/>
  <c r="CG170" i="3"/>
  <c r="CL166" i="3"/>
  <c r="CL162" i="3"/>
  <c r="DI44" i="8"/>
  <c r="DI45" i="8" s="1"/>
  <c r="BN15" i="8"/>
  <c r="BI15" i="8"/>
  <c r="CH170" i="3"/>
  <c r="AZ813" i="3"/>
  <c r="AZ204" i="4"/>
  <c r="CF56" i="4"/>
  <c r="CI248" i="3"/>
  <c r="DC115" i="4"/>
  <c r="DH116" i="4" s="1"/>
  <c r="DC844" i="3"/>
  <c r="DC816" i="3"/>
  <c r="DC802" i="3"/>
  <c r="DC113" i="4" s="1"/>
  <c r="DC763" i="3"/>
  <c r="DC795" i="3"/>
  <c r="BN308" i="8"/>
  <c r="BO308" i="8" s="1"/>
  <c r="CM18" i="8"/>
  <c r="CM153" i="8"/>
  <c r="CR86" i="8"/>
  <c r="CM87" i="8"/>
  <c r="CM86" i="8"/>
  <c r="CR153" i="8"/>
  <c r="CN336" i="4"/>
  <c r="CN112" i="8"/>
  <c r="CN135" i="8" s="1"/>
  <c r="CN168" i="4"/>
  <c r="CX44" i="8"/>
  <c r="CX13" i="10"/>
  <c r="CX14" i="10"/>
  <c r="CX65" i="10"/>
  <c r="DC65" i="10"/>
  <c r="DB45" i="8"/>
  <c r="CW45" i="8"/>
  <c r="CW46" i="8"/>
  <c r="CM23" i="8"/>
  <c r="BQ171" i="3"/>
  <c r="BP163" i="3"/>
  <c r="DC163" i="3"/>
  <c r="DC167" i="3"/>
  <c r="BV129" i="3"/>
  <c r="DC162" i="3"/>
  <c r="DC166" i="3"/>
  <c r="BP158" i="3"/>
  <c r="BP162" i="3" s="1"/>
  <c r="BP122" i="3"/>
  <c r="BP52" i="8"/>
  <c r="BP53" i="8" s="1"/>
  <c r="CO160" i="4"/>
  <c r="BO129" i="3"/>
  <c r="CB94" i="8"/>
  <c r="BP286" i="3"/>
  <c r="BK686" i="3"/>
  <c r="DG16" i="3"/>
  <c r="DG56" i="8"/>
  <c r="DG57" i="8" s="1"/>
  <c r="CR117" i="4"/>
  <c r="CT144" i="3"/>
  <c r="BO122" i="3"/>
  <c r="CS308" i="8"/>
  <c r="BX87" i="8"/>
  <c r="BX86" i="8"/>
  <c r="BX18" i="8"/>
  <c r="CC153" i="8"/>
  <c r="CC86" i="8"/>
  <c r="BO837" i="3"/>
  <c r="BJ839" i="3"/>
  <c r="CG82" i="8"/>
  <c r="CG129" i="8"/>
  <c r="CL129" i="8"/>
  <c r="CL82" i="8"/>
  <c r="BQ58" i="7"/>
  <c r="CG130" i="3"/>
  <c r="CG58" i="4"/>
  <c r="CG118" i="3"/>
  <c r="CG48" i="4" s="1"/>
  <c r="CL50" i="4" s="1"/>
  <c r="DS67" i="5"/>
  <c r="CC23" i="8"/>
  <c r="BX23" i="8"/>
  <c r="DT140" i="4"/>
  <c r="DO140" i="4"/>
  <c r="BX302" i="8"/>
  <c r="BX300" i="8" s="1"/>
  <c r="BY300" i="8" s="1"/>
  <c r="BY298" i="8"/>
  <c r="BY302" i="8" s="1"/>
  <c r="CH255" i="4"/>
  <c r="CM255" i="4"/>
  <c r="CM308" i="8"/>
  <c r="CN300" i="8"/>
  <c r="BJ837" i="3"/>
  <c r="CL56" i="4"/>
  <c r="CB167" i="3"/>
  <c r="BL59" i="4"/>
  <c r="CQ23" i="8"/>
  <c r="CV23" i="8"/>
  <c r="CL61" i="8"/>
  <c r="CL60" i="8"/>
  <c r="CG60" i="8"/>
  <c r="CG61" i="8"/>
  <c r="BE310" i="8"/>
  <c r="BE138" i="6"/>
  <c r="CL128" i="8"/>
  <c r="CG14" i="8"/>
  <c r="CL81" i="8"/>
  <c r="CG81" i="8"/>
  <c r="CG128" i="8"/>
  <c r="CG91" i="8"/>
  <c r="CG87" i="8"/>
  <c r="BO136" i="8"/>
  <c r="BO150" i="8" s="1"/>
  <c r="DD41" i="8"/>
  <c r="DD33" i="6"/>
  <c r="CG687" i="3"/>
  <c r="CG688" i="3"/>
  <c r="DN84" i="5"/>
  <c r="CG135" i="8"/>
  <c r="CL135" i="8"/>
  <c r="BY30" i="6"/>
  <c r="BT300" i="8"/>
  <c r="BS308" i="8"/>
  <c r="CX135" i="8"/>
  <c r="BO796" i="3"/>
  <c r="BJ816" i="3"/>
  <c r="DE44" i="8"/>
  <c r="DE45" i="8" s="1"/>
  <c r="DG57" i="3"/>
  <c r="DH675" i="3"/>
  <c r="DI683" i="3" s="1"/>
  <c r="CH258" i="4"/>
  <c r="CM258" i="4"/>
  <c r="CR46" i="8"/>
  <c r="CR15" i="8"/>
  <c r="CW15" i="8"/>
  <c r="CS85" i="8"/>
  <c r="CH38" i="6"/>
  <c r="BX38" i="6"/>
  <c r="BX243" i="8"/>
  <c r="BX93" i="8"/>
  <c r="BX223" i="8"/>
  <c r="DF63" i="3"/>
  <c r="BO222" i="4"/>
  <c r="CG128" i="3"/>
  <c r="DA101" i="8"/>
  <c r="BY132" i="6"/>
  <c r="CS57" i="8"/>
  <c r="CG38" i="6"/>
  <c r="CL159" i="4"/>
  <c r="CG160" i="4"/>
  <c r="CH160" i="4"/>
  <c r="CI158" i="4"/>
  <c r="CL165" i="4"/>
  <c r="CN141" i="4"/>
  <c r="CW147" i="8"/>
  <c r="DB147" i="8"/>
  <c r="CH254" i="4"/>
  <c r="CM254" i="4"/>
  <c r="CX108" i="7"/>
  <c r="CX160" i="7"/>
  <c r="CX106" i="7"/>
  <c r="CX71" i="8"/>
  <c r="CD35" i="7"/>
  <c r="CD194" i="7"/>
  <c r="CG101" i="3"/>
  <c r="CG95" i="3"/>
  <c r="CL95" i="3"/>
  <c r="CH101" i="3"/>
  <c r="DL15" i="4"/>
  <c r="DL141" i="4"/>
  <c r="DL142" i="4"/>
  <c r="DL49" i="5" s="1"/>
  <c r="DL14" i="5"/>
  <c r="CY504" i="3"/>
  <c r="CY505" i="3" s="1"/>
  <c r="CY466" i="3"/>
  <c r="CY467" i="3" s="1"/>
  <c r="CZ502" i="3"/>
  <c r="BD59" i="4"/>
  <c r="BD117" i="4"/>
  <c r="BI59" i="4"/>
  <c r="BG48" i="4"/>
  <c r="BJ118" i="3"/>
  <c r="BJ48" i="4" s="1"/>
  <c r="BO131" i="8"/>
  <c r="BT131" i="8"/>
  <c r="BE58" i="4"/>
  <c r="BG59" i="4"/>
  <c r="BH117" i="4"/>
  <c r="BR58" i="7"/>
  <c r="CD95" i="3"/>
  <c r="AX120" i="3"/>
  <c r="AX84" i="3"/>
  <c r="AX122" i="3"/>
  <c r="AX686" i="3"/>
  <c r="BD48" i="4"/>
  <c r="BE118" i="3"/>
  <c r="BE48" i="4" s="1"/>
  <c r="BJ58" i="4"/>
  <c r="BK117" i="4" s="1"/>
  <c r="BO84" i="3"/>
  <c r="BN94" i="8"/>
  <c r="AZ74" i="3"/>
  <c r="AZ75" i="3"/>
  <c r="BI837" i="3"/>
  <c r="CB688" i="3"/>
  <c r="CB687" i="3"/>
  <c r="BL796" i="3"/>
  <c r="BL58" i="7"/>
  <c r="CB69" i="3"/>
  <c r="CG74" i="3" s="1"/>
  <c r="CB52" i="8"/>
  <c r="CG53" i="8" s="1"/>
  <c r="CB158" i="3"/>
  <c r="CG167" i="3"/>
  <c r="CG163" i="3"/>
  <c r="CB52" i="4"/>
  <c r="CG53" i="4" s="1"/>
  <c r="CB122" i="3"/>
  <c r="BI795" i="3"/>
  <c r="BI839" i="3" s="1"/>
  <c r="BI814" i="3"/>
  <c r="BI798" i="3"/>
  <c r="CB128" i="3"/>
  <c r="BS14" i="8"/>
  <c r="BS128" i="8"/>
  <c r="BX81" i="8"/>
  <c r="BX128" i="8"/>
  <c r="BS81" i="8"/>
  <c r="BS87" i="8"/>
  <c r="BS91" i="8"/>
  <c r="CC52" i="7"/>
  <c r="CC194" i="7"/>
  <c r="BG119" i="4"/>
  <c r="CG75" i="3"/>
  <c r="BO128" i="3"/>
  <c r="CI205" i="7"/>
  <c r="CH55" i="7"/>
  <c r="CH281" i="8"/>
  <c r="CI282" i="8" s="1"/>
  <c r="CA58" i="7"/>
  <c r="CR23" i="8"/>
  <c r="CT58" i="7"/>
  <c r="DI346" i="3"/>
  <c r="DG350" i="3"/>
  <c r="DH346" i="3"/>
  <c r="CH310" i="8"/>
  <c r="CI308" i="8"/>
  <c r="CH138" i="6"/>
  <c r="CF35" i="7"/>
  <c r="CF194" i="7"/>
  <c r="BL815" i="3"/>
  <c r="BG130" i="4"/>
  <c r="BQ46" i="8"/>
  <c r="BV15" i="8"/>
  <c r="BQ15" i="8"/>
  <c r="CB248" i="3"/>
  <c r="CH52" i="7"/>
  <c r="CH194" i="7"/>
  <c r="BY58" i="7"/>
  <c r="BN135" i="8"/>
  <c r="BS135" i="8"/>
  <c r="BM35" i="7"/>
  <c r="BM194" i="7"/>
  <c r="CR58" i="7"/>
  <c r="CH582" i="3"/>
  <c r="CT82" i="4"/>
  <c r="CL117" i="4"/>
  <c r="CE575" i="3"/>
  <c r="CH584" i="3"/>
  <c r="CS118" i="3"/>
  <c r="CS48" i="4" s="1"/>
  <c r="CX49" i="4" s="1"/>
  <c r="CN23" i="3"/>
  <c r="CN14" i="3"/>
  <c r="CS156" i="4"/>
  <c r="AP55" i="8"/>
  <c r="CQ49" i="4"/>
  <c r="CT81" i="4"/>
  <c r="AV53" i="8"/>
  <c r="AU57" i="8"/>
  <c r="CO583" i="3"/>
  <c r="CO584" i="3" s="1"/>
  <c r="CO582" i="3"/>
  <c r="CP447" i="3"/>
  <c r="CD77" i="4"/>
  <c r="CI81" i="4" s="1"/>
  <c r="CI152" i="3"/>
  <c r="BP129" i="3"/>
  <c r="DO746" i="3"/>
  <c r="DT749" i="3"/>
  <c r="CM64" i="4"/>
  <c r="CM63" i="4"/>
  <c r="CM67" i="4"/>
  <c r="CM66" i="4"/>
  <c r="CO499" i="3"/>
  <c r="CP500" i="3" s="1"/>
  <c r="CO493" i="3"/>
  <c r="CD54" i="4"/>
  <c r="CD54" i="8"/>
  <c r="CI55" i="8" s="1"/>
  <c r="CI182" i="3"/>
  <c r="CD201" i="3"/>
  <c r="CI180" i="3"/>
  <c r="CE55" i="8"/>
  <c r="BZ55" i="8"/>
  <c r="CM584" i="3"/>
  <c r="DA144" i="3"/>
  <c r="DA147" i="3"/>
  <c r="DA145" i="3"/>
  <c r="CP66" i="4"/>
  <c r="CP67" i="4"/>
  <c r="CU64" i="4"/>
  <c r="CU63" i="4"/>
  <c r="CP63" i="4"/>
  <c r="CP64" i="4"/>
  <c r="CO147" i="3"/>
  <c r="CS147" i="3" s="1"/>
  <c r="CO62" i="4"/>
  <c r="CT63" i="4" s="1"/>
  <c r="CR451" i="3"/>
  <c r="CX120" i="4"/>
  <c r="CL575" i="3"/>
  <c r="CM575" i="3"/>
  <c r="CL582" i="3"/>
  <c r="CK583" i="3"/>
  <c r="CL584" i="3" s="1"/>
  <c r="BZ165" i="3"/>
  <c r="CE161" i="3"/>
  <c r="CE165" i="3"/>
  <c r="CA169" i="3"/>
  <c r="BZ161" i="3"/>
  <c r="BZ169" i="3"/>
  <c r="BZ145" i="3"/>
  <c r="CA145" i="3"/>
  <c r="CE144" i="3"/>
  <c r="BZ81" i="4"/>
  <c r="CS280" i="3"/>
  <c r="CX273" i="3"/>
  <c r="CX275" i="3"/>
  <c r="CM160" i="4"/>
  <c r="CM159" i="4"/>
  <c r="CO747" i="3"/>
  <c r="CO801" i="3"/>
  <c r="BZ248" i="3"/>
  <c r="BZ56" i="4" s="1"/>
  <c r="CD179" i="3"/>
  <c r="BZ70" i="3"/>
  <c r="BZ159" i="3"/>
  <c r="BZ183" i="3"/>
  <c r="CE181" i="3"/>
  <c r="CE183" i="3"/>
  <c r="BZ181" i="3"/>
  <c r="BZ120" i="3"/>
  <c r="BZ202" i="3"/>
  <c r="CA185" i="3"/>
  <c r="BZ185" i="3"/>
  <c r="CO145" i="3"/>
  <c r="BZ147" i="3"/>
  <c r="CE140" i="3"/>
  <c r="BZ62" i="4"/>
  <c r="CE286" i="3"/>
  <c r="BZ686" i="3"/>
  <c r="BP76" i="3"/>
  <c r="BP81" i="3"/>
  <c r="DG658" i="3"/>
  <c r="CQ64" i="4"/>
  <c r="CV63" i="4"/>
  <c r="CQ66" i="4"/>
  <c r="CQ63" i="4"/>
  <c r="CQ67" i="4"/>
  <c r="CV64" i="4"/>
  <c r="CM582" i="3"/>
  <c r="CQ159" i="4"/>
  <c r="CQ160" i="4"/>
  <c r="CV159" i="4"/>
  <c r="CP160" i="4"/>
  <c r="CP159" i="4"/>
  <c r="CS55" i="8"/>
  <c r="CN55" i="8"/>
  <c r="CZ508" i="3"/>
  <c r="CY510" i="3"/>
  <c r="CY511" i="3" s="1"/>
  <c r="CY485" i="3"/>
  <c r="CM58" i="4"/>
  <c r="CM118" i="3"/>
  <c r="CM130" i="3"/>
  <c r="CR133" i="3"/>
  <c r="CM53" i="4"/>
  <c r="CR53" i="4"/>
  <c r="CM74" i="3"/>
  <c r="CO79" i="3"/>
  <c r="CM79" i="3"/>
  <c r="CR74" i="3"/>
  <c r="CM53" i="8"/>
  <c r="CR53" i="8"/>
  <c r="CM56" i="4"/>
  <c r="CN248" i="3"/>
  <c r="CW484" i="3"/>
  <c r="CW488" i="3"/>
  <c r="CW489" i="3" s="1"/>
  <c r="CW487" i="3"/>
  <c r="CW486" i="3"/>
  <c r="CN163" i="3"/>
  <c r="CN167" i="3"/>
  <c r="CS163" i="3"/>
  <c r="CS167" i="3"/>
  <c r="CN122" i="3"/>
  <c r="CS126" i="3" s="1"/>
  <c r="CN52" i="8"/>
  <c r="CN158" i="3"/>
  <c r="CN52" i="4"/>
  <c r="CN128" i="3"/>
  <c r="CN131" i="3"/>
  <c r="CJ56" i="4"/>
  <c r="CN165" i="3"/>
  <c r="CN161" i="3"/>
  <c r="CS165" i="3"/>
  <c r="CS161" i="3"/>
  <c r="CO170" i="3"/>
  <c r="CM162" i="3"/>
  <c r="CM166" i="3"/>
  <c r="CR166" i="3"/>
  <c r="CM170" i="3"/>
  <c r="CR162" i="3"/>
  <c r="CE583" i="3"/>
  <c r="CE584" i="3" s="1"/>
  <c r="CE582" i="3"/>
  <c r="BW129" i="3"/>
  <c r="BU129" i="3"/>
  <c r="CH286" i="3"/>
  <c r="CC686" i="3"/>
  <c r="CC286" i="3"/>
  <c r="CD284" i="3"/>
  <c r="BS81" i="3"/>
  <c r="BS76" i="3"/>
  <c r="CC145" i="3"/>
  <c r="CH144" i="3"/>
  <c r="CC144" i="3"/>
  <c r="CE145" i="3"/>
  <c r="BW81" i="3"/>
  <c r="CB76" i="3"/>
  <c r="BW76" i="3"/>
  <c r="CO448" i="3"/>
  <c r="CN447" i="3"/>
  <c r="CN446" i="3"/>
  <c r="CE169" i="3"/>
  <c r="CH161" i="3"/>
  <c r="CC169" i="3"/>
  <c r="CC165" i="3"/>
  <c r="CH165" i="3"/>
  <c r="CC161" i="3"/>
  <c r="CC57" i="8"/>
  <c r="CH57" i="8"/>
  <c r="CG493" i="3"/>
  <c r="CF493" i="3"/>
  <c r="DG17" i="3"/>
  <c r="CC62" i="4"/>
  <c r="CC147" i="3"/>
  <c r="CH140" i="3"/>
  <c r="CC140" i="3"/>
  <c r="CI208" i="3"/>
  <c r="CD210" i="3"/>
  <c r="CI210" i="3"/>
  <c r="CD55" i="4"/>
  <c r="CD56" i="8"/>
  <c r="CD208" i="3"/>
  <c r="CD157" i="3"/>
  <c r="CB64" i="4"/>
  <c r="BW67" i="4"/>
  <c r="BW66" i="4"/>
  <c r="CC211" i="3"/>
  <c r="CE213" i="3"/>
  <c r="CC121" i="3"/>
  <c r="CC125" i="3" s="1"/>
  <c r="CC209" i="3"/>
  <c r="CH209" i="3"/>
  <c r="CH211" i="3"/>
  <c r="CC71" i="3"/>
  <c r="CC159" i="3"/>
  <c r="CD207" i="3"/>
  <c r="CC213" i="3"/>
  <c r="CF582" i="3"/>
  <c r="CF583" i="3"/>
  <c r="CG582" i="3"/>
  <c r="DF14" i="3"/>
  <c r="CC82" i="4"/>
  <c r="CH82" i="4"/>
  <c r="AM57" i="8"/>
  <c r="CD271" i="3"/>
  <c r="BZ76" i="3"/>
  <c r="BV81" i="3"/>
  <c r="BU81" i="3"/>
  <c r="BU76" i="3"/>
  <c r="CC248" i="3"/>
  <c r="CS458" i="3"/>
  <c r="CS459" i="3"/>
  <c r="CS463" i="3"/>
  <c r="CM500" i="3"/>
  <c r="CL500" i="3"/>
  <c r="BS129" i="3"/>
  <c r="CD139" i="3"/>
  <c r="CD78" i="4"/>
  <c r="CI153" i="3"/>
  <c r="CD143" i="3"/>
  <c r="BV248" i="3"/>
  <c r="BV56" i="4" s="1"/>
  <c r="CA144" i="3"/>
  <c r="BW145" i="3"/>
  <c r="BV686" i="3"/>
  <c r="BV286" i="3"/>
  <c r="CA286" i="3"/>
  <c r="BY284" i="3"/>
  <c r="CK575" i="3"/>
  <c r="AP57" i="8"/>
  <c r="AK57" i="8"/>
  <c r="CU49" i="4"/>
  <c r="CU50" i="4"/>
  <c r="BD141" i="3"/>
  <c r="BC141" i="3"/>
  <c r="BC140" i="3"/>
  <c r="AL53" i="8"/>
  <c r="AP53" i="8"/>
  <c r="CW147" i="3"/>
  <c r="BV70" i="3"/>
  <c r="BV202" i="3"/>
  <c r="BV120" i="3"/>
  <c r="BV185" i="3"/>
  <c r="BV159" i="3"/>
  <c r="BV181" i="3"/>
  <c r="BV183" i="3"/>
  <c r="CA181" i="3"/>
  <c r="CA183" i="3"/>
  <c r="BW185" i="3"/>
  <c r="BY179" i="3"/>
  <c r="BV161" i="3"/>
  <c r="BV169" i="3"/>
  <c r="BW169" i="3"/>
  <c r="BV165" i="3"/>
  <c r="CA165" i="3"/>
  <c r="CA161" i="3"/>
  <c r="AM53" i="8"/>
  <c r="AR53" i="8"/>
  <c r="BV147" i="3"/>
  <c r="BV62" i="4"/>
  <c r="CA140" i="3"/>
  <c r="BY271" i="3"/>
  <c r="BC145" i="3"/>
  <c r="BD145" i="3"/>
  <c r="BY201" i="3"/>
  <c r="BY157" i="3"/>
  <c r="CD180" i="3"/>
  <c r="CD182" i="3"/>
  <c r="BY180" i="3"/>
  <c r="BY182" i="3"/>
  <c r="BY54" i="8"/>
  <c r="BY54" i="4"/>
  <c r="AS57" i="8"/>
  <c r="AX57" i="8"/>
  <c r="CQ117" i="4"/>
  <c r="CV59" i="4"/>
  <c r="CD152" i="3"/>
  <c r="BY77" i="4"/>
  <c r="CV49" i="4"/>
  <c r="CV50" i="4"/>
  <c r="AQ57" i="8"/>
  <c r="AL57" i="8"/>
  <c r="CP59" i="4"/>
  <c r="CU59" i="4"/>
  <c r="CP117" i="4"/>
  <c r="CS58" i="4"/>
  <c r="CX133" i="3"/>
  <c r="CS130" i="3"/>
  <c r="CX166" i="3"/>
  <c r="CX162" i="3"/>
  <c r="AT53" i="8"/>
  <c r="AY53" i="8"/>
  <c r="CA55" i="8"/>
  <c r="BV55" i="8"/>
  <c r="AR55" i="8"/>
  <c r="AM55" i="8"/>
  <c r="BH144" i="3"/>
  <c r="AX53" i="8"/>
  <c r="BP53" i="4"/>
  <c r="CX755" i="3"/>
  <c r="CQ584" i="3"/>
  <c r="AK53" i="8"/>
  <c r="DG20" i="3"/>
  <c r="CX153" i="3"/>
  <c r="CX78" i="4"/>
  <c r="CX82" i="4" s="1"/>
  <c r="BS128" i="3"/>
  <c r="CS62" i="4"/>
  <c r="AN53" i="8"/>
  <c r="AI53" i="8"/>
  <c r="CX107" i="3"/>
  <c r="CX112" i="3"/>
  <c r="CX62" i="4"/>
  <c r="CX67" i="4" s="1"/>
  <c r="CW50" i="4"/>
  <c r="CW49" i="4"/>
  <c r="CV574" i="3"/>
  <c r="CU571" i="3"/>
  <c r="CU569" i="3" s="1"/>
  <c r="CU565" i="3" s="1"/>
  <c r="CS158" i="4"/>
  <c r="CR160" i="4"/>
  <c r="CW159" i="4"/>
  <c r="CR159" i="4"/>
  <c r="CR67" i="4"/>
  <c r="CW63" i="4"/>
  <c r="CR66" i="4"/>
  <c r="CW64" i="4"/>
  <c r="CR63" i="4"/>
  <c r="CR64" i="4"/>
  <c r="CX113" i="3"/>
  <c r="CX108" i="3"/>
  <c r="CX75" i="3"/>
  <c r="CX114" i="3"/>
  <c r="CX109" i="3"/>
  <c r="CX76" i="3"/>
  <c r="DC752" i="3"/>
  <c r="CX801" i="3"/>
  <c r="CT147" i="3"/>
  <c r="CT140" i="3"/>
  <c r="CY140" i="3"/>
  <c r="CX79" i="4"/>
  <c r="CX154" i="3"/>
  <c r="CX77" i="4"/>
  <c r="CX81" i="4" s="1"/>
  <c r="CX152" i="3"/>
  <c r="CX139" i="3"/>
  <c r="CX143" i="3"/>
  <c r="CY63" i="4"/>
  <c r="CY64" i="4"/>
  <c r="CT66" i="4"/>
  <c r="CT67" i="4"/>
  <c r="DI542" i="3"/>
  <c r="DH542" i="3"/>
  <c r="DH543" i="3" s="1"/>
  <c r="CL636" i="3"/>
  <c r="CL638" i="3" s="1"/>
  <c r="CX156" i="4"/>
  <c r="CT157" i="4"/>
  <c r="CT158" i="4"/>
  <c r="CT582" i="3"/>
  <c r="CT583" i="3"/>
  <c r="CX74" i="3"/>
  <c r="BS130" i="4"/>
  <c r="BS815" i="3"/>
  <c r="BX815" i="3"/>
  <c r="DG300" i="3"/>
  <c r="DI296" i="3"/>
  <c r="DG298" i="3"/>
  <c r="DF19" i="3"/>
  <c r="CJ499" i="3"/>
  <c r="CJ493" i="3"/>
  <c r="CK493" i="3"/>
  <c r="BS75" i="3"/>
  <c r="BX75" i="3"/>
  <c r="BS80" i="3"/>
  <c r="BT70" i="3"/>
  <c r="BS122" i="3"/>
  <c r="BS163" i="3"/>
  <c r="BS52" i="4"/>
  <c r="BS167" i="3"/>
  <c r="BS52" i="8"/>
  <c r="BS171" i="3"/>
  <c r="BX163" i="3"/>
  <c r="BS158" i="3"/>
  <c r="BX167" i="3"/>
  <c r="BS69" i="3"/>
  <c r="BS248" i="3"/>
  <c r="BS56" i="4" s="1"/>
  <c r="DL85" i="5"/>
  <c r="DM68" i="5"/>
  <c r="CS755" i="3"/>
  <c r="CN755" i="3"/>
  <c r="CO753" i="3"/>
  <c r="CJ747" i="3"/>
  <c r="CJ801" i="3"/>
  <c r="CJ753" i="3"/>
  <c r="CN749" i="3"/>
  <c r="DU19" i="5"/>
  <c r="DU146" i="4" s="1"/>
  <c r="DU150" i="4" s="1"/>
  <c r="DP67" i="5"/>
  <c r="DB50" i="8"/>
  <c r="CJ81" i="4"/>
  <c r="CO81" i="4"/>
  <c r="DA38" i="6"/>
  <c r="CJ158" i="4"/>
  <c r="CO157" i="4"/>
  <c r="CJ157" i="4"/>
  <c r="CN156" i="4"/>
  <c r="DB952" i="3"/>
  <c r="CZ101" i="8"/>
  <c r="DA302" i="8"/>
  <c r="DA300" i="8" s="1"/>
  <c r="DA308" i="8" s="1"/>
  <c r="CJ582" i="3"/>
  <c r="CJ583" i="3"/>
  <c r="CK582" i="3"/>
  <c r="CJ82" i="4"/>
  <c r="CO82" i="4"/>
  <c r="DR147" i="4"/>
  <c r="BS119" i="4"/>
  <c r="DK15" i="4"/>
  <c r="DK14" i="5"/>
  <c r="DK142" i="4"/>
  <c r="DK49" i="5" s="1"/>
  <c r="DM140" i="4"/>
  <c r="DR20" i="5"/>
  <c r="DV20" i="5"/>
  <c r="DV147" i="4" s="1"/>
  <c r="DQ68" i="5"/>
  <c r="BW130" i="3"/>
  <c r="BW118" i="3"/>
  <c r="BW58" i="4"/>
  <c r="BR119" i="4"/>
  <c r="CN75" i="3"/>
  <c r="CS75" i="3"/>
  <c r="DC234" i="4"/>
  <c r="DK84" i="5"/>
  <c r="DC12" i="3"/>
  <c r="DC876" i="3"/>
  <c r="DC877" i="3"/>
  <c r="DC875" i="3"/>
  <c r="DC878" i="3"/>
  <c r="DO84" i="5"/>
  <c r="DF285" i="3"/>
  <c r="DF287" i="3"/>
  <c r="DF289" i="3"/>
  <c r="DV952" i="3"/>
  <c r="DW951" i="3"/>
  <c r="DW952" i="3" s="1"/>
  <c r="DK85" i="5"/>
  <c r="DB577" i="3"/>
  <c r="DB578" i="3" s="1"/>
  <c r="DC60" i="3"/>
  <c r="CN78" i="4"/>
  <c r="CN153" i="3"/>
  <c r="CS153" i="3"/>
  <c r="BT120" i="3"/>
  <c r="BT202" i="3"/>
  <c r="BR816" i="3"/>
  <c r="BR796" i="3"/>
  <c r="BW796" i="3"/>
  <c r="CJ147" i="3"/>
  <c r="CN147" i="3" s="1"/>
  <c r="CO140" i="3"/>
  <c r="CJ62" i="4"/>
  <c r="CJ140" i="3"/>
  <c r="DS85" i="5"/>
  <c r="CS76" i="3"/>
  <c r="CN76" i="3"/>
  <c r="DP68" i="5"/>
  <c r="DU20" i="5"/>
  <c r="DU147" i="4" s="1"/>
  <c r="DU151" i="4" s="1"/>
  <c r="BS816" i="3"/>
  <c r="BS796" i="3"/>
  <c r="BX796" i="3"/>
  <c r="DP140" i="4"/>
  <c r="BR130" i="4"/>
  <c r="BR815" i="3"/>
  <c r="BW815" i="3"/>
  <c r="DG952" i="3"/>
  <c r="DB145" i="3"/>
  <c r="DB144" i="3"/>
  <c r="DB147" i="3"/>
  <c r="DB52" i="8"/>
  <c r="DB53" i="8" s="1"/>
  <c r="DC13" i="3"/>
  <c r="CK145" i="3"/>
  <c r="CO144" i="3"/>
  <c r="CJ145" i="3"/>
  <c r="CJ144" i="3"/>
  <c r="CN152" i="3"/>
  <c r="CN143" i="3"/>
  <c r="CS152" i="3"/>
  <c r="CN139" i="3"/>
  <c r="CN77" i="4"/>
  <c r="DT67" i="5"/>
  <c r="DC295" i="8"/>
  <c r="DH296" i="3"/>
  <c r="CN154" i="3"/>
  <c r="CN79" i="4"/>
  <c r="CN329" i="4" s="1"/>
  <c r="CN330" i="4" s="1"/>
  <c r="CS154" i="3"/>
  <c r="DG773" i="3"/>
  <c r="DC765" i="3"/>
  <c r="DL776" i="3"/>
  <c r="DK749" i="3"/>
  <c r="AZ76" i="3"/>
  <c r="AZ153" i="3"/>
  <c r="AZ753" i="3"/>
  <c r="AZ755" i="3"/>
  <c r="AZ154" i="3"/>
  <c r="AZ152" i="3"/>
  <c r="AZ140" i="3"/>
  <c r="BE736" i="3"/>
  <c r="BE754" i="3"/>
  <c r="BS67" i="4"/>
  <c r="BS66" i="4"/>
  <c r="BW63" i="4"/>
  <c r="BW64" i="4"/>
  <c r="BR67" i="4"/>
  <c r="BR66" i="4"/>
  <c r="BB46" i="8"/>
  <c r="BB15" i="8"/>
  <c r="BG15" i="8"/>
  <c r="BA46" i="8"/>
  <c r="BA15" i="8"/>
  <c r="BF15" i="8"/>
  <c r="BT181" i="3" l="1"/>
  <c r="CP49" i="4"/>
  <c r="CK49" i="4"/>
  <c r="BT183" i="3"/>
  <c r="BY183" i="3"/>
  <c r="DQ146" i="4"/>
  <c r="DF331" i="3"/>
  <c r="CZ547" i="3"/>
  <c r="CZ548" i="3"/>
  <c r="DA536" i="3"/>
  <c r="DB534" i="3"/>
  <c r="DA545" i="3"/>
  <c r="DN329" i="4"/>
  <c r="DN331" i="4" s="1"/>
  <c r="DN36" i="4"/>
  <c r="DV151" i="4"/>
  <c r="DW147" i="4"/>
  <c r="DS142" i="4"/>
  <c r="DS49" i="5" s="1"/>
  <c r="DS141" i="4"/>
  <c r="DS32" i="5" s="1"/>
  <c r="DS15" i="4"/>
  <c r="DS14" i="5"/>
  <c r="DF270" i="3"/>
  <c r="DF333" i="3"/>
  <c r="DG329" i="3"/>
  <c r="DH329" i="3" s="1"/>
  <c r="DH331" i="3" s="1"/>
  <c r="DR151" i="4"/>
  <c r="DW151" i="4"/>
  <c r="CX282" i="4"/>
  <c r="DC282" i="4"/>
  <c r="BX125" i="3"/>
  <c r="DH139" i="8"/>
  <c r="DC139" i="8"/>
  <c r="DH40" i="4"/>
  <c r="DC115" i="5"/>
  <c r="DC40" i="4"/>
  <c r="BJ136" i="8"/>
  <c r="BJ150" i="8" s="1"/>
  <c r="CL131" i="4"/>
  <c r="CL120" i="4"/>
  <c r="DD273" i="3"/>
  <c r="CQ452" i="3"/>
  <c r="CS815" i="3"/>
  <c r="CN130" i="4"/>
  <c r="CN815" i="3"/>
  <c r="BB119" i="4"/>
  <c r="BB120" i="4" s="1"/>
  <c r="DD275" i="3"/>
  <c r="CQ445" i="3"/>
  <c r="BS137" i="8"/>
  <c r="BX137" i="8"/>
  <c r="BO129" i="4"/>
  <c r="BO137" i="4"/>
  <c r="CR120" i="4"/>
  <c r="CM120" i="4"/>
  <c r="BT129" i="4"/>
  <c r="BT128" i="4"/>
  <c r="BT137" i="4"/>
  <c r="BY128" i="4"/>
  <c r="CS94" i="8"/>
  <c r="CS154" i="8"/>
  <c r="BV58" i="7"/>
  <c r="CN119" i="4"/>
  <c r="CS120" i="4" s="1"/>
  <c r="CL38" i="6"/>
  <c r="CR131" i="4"/>
  <c r="CM131" i="4"/>
  <c r="CN796" i="3"/>
  <c r="CS796" i="3"/>
  <c r="CN839" i="3"/>
  <c r="CH19" i="8"/>
  <c r="BT211" i="3"/>
  <c r="BT159" i="3"/>
  <c r="BT167" i="3" s="1"/>
  <c r="DE353" i="3"/>
  <c r="BT250" i="3"/>
  <c r="DC278" i="3"/>
  <c r="DC271" i="3" s="1"/>
  <c r="BY209" i="3"/>
  <c r="BT121" i="3"/>
  <c r="BT129" i="3" s="1"/>
  <c r="BP124" i="3"/>
  <c r="CJ59" i="4"/>
  <c r="CP448" i="3"/>
  <c r="DF351" i="3"/>
  <c r="DL84" i="5"/>
  <c r="BP248" i="3"/>
  <c r="BP56" i="4" s="1"/>
  <c r="DB275" i="3"/>
  <c r="DM67" i="5"/>
  <c r="DM75" i="5" s="1"/>
  <c r="DD277" i="3"/>
  <c r="DE278" i="3"/>
  <c r="DE271" i="3" s="1"/>
  <c r="BE839" i="3"/>
  <c r="CX281" i="8"/>
  <c r="CY282" i="8" s="1"/>
  <c r="BS125" i="8"/>
  <c r="BX229" i="4"/>
  <c r="BS229" i="4"/>
  <c r="BJ222" i="4"/>
  <c r="CW52" i="7"/>
  <c r="BQ148" i="8"/>
  <c r="BV148" i="8"/>
  <c r="BX163" i="4"/>
  <c r="BX165" i="4" s="1"/>
  <c r="CW282" i="8"/>
  <c r="DE272" i="3"/>
  <c r="DE276" i="3"/>
  <c r="BJ138" i="6"/>
  <c r="CI62" i="4"/>
  <c r="CI66" i="4" s="1"/>
  <c r="CN74" i="3"/>
  <c r="BQ66" i="4"/>
  <c r="BX126" i="3"/>
  <c r="DB273" i="3"/>
  <c r="BP128" i="3"/>
  <c r="BJ76" i="3"/>
  <c r="BW53" i="8"/>
  <c r="DE349" i="3"/>
  <c r="DG347" i="3"/>
  <c r="DH347" i="3" s="1"/>
  <c r="BY71" i="3"/>
  <c r="BX76" i="3"/>
  <c r="BX81" i="3"/>
  <c r="BT165" i="3"/>
  <c r="BT287" i="8"/>
  <c r="BY288" i="8" s="1"/>
  <c r="BT161" i="3"/>
  <c r="BE753" i="3"/>
  <c r="BQ248" i="3"/>
  <c r="BQ56" i="4" s="1"/>
  <c r="BW53" i="4"/>
  <c r="DC37" i="4"/>
  <c r="DH37" i="4"/>
  <c r="BX64" i="4"/>
  <c r="CB80" i="3"/>
  <c r="BX66" i="4"/>
  <c r="DC839" i="3"/>
  <c r="DC112" i="4"/>
  <c r="BX58" i="4"/>
  <c r="BX117" i="4" s="1"/>
  <c r="BT71" i="3"/>
  <c r="BT143" i="3"/>
  <c r="BQ81" i="3"/>
  <c r="DC131" i="4"/>
  <c r="DC53" i="4"/>
  <c r="DH53" i="4"/>
  <c r="BQ129" i="3"/>
  <c r="BR125" i="3"/>
  <c r="BX136" i="8"/>
  <c r="BS136" i="8"/>
  <c r="BX837" i="3"/>
  <c r="BS839" i="3"/>
  <c r="BX79" i="3"/>
  <c r="BR81" i="3"/>
  <c r="BQ76" i="3"/>
  <c r="BX222" i="4"/>
  <c r="BS837" i="3"/>
  <c r="BX130" i="3"/>
  <c r="BY121" i="3"/>
  <c r="BY211" i="3"/>
  <c r="BR170" i="3"/>
  <c r="BX129" i="3"/>
  <c r="BY250" i="3"/>
  <c r="BX63" i="4"/>
  <c r="BR58" i="4"/>
  <c r="BR59" i="4" s="1"/>
  <c r="BR130" i="3"/>
  <c r="BW687" i="3"/>
  <c r="BW688" i="3"/>
  <c r="CI194" i="7"/>
  <c r="CI35" i="7"/>
  <c r="DR19" i="5"/>
  <c r="DC286" i="3"/>
  <c r="DV19" i="5"/>
  <c r="BW162" i="3"/>
  <c r="BR166" i="3"/>
  <c r="DQ67" i="5"/>
  <c r="CI58" i="4"/>
  <c r="CJ117" i="4" s="1"/>
  <c r="CJ49" i="4"/>
  <c r="BR126" i="3"/>
  <c r="CJ126" i="3"/>
  <c r="DK129" i="7"/>
  <c r="DJ32" i="7"/>
  <c r="DK126" i="7"/>
  <c r="DJ29" i="7"/>
  <c r="CS747" i="3"/>
  <c r="BJ148" i="8"/>
  <c r="DK145" i="7"/>
  <c r="DJ39" i="7"/>
  <c r="DK159" i="7"/>
  <c r="DJ46" i="7"/>
  <c r="CS128" i="8"/>
  <c r="DK157" i="7"/>
  <c r="DJ44" i="7"/>
  <c r="BC148" i="8"/>
  <c r="BH148" i="8"/>
  <c r="DK127" i="7"/>
  <c r="DJ30" i="7"/>
  <c r="DK130" i="7"/>
  <c r="DJ33" i="7"/>
  <c r="DI31" i="7"/>
  <c r="DH281" i="8"/>
  <c r="DI282" i="8" s="1"/>
  <c r="DL146" i="7"/>
  <c r="DK203" i="7"/>
  <c r="CJ50" i="4"/>
  <c r="BP144" i="3"/>
  <c r="BN310" i="8"/>
  <c r="CQ493" i="3"/>
  <c r="BT77" i="4"/>
  <c r="BY81" i="4" s="1"/>
  <c r="BQ145" i="3"/>
  <c r="BE153" i="3"/>
  <c r="BT152" i="3"/>
  <c r="BE152" i="3"/>
  <c r="BE139" i="3"/>
  <c r="BE140" i="3" s="1"/>
  <c r="BE143" i="3"/>
  <c r="BE144" i="3" s="1"/>
  <c r="BT139" i="3"/>
  <c r="CA248" i="3"/>
  <c r="CA56" i="4" s="1"/>
  <c r="BJ74" i="3"/>
  <c r="BU688" i="3"/>
  <c r="CO50" i="4"/>
  <c r="DH49" i="5"/>
  <c r="BU140" i="3"/>
  <c r="BP62" i="4"/>
  <c r="BP147" i="3"/>
  <c r="BT147" i="3" s="1"/>
  <c r="BT745" i="3"/>
  <c r="BO248" i="3"/>
  <c r="DJ54" i="4"/>
  <c r="DJ54" i="8"/>
  <c r="DJ55" i="8" s="1"/>
  <c r="CK117" i="4"/>
  <c r="CC128" i="3"/>
  <c r="DJ15" i="3"/>
  <c r="CO59" i="4"/>
  <c r="BT79" i="4"/>
  <c r="BJ75" i="3"/>
  <c r="CH75" i="3"/>
  <c r="CE80" i="3"/>
  <c r="CC75" i="3"/>
  <c r="BT801" i="3"/>
  <c r="BT78" i="4"/>
  <c r="BO74" i="3"/>
  <c r="DC107" i="3"/>
  <c r="DC112" i="3"/>
  <c r="DG58" i="3"/>
  <c r="DE340" i="3"/>
  <c r="DE330" i="3"/>
  <c r="DF339" i="3"/>
  <c r="DF278" i="3" s="1"/>
  <c r="DF271" i="3" s="1"/>
  <c r="BW248" i="3"/>
  <c r="BW56" i="4" s="1"/>
  <c r="BP79" i="3"/>
  <c r="CS14" i="8"/>
  <c r="CS87" i="8"/>
  <c r="CX81" i="8"/>
  <c r="BO76" i="3"/>
  <c r="BW128" i="3"/>
  <c r="BX124" i="3"/>
  <c r="BW75" i="3"/>
  <c r="BX80" i="3"/>
  <c r="CB75" i="3"/>
  <c r="DD12" i="3"/>
  <c r="DA150" i="3"/>
  <c r="DA153" i="3" s="1"/>
  <c r="DA152" i="3"/>
  <c r="DB149" i="3"/>
  <c r="CZ153" i="3"/>
  <c r="DC126" i="3"/>
  <c r="BN58" i="7"/>
  <c r="BO75" i="3"/>
  <c r="BU248" i="3"/>
  <c r="BU56" i="4" s="1"/>
  <c r="DC801" i="3"/>
  <c r="BJ755" i="3"/>
  <c r="BJ154" i="3"/>
  <c r="BJ77" i="4"/>
  <c r="BJ143" i="3"/>
  <c r="BJ139" i="3"/>
  <c r="BJ152" i="3"/>
  <c r="BO152" i="3"/>
  <c r="CI736" i="3"/>
  <c r="CN754" i="3"/>
  <c r="CM58" i="7"/>
  <c r="BX170" i="3"/>
  <c r="CT584" i="3"/>
  <c r="CI754" i="3"/>
  <c r="BJ801" i="3"/>
  <c r="BJ753" i="3"/>
  <c r="CN58" i="7"/>
  <c r="BF145" i="3"/>
  <c r="BG145" i="3"/>
  <c r="BJ78" i="4"/>
  <c r="BJ153" i="3"/>
  <c r="BJ745" i="3"/>
  <c r="BF754" i="3"/>
  <c r="BF736" i="3"/>
  <c r="BF147" i="3"/>
  <c r="BJ147" i="3" s="1"/>
  <c r="BF140" i="3"/>
  <c r="BZ140" i="3"/>
  <c r="DC753" i="3"/>
  <c r="BU62" i="4"/>
  <c r="BZ63" i="4" s="1"/>
  <c r="BR79" i="3"/>
  <c r="BU158" i="3"/>
  <c r="BU166" i="3" s="1"/>
  <c r="BY143" i="3"/>
  <c r="BU52" i="4"/>
  <c r="BU53" i="4" s="1"/>
  <c r="BU52" i="8"/>
  <c r="BU53" i="8" s="1"/>
  <c r="BN138" i="6"/>
  <c r="BU80" i="3"/>
  <c r="BU167" i="3"/>
  <c r="BU171" i="3"/>
  <c r="BU122" i="3"/>
  <c r="BU130" i="3" s="1"/>
  <c r="BU69" i="3"/>
  <c r="BU74" i="3" s="1"/>
  <c r="BZ167" i="3"/>
  <c r="DC194" i="7"/>
  <c r="CD310" i="8"/>
  <c r="CD138" i="6"/>
  <c r="DC33" i="6"/>
  <c r="DE34" i="6"/>
  <c r="DC41" i="8"/>
  <c r="CX289" i="8"/>
  <c r="CY288" i="8"/>
  <c r="BW166" i="3"/>
  <c r="BY139" i="3"/>
  <c r="CD153" i="3"/>
  <c r="DD13" i="3"/>
  <c r="BT55" i="7"/>
  <c r="CB166" i="3"/>
  <c r="CR784" i="3"/>
  <c r="BU147" i="3"/>
  <c r="BU144" i="3"/>
  <c r="BU145" i="3"/>
  <c r="CD753" i="3"/>
  <c r="BY753" i="3"/>
  <c r="BY747" i="3"/>
  <c r="BY801" i="3"/>
  <c r="BZ754" i="3"/>
  <c r="BU754" i="3"/>
  <c r="BY745" i="3"/>
  <c r="CD154" i="3"/>
  <c r="BY79" i="4"/>
  <c r="BY154" i="3"/>
  <c r="BO154" i="3"/>
  <c r="BT154" i="3"/>
  <c r="BO79" i="4"/>
  <c r="BE221" i="4"/>
  <c r="AZ203" i="4"/>
  <c r="BY153" i="3"/>
  <c r="BY78" i="4"/>
  <c r="CD755" i="3"/>
  <c r="BY755" i="3"/>
  <c r="BY147" i="3"/>
  <c r="BT753" i="3"/>
  <c r="BO801" i="3"/>
  <c r="BO753" i="3"/>
  <c r="BO745" i="3"/>
  <c r="BP754" i="3"/>
  <c r="BK754" i="3"/>
  <c r="BK736" i="3"/>
  <c r="AX837" i="3"/>
  <c r="BC837" i="3"/>
  <c r="AX839" i="3"/>
  <c r="BT153" i="3"/>
  <c r="BO143" i="3"/>
  <c r="BO153" i="3"/>
  <c r="BO139" i="3"/>
  <c r="BO78" i="4"/>
  <c r="BZ144" i="3"/>
  <c r="BT755" i="3"/>
  <c r="BO755" i="3"/>
  <c r="BE829" i="3"/>
  <c r="AZ829" i="3"/>
  <c r="AZ835" i="3"/>
  <c r="BK147" i="3"/>
  <c r="BO147" i="3" s="1"/>
  <c r="BP140" i="3"/>
  <c r="BK140" i="3"/>
  <c r="BK145" i="3"/>
  <c r="BL145" i="3"/>
  <c r="BK144" i="3"/>
  <c r="CS135" i="8"/>
  <c r="CA69" i="3"/>
  <c r="CF74" i="3" s="1"/>
  <c r="CF163" i="3"/>
  <c r="CA158" i="3"/>
  <c r="CB170" i="3" s="1"/>
  <c r="CA52" i="4"/>
  <c r="CF53" i="4" s="1"/>
  <c r="CA52" i="8"/>
  <c r="CF53" i="8" s="1"/>
  <c r="CF167" i="3"/>
  <c r="CA122" i="3"/>
  <c r="DC247" i="4"/>
  <c r="CL49" i="4"/>
  <c r="CX128" i="8"/>
  <c r="DC951" i="3"/>
  <c r="DC952" i="3" s="1"/>
  <c r="CF63" i="4"/>
  <c r="CA67" i="4"/>
  <c r="CA66" i="4"/>
  <c r="CF64" i="4"/>
  <c r="BU128" i="3"/>
  <c r="CA687" i="3"/>
  <c r="CA688" i="3"/>
  <c r="BW74" i="3"/>
  <c r="CA81" i="3"/>
  <c r="CF76" i="3"/>
  <c r="CB81" i="3"/>
  <c r="CA76" i="3"/>
  <c r="CA125" i="3"/>
  <c r="CB125" i="3"/>
  <c r="CA129" i="3"/>
  <c r="BY57" i="8"/>
  <c r="DD591" i="3"/>
  <c r="CN747" i="3"/>
  <c r="BT124" i="3"/>
  <c r="BU124" i="3"/>
  <c r="AX124" i="3"/>
  <c r="AY124" i="3"/>
  <c r="BP130" i="3"/>
  <c r="BP126" i="3"/>
  <c r="BQ126" i="3"/>
  <c r="BV124" i="3"/>
  <c r="BW124" i="3"/>
  <c r="BO126" i="3"/>
  <c r="BS126" i="3"/>
  <c r="CN126" i="3"/>
  <c r="CO126" i="3"/>
  <c r="AX126" i="3"/>
  <c r="AY126" i="3"/>
  <c r="CA124" i="3"/>
  <c r="BQ130" i="3"/>
  <c r="BQ58" i="4"/>
  <c r="BQ59" i="4" s="1"/>
  <c r="BQ118" i="3"/>
  <c r="BQ48" i="4" s="1"/>
  <c r="BQ162" i="3"/>
  <c r="BQ166" i="3"/>
  <c r="BQ170" i="3"/>
  <c r="CS801" i="3"/>
  <c r="BO118" i="3"/>
  <c r="BO48" i="4" s="1"/>
  <c r="CT64" i="4"/>
  <c r="BQ79" i="3"/>
  <c r="CI118" i="3"/>
  <c r="CI48" i="4" s="1"/>
  <c r="DC147" i="3"/>
  <c r="CI67" i="4"/>
  <c r="CR497" i="3"/>
  <c r="DE61" i="3"/>
  <c r="DE586" i="3"/>
  <c r="DE590" i="3" s="1"/>
  <c r="CS770" i="3"/>
  <c r="CS783" i="3"/>
  <c r="CT779" i="3"/>
  <c r="CT768" i="3" s="1"/>
  <c r="DH313" i="3"/>
  <c r="DH283" i="3" s="1"/>
  <c r="DI313" i="3"/>
  <c r="DI283" i="3" s="1"/>
  <c r="DG315" i="3"/>
  <c r="DG317" i="3"/>
  <c r="DJ952" i="3"/>
  <c r="DM951" i="3"/>
  <c r="DM952" i="3" s="1"/>
  <c r="BP118" i="3"/>
  <c r="BP48" i="4" s="1"/>
  <c r="CD81" i="4"/>
  <c r="CB74" i="3"/>
  <c r="BP166" i="3"/>
  <c r="DD915" i="3"/>
  <c r="DH914" i="3"/>
  <c r="DH915" i="3" s="1"/>
  <c r="BP170" i="3"/>
  <c r="BN117" i="4"/>
  <c r="DD951" i="3"/>
  <c r="DH941" i="3"/>
  <c r="BZ163" i="3"/>
  <c r="BO58" i="7"/>
  <c r="DB26" i="6"/>
  <c r="DC104" i="6"/>
  <c r="CW310" i="8"/>
  <c r="CW138" i="6"/>
  <c r="CX308" i="8"/>
  <c r="DC27" i="6"/>
  <c r="CW35" i="7"/>
  <c r="CW194" i="7"/>
  <c r="BS19" i="8"/>
  <c r="BT35" i="7"/>
  <c r="BT194" i="7"/>
  <c r="BS58" i="7"/>
  <c r="DB66" i="4"/>
  <c r="DB63" i="4"/>
  <c r="DB64" i="4"/>
  <c r="DB67" i="4"/>
  <c r="CB58" i="7"/>
  <c r="DC119" i="4"/>
  <c r="DC120" i="4" s="1"/>
  <c r="DB115" i="3"/>
  <c r="DB110" i="3"/>
  <c r="DB77" i="3"/>
  <c r="DB82" i="3"/>
  <c r="DC72" i="3"/>
  <c r="DC110" i="3" s="1"/>
  <c r="CS66" i="4"/>
  <c r="CS67" i="4"/>
  <c r="DI27" i="6"/>
  <c r="DN44" i="8"/>
  <c r="DN45" i="8" s="1"/>
  <c r="DN90" i="6"/>
  <c r="DB266" i="3"/>
  <c r="DB246" i="3"/>
  <c r="DB59" i="4"/>
  <c r="DB117" i="4"/>
  <c r="AZ336" i="4"/>
  <c r="BE223" i="4"/>
  <c r="AZ114" i="8"/>
  <c r="DC130" i="3"/>
  <c r="DC58" i="4"/>
  <c r="DC133" i="3"/>
  <c r="DC365" i="3"/>
  <c r="DC366" i="3" s="1"/>
  <c r="DC362" i="3"/>
  <c r="DC363" i="3" s="1"/>
  <c r="DC62" i="4"/>
  <c r="DC74" i="3"/>
  <c r="DB48" i="4"/>
  <c r="DC118" i="3"/>
  <c r="DC48" i="4" s="1"/>
  <c r="DC796" i="3"/>
  <c r="DB686" i="3"/>
  <c r="BX308" i="8"/>
  <c r="CX45" i="8"/>
  <c r="DC45" i="8"/>
  <c r="CR19" i="8"/>
  <c r="CM19" i="8"/>
  <c r="BP58" i="4"/>
  <c r="BP59" i="4" s="1"/>
  <c r="BO130" i="3"/>
  <c r="CS138" i="6"/>
  <c r="CS310" i="8"/>
  <c r="DI16" i="3"/>
  <c r="DI56" i="8"/>
  <c r="DI57" i="8" s="1"/>
  <c r="CB53" i="8"/>
  <c r="BO58" i="4"/>
  <c r="BO59" i="4" s="1"/>
  <c r="DJ329" i="4"/>
  <c r="DJ331" i="4" s="1"/>
  <c r="BX19" i="8"/>
  <c r="CC19" i="8"/>
  <c r="CB162" i="3"/>
  <c r="BY181" i="3"/>
  <c r="CX14" i="8"/>
  <c r="CX87" i="8"/>
  <c r="CX91" i="8"/>
  <c r="CS86" i="8"/>
  <c r="CS153" i="8"/>
  <c r="CS18" i="8"/>
  <c r="CX153" i="8"/>
  <c r="CX86" i="8"/>
  <c r="DH57" i="3"/>
  <c r="BT308" i="8"/>
  <c r="BS138" i="6"/>
  <c r="BS310" i="8"/>
  <c r="DT15" i="4"/>
  <c r="DT142" i="4"/>
  <c r="DT49" i="5" s="1"/>
  <c r="DT14" i="5"/>
  <c r="DT141" i="4"/>
  <c r="DG63" i="3"/>
  <c r="CL15" i="8"/>
  <c r="CG15" i="8"/>
  <c r="CG46" i="8"/>
  <c r="CX157" i="4"/>
  <c r="CX50" i="4"/>
  <c r="CC94" i="8"/>
  <c r="CC154" i="8"/>
  <c r="BX94" i="8"/>
  <c r="DS84" i="5"/>
  <c r="CM138" i="6"/>
  <c r="CM310" i="8"/>
  <c r="CN308" i="8"/>
  <c r="CD58" i="7"/>
  <c r="CN165" i="4"/>
  <c r="CN32" i="5"/>
  <c r="DE27" i="6"/>
  <c r="BY38" i="6"/>
  <c r="DJ44" i="8"/>
  <c r="DJ45" i="8" s="1"/>
  <c r="DO141" i="4"/>
  <c r="DO15" i="4"/>
  <c r="DO14" i="5"/>
  <c r="DO142" i="4"/>
  <c r="DO49" i="5" s="1"/>
  <c r="CL59" i="4"/>
  <c r="CG117" i="4"/>
  <c r="CH117" i="4"/>
  <c r="DL32" i="5"/>
  <c r="DL329" i="4"/>
  <c r="DL331" i="4" s="1"/>
  <c r="DL36" i="4"/>
  <c r="DA502" i="3"/>
  <c r="CZ504" i="3"/>
  <c r="CZ505" i="3" s="1"/>
  <c r="CZ466" i="3"/>
  <c r="CZ467" i="3" s="1"/>
  <c r="BJ59" i="4"/>
  <c r="BF117" i="4"/>
  <c r="BE59" i="4"/>
  <c r="DK263" i="8"/>
  <c r="DL263" i="8" s="1"/>
  <c r="DL269" i="8" s="1"/>
  <c r="DJ346" i="3"/>
  <c r="DI350" i="3"/>
  <c r="CX147" i="3"/>
  <c r="CP584" i="3"/>
  <c r="CB56" i="4"/>
  <c r="BO138" i="6"/>
  <c r="BO310" i="8"/>
  <c r="BI130" i="4"/>
  <c r="BN815" i="3"/>
  <c r="CB118" i="3"/>
  <c r="CB48" i="4" s="1"/>
  <c r="CG49" i="4" s="1"/>
  <c r="CB130" i="3"/>
  <c r="CB58" i="4"/>
  <c r="CB59" i="4" s="1"/>
  <c r="CG166" i="3"/>
  <c r="CG162" i="3"/>
  <c r="CH58" i="7"/>
  <c r="CB53" i="4"/>
  <c r="DH350" i="3"/>
  <c r="CI55" i="7"/>
  <c r="CI281" i="8"/>
  <c r="CJ282" i="8" s="1"/>
  <c r="CC58" i="7"/>
  <c r="BL120" i="4"/>
  <c r="BG120" i="4"/>
  <c r="CS22" i="8"/>
  <c r="CX90" i="8"/>
  <c r="CS91" i="8"/>
  <c r="CS156" i="8"/>
  <c r="CS90" i="8"/>
  <c r="CX156" i="8"/>
  <c r="BN796" i="3"/>
  <c r="BM58" i="7"/>
  <c r="BG131" i="4"/>
  <c r="BL131" i="4"/>
  <c r="CF58" i="7"/>
  <c r="CI138" i="6"/>
  <c r="CI310" i="8"/>
  <c r="BS15" i="8"/>
  <c r="BS46" i="8"/>
  <c r="BX15" i="8"/>
  <c r="BI119" i="4"/>
  <c r="DH676" i="3"/>
  <c r="DI684" i="3" s="1"/>
  <c r="AQ53" i="8"/>
  <c r="CE63" i="4"/>
  <c r="BZ66" i="4"/>
  <c r="BZ67" i="4"/>
  <c r="CE64" i="4"/>
  <c r="DH333" i="3"/>
  <c r="DH658" i="3"/>
  <c r="BZ128" i="3"/>
  <c r="CO67" i="4"/>
  <c r="CO66" i="4"/>
  <c r="CA80" i="3"/>
  <c r="BZ75" i="3"/>
  <c r="CE75" i="3"/>
  <c r="BZ80" i="3"/>
  <c r="CD70" i="3"/>
  <c r="CI75" i="3" s="1"/>
  <c r="CS451" i="3"/>
  <c r="CR453" i="3"/>
  <c r="CT451" i="3"/>
  <c r="CR452" i="3"/>
  <c r="CR445" i="3"/>
  <c r="CD147" i="3"/>
  <c r="DH650" i="3"/>
  <c r="BZ688" i="3"/>
  <c r="BZ687" i="3"/>
  <c r="BZ69" i="3"/>
  <c r="BZ158" i="3"/>
  <c r="CE163" i="3"/>
  <c r="BZ122" i="3"/>
  <c r="BZ52" i="4"/>
  <c r="CE53" i="4" s="1"/>
  <c r="BZ52" i="8"/>
  <c r="CE53" i="8" s="1"/>
  <c r="CE167" i="3"/>
  <c r="CA171" i="3"/>
  <c r="BZ171" i="3"/>
  <c r="DF95" i="4"/>
  <c r="DF249" i="4" s="1"/>
  <c r="CO500" i="3"/>
  <c r="DG654" i="3"/>
  <c r="DG245" i="3" s="1"/>
  <c r="DG246" i="3" s="1"/>
  <c r="CI181" i="3"/>
  <c r="CD120" i="3"/>
  <c r="CI183" i="3"/>
  <c r="CD202" i="3"/>
  <c r="CQ446" i="3"/>
  <c r="CQ448" i="3"/>
  <c r="CQ447" i="3"/>
  <c r="CD249" i="3"/>
  <c r="DT746" i="3"/>
  <c r="CM59" i="4"/>
  <c r="CM117" i="4"/>
  <c r="CR59" i="4"/>
  <c r="CN53" i="8"/>
  <c r="CS53" i="8"/>
  <c r="CM48" i="4"/>
  <c r="CN118" i="3"/>
  <c r="CN48" i="4" s="1"/>
  <c r="CY486" i="3"/>
  <c r="CY487" i="3"/>
  <c r="CY484" i="3"/>
  <c r="CY488" i="3"/>
  <c r="CY489" i="3" s="1"/>
  <c r="DK54" i="8"/>
  <c r="DK55" i="8" s="1"/>
  <c r="DK15" i="3"/>
  <c r="DK180" i="3"/>
  <c r="DK54" i="4"/>
  <c r="DK182" i="3"/>
  <c r="CN53" i="4"/>
  <c r="CS53" i="4"/>
  <c r="CN58" i="4"/>
  <c r="CN130" i="3"/>
  <c r="CS133" i="3"/>
  <c r="CN133" i="3"/>
  <c r="CN162" i="3"/>
  <c r="CS162" i="3"/>
  <c r="CN166" i="3"/>
  <c r="CS166" i="3"/>
  <c r="DA508" i="3"/>
  <c r="CZ510" i="3"/>
  <c r="CZ511" i="3" s="1"/>
  <c r="CZ485" i="3"/>
  <c r="CD62" i="4"/>
  <c r="CI140" i="3"/>
  <c r="CF584" i="3"/>
  <c r="CG584" i="3"/>
  <c r="CC69" i="3"/>
  <c r="CH167" i="3"/>
  <c r="CH163" i="3"/>
  <c r="CC122" i="3"/>
  <c r="CC126" i="3" s="1"/>
  <c r="CC52" i="4"/>
  <c r="CE171" i="3"/>
  <c r="CC158" i="3"/>
  <c r="CC52" i="8"/>
  <c r="CC171" i="3"/>
  <c r="CC163" i="3"/>
  <c r="CC167" i="3"/>
  <c r="CI161" i="3"/>
  <c r="CI165" i="3"/>
  <c r="CH76" i="3"/>
  <c r="CE81" i="3"/>
  <c r="CC76" i="3"/>
  <c r="CD71" i="3"/>
  <c r="CC81" i="3"/>
  <c r="CC129" i="3"/>
  <c r="DG14" i="3"/>
  <c r="CC687" i="3"/>
  <c r="CC688" i="3"/>
  <c r="CD686" i="3"/>
  <c r="CI144" i="3"/>
  <c r="CI82" i="4"/>
  <c r="CC56" i="4"/>
  <c r="CD211" i="3"/>
  <c r="CD159" i="3"/>
  <c r="CI211" i="3"/>
  <c r="CI209" i="3"/>
  <c r="CD121" i="3"/>
  <c r="CD209" i="3"/>
  <c r="CI57" i="8"/>
  <c r="CD57" i="8"/>
  <c r="CD250" i="3"/>
  <c r="CC66" i="4"/>
  <c r="CH64" i="4"/>
  <c r="CC67" i="4"/>
  <c r="CH63" i="4"/>
  <c r="CC63" i="4"/>
  <c r="CC64" i="4"/>
  <c r="DI17" i="3"/>
  <c r="CD55" i="8"/>
  <c r="BY55" i="8"/>
  <c r="BV122" i="3"/>
  <c r="BV171" i="3"/>
  <c r="BV52" i="8"/>
  <c r="BV52" i="4"/>
  <c r="BV158" i="3"/>
  <c r="BV163" i="3"/>
  <c r="BV167" i="3"/>
  <c r="BV69" i="3"/>
  <c r="CA167" i="3"/>
  <c r="BW171" i="3"/>
  <c r="CA163" i="3"/>
  <c r="BV80" i="3"/>
  <c r="CA75" i="3"/>
  <c r="BV75" i="3"/>
  <c r="BY70" i="3"/>
  <c r="BY75" i="3" s="1"/>
  <c r="BW80" i="3"/>
  <c r="BV67" i="4"/>
  <c r="BV66" i="4"/>
  <c r="CA63" i="4"/>
  <c r="CA64" i="4"/>
  <c r="BV64" i="4"/>
  <c r="BY249" i="3"/>
  <c r="CD183" i="3"/>
  <c r="CD181" i="3"/>
  <c r="BY202" i="3"/>
  <c r="BY159" i="3"/>
  <c r="BY120" i="3"/>
  <c r="BY124" i="3" s="1"/>
  <c r="BV128" i="3"/>
  <c r="AU53" i="8"/>
  <c r="BV688" i="3"/>
  <c r="BV687" i="3"/>
  <c r="BV63" i="4"/>
  <c r="CX59" i="4"/>
  <c r="CT117" i="4"/>
  <c r="CD165" i="3"/>
  <c r="BY161" i="3"/>
  <c r="BY165" i="3"/>
  <c r="CD161" i="3"/>
  <c r="DB536" i="3"/>
  <c r="CX144" i="3"/>
  <c r="CX802" i="3"/>
  <c r="CX844" i="3"/>
  <c r="CX763" i="3"/>
  <c r="CX752" i="3"/>
  <c r="CX115" i="4"/>
  <c r="DC116" i="4" s="1"/>
  <c r="CX816" i="3"/>
  <c r="CX66" i="4"/>
  <c r="CX63" i="4"/>
  <c r="CX64" i="4"/>
  <c r="DN542" i="3"/>
  <c r="DM542" i="3"/>
  <c r="DM543" i="3" s="1"/>
  <c r="CX140" i="3"/>
  <c r="CU566" i="3"/>
  <c r="CU557" i="3"/>
  <c r="CU567" i="3"/>
  <c r="DH20" i="3"/>
  <c r="DI20" i="3"/>
  <c r="CT160" i="4"/>
  <c r="CX158" i="4"/>
  <c r="CU160" i="4"/>
  <c r="CT159" i="4"/>
  <c r="CN632" i="3"/>
  <c r="CV571" i="3"/>
  <c r="CV569" i="3" s="1"/>
  <c r="CV565" i="3" s="1"/>
  <c r="CW574" i="3"/>
  <c r="DA138" i="6"/>
  <c r="DA310" i="8"/>
  <c r="DH351" i="3"/>
  <c r="DU140" i="4"/>
  <c r="DC50" i="8"/>
  <c r="DV68" i="5"/>
  <c r="DW20" i="5"/>
  <c r="BS79" i="3"/>
  <c r="BS74" i="3"/>
  <c r="BT69" i="3"/>
  <c r="BX74" i="3"/>
  <c r="BR131" i="4"/>
  <c r="BW131" i="4"/>
  <c r="BT248" i="3"/>
  <c r="DK329" i="4"/>
  <c r="DK331" i="4" s="1"/>
  <c r="DK36" i="4"/>
  <c r="DM15" i="4"/>
  <c r="DB114" i="8"/>
  <c r="DB137" i="8" s="1"/>
  <c r="DC296" i="8"/>
  <c r="DC294" i="8" s="1"/>
  <c r="DP84" i="5"/>
  <c r="DJ296" i="3"/>
  <c r="DI300" i="3"/>
  <c r="DI298" i="3"/>
  <c r="DD874" i="3"/>
  <c r="DD56" i="3"/>
  <c r="DD573" i="3"/>
  <c r="DD143" i="3"/>
  <c r="DD587" i="3"/>
  <c r="DD939" i="3"/>
  <c r="DD360" i="3" s="1"/>
  <c r="DF276" i="3"/>
  <c r="DM84" i="5"/>
  <c r="BW48" i="4"/>
  <c r="DK32" i="5"/>
  <c r="DM141" i="4"/>
  <c r="DM32" i="5" s="1"/>
  <c r="CN753" i="3"/>
  <c r="CN801" i="3"/>
  <c r="CS753" i="3"/>
  <c r="BX53" i="4"/>
  <c r="BS53" i="4"/>
  <c r="DH300" i="3"/>
  <c r="DH298" i="3"/>
  <c r="DT84" i="5"/>
  <c r="CN81" i="4"/>
  <c r="CS81" i="4"/>
  <c r="CN144" i="3"/>
  <c r="CS144" i="3"/>
  <c r="DP14" i="5"/>
  <c r="DP141" i="4"/>
  <c r="DP142" i="4"/>
  <c r="DP49" i="5" s="1"/>
  <c r="DP15" i="4"/>
  <c r="DP85" i="5"/>
  <c r="BT52" i="8"/>
  <c r="BT53" i="8" s="1"/>
  <c r="BT128" i="3"/>
  <c r="CN82" i="4"/>
  <c r="CS82" i="4"/>
  <c r="DF286" i="3"/>
  <c r="BR120" i="4"/>
  <c r="BW120" i="4"/>
  <c r="BS120" i="4"/>
  <c r="BX120" i="4"/>
  <c r="CJ584" i="3"/>
  <c r="CK584" i="3"/>
  <c r="DC204" i="4"/>
  <c r="DH223" i="4" s="1"/>
  <c r="CS157" i="4"/>
  <c r="CN157" i="4"/>
  <c r="DU67" i="5"/>
  <c r="BS53" i="8"/>
  <c r="BX53" i="8"/>
  <c r="BT75" i="3"/>
  <c r="DG289" i="3"/>
  <c r="DG287" i="3"/>
  <c r="DG285" i="3"/>
  <c r="DU68" i="5"/>
  <c r="DC232" i="4"/>
  <c r="DC181" i="4" s="1"/>
  <c r="CK160" i="4"/>
  <c r="CJ160" i="4"/>
  <c r="CO159" i="4"/>
  <c r="CJ159" i="4"/>
  <c r="CN158" i="4"/>
  <c r="CN159" i="4" s="1"/>
  <c r="DB75" i="8"/>
  <c r="DB131" i="8" s="1"/>
  <c r="DD52" i="8"/>
  <c r="DD53" i="8" s="1"/>
  <c r="DK746" i="3"/>
  <c r="DP749" i="3"/>
  <c r="CN140" i="3"/>
  <c r="CN62" i="4"/>
  <c r="CN67" i="4" s="1"/>
  <c r="CS140" i="3"/>
  <c r="DC52" i="8"/>
  <c r="DC53" i="8" s="1"/>
  <c r="CJ67" i="4"/>
  <c r="CO63" i="4"/>
  <c r="CO64" i="4"/>
  <c r="CJ63" i="4"/>
  <c r="CJ66" i="4"/>
  <c r="CJ64" i="4"/>
  <c r="DF44" i="8"/>
  <c r="DE275" i="3"/>
  <c r="DE273" i="3"/>
  <c r="DE277" i="3"/>
  <c r="DR68" i="5"/>
  <c r="DQ85" i="5"/>
  <c r="DM14" i="5"/>
  <c r="DM142" i="4"/>
  <c r="DM72" i="5"/>
  <c r="DM85" i="5"/>
  <c r="BX166" i="3"/>
  <c r="BX162" i="3"/>
  <c r="BS170" i="3"/>
  <c r="BS166" i="3"/>
  <c r="BS162" i="3"/>
  <c r="BS58" i="4"/>
  <c r="BS118" i="3"/>
  <c r="BS130" i="3"/>
  <c r="CN499" i="3"/>
  <c r="CJ500" i="3"/>
  <c r="CK500" i="3"/>
  <c r="DF353" i="3"/>
  <c r="DF349" i="3"/>
  <c r="BX131" i="4"/>
  <c r="BS131" i="4"/>
  <c r="BT158" i="3" l="1"/>
  <c r="BT122" i="3"/>
  <c r="BT52" i="4"/>
  <c r="BT53" i="4" s="1"/>
  <c r="BY167" i="3"/>
  <c r="DG331" i="3"/>
  <c r="BT163" i="3"/>
  <c r="DF272" i="3"/>
  <c r="DB545" i="3"/>
  <c r="DC545" i="3" s="1"/>
  <c r="DC534" i="3"/>
  <c r="DD534" i="3" s="1"/>
  <c r="DE534" i="3" s="1"/>
  <c r="DE545" i="3" s="1"/>
  <c r="DA547" i="3"/>
  <c r="DA548" i="3"/>
  <c r="DF274" i="3"/>
  <c r="DV146" i="4"/>
  <c r="DQ150" i="4"/>
  <c r="DQ140" i="4"/>
  <c r="DR146" i="4"/>
  <c r="DR150" i="4" s="1"/>
  <c r="DS329" i="4"/>
  <c r="DS331" i="4" s="1"/>
  <c r="DS36" i="4"/>
  <c r="DG270" i="3"/>
  <c r="DG276" i="3" s="1"/>
  <c r="DI329" i="3"/>
  <c r="DG333" i="3"/>
  <c r="BX150" i="8"/>
  <c r="DC132" i="5"/>
  <c r="DC149" i="5"/>
  <c r="BS150" i="8"/>
  <c r="BT125" i="3"/>
  <c r="BU125" i="3"/>
  <c r="CN120" i="4"/>
  <c r="BY125" i="3"/>
  <c r="DI651" i="3"/>
  <c r="DI652" i="3" s="1"/>
  <c r="DI654" i="3"/>
  <c r="DI658" i="3"/>
  <c r="BY138" i="4"/>
  <c r="BT138" i="4"/>
  <c r="CN131" i="4"/>
  <c r="CS131" i="4"/>
  <c r="DM71" i="5"/>
  <c r="CX282" i="8"/>
  <c r="BX148" i="8"/>
  <c r="BS148" i="8"/>
  <c r="CX52" i="7"/>
  <c r="DH89" i="4"/>
  <c r="DH90" i="4" s="1"/>
  <c r="DI347" i="3"/>
  <c r="DJ347" i="3" s="1"/>
  <c r="DR67" i="5"/>
  <c r="DR75" i="5" s="1"/>
  <c r="BY129" i="3"/>
  <c r="BZ125" i="3"/>
  <c r="DG351" i="3"/>
  <c r="BW59" i="4"/>
  <c r="DG345" i="3"/>
  <c r="DH345" i="3" s="1"/>
  <c r="DH349" i="3" s="1"/>
  <c r="BY76" i="3"/>
  <c r="DW19" i="5"/>
  <c r="DC255" i="4"/>
  <c r="DH255" i="4"/>
  <c r="BS117" i="4"/>
  <c r="BT76" i="3"/>
  <c r="BY144" i="3"/>
  <c r="DG50" i="4"/>
  <c r="DG49" i="4"/>
  <c r="DD117" i="4"/>
  <c r="DH49" i="4"/>
  <c r="DH50" i="4"/>
  <c r="DH249" i="4"/>
  <c r="DF250" i="4"/>
  <c r="DH250" i="4" s="1"/>
  <c r="DV67" i="5"/>
  <c r="DQ84" i="5"/>
  <c r="BJ140" i="3"/>
  <c r="CI58" i="7"/>
  <c r="DM49" i="5"/>
  <c r="BY140" i="3"/>
  <c r="CD144" i="3"/>
  <c r="CX15" i="8"/>
  <c r="DL126" i="7"/>
  <c r="DK29" i="7"/>
  <c r="DL129" i="7"/>
  <c r="DK32" i="7"/>
  <c r="DL130" i="7"/>
  <c r="DK33" i="7"/>
  <c r="DL127" i="7"/>
  <c r="DK30" i="7"/>
  <c r="DK210" i="7"/>
  <c r="DL145" i="7"/>
  <c r="DK202" i="7"/>
  <c r="DK39" i="7"/>
  <c r="DM146" i="7"/>
  <c r="DN146" i="7" s="1"/>
  <c r="DL203" i="7"/>
  <c r="DM203" i="7" s="1"/>
  <c r="DH282" i="8"/>
  <c r="DL157" i="7"/>
  <c r="DK44" i="7"/>
  <c r="DK204" i="7"/>
  <c r="DK128" i="7"/>
  <c r="DJ31" i="7"/>
  <c r="DK46" i="7"/>
  <c r="DL159" i="7"/>
  <c r="BT62" i="4"/>
  <c r="BT66" i="4" s="1"/>
  <c r="BY82" i="4"/>
  <c r="BP67" i="4"/>
  <c r="BP66" i="4"/>
  <c r="BU79" i="3"/>
  <c r="BZ64" i="4"/>
  <c r="BZ166" i="3"/>
  <c r="DH58" i="3"/>
  <c r="BY62" i="4"/>
  <c r="BY66" i="4" s="1"/>
  <c r="CS15" i="8"/>
  <c r="CS46" i="8"/>
  <c r="DF340" i="3"/>
  <c r="DF330" i="3"/>
  <c r="DG339" i="3"/>
  <c r="DD72" i="3"/>
  <c r="DC59" i="4"/>
  <c r="CD140" i="3"/>
  <c r="DF18" i="3"/>
  <c r="DC149" i="3"/>
  <c r="DC152" i="3" s="1"/>
  <c r="DB152" i="3"/>
  <c r="DB150" i="3"/>
  <c r="BJ754" i="3"/>
  <c r="BJ736" i="3"/>
  <c r="BJ144" i="3"/>
  <c r="CD82" i="4"/>
  <c r="BU162" i="3"/>
  <c r="BU118" i="3"/>
  <c r="BU48" i="4" s="1"/>
  <c r="BU50" i="4" s="1"/>
  <c r="BU66" i="4"/>
  <c r="BU64" i="4"/>
  <c r="BU63" i="4"/>
  <c r="BU67" i="4"/>
  <c r="BU170" i="3"/>
  <c r="BU58" i="4"/>
  <c r="BU59" i="4" s="1"/>
  <c r="DI270" i="3"/>
  <c r="DI274" i="3" s="1"/>
  <c r="DE33" i="6"/>
  <c r="DL183" i="7"/>
  <c r="DM183" i="7" s="1"/>
  <c r="DH34" i="6"/>
  <c r="DE41" i="8"/>
  <c r="CB79" i="3"/>
  <c r="BT144" i="3"/>
  <c r="BO144" i="3"/>
  <c r="BO140" i="3"/>
  <c r="BO62" i="4"/>
  <c r="BT140" i="3"/>
  <c r="BT754" i="3"/>
  <c r="BO736" i="3"/>
  <c r="BO754" i="3"/>
  <c r="BE222" i="4"/>
  <c r="CD754" i="3"/>
  <c r="BY754" i="3"/>
  <c r="AZ839" i="3"/>
  <c r="BE837" i="3"/>
  <c r="AZ837" i="3"/>
  <c r="DK269" i="8"/>
  <c r="BX310" i="8"/>
  <c r="BX138" i="6"/>
  <c r="BY308" i="8"/>
  <c r="BY138" i="6" s="1"/>
  <c r="CA118" i="3"/>
  <c r="CA48" i="4" s="1"/>
  <c r="CA130" i="3"/>
  <c r="CA58" i="4"/>
  <c r="CF59" i="4" s="1"/>
  <c r="CF162" i="3"/>
  <c r="CF166" i="3"/>
  <c r="CB126" i="3"/>
  <c r="CB50" i="4"/>
  <c r="BR117" i="4"/>
  <c r="CG50" i="4"/>
  <c r="CA126" i="3"/>
  <c r="CD125" i="3"/>
  <c r="CE125" i="3"/>
  <c r="CI125" i="3"/>
  <c r="BZ124" i="3"/>
  <c r="BT126" i="3"/>
  <c r="BU126" i="3"/>
  <c r="BV126" i="3"/>
  <c r="BW126" i="3"/>
  <c r="CD124" i="3"/>
  <c r="CE124" i="3"/>
  <c r="CI124" i="3"/>
  <c r="CS497" i="3"/>
  <c r="CR492" i="3"/>
  <c r="CT495" i="3"/>
  <c r="CU779" i="3"/>
  <c r="CU768" i="3" s="1"/>
  <c r="CT769" i="3"/>
  <c r="CT783" i="3"/>
  <c r="CT770" i="3"/>
  <c r="DE570" i="3"/>
  <c r="DE591" i="3"/>
  <c r="DF61" i="3"/>
  <c r="DF586" i="3"/>
  <c r="DF590" i="3" s="1"/>
  <c r="BQ117" i="4"/>
  <c r="DH315" i="3"/>
  <c r="DH317" i="3"/>
  <c r="BZ162" i="3"/>
  <c r="DI317" i="3"/>
  <c r="DJ313" i="3"/>
  <c r="DJ283" i="3" s="1"/>
  <c r="DI315" i="3"/>
  <c r="BY163" i="3"/>
  <c r="DD952" i="3"/>
  <c r="DH951" i="3"/>
  <c r="DH952" i="3" s="1"/>
  <c r="DC26" i="6"/>
  <c r="CW58" i="7"/>
  <c r="CX310" i="8"/>
  <c r="CX138" i="6"/>
  <c r="CX35" i="7"/>
  <c r="CX194" i="7"/>
  <c r="BT58" i="7"/>
  <c r="DG44" i="8"/>
  <c r="DG45" i="8" s="1"/>
  <c r="DC77" i="3"/>
  <c r="DC49" i="4"/>
  <c r="DC50" i="4"/>
  <c r="DC64" i="4"/>
  <c r="DC63" i="4"/>
  <c r="DC66" i="4"/>
  <c r="DC67" i="4"/>
  <c r="AZ137" i="8"/>
  <c r="AZ150" i="8" s="1"/>
  <c r="BE137" i="8"/>
  <c r="BE150" i="8" s="1"/>
  <c r="DN104" i="6"/>
  <c r="DN27" i="6"/>
  <c r="DS90" i="6"/>
  <c r="DS44" i="8"/>
  <c r="DS45" i="8" s="1"/>
  <c r="DB50" i="4"/>
  <c r="DB49" i="4"/>
  <c r="DB687" i="3"/>
  <c r="DB688" i="3"/>
  <c r="BP117" i="4"/>
  <c r="CD75" i="3"/>
  <c r="DJ16" i="3"/>
  <c r="DK206" i="3"/>
  <c r="DK207" i="3" s="1"/>
  <c r="DJ56" i="8"/>
  <c r="DJ57" i="8" s="1"/>
  <c r="DJ55" i="4"/>
  <c r="CS19" i="8"/>
  <c r="CX19" i="8"/>
  <c r="DT32" i="5"/>
  <c r="DT329" i="4"/>
  <c r="DT36" i="4"/>
  <c r="DO36" i="4"/>
  <c r="DO329" i="4"/>
  <c r="DO331" i="4" s="1"/>
  <c r="CN310" i="8"/>
  <c r="CN138" i="6"/>
  <c r="DO32" i="5"/>
  <c r="DE26" i="6"/>
  <c r="DH63" i="3"/>
  <c r="BT138" i="6"/>
  <c r="BT310" i="8"/>
  <c r="CX46" i="8"/>
  <c r="DJ27" i="6"/>
  <c r="DO44" i="8"/>
  <c r="DO45" i="8" s="1"/>
  <c r="DO90" i="6"/>
  <c r="DI57" i="3"/>
  <c r="DA466" i="3"/>
  <c r="DA467" i="3" s="1"/>
  <c r="DB502" i="3"/>
  <c r="DA504" i="3"/>
  <c r="DA505" i="3" s="1"/>
  <c r="CS23" i="8"/>
  <c r="CX23" i="8"/>
  <c r="BI131" i="4"/>
  <c r="BN131" i="4"/>
  <c r="BI120" i="4"/>
  <c r="BN120" i="4"/>
  <c r="CG59" i="4"/>
  <c r="DJ350" i="3"/>
  <c r="DK346" i="3"/>
  <c r="CB49" i="4"/>
  <c r="BZ53" i="8"/>
  <c r="CD128" i="3"/>
  <c r="CE162" i="3"/>
  <c r="CE166" i="3"/>
  <c r="BZ170" i="3"/>
  <c r="CA170" i="3"/>
  <c r="CE74" i="3"/>
  <c r="BZ79" i="3"/>
  <c r="CA79" i="3"/>
  <c r="CT453" i="3"/>
  <c r="CT445" i="3"/>
  <c r="CT452" i="3"/>
  <c r="DI333" i="3"/>
  <c r="DI331" i="3"/>
  <c r="DJ329" i="3"/>
  <c r="DH654" i="3"/>
  <c r="BZ130" i="3"/>
  <c r="BZ118" i="3"/>
  <c r="BZ48" i="4" s="1"/>
  <c r="BZ58" i="4"/>
  <c r="BZ74" i="3"/>
  <c r="BZ53" i="4"/>
  <c r="CR448" i="3"/>
  <c r="CR446" i="3"/>
  <c r="CR447" i="3"/>
  <c r="CS453" i="3"/>
  <c r="CS452" i="3"/>
  <c r="CS445" i="3"/>
  <c r="DG659" i="3"/>
  <c r="CS49" i="4"/>
  <c r="CN49" i="4"/>
  <c r="CN50" i="4"/>
  <c r="CS50" i="4"/>
  <c r="CZ488" i="3"/>
  <c r="CZ489" i="3" s="1"/>
  <c r="CZ487" i="3"/>
  <c r="CZ486" i="3"/>
  <c r="CZ484" i="3"/>
  <c r="CM49" i="4"/>
  <c r="CM50" i="4"/>
  <c r="CR50" i="4"/>
  <c r="CR49" i="4"/>
  <c r="DL182" i="3"/>
  <c r="DL54" i="8"/>
  <c r="DL55" i="8" s="1"/>
  <c r="DL15" i="3"/>
  <c r="DL180" i="3"/>
  <c r="DL54" i="4"/>
  <c r="DB508" i="3"/>
  <c r="DA510" i="3"/>
  <c r="DA511" i="3" s="1"/>
  <c r="DA485" i="3"/>
  <c r="CN59" i="4"/>
  <c r="CO117" i="4"/>
  <c r="CS59" i="4"/>
  <c r="DM178" i="3"/>
  <c r="CH162" i="3"/>
  <c r="CH166" i="3"/>
  <c r="CE170" i="3"/>
  <c r="CC170" i="3"/>
  <c r="CC162" i="3"/>
  <c r="CC166" i="3"/>
  <c r="CI63" i="4"/>
  <c r="CD66" i="4"/>
  <c r="CI64" i="4"/>
  <c r="CD67" i="4"/>
  <c r="DJ17" i="3"/>
  <c r="DK233" i="3"/>
  <c r="CD248" i="3"/>
  <c r="CD158" i="3"/>
  <c r="CD122" i="3"/>
  <c r="CD52" i="4"/>
  <c r="CI53" i="4" s="1"/>
  <c r="CI167" i="3"/>
  <c r="CD52" i="8"/>
  <c r="CI53" i="8" s="1"/>
  <c r="CI163" i="3"/>
  <c r="CD76" i="3"/>
  <c r="CI76" i="3"/>
  <c r="CH53" i="4"/>
  <c r="CC53" i="4"/>
  <c r="DI14" i="3"/>
  <c r="CD129" i="3"/>
  <c r="CH53" i="8"/>
  <c r="CC53" i="8"/>
  <c r="CC58" i="4"/>
  <c r="CC130" i="3"/>
  <c r="CC118" i="3"/>
  <c r="CE79" i="3"/>
  <c r="CH74" i="3"/>
  <c r="CC79" i="3"/>
  <c r="CC74" i="3"/>
  <c r="CD69" i="3"/>
  <c r="CI74" i="3" s="1"/>
  <c r="BV53" i="8"/>
  <c r="CA53" i="8"/>
  <c r="BY128" i="3"/>
  <c r="BV170" i="3"/>
  <c r="BV166" i="3"/>
  <c r="BV162" i="3"/>
  <c r="CA162" i="3"/>
  <c r="BW170" i="3"/>
  <c r="CA166" i="3"/>
  <c r="BV118" i="3"/>
  <c r="BV58" i="4"/>
  <c r="BV130" i="3"/>
  <c r="CD167" i="3"/>
  <c r="BY52" i="4"/>
  <c r="BY122" i="3"/>
  <c r="BY126" i="3" s="1"/>
  <c r="CD163" i="3"/>
  <c r="BY158" i="3"/>
  <c r="BY52" i="8"/>
  <c r="BY248" i="3"/>
  <c r="BV79" i="3"/>
  <c r="BV74" i="3"/>
  <c r="BW79" i="3"/>
  <c r="BY69" i="3"/>
  <c r="CA74" i="3"/>
  <c r="BV53" i="4"/>
  <c r="CA53" i="4"/>
  <c r="CV557" i="3"/>
  <c r="CV567" i="3"/>
  <c r="CV566" i="3"/>
  <c r="CM636" i="3"/>
  <c r="DN545" i="3"/>
  <c r="DR545" i="3" s="1"/>
  <c r="DS542" i="3"/>
  <c r="DR542" i="3"/>
  <c r="DR543" i="3" s="1"/>
  <c r="CN640" i="3"/>
  <c r="DH121" i="3"/>
  <c r="DI125" i="3" s="1"/>
  <c r="CY574" i="3"/>
  <c r="CW571" i="3"/>
  <c r="CW569" i="3" s="1"/>
  <c r="CW565" i="3" s="1"/>
  <c r="DJ20" i="3"/>
  <c r="CU558" i="3"/>
  <c r="CU559" i="3"/>
  <c r="CX116" i="4"/>
  <c r="DC536" i="3"/>
  <c r="DB547" i="3"/>
  <c r="DB548" i="3"/>
  <c r="DC223" i="4"/>
  <c r="DC187" i="5" s="1"/>
  <c r="DC114" i="8"/>
  <c r="DC137" i="8" s="1"/>
  <c r="DP32" i="5"/>
  <c r="DH44" i="8"/>
  <c r="DF27" i="6"/>
  <c r="DU84" i="5"/>
  <c r="DD878" i="3"/>
  <c r="DD877" i="3"/>
  <c r="DD875" i="3"/>
  <c r="DD876" i="3"/>
  <c r="DI289" i="3"/>
  <c r="DI287" i="3"/>
  <c r="DI285" i="3"/>
  <c r="DD765" i="3"/>
  <c r="DD781" i="3" s="1"/>
  <c r="DU15" i="4"/>
  <c r="DU141" i="4"/>
  <c r="DU142" i="4"/>
  <c r="DU49" i="5" s="1"/>
  <c r="DU14" i="5"/>
  <c r="BT118" i="3"/>
  <c r="BT48" i="4" s="1"/>
  <c r="BS48" i="4"/>
  <c r="DR72" i="5"/>
  <c r="DR85" i="5"/>
  <c r="CN64" i="4"/>
  <c r="CN66" i="4"/>
  <c r="CN63" i="4"/>
  <c r="CS63" i="4"/>
  <c r="CS64" i="4"/>
  <c r="DC187" i="4"/>
  <c r="DC115" i="8"/>
  <c r="DC138" i="8" s="1"/>
  <c r="DU85" i="5"/>
  <c r="BT166" i="3"/>
  <c r="BT162" i="3"/>
  <c r="BT130" i="3"/>
  <c r="BT58" i="4"/>
  <c r="DH285" i="3"/>
  <c r="DH287" i="3"/>
  <c r="DJ300" i="3"/>
  <c r="DJ298" i="3"/>
  <c r="DK296" i="3"/>
  <c r="DV85" i="5"/>
  <c r="DW68" i="5"/>
  <c r="DF13" i="3"/>
  <c r="DF12" i="3"/>
  <c r="DF277" i="3"/>
  <c r="DF273" i="3"/>
  <c r="DF275" i="3"/>
  <c r="DD115" i="8"/>
  <c r="BS59" i="4"/>
  <c r="BX59" i="4"/>
  <c r="DF45" i="8"/>
  <c r="DU749" i="3"/>
  <c r="DP746" i="3"/>
  <c r="DB115" i="8"/>
  <c r="DB138" i="8" s="1"/>
  <c r="DM263" i="8"/>
  <c r="DP329" i="4"/>
  <c r="DP331" i="4" s="1"/>
  <c r="DP36" i="4"/>
  <c r="BW49" i="4"/>
  <c r="BW50" i="4"/>
  <c r="DD145" i="3"/>
  <c r="DD144" i="3"/>
  <c r="DD147" i="3"/>
  <c r="DB74" i="8"/>
  <c r="DB130" i="8" s="1"/>
  <c r="DD114" i="8"/>
  <c r="DM329" i="4"/>
  <c r="DM331" i="4" s="1"/>
  <c r="DM36" i="4"/>
  <c r="BT74" i="3"/>
  <c r="DK90" i="6"/>
  <c r="DK44" i="8"/>
  <c r="DH270" i="3" l="1"/>
  <c r="DG272" i="3"/>
  <c r="BY53" i="4"/>
  <c r="DG274" i="3"/>
  <c r="DN183" i="7"/>
  <c r="DO183" i="7" s="1"/>
  <c r="DP183" i="7" s="1"/>
  <c r="DQ183" i="7" s="1"/>
  <c r="DR183" i="7" s="1"/>
  <c r="DQ14" i="5"/>
  <c r="DQ15" i="4"/>
  <c r="DQ142" i="4"/>
  <c r="DQ49" i="5" s="1"/>
  <c r="DQ141" i="4"/>
  <c r="DR140" i="4"/>
  <c r="DV150" i="4"/>
  <c r="DW146" i="4"/>
  <c r="DW150" i="4" s="1"/>
  <c r="DV140" i="4"/>
  <c r="DJ281" i="8"/>
  <c r="DJ282" i="8" s="1"/>
  <c r="DI659" i="3"/>
  <c r="DR84" i="5"/>
  <c r="DI351" i="3"/>
  <c r="DV84" i="5"/>
  <c r="DI345" i="3"/>
  <c r="DI284" i="3" s="1"/>
  <c r="DI286" i="3" s="1"/>
  <c r="DR71" i="5"/>
  <c r="DG349" i="3"/>
  <c r="DG284" i="3"/>
  <c r="DH284" i="3" s="1"/>
  <c r="DG353" i="3"/>
  <c r="DG278" i="3"/>
  <c r="DG271" i="3" s="1"/>
  <c r="DG277" i="3" s="1"/>
  <c r="DW67" i="5"/>
  <c r="DW75" i="5" s="1"/>
  <c r="BT67" i="4"/>
  <c r="DH125" i="3"/>
  <c r="DK280" i="8"/>
  <c r="DK193" i="8" s="1"/>
  <c r="DM129" i="7"/>
  <c r="DL32" i="7"/>
  <c r="DM126" i="7"/>
  <c r="DL29" i="7"/>
  <c r="DO146" i="7"/>
  <c r="DN203" i="7"/>
  <c r="DK205" i="7"/>
  <c r="DM127" i="7"/>
  <c r="DL30" i="7"/>
  <c r="DL210" i="7"/>
  <c r="DM210" i="7" s="1"/>
  <c r="DL128" i="7"/>
  <c r="DK31" i="7"/>
  <c r="DM159" i="7"/>
  <c r="DL46" i="7"/>
  <c r="DM157" i="7"/>
  <c r="DL44" i="7"/>
  <c r="DL204" i="7"/>
  <c r="DM145" i="7"/>
  <c r="DL202" i="7"/>
  <c r="DM202" i="7" s="1"/>
  <c r="DL39" i="7"/>
  <c r="DM130" i="7"/>
  <c r="DL33" i="7"/>
  <c r="DI58" i="3"/>
  <c r="CD64" i="4"/>
  <c r="BY64" i="4"/>
  <c r="BY63" i="4"/>
  <c r="BY67" i="4"/>
  <c r="CD63" i="4"/>
  <c r="DG340" i="3"/>
  <c r="DG330" i="3"/>
  <c r="DH339" i="3"/>
  <c r="DI339" i="3"/>
  <c r="DD110" i="3"/>
  <c r="DD115" i="3"/>
  <c r="DD77" i="3"/>
  <c r="DD82" i="3"/>
  <c r="DI272" i="3"/>
  <c r="DB153" i="3"/>
  <c r="DC150" i="3"/>
  <c r="DC153" i="3" s="1"/>
  <c r="DI276" i="3"/>
  <c r="BZ50" i="4"/>
  <c r="BU49" i="4"/>
  <c r="BZ59" i="4"/>
  <c r="BY310" i="8"/>
  <c r="BO67" i="4"/>
  <c r="BO66" i="4"/>
  <c r="BT63" i="4"/>
  <c r="BT64" i="4"/>
  <c r="CB117" i="4"/>
  <c r="CF50" i="4"/>
  <c r="CF49" i="4"/>
  <c r="DG131" i="3"/>
  <c r="CD126" i="3"/>
  <c r="CE126" i="3"/>
  <c r="CI126" i="3"/>
  <c r="BZ126" i="3"/>
  <c r="DJ270" i="3"/>
  <c r="DJ274" i="3" s="1"/>
  <c r="DF570" i="3"/>
  <c r="DF591" i="3"/>
  <c r="CU495" i="3"/>
  <c r="CU783" i="3"/>
  <c r="CU770" i="3"/>
  <c r="CU769" i="3"/>
  <c r="CV779" i="3"/>
  <c r="CV768" i="3" s="1"/>
  <c r="DG61" i="3"/>
  <c r="DG586" i="3"/>
  <c r="CT496" i="3"/>
  <c r="CT497" i="3" s="1"/>
  <c r="CT492" i="3" s="1"/>
  <c r="CT493" i="3" s="1"/>
  <c r="CT784" i="3"/>
  <c r="CS492" i="3"/>
  <c r="CR493" i="3"/>
  <c r="CR499" i="3"/>
  <c r="DJ315" i="3"/>
  <c r="DK313" i="3"/>
  <c r="DK283" i="3" s="1"/>
  <c r="DJ317" i="3"/>
  <c r="CX58" i="7"/>
  <c r="DS27" i="6"/>
  <c r="DS104" i="6"/>
  <c r="DL44" i="8"/>
  <c r="DL45" i="8" s="1"/>
  <c r="DL90" i="6"/>
  <c r="DN26" i="6"/>
  <c r="DG27" i="6"/>
  <c r="BZ49" i="4"/>
  <c r="DK16" i="3"/>
  <c r="DK55" i="4"/>
  <c r="DK210" i="3"/>
  <c r="DK208" i="3"/>
  <c r="DL206" i="3"/>
  <c r="DK56" i="8"/>
  <c r="DK57" i="8" s="1"/>
  <c r="DO27" i="6"/>
  <c r="DO104" i="6"/>
  <c r="DT90" i="6"/>
  <c r="DT44" i="8"/>
  <c r="DT45" i="8" s="1"/>
  <c r="DT331" i="4"/>
  <c r="DJ26" i="6"/>
  <c r="DJ57" i="3"/>
  <c r="DK675" i="3"/>
  <c r="DI63" i="3"/>
  <c r="DB466" i="3"/>
  <c r="DB467" i="3" s="1"/>
  <c r="DD502" i="3"/>
  <c r="DE502" i="3" s="1"/>
  <c r="DF502" i="3" s="1"/>
  <c r="DB504" i="3"/>
  <c r="DK350" i="3"/>
  <c r="DL346" i="3"/>
  <c r="DM346" i="3" s="1"/>
  <c r="DM350" i="3" s="1"/>
  <c r="CD74" i="3"/>
  <c r="CD53" i="4"/>
  <c r="BY74" i="3"/>
  <c r="CD53" i="8"/>
  <c r="CS446" i="3"/>
  <c r="CS447" i="3"/>
  <c r="CE49" i="4"/>
  <c r="CE50" i="4"/>
  <c r="DI89" i="4"/>
  <c r="CT447" i="3"/>
  <c r="CT446" i="3"/>
  <c r="CT448" i="3"/>
  <c r="CE59" i="4"/>
  <c r="CA117" i="4"/>
  <c r="DK329" i="3"/>
  <c r="DJ333" i="3"/>
  <c r="DJ331" i="3"/>
  <c r="DN15" i="3"/>
  <c r="DN182" i="3"/>
  <c r="DN54" i="4"/>
  <c r="DN180" i="3"/>
  <c r="DN54" i="8"/>
  <c r="DN55" i="8" s="1"/>
  <c r="DC508" i="3"/>
  <c r="DD508" i="3"/>
  <c r="DB510" i="3"/>
  <c r="DB511" i="3" s="1"/>
  <c r="DB485" i="3"/>
  <c r="BY53" i="8"/>
  <c r="DM54" i="8"/>
  <c r="DM54" i="4"/>
  <c r="DM15" i="3"/>
  <c r="DA488" i="3"/>
  <c r="DA489" i="3" s="1"/>
  <c r="DA486" i="3"/>
  <c r="DA484" i="3"/>
  <c r="DA487" i="3"/>
  <c r="CH59" i="4"/>
  <c r="CC117" i="4"/>
  <c r="CC59" i="4"/>
  <c r="CD58" i="4"/>
  <c r="CD130" i="3"/>
  <c r="DJ14" i="3"/>
  <c r="CC48" i="4"/>
  <c r="CD118" i="3"/>
  <c r="CD48" i="4" s="1"/>
  <c r="CI166" i="3"/>
  <c r="CI162" i="3"/>
  <c r="DK17" i="3"/>
  <c r="DL233" i="3"/>
  <c r="DM233" i="3" s="1"/>
  <c r="DK234" i="3"/>
  <c r="DK157" i="3"/>
  <c r="BV48" i="4"/>
  <c r="BY118" i="3"/>
  <c r="BY48" i="4" s="1"/>
  <c r="BV59" i="4"/>
  <c r="BV117" i="4"/>
  <c r="CA59" i="4"/>
  <c r="BW117" i="4"/>
  <c r="CD162" i="3"/>
  <c r="CD166" i="3"/>
  <c r="BY162" i="3"/>
  <c r="BY58" i="4"/>
  <c r="BY130" i="3"/>
  <c r="BY166" i="3"/>
  <c r="CZ574" i="3"/>
  <c r="CY571" i="3"/>
  <c r="CY569" i="3" s="1"/>
  <c r="CY565" i="3" s="1"/>
  <c r="CV558" i="3"/>
  <c r="CV559" i="3"/>
  <c r="DS545" i="3"/>
  <c r="DW545" i="3" s="1"/>
  <c r="DW542" i="3"/>
  <c r="DW543" i="3" s="1"/>
  <c r="DK250" i="3"/>
  <c r="DK20" i="3" s="1"/>
  <c r="CO636" i="3"/>
  <c r="CO638" i="3" s="1"/>
  <c r="CW557" i="3"/>
  <c r="CW566" i="3"/>
  <c r="CW567" i="3"/>
  <c r="CN636" i="3"/>
  <c r="CM638" i="3"/>
  <c r="DE56" i="3"/>
  <c r="DE874" i="3"/>
  <c r="DE573" i="3"/>
  <c r="DF738" i="3"/>
  <c r="DH738" i="3" s="1"/>
  <c r="DE143" i="3"/>
  <c r="DE587" i="3"/>
  <c r="DE939" i="3"/>
  <c r="DE360" i="3" s="1"/>
  <c r="DK300" i="3"/>
  <c r="DK298" i="3"/>
  <c r="DL296" i="3"/>
  <c r="DM296" i="3" s="1"/>
  <c r="DH27" i="6"/>
  <c r="DD137" i="8"/>
  <c r="DD74" i="8"/>
  <c r="DD130" i="8" s="1"/>
  <c r="BT59" i="4"/>
  <c r="BU117" i="4"/>
  <c r="DB79" i="8"/>
  <c r="DB133" i="8" s="1"/>
  <c r="BT50" i="4"/>
  <c r="BT49" i="4"/>
  <c r="DF26" i="6"/>
  <c r="DI349" i="3"/>
  <c r="DK27" i="6"/>
  <c r="DK104" i="6"/>
  <c r="DC60" i="6"/>
  <c r="DB23" i="7"/>
  <c r="DJ351" i="3"/>
  <c r="DJ345" i="3"/>
  <c r="DK347" i="3"/>
  <c r="DM90" i="6"/>
  <c r="DM44" i="8"/>
  <c r="DK45" i="8"/>
  <c r="DU32" i="5"/>
  <c r="DN776" i="3"/>
  <c r="DI773" i="3"/>
  <c r="DH45" i="8"/>
  <c r="DD50" i="8"/>
  <c r="DB73" i="8"/>
  <c r="DF52" i="8"/>
  <c r="DF53" i="8" s="1"/>
  <c r="DN263" i="8"/>
  <c r="DM269" i="8"/>
  <c r="DU746" i="3"/>
  <c r="DD138" i="8"/>
  <c r="DW72" i="5"/>
  <c r="DW85" i="5"/>
  <c r="DP44" i="8"/>
  <c r="DP90" i="6"/>
  <c r="DJ287" i="3"/>
  <c r="DJ285" i="3"/>
  <c r="DJ289" i="3"/>
  <c r="BX50" i="4"/>
  <c r="BX49" i="4"/>
  <c r="DU36" i="4"/>
  <c r="DU329" i="4"/>
  <c r="DU331" i="4" s="1"/>
  <c r="DJ41" i="8"/>
  <c r="DI353" i="3" l="1"/>
  <c r="DQ329" i="4"/>
  <c r="DQ331" i="4" s="1"/>
  <c r="DQ36" i="4"/>
  <c r="DR15" i="4"/>
  <c r="DS183" i="7"/>
  <c r="DT183" i="7" s="1"/>
  <c r="DU183" i="7" s="1"/>
  <c r="DV183" i="7" s="1"/>
  <c r="DW183" i="7" s="1"/>
  <c r="DR142" i="4"/>
  <c r="DR14" i="5"/>
  <c r="DR49" i="5" s="1"/>
  <c r="DV14" i="5"/>
  <c r="DV141" i="4"/>
  <c r="DV15" i="4"/>
  <c r="DV142" i="4"/>
  <c r="DV49" i="5" s="1"/>
  <c r="DW140" i="4"/>
  <c r="DQ32" i="5"/>
  <c r="DR141" i="4"/>
  <c r="DR32" i="5" s="1"/>
  <c r="DW84" i="5"/>
  <c r="DI278" i="3"/>
  <c r="DI271" i="3" s="1"/>
  <c r="DI277" i="3" s="1"/>
  <c r="DM206" i="3"/>
  <c r="DL207" i="3"/>
  <c r="DM207" i="3" s="1"/>
  <c r="DG275" i="3"/>
  <c r="DG273" i="3"/>
  <c r="DG286" i="3"/>
  <c r="DW71" i="5"/>
  <c r="DH286" i="3"/>
  <c r="DR90" i="6"/>
  <c r="DC143" i="3"/>
  <c r="DD149" i="3" s="1"/>
  <c r="DD152" i="3" s="1"/>
  <c r="DN126" i="7"/>
  <c r="DM29" i="7"/>
  <c r="DN129" i="7"/>
  <c r="DM32" i="7"/>
  <c r="DN157" i="7"/>
  <c r="DM44" i="7"/>
  <c r="DM128" i="7"/>
  <c r="DL31" i="7"/>
  <c r="DK281" i="8"/>
  <c r="DL280" i="8" s="1"/>
  <c r="DN145" i="7"/>
  <c r="DM39" i="7"/>
  <c r="DN130" i="7"/>
  <c r="DM33" i="7"/>
  <c r="DM204" i="7"/>
  <c r="DL205" i="7"/>
  <c r="DM46" i="7"/>
  <c r="DN159" i="7"/>
  <c r="DP146" i="7"/>
  <c r="DO203" i="7"/>
  <c r="DN127" i="7"/>
  <c r="DM30" i="7"/>
  <c r="DJ58" i="3"/>
  <c r="DE717" i="3"/>
  <c r="DE720" i="3" s="1"/>
  <c r="DE719" i="3"/>
  <c r="DH340" i="3"/>
  <c r="DH278" i="3"/>
  <c r="DH271" i="3" s="1"/>
  <c r="DI330" i="3"/>
  <c r="DJ339" i="3"/>
  <c r="DJ278" i="3" s="1"/>
  <c r="DJ271" i="3" s="1"/>
  <c r="DI340" i="3"/>
  <c r="DE254" i="8"/>
  <c r="DH254" i="8" s="1"/>
  <c r="DH255" i="8" s="1"/>
  <c r="DG132" i="3"/>
  <c r="DD365" i="3"/>
  <c r="DD366" i="3" s="1"/>
  <c r="DD362" i="3"/>
  <c r="DD363" i="3" s="1"/>
  <c r="DD265" i="3"/>
  <c r="DD245" i="3"/>
  <c r="DD246" i="3" s="1"/>
  <c r="DJ272" i="3"/>
  <c r="DJ276" i="3"/>
  <c r="CV783" i="3"/>
  <c r="CV770" i="3"/>
  <c r="CV769" i="3"/>
  <c r="CV495" i="3"/>
  <c r="CW779" i="3"/>
  <c r="CW768" i="3" s="1"/>
  <c r="CU496" i="3"/>
  <c r="CU497" i="3" s="1"/>
  <c r="CU492" i="3" s="1"/>
  <c r="CU493" i="3" s="1"/>
  <c r="CU784" i="3"/>
  <c r="DG590" i="3"/>
  <c r="DH586" i="3"/>
  <c r="DH61" i="3"/>
  <c r="CR500" i="3"/>
  <c r="CS499" i="3"/>
  <c r="DI61" i="3"/>
  <c r="DI586" i="3"/>
  <c r="DK315" i="3"/>
  <c r="DL313" i="3"/>
  <c r="DL283" i="3" s="1"/>
  <c r="DK317" i="3"/>
  <c r="DL104" i="6"/>
  <c r="DL27" i="6"/>
  <c r="DS26" i="6"/>
  <c r="DL16" i="3"/>
  <c r="DL210" i="3"/>
  <c r="DL208" i="3"/>
  <c r="DL55" i="4"/>
  <c r="DL56" i="8"/>
  <c r="DL57" i="8" s="1"/>
  <c r="DN206" i="3"/>
  <c r="DN207" i="3" s="1"/>
  <c r="DK57" i="3"/>
  <c r="DL675" i="3"/>
  <c r="DT27" i="6"/>
  <c r="DT104" i="6"/>
  <c r="DO26" i="6"/>
  <c r="DJ63" i="3"/>
  <c r="DK723" i="3"/>
  <c r="DD504" i="3"/>
  <c r="DE504" i="3" s="1"/>
  <c r="DF504" i="3" s="1"/>
  <c r="DG504" i="3" s="1"/>
  <c r="DI504" i="3" s="1"/>
  <c r="DJ504" i="3" s="1"/>
  <c r="DK504" i="3" s="1"/>
  <c r="DL504" i="3" s="1"/>
  <c r="DN504" i="3" s="1"/>
  <c r="DO504" i="3" s="1"/>
  <c r="DP504" i="3" s="1"/>
  <c r="DQ504" i="3" s="1"/>
  <c r="DS504" i="3" s="1"/>
  <c r="DT504" i="3" s="1"/>
  <c r="DU504" i="3" s="1"/>
  <c r="DV504" i="3" s="1"/>
  <c r="DB505" i="3"/>
  <c r="DL350" i="3"/>
  <c r="DN346" i="3"/>
  <c r="DK676" i="3"/>
  <c r="DI90" i="4"/>
  <c r="DI93" i="4"/>
  <c r="DI95" i="4" s="1"/>
  <c r="DI249" i="4" s="1"/>
  <c r="DI250" i="4" s="1"/>
  <c r="DK333" i="3"/>
  <c r="DK331" i="3"/>
  <c r="DL329" i="3"/>
  <c r="DK650" i="3"/>
  <c r="DK654" i="3" s="1"/>
  <c r="DJ89" i="4"/>
  <c r="DJ93" i="4" s="1"/>
  <c r="DJ95" i="4" s="1"/>
  <c r="DE508" i="3"/>
  <c r="DD510" i="3"/>
  <c r="DD511" i="3" s="1"/>
  <c r="DD485" i="3"/>
  <c r="DO182" i="3"/>
  <c r="DO15" i="3"/>
  <c r="DO180" i="3"/>
  <c r="DO54" i="8"/>
  <c r="DO55" i="8" s="1"/>
  <c r="DO54" i="4"/>
  <c r="DB488" i="3"/>
  <c r="DB489" i="3" s="1"/>
  <c r="DB486" i="3"/>
  <c r="DB484" i="3"/>
  <c r="DB487" i="3"/>
  <c r="CH50" i="4"/>
  <c r="CH49" i="4"/>
  <c r="CC50" i="4"/>
  <c r="CC49" i="4"/>
  <c r="CI59" i="4"/>
  <c r="CE117" i="4"/>
  <c r="DM17" i="3"/>
  <c r="DK14" i="3"/>
  <c r="DK161" i="3"/>
  <c r="DK165" i="3"/>
  <c r="DK169" i="3"/>
  <c r="DL17" i="3"/>
  <c r="DL234" i="3"/>
  <c r="DM234" i="3" s="1"/>
  <c r="DN233" i="3"/>
  <c r="DL157" i="3"/>
  <c r="CI50" i="4"/>
  <c r="CI49" i="4"/>
  <c r="BV50" i="4"/>
  <c r="BV49" i="4"/>
  <c r="CA49" i="4"/>
  <c r="CA50" i="4"/>
  <c r="CD49" i="4"/>
  <c r="CD50" i="4"/>
  <c r="BY50" i="4"/>
  <c r="BY49" i="4"/>
  <c r="CD59" i="4"/>
  <c r="BY59" i="4"/>
  <c r="BZ117" i="4"/>
  <c r="DG502" i="3"/>
  <c r="DK254" i="3"/>
  <c r="DL250" i="3"/>
  <c r="DL20" i="3" s="1"/>
  <c r="CW559" i="3"/>
  <c r="CW558" i="3"/>
  <c r="CY567" i="3"/>
  <c r="CY566" i="3"/>
  <c r="CY557" i="3"/>
  <c r="CS632" i="3"/>
  <c r="CP636" i="3"/>
  <c r="CP638" i="3" s="1"/>
  <c r="CZ571" i="3"/>
  <c r="CZ569" i="3" s="1"/>
  <c r="CZ565" i="3" s="1"/>
  <c r="DA574" i="3"/>
  <c r="DB59" i="8"/>
  <c r="DE114" i="8"/>
  <c r="DP104" i="6"/>
  <c r="DP27" i="6"/>
  <c r="DM27" i="6"/>
  <c r="DL347" i="3"/>
  <c r="DK345" i="3"/>
  <c r="DK284" i="3" s="1"/>
  <c r="DK351" i="3"/>
  <c r="DD75" i="8"/>
  <c r="DD131" i="8" s="1"/>
  <c r="DK270" i="3"/>
  <c r="DK287" i="3"/>
  <c r="DK289" i="3"/>
  <c r="DK285" i="3"/>
  <c r="DO263" i="8"/>
  <c r="DO269" i="8" s="1"/>
  <c r="DJ353" i="3"/>
  <c r="DJ349" i="3"/>
  <c r="DJ284" i="3"/>
  <c r="DP45" i="8"/>
  <c r="DN269" i="8"/>
  <c r="DB129" i="8"/>
  <c r="DB82" i="8"/>
  <c r="DE765" i="3"/>
  <c r="DC201" i="4"/>
  <c r="DH220" i="4" s="1"/>
  <c r="DK26" i="6"/>
  <c r="DL298" i="3"/>
  <c r="DN296" i="3"/>
  <c r="DL300" i="3"/>
  <c r="DE115" i="8"/>
  <c r="DM300" i="3"/>
  <c r="DM298" i="3"/>
  <c r="DU44" i="8"/>
  <c r="DU90" i="6"/>
  <c r="DC73" i="8"/>
  <c r="DM45" i="8"/>
  <c r="DC23" i="7"/>
  <c r="DB113" i="8"/>
  <c r="DB136" i="8" s="1"/>
  <c r="DB150" i="8" s="1"/>
  <c r="DC79" i="8"/>
  <c r="DC133" i="8" s="1"/>
  <c r="DE144" i="3"/>
  <c r="DE145" i="3"/>
  <c r="DE147" i="3"/>
  <c r="DE878" i="3"/>
  <c r="DE875" i="3"/>
  <c r="DE877" i="3"/>
  <c r="DE876" i="3"/>
  <c r="DM16" i="3" l="1"/>
  <c r="DV329" i="4"/>
  <c r="DV331" i="4" s="1"/>
  <c r="DV36" i="4"/>
  <c r="DW15" i="4"/>
  <c r="DW142" i="4"/>
  <c r="DW14" i="5"/>
  <c r="DW49" i="5" s="1"/>
  <c r="DV32" i="5"/>
  <c r="DW141" i="4"/>
  <c r="DW32" i="5" s="1"/>
  <c r="DR36" i="4"/>
  <c r="DR329" i="4"/>
  <c r="DR331" i="4" s="1"/>
  <c r="DI275" i="3"/>
  <c r="DI273" i="3"/>
  <c r="DM55" i="4"/>
  <c r="DM56" i="8"/>
  <c r="DR44" i="8"/>
  <c r="DR45" i="8" s="1"/>
  <c r="DQ44" i="8"/>
  <c r="DQ45" i="8" s="1"/>
  <c r="DC144" i="3"/>
  <c r="DE149" i="3"/>
  <c r="DE150" i="3" s="1"/>
  <c r="DE153" i="3" s="1"/>
  <c r="DQ90" i="6"/>
  <c r="DQ104" i="6" s="1"/>
  <c r="DD150" i="3"/>
  <c r="DD153" i="3" s="1"/>
  <c r="DO129" i="7"/>
  <c r="DN32" i="7"/>
  <c r="DO126" i="7"/>
  <c r="DN29" i="7"/>
  <c r="DO127" i="7"/>
  <c r="DN30" i="7"/>
  <c r="DN210" i="7"/>
  <c r="DO130" i="7"/>
  <c r="DN33" i="7"/>
  <c r="DM205" i="7"/>
  <c r="DL281" i="8"/>
  <c r="DL193" i="8"/>
  <c r="DM193" i="8" s="1"/>
  <c r="DM280" i="8"/>
  <c r="DQ146" i="7"/>
  <c r="DP203" i="7"/>
  <c r="DN128" i="7"/>
  <c r="DM31" i="7"/>
  <c r="DN46" i="7"/>
  <c r="DO159" i="7"/>
  <c r="DO145" i="7"/>
  <c r="DN39" i="7"/>
  <c r="DN202" i="7"/>
  <c r="DO157" i="7"/>
  <c r="DN204" i="7"/>
  <c r="DN44" i="7"/>
  <c r="DK58" i="3"/>
  <c r="DK339" i="3"/>
  <c r="DK278" i="3" s="1"/>
  <c r="DK271" i="3" s="1"/>
  <c r="DJ330" i="3"/>
  <c r="DJ340" i="3"/>
  <c r="DR27" i="6"/>
  <c r="DH132" i="3"/>
  <c r="DD266" i="3"/>
  <c r="DG591" i="3"/>
  <c r="DG570" i="3"/>
  <c r="DJ61" i="3"/>
  <c r="DK698" i="3"/>
  <c r="DJ586" i="3"/>
  <c r="DJ590" i="3" s="1"/>
  <c r="CV496" i="3"/>
  <c r="CV497" i="3" s="1"/>
  <c r="CV492" i="3" s="1"/>
  <c r="CV493" i="3" s="1"/>
  <c r="CV784" i="3"/>
  <c r="CW495" i="3"/>
  <c r="CX768" i="3"/>
  <c r="CW770" i="3"/>
  <c r="CW769" i="3"/>
  <c r="CW783" i="3"/>
  <c r="DI590" i="3"/>
  <c r="DM313" i="3"/>
  <c r="DL317" i="3"/>
  <c r="DL315" i="3"/>
  <c r="DN313" i="3"/>
  <c r="DN283" i="3" s="1"/>
  <c r="DL26" i="6"/>
  <c r="DN16" i="3"/>
  <c r="DN55" i="4"/>
  <c r="DO206" i="3"/>
  <c r="DO207" i="3" s="1"/>
  <c r="DN56" i="8"/>
  <c r="DN57" i="8" s="1"/>
  <c r="DN210" i="3"/>
  <c r="DN208" i="3"/>
  <c r="DK63" i="3"/>
  <c r="DK727" i="3"/>
  <c r="DL723" i="3"/>
  <c r="DT26" i="6"/>
  <c r="DL57" i="3"/>
  <c r="DM675" i="3"/>
  <c r="DO346" i="3"/>
  <c r="DN350" i="3"/>
  <c r="DK658" i="3"/>
  <c r="DL676" i="3"/>
  <c r="DL650" i="3"/>
  <c r="DL658" i="3" s="1"/>
  <c r="DK89" i="4"/>
  <c r="DK93" i="4" s="1"/>
  <c r="DK95" i="4" s="1"/>
  <c r="DL331" i="3"/>
  <c r="DL333" i="3"/>
  <c r="DN329" i="3"/>
  <c r="DJ90" i="4"/>
  <c r="DM329" i="3"/>
  <c r="DP180" i="3"/>
  <c r="DP15" i="3"/>
  <c r="DP54" i="8"/>
  <c r="DP55" i="8" s="1"/>
  <c r="DP182" i="3"/>
  <c r="DP54" i="4"/>
  <c r="DF508" i="3"/>
  <c r="DF510" i="3" s="1"/>
  <c r="DE485" i="3"/>
  <c r="DE510" i="3"/>
  <c r="DE511" i="3" s="1"/>
  <c r="DD486" i="3"/>
  <c r="DD487" i="3"/>
  <c r="DD488" i="3"/>
  <c r="DD489" i="3" s="1"/>
  <c r="DN17" i="3"/>
  <c r="DO233" i="3"/>
  <c r="DN234" i="3"/>
  <c r="DN157" i="3"/>
  <c r="DL14" i="3"/>
  <c r="DL169" i="3"/>
  <c r="DL165" i="3"/>
  <c r="DL161" i="3"/>
  <c r="DM157" i="3"/>
  <c r="DI502" i="3"/>
  <c r="CY559" i="3"/>
  <c r="CY558" i="3"/>
  <c r="DB574" i="3"/>
  <c r="DA571" i="3"/>
  <c r="DA569" i="3" s="1"/>
  <c r="DA565" i="3" s="1"/>
  <c r="DK211" i="3"/>
  <c r="DK209" i="3"/>
  <c r="CZ567" i="3"/>
  <c r="CZ557" i="3"/>
  <c r="CZ566" i="3"/>
  <c r="DM250" i="3"/>
  <c r="DL254" i="3"/>
  <c r="DN250" i="3"/>
  <c r="DN20" i="3" s="1"/>
  <c r="CS640" i="3"/>
  <c r="CX632" i="3"/>
  <c r="DK286" i="3"/>
  <c r="DD79" i="8"/>
  <c r="DD133" i="8" s="1"/>
  <c r="DE138" i="8"/>
  <c r="DC220" i="4"/>
  <c r="DC188" i="5" s="1"/>
  <c r="DC113" i="8"/>
  <c r="DC136" i="8" s="1"/>
  <c r="DC150" i="8" s="1"/>
  <c r="DP263" i="8"/>
  <c r="DP269" i="8" s="1"/>
  <c r="DK276" i="3"/>
  <c r="DK272" i="3"/>
  <c r="DK274" i="3"/>
  <c r="DL351" i="3"/>
  <c r="DN347" i="3"/>
  <c r="DL345" i="3"/>
  <c r="DL284" i="3" s="1"/>
  <c r="DM284" i="3" s="1"/>
  <c r="DM347" i="3"/>
  <c r="DP26" i="6"/>
  <c r="DU45" i="8"/>
  <c r="DB60" i="8"/>
  <c r="DB61" i="8"/>
  <c r="DC82" i="8"/>
  <c r="DC129" i="8"/>
  <c r="DU27" i="6"/>
  <c r="DU104" i="6"/>
  <c r="DE50" i="8"/>
  <c r="DO296" i="3"/>
  <c r="DN298" i="3"/>
  <c r="DN300" i="3"/>
  <c r="DJ773" i="3"/>
  <c r="DO776" i="3"/>
  <c r="DJ286" i="3"/>
  <c r="DD113" i="8"/>
  <c r="DD23" i="7"/>
  <c r="DJ275" i="3"/>
  <c r="DJ273" i="3"/>
  <c r="DJ277" i="3"/>
  <c r="DK349" i="3"/>
  <c r="DK353" i="3"/>
  <c r="DE137" i="8"/>
  <c r="DL285" i="3"/>
  <c r="DL270" i="3"/>
  <c r="DL287" i="3"/>
  <c r="DL289" i="3"/>
  <c r="DE781" i="3"/>
  <c r="DF573" i="3"/>
  <c r="DF874" i="3"/>
  <c r="DF587" i="3"/>
  <c r="DF939" i="3"/>
  <c r="DF360" i="3" s="1"/>
  <c r="DF143" i="3"/>
  <c r="DC59" i="8"/>
  <c r="DC185" i="5"/>
  <c r="DL41" i="8"/>
  <c r="DW36" i="4" l="1"/>
  <c r="DW329" i="4"/>
  <c r="DW331" i="4" s="1"/>
  <c r="DQ27" i="6"/>
  <c r="DV90" i="6"/>
  <c r="DV27" i="6" s="1"/>
  <c r="DM20" i="3"/>
  <c r="DM254" i="3"/>
  <c r="DF717" i="3"/>
  <c r="DF720" i="3" s="1"/>
  <c r="DF719" i="3"/>
  <c r="DR104" i="6"/>
  <c r="DF149" i="3"/>
  <c r="DF152" i="3" s="1"/>
  <c r="DW44" i="8"/>
  <c r="DW45" i="8" s="1"/>
  <c r="DE152" i="3"/>
  <c r="DW90" i="6"/>
  <c r="DV44" i="8"/>
  <c r="DV45" i="8" s="1"/>
  <c r="DP126" i="7"/>
  <c r="DO29" i="7"/>
  <c r="DP129" i="7"/>
  <c r="DO32" i="7"/>
  <c r="DP145" i="7"/>
  <c r="DO202" i="7"/>
  <c r="DO39" i="7"/>
  <c r="DP130" i="7"/>
  <c r="DO33" i="7"/>
  <c r="DP157" i="7"/>
  <c r="DO44" i="7"/>
  <c r="DO204" i="7"/>
  <c r="DP159" i="7"/>
  <c r="DO46" i="7"/>
  <c r="DO128" i="7"/>
  <c r="DN31" i="7"/>
  <c r="DR146" i="7"/>
  <c r="DS146" i="7" s="1"/>
  <c r="DQ203" i="7"/>
  <c r="DR203" i="7" s="1"/>
  <c r="DM281" i="8"/>
  <c r="DN280" i="8" s="1"/>
  <c r="DN193" i="8" s="1"/>
  <c r="DN205" i="7"/>
  <c r="DM282" i="8"/>
  <c r="DP127" i="7"/>
  <c r="DO30" i="7"/>
  <c r="DO210" i="7"/>
  <c r="DF56" i="3"/>
  <c r="DL58" i="3"/>
  <c r="DK330" i="3"/>
  <c r="DK340" i="3"/>
  <c r="DL339" i="3"/>
  <c r="DL278" i="3" s="1"/>
  <c r="DL271" i="3" s="1"/>
  <c r="DF35" i="6"/>
  <c r="DN270" i="3"/>
  <c r="DK61" i="3"/>
  <c r="DK586" i="3"/>
  <c r="DK590" i="3" s="1"/>
  <c r="DK570" i="3" s="1"/>
  <c r="DL698" i="3"/>
  <c r="DK708" i="3"/>
  <c r="DJ570" i="3"/>
  <c r="DJ591" i="3"/>
  <c r="DI591" i="3"/>
  <c r="DI570" i="3"/>
  <c r="CW496" i="3"/>
  <c r="CX496" i="3" s="1"/>
  <c r="CW784" i="3"/>
  <c r="CY779" i="3"/>
  <c r="CY768" i="3" s="1"/>
  <c r="CX783" i="3"/>
  <c r="CX770" i="3"/>
  <c r="CX495" i="3"/>
  <c r="DN315" i="3"/>
  <c r="DO313" i="3"/>
  <c r="DO283" i="3" s="1"/>
  <c r="DN317" i="3"/>
  <c r="DM317" i="3"/>
  <c r="DM315" i="3"/>
  <c r="DM283" i="3"/>
  <c r="DQ26" i="6"/>
  <c r="DL654" i="3"/>
  <c r="DL659" i="3" s="1"/>
  <c r="DO16" i="3"/>
  <c r="DP206" i="3"/>
  <c r="DP207" i="3" s="1"/>
  <c r="DO210" i="3"/>
  <c r="DO208" i="3"/>
  <c r="DO55" i="4"/>
  <c r="DO56" i="8"/>
  <c r="DO57" i="8" s="1"/>
  <c r="DL63" i="3"/>
  <c r="DL727" i="3"/>
  <c r="DM723" i="3"/>
  <c r="DK659" i="3"/>
  <c r="DM57" i="3"/>
  <c r="DN675" i="3"/>
  <c r="DO350" i="3"/>
  <c r="DP346" i="3"/>
  <c r="DM676" i="3"/>
  <c r="DM658" i="3"/>
  <c r="DF511" i="3"/>
  <c r="DM331" i="3"/>
  <c r="DM333" i="3"/>
  <c r="DO329" i="3"/>
  <c r="DN333" i="3"/>
  <c r="DN331" i="3"/>
  <c r="DL89" i="4"/>
  <c r="DL90" i="4" s="1"/>
  <c r="DM650" i="3"/>
  <c r="DK90" i="4"/>
  <c r="DG508" i="3"/>
  <c r="DF485" i="3"/>
  <c r="DQ15" i="3"/>
  <c r="DQ182" i="3"/>
  <c r="DQ180" i="3"/>
  <c r="DQ54" i="4"/>
  <c r="DQ54" i="8"/>
  <c r="DQ55" i="8" s="1"/>
  <c r="DE488" i="3"/>
  <c r="DE489" i="3" s="1"/>
  <c r="DE487" i="3"/>
  <c r="DE486" i="3"/>
  <c r="DM14" i="3"/>
  <c r="DO17" i="3"/>
  <c r="DO234" i="3"/>
  <c r="DP233" i="3"/>
  <c r="DO157" i="3"/>
  <c r="DN14" i="3"/>
  <c r="DN161" i="3"/>
  <c r="DN169" i="3"/>
  <c r="DN165" i="3"/>
  <c r="DJ502" i="3"/>
  <c r="DN254" i="3"/>
  <c r="DO250" i="3"/>
  <c r="DO20" i="3" s="1"/>
  <c r="CZ559" i="3"/>
  <c r="CZ558" i="3"/>
  <c r="CX640" i="3"/>
  <c r="DA566" i="3"/>
  <c r="DA567" i="3"/>
  <c r="DA557" i="3"/>
  <c r="DB571" i="3"/>
  <c r="DB569" i="3" s="1"/>
  <c r="DB565" i="3" s="1"/>
  <c r="DD574" i="3"/>
  <c r="DL209" i="3"/>
  <c r="DL211" i="3"/>
  <c r="DM286" i="3"/>
  <c r="DC61" i="8"/>
  <c r="DC60" i="8"/>
  <c r="DF115" i="8"/>
  <c r="DL272" i="3"/>
  <c r="DL276" i="3"/>
  <c r="DL274" i="3"/>
  <c r="DF144" i="3"/>
  <c r="DF147" i="3"/>
  <c r="DF145" i="3"/>
  <c r="DF875" i="3"/>
  <c r="DF876" i="3"/>
  <c r="DF878" i="3"/>
  <c r="DF877" i="3"/>
  <c r="DP296" i="3"/>
  <c r="DO298" i="3"/>
  <c r="DO300" i="3"/>
  <c r="DF765" i="3"/>
  <c r="DF781" i="3" s="1"/>
  <c r="DN351" i="3"/>
  <c r="DO347" i="3"/>
  <c r="DN345" i="3"/>
  <c r="DN284" i="3" s="1"/>
  <c r="DM270" i="3"/>
  <c r="DU26" i="6"/>
  <c r="DK273" i="3"/>
  <c r="DK277" i="3"/>
  <c r="DK275" i="3"/>
  <c r="DD136" i="8"/>
  <c r="DD150" i="8" s="1"/>
  <c r="DM351" i="3"/>
  <c r="DE75" i="8"/>
  <c r="DE131" i="8" s="1"/>
  <c r="DL286" i="3"/>
  <c r="DN289" i="3"/>
  <c r="DN285" i="3"/>
  <c r="DN287" i="3"/>
  <c r="DL349" i="3"/>
  <c r="DL353" i="3"/>
  <c r="DM345" i="3"/>
  <c r="DQ263" i="8"/>
  <c r="DQ269" i="8" s="1"/>
  <c r="DB71" i="8"/>
  <c r="DV104" i="6" l="1"/>
  <c r="DW27" i="6"/>
  <c r="DF150" i="3"/>
  <c r="DF153" i="3" s="1"/>
  <c r="DR26" i="6"/>
  <c r="DQ129" i="7"/>
  <c r="DP32" i="7"/>
  <c r="DQ126" i="7"/>
  <c r="DP29" i="7"/>
  <c r="DQ127" i="7"/>
  <c r="DP30" i="7"/>
  <c r="DP210" i="7"/>
  <c r="DP128" i="7"/>
  <c r="DO31" i="7"/>
  <c r="DN281" i="8"/>
  <c r="DO280" i="8" s="1"/>
  <c r="DO193" i="8" s="1"/>
  <c r="DQ157" i="7"/>
  <c r="DP44" i="7"/>
  <c r="DP204" i="7"/>
  <c r="DO205" i="7"/>
  <c r="DQ130" i="7"/>
  <c r="DP33" i="7"/>
  <c r="DT146" i="7"/>
  <c r="DS203" i="7"/>
  <c r="DP46" i="7"/>
  <c r="DQ159" i="7"/>
  <c r="DQ145" i="7"/>
  <c r="DP202" i="7"/>
  <c r="DP39" i="7"/>
  <c r="DN274" i="3"/>
  <c r="DF114" i="8"/>
  <c r="DF137" i="8" s="1"/>
  <c r="DM58" i="3"/>
  <c r="DN339" i="3"/>
  <c r="DN278" i="3" s="1"/>
  <c r="DN271" i="3" s="1"/>
  <c r="DL330" i="3"/>
  <c r="DM339" i="3"/>
  <c r="DM340" i="3" s="1"/>
  <c r="DL340" i="3"/>
  <c r="DN272" i="3"/>
  <c r="DN276" i="3"/>
  <c r="DH35" i="6"/>
  <c r="DF41" i="8"/>
  <c r="DF33" i="6"/>
  <c r="DK121" i="3"/>
  <c r="DK86" i="3" s="1"/>
  <c r="DD73" i="8"/>
  <c r="DO270" i="3"/>
  <c r="DO274" i="3" s="1"/>
  <c r="CW497" i="3"/>
  <c r="CX497" i="3" s="1"/>
  <c r="DK591" i="3"/>
  <c r="CY769" i="3"/>
  <c r="CY495" i="3"/>
  <c r="CY770" i="3"/>
  <c r="CZ779" i="3"/>
  <c r="CZ768" i="3" s="1"/>
  <c r="CY783" i="3"/>
  <c r="DL61" i="3"/>
  <c r="DN698" i="3"/>
  <c r="DM698" i="3"/>
  <c r="DL586" i="3"/>
  <c r="DM586" i="3" s="1"/>
  <c r="DL708" i="3"/>
  <c r="DM287" i="3"/>
  <c r="DM285" i="3"/>
  <c r="DP313" i="3"/>
  <c r="DP283" i="3" s="1"/>
  <c r="DO315" i="3"/>
  <c r="DO317" i="3"/>
  <c r="DM654" i="3"/>
  <c r="DP16" i="3"/>
  <c r="DP208" i="3"/>
  <c r="DP56" i="8"/>
  <c r="DP57" i="8" s="1"/>
  <c r="DQ206" i="3"/>
  <c r="DP55" i="4"/>
  <c r="DP210" i="3"/>
  <c r="DM63" i="3"/>
  <c r="DN57" i="3"/>
  <c r="DO675" i="3"/>
  <c r="DQ346" i="3"/>
  <c r="DR346" i="3" s="1"/>
  <c r="DR350" i="3" s="1"/>
  <c r="DP350" i="3"/>
  <c r="DN676" i="3"/>
  <c r="DL93" i="4"/>
  <c r="DN650" i="3"/>
  <c r="DN654" i="3" s="1"/>
  <c r="DM89" i="4"/>
  <c r="DO331" i="3"/>
  <c r="DP329" i="3"/>
  <c r="DO333" i="3"/>
  <c r="DS15" i="3"/>
  <c r="DS182" i="3"/>
  <c r="DS54" i="4"/>
  <c r="DS180" i="3"/>
  <c r="DS54" i="8"/>
  <c r="DS55" i="8" s="1"/>
  <c r="DR54" i="4"/>
  <c r="DR182" i="3"/>
  <c r="DR15" i="3"/>
  <c r="DR54" i="8"/>
  <c r="DR55" i="8" s="1"/>
  <c r="DR180" i="3"/>
  <c r="DF487" i="3"/>
  <c r="DF486" i="3"/>
  <c r="DF488" i="3"/>
  <c r="DF489" i="3" s="1"/>
  <c r="DH508" i="3"/>
  <c r="DI508" i="3"/>
  <c r="DG485" i="3"/>
  <c r="DP17" i="3"/>
  <c r="DQ233" i="3"/>
  <c r="DP234" i="3"/>
  <c r="DP157" i="3"/>
  <c r="DO14" i="3"/>
  <c r="DO165" i="3"/>
  <c r="DO161" i="3"/>
  <c r="DO169" i="3"/>
  <c r="DK502" i="3"/>
  <c r="DB566" i="3"/>
  <c r="DB557" i="3"/>
  <c r="DB567" i="3"/>
  <c r="DN209" i="3"/>
  <c r="DN211" i="3"/>
  <c r="DA559" i="3"/>
  <c r="DA558" i="3"/>
  <c r="DP250" i="3"/>
  <c r="DP20" i="3" s="1"/>
  <c r="DO254" i="3"/>
  <c r="DM211" i="3"/>
  <c r="DM209" i="3"/>
  <c r="DE574" i="3"/>
  <c r="DD571" i="3"/>
  <c r="DD569" i="3" s="1"/>
  <c r="DD565" i="3" s="1"/>
  <c r="DL275" i="3"/>
  <c r="DL273" i="3"/>
  <c r="DL277" i="3"/>
  <c r="DB45" i="7"/>
  <c r="DN353" i="3"/>
  <c r="DN349" i="3"/>
  <c r="DK773" i="3"/>
  <c r="DP776" i="3"/>
  <c r="DP300" i="3"/>
  <c r="DQ296" i="3"/>
  <c r="DP298" i="3"/>
  <c r="DC71" i="8"/>
  <c r="DE113" i="8"/>
  <c r="DE79" i="8"/>
  <c r="DE133" i="8" s="1"/>
  <c r="DM349" i="3"/>
  <c r="DN286" i="3"/>
  <c r="DB81" i="8"/>
  <c r="DB128" i="8"/>
  <c r="DB14" i="8"/>
  <c r="DO351" i="3"/>
  <c r="DP347" i="3"/>
  <c r="DO345" i="3"/>
  <c r="DO284" i="3" s="1"/>
  <c r="DO287" i="3"/>
  <c r="DO285" i="3"/>
  <c r="DO289" i="3"/>
  <c r="DR263" i="8"/>
  <c r="DB22" i="7"/>
  <c r="DB24" i="7"/>
  <c r="DF50" i="8"/>
  <c r="DE23" i="7"/>
  <c r="DF138" i="8"/>
  <c r="DR206" i="3" l="1"/>
  <c r="DR210" i="3" s="1"/>
  <c r="DQ207" i="3"/>
  <c r="DR207" i="3" s="1"/>
  <c r="DV26" i="6"/>
  <c r="DW104" i="6"/>
  <c r="DG717" i="3"/>
  <c r="DG720" i="3" s="1"/>
  <c r="DG719" i="3"/>
  <c r="DR126" i="7"/>
  <c r="DQ29" i="7"/>
  <c r="DR129" i="7"/>
  <c r="DQ32" i="7"/>
  <c r="DR145" i="7"/>
  <c r="DQ39" i="7"/>
  <c r="DQ202" i="7"/>
  <c r="DR202" i="7" s="1"/>
  <c r="DU146" i="7"/>
  <c r="DT203" i="7"/>
  <c r="DR159" i="7"/>
  <c r="DQ46" i="7"/>
  <c r="DR130" i="7"/>
  <c r="DQ33" i="7"/>
  <c r="DR157" i="7"/>
  <c r="DQ44" i="7"/>
  <c r="DQ204" i="7"/>
  <c r="DP205" i="7"/>
  <c r="DO281" i="8"/>
  <c r="DP280" i="8" s="1"/>
  <c r="DP193" i="8" s="1"/>
  <c r="DQ128" i="7"/>
  <c r="DP31" i="7"/>
  <c r="DR127" i="7"/>
  <c r="DQ30" i="7"/>
  <c r="DQ210" i="7"/>
  <c r="DR210" i="7" s="1"/>
  <c r="DN58" i="3"/>
  <c r="DM278" i="3"/>
  <c r="DM271" i="3" s="1"/>
  <c r="DN340" i="3"/>
  <c r="DO339" i="3"/>
  <c r="DO278" i="3" s="1"/>
  <c r="DO271" i="3" s="1"/>
  <c r="DN330" i="3"/>
  <c r="DF291" i="8"/>
  <c r="DO272" i="3"/>
  <c r="DO276" i="3"/>
  <c r="DK264" i="8"/>
  <c r="DI35" i="6"/>
  <c r="DI41" i="8"/>
  <c r="DH41" i="8"/>
  <c r="DH33" i="6"/>
  <c r="DL121" i="3"/>
  <c r="DL86" i="3" s="1"/>
  <c r="DM86" i="3" s="1"/>
  <c r="DM97" i="3" s="1"/>
  <c r="DK132" i="3"/>
  <c r="DF365" i="3"/>
  <c r="DF366" i="3" s="1"/>
  <c r="DF362" i="3"/>
  <c r="DF363" i="3" s="1"/>
  <c r="DD59" i="8"/>
  <c r="DD77" i="8"/>
  <c r="DD132" i="8" s="1"/>
  <c r="DD82" i="8"/>
  <c r="DD129" i="8"/>
  <c r="CW492" i="3"/>
  <c r="CW493" i="3" s="1"/>
  <c r="DM61" i="3"/>
  <c r="DM708" i="3"/>
  <c r="DN61" i="3"/>
  <c r="DN586" i="3"/>
  <c r="DN590" i="3" s="1"/>
  <c r="DN570" i="3" s="1"/>
  <c r="DN708" i="3"/>
  <c r="DO698" i="3"/>
  <c r="DA779" i="3"/>
  <c r="DA768" i="3" s="1"/>
  <c r="CZ769" i="3"/>
  <c r="CZ783" i="3"/>
  <c r="CZ770" i="3"/>
  <c r="CZ495" i="3"/>
  <c r="CY496" i="3"/>
  <c r="CY497" i="3" s="1"/>
  <c r="CY492" i="3" s="1"/>
  <c r="CY784" i="3"/>
  <c r="DL590" i="3"/>
  <c r="DP317" i="3"/>
  <c r="DQ313" i="3"/>
  <c r="DQ283" i="3" s="1"/>
  <c r="DP315" i="3"/>
  <c r="DN658" i="3"/>
  <c r="DN659" i="3" s="1"/>
  <c r="DR16" i="3"/>
  <c r="DQ16" i="3"/>
  <c r="DQ210" i="3"/>
  <c r="DS206" i="3"/>
  <c r="DS207" i="3" s="1"/>
  <c r="DQ55" i="4"/>
  <c r="DQ56" i="8"/>
  <c r="DQ57" i="8" s="1"/>
  <c r="DQ208" i="3"/>
  <c r="DO57" i="3"/>
  <c r="DP675" i="3"/>
  <c r="DQ350" i="3"/>
  <c r="DS346" i="3"/>
  <c r="DO676" i="3"/>
  <c r="DP333" i="3"/>
  <c r="DQ329" i="3"/>
  <c r="DP331" i="3"/>
  <c r="DN89" i="4"/>
  <c r="DN93" i="4" s="1"/>
  <c r="DN95" i="4" s="1"/>
  <c r="DO650" i="3"/>
  <c r="DM90" i="4"/>
  <c r="DM93" i="4"/>
  <c r="DL95" i="4"/>
  <c r="DG487" i="3"/>
  <c r="DG486" i="3"/>
  <c r="DT15" i="3"/>
  <c r="DT54" i="4"/>
  <c r="DT180" i="3"/>
  <c r="DT54" i="8"/>
  <c r="DT55" i="8" s="1"/>
  <c r="DT182" i="3"/>
  <c r="DJ508" i="3"/>
  <c r="DI485" i="3"/>
  <c r="DP14" i="3"/>
  <c r="DP169" i="3"/>
  <c r="DP161" i="3"/>
  <c r="DP165" i="3"/>
  <c r="DQ17" i="3"/>
  <c r="DQ234" i="3"/>
  <c r="DS233" i="3"/>
  <c r="DQ157" i="3"/>
  <c r="DR233" i="3"/>
  <c r="DL502" i="3"/>
  <c r="DP254" i="3"/>
  <c r="DQ250" i="3"/>
  <c r="DQ20" i="3" s="1"/>
  <c r="DF574" i="3"/>
  <c r="DE571" i="3"/>
  <c r="DE569" i="3" s="1"/>
  <c r="DE565" i="3" s="1"/>
  <c r="DO209" i="3"/>
  <c r="DO211" i="3"/>
  <c r="DB559" i="3"/>
  <c r="DB558" i="3"/>
  <c r="DD567" i="3"/>
  <c r="DD566" i="3"/>
  <c r="DC24" i="7"/>
  <c r="DO41" i="8"/>
  <c r="DE136" i="8"/>
  <c r="DE150" i="8" s="1"/>
  <c r="DF74" i="8"/>
  <c r="DF130" i="8" s="1"/>
  <c r="DC45" i="7"/>
  <c r="DO286" i="3"/>
  <c r="DG765" i="3"/>
  <c r="DG781" i="3" s="1"/>
  <c r="DH781" i="3" s="1"/>
  <c r="DB43" i="7"/>
  <c r="DC22" i="7"/>
  <c r="DS263" i="8"/>
  <c r="DS269" i="8" s="1"/>
  <c r="DR269" i="8"/>
  <c r="DO353" i="3"/>
  <c r="DO349" i="3"/>
  <c r="DB46" i="8"/>
  <c r="DB15" i="8"/>
  <c r="DC14" i="8"/>
  <c r="DC81" i="8"/>
  <c r="DC128" i="8"/>
  <c r="DP345" i="3"/>
  <c r="DP284" i="3" s="1"/>
  <c r="DP351" i="3"/>
  <c r="DQ347" i="3"/>
  <c r="DF75" i="8"/>
  <c r="DF131" i="8" s="1"/>
  <c r="DQ298" i="3"/>
  <c r="DQ300" i="3"/>
  <c r="DS296" i="3"/>
  <c r="DR296" i="3"/>
  <c r="DN275" i="3"/>
  <c r="DN273" i="3"/>
  <c r="DN277" i="3"/>
  <c r="DP285" i="3"/>
  <c r="DP287" i="3"/>
  <c r="DP289" i="3"/>
  <c r="DP270" i="3"/>
  <c r="DC632" i="3"/>
  <c r="BS641" i="3" s="1"/>
  <c r="DR208" i="3" l="1"/>
  <c r="DR55" i="4"/>
  <c r="DR56" i="8"/>
  <c r="DR57" i="8" s="1"/>
  <c r="DW26" i="6"/>
  <c r="DR32" i="7"/>
  <c r="DS129" i="7"/>
  <c r="DR29" i="7"/>
  <c r="DS126" i="7"/>
  <c r="DS127" i="7"/>
  <c r="DR30" i="7"/>
  <c r="DR204" i="7"/>
  <c r="DQ205" i="7"/>
  <c r="DS130" i="7"/>
  <c r="DR33" i="7"/>
  <c r="DR128" i="7"/>
  <c r="DQ31" i="7"/>
  <c r="DP281" i="8"/>
  <c r="DQ280" i="8" s="1"/>
  <c r="DS157" i="7"/>
  <c r="DR44" i="7"/>
  <c r="DS159" i="7"/>
  <c r="DR46" i="7"/>
  <c r="DV146" i="7"/>
  <c r="DU203" i="7"/>
  <c r="DS145" i="7"/>
  <c r="DR39" i="7"/>
  <c r="DO58" i="3"/>
  <c r="DO340" i="3"/>
  <c r="DP339" i="3"/>
  <c r="DP278" i="3" s="1"/>
  <c r="DP271" i="3" s="1"/>
  <c r="DO330" i="3"/>
  <c r="DI33" i="6"/>
  <c r="DL264" i="8"/>
  <c r="DK268" i="8"/>
  <c r="DJ254" i="8"/>
  <c r="DM121" i="3"/>
  <c r="DL132" i="3"/>
  <c r="DD61" i="8"/>
  <c r="DD60" i="8"/>
  <c r="CX492" i="3"/>
  <c r="CY493" i="3"/>
  <c r="DN591" i="3"/>
  <c r="CZ496" i="3"/>
  <c r="CZ497" i="3" s="1"/>
  <c r="CZ492" i="3" s="1"/>
  <c r="CZ493" i="3" s="1"/>
  <c r="CZ784" i="3"/>
  <c r="DL591" i="3"/>
  <c r="DL570" i="3"/>
  <c r="DO61" i="3"/>
  <c r="DO708" i="3"/>
  <c r="DO586" i="3"/>
  <c r="DO590" i="3" s="1"/>
  <c r="DP698" i="3"/>
  <c r="DA783" i="3"/>
  <c r="DB779" i="3"/>
  <c r="DB768" i="3" s="1"/>
  <c r="DA770" i="3"/>
  <c r="DA769" i="3"/>
  <c r="DA495" i="3"/>
  <c r="DR313" i="3"/>
  <c r="DR283" i="3" s="1"/>
  <c r="DQ315" i="3"/>
  <c r="DS313" i="3"/>
  <c r="DS283" i="3" s="1"/>
  <c r="DQ317" i="3"/>
  <c r="DS16" i="3"/>
  <c r="DS56" i="8"/>
  <c r="DS57" i="8" s="1"/>
  <c r="DS210" i="3"/>
  <c r="DT206" i="3"/>
  <c r="DT207" i="3" s="1"/>
  <c r="DS208" i="3"/>
  <c r="DS55" i="4"/>
  <c r="DP57" i="3"/>
  <c r="DQ675" i="3"/>
  <c r="DS350" i="3"/>
  <c r="DT346" i="3"/>
  <c r="DP676" i="3"/>
  <c r="DO89" i="4"/>
  <c r="DP650" i="3"/>
  <c r="DP658" i="3" s="1"/>
  <c r="DQ333" i="3"/>
  <c r="DS329" i="3"/>
  <c r="DQ331" i="3"/>
  <c r="DO654" i="3"/>
  <c r="DR329" i="3"/>
  <c r="DO658" i="3"/>
  <c r="DN90" i="4"/>
  <c r="DK508" i="3"/>
  <c r="DJ485" i="3"/>
  <c r="DU54" i="8"/>
  <c r="DU55" i="8" s="1"/>
  <c r="DU182" i="3"/>
  <c r="DU15" i="3"/>
  <c r="DU54" i="4"/>
  <c r="DU180" i="3"/>
  <c r="DI486" i="3"/>
  <c r="DI487" i="3"/>
  <c r="DR17" i="3"/>
  <c r="DQ14" i="3"/>
  <c r="DQ169" i="3"/>
  <c r="DQ165" i="3"/>
  <c r="DQ161" i="3"/>
  <c r="DS17" i="3"/>
  <c r="DS234" i="3"/>
  <c r="DT233" i="3"/>
  <c r="DS157" i="3"/>
  <c r="DR234" i="3"/>
  <c r="DR157" i="3"/>
  <c r="DN502" i="3"/>
  <c r="DG574" i="3"/>
  <c r="DF571" i="3"/>
  <c r="DF569" i="3" s="1"/>
  <c r="DF565" i="3" s="1"/>
  <c r="DP209" i="3"/>
  <c r="DP211" i="3"/>
  <c r="DQ254" i="3"/>
  <c r="DS250" i="3"/>
  <c r="DS20" i="3" s="1"/>
  <c r="DR250" i="3"/>
  <c r="DE566" i="3"/>
  <c r="DE567" i="3"/>
  <c r="DP272" i="3"/>
  <c r="DP274" i="3"/>
  <c r="DP276" i="3"/>
  <c r="DP286" i="3"/>
  <c r="DR300" i="3"/>
  <c r="DR298" i="3"/>
  <c r="DQ289" i="3"/>
  <c r="DQ270" i="3"/>
  <c r="DR270" i="3" s="1"/>
  <c r="DQ285" i="3"/>
  <c r="DQ287" i="3"/>
  <c r="DF79" i="8"/>
  <c r="DF133" i="8" s="1"/>
  <c r="DP353" i="3"/>
  <c r="DP349" i="3"/>
  <c r="DS347" i="3"/>
  <c r="DQ351" i="3"/>
  <c r="DQ345" i="3"/>
  <c r="DR347" i="3"/>
  <c r="DT263" i="8"/>
  <c r="DS300" i="3"/>
  <c r="DT296" i="3"/>
  <c r="DS298" i="3"/>
  <c r="DG114" i="8"/>
  <c r="DF23" i="7"/>
  <c r="DC15" i="8"/>
  <c r="DC46" i="8"/>
  <c r="DO273" i="3"/>
  <c r="DO275" i="3"/>
  <c r="DO277" i="3"/>
  <c r="DC43" i="7"/>
  <c r="DL773" i="3"/>
  <c r="DQ776" i="3"/>
  <c r="DH765" i="3"/>
  <c r="DF113" i="8"/>
  <c r="DC640" i="3"/>
  <c r="DR20" i="3" l="1"/>
  <c r="DR254" i="3"/>
  <c r="DS29" i="7"/>
  <c r="DT126" i="7"/>
  <c r="DS32" i="7"/>
  <c r="DT129" i="7"/>
  <c r="DT145" i="7"/>
  <c r="DS202" i="7"/>
  <c r="DS39" i="7"/>
  <c r="DS46" i="7"/>
  <c r="DT159" i="7"/>
  <c r="DQ193" i="8"/>
  <c r="DR193" i="8" s="1"/>
  <c r="DR280" i="8"/>
  <c r="DW146" i="7"/>
  <c r="DV203" i="7"/>
  <c r="DW203" i="7" s="1"/>
  <c r="DT130" i="7"/>
  <c r="DS33" i="7"/>
  <c r="DS128" i="7"/>
  <c r="DR31" i="7"/>
  <c r="DT157" i="7"/>
  <c r="DS204" i="7"/>
  <c r="DS44" i="7"/>
  <c r="DR205" i="7"/>
  <c r="DQ281" i="8"/>
  <c r="DT127" i="7"/>
  <c r="DS30" i="7"/>
  <c r="DS210" i="7"/>
  <c r="DP58" i="3"/>
  <c r="DP340" i="3"/>
  <c r="DP330" i="3"/>
  <c r="DQ339" i="3"/>
  <c r="DQ278" i="3" s="1"/>
  <c r="DQ271" i="3" s="1"/>
  <c r="DK112" i="6"/>
  <c r="DK265" i="8"/>
  <c r="DM264" i="8"/>
  <c r="DL268" i="8"/>
  <c r="DD24" i="7"/>
  <c r="DN121" i="3"/>
  <c r="DN86" i="3" s="1"/>
  <c r="DM132" i="3"/>
  <c r="DS270" i="3"/>
  <c r="DS274" i="3" s="1"/>
  <c r="DD71" i="8"/>
  <c r="DC768" i="3"/>
  <c r="DB783" i="3"/>
  <c r="DB495" i="3"/>
  <c r="DB769" i="3"/>
  <c r="DB770" i="3"/>
  <c r="DO591" i="3"/>
  <c r="DO570" i="3"/>
  <c r="DP61" i="3"/>
  <c r="DQ698" i="3"/>
  <c r="DP586" i="3"/>
  <c r="DP590" i="3" s="1"/>
  <c r="DP591" i="3" s="1"/>
  <c r="DP708" i="3"/>
  <c r="DA496" i="3"/>
  <c r="DA497" i="3" s="1"/>
  <c r="DA492" i="3" s="1"/>
  <c r="DA493" i="3" s="1"/>
  <c r="DA784" i="3"/>
  <c r="DT313" i="3"/>
  <c r="DT283" i="3" s="1"/>
  <c r="DS317" i="3"/>
  <c r="DS315" i="3"/>
  <c r="DR317" i="3"/>
  <c r="DR315" i="3"/>
  <c r="DT16" i="3"/>
  <c r="DT56" i="8"/>
  <c r="DT57" i="8" s="1"/>
  <c r="DU206" i="3"/>
  <c r="DU207" i="3" s="1"/>
  <c r="DT210" i="3"/>
  <c r="DT208" i="3"/>
  <c r="DT55" i="4"/>
  <c r="DP654" i="3"/>
  <c r="DQ57" i="3"/>
  <c r="DR675" i="3"/>
  <c r="DU346" i="3"/>
  <c r="DT350" i="3"/>
  <c r="DQ676" i="3"/>
  <c r="DR333" i="3"/>
  <c r="DR331" i="3"/>
  <c r="DQ650" i="3"/>
  <c r="DQ654" i="3" s="1"/>
  <c r="DP89" i="4"/>
  <c r="DP93" i="4" s="1"/>
  <c r="DP95" i="4" s="1"/>
  <c r="DO659" i="3"/>
  <c r="DS331" i="3"/>
  <c r="DT329" i="3"/>
  <c r="DS333" i="3"/>
  <c r="DO90" i="4"/>
  <c r="DO93" i="4"/>
  <c r="DO95" i="4" s="1"/>
  <c r="DW180" i="3"/>
  <c r="DW15" i="3"/>
  <c r="DW182" i="3"/>
  <c r="DW54" i="8"/>
  <c r="DW55" i="8" s="1"/>
  <c r="DW54" i="4"/>
  <c r="DV54" i="8"/>
  <c r="DV55" i="8" s="1"/>
  <c r="DV15" i="3"/>
  <c r="DV182" i="3"/>
  <c r="DV54" i="4"/>
  <c r="DV180" i="3"/>
  <c r="DJ487" i="3"/>
  <c r="DJ486" i="3"/>
  <c r="DL508" i="3"/>
  <c r="DK485" i="3"/>
  <c r="DS14" i="3"/>
  <c r="DS169" i="3"/>
  <c r="DS165" i="3"/>
  <c r="DS161" i="3"/>
  <c r="DT17" i="3"/>
  <c r="DU233" i="3"/>
  <c r="DT234" i="3"/>
  <c r="DT157" i="3"/>
  <c r="DR14" i="3"/>
  <c r="DR161" i="3"/>
  <c r="DR165" i="3"/>
  <c r="DO502" i="3"/>
  <c r="DQ209" i="3"/>
  <c r="DQ211" i="3"/>
  <c r="DS254" i="3"/>
  <c r="DT250" i="3"/>
  <c r="DT20" i="3" s="1"/>
  <c r="DR211" i="3"/>
  <c r="DR209" i="3"/>
  <c r="DF566" i="3"/>
  <c r="DF567" i="3"/>
  <c r="DI574" i="3"/>
  <c r="DJ574" i="3" s="1"/>
  <c r="DK574" i="3" s="1"/>
  <c r="DL574" i="3" s="1"/>
  <c r="DP273" i="3"/>
  <c r="DP275" i="3"/>
  <c r="DP277" i="3"/>
  <c r="DH798" i="3"/>
  <c r="DH120" i="4" s="1"/>
  <c r="DU296" i="3"/>
  <c r="DT298" i="3"/>
  <c r="DT300" i="3"/>
  <c r="DU263" i="8"/>
  <c r="DU269" i="8" s="1"/>
  <c r="DG137" i="8"/>
  <c r="DQ353" i="3"/>
  <c r="DQ349" i="3"/>
  <c r="DR345" i="3"/>
  <c r="DF136" i="8"/>
  <c r="DF150" i="8" s="1"/>
  <c r="DH114" i="8"/>
  <c r="DT269" i="8"/>
  <c r="DQ272" i="3"/>
  <c r="DQ276" i="3"/>
  <c r="DQ274" i="3"/>
  <c r="DS289" i="3"/>
  <c r="DS285" i="3"/>
  <c r="DS287" i="3"/>
  <c r="DG75" i="8"/>
  <c r="DG131" i="8" s="1"/>
  <c r="DR351" i="3"/>
  <c r="DT347" i="3"/>
  <c r="DS351" i="3"/>
  <c r="DS345" i="3"/>
  <c r="DQ284" i="3"/>
  <c r="DR287" i="3"/>
  <c r="DR285" i="3"/>
  <c r="DQ41" i="8"/>
  <c r="DT32" i="7" l="1"/>
  <c r="DU129" i="7"/>
  <c r="DT29" i="7"/>
  <c r="DU126" i="7"/>
  <c r="DT128" i="7"/>
  <c r="DS31" i="7"/>
  <c r="DR281" i="8"/>
  <c r="DS280" i="8" s="1"/>
  <c r="DS193" i="8" s="1"/>
  <c r="DU157" i="7"/>
  <c r="DT44" i="7"/>
  <c r="DT204" i="7"/>
  <c r="DR282" i="8"/>
  <c r="DU127" i="7"/>
  <c r="DT30" i="7"/>
  <c r="DT210" i="7"/>
  <c r="DU130" i="7"/>
  <c r="DT33" i="7"/>
  <c r="DS205" i="7"/>
  <c r="DU159" i="7"/>
  <c r="DT46" i="7"/>
  <c r="DU145" i="7"/>
  <c r="DT202" i="7"/>
  <c r="DT39" i="7"/>
  <c r="DQ58" i="3"/>
  <c r="DR339" i="3"/>
  <c r="DR340" i="3" s="1"/>
  <c r="DQ330" i="3"/>
  <c r="DS339" i="3"/>
  <c r="DS278" i="3" s="1"/>
  <c r="DS271" i="3" s="1"/>
  <c r="DQ340" i="3"/>
  <c r="DS272" i="3"/>
  <c r="DS276" i="3"/>
  <c r="DL265" i="8"/>
  <c r="DL254" i="8"/>
  <c r="DK123" i="6"/>
  <c r="DK35" i="6"/>
  <c r="DK41" i="8"/>
  <c r="DM112" i="6"/>
  <c r="DN264" i="8"/>
  <c r="DM268" i="8"/>
  <c r="DT270" i="3"/>
  <c r="DP659" i="3"/>
  <c r="DO121" i="3"/>
  <c r="DO86" i="3" s="1"/>
  <c r="DN132" i="3"/>
  <c r="DP570" i="3"/>
  <c r="DD128" i="8"/>
  <c r="DD14" i="8"/>
  <c r="DD81" i="8"/>
  <c r="DD45" i="7"/>
  <c r="DD22" i="7"/>
  <c r="DF73" i="8"/>
  <c r="DC495" i="3"/>
  <c r="DB496" i="3"/>
  <c r="DC496" i="3" s="1"/>
  <c r="DB784" i="3"/>
  <c r="DQ61" i="3"/>
  <c r="DQ586" i="3"/>
  <c r="DR698" i="3"/>
  <c r="DQ708" i="3"/>
  <c r="DS698" i="3"/>
  <c r="DC770" i="3"/>
  <c r="DC783" i="3"/>
  <c r="DD779" i="3"/>
  <c r="DD768" i="3" s="1"/>
  <c r="DU313" i="3"/>
  <c r="DU283" i="3" s="1"/>
  <c r="DT317" i="3"/>
  <c r="DT315" i="3"/>
  <c r="DU16" i="3"/>
  <c r="DV206" i="3"/>
  <c r="DU56" i="8"/>
  <c r="DU57" i="8" s="1"/>
  <c r="DU55" i="4"/>
  <c r="DU210" i="3"/>
  <c r="DU208" i="3"/>
  <c r="DR57" i="3"/>
  <c r="DS675" i="3"/>
  <c r="DV346" i="3"/>
  <c r="DV350" i="3" s="1"/>
  <c r="DU350" i="3"/>
  <c r="DQ658" i="3"/>
  <c r="DR676" i="3"/>
  <c r="DR654" i="3"/>
  <c r="DQ89" i="4"/>
  <c r="DQ90" i="4" s="1"/>
  <c r="DR650" i="3"/>
  <c r="DT333" i="3"/>
  <c r="DU329" i="3"/>
  <c r="DT331" i="3"/>
  <c r="DP90" i="4"/>
  <c r="DK486" i="3"/>
  <c r="DK487" i="3"/>
  <c r="DN508" i="3"/>
  <c r="DL485" i="3"/>
  <c r="DM508" i="3"/>
  <c r="DT14" i="3"/>
  <c r="DT165" i="3"/>
  <c r="DT169" i="3"/>
  <c r="DT161" i="3"/>
  <c r="DU17" i="3"/>
  <c r="DV233" i="3"/>
  <c r="DW233" i="3" s="1"/>
  <c r="DU234" i="3"/>
  <c r="DU157" i="3"/>
  <c r="DP502" i="3"/>
  <c r="DS209" i="3"/>
  <c r="DS211" i="3"/>
  <c r="DU250" i="3"/>
  <c r="DU20" i="3" s="1"/>
  <c r="DT254" i="3"/>
  <c r="DN574" i="3"/>
  <c r="DH137" i="8"/>
  <c r="DH187" i="5"/>
  <c r="DT289" i="3"/>
  <c r="DT287" i="3"/>
  <c r="DT285" i="3"/>
  <c r="DS349" i="3"/>
  <c r="DS353" i="3"/>
  <c r="DS284" i="3"/>
  <c r="DV263" i="8"/>
  <c r="DV269" i="8" s="1"/>
  <c r="DV296" i="3"/>
  <c r="DW296" i="3" s="1"/>
  <c r="DU300" i="3"/>
  <c r="DU298" i="3"/>
  <c r="DQ275" i="3"/>
  <c r="DQ273" i="3"/>
  <c r="DQ277" i="3"/>
  <c r="DR349" i="3"/>
  <c r="DH138" i="8"/>
  <c r="DH75" i="8"/>
  <c r="DQ286" i="3"/>
  <c r="DR284" i="3"/>
  <c r="DT345" i="3"/>
  <c r="DT351" i="3"/>
  <c r="DU347" i="3"/>
  <c r="DW206" i="3" l="1"/>
  <c r="DW16" i="3" s="1"/>
  <c r="DV207" i="3"/>
  <c r="DW207" i="3" s="1"/>
  <c r="DH167" i="8"/>
  <c r="DH107" i="7" s="1"/>
  <c r="DV126" i="7"/>
  <c r="DU29" i="7"/>
  <c r="DV129" i="7"/>
  <c r="DU32" i="7"/>
  <c r="DV159" i="7"/>
  <c r="DU46" i="7"/>
  <c r="DT205" i="7"/>
  <c r="DS281" i="8"/>
  <c r="DT280" i="8" s="1"/>
  <c r="DT193" i="8" s="1"/>
  <c r="DV145" i="7"/>
  <c r="DU39" i="7"/>
  <c r="DU202" i="7"/>
  <c r="DV127" i="7"/>
  <c r="DU30" i="7"/>
  <c r="DU210" i="7"/>
  <c r="DV157" i="7"/>
  <c r="DU44" i="7"/>
  <c r="DU204" i="7"/>
  <c r="DV130" i="7"/>
  <c r="DU33" i="7"/>
  <c r="DU128" i="7"/>
  <c r="DT31" i="7"/>
  <c r="DR278" i="3"/>
  <c r="DR271" i="3" s="1"/>
  <c r="DR58" i="3"/>
  <c r="DS340" i="3"/>
  <c r="DT339" i="3"/>
  <c r="DT278" i="3" s="1"/>
  <c r="DT271" i="3" s="1"/>
  <c r="DS330" i="3"/>
  <c r="DT272" i="3"/>
  <c r="DT274" i="3"/>
  <c r="DT276" i="3"/>
  <c r="DM265" i="8"/>
  <c r="DO264" i="8"/>
  <c r="DN268" i="8"/>
  <c r="DM254" i="8"/>
  <c r="DN112" i="6"/>
  <c r="DM41" i="8"/>
  <c r="DM35" i="6"/>
  <c r="DM123" i="6"/>
  <c r="DK33" i="6"/>
  <c r="DP121" i="3"/>
  <c r="DP86" i="3" s="1"/>
  <c r="DO132" i="3"/>
  <c r="DD43" i="7"/>
  <c r="DF59" i="8"/>
  <c r="DD46" i="8"/>
  <c r="DD15" i="8"/>
  <c r="DF129" i="8"/>
  <c r="DF82" i="8"/>
  <c r="DE779" i="3"/>
  <c r="DE768" i="3" s="1"/>
  <c r="DE495" i="3" s="1"/>
  <c r="DD769" i="3"/>
  <c r="DD495" i="3"/>
  <c r="DS61" i="3"/>
  <c r="DS586" i="3"/>
  <c r="DS708" i="3"/>
  <c r="DT698" i="3"/>
  <c r="DR586" i="3"/>
  <c r="DQ590" i="3"/>
  <c r="DR61" i="3"/>
  <c r="DR708" i="3"/>
  <c r="DB497" i="3"/>
  <c r="DU317" i="3"/>
  <c r="DU315" i="3"/>
  <c r="DV313" i="3"/>
  <c r="DV283" i="3" s="1"/>
  <c r="DW210" i="3"/>
  <c r="DW56" i="8"/>
  <c r="DW57" i="8" s="1"/>
  <c r="DV16" i="3"/>
  <c r="DV210" i="3"/>
  <c r="DV56" i="8"/>
  <c r="DV57" i="8" s="1"/>
  <c r="DV55" i="4"/>
  <c r="DV208" i="3"/>
  <c r="DS57" i="3"/>
  <c r="DT675" i="3"/>
  <c r="DR658" i="3"/>
  <c r="DQ659" i="3"/>
  <c r="DW346" i="3"/>
  <c r="DW350" i="3" s="1"/>
  <c r="DS676" i="3"/>
  <c r="DU333" i="3"/>
  <c r="DV329" i="3"/>
  <c r="DU331" i="3"/>
  <c r="DR89" i="4"/>
  <c r="DS650" i="3"/>
  <c r="DS654" i="3" s="1"/>
  <c r="DQ93" i="4"/>
  <c r="DL487" i="3"/>
  <c r="DL486" i="3"/>
  <c r="DO508" i="3"/>
  <c r="DN485" i="3"/>
  <c r="DV17" i="3"/>
  <c r="DV234" i="3"/>
  <c r="DV157" i="3"/>
  <c r="DW157" i="3" s="1"/>
  <c r="DW17" i="3"/>
  <c r="DU14" i="3"/>
  <c r="DU165" i="3"/>
  <c r="DU161" i="3"/>
  <c r="DU169" i="3"/>
  <c r="DQ502" i="3"/>
  <c r="DT209" i="3"/>
  <c r="DT211" i="3"/>
  <c r="DV250" i="3"/>
  <c r="DV20" i="3" s="1"/>
  <c r="DU254" i="3"/>
  <c r="DU351" i="3"/>
  <c r="DV347" i="3"/>
  <c r="DW347" i="3" s="1"/>
  <c r="DU345" i="3"/>
  <c r="DU284" i="3" s="1"/>
  <c r="DG79" i="8"/>
  <c r="DG133" i="8" s="1"/>
  <c r="DU285" i="3"/>
  <c r="DU270" i="3"/>
  <c r="DU289" i="3"/>
  <c r="DU287" i="3"/>
  <c r="DW263" i="8"/>
  <c r="DS286" i="3"/>
  <c r="DR286" i="3"/>
  <c r="DG113" i="8"/>
  <c r="DG50" i="5"/>
  <c r="DG23" i="7"/>
  <c r="DS277" i="3"/>
  <c r="DS273" i="3"/>
  <c r="DS275" i="3"/>
  <c r="DW300" i="3"/>
  <c r="DW298" i="3"/>
  <c r="DV298" i="3"/>
  <c r="DV300" i="3"/>
  <c r="DO574" i="3"/>
  <c r="DT353" i="3"/>
  <c r="DT349" i="3"/>
  <c r="DT284" i="3"/>
  <c r="DW55" i="4" l="1"/>
  <c r="DW208" i="3"/>
  <c r="DW129" i="7"/>
  <c r="DV32" i="7"/>
  <c r="DW126" i="7"/>
  <c r="DV29" i="7"/>
  <c r="DV128" i="7"/>
  <c r="DU31" i="7"/>
  <c r="DW145" i="7"/>
  <c r="DV202" i="7"/>
  <c r="DW202" i="7" s="1"/>
  <c r="DV39" i="7"/>
  <c r="DT281" i="8"/>
  <c r="DU280" i="8" s="1"/>
  <c r="DU193" i="8" s="1"/>
  <c r="DW127" i="7"/>
  <c r="DV210" i="7"/>
  <c r="DW210" i="7" s="1"/>
  <c r="DV30" i="7"/>
  <c r="DW130" i="7"/>
  <c r="DW33" i="7" s="1"/>
  <c r="DV33" i="7"/>
  <c r="DW157" i="7"/>
  <c r="DV204" i="7"/>
  <c r="DV44" i="7"/>
  <c r="DU205" i="7"/>
  <c r="DW159" i="7"/>
  <c r="DW46" i="7" s="1"/>
  <c r="DV46" i="7"/>
  <c r="DS58" i="3"/>
  <c r="DT340" i="3"/>
  <c r="DT330" i="3"/>
  <c r="DU339" i="3"/>
  <c r="DU278" i="3" s="1"/>
  <c r="DU271" i="3" s="1"/>
  <c r="DO268" i="8"/>
  <c r="DP264" i="8"/>
  <c r="DM33" i="6"/>
  <c r="DN41" i="8"/>
  <c r="DN35" i="6"/>
  <c r="DN123" i="6"/>
  <c r="DN265" i="8"/>
  <c r="DS590" i="3"/>
  <c r="DS570" i="3" s="1"/>
  <c r="DQ121" i="3"/>
  <c r="DQ86" i="3" s="1"/>
  <c r="DP132" i="3"/>
  <c r="DF60" i="8"/>
  <c r="DF61" i="8"/>
  <c r="DQ591" i="3"/>
  <c r="DQ570" i="3"/>
  <c r="DF779" i="3"/>
  <c r="DF768" i="3" s="1"/>
  <c r="DE769" i="3"/>
  <c r="DC497" i="3"/>
  <c r="DB492" i="3"/>
  <c r="DT61" i="3"/>
  <c r="DT708" i="3"/>
  <c r="DT586" i="3"/>
  <c r="DT590" i="3" s="1"/>
  <c r="DT570" i="3" s="1"/>
  <c r="DU698" i="3"/>
  <c r="DW313" i="3"/>
  <c r="DV315" i="3"/>
  <c r="DV317" i="3"/>
  <c r="DT57" i="3"/>
  <c r="DU675" i="3"/>
  <c r="DT676" i="3"/>
  <c r="DR93" i="4"/>
  <c r="DQ95" i="4"/>
  <c r="DS89" i="4"/>
  <c r="DS93" i="4" s="1"/>
  <c r="DS95" i="4" s="1"/>
  <c r="DT650" i="3"/>
  <c r="DW329" i="3"/>
  <c r="DV331" i="3"/>
  <c r="DV333" i="3"/>
  <c r="DS658" i="3"/>
  <c r="DR90" i="4"/>
  <c r="DN487" i="3"/>
  <c r="DN486" i="3"/>
  <c r="DP508" i="3"/>
  <c r="DO485" i="3"/>
  <c r="DV14" i="3"/>
  <c r="DV161" i="3"/>
  <c r="DV165" i="3"/>
  <c r="DV169" i="3"/>
  <c r="DW14" i="3"/>
  <c r="DW165" i="3"/>
  <c r="DW161" i="3"/>
  <c r="DW234" i="3"/>
  <c r="DS502" i="3"/>
  <c r="DW250" i="3"/>
  <c r="DV254" i="3"/>
  <c r="DU209" i="3"/>
  <c r="DU211" i="3"/>
  <c r="DP574" i="3"/>
  <c r="DU286" i="3"/>
  <c r="DU349" i="3"/>
  <c r="DU353" i="3"/>
  <c r="DT277" i="3"/>
  <c r="DT275" i="3"/>
  <c r="DT273" i="3"/>
  <c r="DV289" i="3"/>
  <c r="DV285" i="3"/>
  <c r="DV270" i="3"/>
  <c r="DW270" i="3" s="1"/>
  <c r="DV287" i="3"/>
  <c r="DH79" i="8"/>
  <c r="DH133" i="8" s="1"/>
  <c r="DI75" i="8"/>
  <c r="DI131" i="8" s="1"/>
  <c r="DV351" i="3"/>
  <c r="DV345" i="3"/>
  <c r="DW345" i="3" s="1"/>
  <c r="DT286" i="3"/>
  <c r="DH113" i="8"/>
  <c r="DH23" i="7"/>
  <c r="DW269" i="8"/>
  <c r="DG136" i="8"/>
  <c r="DG150" i="8" s="1"/>
  <c r="DU274" i="3"/>
  <c r="DU272" i="3"/>
  <c r="DU276" i="3"/>
  <c r="DW351" i="3"/>
  <c r="DT41" i="8"/>
  <c r="DW39" i="7" l="1"/>
  <c r="DW44" i="7"/>
  <c r="DW29" i="7"/>
  <c r="DW20" i="3"/>
  <c r="DW254" i="3"/>
  <c r="DW30" i="7"/>
  <c r="DW32" i="7"/>
  <c r="DW204" i="7"/>
  <c r="DV205" i="7"/>
  <c r="DU281" i="8"/>
  <c r="DV280" i="8" s="1"/>
  <c r="DW128" i="7"/>
  <c r="DV31" i="7"/>
  <c r="DT58" i="3"/>
  <c r="DU340" i="3"/>
  <c r="DU330" i="3"/>
  <c r="DV339" i="3"/>
  <c r="DV278" i="3" s="1"/>
  <c r="DV271" i="3" s="1"/>
  <c r="DO254" i="8"/>
  <c r="DO265" i="8"/>
  <c r="DN33" i="6"/>
  <c r="DQ264" i="8"/>
  <c r="DP268" i="8"/>
  <c r="DS591" i="3"/>
  <c r="DT591" i="3"/>
  <c r="DR86" i="3"/>
  <c r="DR121" i="3"/>
  <c r="DQ132" i="3"/>
  <c r="DB493" i="3"/>
  <c r="DC492" i="3"/>
  <c r="DU61" i="3"/>
  <c r="DU586" i="3"/>
  <c r="DU590" i="3" s="1"/>
  <c r="DU570" i="3" s="1"/>
  <c r="DV698" i="3"/>
  <c r="DU708" i="3"/>
  <c r="DF495" i="3"/>
  <c r="DG779" i="3"/>
  <c r="DG768" i="3" s="1"/>
  <c r="DF769" i="3"/>
  <c r="DW317" i="3"/>
  <c r="DW315" i="3"/>
  <c r="DW283" i="3"/>
  <c r="DU57" i="3"/>
  <c r="DV675" i="3"/>
  <c r="DU676" i="3"/>
  <c r="DT654" i="3"/>
  <c r="DT89" i="4"/>
  <c r="DT93" i="4" s="1"/>
  <c r="DT95" i="4" s="1"/>
  <c r="DU650" i="3"/>
  <c r="DU658" i="3" s="1"/>
  <c r="DS659" i="3"/>
  <c r="DW333" i="3"/>
  <c r="DW331" i="3"/>
  <c r="DT658" i="3"/>
  <c r="DS90" i="4"/>
  <c r="DO487" i="3"/>
  <c r="DO486" i="3"/>
  <c r="DQ508" i="3"/>
  <c r="DP485" i="3"/>
  <c r="DT502" i="3"/>
  <c r="DV209" i="3"/>
  <c r="DV211" i="3"/>
  <c r="DH188" i="5"/>
  <c r="DH136" i="8"/>
  <c r="DH150" i="8" s="1"/>
  <c r="DV272" i="3"/>
  <c r="DV276" i="3"/>
  <c r="DV274" i="3"/>
  <c r="DQ574" i="3"/>
  <c r="DU273" i="3"/>
  <c r="DU275" i="3"/>
  <c r="DU277" i="3"/>
  <c r="DW349" i="3"/>
  <c r="DV349" i="3"/>
  <c r="DV353" i="3"/>
  <c r="DV284" i="3"/>
  <c r="DW31" i="7" l="1"/>
  <c r="DW205" i="7"/>
  <c r="DV281" i="8"/>
  <c r="DV193" i="8"/>
  <c r="DW193" i="8" s="1"/>
  <c r="DW280" i="8"/>
  <c r="DU58" i="3"/>
  <c r="DW339" i="3"/>
  <c r="DV330" i="3"/>
  <c r="DV340" i="3"/>
  <c r="DR264" i="8"/>
  <c r="DQ268" i="8"/>
  <c r="DP112" i="6"/>
  <c r="DP265" i="8"/>
  <c r="DS121" i="3"/>
  <c r="DS86" i="3" s="1"/>
  <c r="DR132" i="3"/>
  <c r="DU591" i="3"/>
  <c r="DH768" i="3"/>
  <c r="DG769" i="3"/>
  <c r="DG495" i="3"/>
  <c r="DV61" i="3"/>
  <c r="DW698" i="3"/>
  <c r="DV586" i="3"/>
  <c r="DV708" i="3"/>
  <c r="DW287" i="3"/>
  <c r="DW285" i="3"/>
  <c r="DV57" i="3"/>
  <c r="DW675" i="3"/>
  <c r="DU654" i="3"/>
  <c r="DV676" i="3"/>
  <c r="DT659" i="3"/>
  <c r="DT90" i="4"/>
  <c r="DU89" i="4"/>
  <c r="DV650" i="3"/>
  <c r="DV658" i="3" s="1"/>
  <c r="DR508" i="3"/>
  <c r="DS508" i="3"/>
  <c r="DQ485" i="3"/>
  <c r="DP486" i="3"/>
  <c r="DP487" i="3"/>
  <c r="DU502" i="3"/>
  <c r="DW209" i="3"/>
  <c r="DW211" i="3"/>
  <c r="DV41" i="8"/>
  <c r="DV277" i="3"/>
  <c r="DV275" i="3"/>
  <c r="DV273" i="3"/>
  <c r="DS574" i="3"/>
  <c r="DV286" i="3"/>
  <c r="DW284" i="3"/>
  <c r="DJ75" i="8"/>
  <c r="DJ131" i="8" s="1"/>
  <c r="DW281" i="8" l="1"/>
  <c r="DV58" i="3"/>
  <c r="DW340" i="3"/>
  <c r="DW278" i="3"/>
  <c r="DW271" i="3" s="1"/>
  <c r="DP35" i="6"/>
  <c r="DP123" i="6"/>
  <c r="DR112" i="6"/>
  <c r="DP41" i="8"/>
  <c r="DQ254" i="8"/>
  <c r="DQ265" i="8"/>
  <c r="DR268" i="8"/>
  <c r="DS264" i="8"/>
  <c r="DT121" i="3"/>
  <c r="DT86" i="3" s="1"/>
  <c r="DS132" i="3"/>
  <c r="DV590" i="3"/>
  <c r="DW586" i="3"/>
  <c r="DH495" i="3"/>
  <c r="DI779" i="3"/>
  <c r="DW61" i="3"/>
  <c r="DW708" i="3"/>
  <c r="DV654" i="3"/>
  <c r="DW654" i="3" s="1"/>
  <c r="DW57" i="3"/>
  <c r="DU659" i="3"/>
  <c r="DW676" i="3"/>
  <c r="DW650" i="3"/>
  <c r="DV89" i="4"/>
  <c r="DV90" i="4" s="1"/>
  <c r="DU90" i="4"/>
  <c r="DU93" i="4"/>
  <c r="DU95" i="4" s="1"/>
  <c r="DW658" i="3"/>
  <c r="DQ486" i="3"/>
  <c r="DQ487" i="3"/>
  <c r="DT508" i="3"/>
  <c r="DS485" i="3"/>
  <c r="DV502" i="3"/>
  <c r="DT574" i="3"/>
  <c r="DK103" i="3"/>
  <c r="DK70" i="4"/>
  <c r="DK97" i="3"/>
  <c r="DW286" i="3"/>
  <c r="DK711" i="3"/>
  <c r="DW282" i="8" l="1"/>
  <c r="DS268" i="8"/>
  <c r="DT264" i="8"/>
  <c r="DR254" i="8"/>
  <c r="DS112" i="6"/>
  <c r="DR35" i="6"/>
  <c r="DR123" i="6"/>
  <c r="DR41" i="8"/>
  <c r="DR265" i="8"/>
  <c r="DP33" i="6"/>
  <c r="DU121" i="3"/>
  <c r="DU86" i="3" s="1"/>
  <c r="DT132" i="3"/>
  <c r="DV591" i="3"/>
  <c r="DV570" i="3"/>
  <c r="DV659" i="3"/>
  <c r="DW58" i="3"/>
  <c r="DV93" i="4"/>
  <c r="DW89" i="4"/>
  <c r="DW90" i="4" s="1"/>
  <c r="DU508" i="3"/>
  <c r="DT485" i="3"/>
  <c r="DS487" i="3"/>
  <c r="DS486" i="3"/>
  <c r="DK75" i="8"/>
  <c r="DK131" i="8" s="1"/>
  <c r="DK74" i="4"/>
  <c r="DU574" i="3"/>
  <c r="DU264" i="8" l="1"/>
  <c r="DT268" i="8"/>
  <c r="DR33" i="6"/>
  <c r="DS35" i="6"/>
  <c r="DS123" i="6"/>
  <c r="DS41" i="8"/>
  <c r="DS265" i="8"/>
  <c r="DV121" i="3"/>
  <c r="DV86" i="3" s="1"/>
  <c r="DU132" i="3"/>
  <c r="DV95" i="4"/>
  <c r="DW93" i="4"/>
  <c r="DT487" i="3"/>
  <c r="DT486" i="3"/>
  <c r="DV508" i="3"/>
  <c r="DU485" i="3"/>
  <c r="DV574" i="3"/>
  <c r="DL711" i="3"/>
  <c r="DL70" i="4"/>
  <c r="DL103" i="3"/>
  <c r="DL97" i="3"/>
  <c r="DS33" i="6" l="1"/>
  <c r="DT254" i="8"/>
  <c r="DT265" i="8"/>
  <c r="DV264" i="8"/>
  <c r="DU268" i="8"/>
  <c r="DW86" i="3"/>
  <c r="DW121" i="3"/>
  <c r="DW132" i="3" s="1"/>
  <c r="DV132" i="3"/>
  <c r="DW508" i="3"/>
  <c r="DV485" i="3"/>
  <c r="DU486" i="3"/>
  <c r="DU487" i="3"/>
  <c r="DM70" i="4"/>
  <c r="DL75" i="8"/>
  <c r="DL131" i="8" s="1"/>
  <c r="DL74" i="4"/>
  <c r="DU265" i="8" l="1"/>
  <c r="DU112" i="6"/>
  <c r="DW264" i="8"/>
  <c r="DV268" i="8"/>
  <c r="DV486" i="3"/>
  <c r="DV487" i="3"/>
  <c r="DM75" i="8"/>
  <c r="DM131" i="8" s="1"/>
  <c r="DM74" i="4"/>
  <c r="DU41" i="8" l="1"/>
  <c r="DU35" i="6"/>
  <c r="DU123" i="6"/>
  <c r="DW112" i="6"/>
  <c r="DV254" i="8"/>
  <c r="DV265" i="8"/>
  <c r="DW268" i="8"/>
  <c r="DN70" i="4"/>
  <c r="DN97" i="3"/>
  <c r="DN103" i="3"/>
  <c r="DN711" i="3"/>
  <c r="DW265" i="8" l="1"/>
  <c r="DW254" i="8"/>
  <c r="DW41" i="8"/>
  <c r="DW35" i="6"/>
  <c r="DW123" i="6"/>
  <c r="DU33" i="6"/>
  <c r="DN74" i="4"/>
  <c r="DN75" i="8"/>
  <c r="DN131" i="8" s="1"/>
  <c r="DW33" i="6" l="1"/>
  <c r="DO711" i="3"/>
  <c r="DO97" i="3"/>
  <c r="DO70" i="4"/>
  <c r="DO103" i="3"/>
  <c r="DO75" i="8" l="1"/>
  <c r="DO131" i="8" s="1"/>
  <c r="DO74" i="4"/>
  <c r="DP70" i="4" l="1"/>
  <c r="DP103" i="3"/>
  <c r="DP97" i="3"/>
  <c r="DP711" i="3"/>
  <c r="DP75" i="8" l="1"/>
  <c r="DP131" i="8" s="1"/>
  <c r="DP74" i="4"/>
  <c r="DQ711" i="3" l="1"/>
  <c r="DQ70" i="4"/>
  <c r="DQ97" i="3"/>
  <c r="DQ103" i="3"/>
  <c r="DQ75" i="8" l="1"/>
  <c r="DQ131" i="8" s="1"/>
  <c r="DQ74" i="4"/>
  <c r="DR97" i="3"/>
  <c r="DR70" i="4"/>
  <c r="DR74" i="4" l="1"/>
  <c r="DR75" i="8"/>
  <c r="DR131" i="8" s="1"/>
  <c r="DS711" i="3" l="1"/>
  <c r="DS70" i="4"/>
  <c r="DS97" i="3"/>
  <c r="DS103" i="3"/>
  <c r="DS75" i="8" l="1"/>
  <c r="DS131" i="8" s="1"/>
  <c r="DS74" i="4"/>
  <c r="DT711" i="3" l="1"/>
  <c r="DT70" i="4"/>
  <c r="DT97" i="3"/>
  <c r="DT103" i="3"/>
  <c r="DT75" i="8" l="1"/>
  <c r="DT131" i="8" s="1"/>
  <c r="DT74" i="4"/>
  <c r="DU103" i="3" l="1"/>
  <c r="DU70" i="4"/>
  <c r="DU97" i="3"/>
  <c r="DU711" i="3"/>
  <c r="DU75" i="8" l="1"/>
  <c r="DU131" i="8" s="1"/>
  <c r="DU74" i="4"/>
  <c r="DV97" i="3" l="1"/>
  <c r="DV103" i="3"/>
  <c r="DV70" i="4"/>
  <c r="DV711" i="3"/>
  <c r="DW70" i="4" l="1"/>
  <c r="DW97" i="3"/>
  <c r="DV75" i="8"/>
  <c r="DV131" i="8" s="1"/>
  <c r="DV74" i="4"/>
  <c r="DW74" i="4" l="1"/>
  <c r="DW75" i="8"/>
  <c r="DW131" i="8" s="1"/>
  <c r="DC75" i="8" l="1"/>
  <c r="DC131" i="8" s="1"/>
  <c r="DH131" i="8" l="1"/>
  <c r="DC74" i="8"/>
  <c r="DC130" i="8" l="1"/>
  <c r="DC192" i="4"/>
  <c r="DB125" i="8"/>
  <c r="DB148" i="8" s="1"/>
  <c r="DB162" i="4"/>
  <c r="DC219" i="4" l="1"/>
  <c r="DH219" i="4"/>
  <c r="DB163" i="4"/>
  <c r="DB165" i="4" s="1"/>
  <c r="DB164" i="4"/>
  <c r="DC162" i="4"/>
  <c r="DC163" i="4" l="1"/>
  <c r="DC164" i="4"/>
  <c r="DC210" i="4"/>
  <c r="DC125" i="8" l="1"/>
  <c r="DC148" i="8" s="1"/>
  <c r="DC229" i="4"/>
  <c r="DH148" i="8" l="1"/>
  <c r="DC186" i="5" l="1"/>
  <c r="DB167" i="4"/>
  <c r="DB214" i="4" l="1"/>
  <c r="DG168" i="4"/>
  <c r="DB336" i="4"/>
  <c r="DB85" i="8"/>
  <c r="DB168" i="4"/>
  <c r="DB112" i="8"/>
  <c r="DC167" i="4"/>
  <c r="DH168" i="4" s="1"/>
  <c r="DC183" i="5"/>
  <c r="DC189" i="5" s="1"/>
  <c r="DG268" i="4" l="1"/>
  <c r="DC91" i="8"/>
  <c r="DC90" i="8"/>
  <c r="DC156" i="8"/>
  <c r="DC22" i="8"/>
  <c r="DB93" i="8"/>
  <c r="DB87" i="8"/>
  <c r="DB153" i="8"/>
  <c r="DB86" i="8"/>
  <c r="DB18" i="8"/>
  <c r="DB40" i="7"/>
  <c r="DB302" i="8"/>
  <c r="DB300" i="8" s="1"/>
  <c r="DB91" i="8"/>
  <c r="DB90" i="8"/>
  <c r="DB156" i="8"/>
  <c r="DB22" i="8"/>
  <c r="DC85" i="8"/>
  <c r="DC168" i="4"/>
  <c r="DC112" i="8"/>
  <c r="DB135" i="8"/>
  <c r="DC300" i="8" l="1"/>
  <c r="DB308" i="8"/>
  <c r="DC135" i="8"/>
  <c r="DC61" i="6"/>
  <c r="DB22" i="6"/>
  <c r="DC23" i="8"/>
  <c r="DC153" i="8"/>
  <c r="DC87" i="8"/>
  <c r="DC86" i="8"/>
  <c r="DC18" i="8"/>
  <c r="DC38" i="7"/>
  <c r="DB38" i="7"/>
  <c r="DB19" i="8"/>
  <c r="DC93" i="8"/>
  <c r="DB23" i="8"/>
  <c r="DC40" i="7"/>
  <c r="DB94" i="8"/>
  <c r="DB154" i="8"/>
  <c r="DB310" i="8" l="1"/>
  <c r="DC308" i="8"/>
  <c r="DC310" i="8" s="1"/>
  <c r="DB138" i="6"/>
  <c r="DB41" i="7"/>
  <c r="DC154" i="8"/>
  <c r="DC94" i="8"/>
  <c r="DB96" i="8"/>
  <c r="DC22" i="6"/>
  <c r="DC41" i="7"/>
  <c r="DC19" i="8"/>
  <c r="DC96" i="8" l="1"/>
  <c r="DB19" i="6"/>
  <c r="DC45" i="6"/>
  <c r="DB155" i="8"/>
  <c r="DB97" i="8"/>
  <c r="DC19" i="6" l="1"/>
  <c r="DB50" i="7"/>
  <c r="DC155" i="8"/>
  <c r="DC97" i="8"/>
  <c r="DC50" i="7" l="1"/>
  <c r="DB36" i="8"/>
  <c r="DB100" i="8"/>
  <c r="DB27" i="8"/>
  <c r="DC27" i="8" l="1"/>
  <c r="DC100" i="8"/>
  <c r="DB101" i="8"/>
  <c r="DC36" i="8"/>
  <c r="DC101" i="8" l="1"/>
  <c r="DB101" i="10" l="1"/>
  <c r="DC101" i="10"/>
  <c r="DC183" i="4"/>
  <c r="DC213" i="4" l="1"/>
  <c r="DC214" i="4" s="1"/>
  <c r="DC216" i="4"/>
  <c r="DC336" i="4"/>
  <c r="DB18" i="6"/>
  <c r="DC83" i="6"/>
  <c r="DB40" i="6"/>
  <c r="DC130" i="6"/>
  <c r="DB20" i="6"/>
  <c r="DC52" i="6"/>
  <c r="DC131" i="6"/>
  <c r="DC189" i="4"/>
  <c r="DC123" i="8"/>
  <c r="DC146" i="8" s="1"/>
  <c r="DC151" i="8" s="1"/>
  <c r="DG216" i="4" l="1"/>
  <c r="DC217" i="4"/>
  <c r="DG217" i="4" s="1"/>
  <c r="DC18" i="6"/>
  <c r="DC137" i="6"/>
  <c r="DC20" i="6"/>
  <c r="DC138" i="6"/>
  <c r="DC40" i="6"/>
  <c r="DB30" i="6"/>
  <c r="DB21" i="7"/>
  <c r="DB38" i="6" l="1"/>
  <c r="DB20" i="7"/>
  <c r="DC20" i="7"/>
  <c r="DC21" i="7"/>
  <c r="DB26" i="7"/>
  <c r="DC30" i="6"/>
  <c r="DC38" i="6" l="1"/>
  <c r="DC26" i="7"/>
  <c r="DB55" i="7"/>
  <c r="DC55" i="7" l="1"/>
  <c r="DD295" i="8" l="1"/>
  <c r="DD296" i="8" l="1"/>
  <c r="DD294" i="8" s="1"/>
  <c r="DB52" i="7"/>
  <c r="DC52" i="7"/>
  <c r="DB35" i="7"/>
  <c r="DB58" i="7" l="1"/>
  <c r="DC35" i="7"/>
  <c r="DC58" i="7" l="1"/>
  <c r="DD123" i="8"/>
  <c r="DD20" i="6" l="1"/>
  <c r="DD146" i="8"/>
  <c r="DD151" i="8" s="1"/>
  <c r="DD26" i="7" l="1"/>
  <c r="DD40" i="7" l="1"/>
  <c r="DD22" i="6"/>
  <c r="DD85" i="8" l="1"/>
  <c r="DD153" i="8" s="1"/>
  <c r="DD298" i="8"/>
  <c r="DD302" i="8" s="1"/>
  <c r="DD300" i="8" s="1"/>
  <c r="DD308" i="8" s="1"/>
  <c r="DD138" i="6" s="1"/>
  <c r="DD93" i="8"/>
  <c r="DD22" i="8"/>
  <c r="DD38" i="7"/>
  <c r="DD90" i="8" l="1"/>
  <c r="DD91" i="8"/>
  <c r="DD86" i="8"/>
  <c r="DD87" i="8"/>
  <c r="DD18" i="8"/>
  <c r="DD156" i="8"/>
  <c r="DD23" i="8"/>
  <c r="DD41" i="7"/>
  <c r="DD154" i="8"/>
  <c r="DD94" i="8"/>
  <c r="DD310" i="8"/>
  <c r="DD19" i="8" l="1"/>
  <c r="DD96" i="8"/>
  <c r="DD155" i="8" s="1"/>
  <c r="DD97" i="8" l="1"/>
  <c r="DD19" i="6"/>
  <c r="DD50" i="7"/>
  <c r="DD100" i="8" l="1"/>
  <c r="DD18" i="6"/>
  <c r="DD30" i="6" s="1"/>
  <c r="DD36" i="8"/>
  <c r="DD27" i="8" l="1"/>
  <c r="DD101" i="8"/>
  <c r="DD38" i="6"/>
  <c r="DD40" i="6"/>
  <c r="DD21" i="7" l="1"/>
  <c r="DD55" i="7" l="1"/>
  <c r="DD20" i="7"/>
  <c r="DE295" i="8" l="1"/>
  <c r="DE296" i="8" l="1"/>
  <c r="DE294" i="8" s="1"/>
  <c r="DD52" i="7"/>
  <c r="DD35" i="7" l="1"/>
  <c r="DD58" i="7" l="1"/>
  <c r="DE101" i="10"/>
  <c r="DE123" i="8"/>
  <c r="DE20" i="6" l="1"/>
  <c r="DE146" i="8"/>
  <c r="DE151" i="8" s="1"/>
  <c r="DE112" i="8" l="1"/>
  <c r="DE135" i="8" s="1"/>
  <c r="DE26" i="7"/>
  <c r="DF123" i="8" l="1"/>
  <c r="DF146" i="8" s="1"/>
  <c r="DF151" i="8" s="1"/>
  <c r="DF20" i="6"/>
  <c r="DF112" i="8" l="1"/>
  <c r="DF135" i="8" s="1"/>
  <c r="DF26" i="7"/>
  <c r="DH183" i="4" l="1"/>
  <c r="DG123" i="8"/>
  <c r="DG146" i="8" s="1"/>
  <c r="DG151" i="8" s="1"/>
  <c r="DJ135" i="10"/>
  <c r="DG20" i="6"/>
  <c r="DH189" i="4" l="1"/>
  <c r="DH213" i="4"/>
  <c r="DH214" i="4" s="1"/>
  <c r="DH123" i="8"/>
  <c r="DH20" i="6"/>
  <c r="DI101" i="10"/>
  <c r="DH146" i="8"/>
  <c r="DH151" i="8" s="1"/>
  <c r="DI123" i="8" l="1"/>
  <c r="DI146" i="8" s="1"/>
  <c r="DI151" i="8" s="1"/>
  <c r="DI20" i="6"/>
  <c r="DM84" i="10"/>
  <c r="DJ312" i="4"/>
  <c r="DJ101" i="10"/>
  <c r="DJ183" i="4"/>
  <c r="DJ213" i="4" s="1"/>
  <c r="DJ214" i="4" s="1"/>
  <c r="DH135" i="8"/>
  <c r="DG26" i="7"/>
  <c r="DJ123" i="8" l="1"/>
  <c r="DJ146" i="8" s="1"/>
  <c r="DJ151" i="8" s="1"/>
  <c r="DJ20" i="6"/>
  <c r="DL118" i="10"/>
  <c r="DM118" i="10" s="1"/>
  <c r="DH26" i="7"/>
  <c r="DJ189" i="4"/>
  <c r="DK312" i="4"/>
  <c r="DK101" i="10"/>
  <c r="DK52" i="6"/>
  <c r="DK183" i="4"/>
  <c r="DI26" i="7"/>
  <c r="DK20" i="6" l="1"/>
  <c r="DK213" i="4"/>
  <c r="DK123" i="8"/>
  <c r="DK146" i="8" s="1"/>
  <c r="DK151" i="8" s="1"/>
  <c r="DJ26" i="7"/>
  <c r="DK114" i="7"/>
  <c r="DL312" i="4"/>
  <c r="DL101" i="10"/>
  <c r="DL183" i="4"/>
  <c r="DK189" i="4"/>
  <c r="DL213" i="4" l="1"/>
  <c r="DL123" i="8"/>
  <c r="DL146" i="8" s="1"/>
  <c r="DL151" i="8" s="1"/>
  <c r="DM101" i="10"/>
  <c r="DM312" i="4"/>
  <c r="DM183" i="4"/>
  <c r="DK113" i="7"/>
  <c r="DK26" i="7" s="1"/>
  <c r="DL114" i="7"/>
  <c r="DL20" i="6"/>
  <c r="DM52" i="6"/>
  <c r="DN84" i="10"/>
  <c r="DN118" i="10" s="1"/>
  <c r="DL189" i="4"/>
  <c r="DM213" i="4" l="1"/>
  <c r="DM123" i="8"/>
  <c r="DM146" i="8" s="1"/>
  <c r="DM151" i="8" s="1"/>
  <c r="DM20" i="6"/>
  <c r="DL113" i="7"/>
  <c r="DM114" i="7"/>
  <c r="DO84" i="10"/>
  <c r="DO118" i="10" s="1"/>
  <c r="DM189" i="4"/>
  <c r="DN101" i="10" l="1"/>
  <c r="DN312" i="4"/>
  <c r="DN52" i="6"/>
  <c r="DN114" i="7" s="1"/>
  <c r="DN183" i="4"/>
  <c r="DL26" i="7"/>
  <c r="DM113" i="7"/>
  <c r="DN20" i="6" l="1"/>
  <c r="DN213" i="4"/>
  <c r="DN123" i="8"/>
  <c r="DN146" i="8" s="1"/>
  <c r="DN151" i="8" s="1"/>
  <c r="DM26" i="7"/>
  <c r="DO312" i="4"/>
  <c r="DO101" i="10"/>
  <c r="DO52" i="6"/>
  <c r="DO183" i="4"/>
  <c r="DN113" i="7"/>
  <c r="DN26" i="7" s="1"/>
  <c r="DN189" i="4"/>
  <c r="DP84" i="10"/>
  <c r="DP118" i="10" s="1"/>
  <c r="DO213" i="4" l="1"/>
  <c r="DO123" i="8"/>
  <c r="DO146" i="8" s="1"/>
  <c r="DO151" i="8" s="1"/>
  <c r="DO20" i="6"/>
  <c r="DO114" i="7"/>
  <c r="DO113" i="7" s="1"/>
  <c r="DO26" i="7" s="1"/>
  <c r="DQ84" i="10"/>
  <c r="DR84" i="10" s="1"/>
  <c r="DO189" i="4"/>
  <c r="DQ118" i="10" l="1"/>
  <c r="DR118" i="10" s="1"/>
  <c r="DP312" i="4"/>
  <c r="DP101" i="10"/>
  <c r="DP52" i="6"/>
  <c r="DP183" i="4"/>
  <c r="DP213" i="4" l="1"/>
  <c r="DP123" i="8"/>
  <c r="DP146" i="8" s="1"/>
  <c r="DP151" i="8" s="1"/>
  <c r="DP189" i="4"/>
  <c r="DP20" i="6"/>
  <c r="DP114" i="7"/>
  <c r="DQ101" i="10"/>
  <c r="DQ312" i="4"/>
  <c r="DQ52" i="6"/>
  <c r="DQ183" i="4"/>
  <c r="DQ213" i="4" l="1"/>
  <c r="DQ123" i="8"/>
  <c r="DQ146" i="8" s="1"/>
  <c r="DQ151" i="8" s="1"/>
  <c r="DQ20" i="6"/>
  <c r="DR52" i="6"/>
  <c r="DS84" i="10"/>
  <c r="DS118" i="10" s="1"/>
  <c r="DQ189" i="4"/>
  <c r="DR312" i="4"/>
  <c r="DR101" i="10"/>
  <c r="DR183" i="4"/>
  <c r="DP113" i="7"/>
  <c r="DP26" i="7" s="1"/>
  <c r="DQ114" i="7"/>
  <c r="DR213" i="4" l="1"/>
  <c r="DR123" i="8"/>
  <c r="DR146" i="8" s="1"/>
  <c r="DR151" i="8" s="1"/>
  <c r="DR20" i="6"/>
  <c r="DR189" i="4"/>
  <c r="DQ113" i="7"/>
  <c r="DR114" i="7"/>
  <c r="DR113" i="7" l="1"/>
  <c r="DQ26" i="7"/>
  <c r="DS312" i="4"/>
  <c r="DS101" i="10"/>
  <c r="DS52" i="6"/>
  <c r="DS183" i="4"/>
  <c r="DT84" i="10"/>
  <c r="DT118" i="10" s="1"/>
  <c r="DS213" i="4" l="1"/>
  <c r="DS123" i="8"/>
  <c r="DS146" i="8" s="1"/>
  <c r="DS151" i="8" s="1"/>
  <c r="DR26" i="7"/>
  <c r="DS20" i="6"/>
  <c r="DS114" i="7"/>
  <c r="DS113" i="7" s="1"/>
  <c r="DS26" i="7" s="1"/>
  <c r="DS189" i="4"/>
  <c r="DT101" i="10" l="1"/>
  <c r="DT312" i="4"/>
  <c r="DT52" i="6"/>
  <c r="DT183" i="4"/>
  <c r="DU84" i="10"/>
  <c r="DU118" i="10" s="1"/>
  <c r="DT213" i="4" l="1"/>
  <c r="DT123" i="8"/>
  <c r="DT146" i="8" s="1"/>
  <c r="DT151" i="8" s="1"/>
  <c r="DT189" i="4"/>
  <c r="DT20" i="6"/>
  <c r="DT114" i="7"/>
  <c r="DU312" i="4" l="1"/>
  <c r="DU101" i="10"/>
  <c r="DU183" i="4"/>
  <c r="DU52" i="6"/>
  <c r="DT113" i="7"/>
  <c r="DT26" i="7" s="1"/>
  <c r="DV84" i="10"/>
  <c r="DU213" i="4" l="1"/>
  <c r="DU123" i="8"/>
  <c r="DU146" i="8" s="1"/>
  <c r="DU151" i="8" s="1"/>
  <c r="DU20" i="6"/>
  <c r="DW84" i="10"/>
  <c r="DV118" i="10"/>
  <c r="DW118" i="10" s="1"/>
  <c r="DU114" i="7"/>
  <c r="DU113" i="7" s="1"/>
  <c r="DU26" i="7" s="1"/>
  <c r="DU189" i="4"/>
  <c r="DV101" i="10" l="1"/>
  <c r="DV312" i="4"/>
  <c r="DV183" i="4"/>
  <c r="DV52" i="6"/>
  <c r="DV213" i="4" l="1"/>
  <c r="DV123" i="8"/>
  <c r="DV146" i="8" s="1"/>
  <c r="DV151" i="8" s="1"/>
  <c r="DV20" i="6"/>
  <c r="DW52" i="6"/>
  <c r="DV114" i="7"/>
  <c r="DV189" i="4"/>
  <c r="DW312" i="4"/>
  <c r="DW101" i="10"/>
  <c r="DW183" i="4"/>
  <c r="DW213" i="4" l="1"/>
  <c r="DW123" i="8"/>
  <c r="DW146" i="8" s="1"/>
  <c r="DW151" i="8" s="1"/>
  <c r="DW20" i="6"/>
  <c r="DW114" i="7"/>
  <c r="DV113" i="7"/>
  <c r="DW189" i="4"/>
  <c r="DV26" i="7" l="1"/>
  <c r="DW113" i="7"/>
  <c r="DW26" i="7" l="1"/>
  <c r="DD60" i="3"/>
  <c r="DD770" i="3"/>
  <c r="DD577" i="3"/>
  <c r="DD578" i="3" s="1"/>
  <c r="DD536" i="3"/>
  <c r="DD783" i="3"/>
  <c r="DD548" i="3" l="1"/>
  <c r="DD547" i="3"/>
  <c r="DD784" i="3"/>
  <c r="DD496" i="3"/>
  <c r="DD497" i="3" s="1"/>
  <c r="DD492" i="3" s="1"/>
  <c r="DD545" i="3" l="1"/>
  <c r="DH545" i="3" s="1"/>
  <c r="DD493" i="3"/>
  <c r="DE770" i="3" l="1"/>
  <c r="DE60" i="3"/>
  <c r="DF60" i="3"/>
  <c r="DF770" i="3"/>
  <c r="DG60" i="3"/>
  <c r="DG770" i="3"/>
  <c r="DG577" i="3"/>
  <c r="DG783" i="3"/>
  <c r="DE577" i="3"/>
  <c r="DE578" i="3" s="1"/>
  <c r="DF577" i="3"/>
  <c r="DF783" i="3"/>
  <c r="DE783" i="3"/>
  <c r="DE496" i="3" s="1"/>
  <c r="DE497" i="3" s="1"/>
  <c r="DE492" i="3" s="1"/>
  <c r="DF578" i="3" l="1"/>
  <c r="DE493" i="3"/>
  <c r="DF784" i="3"/>
  <c r="DG496" i="3"/>
  <c r="DH60" i="3"/>
  <c r="DH770" i="3"/>
  <c r="DF536" i="3"/>
  <c r="DG536" i="3"/>
  <c r="DH536" i="3" s="1"/>
  <c r="DH783" i="3"/>
  <c r="DF496" i="3"/>
  <c r="DF497" i="3" s="1"/>
  <c r="DF492" i="3" s="1"/>
  <c r="DF493" i="3" s="1"/>
  <c r="DE784" i="3"/>
  <c r="DG784" i="3"/>
  <c r="DE536" i="3"/>
  <c r="DH496" i="3" l="1"/>
  <c r="DG497" i="3"/>
  <c r="DF548" i="3"/>
  <c r="DE547" i="3"/>
  <c r="DE548" i="3"/>
  <c r="DF547" i="3"/>
  <c r="DK699" i="3" l="1"/>
  <c r="DG492" i="3"/>
  <c r="DH497" i="3"/>
  <c r="DL699" i="3" l="1"/>
  <c r="DG493" i="3"/>
  <c r="DH492" i="3"/>
  <c r="DI60" i="3"/>
  <c r="DK60" i="3"/>
  <c r="DK709" i="3"/>
  <c r="DJ60" i="3"/>
  <c r="DI577" i="3"/>
  <c r="DK697" i="3"/>
  <c r="DJ536" i="3"/>
  <c r="DK577" i="3"/>
  <c r="DK716" i="3"/>
  <c r="DI536" i="3"/>
  <c r="DJ577" i="3"/>
  <c r="DK691" i="3"/>
  <c r="DL691" i="3" l="1"/>
  <c r="DL692" i="3" s="1"/>
  <c r="DL697" i="3"/>
  <c r="DL536" i="3" s="1"/>
  <c r="DM536" i="3" s="1"/>
  <c r="DL577" i="3"/>
  <c r="DL716" i="3"/>
  <c r="DL709" i="3"/>
  <c r="DL60" i="3"/>
  <c r="DM699" i="3"/>
  <c r="DK692" i="3"/>
  <c r="DK707" i="3"/>
  <c r="DK536" i="3"/>
  <c r="DL707" i="3" l="1"/>
  <c r="DM697" i="3"/>
  <c r="DM707" i="3" s="1"/>
  <c r="DN699" i="3"/>
  <c r="DM709" i="3"/>
  <c r="DM60" i="3"/>
  <c r="DM691" i="3"/>
  <c r="DM692" i="3" l="1"/>
  <c r="DO699" i="3"/>
  <c r="DN697" i="3"/>
  <c r="DN60" i="3"/>
  <c r="DN577" i="3"/>
  <c r="DN716" i="3"/>
  <c r="DN709" i="3"/>
  <c r="DN691" i="3"/>
  <c r="DP699" i="3" l="1"/>
  <c r="DO709" i="3"/>
  <c r="DO60" i="3"/>
  <c r="DO697" i="3"/>
  <c r="DO577" i="3"/>
  <c r="DO716" i="3"/>
  <c r="DO691" i="3"/>
  <c r="DN536" i="3"/>
  <c r="DN707" i="3"/>
  <c r="DN692" i="3"/>
  <c r="DO536" i="3" l="1"/>
  <c r="DO707" i="3"/>
  <c r="DQ699" i="3"/>
  <c r="DP697" i="3"/>
  <c r="DP709" i="3"/>
  <c r="DP60" i="3"/>
  <c r="DP691" i="3"/>
  <c r="DP716" i="3"/>
  <c r="DP577" i="3"/>
  <c r="DO692" i="3"/>
  <c r="DP692" i="3" l="1"/>
  <c r="DR699" i="3"/>
  <c r="DQ709" i="3"/>
  <c r="DQ716" i="3"/>
  <c r="DQ691" i="3"/>
  <c r="DQ60" i="3"/>
  <c r="DQ577" i="3"/>
  <c r="DQ697" i="3"/>
  <c r="DP536" i="3"/>
  <c r="DP707" i="3"/>
  <c r="DQ707" i="3" l="1"/>
  <c r="DR697" i="3"/>
  <c r="DQ536" i="3"/>
  <c r="DR536" i="3" s="1"/>
  <c r="DQ692" i="3"/>
  <c r="DS699" i="3"/>
  <c r="DR709" i="3"/>
  <c r="DR60" i="3"/>
  <c r="DR691" i="3"/>
  <c r="DR707" i="3" l="1"/>
  <c r="DR692" i="3"/>
  <c r="DT699" i="3"/>
  <c r="DS709" i="3"/>
  <c r="DS697" i="3"/>
  <c r="DS60" i="3"/>
  <c r="DS577" i="3"/>
  <c r="DS691" i="3"/>
  <c r="DS716" i="3"/>
  <c r="DS692" i="3" l="1"/>
  <c r="DS707" i="3"/>
  <c r="DS536" i="3"/>
  <c r="DU699" i="3"/>
  <c r="DT709" i="3"/>
  <c r="DT697" i="3"/>
  <c r="DT577" i="3"/>
  <c r="DT716" i="3"/>
  <c r="DT60" i="3"/>
  <c r="DT691" i="3"/>
  <c r="DT692" i="3" l="1"/>
  <c r="DV699" i="3"/>
  <c r="DU691" i="3"/>
  <c r="DU709" i="3"/>
  <c r="DU716" i="3"/>
  <c r="DU60" i="3"/>
  <c r="DU697" i="3"/>
  <c r="DU577" i="3"/>
  <c r="DT707" i="3"/>
  <c r="DT536" i="3"/>
  <c r="DW699" i="3" l="1"/>
  <c r="DV60" i="3"/>
  <c r="DV709" i="3"/>
  <c r="DV577" i="3"/>
  <c r="DV716" i="3"/>
  <c r="DV697" i="3"/>
  <c r="DV691" i="3"/>
  <c r="DU707" i="3"/>
  <c r="DU536" i="3"/>
  <c r="DU692" i="3"/>
  <c r="DW60" i="3" l="1"/>
  <c r="DW691" i="3"/>
  <c r="DW709" i="3"/>
  <c r="DV692" i="3"/>
  <c r="DW697" i="3"/>
  <c r="DV707" i="3"/>
  <c r="DV536" i="3"/>
  <c r="DW536" i="3" s="1"/>
  <c r="DW707" i="3" l="1"/>
  <c r="DW692" i="3"/>
  <c r="DE19" i="3" l="1"/>
  <c r="DE18" i="3" l="1"/>
  <c r="DE72" i="3"/>
  <c r="DF82" i="3" l="1"/>
  <c r="DH72" i="3"/>
  <c r="DE115" i="3"/>
  <c r="DE110" i="3"/>
  <c r="DE77" i="3"/>
  <c r="DE82" i="3"/>
  <c r="DE52" i="8"/>
  <c r="DE13" i="3"/>
  <c r="DE12" i="3"/>
  <c r="DH110" i="3" l="1"/>
  <c r="DH77" i="3"/>
  <c r="DE53" i="8"/>
  <c r="DF265" i="3"/>
  <c r="DE245" i="3"/>
  <c r="DE362" i="3"/>
  <c r="DE265" i="3"/>
  <c r="DE365" i="3"/>
  <c r="DE74" i="8"/>
  <c r="DE246" i="3" l="1"/>
  <c r="DF246" i="3"/>
  <c r="DE266" i="3"/>
  <c r="DE363" i="3"/>
  <c r="DF266" i="3"/>
  <c r="DE366" i="3"/>
  <c r="DE130" i="8"/>
  <c r="DE73" i="8" l="1"/>
  <c r="DE129" i="8" l="1"/>
  <c r="DE82" i="8"/>
  <c r="DE59" i="8"/>
  <c r="DF97" i="4"/>
  <c r="DH97" i="4" s="1"/>
  <c r="DE60" i="8" l="1"/>
  <c r="DE61" i="8"/>
  <c r="DE77" i="8"/>
  <c r="DF77" i="8"/>
  <c r="DF71" i="8" l="1"/>
  <c r="DF24" i="7"/>
  <c r="DE71" i="8"/>
  <c r="DF132" i="8"/>
  <c r="DE132" i="8"/>
  <c r="DF45" i="7" l="1"/>
  <c r="DF22" i="7"/>
  <c r="DF14" i="8"/>
  <c r="DF81" i="8"/>
  <c r="DF128" i="8"/>
  <c r="DE98" i="5"/>
  <c r="DE128" i="8"/>
  <c r="DE14" i="8"/>
  <c r="DE81" i="8"/>
  <c r="DE24" i="7"/>
  <c r="DE45" i="7"/>
  <c r="DE22" i="7"/>
  <c r="DF46" i="8" l="1"/>
  <c r="DF15" i="8"/>
  <c r="DF43" i="7"/>
  <c r="DE43" i="7"/>
  <c r="DE40" i="7"/>
  <c r="DE22" i="6"/>
  <c r="DE46" i="8"/>
  <c r="DE15" i="8"/>
  <c r="DE298" i="8"/>
  <c r="DE85" i="8"/>
  <c r="DE302" i="8" l="1"/>
  <c r="DE300" i="8" s="1"/>
  <c r="DE308" i="8" s="1"/>
  <c r="DE138" i="6" s="1"/>
  <c r="DF85" i="8"/>
  <c r="DF40" i="7"/>
  <c r="DF22" i="6"/>
  <c r="DE156" i="8"/>
  <c r="DE22" i="8"/>
  <c r="DE91" i="8"/>
  <c r="DE90" i="8"/>
  <c r="DE38" i="7"/>
  <c r="DE87" i="8"/>
  <c r="DE18" i="8"/>
  <c r="DE153" i="8"/>
  <c r="DE86" i="8"/>
  <c r="DE93" i="8"/>
  <c r="DE247" i="8" l="1"/>
  <c r="DE96" i="8"/>
  <c r="DE310" i="8"/>
  <c r="DE41" i="7"/>
  <c r="DF91" i="8"/>
  <c r="DF156" i="8"/>
  <c r="DF90" i="8"/>
  <c r="DF22" i="8"/>
  <c r="DF38" i="7"/>
  <c r="DF86" i="8"/>
  <c r="DF87" i="8"/>
  <c r="DF18" i="8"/>
  <c r="DF153" i="8"/>
  <c r="DE19" i="8"/>
  <c r="DE94" i="8"/>
  <c r="DE154" i="8"/>
  <c r="DE23" i="8"/>
  <c r="DF23" i="8" l="1"/>
  <c r="DF19" i="8"/>
  <c r="DF41" i="7"/>
  <c r="DE97" i="8"/>
  <c r="DE155" i="8"/>
  <c r="DE19" i="6"/>
  <c r="DE50" i="7" l="1"/>
  <c r="DE18" i="6"/>
  <c r="DE30" i="6" l="1"/>
  <c r="DE36" i="8"/>
  <c r="DE100" i="8"/>
  <c r="DE27" i="8"/>
  <c r="DE101" i="8" l="1"/>
  <c r="DE40" i="6"/>
  <c r="DE38" i="6"/>
  <c r="DE21" i="7" l="1"/>
  <c r="DE287" i="8" l="1"/>
  <c r="DE20" i="7"/>
  <c r="DE288" i="8" l="1"/>
  <c r="DF288" i="8"/>
  <c r="DE55" i="7"/>
  <c r="DF295" i="8" l="1"/>
  <c r="DE35" i="7" l="1"/>
  <c r="DE52" i="7"/>
  <c r="DF296" i="8"/>
  <c r="DF294" i="8" s="1"/>
  <c r="DF298" i="8" s="1"/>
  <c r="DF302" i="8" l="1"/>
  <c r="DF300" i="8" s="1"/>
  <c r="DF308" i="8" s="1"/>
  <c r="DF138" i="6" s="1"/>
  <c r="DF93" i="8"/>
  <c r="DE58" i="7"/>
  <c r="DF96" i="8" l="1"/>
  <c r="DF310" i="8"/>
  <c r="DF94" i="8"/>
  <c r="DF154" i="8"/>
  <c r="DF155" i="8" l="1"/>
  <c r="DF97" i="8"/>
  <c r="DF19" i="6"/>
  <c r="DF18" i="6" l="1"/>
  <c r="DF50" i="7"/>
  <c r="DF100" i="8" l="1"/>
  <c r="DF27" i="8"/>
  <c r="DF36" i="8"/>
  <c r="DF30" i="6"/>
  <c r="DF38" i="6" l="1"/>
  <c r="DF40" i="6"/>
  <c r="DF101" i="8"/>
  <c r="DF21" i="7" l="1"/>
  <c r="DF20" i="7" l="1"/>
  <c r="DF55" i="7" l="1"/>
  <c r="DH286" i="8" l="1"/>
  <c r="DF52" i="7" l="1"/>
  <c r="DF35" i="7"/>
  <c r="DG295" i="8"/>
  <c r="DG296" i="8" l="1"/>
  <c r="DG294" i="8" s="1"/>
  <c r="DH295" i="8"/>
  <c r="DF58" i="7"/>
  <c r="DH296" i="8" l="1"/>
  <c r="DH294" i="8" s="1"/>
  <c r="DD112" i="8" l="1"/>
  <c r="DD135" i="8" s="1"/>
  <c r="DD125" i="8" l="1"/>
  <c r="DD148" i="8" s="1"/>
  <c r="DG237" i="3" l="1"/>
  <c r="DB157" i="3"/>
  <c r="DD239" i="3"/>
  <c r="DB17" i="3"/>
  <c r="DB239" i="3"/>
  <c r="DB237" i="3"/>
  <c r="DD259" i="3" l="1"/>
  <c r="DG255" i="3"/>
  <c r="DB165" i="3"/>
  <c r="DG165" i="3"/>
  <c r="DG161" i="3"/>
  <c r="DD169" i="3"/>
  <c r="DB161" i="3"/>
  <c r="DB169" i="3"/>
  <c r="DB14" i="3"/>
  <c r="DC237" i="3"/>
  <c r="DC17" i="3"/>
  <c r="DB255" i="3"/>
  <c r="DB248" i="3"/>
  <c r="DB259" i="3"/>
  <c r="DB21" i="3"/>
  <c r="DC251" i="3"/>
  <c r="DD256" i="3" l="1"/>
  <c r="DG252" i="3"/>
  <c r="DC14" i="3"/>
  <c r="DC165" i="3"/>
  <c r="DC161" i="3"/>
  <c r="DB56" i="4"/>
  <c r="DB256" i="3"/>
  <c r="DC248" i="3"/>
  <c r="DH252" i="3" s="1"/>
  <c r="DB252" i="3"/>
  <c r="DB18" i="3"/>
  <c r="DC21" i="3"/>
  <c r="DC252" i="3" l="1"/>
  <c r="DC18" i="3"/>
  <c r="DE210" i="4" l="1"/>
  <c r="DE336" i="4" s="1"/>
  <c r="DE125" i="8" l="1"/>
  <c r="DE148" i="8" s="1"/>
  <c r="DE229" i="4"/>
  <c r="DL187" i="3" l="1"/>
  <c r="DH54" i="4"/>
  <c r="DH193" i="3"/>
  <c r="DH182" i="3"/>
  <c r="DH180" i="3"/>
  <c r="DH15" i="3"/>
  <c r="DH54" i="8"/>
  <c r="DM180" i="3"/>
  <c r="DM182" i="3"/>
  <c r="DG261" i="3"/>
  <c r="DL261" i="3"/>
  <c r="DG187" i="3" l="1"/>
  <c r="DM194" i="3"/>
  <c r="DH194" i="3"/>
  <c r="DH55" i="8"/>
  <c r="DM55" i="8"/>
  <c r="DL215" i="3"/>
  <c r="DG262" i="3"/>
  <c r="DL262" i="3"/>
  <c r="DG215" i="3" l="1"/>
  <c r="DH221" i="3"/>
  <c r="DM222" i="3" s="1"/>
  <c r="DH55" i="4"/>
  <c r="DH210" i="3"/>
  <c r="DH208" i="3"/>
  <c r="DH56" i="8"/>
  <c r="DH16" i="3"/>
  <c r="DM208" i="3"/>
  <c r="DM210" i="3"/>
  <c r="DH157" i="3"/>
  <c r="DH17" i="3"/>
  <c r="DH237" i="3"/>
  <c r="DG263" i="3"/>
  <c r="DL263" i="3"/>
  <c r="DH57" i="8" l="1"/>
  <c r="DM57" i="8"/>
  <c r="DH173" i="3"/>
  <c r="DL173" i="3" s="1"/>
  <c r="DH14" i="3"/>
  <c r="DM161" i="3"/>
  <c r="DM165" i="3"/>
  <c r="DH161" i="3"/>
  <c r="DH165" i="3"/>
  <c r="DF210" i="4" l="1"/>
  <c r="DF125" i="8" s="1"/>
  <c r="DF148" i="8" s="1"/>
  <c r="DF229" i="4" l="1"/>
  <c r="DF336" i="4"/>
  <c r="DK321" i="4"/>
  <c r="DK322" i="4" s="1"/>
  <c r="DK330" i="4" l="1"/>
  <c r="DK323" i="4"/>
  <c r="DK210" i="4"/>
  <c r="DK125" i="8" s="1"/>
  <c r="DK148" i="8" s="1"/>
  <c r="DP321" i="4"/>
  <c r="DK229" i="4" l="1"/>
  <c r="DP323" i="4"/>
  <c r="DP330" i="4"/>
  <c r="DP210" i="4"/>
  <c r="DP322" i="4"/>
  <c r="DU321" i="4"/>
  <c r="DU323" i="4" l="1"/>
  <c r="DU210" i="4"/>
  <c r="DU330" i="4"/>
  <c r="DU322" i="4"/>
  <c r="DP125" i="8"/>
  <c r="DP148" i="8" s="1"/>
  <c r="DP229" i="4"/>
  <c r="DU125" i="8" l="1"/>
  <c r="DU148" i="8" s="1"/>
  <c r="DU229" i="4"/>
  <c r="DI19" i="3" l="1"/>
  <c r="DG19" i="3"/>
  <c r="DJ19" i="3" l="1"/>
  <c r="DG18" i="3"/>
  <c r="DH19" i="3"/>
  <c r="DH120" i="3"/>
  <c r="DI124" i="3" s="1"/>
  <c r="DI18" i="3"/>
  <c r="DH124" i="3" l="1"/>
  <c r="DH131" i="3"/>
  <c r="DI13" i="3"/>
  <c r="DI52" i="8"/>
  <c r="DI53" i="8" s="1"/>
  <c r="DJ56" i="4"/>
  <c r="DJ18" i="3"/>
  <c r="DG12" i="3"/>
  <c r="DI12" i="3"/>
  <c r="DK19" i="3"/>
  <c r="DK253" i="3"/>
  <c r="DK248" i="3"/>
  <c r="DH18" i="3"/>
  <c r="DG13" i="3"/>
  <c r="DH122" i="3"/>
  <c r="DG52" i="8"/>
  <c r="DG53" i="8" s="1"/>
  <c r="DI126" i="3" l="1"/>
  <c r="DI72" i="3"/>
  <c r="DI245" i="3"/>
  <c r="DI246" i="3" s="1"/>
  <c r="DD190" i="3"/>
  <c r="DH126" i="3"/>
  <c r="DH58" i="4"/>
  <c r="DH59" i="4" s="1"/>
  <c r="DG133" i="3"/>
  <c r="DG362" i="3"/>
  <c r="DG363" i="3" s="1"/>
  <c r="DG265" i="3"/>
  <c r="DG365" i="3"/>
  <c r="DG366" i="3" s="1"/>
  <c r="DJ13" i="3"/>
  <c r="DJ52" i="8"/>
  <c r="DJ53" i="8" s="1"/>
  <c r="DJ52" i="4"/>
  <c r="DK183" i="3"/>
  <c r="DK181" i="3"/>
  <c r="DK158" i="3"/>
  <c r="DK159" i="3"/>
  <c r="DH12" i="3"/>
  <c r="DG74" i="8"/>
  <c r="DG130" i="8" s="1"/>
  <c r="DH13" i="3"/>
  <c r="DH52" i="8"/>
  <c r="DH53" i="8" s="1"/>
  <c r="DJ12" i="3"/>
  <c r="DL19" i="3"/>
  <c r="DL253" i="3"/>
  <c r="DL248" i="3"/>
  <c r="DM179" i="3"/>
  <c r="DK56" i="4"/>
  <c r="DK252" i="3"/>
  <c r="DK18" i="3"/>
  <c r="DI110" i="3" l="1"/>
  <c r="DI115" i="3"/>
  <c r="DI77" i="3"/>
  <c r="DI82" i="3"/>
  <c r="DK163" i="3"/>
  <c r="DK167" i="3"/>
  <c r="DI74" i="8"/>
  <c r="DI130" i="8" s="1"/>
  <c r="DI365" i="3"/>
  <c r="DI366" i="3" s="1"/>
  <c r="DI362" i="3"/>
  <c r="DI363" i="3" s="1"/>
  <c r="DG266" i="3"/>
  <c r="DK120" i="3"/>
  <c r="DK85" i="3" s="1"/>
  <c r="DK84" i="3" s="1"/>
  <c r="DK95" i="3" s="1"/>
  <c r="DM181" i="3"/>
  <c r="DM183" i="3"/>
  <c r="DL56" i="4"/>
  <c r="DL252" i="3"/>
  <c r="DL18" i="3"/>
  <c r="DM248" i="3"/>
  <c r="DM19" i="3"/>
  <c r="DH133" i="3"/>
  <c r="DH362" i="3"/>
  <c r="DH363" i="3" s="1"/>
  <c r="DH365" i="3"/>
  <c r="DH366" i="3" s="1"/>
  <c r="DI265" i="3"/>
  <c r="DN19" i="3"/>
  <c r="DN253" i="3"/>
  <c r="DN248" i="3"/>
  <c r="DN256" i="3" s="1"/>
  <c r="DO249" i="3"/>
  <c r="DK171" i="3"/>
  <c r="DK13" i="3"/>
  <c r="DK52" i="8"/>
  <c r="DK53" i="8" s="1"/>
  <c r="DK52" i="4"/>
  <c r="DJ53" i="4"/>
  <c r="DH74" i="8"/>
  <c r="DH130" i="8" s="1"/>
  <c r="DL181" i="3"/>
  <c r="DL183" i="3"/>
  <c r="DL158" i="3"/>
  <c r="DM158" i="3" s="1"/>
  <c r="DL159" i="3"/>
  <c r="DK170" i="3"/>
  <c r="DK162" i="3"/>
  <c r="DK166" i="3"/>
  <c r="DK12" i="3"/>
  <c r="DJ72" i="3" l="1"/>
  <c r="DK131" i="3"/>
  <c r="DL120" i="3"/>
  <c r="DO253" i="3"/>
  <c r="DO19" i="3"/>
  <c r="DO248" i="3"/>
  <c r="DP249" i="3"/>
  <c r="DN56" i="4"/>
  <c r="DN252" i="3"/>
  <c r="DN18" i="3"/>
  <c r="DL170" i="3"/>
  <c r="DL162" i="3"/>
  <c r="DL166" i="3"/>
  <c r="DL12" i="3"/>
  <c r="DN183" i="3"/>
  <c r="DN181" i="3"/>
  <c r="DN158" i="3"/>
  <c r="DN159" i="3"/>
  <c r="DI266" i="3"/>
  <c r="DL171" i="3"/>
  <c r="DL167" i="3"/>
  <c r="DL163" i="3"/>
  <c r="DL13" i="3"/>
  <c r="DL52" i="8"/>
  <c r="DL53" i="8" s="1"/>
  <c r="DL52" i="4"/>
  <c r="DM159" i="3"/>
  <c r="DM252" i="3"/>
  <c r="DM18" i="3"/>
  <c r="DM166" i="3"/>
  <c r="DM162" i="3"/>
  <c r="DM12" i="3"/>
  <c r="DK53" i="4"/>
  <c r="DG73" i="8"/>
  <c r="DJ110" i="3" l="1"/>
  <c r="DJ115" i="3"/>
  <c r="DJ77" i="3"/>
  <c r="DJ82" i="3"/>
  <c r="DI73" i="8"/>
  <c r="DI129" i="8" s="1"/>
  <c r="DM120" i="3"/>
  <c r="DL131" i="3"/>
  <c r="DL85" i="3"/>
  <c r="DJ365" i="3"/>
  <c r="DJ366" i="3" s="1"/>
  <c r="DJ245" i="3"/>
  <c r="DJ246" i="3" s="1"/>
  <c r="DJ58" i="4"/>
  <c r="DJ265" i="3"/>
  <c r="DJ362" i="3"/>
  <c r="DJ363" i="3" s="1"/>
  <c r="DJ74" i="8"/>
  <c r="DJ130" i="8" s="1"/>
  <c r="DK102" i="3"/>
  <c r="DK122" i="3"/>
  <c r="DK96" i="3"/>
  <c r="DK69" i="4"/>
  <c r="DH73" i="8"/>
  <c r="DG129" i="8"/>
  <c r="DG82" i="8"/>
  <c r="DG48" i="5"/>
  <c r="DL53" i="4"/>
  <c r="DG59" i="8"/>
  <c r="DN170" i="3"/>
  <c r="DN162" i="3"/>
  <c r="DN166" i="3"/>
  <c r="DN12" i="3"/>
  <c r="DP248" i="3"/>
  <c r="DP253" i="3"/>
  <c r="DP19" i="3"/>
  <c r="DQ249" i="3"/>
  <c r="DS249" i="3" s="1"/>
  <c r="DM163" i="3"/>
  <c r="DM167" i="3"/>
  <c r="DM13" i="3"/>
  <c r="DM52" i="4"/>
  <c r="DM53" i="4" s="1"/>
  <c r="DM52" i="8"/>
  <c r="DM53" i="8" s="1"/>
  <c r="DO256" i="3"/>
  <c r="DO252" i="3"/>
  <c r="DO56" i="4"/>
  <c r="DO18" i="3"/>
  <c r="DN167" i="3"/>
  <c r="DN171" i="3"/>
  <c r="DN163" i="3"/>
  <c r="DN13" i="3"/>
  <c r="DN52" i="8"/>
  <c r="DN53" i="8" s="1"/>
  <c r="DN52" i="4"/>
  <c r="DO181" i="3"/>
  <c r="DO183" i="3"/>
  <c r="DO158" i="3"/>
  <c r="DO159" i="3"/>
  <c r="DI82" i="8" l="1"/>
  <c r="DI59" i="8"/>
  <c r="DI60" i="8" s="1"/>
  <c r="DJ266" i="3"/>
  <c r="DK74" i="8"/>
  <c r="DK130" i="8" s="1"/>
  <c r="DK73" i="4"/>
  <c r="DJ48" i="4"/>
  <c r="DJ59" i="4"/>
  <c r="DL96" i="3"/>
  <c r="DL84" i="3"/>
  <c r="DL122" i="3"/>
  <c r="DL102" i="3"/>
  <c r="DL69" i="4"/>
  <c r="DM85" i="3"/>
  <c r="DM96" i="3" s="1"/>
  <c r="DK245" i="3"/>
  <c r="DK246" i="3" s="1"/>
  <c r="DK133" i="3"/>
  <c r="DK72" i="3"/>
  <c r="DK58" i="4"/>
  <c r="DK362" i="3"/>
  <c r="DK363" i="3" s="1"/>
  <c r="DK265" i="3"/>
  <c r="DK118" i="3"/>
  <c r="DK365" i="3"/>
  <c r="DK366" i="3" s="1"/>
  <c r="DK126" i="3"/>
  <c r="DK101" i="3"/>
  <c r="DM131" i="3"/>
  <c r="DN120" i="3"/>
  <c r="DN85" i="3" s="1"/>
  <c r="DG77" i="8"/>
  <c r="DG132" i="8" s="1"/>
  <c r="DH59" i="8"/>
  <c r="DH185" i="5"/>
  <c r="DG61" i="8"/>
  <c r="DG60" i="8"/>
  <c r="DO167" i="3"/>
  <c r="DO171" i="3"/>
  <c r="DO163" i="3"/>
  <c r="DO13" i="3"/>
  <c r="DO52" i="8"/>
  <c r="DO53" i="8" s="1"/>
  <c r="DO52" i="4"/>
  <c r="DP181" i="3"/>
  <c r="DP183" i="3"/>
  <c r="DP158" i="3"/>
  <c r="DP159" i="3"/>
  <c r="DQ19" i="3"/>
  <c r="DQ253" i="3"/>
  <c r="DQ248" i="3"/>
  <c r="DR248" i="3" s="1"/>
  <c r="DR179" i="3"/>
  <c r="DR249" i="3"/>
  <c r="DR253" i="3" s="1"/>
  <c r="DP256" i="3"/>
  <c r="DP56" i="4"/>
  <c r="DP252" i="3"/>
  <c r="DP18" i="3"/>
  <c r="DI97" i="4"/>
  <c r="DH82" i="8"/>
  <c r="DH129" i="8"/>
  <c r="DN53" i="4"/>
  <c r="DO162" i="3"/>
  <c r="DO166" i="3"/>
  <c r="DO170" i="3"/>
  <c r="DO12" i="3"/>
  <c r="DH48" i="5"/>
  <c r="DI61" i="8" l="1"/>
  <c r="DN96" i="3"/>
  <c r="DN122" i="3"/>
  <c r="DN84" i="3"/>
  <c r="DN69" i="4"/>
  <c r="DN102" i="3"/>
  <c r="DK48" i="4"/>
  <c r="DK59" i="4"/>
  <c r="DM84" i="3"/>
  <c r="DM69" i="4"/>
  <c r="DM122" i="3"/>
  <c r="DL265" i="3"/>
  <c r="DL245" i="3"/>
  <c r="DL246" i="3" s="1"/>
  <c r="DL72" i="3"/>
  <c r="DL118" i="3"/>
  <c r="DM118" i="3" s="1"/>
  <c r="DL365" i="3"/>
  <c r="DL366" i="3" s="1"/>
  <c r="DL58" i="4"/>
  <c r="DL133" i="3"/>
  <c r="DL362" i="3"/>
  <c r="DL363" i="3" s="1"/>
  <c r="DL126" i="3"/>
  <c r="DO120" i="3"/>
  <c r="DO85" i="3" s="1"/>
  <c r="DN131" i="3"/>
  <c r="DK77" i="3"/>
  <c r="DK82" i="3"/>
  <c r="DK88" i="3"/>
  <c r="DL73" i="4"/>
  <c r="DL74" i="8"/>
  <c r="DL130" i="8" s="1"/>
  <c r="DL95" i="3"/>
  <c r="DL101" i="3"/>
  <c r="DJ49" i="4"/>
  <c r="DJ50" i="4"/>
  <c r="DJ44" i="4"/>
  <c r="DK266" i="3"/>
  <c r="DR183" i="3"/>
  <c r="DR181" i="3"/>
  <c r="DQ256" i="3"/>
  <c r="DQ252" i="3"/>
  <c r="DQ56" i="4"/>
  <c r="DQ18" i="3"/>
  <c r="DP170" i="3"/>
  <c r="DP162" i="3"/>
  <c r="DP12" i="3"/>
  <c r="DP166" i="3"/>
  <c r="DI77" i="8"/>
  <c r="DI132" i="8" s="1"/>
  <c r="DS253" i="3"/>
  <c r="DS19" i="3"/>
  <c r="DS248" i="3"/>
  <c r="DT249" i="3"/>
  <c r="DP163" i="3"/>
  <c r="DP167" i="3"/>
  <c r="DP171" i="3"/>
  <c r="DP13" i="3"/>
  <c r="DP52" i="8"/>
  <c r="DP53" i="8" s="1"/>
  <c r="DP52" i="4"/>
  <c r="DG47" i="5"/>
  <c r="DQ181" i="3"/>
  <c r="DQ183" i="3"/>
  <c r="DQ158" i="3"/>
  <c r="DR158" i="3" s="1"/>
  <c r="DQ159" i="3"/>
  <c r="DO53" i="4"/>
  <c r="DH61" i="8"/>
  <c r="DH60" i="8"/>
  <c r="DH77" i="8"/>
  <c r="DH132" i="8" s="1"/>
  <c r="DR252" i="3"/>
  <c r="DR18" i="3"/>
  <c r="DR19" i="3"/>
  <c r="DJ67" i="4" l="1"/>
  <c r="DJ66" i="4"/>
  <c r="DO69" i="4"/>
  <c r="DO84" i="3"/>
  <c r="DO122" i="3"/>
  <c r="DO102" i="3"/>
  <c r="DO96" i="3"/>
  <c r="DJ73" i="8"/>
  <c r="DJ45" i="4"/>
  <c r="DJ46" i="4"/>
  <c r="DL266" i="3"/>
  <c r="DK50" i="4"/>
  <c r="DK49" i="4"/>
  <c r="DK44" i="4"/>
  <c r="DN101" i="3"/>
  <c r="DN95" i="3"/>
  <c r="DM133" i="3"/>
  <c r="DM365" i="3"/>
  <c r="DM366" i="3" s="1"/>
  <c r="DN265" i="3"/>
  <c r="DM58" i="4"/>
  <c r="DN245" i="3"/>
  <c r="DN246" i="3" s="1"/>
  <c r="DN72" i="3"/>
  <c r="DM362" i="3"/>
  <c r="DM363" i="3" s="1"/>
  <c r="DM95" i="3"/>
  <c r="DN126" i="3"/>
  <c r="DN133" i="3"/>
  <c r="DN362" i="3"/>
  <c r="DN363" i="3" s="1"/>
  <c r="DN365" i="3"/>
  <c r="DN366" i="3" s="1"/>
  <c r="DN118" i="3"/>
  <c r="DN58" i="4"/>
  <c r="DJ97" i="4"/>
  <c r="DK99" i="3"/>
  <c r="DK105" i="3"/>
  <c r="DK115" i="3"/>
  <c r="DK86" i="4"/>
  <c r="DK238" i="4" s="1"/>
  <c r="DK236" i="4" s="1"/>
  <c r="DK232" i="4" s="1"/>
  <c r="DK181" i="4" s="1"/>
  <c r="DL82" i="3"/>
  <c r="DL88" i="3"/>
  <c r="DM72" i="3"/>
  <c r="DM77" i="3" s="1"/>
  <c r="DL77" i="3"/>
  <c r="DM74" i="8"/>
  <c r="DM130" i="8" s="1"/>
  <c r="DM73" i="4"/>
  <c r="DP120" i="3"/>
  <c r="DP85" i="3" s="1"/>
  <c r="DO131" i="3"/>
  <c r="DL59" i="4"/>
  <c r="DL48" i="4"/>
  <c r="DN73" i="4"/>
  <c r="DN74" i="8"/>
  <c r="DN130" i="8" s="1"/>
  <c r="DR162" i="3"/>
  <c r="DR166" i="3"/>
  <c r="DR12" i="3"/>
  <c r="DG71" i="8"/>
  <c r="DP53" i="4"/>
  <c r="DH47" i="5"/>
  <c r="DQ162" i="3"/>
  <c r="DQ166" i="3"/>
  <c r="DQ170" i="3"/>
  <c r="DQ12" i="3"/>
  <c r="DT19" i="3"/>
  <c r="DT253" i="3"/>
  <c r="DT248" i="3"/>
  <c r="DU249" i="3"/>
  <c r="DS56" i="4"/>
  <c r="DS252" i="3"/>
  <c r="DS256" i="3"/>
  <c r="DS18" i="3"/>
  <c r="DQ171" i="3"/>
  <c r="DQ163" i="3"/>
  <c r="DQ167" i="3"/>
  <c r="DQ13" i="3"/>
  <c r="DQ52" i="8"/>
  <c r="DQ53" i="8" s="1"/>
  <c r="DQ52" i="4"/>
  <c r="DR159" i="3"/>
  <c r="DS183" i="3"/>
  <c r="DS181" i="3"/>
  <c r="DS158" i="3"/>
  <c r="DS159" i="3"/>
  <c r="DK87" i="4" l="1"/>
  <c r="DK13" i="4"/>
  <c r="DK97" i="4"/>
  <c r="DN48" i="4"/>
  <c r="DN59" i="4"/>
  <c r="DM59" i="4"/>
  <c r="DK12" i="4"/>
  <c r="DK73" i="8"/>
  <c r="DK46" i="4"/>
  <c r="DK12" i="5"/>
  <c r="DK45" i="4"/>
  <c r="DJ59" i="8"/>
  <c r="DL49" i="4"/>
  <c r="DL50" i="4"/>
  <c r="DM48" i="4"/>
  <c r="DL44" i="4"/>
  <c r="DQ120" i="3"/>
  <c r="DQ85" i="3" s="1"/>
  <c r="DP131" i="3"/>
  <c r="DJ77" i="8"/>
  <c r="DJ132" i="8" s="1"/>
  <c r="DN266" i="3"/>
  <c r="DO265" i="3"/>
  <c r="DO245" i="3"/>
  <c r="DO133" i="3"/>
  <c r="DO365" i="3"/>
  <c r="DO366" i="3" s="1"/>
  <c r="DO72" i="3"/>
  <c r="DO118" i="3"/>
  <c r="DO58" i="4"/>
  <c r="DO126" i="3"/>
  <c r="DO362" i="3"/>
  <c r="DO363" i="3" s="1"/>
  <c r="DL99" i="3"/>
  <c r="DM88" i="3"/>
  <c r="DL105" i="3"/>
  <c r="DL86" i="4"/>
  <c r="DL238" i="4" s="1"/>
  <c r="DL236" i="4" s="1"/>
  <c r="DL232" i="4" s="1"/>
  <c r="DL115" i="3"/>
  <c r="DN88" i="3"/>
  <c r="DN82" i="3"/>
  <c r="DN77" i="3"/>
  <c r="DO101" i="3"/>
  <c r="DO95" i="3"/>
  <c r="DP102" i="3"/>
  <c r="DP122" i="3"/>
  <c r="DP69" i="4"/>
  <c r="DP96" i="3"/>
  <c r="DP84" i="3"/>
  <c r="DJ82" i="8"/>
  <c r="DJ129" i="8"/>
  <c r="DO74" i="8"/>
  <c r="DO130" i="8" s="1"/>
  <c r="DO73" i="4"/>
  <c r="DS167" i="3"/>
  <c r="DS171" i="3"/>
  <c r="DS163" i="3"/>
  <c r="DS13" i="3"/>
  <c r="DS52" i="8"/>
  <c r="DS53" i="8" s="1"/>
  <c r="DS52" i="4"/>
  <c r="DR167" i="3"/>
  <c r="DR13" i="3"/>
  <c r="DR163" i="3"/>
  <c r="DR52" i="8"/>
  <c r="DR53" i="8" s="1"/>
  <c r="DR52" i="4"/>
  <c r="DR53" i="4" s="1"/>
  <c r="DT252" i="3"/>
  <c r="DT56" i="4"/>
  <c r="DT256" i="3"/>
  <c r="DT18" i="3"/>
  <c r="DH71" i="8"/>
  <c r="DQ53" i="4"/>
  <c r="DU248" i="3"/>
  <c r="DU253" i="3"/>
  <c r="DU19" i="3"/>
  <c r="DV249" i="3"/>
  <c r="DW249" i="3" s="1"/>
  <c r="DW253" i="3" s="1"/>
  <c r="DG24" i="7"/>
  <c r="DH24" i="7"/>
  <c r="DS162" i="3"/>
  <c r="DS170" i="3"/>
  <c r="DS166" i="3"/>
  <c r="DS12" i="3"/>
  <c r="DT183" i="3"/>
  <c r="DT181" i="3"/>
  <c r="DT158" i="3"/>
  <c r="DT159" i="3"/>
  <c r="DG22" i="7"/>
  <c r="DH45" i="7"/>
  <c r="DG45" i="7"/>
  <c r="DG128" i="8"/>
  <c r="DG81" i="8"/>
  <c r="DG14" i="8"/>
  <c r="DM99" i="3" l="1"/>
  <c r="DM86" i="4"/>
  <c r="DM87" i="4" s="1"/>
  <c r="DM115" i="3"/>
  <c r="DO48" i="4"/>
  <c r="DO59" i="4"/>
  <c r="DQ122" i="3"/>
  <c r="DQ96" i="3"/>
  <c r="DQ102" i="3"/>
  <c r="DQ69" i="4"/>
  <c r="DQ84" i="3"/>
  <c r="DR85" i="3"/>
  <c r="DM50" i="4"/>
  <c r="DM49" i="4"/>
  <c r="DK48" i="5"/>
  <c r="DK14" i="10"/>
  <c r="DK13" i="10"/>
  <c r="DK31" i="5"/>
  <c r="DK33" i="4"/>
  <c r="DK59" i="8"/>
  <c r="DN49" i="4"/>
  <c r="DN50" i="4"/>
  <c r="DN44" i="4"/>
  <c r="DP73" i="4"/>
  <c r="DP74" i="8"/>
  <c r="DP130" i="8" s="1"/>
  <c r="DO266" i="3"/>
  <c r="DO246" i="3"/>
  <c r="DP245" i="3"/>
  <c r="DP246" i="3" s="1"/>
  <c r="DP58" i="4"/>
  <c r="DP118" i="3"/>
  <c r="DP365" i="3"/>
  <c r="DP366" i="3" s="1"/>
  <c r="DP265" i="3"/>
  <c r="DP133" i="3"/>
  <c r="DP362" i="3"/>
  <c r="DP363" i="3" s="1"/>
  <c r="DP72" i="3"/>
  <c r="DP126" i="3"/>
  <c r="DL13" i="4"/>
  <c r="DL97" i="4"/>
  <c r="DM97" i="4" s="1"/>
  <c r="DL87" i="4"/>
  <c r="DO82" i="3"/>
  <c r="DO77" i="3"/>
  <c r="DO88" i="3"/>
  <c r="DR120" i="3"/>
  <c r="DQ131" i="3"/>
  <c r="DJ61" i="8"/>
  <c r="DJ60" i="8"/>
  <c r="DK129" i="8"/>
  <c r="DK82" i="8"/>
  <c r="DK13" i="5"/>
  <c r="DK34" i="4"/>
  <c r="DK77" i="8"/>
  <c r="DK132" i="8" s="1"/>
  <c r="DP101" i="3"/>
  <c r="DP95" i="3"/>
  <c r="DN115" i="3"/>
  <c r="DN99" i="3"/>
  <c r="DN105" i="3"/>
  <c r="DN86" i="4"/>
  <c r="DN238" i="4" s="1"/>
  <c r="DN236" i="4" s="1"/>
  <c r="DN232" i="4" s="1"/>
  <c r="DL45" i="4"/>
  <c r="DL73" i="8"/>
  <c r="DL12" i="4"/>
  <c r="DL46" i="4"/>
  <c r="DM44" i="4"/>
  <c r="DL12" i="5"/>
  <c r="DW19" i="3"/>
  <c r="DG46" i="8"/>
  <c r="DG15" i="8"/>
  <c r="DV19" i="3"/>
  <c r="DV248" i="3"/>
  <c r="DW248" i="3" s="1"/>
  <c r="DV253" i="3"/>
  <c r="DU256" i="3"/>
  <c r="DU56" i="4"/>
  <c r="DU252" i="3"/>
  <c r="DU18" i="3"/>
  <c r="DU183" i="3"/>
  <c r="DU181" i="3"/>
  <c r="DU158" i="3"/>
  <c r="DU159" i="3"/>
  <c r="DS53" i="4"/>
  <c r="DG43" i="7"/>
  <c r="DH22" i="7"/>
  <c r="DT163" i="3"/>
  <c r="DT171" i="3"/>
  <c r="DT167" i="3"/>
  <c r="DT13" i="3"/>
  <c r="DT52" i="8"/>
  <c r="DT53" i="8" s="1"/>
  <c r="DT52" i="4"/>
  <c r="DT166" i="3"/>
  <c r="DT170" i="3"/>
  <c r="DT162" i="3"/>
  <c r="DT12" i="3"/>
  <c r="DH128" i="8"/>
  <c r="DH81" i="8"/>
  <c r="DH14" i="8"/>
  <c r="DP266" i="3" l="1"/>
  <c r="DO115" i="3"/>
  <c r="DO105" i="3"/>
  <c r="DO99" i="3"/>
  <c r="DO86" i="4"/>
  <c r="DO238" i="4" s="1"/>
  <c r="DO236" i="4" s="1"/>
  <c r="DO232" i="4" s="1"/>
  <c r="DQ73" i="4"/>
  <c r="DQ74" i="8"/>
  <c r="DQ130" i="8" s="1"/>
  <c r="DL59" i="8"/>
  <c r="DM12" i="4"/>
  <c r="DL33" i="4"/>
  <c r="DR131" i="3"/>
  <c r="DS120" i="3"/>
  <c r="DS85" i="3" s="1"/>
  <c r="DL13" i="5"/>
  <c r="DM13" i="4"/>
  <c r="DL77" i="8"/>
  <c r="DL132" i="8" s="1"/>
  <c r="DL34" i="4"/>
  <c r="DP48" i="4"/>
  <c r="DP59" i="4"/>
  <c r="DK61" i="8"/>
  <c r="DK60" i="8"/>
  <c r="DL48" i="5"/>
  <c r="DL14" i="10"/>
  <c r="DL31" i="5"/>
  <c r="DL13" i="10"/>
  <c r="DL129" i="8"/>
  <c r="DL82" i="8"/>
  <c r="DR69" i="4"/>
  <c r="DR84" i="3"/>
  <c r="DR96" i="3"/>
  <c r="DR122" i="3"/>
  <c r="DO50" i="4"/>
  <c r="DO44" i="4"/>
  <c r="DO49" i="4"/>
  <c r="DM46" i="4"/>
  <c r="DM45" i="4"/>
  <c r="DM12" i="5"/>
  <c r="DM73" i="8"/>
  <c r="DN87" i="4"/>
  <c r="DN97" i="4"/>
  <c r="DN13" i="4"/>
  <c r="DP88" i="3"/>
  <c r="DP82" i="3"/>
  <c r="DP77" i="3"/>
  <c r="DN73" i="8"/>
  <c r="DN12" i="5"/>
  <c r="DN45" i="4"/>
  <c r="DN12" i="4"/>
  <c r="DN46" i="4"/>
  <c r="DQ101" i="3"/>
  <c r="DQ95" i="3"/>
  <c r="DQ72" i="3"/>
  <c r="DQ133" i="3"/>
  <c r="DQ118" i="3"/>
  <c r="DR118" i="3" s="1"/>
  <c r="DQ58" i="4"/>
  <c r="DQ365" i="3"/>
  <c r="DQ366" i="3" s="1"/>
  <c r="DQ245" i="3"/>
  <c r="DQ246" i="3" s="1"/>
  <c r="DQ265" i="3"/>
  <c r="DQ126" i="3"/>
  <c r="DQ362" i="3"/>
  <c r="DQ363" i="3" s="1"/>
  <c r="DW252" i="3"/>
  <c r="DW18" i="3"/>
  <c r="DV181" i="3"/>
  <c r="DV183" i="3"/>
  <c r="DV158" i="3"/>
  <c r="DW158" i="3" s="1"/>
  <c r="DV159" i="3"/>
  <c r="DW183" i="3"/>
  <c r="DW181" i="3"/>
  <c r="DU162" i="3"/>
  <c r="DU170" i="3"/>
  <c r="DU166" i="3"/>
  <c r="DU12" i="3"/>
  <c r="DT53" i="4"/>
  <c r="DU163" i="3"/>
  <c r="DU171" i="3"/>
  <c r="DU167" i="3"/>
  <c r="DU13" i="3"/>
  <c r="DU52" i="8"/>
  <c r="DU53" i="8" s="1"/>
  <c r="DU52" i="4"/>
  <c r="DH46" i="8"/>
  <c r="DH15" i="8"/>
  <c r="DH43" i="7"/>
  <c r="DV252" i="3"/>
  <c r="DV256" i="3"/>
  <c r="DV56" i="4"/>
  <c r="DV18" i="3"/>
  <c r="DW159" i="3"/>
  <c r="DM33" i="4" l="1"/>
  <c r="DM185" i="5" s="1"/>
  <c r="DQ266" i="3"/>
  <c r="DS122" i="3"/>
  <c r="DS245" i="3" s="1"/>
  <c r="DS246" i="3" s="1"/>
  <c r="DS84" i="3"/>
  <c r="DS69" i="4"/>
  <c r="DS102" i="3"/>
  <c r="DS96" i="3"/>
  <c r="DN14" i="10"/>
  <c r="DN31" i="5"/>
  <c r="DN13" i="10"/>
  <c r="DN48" i="5"/>
  <c r="DM14" i="10"/>
  <c r="DM48" i="5"/>
  <c r="DM31" i="5"/>
  <c r="DM13" i="10"/>
  <c r="DO45" i="4"/>
  <c r="DO12" i="5"/>
  <c r="DO73" i="8"/>
  <c r="DO46" i="4"/>
  <c r="DO12" i="4"/>
  <c r="DM13" i="5"/>
  <c r="DM34" i="4"/>
  <c r="DM77" i="8"/>
  <c r="DM132" i="8" s="1"/>
  <c r="DP105" i="3"/>
  <c r="DP99" i="3"/>
  <c r="DP115" i="3"/>
  <c r="DP86" i="4"/>
  <c r="DP238" i="4" s="1"/>
  <c r="DP236" i="4" s="1"/>
  <c r="DP232" i="4" s="1"/>
  <c r="DR95" i="3"/>
  <c r="DP50" i="4"/>
  <c r="DP49" i="4"/>
  <c r="DP44" i="4"/>
  <c r="DM59" i="8"/>
  <c r="DQ77" i="3"/>
  <c r="DQ82" i="3"/>
  <c r="DR72" i="3"/>
  <c r="DR77" i="3" s="1"/>
  <c r="DQ88" i="3"/>
  <c r="DN33" i="4"/>
  <c r="DN59" i="8"/>
  <c r="DN82" i="8"/>
  <c r="DN129" i="8"/>
  <c r="DR74" i="8"/>
  <c r="DR130" i="8" s="1"/>
  <c r="DR73" i="4"/>
  <c r="DQ59" i="4"/>
  <c r="DQ48" i="4"/>
  <c r="DN77" i="8"/>
  <c r="DN132" i="8" s="1"/>
  <c r="DN13" i="5"/>
  <c r="DN34" i="4"/>
  <c r="DM129" i="8"/>
  <c r="DM82" i="8"/>
  <c r="DR133" i="3"/>
  <c r="DR58" i="4"/>
  <c r="DR365" i="3"/>
  <c r="DR366" i="3" s="1"/>
  <c r="DR362" i="3"/>
  <c r="DR363" i="3" s="1"/>
  <c r="DS131" i="3"/>
  <c r="DT120" i="3"/>
  <c r="DT85" i="3" s="1"/>
  <c r="DL61" i="8"/>
  <c r="DL60" i="8"/>
  <c r="DO13" i="4"/>
  <c r="DO97" i="4"/>
  <c r="DO87" i="4"/>
  <c r="DV167" i="3"/>
  <c r="DV163" i="3"/>
  <c r="DV171" i="3"/>
  <c r="DV13" i="3"/>
  <c r="DV52" i="8"/>
  <c r="DV53" i="8" s="1"/>
  <c r="DV52" i="4"/>
  <c r="DW163" i="3"/>
  <c r="DW167" i="3"/>
  <c r="DW13" i="3"/>
  <c r="DW52" i="4"/>
  <c r="DW53" i="4" s="1"/>
  <c r="DW52" i="8"/>
  <c r="DW53" i="8" s="1"/>
  <c r="DW162" i="3"/>
  <c r="DW166" i="3"/>
  <c r="DW12" i="3"/>
  <c r="DU53" i="4"/>
  <c r="DV170" i="3"/>
  <c r="DV166" i="3"/>
  <c r="DV162" i="3"/>
  <c r="DV12" i="3"/>
  <c r="DS265" i="3" l="1"/>
  <c r="DS266" i="3" s="1"/>
  <c r="DS72" i="3"/>
  <c r="DS88" i="3" s="1"/>
  <c r="DO13" i="5"/>
  <c r="DO34" i="4"/>
  <c r="DO77" i="8"/>
  <c r="DO132" i="8" s="1"/>
  <c r="DQ49" i="4"/>
  <c r="DR48" i="4"/>
  <c r="DQ50" i="4"/>
  <c r="DQ44" i="4"/>
  <c r="DP45" i="4"/>
  <c r="DP12" i="5"/>
  <c r="DP12" i="4"/>
  <c r="DP73" i="8"/>
  <c r="DP46" i="4"/>
  <c r="DS73" i="4"/>
  <c r="DS74" i="8"/>
  <c r="DS130" i="8" s="1"/>
  <c r="DT102" i="3"/>
  <c r="DT69" i="4"/>
  <c r="DT96" i="3"/>
  <c r="DT84" i="3"/>
  <c r="DT122" i="3"/>
  <c r="DT245" i="3" s="1"/>
  <c r="DT246" i="3" s="1"/>
  <c r="DN60" i="8"/>
  <c r="DN61" i="8"/>
  <c r="DM60" i="8"/>
  <c r="DM61" i="8"/>
  <c r="DP87" i="4"/>
  <c r="DP13" i="4"/>
  <c r="DP97" i="4"/>
  <c r="DO129" i="8"/>
  <c r="DO82" i="8"/>
  <c r="DS101" i="3"/>
  <c r="DS95" i="3"/>
  <c r="DU120" i="3"/>
  <c r="DU85" i="3" s="1"/>
  <c r="DT131" i="3"/>
  <c r="DQ105" i="3"/>
  <c r="DQ99" i="3"/>
  <c r="DR88" i="3"/>
  <c r="DQ86" i="4"/>
  <c r="DQ238" i="4" s="1"/>
  <c r="DQ236" i="4" s="1"/>
  <c r="DQ232" i="4" s="1"/>
  <c r="DQ115" i="3"/>
  <c r="DR59" i="4"/>
  <c r="DO33" i="4"/>
  <c r="DO59" i="8"/>
  <c r="DO48" i="5"/>
  <c r="DO13" i="10"/>
  <c r="DO31" i="5"/>
  <c r="DO14" i="10"/>
  <c r="DS58" i="4"/>
  <c r="DS133" i="3"/>
  <c r="DS365" i="3"/>
  <c r="DS366" i="3" s="1"/>
  <c r="DS118" i="3"/>
  <c r="DS362" i="3"/>
  <c r="DS363" i="3" s="1"/>
  <c r="DS126" i="3"/>
  <c r="DV53" i="4"/>
  <c r="DT265" i="3" l="1"/>
  <c r="DT266" i="3" s="1"/>
  <c r="DS77" i="3"/>
  <c r="DS82" i="3"/>
  <c r="DO61" i="8"/>
  <c r="DO60" i="8"/>
  <c r="DQ87" i="4"/>
  <c r="DQ13" i="4"/>
  <c r="DQ97" i="4"/>
  <c r="DR97" i="4" s="1"/>
  <c r="DQ73" i="8"/>
  <c r="DQ12" i="5"/>
  <c r="DQ45" i="4"/>
  <c r="DQ12" i="4"/>
  <c r="DQ46" i="4"/>
  <c r="DR44" i="4"/>
  <c r="DS86" i="4"/>
  <c r="DS238" i="4" s="1"/>
  <c r="DS236" i="4" s="1"/>
  <c r="DS232" i="4" s="1"/>
  <c r="DS115" i="3"/>
  <c r="DS105" i="3"/>
  <c r="DS99" i="3"/>
  <c r="DU84" i="3"/>
  <c r="DU69" i="4"/>
  <c r="DU96" i="3"/>
  <c r="DU122" i="3"/>
  <c r="DU265" i="3" s="1"/>
  <c r="DU102" i="3"/>
  <c r="DT72" i="3"/>
  <c r="DT58" i="4"/>
  <c r="DT126" i="3"/>
  <c r="DT362" i="3"/>
  <c r="DT363" i="3" s="1"/>
  <c r="DT133" i="3"/>
  <c r="DT118" i="3"/>
  <c r="DT365" i="3"/>
  <c r="DT366" i="3" s="1"/>
  <c r="DT74" i="8"/>
  <c r="DT130" i="8" s="1"/>
  <c r="DT73" i="4"/>
  <c r="DP82" i="8"/>
  <c r="DP129" i="8"/>
  <c r="DS59" i="4"/>
  <c r="DS48" i="4"/>
  <c r="DR99" i="3"/>
  <c r="DR86" i="4"/>
  <c r="DR87" i="4" s="1"/>
  <c r="DR115" i="3"/>
  <c r="DP77" i="8"/>
  <c r="DP132" i="8" s="1"/>
  <c r="DP34" i="4"/>
  <c r="DP13" i="5"/>
  <c r="DT101" i="3"/>
  <c r="DT95" i="3"/>
  <c r="DP59" i="8"/>
  <c r="DP33" i="4"/>
  <c r="DR50" i="4"/>
  <c r="DR49" i="4"/>
  <c r="DU131" i="3"/>
  <c r="DV120" i="3"/>
  <c r="DV85" i="3" s="1"/>
  <c r="DP14" i="10"/>
  <c r="DP13" i="10"/>
  <c r="DP31" i="5"/>
  <c r="DP48" i="5"/>
  <c r="DU245" i="3" l="1"/>
  <c r="DU246" i="3" s="1"/>
  <c r="DV122" i="3"/>
  <c r="DV245" i="3" s="1"/>
  <c r="DV84" i="3"/>
  <c r="DV69" i="4"/>
  <c r="DV96" i="3"/>
  <c r="DW85" i="3"/>
  <c r="DV102" i="3"/>
  <c r="DP60" i="8"/>
  <c r="DP61" i="8"/>
  <c r="DS50" i="4"/>
  <c r="DS44" i="4"/>
  <c r="DS49" i="4"/>
  <c r="DU74" i="8"/>
  <c r="DU130" i="8" s="1"/>
  <c r="DU73" i="4"/>
  <c r="DR13" i="4"/>
  <c r="DQ13" i="5"/>
  <c r="DQ34" i="4"/>
  <c r="DQ77" i="8"/>
  <c r="DQ132" i="8" s="1"/>
  <c r="DW120" i="3"/>
  <c r="DW131" i="3" s="1"/>
  <c r="DV131" i="3"/>
  <c r="DT48" i="4"/>
  <c r="DT59" i="4"/>
  <c r="DU101" i="3"/>
  <c r="DU95" i="3"/>
  <c r="DS13" i="4"/>
  <c r="DS97" i="4"/>
  <c r="DS87" i="4"/>
  <c r="DQ59" i="8"/>
  <c r="DQ33" i="4"/>
  <c r="DR12" i="4"/>
  <c r="DR33" i="4" s="1"/>
  <c r="DQ129" i="8"/>
  <c r="DQ82" i="8"/>
  <c r="DT82" i="3"/>
  <c r="DT77" i="3"/>
  <c r="DT88" i="3"/>
  <c r="DU72" i="3"/>
  <c r="DU126" i="3"/>
  <c r="DU365" i="3"/>
  <c r="DU366" i="3" s="1"/>
  <c r="DU133" i="3"/>
  <c r="DU58" i="4"/>
  <c r="DU118" i="3"/>
  <c r="DU362" i="3"/>
  <c r="DU363" i="3" s="1"/>
  <c r="DR45" i="4"/>
  <c r="DR73" i="8"/>
  <c r="DR46" i="4"/>
  <c r="DR12" i="5"/>
  <c r="DQ48" i="5"/>
  <c r="DQ31" i="5"/>
  <c r="DQ14" i="10"/>
  <c r="DQ13" i="10"/>
  <c r="DR14" i="10" l="1"/>
  <c r="DR13" i="10"/>
  <c r="DV265" i="3"/>
  <c r="DV266" i="3" s="1"/>
  <c r="DV246" i="3"/>
  <c r="DU266" i="3"/>
  <c r="DR48" i="5"/>
  <c r="DR31" i="5"/>
  <c r="DQ60" i="8"/>
  <c r="DQ61" i="8"/>
  <c r="DV72" i="3"/>
  <c r="DV365" i="3"/>
  <c r="DV366" i="3" s="1"/>
  <c r="DV133" i="3"/>
  <c r="DV58" i="4"/>
  <c r="DV126" i="3"/>
  <c r="DV362" i="3"/>
  <c r="DV363" i="3" s="1"/>
  <c r="DV118" i="3"/>
  <c r="DW118" i="3" s="1"/>
  <c r="DS13" i="5"/>
  <c r="DS34" i="4"/>
  <c r="DS77" i="8"/>
  <c r="DS132" i="8" s="1"/>
  <c r="DR34" i="4"/>
  <c r="DR77" i="8"/>
  <c r="DR132" i="8" s="1"/>
  <c r="DR13" i="5"/>
  <c r="DR129" i="8"/>
  <c r="DR82" i="8"/>
  <c r="DU59" i="4"/>
  <c r="DU48" i="4"/>
  <c r="DU88" i="3"/>
  <c r="DU77" i="3"/>
  <c r="DU82" i="3"/>
  <c r="DR185" i="5"/>
  <c r="DR59" i="8"/>
  <c r="DS46" i="4"/>
  <c r="DS12" i="5"/>
  <c r="DS73" i="8"/>
  <c r="DS12" i="4"/>
  <c r="DS45" i="4"/>
  <c r="DV73" i="4"/>
  <c r="DV74" i="8"/>
  <c r="DV130" i="8" s="1"/>
  <c r="DT105" i="3"/>
  <c r="DT115" i="3"/>
  <c r="DT99" i="3"/>
  <c r="DT86" i="4"/>
  <c r="DT238" i="4" s="1"/>
  <c r="DT236" i="4" s="1"/>
  <c r="DT232" i="4" s="1"/>
  <c r="DT50" i="4"/>
  <c r="DT49" i="4"/>
  <c r="DT44" i="4"/>
  <c r="DW84" i="3"/>
  <c r="DW69" i="4"/>
  <c r="DW122" i="3"/>
  <c r="DW96" i="3"/>
  <c r="DV95" i="3"/>
  <c r="DV101" i="3"/>
  <c r="DS14" i="10" l="1"/>
  <c r="DS13" i="10"/>
  <c r="DS48" i="5"/>
  <c r="DS31" i="5"/>
  <c r="DV59" i="4"/>
  <c r="DV48" i="4"/>
  <c r="DW365" i="3"/>
  <c r="DW366" i="3" s="1"/>
  <c r="DW133" i="3"/>
  <c r="DW58" i="4"/>
  <c r="DW59" i="4" s="1"/>
  <c r="DW362" i="3"/>
  <c r="DW363" i="3" s="1"/>
  <c r="DR61" i="8"/>
  <c r="DR60" i="8"/>
  <c r="DU99" i="3"/>
  <c r="DU86" i="4"/>
  <c r="DU238" i="4" s="1"/>
  <c r="DU236" i="4" s="1"/>
  <c r="DU232" i="4" s="1"/>
  <c r="DU105" i="3"/>
  <c r="DU115" i="3"/>
  <c r="DW73" i="4"/>
  <c r="DW74" i="8"/>
  <c r="DW130" i="8" s="1"/>
  <c r="DT13" i="4"/>
  <c r="DT97" i="4"/>
  <c r="DT87" i="4"/>
  <c r="DS33" i="4"/>
  <c r="DS59" i="8"/>
  <c r="DW95" i="3"/>
  <c r="DT73" i="8"/>
  <c r="DT12" i="5"/>
  <c r="DT12" i="4"/>
  <c r="DT45" i="4"/>
  <c r="DT46" i="4"/>
  <c r="DS129" i="8"/>
  <c r="DS82" i="8"/>
  <c r="DU50" i="4"/>
  <c r="DU44" i="4"/>
  <c r="DU49" i="4"/>
  <c r="DW72" i="3"/>
  <c r="DW77" i="3" s="1"/>
  <c r="DV88" i="3"/>
  <c r="DV82" i="3"/>
  <c r="DV77" i="3"/>
  <c r="DT14" i="10" l="1"/>
  <c r="DT13" i="10"/>
  <c r="DT82" i="8"/>
  <c r="DT129" i="8"/>
  <c r="DT13" i="5"/>
  <c r="DT34" i="4"/>
  <c r="DT77" i="8"/>
  <c r="DT132" i="8" s="1"/>
  <c r="DU46" i="4"/>
  <c r="DU45" i="4"/>
  <c r="DU12" i="4"/>
  <c r="DU12" i="5"/>
  <c r="DU73" i="8"/>
  <c r="DU87" i="4"/>
  <c r="DU97" i="4"/>
  <c r="DU13" i="4"/>
  <c r="DV115" i="3"/>
  <c r="DV105" i="3"/>
  <c r="DV86" i="4"/>
  <c r="DV238" i="4" s="1"/>
  <c r="DV236" i="4" s="1"/>
  <c r="DV232" i="4" s="1"/>
  <c r="DW232" i="4" s="1"/>
  <c r="DV99" i="3"/>
  <c r="DW88" i="3"/>
  <c r="DT33" i="4"/>
  <c r="DT59" i="8"/>
  <c r="DT48" i="5"/>
  <c r="DT31" i="5"/>
  <c r="DS60" i="8"/>
  <c r="DS61" i="8"/>
  <c r="DV50" i="4"/>
  <c r="DW48" i="4"/>
  <c r="DV49" i="4"/>
  <c r="DV44" i="4"/>
  <c r="DU14" i="10" l="1"/>
  <c r="DU13" i="10"/>
  <c r="DV12" i="5"/>
  <c r="DV73" i="8"/>
  <c r="DV45" i="4"/>
  <c r="DV46" i="4"/>
  <c r="DV12" i="4"/>
  <c r="DW44" i="4"/>
  <c r="DU33" i="4"/>
  <c r="DU59" i="8"/>
  <c r="DW86" i="4"/>
  <c r="DW87" i="4" s="1"/>
  <c r="DW115" i="3"/>
  <c r="DW99" i="3"/>
  <c r="DU129" i="8"/>
  <c r="DU82" i="8"/>
  <c r="DW50" i="4"/>
  <c r="DW49" i="4"/>
  <c r="DU31" i="5"/>
  <c r="DU48" i="5"/>
  <c r="DT61" i="8"/>
  <c r="DT60" i="8"/>
  <c r="DV13" i="4"/>
  <c r="DV97" i="4"/>
  <c r="DW97" i="4" s="1"/>
  <c r="DV87" i="4"/>
  <c r="DU34" i="4"/>
  <c r="DU13" i="5"/>
  <c r="DU77" i="8"/>
  <c r="DU132" i="8" s="1"/>
  <c r="DV14" i="10" l="1"/>
  <c r="DV13" i="10"/>
  <c r="DV13" i="5"/>
  <c r="DV34" i="4"/>
  <c r="DV77" i="8"/>
  <c r="DV132" i="8" s="1"/>
  <c r="DW13" i="4"/>
  <c r="DW45" i="4"/>
  <c r="DW73" i="8"/>
  <c r="DW12" i="5"/>
  <c r="DW46" i="4"/>
  <c r="DV82" i="8"/>
  <c r="DV129" i="8"/>
  <c r="DV59" i="8"/>
  <c r="DV33" i="4"/>
  <c r="DW12" i="4"/>
  <c r="DV48" i="5"/>
  <c r="DV31" i="5"/>
  <c r="DU61" i="8"/>
  <c r="DU60" i="8"/>
  <c r="DW14" i="10" l="1"/>
  <c r="DW13" i="10"/>
  <c r="DW59" i="8"/>
  <c r="DW33" i="4"/>
  <c r="DW185" i="5" s="1"/>
  <c r="DV60" i="8"/>
  <c r="DV61" i="8"/>
  <c r="DW31" i="5"/>
  <c r="DW48" i="5"/>
  <c r="DW77" i="8"/>
  <c r="DW132" i="8" s="1"/>
  <c r="DW13" i="5"/>
  <c r="DW34" i="4"/>
  <c r="DW129" i="8"/>
  <c r="DW82" i="8"/>
  <c r="DW60" i="8" l="1"/>
  <c r="DW61" i="8"/>
  <c r="DG688" i="3" l="1"/>
  <c r="DG687" i="3"/>
  <c r="DG547" i="3"/>
  <c r="DG56" i="3"/>
  <c r="DG548" i="3"/>
  <c r="DG668" i="3"/>
  <c r="DH668" i="3" s="1"/>
  <c r="DI736" i="3" s="1"/>
  <c r="DM736" i="3" l="1"/>
  <c r="DI71" i="3"/>
  <c r="DI70" i="3"/>
  <c r="DI69" i="3"/>
  <c r="DI62" i="4" s="1"/>
  <c r="DI673" i="3"/>
  <c r="DI750" i="3"/>
  <c r="DI257" i="4"/>
  <c r="DH257" i="4"/>
  <c r="DG700" i="3"/>
  <c r="DG750" i="3"/>
  <c r="DG257" i="4"/>
  <c r="DG669" i="3"/>
  <c r="DG874" i="3"/>
  <c r="DG488" i="3"/>
  <c r="DG489" i="3" s="1"/>
  <c r="DG673" i="3"/>
  <c r="DG510" i="3"/>
  <c r="DG511" i="3" s="1"/>
  <c r="DG939" i="3"/>
  <c r="DG360" i="3" s="1"/>
  <c r="DG71" i="3"/>
  <c r="DG114" i="3" s="1"/>
  <c r="DG70" i="3"/>
  <c r="DG587" i="3"/>
  <c r="DG671" i="3"/>
  <c r="DG578" i="3"/>
  <c r="DH939" i="3"/>
  <c r="DH360" i="3" s="1"/>
  <c r="DG143" i="3"/>
  <c r="DG573" i="3"/>
  <c r="DG69" i="3"/>
  <c r="DG62" i="4" s="1"/>
  <c r="DH671" i="3"/>
  <c r="DH669" i="3"/>
  <c r="DH874" i="3"/>
  <c r="DH661" i="3"/>
  <c r="DG50" i="8"/>
  <c r="DI64" i="4" l="1"/>
  <c r="DI63" i="4"/>
  <c r="DI66" i="4"/>
  <c r="DI67" i="4"/>
  <c r="DI738" i="3"/>
  <c r="DI663" i="3"/>
  <c r="DI75" i="3"/>
  <c r="DI80" i="3"/>
  <c r="DI108" i="3"/>
  <c r="DJ80" i="3"/>
  <c r="DI113" i="3"/>
  <c r="DI112" i="3"/>
  <c r="DI107" i="3"/>
  <c r="DJ79" i="3"/>
  <c r="DI79" i="3"/>
  <c r="DI74" i="3"/>
  <c r="DI749" i="3"/>
  <c r="DI747" i="3" s="1"/>
  <c r="DI755" i="3"/>
  <c r="DI76" i="3"/>
  <c r="DI109" i="3"/>
  <c r="DI81" i="3"/>
  <c r="DJ81" i="3"/>
  <c r="DI114" i="3"/>
  <c r="DH693" i="3"/>
  <c r="DI258" i="4"/>
  <c r="DI259" i="4"/>
  <c r="DG749" i="3"/>
  <c r="DG747" i="3" s="1"/>
  <c r="DG755" i="3"/>
  <c r="DH750" i="3"/>
  <c r="DG714" i="3"/>
  <c r="DH700" i="3"/>
  <c r="DI714" i="3" s="1"/>
  <c r="DG66" i="4"/>
  <c r="DG67" i="4"/>
  <c r="DG64" i="4"/>
  <c r="DG63" i="4"/>
  <c r="DH258" i="4"/>
  <c r="DH259" i="4"/>
  <c r="DG258" i="4"/>
  <c r="DG259" i="4"/>
  <c r="DG145" i="3"/>
  <c r="DG144" i="3"/>
  <c r="DG147" i="3"/>
  <c r="DH147" i="3" s="1"/>
  <c r="DG149" i="3"/>
  <c r="DG150" i="3" s="1"/>
  <c r="DG878" i="3"/>
  <c r="DG876" i="3"/>
  <c r="DG877" i="3"/>
  <c r="DG875" i="3"/>
  <c r="DG571" i="3"/>
  <c r="DG569" i="3" s="1"/>
  <c r="DG565" i="3" s="1"/>
  <c r="DH573" i="3"/>
  <c r="DG107" i="3"/>
  <c r="DG79" i="3"/>
  <c r="DG74" i="3"/>
  <c r="DG112" i="3"/>
  <c r="DH69" i="3"/>
  <c r="DH62" i="4" s="1"/>
  <c r="DG75" i="3"/>
  <c r="DH70" i="3"/>
  <c r="DG80" i="3"/>
  <c r="DG113" i="3"/>
  <c r="DG108" i="3"/>
  <c r="DH56" i="3"/>
  <c r="DH662" i="3"/>
  <c r="DH876" i="3"/>
  <c r="DH877" i="3"/>
  <c r="DH878" i="3"/>
  <c r="DH875" i="3"/>
  <c r="DG109" i="3"/>
  <c r="DG76" i="3"/>
  <c r="DH71" i="3"/>
  <c r="DG81" i="3"/>
  <c r="DH694" i="3" l="1"/>
  <c r="DJ695" i="3"/>
  <c r="DM747" i="3"/>
  <c r="DI753" i="3"/>
  <c r="DI801" i="3"/>
  <c r="DN749" i="3"/>
  <c r="DH755" i="3"/>
  <c r="DH67" i="4"/>
  <c r="DH66" i="4"/>
  <c r="DH64" i="4"/>
  <c r="DH63" i="4"/>
  <c r="DG801" i="3"/>
  <c r="DH749" i="3"/>
  <c r="DH747" i="3"/>
  <c r="DG753" i="3"/>
  <c r="DL749" i="3"/>
  <c r="DH75" i="3"/>
  <c r="DH113" i="3"/>
  <c r="DH108" i="3"/>
  <c r="DH50" i="8"/>
  <c r="DG153" i="3"/>
  <c r="DH150" i="3"/>
  <c r="DH76" i="3"/>
  <c r="DH109" i="3"/>
  <c r="DH114" i="3"/>
  <c r="DI587" i="3"/>
  <c r="DI874" i="3"/>
  <c r="DI573" i="3"/>
  <c r="DI939" i="3"/>
  <c r="DI488" i="3"/>
  <c r="DI489" i="3" s="1"/>
  <c r="DI578" i="3"/>
  <c r="DI510" i="3"/>
  <c r="DI511" i="3" s="1"/>
  <c r="DI143" i="3"/>
  <c r="DH74" i="3"/>
  <c r="DH107" i="3"/>
  <c r="DH112" i="3"/>
  <c r="DG566" i="3"/>
  <c r="DG567" i="3"/>
  <c r="DG152" i="3"/>
  <c r="DH149" i="3"/>
  <c r="DN746" i="3" l="1"/>
  <c r="DS749" i="3"/>
  <c r="DQ749" i="3"/>
  <c r="DL746" i="3"/>
  <c r="DM746" i="3" s="1"/>
  <c r="DM749" i="3"/>
  <c r="DH753" i="3"/>
  <c r="DH801" i="3"/>
  <c r="DH143" i="3"/>
  <c r="DI149" i="3" s="1"/>
  <c r="DI150" i="3" s="1"/>
  <c r="DH152" i="3"/>
  <c r="DI116" i="4"/>
  <c r="DI117" i="4"/>
  <c r="DH153" i="3"/>
  <c r="DI765" i="3"/>
  <c r="DI147" i="3"/>
  <c r="DI145" i="3"/>
  <c r="DI144" i="3"/>
  <c r="DI56" i="3"/>
  <c r="DI50" i="8"/>
  <c r="DI548" i="3"/>
  <c r="DI547" i="3"/>
  <c r="DI878" i="3"/>
  <c r="DI875" i="3"/>
  <c r="DI877" i="3"/>
  <c r="DI876" i="3"/>
  <c r="DI571" i="3"/>
  <c r="DI569" i="3" s="1"/>
  <c r="DI565" i="3" s="1"/>
  <c r="DH181" i="4"/>
  <c r="DH187" i="4" s="1"/>
  <c r="DS746" i="3" l="1"/>
  <c r="DQ746" i="3"/>
  <c r="DR746" i="3" s="1"/>
  <c r="DV749" i="3"/>
  <c r="DR749" i="3"/>
  <c r="DI153" i="3"/>
  <c r="DH115" i="8"/>
  <c r="DJ806" i="3"/>
  <c r="DN773" i="3"/>
  <c r="DS776" i="3"/>
  <c r="DI768" i="3"/>
  <c r="DI781" i="3"/>
  <c r="DI127" i="4"/>
  <c r="DI128" i="4" s="1"/>
  <c r="DI567" i="3"/>
  <c r="DI566" i="3"/>
  <c r="DG115" i="8"/>
  <c r="DG138" i="8" s="1"/>
  <c r="DI545" i="3"/>
  <c r="DM545" i="3" s="1"/>
  <c r="DI152" i="3"/>
  <c r="DI115" i="8"/>
  <c r="DI138" i="8" s="1"/>
  <c r="DH144" i="3"/>
  <c r="DJ587" i="3"/>
  <c r="DJ874" i="3"/>
  <c r="DK750" i="3"/>
  <c r="DJ573" i="3"/>
  <c r="DJ939" i="3"/>
  <c r="DJ510" i="3"/>
  <c r="DJ511" i="3" s="1"/>
  <c r="DJ143" i="3"/>
  <c r="DJ578" i="3"/>
  <c r="DJ488" i="3"/>
  <c r="DJ489" i="3" s="1"/>
  <c r="DJ812" i="3" l="1"/>
  <c r="DJ204" i="4" s="1"/>
  <c r="DJ793" i="3"/>
  <c r="DJ798" i="3"/>
  <c r="DJ719" i="3"/>
  <c r="DJ717" i="3"/>
  <c r="DJ720" i="3" s="1"/>
  <c r="DV746" i="3"/>
  <c r="DW746" i="3" s="1"/>
  <c r="DW749" i="3"/>
  <c r="DJ144" i="3"/>
  <c r="DJ147" i="3"/>
  <c r="DJ145" i="3"/>
  <c r="DJ149" i="3"/>
  <c r="DJ150" i="3" s="1"/>
  <c r="DJ116" i="4"/>
  <c r="DJ117" i="4"/>
  <c r="DJ181" i="4"/>
  <c r="DK673" i="3"/>
  <c r="DK668" i="3" s="1"/>
  <c r="DJ56" i="3"/>
  <c r="DJ50" i="8"/>
  <c r="DJ548" i="3"/>
  <c r="DJ547" i="3"/>
  <c r="DJ878" i="3"/>
  <c r="DJ877" i="3"/>
  <c r="DJ876" i="3"/>
  <c r="DJ875" i="3"/>
  <c r="DI770" i="3"/>
  <c r="DJ779" i="3"/>
  <c r="DI769" i="3"/>
  <c r="DI783" i="3"/>
  <c r="DI495" i="3"/>
  <c r="DJ571" i="3"/>
  <c r="DJ569" i="3" s="1"/>
  <c r="DJ565" i="3" s="1"/>
  <c r="DG112" i="8"/>
  <c r="DG135" i="8" s="1"/>
  <c r="DI114" i="8"/>
  <c r="DI137" i="8" s="1"/>
  <c r="DJ765" i="3"/>
  <c r="DJ781" i="3" s="1"/>
  <c r="DJ823" i="3" l="1"/>
  <c r="DK745" i="3"/>
  <c r="DJ768" i="3"/>
  <c r="DJ770" i="3" s="1"/>
  <c r="DJ153" i="3"/>
  <c r="DH112" i="8"/>
  <c r="DI784" i="3"/>
  <c r="DI496" i="3"/>
  <c r="DI497" i="3" s="1"/>
  <c r="DI492" i="3" s="1"/>
  <c r="DK671" i="3"/>
  <c r="DK587" i="3"/>
  <c r="DK669" i="3"/>
  <c r="DK874" i="3"/>
  <c r="DL750" i="3"/>
  <c r="DK573" i="3"/>
  <c r="DK700" i="3"/>
  <c r="DK661" i="3"/>
  <c r="DK578" i="3"/>
  <c r="DK939" i="3"/>
  <c r="DK488" i="3"/>
  <c r="DK489" i="3" s="1"/>
  <c r="DK143" i="3"/>
  <c r="DK70" i="3"/>
  <c r="DK71" i="3"/>
  <c r="DK510" i="3"/>
  <c r="DK511" i="3" s="1"/>
  <c r="DK69" i="3"/>
  <c r="DI133" i="4"/>
  <c r="DI137" i="4" s="1"/>
  <c r="DI138" i="4" s="1"/>
  <c r="DJ566" i="3"/>
  <c r="DJ567" i="3"/>
  <c r="DJ127" i="4"/>
  <c r="DJ128" i="4" s="1"/>
  <c r="DO773" i="3"/>
  <c r="DT776" i="3"/>
  <c r="DH186" i="5"/>
  <c r="DI129" i="4"/>
  <c r="DJ187" i="4"/>
  <c r="DJ115" i="8"/>
  <c r="DJ138" i="8" s="1"/>
  <c r="DJ152" i="3"/>
  <c r="DK744" i="3" l="1"/>
  <c r="DK779" i="3"/>
  <c r="DJ769" i="3"/>
  <c r="DJ495" i="3"/>
  <c r="DJ783" i="3"/>
  <c r="DJ496" i="3" s="1"/>
  <c r="DJ114" i="8"/>
  <c r="DJ137" i="8" s="1"/>
  <c r="DJ223" i="4"/>
  <c r="DI135" i="4"/>
  <c r="DI134" i="4"/>
  <c r="DK147" i="3"/>
  <c r="DK145" i="3"/>
  <c r="DK144" i="3"/>
  <c r="DK149" i="3"/>
  <c r="DK571" i="3"/>
  <c r="DK569" i="3" s="1"/>
  <c r="DK565" i="3" s="1"/>
  <c r="DI493" i="3"/>
  <c r="DI23" i="7"/>
  <c r="DL673" i="3"/>
  <c r="DL668" i="3" s="1"/>
  <c r="DL745" i="3" s="1"/>
  <c r="DM750" i="3"/>
  <c r="DK81" i="3"/>
  <c r="DK109" i="3"/>
  <c r="DK76" i="3"/>
  <c r="DK56" i="3"/>
  <c r="DK663" i="3"/>
  <c r="DK722" i="3"/>
  <c r="DK662" i="3"/>
  <c r="DK50" i="8"/>
  <c r="DK693" i="3"/>
  <c r="DK548" i="3"/>
  <c r="DK547" i="3"/>
  <c r="DK878" i="3"/>
  <c r="DK876" i="3"/>
  <c r="DK877" i="3"/>
  <c r="DK875" i="3"/>
  <c r="DK107" i="3"/>
  <c r="DK112" i="3"/>
  <c r="DK62" i="4"/>
  <c r="DK79" i="3"/>
  <c r="DK74" i="3"/>
  <c r="DI79" i="8"/>
  <c r="DI133" i="8" s="1"/>
  <c r="DJ824" i="3"/>
  <c r="DJ828" i="3"/>
  <c r="DM745" i="3"/>
  <c r="DL744" i="3"/>
  <c r="DK714" i="3"/>
  <c r="DK108" i="3"/>
  <c r="DK75" i="3"/>
  <c r="DK80" i="3"/>
  <c r="DK761" i="3" l="1"/>
  <c r="DK115" i="4"/>
  <c r="DK103" i="4" s="1"/>
  <c r="DK806" i="3"/>
  <c r="DJ831" i="3"/>
  <c r="DJ201" i="4"/>
  <c r="DJ203" i="4" s="1"/>
  <c r="DJ784" i="3"/>
  <c r="DJ497" i="3"/>
  <c r="DJ492" i="3" s="1"/>
  <c r="DJ493" i="3" s="1"/>
  <c r="DL671" i="3"/>
  <c r="DL669" i="3"/>
  <c r="DL587" i="3"/>
  <c r="DL874" i="3"/>
  <c r="DL573" i="3"/>
  <c r="DL700" i="3"/>
  <c r="DL661" i="3"/>
  <c r="DM668" i="3"/>
  <c r="DL488" i="3"/>
  <c r="DL489" i="3" s="1"/>
  <c r="DL939" i="3"/>
  <c r="DL143" i="3"/>
  <c r="DM939" i="3"/>
  <c r="DL578" i="3"/>
  <c r="DL510" i="3"/>
  <c r="DL511" i="3" s="1"/>
  <c r="DL71" i="3"/>
  <c r="DL70" i="3"/>
  <c r="DL69" i="3"/>
  <c r="DK152" i="3"/>
  <c r="DG115" i="5"/>
  <c r="DK63" i="4"/>
  <c r="DK64" i="4"/>
  <c r="DK695" i="3"/>
  <c r="DK694" i="3"/>
  <c r="DK187" i="4"/>
  <c r="DK115" i="8"/>
  <c r="DK138" i="8" s="1"/>
  <c r="DK150" i="3"/>
  <c r="DJ844" i="3"/>
  <c r="DJ133" i="4"/>
  <c r="DJ137" i="4" s="1"/>
  <c r="DJ138" i="4" s="1"/>
  <c r="DM744" i="3"/>
  <c r="DL761" i="3"/>
  <c r="DL115" i="4"/>
  <c r="DL103" i="4" s="1"/>
  <c r="DL806" i="3"/>
  <c r="DJ129" i="4"/>
  <c r="DJ847" i="3"/>
  <c r="DJ848" i="3" s="1"/>
  <c r="DK730" i="3"/>
  <c r="DK726" i="3"/>
  <c r="DK566" i="3"/>
  <c r="DK567" i="3"/>
  <c r="DI113" i="8"/>
  <c r="DI136" i="8" s="1"/>
  <c r="DI150" i="8" s="1"/>
  <c r="DK14" i="4" l="1"/>
  <c r="DK107" i="4"/>
  <c r="DK270" i="4"/>
  <c r="DK273" i="4" s="1"/>
  <c r="DL270" i="4"/>
  <c r="DL273" i="4" s="1"/>
  <c r="DM103" i="4"/>
  <c r="DK812" i="3"/>
  <c r="DK117" i="4"/>
  <c r="DK116" i="4"/>
  <c r="DK719" i="3"/>
  <c r="DK765" i="3"/>
  <c r="DK762" i="3"/>
  <c r="DK717" i="3"/>
  <c r="DK720" i="3" s="1"/>
  <c r="DL79" i="3"/>
  <c r="DL107" i="3"/>
  <c r="DL112" i="3"/>
  <c r="DL74" i="3"/>
  <c r="DL62" i="4"/>
  <c r="DM69" i="3"/>
  <c r="DL714" i="3"/>
  <c r="DM700" i="3"/>
  <c r="DM115" i="4"/>
  <c r="DM116" i="4" s="1"/>
  <c r="DL80" i="3"/>
  <c r="DL75" i="3"/>
  <c r="DL108" i="3"/>
  <c r="DM70" i="3"/>
  <c r="DM573" i="3"/>
  <c r="DL571" i="3"/>
  <c r="DL569" i="3" s="1"/>
  <c r="DL565" i="3" s="1"/>
  <c r="DG85" i="8"/>
  <c r="DG298" i="8"/>
  <c r="DL762" i="3"/>
  <c r="DL765" i="3"/>
  <c r="DL781" i="3" s="1"/>
  <c r="DL719" i="3"/>
  <c r="DM761" i="3"/>
  <c r="DL717" i="3"/>
  <c r="DL720" i="3" s="1"/>
  <c r="DM806" i="3"/>
  <c r="DL812" i="3"/>
  <c r="DH115" i="5"/>
  <c r="DL81" i="3"/>
  <c r="DL76" i="3"/>
  <c r="DL109" i="3"/>
  <c r="DM71" i="3"/>
  <c r="DM669" i="3"/>
  <c r="DM671" i="3"/>
  <c r="DM874" i="3"/>
  <c r="DN750" i="3"/>
  <c r="DM661" i="3"/>
  <c r="DG40" i="7"/>
  <c r="DJ79" i="8"/>
  <c r="DJ133" i="8" s="1"/>
  <c r="DJ23" i="7"/>
  <c r="DL117" i="4"/>
  <c r="DL116" i="4"/>
  <c r="DJ135" i="4"/>
  <c r="DJ134" i="4"/>
  <c r="DK153" i="3"/>
  <c r="DG149" i="5"/>
  <c r="DG132" i="5"/>
  <c r="DL144" i="3"/>
  <c r="DL145" i="3"/>
  <c r="DL147" i="3"/>
  <c r="DM147" i="3" s="1"/>
  <c r="DL149" i="3"/>
  <c r="DL150" i="3" s="1"/>
  <c r="DL663" i="3"/>
  <c r="DL56" i="3"/>
  <c r="DL50" i="8"/>
  <c r="DL662" i="3"/>
  <c r="DL722" i="3"/>
  <c r="DL693" i="3"/>
  <c r="DL548" i="3"/>
  <c r="DL547" i="3"/>
  <c r="DL876" i="3"/>
  <c r="DL878" i="3"/>
  <c r="DL877" i="3"/>
  <c r="DL875" i="3"/>
  <c r="DI71" i="8"/>
  <c r="DM270" i="4" l="1"/>
  <c r="DM273" i="4" s="1"/>
  <c r="DK281" i="4"/>
  <c r="DK282" i="4" s="1"/>
  <c r="DL281" i="4"/>
  <c r="DK781" i="3"/>
  <c r="DM781" i="3" s="1"/>
  <c r="DU776" i="3"/>
  <c r="DP773" i="3"/>
  <c r="DK768" i="3"/>
  <c r="DK127" i="4"/>
  <c r="DK128" i="4" s="1"/>
  <c r="DK204" i="4"/>
  <c r="DK789" i="3"/>
  <c r="DI128" i="8"/>
  <c r="DI81" i="8"/>
  <c r="DI14" i="8"/>
  <c r="DL694" i="3"/>
  <c r="DL695" i="3"/>
  <c r="DH40" i="7"/>
  <c r="DH298" i="8"/>
  <c r="DH302" i="8" s="1"/>
  <c r="DG302" i="8"/>
  <c r="DG300" i="8" s="1"/>
  <c r="DH300" i="8" s="1"/>
  <c r="DM108" i="3"/>
  <c r="DM75" i="3"/>
  <c r="DI24" i="7"/>
  <c r="DL726" i="3"/>
  <c r="DL730" i="3"/>
  <c r="DM722" i="3"/>
  <c r="DL153" i="3"/>
  <c r="DM150" i="3"/>
  <c r="DG90" i="8"/>
  <c r="DG91" i="8"/>
  <c r="DG156" i="8"/>
  <c r="DG22" i="8"/>
  <c r="DH38" i="7"/>
  <c r="DG38" i="7"/>
  <c r="DM878" i="3"/>
  <c r="DM877" i="3"/>
  <c r="DM876" i="3"/>
  <c r="DM875" i="3"/>
  <c r="DL204" i="4"/>
  <c r="DL127" i="4"/>
  <c r="DM812" i="3"/>
  <c r="DL789" i="3"/>
  <c r="DL828" i="3" s="1"/>
  <c r="DQ773" i="3"/>
  <c r="DM765" i="3"/>
  <c r="DV776" i="3"/>
  <c r="DG87" i="8"/>
  <c r="DG153" i="8"/>
  <c r="DG86" i="8"/>
  <c r="DG18" i="8"/>
  <c r="DM107" i="3"/>
  <c r="DM74" i="3"/>
  <c r="DM112" i="3"/>
  <c r="DM62" i="4"/>
  <c r="DN673" i="3"/>
  <c r="DN668" i="3" s="1"/>
  <c r="DI22" i="7"/>
  <c r="DL152" i="3"/>
  <c r="DM149" i="3"/>
  <c r="DG22" i="6"/>
  <c r="DM56" i="3"/>
  <c r="DM693" i="3"/>
  <c r="DM694" i="3" s="1"/>
  <c r="DM50" i="8"/>
  <c r="DM662" i="3"/>
  <c r="DM762" i="3"/>
  <c r="DL63" i="4"/>
  <c r="DL64" i="4"/>
  <c r="DI45" i="7"/>
  <c r="DJ220" i="4"/>
  <c r="DJ113" i="8"/>
  <c r="DJ136" i="8" s="1"/>
  <c r="DJ150" i="8" s="1"/>
  <c r="DM109" i="3"/>
  <c r="DM76" i="3"/>
  <c r="DH132" i="5"/>
  <c r="DH183" i="5" s="1"/>
  <c r="DH189" i="5" s="1"/>
  <c r="DH149" i="5"/>
  <c r="DG93" i="8"/>
  <c r="DL567" i="3"/>
  <c r="DL566" i="3"/>
  <c r="DH85" i="8"/>
  <c r="DL282" i="4" l="1"/>
  <c r="DM281" i="4"/>
  <c r="DM282" i="4" s="1"/>
  <c r="DK223" i="4"/>
  <c r="DK114" i="8"/>
  <c r="DK137" i="8" s="1"/>
  <c r="DK769" i="3"/>
  <c r="DL779" i="3"/>
  <c r="DL768" i="3" s="1"/>
  <c r="DL495" i="3" s="1"/>
  <c r="DM495" i="3" s="1"/>
  <c r="DK783" i="3"/>
  <c r="DK770" i="3"/>
  <c r="DK495" i="3"/>
  <c r="DN745" i="3"/>
  <c r="DK828" i="3"/>
  <c r="DK823" i="3"/>
  <c r="DK824" i="3" s="1"/>
  <c r="DK798" i="3"/>
  <c r="DL769" i="3"/>
  <c r="DL770" i="3"/>
  <c r="DM768" i="3"/>
  <c r="DN779" i="3" s="1"/>
  <c r="DH87" i="8"/>
  <c r="DH153" i="8"/>
  <c r="DH86" i="8"/>
  <c r="DH18" i="8"/>
  <c r="DH90" i="8"/>
  <c r="DH91" i="8"/>
  <c r="DH156" i="8"/>
  <c r="DH22" i="8"/>
  <c r="DI43" i="7"/>
  <c r="DH22" i="6"/>
  <c r="DM63" i="4"/>
  <c r="DM64" i="4"/>
  <c r="DM153" i="3"/>
  <c r="DJ71" i="8"/>
  <c r="DM152" i="3"/>
  <c r="DM143" i="3"/>
  <c r="DM814" i="3"/>
  <c r="DM204" i="4"/>
  <c r="DG308" i="8"/>
  <c r="DG138" i="6" s="1"/>
  <c r="DL128" i="4"/>
  <c r="DM127" i="4"/>
  <c r="DM128" i="4" s="1"/>
  <c r="DG41" i="7"/>
  <c r="DI46" i="8"/>
  <c r="DI15" i="8"/>
  <c r="DH93" i="8"/>
  <c r="DN671" i="3"/>
  <c r="DO750" i="3"/>
  <c r="DN587" i="3"/>
  <c r="DN669" i="3"/>
  <c r="DN874" i="3"/>
  <c r="DN573" i="3"/>
  <c r="DN700" i="3"/>
  <c r="DN661" i="3"/>
  <c r="DN143" i="3"/>
  <c r="DN578" i="3"/>
  <c r="DN71" i="3"/>
  <c r="DN510" i="3"/>
  <c r="DN511" i="3" s="1"/>
  <c r="DN70" i="3"/>
  <c r="DN939" i="3"/>
  <c r="DN488" i="3"/>
  <c r="DN489" i="3" s="1"/>
  <c r="DN69" i="3"/>
  <c r="DH41" i="7"/>
  <c r="DN722" i="3"/>
  <c r="DG154" i="8"/>
  <c r="DG94" i="8"/>
  <c r="DL181" i="4"/>
  <c r="DM232" i="4"/>
  <c r="DM181" i="4" s="1"/>
  <c r="DG19" i="8"/>
  <c r="DL823" i="3"/>
  <c r="DL798" i="3"/>
  <c r="DM789" i="3"/>
  <c r="DM798" i="3" s="1"/>
  <c r="DL223" i="4"/>
  <c r="DL114" i="8"/>
  <c r="DL137" i="8" s="1"/>
  <c r="DG23" i="8"/>
  <c r="DL783" i="3" l="1"/>
  <c r="DK844" i="3"/>
  <c r="DK847" i="3"/>
  <c r="DK848" i="3" s="1"/>
  <c r="DK133" i="4"/>
  <c r="DK831" i="3"/>
  <c r="DK167" i="8"/>
  <c r="DK104" i="7" s="1"/>
  <c r="DK129" i="4"/>
  <c r="DK15" i="5"/>
  <c r="DN744" i="3"/>
  <c r="DK496" i="3"/>
  <c r="DK497" i="3" s="1"/>
  <c r="DK492" i="3" s="1"/>
  <c r="DK493" i="3" s="1"/>
  <c r="DK784" i="3"/>
  <c r="DL784" i="3"/>
  <c r="DM783" i="3"/>
  <c r="DM770" i="3"/>
  <c r="DL496" i="3"/>
  <c r="DM496" i="3" s="1"/>
  <c r="DN663" i="3"/>
  <c r="DN723" i="3"/>
  <c r="DN662" i="3"/>
  <c r="DN56" i="3"/>
  <c r="DN50" i="8"/>
  <c r="DN693" i="3"/>
  <c r="DL824" i="3"/>
  <c r="DM824" i="3" s="1"/>
  <c r="DM823" i="3"/>
  <c r="DM187" i="4"/>
  <c r="DM115" i="8"/>
  <c r="DM138" i="8" s="1"/>
  <c r="DN76" i="3"/>
  <c r="DN81" i="3"/>
  <c r="DN109" i="3"/>
  <c r="DN571" i="3"/>
  <c r="DN569" i="3" s="1"/>
  <c r="DN565" i="3" s="1"/>
  <c r="DG310" i="8"/>
  <c r="DH308" i="8"/>
  <c r="DH138" i="6" s="1"/>
  <c r="DJ45" i="7"/>
  <c r="DJ128" i="8"/>
  <c r="DJ81" i="8"/>
  <c r="DJ14" i="8"/>
  <c r="DG96" i="8"/>
  <c r="DH23" i="8"/>
  <c r="DH19" i="8"/>
  <c r="DM809" i="3"/>
  <c r="DL187" i="4"/>
  <c r="DL115" i="8"/>
  <c r="DL138" i="8" s="1"/>
  <c r="DN80" i="3"/>
  <c r="DN108" i="3"/>
  <c r="DN75" i="3"/>
  <c r="DN714" i="3"/>
  <c r="DN875" i="3"/>
  <c r="DN876" i="3"/>
  <c r="DN877" i="3"/>
  <c r="DN878" i="3"/>
  <c r="DM114" i="8"/>
  <c r="DM137" i="8" s="1"/>
  <c r="DM223" i="4"/>
  <c r="DM187" i="5" s="1"/>
  <c r="DM144" i="3"/>
  <c r="DJ24" i="7"/>
  <c r="DL844" i="3"/>
  <c r="DM828" i="3"/>
  <c r="DL831" i="3"/>
  <c r="DL133" i="4"/>
  <c r="DL129" i="4"/>
  <c r="DL107" i="4"/>
  <c r="DL167" i="8"/>
  <c r="DL104" i="7" s="1"/>
  <c r="DL14" i="4"/>
  <c r="DM14" i="4" s="1"/>
  <c r="DM279" i="4" s="1"/>
  <c r="DL15" i="5"/>
  <c r="DL847" i="3"/>
  <c r="DN726" i="3"/>
  <c r="DO722" i="3"/>
  <c r="DN74" i="3"/>
  <c r="DN107" i="3"/>
  <c r="DN62" i="4"/>
  <c r="DN112" i="3"/>
  <c r="DN79" i="3"/>
  <c r="DN181" i="4"/>
  <c r="DN147" i="3"/>
  <c r="DN145" i="3"/>
  <c r="DN144" i="3"/>
  <c r="DN149" i="3"/>
  <c r="DO673" i="3"/>
  <c r="DO668" i="3" s="1"/>
  <c r="DH94" i="8"/>
  <c r="DH154" i="8"/>
  <c r="DM130" i="4"/>
  <c r="DM131" i="4" s="1"/>
  <c r="DJ22" i="7"/>
  <c r="DL60" i="6" l="1"/>
  <c r="DK33" i="5"/>
  <c r="DK11" i="5"/>
  <c r="DK50" i="5"/>
  <c r="DK60" i="6"/>
  <c r="DK23" i="7"/>
  <c r="DK201" i="4"/>
  <c r="DK135" i="4"/>
  <c r="DK134" i="4"/>
  <c r="DK137" i="4"/>
  <c r="DK138" i="4" s="1"/>
  <c r="DO745" i="3"/>
  <c r="DN806" i="3"/>
  <c r="DN115" i="4"/>
  <c r="DN103" i="4" s="1"/>
  <c r="DN761" i="3"/>
  <c r="DK35" i="4"/>
  <c r="DK79" i="8"/>
  <c r="DK133" i="8" s="1"/>
  <c r="DK11" i="4"/>
  <c r="DL497" i="3"/>
  <c r="DM497" i="3" s="1"/>
  <c r="DL23" i="7"/>
  <c r="DM104" i="7"/>
  <c r="DL135" i="4"/>
  <c r="DL134" i="4"/>
  <c r="DL201" i="4"/>
  <c r="DN115" i="8"/>
  <c r="DN138" i="8" s="1"/>
  <c r="DN187" i="4"/>
  <c r="DN63" i="4"/>
  <c r="DN64" i="4"/>
  <c r="DL848" i="3"/>
  <c r="DM847" i="3"/>
  <c r="DM848" i="3" s="1"/>
  <c r="DL137" i="4"/>
  <c r="DL138" i="4" s="1"/>
  <c r="DH310" i="8"/>
  <c r="DN566" i="3"/>
  <c r="DN567" i="3"/>
  <c r="DO726" i="3"/>
  <c r="DP722" i="3"/>
  <c r="DO671" i="3"/>
  <c r="DO669" i="3"/>
  <c r="DO587" i="3"/>
  <c r="DO874" i="3"/>
  <c r="DP750" i="3"/>
  <c r="DO573" i="3"/>
  <c r="DO661" i="3"/>
  <c r="DO700" i="3"/>
  <c r="DO939" i="3"/>
  <c r="DO578" i="3"/>
  <c r="DO69" i="3"/>
  <c r="DO143" i="3"/>
  <c r="DO488" i="3"/>
  <c r="DO489" i="3" s="1"/>
  <c r="DO71" i="3"/>
  <c r="DO510" i="3"/>
  <c r="DO511" i="3" s="1"/>
  <c r="DO70" i="3"/>
  <c r="DL33" i="5"/>
  <c r="DL50" i="5"/>
  <c r="DL11" i="5"/>
  <c r="DM841" i="3"/>
  <c r="DM844" i="3"/>
  <c r="DM831" i="3"/>
  <c r="DM133" i="4"/>
  <c r="DM137" i="4" s="1"/>
  <c r="DM138" i="4" s="1"/>
  <c r="DH96" i="8"/>
  <c r="DN63" i="3"/>
  <c r="DN727" i="3"/>
  <c r="DN731" i="3"/>
  <c r="DN152" i="3"/>
  <c r="DN150" i="3"/>
  <c r="DL35" i="4"/>
  <c r="DL79" i="8"/>
  <c r="DL133" i="8" s="1"/>
  <c r="DL11" i="4"/>
  <c r="DL271" i="4" s="1"/>
  <c r="DL274" i="4" s="1"/>
  <c r="DM129" i="4"/>
  <c r="DM167" i="8"/>
  <c r="DM107" i="4"/>
  <c r="DM15" i="5"/>
  <c r="DJ43" i="7"/>
  <c r="DN694" i="3"/>
  <c r="DN695" i="3"/>
  <c r="DG19" i="6"/>
  <c r="DG97" i="8"/>
  <c r="DG155" i="8"/>
  <c r="DJ15" i="8"/>
  <c r="DJ46" i="8"/>
  <c r="DK18" i="5" l="1"/>
  <c r="DL267" i="4"/>
  <c r="DL192" i="4" s="1"/>
  <c r="DL167" i="4" s="1"/>
  <c r="DK32" i="4"/>
  <c r="DK271" i="4"/>
  <c r="DK274" i="4" s="1"/>
  <c r="DN270" i="4"/>
  <c r="DN273" i="4" s="1"/>
  <c r="DM60" i="6"/>
  <c r="DN812" i="3"/>
  <c r="DO744" i="3"/>
  <c r="DN765" i="3"/>
  <c r="DN717" i="3"/>
  <c r="DN720" i="3" s="1"/>
  <c r="DN719" i="3"/>
  <c r="DN762" i="3"/>
  <c r="DK220" i="4"/>
  <c r="DK113" i="8"/>
  <c r="DK136" i="8" s="1"/>
  <c r="DK150" i="8" s="1"/>
  <c r="DK12" i="10"/>
  <c r="DK30" i="5"/>
  <c r="DK161" i="8"/>
  <c r="DK108" i="7" s="1"/>
  <c r="DK47" i="5"/>
  <c r="DN116" i="4"/>
  <c r="DN117" i="4"/>
  <c r="DL492" i="3"/>
  <c r="DL493" i="3" s="1"/>
  <c r="DM107" i="7"/>
  <c r="DL32" i="4"/>
  <c r="DM11" i="4"/>
  <c r="DM32" i="4" s="1"/>
  <c r="DH155" i="8"/>
  <c r="DH97" i="8"/>
  <c r="DO50" i="8"/>
  <c r="DO56" i="3"/>
  <c r="DO663" i="3"/>
  <c r="DO723" i="3"/>
  <c r="DO662" i="3"/>
  <c r="DO693" i="3"/>
  <c r="DO571" i="3"/>
  <c r="DO569" i="3" s="1"/>
  <c r="DO565" i="3" s="1"/>
  <c r="DO877" i="3"/>
  <c r="DO878" i="3"/>
  <c r="DO875" i="3"/>
  <c r="DO876" i="3"/>
  <c r="DP726" i="3"/>
  <c r="DQ722" i="3"/>
  <c r="DH19" i="6"/>
  <c r="DG18" i="6"/>
  <c r="DM33" i="5"/>
  <c r="DM11" i="5"/>
  <c r="DM134" i="4"/>
  <c r="DM135" i="4"/>
  <c r="DM201" i="4"/>
  <c r="DO75" i="3"/>
  <c r="DO80" i="3"/>
  <c r="DO108" i="3"/>
  <c r="DO144" i="3"/>
  <c r="DO147" i="3"/>
  <c r="DO145" i="3"/>
  <c r="DO149" i="3"/>
  <c r="DO150" i="3" s="1"/>
  <c r="DO714" i="3"/>
  <c r="DJ115" i="5"/>
  <c r="DM79" i="8"/>
  <c r="DM133" i="8" s="1"/>
  <c r="DM35" i="4"/>
  <c r="DN153" i="3"/>
  <c r="DL12" i="10"/>
  <c r="DL47" i="5"/>
  <c r="DL30" i="5"/>
  <c r="DL18" i="5"/>
  <c r="DL161" i="8"/>
  <c r="DL108" i="7" s="1"/>
  <c r="DO74" i="3"/>
  <c r="DO62" i="4"/>
  <c r="DO79" i="3"/>
  <c r="DO112" i="3"/>
  <c r="DO107" i="3"/>
  <c r="DG50" i="7"/>
  <c r="DL220" i="4"/>
  <c r="DL113" i="8"/>
  <c r="DL136" i="8" s="1"/>
  <c r="DL150" i="8" s="1"/>
  <c r="DM23" i="7"/>
  <c r="DO76" i="3"/>
  <c r="DO81" i="3"/>
  <c r="DO109" i="3"/>
  <c r="DO181" i="4"/>
  <c r="DP673" i="3"/>
  <c r="DP668" i="3" s="1"/>
  <c r="DK267" i="4" l="1"/>
  <c r="DK192" i="4" s="1"/>
  <c r="DN281" i="4"/>
  <c r="DN282" i="4" s="1"/>
  <c r="DM271" i="4"/>
  <c r="DK35" i="5"/>
  <c r="DP745" i="3"/>
  <c r="DO761" i="3"/>
  <c r="DO806" i="3"/>
  <c r="DO115" i="4"/>
  <c r="DO103" i="4" s="1"/>
  <c r="DK158" i="7"/>
  <c r="DK71" i="8"/>
  <c r="DK24" i="7"/>
  <c r="DK103" i="7"/>
  <c r="DN781" i="3"/>
  <c r="DS773" i="3"/>
  <c r="DN768" i="3"/>
  <c r="DN789" i="3"/>
  <c r="DN127" i="4"/>
  <c r="DN128" i="4" s="1"/>
  <c r="DN204" i="4"/>
  <c r="DM492" i="3"/>
  <c r="DG36" i="8"/>
  <c r="DL71" i="8"/>
  <c r="DL103" i="7"/>
  <c r="DL59" i="6" s="1"/>
  <c r="DL158" i="7"/>
  <c r="DG27" i="8"/>
  <c r="DG100" i="8"/>
  <c r="DO153" i="3"/>
  <c r="DM220" i="4"/>
  <c r="DM188" i="5" s="1"/>
  <c r="DM113" i="8"/>
  <c r="DM136" i="8" s="1"/>
  <c r="DM150" i="8" s="1"/>
  <c r="DM12" i="10"/>
  <c r="DM30" i="5"/>
  <c r="DM47" i="5"/>
  <c r="DM161" i="8"/>
  <c r="DG30" i="6"/>
  <c r="DQ726" i="3"/>
  <c r="DR722" i="3"/>
  <c r="DO695" i="3"/>
  <c r="DO694" i="3"/>
  <c r="DO187" i="4"/>
  <c r="DO115" i="8"/>
  <c r="DO138" i="8" s="1"/>
  <c r="DP671" i="3"/>
  <c r="DP669" i="3"/>
  <c r="DP587" i="3"/>
  <c r="DP874" i="3"/>
  <c r="DQ750" i="3"/>
  <c r="DP573" i="3"/>
  <c r="DP661" i="3"/>
  <c r="DP700" i="3"/>
  <c r="DP578" i="3"/>
  <c r="DP510" i="3"/>
  <c r="DP511" i="3" s="1"/>
  <c r="DP70" i="3"/>
  <c r="DP71" i="3"/>
  <c r="DP69" i="3"/>
  <c r="DP488" i="3"/>
  <c r="DP489" i="3" s="1"/>
  <c r="DP143" i="3"/>
  <c r="DP939" i="3"/>
  <c r="DH50" i="7"/>
  <c r="DO63" i="4"/>
  <c r="DO64" i="4"/>
  <c r="DL35" i="5"/>
  <c r="DM18" i="5"/>
  <c r="DO152" i="3"/>
  <c r="DJ132" i="5"/>
  <c r="DJ149" i="5"/>
  <c r="DJ40" i="7"/>
  <c r="DO567" i="3"/>
  <c r="DO566" i="3"/>
  <c r="DJ85" i="8"/>
  <c r="DH18" i="6"/>
  <c r="DO727" i="3"/>
  <c r="DO63" i="3"/>
  <c r="DO731" i="3"/>
  <c r="DM274" i="4" l="1"/>
  <c r="DM284" i="4"/>
  <c r="DK268" i="4"/>
  <c r="DK167" i="4"/>
  <c r="DK219" i="4"/>
  <c r="DO270" i="4"/>
  <c r="DN798" i="3"/>
  <c r="DN823" i="3"/>
  <c r="DN824" i="3" s="1"/>
  <c r="DN828" i="3"/>
  <c r="DO717" i="3"/>
  <c r="DO720" i="3" s="1"/>
  <c r="DO765" i="3"/>
  <c r="DO719" i="3"/>
  <c r="DO762" i="3"/>
  <c r="DN114" i="8"/>
  <c r="DN137" i="8" s="1"/>
  <c r="DN223" i="4"/>
  <c r="DN770" i="3"/>
  <c r="DN783" i="3"/>
  <c r="DO779" i="3"/>
  <c r="DN495" i="3"/>
  <c r="DN769" i="3"/>
  <c r="DK59" i="6"/>
  <c r="DK22" i="7"/>
  <c r="DO116" i="4"/>
  <c r="DO117" i="4"/>
  <c r="DP744" i="3"/>
  <c r="DK128" i="8"/>
  <c r="DK81" i="8"/>
  <c r="DK14" i="8"/>
  <c r="DK45" i="7"/>
  <c r="DK156" i="7"/>
  <c r="DO812" i="3"/>
  <c r="DM35" i="5"/>
  <c r="DJ156" i="8"/>
  <c r="DJ91" i="8"/>
  <c r="DJ90" i="8"/>
  <c r="DJ22" i="8"/>
  <c r="DJ23" i="8" s="1"/>
  <c r="DP109" i="3"/>
  <c r="DP81" i="3"/>
  <c r="DP76" i="3"/>
  <c r="DP714" i="3"/>
  <c r="DQ673" i="3"/>
  <c r="DQ668" i="3" s="1"/>
  <c r="DQ745" i="3" s="1"/>
  <c r="DQ744" i="3" s="1"/>
  <c r="DR750" i="3"/>
  <c r="DP875" i="3"/>
  <c r="DP877" i="3"/>
  <c r="DP876" i="3"/>
  <c r="DP878" i="3"/>
  <c r="DG38" i="6"/>
  <c r="DJ87" i="8"/>
  <c r="DJ86" i="8"/>
  <c r="DJ153" i="8"/>
  <c r="DJ18" i="8"/>
  <c r="DH36" i="8"/>
  <c r="DP80" i="3"/>
  <c r="DP75" i="3"/>
  <c r="DP108" i="3"/>
  <c r="DS722" i="3"/>
  <c r="DM71" i="8"/>
  <c r="DH100" i="8"/>
  <c r="DH27" i="8"/>
  <c r="DL45" i="7"/>
  <c r="DM158" i="7"/>
  <c r="DM45" i="7" s="1"/>
  <c r="DL156" i="7"/>
  <c r="DL128" i="8"/>
  <c r="DL81" i="8"/>
  <c r="DL14" i="8"/>
  <c r="DP181" i="4"/>
  <c r="DH30" i="6"/>
  <c r="DJ38" i="7"/>
  <c r="DP79" i="3"/>
  <c r="DP112" i="3"/>
  <c r="DP107" i="3"/>
  <c r="DP74" i="3"/>
  <c r="DP62" i="4"/>
  <c r="DP50" i="8"/>
  <c r="DP56" i="3"/>
  <c r="DP663" i="3"/>
  <c r="DP662" i="3"/>
  <c r="DP723" i="3"/>
  <c r="DP693" i="3"/>
  <c r="DG101" i="8"/>
  <c r="DM103" i="7"/>
  <c r="DM106" i="7" s="1"/>
  <c r="DL22" i="7"/>
  <c r="DP145" i="3"/>
  <c r="DP147" i="3"/>
  <c r="DP144" i="3"/>
  <c r="DP149" i="3"/>
  <c r="DP571" i="3"/>
  <c r="DP569" i="3" s="1"/>
  <c r="DP565" i="3" s="1"/>
  <c r="DM105" i="7"/>
  <c r="DN105" i="7" s="1"/>
  <c r="DO105" i="7" s="1"/>
  <c r="DP105" i="7" s="1"/>
  <c r="DQ105" i="7" s="1"/>
  <c r="DL24" i="7"/>
  <c r="DM108" i="7" l="1"/>
  <c r="DO281" i="4"/>
  <c r="DO282" i="4" s="1"/>
  <c r="DO273" i="4"/>
  <c r="DK24" i="4"/>
  <c r="DK112" i="8"/>
  <c r="DK135" i="8" s="1"/>
  <c r="DK168" i="4"/>
  <c r="DK214" i="4"/>
  <c r="DK336" i="4"/>
  <c r="DR745" i="3"/>
  <c r="DO789" i="3"/>
  <c r="DO204" i="4"/>
  <c r="DO127" i="4"/>
  <c r="DO128" i="4" s="1"/>
  <c r="DK46" i="8"/>
  <c r="DK15" i="8"/>
  <c r="DP761" i="3"/>
  <c r="DP806" i="3"/>
  <c r="DP115" i="4"/>
  <c r="DP103" i="4" s="1"/>
  <c r="DN496" i="3"/>
  <c r="DN497" i="3" s="1"/>
  <c r="DN492" i="3" s="1"/>
  <c r="DN493" i="3" s="1"/>
  <c r="DN784" i="3"/>
  <c r="DO768" i="3"/>
  <c r="DT773" i="3"/>
  <c r="DO781" i="3"/>
  <c r="DN847" i="3"/>
  <c r="DN848" i="3" s="1"/>
  <c r="DN133" i="4"/>
  <c r="DN844" i="3"/>
  <c r="DN831" i="3"/>
  <c r="DK43" i="7"/>
  <c r="DN129" i="4"/>
  <c r="DN14" i="4"/>
  <c r="DN107" i="4"/>
  <c r="DN167" i="8"/>
  <c r="DN104" i="7" s="1"/>
  <c r="DN15" i="5"/>
  <c r="DM24" i="7"/>
  <c r="DP567" i="3"/>
  <c r="DP566" i="3"/>
  <c r="DM22" i="7"/>
  <c r="DP731" i="3"/>
  <c r="DP63" i="3"/>
  <c r="DP727" i="3"/>
  <c r="DH101" i="8"/>
  <c r="DP152" i="3"/>
  <c r="DP150" i="3"/>
  <c r="DG21" i="7"/>
  <c r="DP64" i="4"/>
  <c r="DP63" i="4"/>
  <c r="DL43" i="7"/>
  <c r="DM156" i="7"/>
  <c r="DL46" i="8"/>
  <c r="DL15" i="8"/>
  <c r="DM128" i="8"/>
  <c r="DM81" i="8"/>
  <c r="DM14" i="8"/>
  <c r="DJ19" i="8"/>
  <c r="DM59" i="6"/>
  <c r="DH38" i="6"/>
  <c r="DQ587" i="3"/>
  <c r="DQ671" i="3"/>
  <c r="DQ669" i="3"/>
  <c r="DQ874" i="3"/>
  <c r="DQ661" i="3"/>
  <c r="DQ573" i="3"/>
  <c r="DQ700" i="3"/>
  <c r="DR668" i="3"/>
  <c r="DQ70" i="3"/>
  <c r="DQ510" i="3"/>
  <c r="DQ511" i="3" s="1"/>
  <c r="DQ578" i="3"/>
  <c r="DQ143" i="3"/>
  <c r="DQ69" i="3"/>
  <c r="DQ939" i="3"/>
  <c r="DQ71" i="3"/>
  <c r="DR939" i="3"/>
  <c r="DQ488" i="3"/>
  <c r="DQ489" i="3" s="1"/>
  <c r="DR744" i="3"/>
  <c r="DQ761" i="3"/>
  <c r="DQ115" i="4"/>
  <c r="DQ103" i="4" s="1"/>
  <c r="DQ806" i="3"/>
  <c r="DP695" i="3"/>
  <c r="DP694" i="3"/>
  <c r="DJ41" i="7"/>
  <c r="DP187" i="4"/>
  <c r="DP115" i="8"/>
  <c r="DP138" i="8" s="1"/>
  <c r="DT722" i="3"/>
  <c r="DS726" i="3"/>
  <c r="DK26" i="4" l="1"/>
  <c r="DK37" i="4"/>
  <c r="DP270" i="4"/>
  <c r="DP273" i="4" s="1"/>
  <c r="DR103" i="4"/>
  <c r="DQ270" i="4"/>
  <c r="DQ273" i="4" s="1"/>
  <c r="DN134" i="4"/>
  <c r="DN137" i="4"/>
  <c r="DN138" i="4" s="1"/>
  <c r="DN201" i="4"/>
  <c r="DN135" i="4"/>
  <c r="DP779" i="3"/>
  <c r="DO769" i="3"/>
  <c r="DO495" i="3"/>
  <c r="DO770" i="3"/>
  <c r="DO783" i="3"/>
  <c r="DP765" i="3"/>
  <c r="DP717" i="3"/>
  <c r="DP720" i="3" s="1"/>
  <c r="DP762" i="3"/>
  <c r="DP719" i="3"/>
  <c r="DO223" i="4"/>
  <c r="DO114" i="8"/>
  <c r="DO137" i="8" s="1"/>
  <c r="DN50" i="5"/>
  <c r="DN11" i="5"/>
  <c r="DN33" i="5"/>
  <c r="DN79" i="8"/>
  <c r="DN133" i="8" s="1"/>
  <c r="DN35" i="4"/>
  <c r="DN11" i="4"/>
  <c r="DP116" i="4"/>
  <c r="DP117" i="4"/>
  <c r="DO798" i="3"/>
  <c r="DO828" i="3"/>
  <c r="DO823" i="3"/>
  <c r="DO824" i="3" s="1"/>
  <c r="DN60" i="6"/>
  <c r="DN23" i="7"/>
  <c r="DP812" i="3"/>
  <c r="DR806" i="3"/>
  <c r="DQ812" i="3"/>
  <c r="DR115" i="4"/>
  <c r="DR116" i="4" s="1"/>
  <c r="DQ714" i="3"/>
  <c r="DR700" i="3"/>
  <c r="DQ79" i="3"/>
  <c r="DQ107" i="3"/>
  <c r="DQ74" i="3"/>
  <c r="DQ112" i="3"/>
  <c r="DR69" i="3"/>
  <c r="DQ62" i="4"/>
  <c r="DU722" i="3"/>
  <c r="DT726" i="3"/>
  <c r="DQ762" i="3"/>
  <c r="DQ719" i="3"/>
  <c r="DQ765" i="3"/>
  <c r="DQ717" i="3"/>
  <c r="DQ720" i="3" s="1"/>
  <c r="DR761" i="3"/>
  <c r="DQ144" i="3"/>
  <c r="DQ149" i="3"/>
  <c r="DQ150" i="3" s="1"/>
  <c r="DQ147" i="3"/>
  <c r="DR147" i="3" s="1"/>
  <c r="DQ145" i="3"/>
  <c r="DR669" i="3"/>
  <c r="DR671" i="3"/>
  <c r="DR874" i="3"/>
  <c r="DS750" i="3"/>
  <c r="DR661" i="3"/>
  <c r="DQ877" i="3"/>
  <c r="DQ875" i="3"/>
  <c r="DQ878" i="3"/>
  <c r="DQ876" i="3"/>
  <c r="DP153" i="3"/>
  <c r="DM43" i="7"/>
  <c r="DH21" i="7"/>
  <c r="DQ116" i="4"/>
  <c r="DQ117" i="4"/>
  <c r="DR573" i="3"/>
  <c r="DQ571" i="3"/>
  <c r="DQ569" i="3" s="1"/>
  <c r="DQ565" i="3" s="1"/>
  <c r="DM15" i="8"/>
  <c r="DM46" i="8"/>
  <c r="DG287" i="8"/>
  <c r="DG288" i="8" s="1"/>
  <c r="DQ81" i="3"/>
  <c r="DQ109" i="3"/>
  <c r="DR71" i="3"/>
  <c r="DQ76" i="3"/>
  <c r="DQ75" i="3"/>
  <c r="DQ80" i="3"/>
  <c r="DQ108" i="3"/>
  <c r="DR70" i="3"/>
  <c r="DQ56" i="3"/>
  <c r="DQ50" i="8"/>
  <c r="DQ723" i="3"/>
  <c r="DQ663" i="3"/>
  <c r="DQ662" i="3"/>
  <c r="DQ693" i="3"/>
  <c r="DG20" i="7"/>
  <c r="DR270" i="4" l="1"/>
  <c r="DR273" i="4" s="1"/>
  <c r="DK64" i="5"/>
  <c r="DK147" i="7" s="1"/>
  <c r="DK39" i="4"/>
  <c r="DK27" i="4"/>
  <c r="DN32" i="4"/>
  <c r="DN271" i="4"/>
  <c r="DN274" i="4" s="1"/>
  <c r="DP281" i="4"/>
  <c r="DP282" i="4" s="1"/>
  <c r="DQ281" i="4"/>
  <c r="DQ282" i="4" s="1"/>
  <c r="DP127" i="4"/>
  <c r="DP128" i="4" s="1"/>
  <c r="DP204" i="4"/>
  <c r="DP789" i="3"/>
  <c r="DN47" i="5"/>
  <c r="DN12" i="10"/>
  <c r="DN30" i="5"/>
  <c r="DN18" i="5"/>
  <c r="DN161" i="8"/>
  <c r="DN108" i="7" s="1"/>
  <c r="DO844" i="3"/>
  <c r="DO133" i="4"/>
  <c r="DO831" i="3"/>
  <c r="DO847" i="3"/>
  <c r="DO848" i="3" s="1"/>
  <c r="DP781" i="3"/>
  <c r="DU773" i="3"/>
  <c r="DP768" i="3"/>
  <c r="DN113" i="8"/>
  <c r="DN136" i="8" s="1"/>
  <c r="DN150" i="8" s="1"/>
  <c r="DN220" i="4"/>
  <c r="DO496" i="3"/>
  <c r="DO497" i="3" s="1"/>
  <c r="DO492" i="3" s="1"/>
  <c r="DO493" i="3" s="1"/>
  <c r="DO784" i="3"/>
  <c r="DO129" i="4"/>
  <c r="DO167" i="8"/>
  <c r="DO104" i="7" s="1"/>
  <c r="DO14" i="4"/>
  <c r="DO107" i="4"/>
  <c r="DO15" i="5"/>
  <c r="DV773" i="3"/>
  <c r="DR765" i="3"/>
  <c r="DR109" i="3"/>
  <c r="DR76" i="3"/>
  <c r="DG55" i="7"/>
  <c r="DQ566" i="3"/>
  <c r="DQ567" i="3"/>
  <c r="DS673" i="3"/>
  <c r="DS668" i="3" s="1"/>
  <c r="DQ63" i="4"/>
  <c r="DQ64" i="4"/>
  <c r="DQ127" i="4"/>
  <c r="DQ204" i="4"/>
  <c r="DR812" i="3"/>
  <c r="DQ789" i="3"/>
  <c r="DR108" i="3"/>
  <c r="DR75" i="3"/>
  <c r="DH20" i="7"/>
  <c r="DR662" i="3"/>
  <c r="DR693" i="3"/>
  <c r="DR694" i="3" s="1"/>
  <c r="DR56" i="3"/>
  <c r="DR50" i="8"/>
  <c r="DU726" i="3"/>
  <c r="DV722" i="3"/>
  <c r="DR112" i="3"/>
  <c r="DR107" i="3"/>
  <c r="DR74" i="3"/>
  <c r="DR62" i="4"/>
  <c r="DQ153" i="3"/>
  <c r="DR150" i="3"/>
  <c r="DR762" i="3"/>
  <c r="DQ694" i="3"/>
  <c r="DQ695" i="3"/>
  <c r="DQ63" i="3"/>
  <c r="DQ731" i="3"/>
  <c r="DQ727" i="3"/>
  <c r="DR723" i="3"/>
  <c r="DR876" i="3"/>
  <c r="DR877" i="3"/>
  <c r="DR875" i="3"/>
  <c r="DR878" i="3"/>
  <c r="DQ152" i="3"/>
  <c r="DR149" i="3"/>
  <c r="DQ781" i="3"/>
  <c r="DR781" i="3" s="1"/>
  <c r="DK115" i="5" l="1"/>
  <c r="DK40" i="4"/>
  <c r="DK173" i="8"/>
  <c r="DK98" i="5"/>
  <c r="DK66" i="5"/>
  <c r="DK81" i="5"/>
  <c r="DN267" i="4"/>
  <c r="DN192" i="4" s="1"/>
  <c r="DN167" i="4" s="1"/>
  <c r="DR281" i="4"/>
  <c r="DR282" i="4" s="1"/>
  <c r="DQ779" i="3"/>
  <c r="DQ768" i="3" s="1"/>
  <c r="DP770" i="3"/>
  <c r="DP783" i="3"/>
  <c r="DP495" i="3"/>
  <c r="DP769" i="3"/>
  <c r="DP798" i="3"/>
  <c r="DP828" i="3"/>
  <c r="DP823" i="3"/>
  <c r="DP824" i="3" s="1"/>
  <c r="DO33" i="5"/>
  <c r="DO11" i="5"/>
  <c r="DO50" i="5"/>
  <c r="DO60" i="6"/>
  <c r="DO23" i="7"/>
  <c r="DN158" i="7"/>
  <c r="DN103" i="7"/>
  <c r="DN24" i="7"/>
  <c r="DN71" i="8"/>
  <c r="DP114" i="8"/>
  <c r="DP137" i="8" s="1"/>
  <c r="DP223" i="4"/>
  <c r="DS745" i="3"/>
  <c r="DO35" i="4"/>
  <c r="DO79" i="8"/>
  <c r="DO133" i="8" s="1"/>
  <c r="DO11" i="4"/>
  <c r="DO135" i="4"/>
  <c r="DO134" i="4"/>
  <c r="DO201" i="4"/>
  <c r="DO137" i="4"/>
  <c r="DO138" i="4" s="1"/>
  <c r="DN35" i="5"/>
  <c r="DV726" i="3"/>
  <c r="DW722" i="3"/>
  <c r="DS671" i="3"/>
  <c r="DS669" i="3"/>
  <c r="DS587" i="3"/>
  <c r="DS874" i="3"/>
  <c r="DT750" i="3"/>
  <c r="DS661" i="3"/>
  <c r="DS700" i="3"/>
  <c r="DS573" i="3"/>
  <c r="DS488" i="3"/>
  <c r="DS489" i="3" s="1"/>
  <c r="DS69" i="3"/>
  <c r="DS70" i="3"/>
  <c r="DS939" i="3"/>
  <c r="DS71" i="3"/>
  <c r="DS143" i="3"/>
  <c r="DS578" i="3"/>
  <c r="DS510" i="3"/>
  <c r="DS511" i="3" s="1"/>
  <c r="DH55" i="7"/>
  <c r="DH287" i="8"/>
  <c r="DI288" i="8" s="1"/>
  <c r="DR153" i="3"/>
  <c r="DQ128" i="4"/>
  <c r="DR127" i="4"/>
  <c r="DR128" i="4" s="1"/>
  <c r="DQ181" i="4"/>
  <c r="DR232" i="4"/>
  <c r="DR181" i="4" s="1"/>
  <c r="DQ223" i="4"/>
  <c r="DQ114" i="8"/>
  <c r="DQ137" i="8" s="1"/>
  <c r="DR152" i="3"/>
  <c r="DR143" i="3"/>
  <c r="DQ823" i="3"/>
  <c r="DQ798" i="3"/>
  <c r="DQ828" i="3"/>
  <c r="DQ847" i="3" s="1"/>
  <c r="DR789" i="3"/>
  <c r="DR64" i="4"/>
  <c r="DR63" i="4"/>
  <c r="DR63" i="3"/>
  <c r="DQ770" i="3"/>
  <c r="DQ769" i="3"/>
  <c r="DQ783" i="3"/>
  <c r="DR768" i="3"/>
  <c r="DQ495" i="3"/>
  <c r="DR814" i="3"/>
  <c r="DR204" i="4"/>
  <c r="DK61" i="6" l="1"/>
  <c r="DK22" i="6" s="1"/>
  <c r="DK40" i="7"/>
  <c r="DK85" i="8"/>
  <c r="DK83" i="5"/>
  <c r="DK70" i="5"/>
  <c r="DK149" i="5"/>
  <c r="DK132" i="5"/>
  <c r="DO32" i="4"/>
  <c r="DO271" i="4"/>
  <c r="DO274" i="4" s="1"/>
  <c r="DN59" i="6"/>
  <c r="DN22" i="7"/>
  <c r="DO12" i="10"/>
  <c r="DO47" i="5"/>
  <c r="DO30" i="5"/>
  <c r="DO18" i="5"/>
  <c r="DO161" i="8"/>
  <c r="DO108" i="7" s="1"/>
  <c r="DO113" i="8"/>
  <c r="DO136" i="8" s="1"/>
  <c r="DO150" i="8" s="1"/>
  <c r="DO220" i="4"/>
  <c r="DP831" i="3"/>
  <c r="DP133" i="4"/>
  <c r="DP847" i="3"/>
  <c r="DP848" i="3" s="1"/>
  <c r="DP844" i="3"/>
  <c r="DN128" i="8"/>
  <c r="DN81" i="8"/>
  <c r="DN14" i="8"/>
  <c r="DP784" i="3"/>
  <c r="DP496" i="3"/>
  <c r="DP497" i="3" s="1"/>
  <c r="DP492" i="3" s="1"/>
  <c r="DP493" i="3" s="1"/>
  <c r="DS744" i="3"/>
  <c r="DN45" i="7"/>
  <c r="DN156" i="7"/>
  <c r="DP167" i="8"/>
  <c r="DP104" i="7" s="1"/>
  <c r="DP129" i="4"/>
  <c r="DP14" i="4"/>
  <c r="DP15" i="5"/>
  <c r="DP107" i="4"/>
  <c r="DQ848" i="3"/>
  <c r="DQ187" i="4"/>
  <c r="DQ115" i="8"/>
  <c r="DQ138" i="8" s="1"/>
  <c r="DS108" i="3"/>
  <c r="DS80" i="3"/>
  <c r="DS75" i="3"/>
  <c r="DS714" i="3"/>
  <c r="DT673" i="3"/>
  <c r="DT668" i="3" s="1"/>
  <c r="DS144" i="3"/>
  <c r="DS145" i="3"/>
  <c r="DS147" i="3"/>
  <c r="DS149" i="3"/>
  <c r="DS112" i="3"/>
  <c r="DS62" i="4"/>
  <c r="DS74" i="3"/>
  <c r="DS79" i="3"/>
  <c r="DS107" i="3"/>
  <c r="DS56" i="3"/>
  <c r="DS50" i="8"/>
  <c r="DS723" i="3"/>
  <c r="DS663" i="3"/>
  <c r="DS662" i="3"/>
  <c r="DS693" i="3"/>
  <c r="DR495" i="3"/>
  <c r="DS779" i="3"/>
  <c r="DR770" i="3"/>
  <c r="DR783" i="3"/>
  <c r="DQ129" i="4"/>
  <c r="DQ107" i="4"/>
  <c r="DQ167" i="8"/>
  <c r="DQ104" i="7" s="1"/>
  <c r="DQ15" i="5"/>
  <c r="DQ14" i="4"/>
  <c r="DR144" i="3"/>
  <c r="DH289" i="8"/>
  <c r="DS181" i="4"/>
  <c r="DS76" i="3"/>
  <c r="DS109" i="3"/>
  <c r="DS81" i="3"/>
  <c r="DS571" i="3"/>
  <c r="DS569" i="3" s="1"/>
  <c r="DS565" i="3" s="1"/>
  <c r="DR130" i="4"/>
  <c r="DR131" i="4" s="1"/>
  <c r="DQ831" i="3"/>
  <c r="DQ844" i="3"/>
  <c r="DR828" i="3"/>
  <c r="DR841" i="3" s="1"/>
  <c r="DQ133" i="4"/>
  <c r="DQ137" i="4" s="1"/>
  <c r="DQ138" i="4" s="1"/>
  <c r="DS875" i="3"/>
  <c r="DS878" i="3"/>
  <c r="DS876" i="3"/>
  <c r="DS877" i="3"/>
  <c r="DR223" i="4"/>
  <c r="DR187" i="5" s="1"/>
  <c r="DR114" i="8"/>
  <c r="DR137" i="8" s="1"/>
  <c r="DQ784" i="3"/>
  <c r="DQ496" i="3"/>
  <c r="DR496" i="3" s="1"/>
  <c r="DR798" i="3"/>
  <c r="DR809" i="3"/>
  <c r="DQ824" i="3"/>
  <c r="DR824" i="3" s="1"/>
  <c r="DR823" i="3"/>
  <c r="DR115" i="8"/>
  <c r="DR138" i="8" s="1"/>
  <c r="DR187" i="4"/>
  <c r="DK91" i="8" l="1"/>
  <c r="DK156" i="8"/>
  <c r="DK22" i="8"/>
  <c r="DK23" i="8" s="1"/>
  <c r="DK90" i="8"/>
  <c r="DK86" i="8"/>
  <c r="DK153" i="8"/>
  <c r="DK18" i="8"/>
  <c r="DK87" i="8"/>
  <c r="DO267" i="4"/>
  <c r="DO192" i="4" s="1"/>
  <c r="DO167" i="4" s="1"/>
  <c r="DR847" i="3"/>
  <c r="DR848" i="3" s="1"/>
  <c r="DN43" i="7"/>
  <c r="DO35" i="5"/>
  <c r="DP79" i="8"/>
  <c r="DP133" i="8" s="1"/>
  <c r="DP35" i="4"/>
  <c r="DP11" i="4"/>
  <c r="DP137" i="4"/>
  <c r="DP138" i="4" s="1"/>
  <c r="DP134" i="4"/>
  <c r="DP135" i="4"/>
  <c r="DP201" i="4"/>
  <c r="DS115" i="4"/>
  <c r="DS103" i="4" s="1"/>
  <c r="DS761" i="3"/>
  <c r="DS806" i="3"/>
  <c r="DO24" i="7"/>
  <c r="DO103" i="7"/>
  <c r="DO71" i="8"/>
  <c r="DO158" i="7"/>
  <c r="DT745" i="3"/>
  <c r="DP50" i="5"/>
  <c r="DP33" i="5"/>
  <c r="DP11" i="5"/>
  <c r="DP60" i="6"/>
  <c r="DP23" i="7"/>
  <c r="DN46" i="8"/>
  <c r="DN15" i="8"/>
  <c r="DR167" i="8"/>
  <c r="DR129" i="4"/>
  <c r="DR107" i="4"/>
  <c r="DR15" i="5"/>
  <c r="DR844" i="3"/>
  <c r="DR831" i="3"/>
  <c r="DR133" i="4"/>
  <c r="DS695" i="3"/>
  <c r="DS694" i="3"/>
  <c r="DS187" i="4"/>
  <c r="DS115" i="8"/>
  <c r="DS138" i="8" s="1"/>
  <c r="DQ497" i="3"/>
  <c r="DS567" i="3"/>
  <c r="DS566" i="3"/>
  <c r="DQ23" i="7"/>
  <c r="DQ60" i="6"/>
  <c r="DR104" i="7"/>
  <c r="DS63" i="4"/>
  <c r="DS64" i="4"/>
  <c r="DQ35" i="4"/>
  <c r="DQ79" i="8"/>
  <c r="DQ133" i="8" s="1"/>
  <c r="DR14" i="4"/>
  <c r="DR279" i="4" s="1"/>
  <c r="DQ11" i="4"/>
  <c r="DQ271" i="4" s="1"/>
  <c r="DQ274" i="4" s="1"/>
  <c r="DS152" i="3"/>
  <c r="DT671" i="3"/>
  <c r="DU750" i="3"/>
  <c r="DT669" i="3"/>
  <c r="DT587" i="3"/>
  <c r="DT874" i="3"/>
  <c r="DT573" i="3"/>
  <c r="DT661" i="3"/>
  <c r="DT700" i="3"/>
  <c r="DT939" i="3"/>
  <c r="DT510" i="3"/>
  <c r="DT511" i="3" s="1"/>
  <c r="DT143" i="3"/>
  <c r="DT69" i="3"/>
  <c r="DT578" i="3"/>
  <c r="DT71" i="3"/>
  <c r="DT488" i="3"/>
  <c r="DT489" i="3" s="1"/>
  <c r="DT70" i="3"/>
  <c r="DQ135" i="4"/>
  <c r="DQ134" i="4"/>
  <c r="DQ201" i="4"/>
  <c r="DQ33" i="5"/>
  <c r="DQ50" i="5"/>
  <c r="DQ11" i="5"/>
  <c r="DS731" i="3"/>
  <c r="DS63" i="3"/>
  <c r="DS727" i="3"/>
  <c r="DS150" i="3"/>
  <c r="DK19" i="8" l="1"/>
  <c r="DQ267" i="4"/>
  <c r="DQ192" i="4" s="1"/>
  <c r="DQ167" i="4" s="1"/>
  <c r="DP32" i="4"/>
  <c r="DP271" i="4"/>
  <c r="DP274" i="4" s="1"/>
  <c r="DS270" i="4"/>
  <c r="DS273" i="4" s="1"/>
  <c r="DR60" i="6"/>
  <c r="DS116" i="4"/>
  <c r="DS117" i="4"/>
  <c r="DP113" i="8"/>
  <c r="DP136" i="8" s="1"/>
  <c r="DP150" i="8" s="1"/>
  <c r="DP220" i="4"/>
  <c r="DT744" i="3"/>
  <c r="DO45" i="7"/>
  <c r="DO156" i="7"/>
  <c r="DP12" i="10"/>
  <c r="DP30" i="5"/>
  <c r="DP18" i="5"/>
  <c r="DP47" i="5"/>
  <c r="DP161" i="8"/>
  <c r="DP108" i="7" s="1"/>
  <c r="DO14" i="8"/>
  <c r="DO81" i="8"/>
  <c r="DO128" i="8"/>
  <c r="DS812" i="3"/>
  <c r="DO59" i="6"/>
  <c r="DO22" i="7"/>
  <c r="DS762" i="3"/>
  <c r="DS765" i="3"/>
  <c r="DS719" i="3"/>
  <c r="DS717" i="3"/>
  <c r="DS720" i="3" s="1"/>
  <c r="DR107" i="7"/>
  <c r="DT878" i="3"/>
  <c r="DT876" i="3"/>
  <c r="DT875" i="3"/>
  <c r="DT877" i="3"/>
  <c r="DG35" i="7"/>
  <c r="DG52" i="7"/>
  <c r="DT714" i="3"/>
  <c r="DT571" i="3"/>
  <c r="DT569" i="3" s="1"/>
  <c r="DT565" i="3" s="1"/>
  <c r="DT81" i="3"/>
  <c r="DT76" i="3"/>
  <c r="DT109" i="3"/>
  <c r="DT112" i="3"/>
  <c r="DT107" i="3"/>
  <c r="DT74" i="3"/>
  <c r="DT79" i="3"/>
  <c r="DT62" i="4"/>
  <c r="DR135" i="4"/>
  <c r="DR134" i="4"/>
  <c r="DR201" i="4"/>
  <c r="DR137" i="4"/>
  <c r="DR138" i="4" s="1"/>
  <c r="DS153" i="3"/>
  <c r="DT181" i="4"/>
  <c r="DT145" i="3"/>
  <c r="DT147" i="3"/>
  <c r="DT144" i="3"/>
  <c r="DT149" i="3"/>
  <c r="DT150" i="3" s="1"/>
  <c r="DT56" i="3"/>
  <c r="DT663" i="3"/>
  <c r="DT723" i="3"/>
  <c r="DT662" i="3"/>
  <c r="DT50" i="8"/>
  <c r="DT693" i="3"/>
  <c r="DU673" i="3"/>
  <c r="DU668" i="3" s="1"/>
  <c r="DQ32" i="4"/>
  <c r="DR11" i="4"/>
  <c r="DR32" i="4" s="1"/>
  <c r="DR497" i="3"/>
  <c r="DQ492" i="3"/>
  <c r="DR33" i="5"/>
  <c r="DR11" i="5"/>
  <c r="DR12" i="10" s="1"/>
  <c r="DQ30" i="5"/>
  <c r="DQ12" i="10"/>
  <c r="DQ18" i="5"/>
  <c r="DQ47" i="5"/>
  <c r="DQ161" i="8"/>
  <c r="DQ108" i="7" s="1"/>
  <c r="DQ220" i="4"/>
  <c r="DQ113" i="8"/>
  <c r="DQ136" i="8" s="1"/>
  <c r="DQ150" i="8" s="1"/>
  <c r="DT75" i="3"/>
  <c r="DT108" i="3"/>
  <c r="DT80" i="3"/>
  <c r="DR35" i="4"/>
  <c r="DR79" i="8"/>
  <c r="DR133" i="8" s="1"/>
  <c r="DR23" i="7"/>
  <c r="DP267" i="4" l="1"/>
  <c r="DP192" i="4" s="1"/>
  <c r="DS281" i="4"/>
  <c r="DS282" i="4" s="1"/>
  <c r="DR271" i="4"/>
  <c r="DO46" i="8"/>
  <c r="DO15" i="8"/>
  <c r="DP158" i="7"/>
  <c r="DP24" i="7"/>
  <c r="DP71" i="8"/>
  <c r="DP103" i="7"/>
  <c r="DO43" i="7"/>
  <c r="DS204" i="4"/>
  <c r="DS789" i="3"/>
  <c r="DS127" i="4"/>
  <c r="DS128" i="4" s="1"/>
  <c r="DU745" i="3"/>
  <c r="DS768" i="3"/>
  <c r="DS781" i="3"/>
  <c r="DP35" i="5"/>
  <c r="DT115" i="4"/>
  <c r="DT103" i="4" s="1"/>
  <c r="DT806" i="3"/>
  <c r="DT761" i="3"/>
  <c r="DT694" i="3"/>
  <c r="DT695" i="3"/>
  <c r="DT187" i="4"/>
  <c r="DT115" i="8"/>
  <c r="DT138" i="8" s="1"/>
  <c r="DT63" i="4"/>
  <c r="DT64" i="4"/>
  <c r="DQ71" i="8"/>
  <c r="DQ103" i="7"/>
  <c r="DQ158" i="7"/>
  <c r="DT63" i="3"/>
  <c r="DT731" i="3"/>
  <c r="DT727" i="3"/>
  <c r="DQ493" i="3"/>
  <c r="DR492" i="3"/>
  <c r="DR30" i="5"/>
  <c r="DR47" i="5"/>
  <c r="DR161" i="8"/>
  <c r="DG58" i="7"/>
  <c r="DH35" i="7"/>
  <c r="DQ35" i="5"/>
  <c r="DR18" i="5"/>
  <c r="DU587" i="3"/>
  <c r="DV750" i="3"/>
  <c r="DU669" i="3"/>
  <c r="DU573" i="3"/>
  <c r="DU671" i="3"/>
  <c r="DU874" i="3"/>
  <c r="DU661" i="3"/>
  <c r="DU700" i="3"/>
  <c r="DU488" i="3"/>
  <c r="DU489" i="3" s="1"/>
  <c r="DU69" i="3"/>
  <c r="DU510" i="3"/>
  <c r="DU511" i="3" s="1"/>
  <c r="DU71" i="3"/>
  <c r="DU939" i="3"/>
  <c r="DU578" i="3"/>
  <c r="DU143" i="3"/>
  <c r="DU70" i="3"/>
  <c r="DT152" i="3"/>
  <c r="DT153" i="3"/>
  <c r="DR113" i="8"/>
  <c r="DR136" i="8" s="1"/>
  <c r="DR150" i="8" s="1"/>
  <c r="DR220" i="4"/>
  <c r="DR188" i="5" s="1"/>
  <c r="DT566" i="3"/>
  <c r="DT567" i="3"/>
  <c r="DH52" i="7"/>
  <c r="DR274" i="4" l="1"/>
  <c r="DR284" i="4"/>
  <c r="DP268" i="4"/>
  <c r="DR267" i="4"/>
  <c r="DR192" i="4"/>
  <c r="DP167" i="4"/>
  <c r="DP219" i="4"/>
  <c r="DT270" i="4"/>
  <c r="DT273" i="4" s="1"/>
  <c r="DT762" i="3"/>
  <c r="DT719" i="3"/>
  <c r="DT717" i="3"/>
  <c r="DT720" i="3" s="1"/>
  <c r="DT765" i="3"/>
  <c r="DS770" i="3"/>
  <c r="DT779" i="3"/>
  <c r="DS769" i="3"/>
  <c r="DS495" i="3"/>
  <c r="DS783" i="3"/>
  <c r="DP81" i="8"/>
  <c r="DP128" i="8"/>
  <c r="DP14" i="8"/>
  <c r="DP45" i="7"/>
  <c r="DP156" i="7"/>
  <c r="DT812" i="3"/>
  <c r="DT116" i="4"/>
  <c r="DT117" i="4"/>
  <c r="DU744" i="3"/>
  <c r="DS823" i="3"/>
  <c r="DS824" i="3" s="1"/>
  <c r="DS798" i="3"/>
  <c r="DS828" i="3"/>
  <c r="DS223" i="4"/>
  <c r="DS114" i="8"/>
  <c r="DS137" i="8" s="1"/>
  <c r="DP22" i="7"/>
  <c r="DP59" i="6"/>
  <c r="DU109" i="3"/>
  <c r="DU81" i="3"/>
  <c r="DU76" i="3"/>
  <c r="DQ59" i="6"/>
  <c r="DR103" i="7"/>
  <c r="DR106" i="7" s="1"/>
  <c r="DQ22" i="7"/>
  <c r="DH58" i="7"/>
  <c r="DU663" i="3"/>
  <c r="DU723" i="3"/>
  <c r="DU662" i="3"/>
  <c r="DU50" i="8"/>
  <c r="DU56" i="3"/>
  <c r="DU693" i="3"/>
  <c r="DU877" i="3"/>
  <c r="DU876" i="3"/>
  <c r="DU878" i="3"/>
  <c r="DU875" i="3"/>
  <c r="DU571" i="3"/>
  <c r="DU569" i="3" s="1"/>
  <c r="DU565" i="3" s="1"/>
  <c r="DQ14" i="8"/>
  <c r="DQ128" i="8"/>
  <c r="DQ81" i="8"/>
  <c r="DU75" i="3"/>
  <c r="DU108" i="3"/>
  <c r="DU80" i="3"/>
  <c r="DU181" i="4"/>
  <c r="DQ45" i="7"/>
  <c r="DR158" i="7"/>
  <c r="DR45" i="7" s="1"/>
  <c r="DQ156" i="7"/>
  <c r="DU144" i="3"/>
  <c r="DU147" i="3"/>
  <c r="DU145" i="3"/>
  <c r="DU149" i="3"/>
  <c r="DU150" i="3" s="1"/>
  <c r="DU74" i="3"/>
  <c r="DU107" i="3"/>
  <c r="DU112" i="3"/>
  <c r="DU79" i="3"/>
  <c r="DU62" i="4"/>
  <c r="DU714" i="3"/>
  <c r="DW750" i="3"/>
  <c r="DV673" i="3"/>
  <c r="DV668" i="3" s="1"/>
  <c r="DV745" i="3" s="1"/>
  <c r="DR35" i="5"/>
  <c r="DR71" i="8"/>
  <c r="DQ24" i="7"/>
  <c r="DR105" i="7"/>
  <c r="DS105" i="7" s="1"/>
  <c r="DT105" i="7" s="1"/>
  <c r="DU105" i="7" s="1"/>
  <c r="DV105" i="7" s="1"/>
  <c r="DW105" i="7" s="1"/>
  <c r="DR108" i="7" l="1"/>
  <c r="DP168" i="4"/>
  <c r="DP214" i="4"/>
  <c r="DP336" i="4"/>
  <c r="DP24" i="4"/>
  <c r="DP112" i="8"/>
  <c r="DP135" i="8" s="1"/>
  <c r="DT281" i="4"/>
  <c r="DT282" i="4" s="1"/>
  <c r="DV744" i="3"/>
  <c r="DW744" i="3" s="1"/>
  <c r="DS129" i="4"/>
  <c r="DS14" i="4"/>
  <c r="DS107" i="4"/>
  <c r="DS167" i="8"/>
  <c r="DS104" i="7" s="1"/>
  <c r="DS15" i="5"/>
  <c r="DW745" i="3"/>
  <c r="DT127" i="4"/>
  <c r="DT128" i="4" s="1"/>
  <c r="DT204" i="4"/>
  <c r="DT789" i="3"/>
  <c r="DP43" i="7"/>
  <c r="DS847" i="3"/>
  <c r="DS848" i="3" s="1"/>
  <c r="DS133" i="4"/>
  <c r="DS831" i="3"/>
  <c r="DS844" i="3"/>
  <c r="DS496" i="3"/>
  <c r="DS497" i="3" s="1"/>
  <c r="DS492" i="3" s="1"/>
  <c r="DS493" i="3" s="1"/>
  <c r="DS784" i="3"/>
  <c r="DU806" i="3"/>
  <c r="DU115" i="4"/>
  <c r="DU103" i="4" s="1"/>
  <c r="DU761" i="3"/>
  <c r="DP46" i="8"/>
  <c r="DP15" i="8"/>
  <c r="DT781" i="3"/>
  <c r="DT768" i="3"/>
  <c r="DR24" i="7"/>
  <c r="DR128" i="8"/>
  <c r="DR14" i="8"/>
  <c r="DR81" i="8"/>
  <c r="DU63" i="4"/>
  <c r="DU64" i="4"/>
  <c r="DU152" i="3"/>
  <c r="DQ15" i="8"/>
  <c r="DQ46" i="8"/>
  <c r="DU63" i="3"/>
  <c r="DU727" i="3"/>
  <c r="DU731" i="3"/>
  <c r="DU695" i="3"/>
  <c r="DU694" i="3"/>
  <c r="DR22" i="7"/>
  <c r="DU153" i="3"/>
  <c r="DU187" i="4"/>
  <c r="DU115" i="8"/>
  <c r="DU138" i="8" s="1"/>
  <c r="DR59" i="6"/>
  <c r="DV671" i="3"/>
  <c r="DV587" i="3"/>
  <c r="DV669" i="3"/>
  <c r="DV874" i="3"/>
  <c r="DV573" i="3"/>
  <c r="DV661" i="3"/>
  <c r="DW668" i="3"/>
  <c r="DV700" i="3"/>
  <c r="DV488" i="3"/>
  <c r="DV489" i="3" s="1"/>
  <c r="DV69" i="3"/>
  <c r="DV578" i="3"/>
  <c r="DV71" i="3"/>
  <c r="DV939" i="3"/>
  <c r="DV143" i="3"/>
  <c r="DV70" i="3"/>
  <c r="DW939" i="3"/>
  <c r="DV510" i="3"/>
  <c r="DV511" i="3" s="1"/>
  <c r="DQ43" i="7"/>
  <c r="DR156" i="7"/>
  <c r="DU566" i="3"/>
  <c r="DU567" i="3"/>
  <c r="DP26" i="4" l="1"/>
  <c r="DP37" i="4"/>
  <c r="DU270" i="4"/>
  <c r="DU273" i="4" s="1"/>
  <c r="DV115" i="4"/>
  <c r="DV117" i="4" s="1"/>
  <c r="DV806" i="3"/>
  <c r="DV761" i="3"/>
  <c r="DV762" i="3" s="1"/>
  <c r="DT770" i="3"/>
  <c r="DT769" i="3"/>
  <c r="DU779" i="3"/>
  <c r="DT783" i="3"/>
  <c r="DT495" i="3"/>
  <c r="DU812" i="3"/>
  <c r="DU762" i="3"/>
  <c r="DU765" i="3"/>
  <c r="DU719" i="3"/>
  <c r="DU717" i="3"/>
  <c r="DU720" i="3" s="1"/>
  <c r="DT823" i="3"/>
  <c r="DT824" i="3" s="1"/>
  <c r="DT798" i="3"/>
  <c r="DT828" i="3"/>
  <c r="DS11" i="5"/>
  <c r="DS50" i="5"/>
  <c r="DS33" i="5"/>
  <c r="DS35" i="4"/>
  <c r="DS79" i="8"/>
  <c r="DS133" i="8" s="1"/>
  <c r="DS11" i="4"/>
  <c r="DS135" i="4"/>
  <c r="DS137" i="4"/>
  <c r="DS138" i="4" s="1"/>
  <c r="DS134" i="4"/>
  <c r="DS201" i="4"/>
  <c r="DT223" i="4"/>
  <c r="DT114" i="8"/>
  <c r="DT137" i="8" s="1"/>
  <c r="DU117" i="4"/>
  <c r="DU116" i="4"/>
  <c r="DS23" i="7"/>
  <c r="DS60" i="6"/>
  <c r="DW700" i="3"/>
  <c r="DV714" i="3"/>
  <c r="DR43" i="7"/>
  <c r="DV145" i="3"/>
  <c r="DV144" i="3"/>
  <c r="DV149" i="3"/>
  <c r="DV150" i="3" s="1"/>
  <c r="DV147" i="3"/>
  <c r="DW147" i="3" s="1"/>
  <c r="DW671" i="3"/>
  <c r="DW874" i="3"/>
  <c r="DW669" i="3"/>
  <c r="DW661" i="3"/>
  <c r="DV878" i="3"/>
  <c r="DV877" i="3"/>
  <c r="DV875" i="3"/>
  <c r="DV876" i="3"/>
  <c r="DW115" i="4"/>
  <c r="DW116" i="4" s="1"/>
  <c r="DV74" i="3"/>
  <c r="DV79" i="3"/>
  <c r="DV62" i="4"/>
  <c r="DV112" i="3"/>
  <c r="DV107" i="3"/>
  <c r="DW69" i="3"/>
  <c r="DV56" i="3"/>
  <c r="DV662" i="3"/>
  <c r="DV50" i="8"/>
  <c r="DV723" i="3"/>
  <c r="DV663" i="3"/>
  <c r="DV693" i="3"/>
  <c r="DV76" i="3"/>
  <c r="DW71" i="3"/>
  <c r="DV109" i="3"/>
  <c r="DV81" i="3"/>
  <c r="DW573" i="3"/>
  <c r="DV571" i="3"/>
  <c r="DV569" i="3" s="1"/>
  <c r="DV565" i="3" s="1"/>
  <c r="DW806" i="3"/>
  <c r="DV812" i="3"/>
  <c r="DR15" i="8"/>
  <c r="DR46" i="8"/>
  <c r="DV108" i="3"/>
  <c r="DV75" i="3"/>
  <c r="DV80" i="3"/>
  <c r="DW70" i="3"/>
  <c r="DV717" i="3"/>
  <c r="DV720" i="3" s="1"/>
  <c r="DV719" i="3"/>
  <c r="DW761" i="3"/>
  <c r="DV765" i="3"/>
  <c r="DS12" i="10" l="1"/>
  <c r="DP64" i="5"/>
  <c r="DP147" i="7" s="1"/>
  <c r="DP39" i="4"/>
  <c r="DP27" i="4"/>
  <c r="DS32" i="4"/>
  <c r="DS271" i="4"/>
  <c r="DS274" i="4" s="1"/>
  <c r="DU281" i="4"/>
  <c r="DU282" i="4" s="1"/>
  <c r="DV116" i="4"/>
  <c r="DV103" i="4"/>
  <c r="DS220" i="4"/>
  <c r="DS113" i="8"/>
  <c r="DS136" i="8" s="1"/>
  <c r="DS150" i="8" s="1"/>
  <c r="DT847" i="3"/>
  <c r="DT848" i="3" s="1"/>
  <c r="DT831" i="3"/>
  <c r="DT844" i="3"/>
  <c r="DT133" i="4"/>
  <c r="DU768" i="3"/>
  <c r="DU781" i="3"/>
  <c r="DU789" i="3"/>
  <c r="DU204" i="4"/>
  <c r="DU127" i="4"/>
  <c r="DU128" i="4" s="1"/>
  <c r="DS47" i="5"/>
  <c r="DS30" i="5"/>
  <c r="DS161" i="8"/>
  <c r="DS108" i="7" s="1"/>
  <c r="DS18" i="5"/>
  <c r="DT107" i="4"/>
  <c r="DT14" i="4"/>
  <c r="DT15" i="5"/>
  <c r="DT129" i="4"/>
  <c r="DT167" i="8"/>
  <c r="DT104" i="7" s="1"/>
  <c r="DT496" i="3"/>
  <c r="DT497" i="3" s="1"/>
  <c r="DT492" i="3" s="1"/>
  <c r="DT493" i="3" s="1"/>
  <c r="DT784" i="3"/>
  <c r="DW75" i="3"/>
  <c r="DW108" i="3"/>
  <c r="DW56" i="3"/>
  <c r="DW662" i="3"/>
  <c r="DW693" i="3"/>
  <c r="DW694" i="3" s="1"/>
  <c r="DW50" i="8"/>
  <c r="DW762" i="3"/>
  <c r="DV127" i="4"/>
  <c r="DV204" i="4"/>
  <c r="DW812" i="3"/>
  <c r="DV789" i="3"/>
  <c r="DV567" i="3"/>
  <c r="DV566" i="3"/>
  <c r="DW76" i="3"/>
  <c r="DW109" i="3"/>
  <c r="DV695" i="3"/>
  <c r="DV694" i="3"/>
  <c r="DV63" i="4"/>
  <c r="DV64" i="4"/>
  <c r="DW765" i="3"/>
  <c r="DV781" i="3"/>
  <c r="DW781" i="3" s="1"/>
  <c r="DW112" i="3"/>
  <c r="DW107" i="3"/>
  <c r="DW74" i="3"/>
  <c r="DW62" i="4"/>
  <c r="DW877" i="3"/>
  <c r="DW875" i="3"/>
  <c r="DW876" i="3"/>
  <c r="DW878" i="3"/>
  <c r="DW149" i="3"/>
  <c r="DV152" i="3"/>
  <c r="DV731" i="3"/>
  <c r="DV63" i="3"/>
  <c r="DV727" i="3"/>
  <c r="DW723" i="3"/>
  <c r="DV153" i="3"/>
  <c r="DW150" i="3"/>
  <c r="DS267" i="4" l="1"/>
  <c r="DS192" i="4" s="1"/>
  <c r="DS167" i="4" s="1"/>
  <c r="DP115" i="5"/>
  <c r="DP40" i="4"/>
  <c r="DP173" i="8"/>
  <c r="DP98" i="5"/>
  <c r="DP66" i="5"/>
  <c r="DP81" i="5"/>
  <c r="DW103" i="4"/>
  <c r="DV270" i="4"/>
  <c r="DS24" i="7"/>
  <c r="DS158" i="7"/>
  <c r="DS71" i="8"/>
  <c r="DS103" i="7"/>
  <c r="DU828" i="3"/>
  <c r="DU823" i="3"/>
  <c r="DU824" i="3" s="1"/>
  <c r="DU798" i="3"/>
  <c r="DT201" i="4"/>
  <c r="DT135" i="4"/>
  <c r="DT134" i="4"/>
  <c r="DT137" i="4"/>
  <c r="DT138" i="4" s="1"/>
  <c r="DT60" i="6"/>
  <c r="DT23" i="7"/>
  <c r="DT79" i="8"/>
  <c r="DT133" i="8" s="1"/>
  <c r="DT11" i="4"/>
  <c r="DT35" i="4"/>
  <c r="DU769" i="3"/>
  <c r="DU770" i="3"/>
  <c r="DU783" i="3"/>
  <c r="DU495" i="3"/>
  <c r="DV779" i="3"/>
  <c r="DV768" i="3" s="1"/>
  <c r="DV770" i="3" s="1"/>
  <c r="DT33" i="5"/>
  <c r="DT50" i="5"/>
  <c r="DT11" i="5"/>
  <c r="DS35" i="5"/>
  <c r="DU114" i="8"/>
  <c r="DU137" i="8" s="1"/>
  <c r="DU223" i="4"/>
  <c r="DV128" i="4"/>
  <c r="DW127" i="4"/>
  <c r="DW128" i="4" s="1"/>
  <c r="DW64" i="4"/>
  <c r="DW63" i="4"/>
  <c r="DW204" i="4"/>
  <c r="DW814" i="3"/>
  <c r="DW153" i="3"/>
  <c r="DW63" i="3"/>
  <c r="DW768" i="3"/>
  <c r="DV181" i="4"/>
  <c r="DW181" i="4"/>
  <c r="DW143" i="3"/>
  <c r="DW152" i="3"/>
  <c r="DV223" i="4"/>
  <c r="DV114" i="8"/>
  <c r="DV137" i="8" s="1"/>
  <c r="DV823" i="3"/>
  <c r="DV798" i="3"/>
  <c r="DV828" i="3"/>
  <c r="DV847" i="3" s="1"/>
  <c r="DW789" i="3"/>
  <c r="DV769" i="3" l="1"/>
  <c r="DV495" i="3"/>
  <c r="DV783" i="3"/>
  <c r="DW270" i="4"/>
  <c r="DW273" i="4" s="1"/>
  <c r="DV273" i="4"/>
  <c r="DT12" i="10"/>
  <c r="DP70" i="5"/>
  <c r="DP83" i="5"/>
  <c r="DP149" i="5"/>
  <c r="DP132" i="5"/>
  <c r="DP40" i="7"/>
  <c r="DP85" i="8"/>
  <c r="DT32" i="4"/>
  <c r="DT271" i="4"/>
  <c r="DT274" i="4" s="1"/>
  <c r="DV281" i="4"/>
  <c r="DU133" i="4"/>
  <c r="DU831" i="3"/>
  <c r="DU847" i="3"/>
  <c r="DU848" i="3" s="1"/>
  <c r="DU844" i="3"/>
  <c r="DS59" i="6"/>
  <c r="DS22" i="7"/>
  <c r="DT30" i="5"/>
  <c r="DT161" i="8"/>
  <c r="DT108" i="7" s="1"/>
  <c r="DT18" i="5"/>
  <c r="DT47" i="5"/>
  <c r="DS128" i="8"/>
  <c r="DS14" i="8"/>
  <c r="DS81" i="8"/>
  <c r="DU129" i="4"/>
  <c r="DU14" i="4"/>
  <c r="DU167" i="8"/>
  <c r="DU104" i="7" s="1"/>
  <c r="DU107" i="4"/>
  <c r="DU15" i="5"/>
  <c r="DS156" i="7"/>
  <c r="DS45" i="7"/>
  <c r="DU496" i="3"/>
  <c r="DU497" i="3" s="1"/>
  <c r="DU492" i="3" s="1"/>
  <c r="DU493" i="3" s="1"/>
  <c r="DU784" i="3"/>
  <c r="DT113" i="8"/>
  <c r="DT136" i="8" s="1"/>
  <c r="DT150" i="8" s="1"/>
  <c r="DT220" i="4"/>
  <c r="DV848" i="3"/>
  <c r="DV784" i="3"/>
  <c r="DV496" i="3"/>
  <c r="DW496" i="3" s="1"/>
  <c r="DV107" i="4"/>
  <c r="DV129" i="4"/>
  <c r="DV167" i="8"/>
  <c r="DV104" i="7" s="1"/>
  <c r="DV14" i="4"/>
  <c r="DV15" i="5"/>
  <c r="DV824" i="3"/>
  <c r="DW824" i="3" s="1"/>
  <c r="DW823" i="3"/>
  <c r="DW115" i="8"/>
  <c r="DW138" i="8" s="1"/>
  <c r="DW187" i="4"/>
  <c r="DW223" i="4"/>
  <c r="DW187" i="5" s="1"/>
  <c r="DW114" i="8"/>
  <c r="DW137" i="8" s="1"/>
  <c r="DW809" i="3"/>
  <c r="DW798" i="3"/>
  <c r="DV187" i="4"/>
  <c r="DV115" i="8"/>
  <c r="DV138" i="8" s="1"/>
  <c r="DW770" i="3"/>
  <c r="DW783" i="3"/>
  <c r="DV831" i="3"/>
  <c r="DV844" i="3"/>
  <c r="DW828" i="3"/>
  <c r="DW841" i="3" s="1"/>
  <c r="DV133" i="4"/>
  <c r="DW144" i="3"/>
  <c r="DW495" i="3"/>
  <c r="DW130" i="4"/>
  <c r="DW131" i="4" s="1"/>
  <c r="DT267" i="4" l="1"/>
  <c r="DT192" i="4" s="1"/>
  <c r="DT167" i="4" s="1"/>
  <c r="DP87" i="8"/>
  <c r="DP18" i="8"/>
  <c r="DP19" i="8" s="1"/>
  <c r="DP153" i="8"/>
  <c r="DP86" i="8"/>
  <c r="DP90" i="8"/>
  <c r="DP91" i="8"/>
  <c r="DP22" i="8"/>
  <c r="DP23" i="8" s="1"/>
  <c r="DP156" i="8"/>
  <c r="DW281" i="4"/>
  <c r="DW282" i="4" s="1"/>
  <c r="DV282" i="4"/>
  <c r="DW847" i="3"/>
  <c r="DW848" i="3" s="1"/>
  <c r="DT24" i="7"/>
  <c r="DT158" i="7"/>
  <c r="DT103" i="7"/>
  <c r="DT71" i="8"/>
  <c r="DU60" i="6"/>
  <c r="DU23" i="7"/>
  <c r="DS46" i="8"/>
  <c r="DS15" i="8"/>
  <c r="DU134" i="4"/>
  <c r="DU135" i="4"/>
  <c r="DU201" i="4"/>
  <c r="DU137" i="4"/>
  <c r="DU138" i="4" s="1"/>
  <c r="DS43" i="7"/>
  <c r="DT35" i="5"/>
  <c r="DU50" i="5"/>
  <c r="DU33" i="5"/>
  <c r="DU11" i="5"/>
  <c r="DU35" i="4"/>
  <c r="DU79" i="8"/>
  <c r="DU133" i="8" s="1"/>
  <c r="DU11" i="4"/>
  <c r="DV497" i="3"/>
  <c r="DW497" i="3" s="1"/>
  <c r="DV134" i="4"/>
  <c r="DV135" i="4"/>
  <c r="DV201" i="4"/>
  <c r="DW844" i="3"/>
  <c r="DW133" i="4"/>
  <c r="DW137" i="4" s="1"/>
  <c r="DW138" i="4" s="1"/>
  <c r="DW831" i="3"/>
  <c r="DV33" i="5"/>
  <c r="DV50" i="5"/>
  <c r="DV11" i="5"/>
  <c r="DV137" i="4"/>
  <c r="DV138" i="4" s="1"/>
  <c r="DW129" i="4"/>
  <c r="DW167" i="8"/>
  <c r="DW107" i="4"/>
  <c r="DW15" i="5"/>
  <c r="DW14" i="4"/>
  <c r="DW279" i="4" s="1"/>
  <c r="DV79" i="8"/>
  <c r="DV133" i="8" s="1"/>
  <c r="DV35" i="4"/>
  <c r="DV11" i="4"/>
  <c r="DV271" i="4" s="1"/>
  <c r="DV274" i="4" s="1"/>
  <c r="DV60" i="6"/>
  <c r="DW60" i="6" s="1"/>
  <c r="DV23" i="7"/>
  <c r="DW104" i="7"/>
  <c r="DU12" i="10" l="1"/>
  <c r="DV12" i="10"/>
  <c r="DV267" i="4"/>
  <c r="DV192" i="4" s="1"/>
  <c r="DV167" i="4" s="1"/>
  <c r="DU32" i="4"/>
  <c r="DU271" i="4"/>
  <c r="DU274" i="4" s="1"/>
  <c r="DU47" i="5"/>
  <c r="DU18" i="5"/>
  <c r="DU161" i="8"/>
  <c r="DU108" i="7" s="1"/>
  <c r="DU30" i="5"/>
  <c r="DU113" i="8"/>
  <c r="DU136" i="8" s="1"/>
  <c r="DU150" i="8" s="1"/>
  <c r="DU220" i="4"/>
  <c r="DT59" i="6"/>
  <c r="DT22" i="7"/>
  <c r="DT14" i="8"/>
  <c r="DT81" i="8"/>
  <c r="DT128" i="8"/>
  <c r="DT156" i="7"/>
  <c r="DT45" i="7"/>
  <c r="DW107" i="7"/>
  <c r="DW23" i="7"/>
  <c r="DV492" i="3"/>
  <c r="DV493" i="3" s="1"/>
  <c r="DV32" i="4"/>
  <c r="DW11" i="4"/>
  <c r="DW32" i="4" s="1"/>
  <c r="DW33" i="5"/>
  <c r="DW11" i="5"/>
  <c r="DW12" i="10" s="1"/>
  <c r="DW79" i="8"/>
  <c r="DW133" i="8" s="1"/>
  <c r="DW35" i="4"/>
  <c r="DW135" i="4"/>
  <c r="DW201" i="4"/>
  <c r="DW134" i="4"/>
  <c r="DV113" i="8"/>
  <c r="DV136" i="8" s="1"/>
  <c r="DV150" i="8" s="1"/>
  <c r="DV220" i="4"/>
  <c r="DV47" i="5"/>
  <c r="DV30" i="5"/>
  <c r="DV18" i="5"/>
  <c r="DV161" i="8"/>
  <c r="DV108" i="7" s="1"/>
  <c r="DU267" i="4" l="1"/>
  <c r="DU192" i="4" s="1"/>
  <c r="DU219" i="4" s="1"/>
  <c r="DW271" i="4"/>
  <c r="DT43" i="7"/>
  <c r="DT46" i="8"/>
  <c r="DT15" i="8"/>
  <c r="DU35" i="5"/>
  <c r="DU103" i="7"/>
  <c r="DU24" i="7"/>
  <c r="DU158" i="7"/>
  <c r="DU71" i="8"/>
  <c r="DW492" i="3"/>
  <c r="DV103" i="7"/>
  <c r="DV71" i="8"/>
  <c r="DV158" i="7"/>
  <c r="DW47" i="5"/>
  <c r="DW30" i="5"/>
  <c r="DW161" i="8"/>
  <c r="DW113" i="8"/>
  <c r="DW136" i="8" s="1"/>
  <c r="DW150" i="8" s="1"/>
  <c r="DW220" i="4"/>
  <c r="DW188" i="5" s="1"/>
  <c r="DW18" i="5"/>
  <c r="DV35" i="5"/>
  <c r="DW274" i="4" l="1"/>
  <c r="DW284" i="4"/>
  <c r="DW108" i="7"/>
  <c r="DU268" i="4"/>
  <c r="DU167" i="4"/>
  <c r="DW167" i="4" s="1"/>
  <c r="DW267" i="4"/>
  <c r="DW192" i="4"/>
  <c r="DU156" i="7"/>
  <c r="DU45" i="7"/>
  <c r="DU22" i="7"/>
  <c r="DU59" i="6"/>
  <c r="DU14" i="8"/>
  <c r="DU81" i="8"/>
  <c r="DU128" i="8"/>
  <c r="DV24" i="7"/>
  <c r="DW35" i="5"/>
  <c r="DW71" i="8"/>
  <c r="DV128" i="8"/>
  <c r="DV14" i="8"/>
  <c r="DV81" i="8"/>
  <c r="DV45" i="7"/>
  <c r="DW158" i="7"/>
  <c r="DW45" i="7" s="1"/>
  <c r="DV156" i="7"/>
  <c r="DW103" i="7"/>
  <c r="DV22" i="7"/>
  <c r="DV59" i="6"/>
  <c r="DU336" i="4" l="1"/>
  <c r="DU214" i="4"/>
  <c r="DU168" i="4"/>
  <c r="DU112" i="8"/>
  <c r="DU135" i="8" s="1"/>
  <c r="DU24" i="4"/>
  <c r="DU26" i="4" s="1"/>
  <c r="DU39" i="4" s="1"/>
  <c r="DU46" i="8"/>
  <c r="DU15" i="8"/>
  <c r="DU43" i="7"/>
  <c r="DW106" i="7"/>
  <c r="DW24" i="7"/>
  <c r="DW128" i="8"/>
  <c r="DW81" i="8"/>
  <c r="DW14" i="8"/>
  <c r="DW22" i="7"/>
  <c r="DW59" i="6"/>
  <c r="DV43" i="7"/>
  <c r="DW156" i="7"/>
  <c r="DV46" i="8"/>
  <c r="DV15" i="8"/>
  <c r="DU37" i="4" l="1"/>
  <c r="DU64" i="5"/>
  <c r="DU173" i="8" s="1"/>
  <c r="DU27" i="4"/>
  <c r="DU40" i="4" s="1"/>
  <c r="DW46" i="8"/>
  <c r="DW15" i="8"/>
  <c r="DW43" i="7"/>
  <c r="DU81" i="5" l="1"/>
  <c r="DU147" i="7"/>
  <c r="DU40" i="7" s="1"/>
  <c r="DU98" i="5"/>
  <c r="DU66" i="5"/>
  <c r="DU115" i="5"/>
  <c r="DU132" i="5" s="1"/>
  <c r="DU85" i="8"/>
  <c r="DU83" i="5" l="1"/>
  <c r="DU70" i="5"/>
  <c r="DU91" i="8"/>
  <c r="DU149" i="5"/>
  <c r="DU86" i="8"/>
  <c r="DU153" i="8"/>
  <c r="DU18" i="8"/>
  <c r="DU19" i="8" s="1"/>
  <c r="DU87" i="8"/>
  <c r="DH210" i="4"/>
  <c r="DH336" i="4" s="1"/>
  <c r="DG210" i="4"/>
  <c r="DG336" i="4" s="1"/>
  <c r="DG162" i="4"/>
  <c r="DU156" i="8" l="1"/>
  <c r="DU90" i="8"/>
  <c r="DU22" i="8"/>
  <c r="DU23" i="8" s="1"/>
  <c r="DL321" i="4"/>
  <c r="DQ321" i="4"/>
  <c r="DG164" i="4"/>
  <c r="DH162" i="4"/>
  <c r="DG163" i="4"/>
  <c r="DG165" i="4" s="1"/>
  <c r="DG229" i="4"/>
  <c r="DG125" i="8"/>
  <c r="DG148" i="8" s="1"/>
  <c r="DH229" i="4"/>
  <c r="DH125" i="8"/>
  <c r="DL210" i="4" l="1"/>
  <c r="DL229" i="4" s="1"/>
  <c r="DL323" i="4"/>
  <c r="DL322" i="4"/>
  <c r="DL330" i="4"/>
  <c r="DQ330" i="4"/>
  <c r="DQ322" i="4"/>
  <c r="DQ323" i="4"/>
  <c r="DQ210" i="4"/>
  <c r="DV321" i="4"/>
  <c r="DH163" i="4"/>
  <c r="DH164" i="4"/>
  <c r="DL125" i="8" l="1"/>
  <c r="DL148" i="8" s="1"/>
  <c r="DL112" i="8"/>
  <c r="DL135" i="8" s="1"/>
  <c r="DV322" i="4"/>
  <c r="DV330" i="4"/>
  <c r="DV323" i="4"/>
  <c r="DV210" i="4"/>
  <c r="DQ125" i="8"/>
  <c r="DQ229" i="4"/>
  <c r="DL219" i="4" l="1"/>
  <c r="DQ148" i="8"/>
  <c r="DL24" i="4"/>
  <c r="DL37" i="4" s="1"/>
  <c r="DL336" i="4"/>
  <c r="DL268" i="4"/>
  <c r="DL168" i="4"/>
  <c r="DL214" i="4"/>
  <c r="DQ214" i="4"/>
  <c r="DQ336" i="4"/>
  <c r="DQ168" i="4"/>
  <c r="DQ112" i="8"/>
  <c r="DQ135" i="8" s="1"/>
  <c r="DQ24" i="4"/>
  <c r="DV229" i="4"/>
  <c r="DV125" i="8"/>
  <c r="DV148" i="8" s="1"/>
  <c r="DQ219" i="4"/>
  <c r="DL26" i="4" l="1"/>
  <c r="DL39" i="4" s="1"/>
  <c r="DV336" i="4"/>
  <c r="DV168" i="4"/>
  <c r="DV214" i="4"/>
  <c r="DV112" i="8"/>
  <c r="DV135" i="8" s="1"/>
  <c r="DV24" i="4"/>
  <c r="DQ268" i="4"/>
  <c r="DQ37" i="4"/>
  <c r="DQ26" i="4"/>
  <c r="DV219" i="4"/>
  <c r="DL64" i="5" l="1"/>
  <c r="DL27" i="4"/>
  <c r="DL40" i="4" s="1"/>
  <c r="DV37" i="4"/>
  <c r="DV26" i="4"/>
  <c r="DQ39" i="4"/>
  <c r="DQ27" i="4"/>
  <c r="DQ64" i="5"/>
  <c r="DQ147" i="7" s="1"/>
  <c r="DV268" i="4"/>
  <c r="DL147" i="7" l="1"/>
  <c r="DL61" i="6" s="1"/>
  <c r="DL173" i="8"/>
  <c r="DL85" i="8" s="1"/>
  <c r="DL81" i="5"/>
  <c r="DL115" i="5"/>
  <c r="DL149" i="5" s="1"/>
  <c r="DL66" i="5"/>
  <c r="DL83" i="5" s="1"/>
  <c r="DL98" i="5"/>
  <c r="DM147" i="7"/>
  <c r="DQ40" i="4"/>
  <c r="DQ115" i="5"/>
  <c r="DV39" i="4"/>
  <c r="DV27" i="4"/>
  <c r="DV64" i="5"/>
  <c r="DV147" i="7" s="1"/>
  <c r="DW147" i="7" s="1"/>
  <c r="DQ98" i="5"/>
  <c r="DQ81" i="5"/>
  <c r="DQ66" i="5"/>
  <c r="DQ173" i="8"/>
  <c r="DL40" i="7" l="1"/>
  <c r="DL22" i="6"/>
  <c r="DL91" i="8"/>
  <c r="DL132" i="5"/>
  <c r="DL70" i="5"/>
  <c r="DQ83" i="5"/>
  <c r="DQ70" i="5"/>
  <c r="DV66" i="5"/>
  <c r="DV98" i="5"/>
  <c r="DV81" i="5"/>
  <c r="DV173" i="8"/>
  <c r="DL87" i="8"/>
  <c r="DL153" i="8"/>
  <c r="DL86" i="8"/>
  <c r="DL18" i="8"/>
  <c r="DM40" i="7"/>
  <c r="DQ85" i="8"/>
  <c r="DV40" i="4"/>
  <c r="DV115" i="5"/>
  <c r="DQ61" i="6"/>
  <c r="DQ40" i="7"/>
  <c r="DR147" i="7"/>
  <c r="DQ149" i="5"/>
  <c r="DQ132" i="5"/>
  <c r="DL90" i="8" l="1"/>
  <c r="DL156" i="8"/>
  <c r="DL22" i="8"/>
  <c r="DL23" i="8" s="1"/>
  <c r="DR40" i="7"/>
  <c r="DQ22" i="6"/>
  <c r="DQ86" i="8"/>
  <c r="DQ153" i="8"/>
  <c r="DQ87" i="8"/>
  <c r="DQ18" i="8"/>
  <c r="DQ19" i="8" s="1"/>
  <c r="DL19" i="8"/>
  <c r="DV85" i="8"/>
  <c r="DV40" i="7"/>
  <c r="DV61" i="6"/>
  <c r="DV70" i="5"/>
  <c r="DV83" i="5"/>
  <c r="DQ90" i="8"/>
  <c r="DQ91" i="8"/>
  <c r="DQ22" i="8"/>
  <c r="DQ156" i="8"/>
  <c r="DV149" i="5"/>
  <c r="DV132" i="5"/>
  <c r="DQ23" i="8" l="1"/>
  <c r="DW40" i="7"/>
  <c r="DV22" i="6"/>
  <c r="DV156" i="8"/>
  <c r="DV90" i="8"/>
  <c r="DV91" i="8"/>
  <c r="DV22" i="8"/>
  <c r="DV23" i="8" s="1"/>
  <c r="DV86" i="8"/>
  <c r="DV153" i="8"/>
  <c r="DV87" i="8"/>
  <c r="DV18" i="8"/>
  <c r="DV19" i="8" s="1"/>
  <c r="DG40" i="6" l="1"/>
  <c r="DG26" i="6"/>
  <c r="DG97" i="6"/>
  <c r="DH40" i="6"/>
  <c r="DG28" i="6" l="1"/>
  <c r="DH97" i="6"/>
  <c r="DH28" i="6" s="1"/>
  <c r="DH26" i="6"/>
  <c r="DM24" i="4" l="1"/>
  <c r="DM37" i="4" s="1"/>
  <c r="DM186" i="5" s="1"/>
  <c r="DM26" i="4"/>
  <c r="DM39" i="4" s="1"/>
  <c r="DM27" i="4"/>
  <c r="DM40" i="4" s="1"/>
  <c r="DM115" i="5" l="1"/>
  <c r="DM64" i="5"/>
  <c r="DM173" i="8" s="1"/>
  <c r="DI85" i="8"/>
  <c r="DI112" i="8"/>
  <c r="DI135" i="8" s="1"/>
  <c r="DM81" i="5" l="1"/>
  <c r="DM149" i="7"/>
  <c r="DM85" i="8"/>
  <c r="DM18" i="8" s="1"/>
  <c r="DM98" i="5"/>
  <c r="DM22" i="8"/>
  <c r="DM23" i="8" s="1"/>
  <c r="DM132" i="5"/>
  <c r="DM183" i="5" s="1"/>
  <c r="DM189" i="5" s="1"/>
  <c r="DM149" i="5"/>
  <c r="DI40" i="7"/>
  <c r="DI22" i="6"/>
  <c r="DI156" i="8"/>
  <c r="DI90" i="8"/>
  <c r="DI22" i="8"/>
  <c r="DI23" i="8" s="1"/>
  <c r="DI91" i="8"/>
  <c r="DM66" i="5"/>
  <c r="DI93" i="8"/>
  <c r="DI153" i="8"/>
  <c r="DI86" i="8"/>
  <c r="DI87" i="8"/>
  <c r="DI18" i="8"/>
  <c r="DM87" i="8" l="1"/>
  <c r="DM86" i="8"/>
  <c r="DM153" i="8"/>
  <c r="DM90" i="8"/>
  <c r="DM91" i="8"/>
  <c r="DM156" i="8"/>
  <c r="DI96" i="8"/>
  <c r="DI19" i="8"/>
  <c r="DJ22" i="6"/>
  <c r="DM61" i="6"/>
  <c r="DM19" i="8"/>
  <c r="DI94" i="8"/>
  <c r="DI154" i="8"/>
  <c r="DI38" i="7"/>
  <c r="DM70" i="5"/>
  <c r="DM83" i="5"/>
  <c r="DI19" i="6" l="1"/>
  <c r="DI41" i="7"/>
  <c r="DM22" i="6"/>
  <c r="DI155" i="8"/>
  <c r="DI97" i="8"/>
  <c r="DI50" i="7" l="1"/>
  <c r="DI36" i="8" l="1"/>
  <c r="DI27" i="8"/>
  <c r="DI100" i="8"/>
  <c r="DI101" i="8" s="1"/>
  <c r="DI21" i="7" l="1"/>
  <c r="DI20" i="7" l="1"/>
  <c r="DI55" i="7" l="1"/>
  <c r="DI35" i="7" l="1"/>
  <c r="DI52" i="7"/>
  <c r="DJ93" i="8" l="1"/>
  <c r="DI58" i="7"/>
  <c r="DJ247" i="8" l="1"/>
  <c r="DJ96" i="8"/>
  <c r="DJ154" i="8"/>
  <c r="DJ94" i="8"/>
  <c r="DJ19" i="6" l="1"/>
  <c r="DJ155" i="8"/>
  <c r="DJ97" i="8"/>
  <c r="DJ18" i="6" l="1"/>
  <c r="DJ50" i="7"/>
  <c r="DJ36" i="8" l="1"/>
  <c r="DJ30" i="6"/>
  <c r="DJ27" i="8"/>
  <c r="DJ100" i="8"/>
  <c r="DJ101" i="8" s="1"/>
  <c r="DJ38" i="6" l="1"/>
  <c r="DI125" i="8" l="1"/>
  <c r="DI148" i="8" s="1"/>
  <c r="DI336" i="4" l="1"/>
  <c r="DI229" i="4"/>
  <c r="DN321" i="4" l="1"/>
  <c r="DN322" i="4" l="1"/>
  <c r="DN330" i="4"/>
  <c r="DN323" i="4"/>
  <c r="DN210" i="4"/>
  <c r="DS321" i="4"/>
  <c r="DS330" i="4" l="1"/>
  <c r="DS322" i="4"/>
  <c r="DS323" i="4"/>
  <c r="DS210" i="4"/>
  <c r="DN229" i="4"/>
  <c r="DN125" i="8"/>
  <c r="DN148" i="8" s="1"/>
  <c r="DN336" i="4" l="1"/>
  <c r="DN168" i="4"/>
  <c r="DN214" i="4"/>
  <c r="DN24" i="4"/>
  <c r="DN112" i="8"/>
  <c r="DN135" i="8" s="1"/>
  <c r="DN219" i="4"/>
  <c r="DS229" i="4"/>
  <c r="DS125" i="8"/>
  <c r="DS148" i="8" s="1"/>
  <c r="DS219" i="4" l="1"/>
  <c r="DN268" i="4"/>
  <c r="DN37" i="4"/>
  <c r="DN26" i="4"/>
  <c r="DS214" i="4"/>
  <c r="DS168" i="4"/>
  <c r="DS112" i="8"/>
  <c r="DS135" i="8" s="1"/>
  <c r="DS336" i="4"/>
  <c r="DS24" i="4"/>
  <c r="DS268" i="4" l="1"/>
  <c r="DN39" i="4"/>
  <c r="DN27" i="4"/>
  <c r="DN64" i="5"/>
  <c r="DN147" i="7" s="1"/>
  <c r="DS37" i="4"/>
  <c r="DS26" i="4"/>
  <c r="DN81" i="5" l="1"/>
  <c r="DN98" i="5"/>
  <c r="DN66" i="5"/>
  <c r="DN173" i="8"/>
  <c r="DS39" i="4"/>
  <c r="DS27" i="4"/>
  <c r="DS64" i="5"/>
  <c r="DS147" i="7" s="1"/>
  <c r="DN40" i="4"/>
  <c r="DN115" i="5"/>
  <c r="DS40" i="4" l="1"/>
  <c r="DS115" i="5"/>
  <c r="DN83" i="5"/>
  <c r="DN70" i="5"/>
  <c r="DN132" i="5"/>
  <c r="DN149" i="5"/>
  <c r="DS81" i="5"/>
  <c r="DS98" i="5"/>
  <c r="DS66" i="5"/>
  <c r="DS173" i="8"/>
  <c r="DN85" i="8"/>
  <c r="DN40" i="7"/>
  <c r="DN61" i="6"/>
  <c r="DN22" i="6" s="1"/>
  <c r="DN86" i="8" l="1"/>
  <c r="DN87" i="8"/>
  <c r="DN153" i="8"/>
  <c r="DN18" i="8"/>
  <c r="DN19" i="8" s="1"/>
  <c r="DS40" i="7"/>
  <c r="DS61" i="6"/>
  <c r="DS22" i="6" s="1"/>
  <c r="DS70" i="5"/>
  <c r="DS83" i="5"/>
  <c r="DN156" i="8"/>
  <c r="DN90" i="8"/>
  <c r="DN91" i="8"/>
  <c r="DN22" i="8"/>
  <c r="DN23" i="8" s="1"/>
  <c r="DS132" i="5"/>
  <c r="DS149" i="5"/>
  <c r="DS85" i="8"/>
  <c r="DS87" i="8" l="1"/>
  <c r="DS86" i="8"/>
  <c r="DS18" i="8"/>
  <c r="DS19" i="8" s="1"/>
  <c r="DS153" i="8"/>
  <c r="DS156" i="8"/>
  <c r="DS91" i="8"/>
  <c r="DS90" i="8"/>
  <c r="DS22" i="8"/>
  <c r="DS23" i="8" s="1"/>
  <c r="DI18" i="6" l="1"/>
  <c r="DM71" i="6" l="1"/>
  <c r="DM23" i="6" s="1"/>
  <c r="DI23" i="6"/>
  <c r="DI30" i="6"/>
  <c r="DI38" i="6" l="1"/>
  <c r="DI26" i="6"/>
  <c r="DM104" i="6"/>
  <c r="DI40" i="6"/>
  <c r="DI28" i="6" l="1"/>
  <c r="DM97" i="6"/>
  <c r="DM28" i="6" s="1"/>
  <c r="DM26" i="6"/>
  <c r="DJ40" i="6" l="1"/>
  <c r="DJ21" i="7" l="1"/>
  <c r="DJ20" i="7" l="1"/>
  <c r="DJ287" i="8"/>
  <c r="DJ288" i="8" s="1"/>
  <c r="DJ55" i="7" l="1"/>
  <c r="DK286" i="8"/>
  <c r="DK187" i="8" s="1"/>
  <c r="DK200" i="8" l="1"/>
  <c r="DK295" i="8" s="1"/>
  <c r="DK185" i="8"/>
  <c r="DJ52" i="7" l="1"/>
  <c r="DJ35" i="7"/>
  <c r="DK199" i="8"/>
  <c r="DK201" i="8" s="1"/>
  <c r="DK296" i="8" s="1"/>
  <c r="DK294" i="8" s="1"/>
  <c r="DK298" i="8" s="1"/>
  <c r="DK216" i="8"/>
  <c r="DK302" i="8" l="1"/>
  <c r="DK300" i="8" s="1"/>
  <c r="DK308" i="8" s="1"/>
  <c r="DK222" i="8"/>
  <c r="DK239" i="8" s="1"/>
  <c r="DK93" i="8"/>
  <c r="DJ58" i="7"/>
  <c r="DK96" i="8" l="1"/>
  <c r="DK247" i="8"/>
  <c r="DK45" i="6"/>
  <c r="DK245" i="8"/>
  <c r="DK182" i="7"/>
  <c r="DK310" i="8"/>
  <c r="DK138" i="6"/>
  <c r="DK154" i="8"/>
  <c r="DK94" i="8"/>
  <c r="DK83" i="6" l="1"/>
  <c r="DK131" i="6" s="1"/>
  <c r="DK130" i="6" s="1"/>
  <c r="DK19" i="6"/>
  <c r="DK181" i="7"/>
  <c r="DK155" i="8"/>
  <c r="DK97" i="8"/>
  <c r="DK50" i="7" l="1"/>
  <c r="DK137" i="6"/>
  <c r="DK18" i="6"/>
  <c r="DK27" i="8" l="1"/>
  <c r="DK100" i="8"/>
  <c r="DK101" i="8" s="1"/>
  <c r="DK30" i="6"/>
  <c r="DK36" i="8"/>
  <c r="DK40" i="6" l="1"/>
  <c r="DK102" i="7"/>
  <c r="DK38" i="6"/>
  <c r="DK21" i="7" l="1"/>
  <c r="DK101" i="7"/>
  <c r="DK137" i="7" s="1"/>
  <c r="DK209" i="7"/>
  <c r="DK148" i="7" l="1"/>
  <c r="DK20" i="7"/>
  <c r="DK211" i="7"/>
  <c r="DK150" i="7" l="1"/>
  <c r="DK144" i="7"/>
  <c r="DK55" i="7"/>
  <c r="DK287" i="8"/>
  <c r="DL286" i="8" s="1"/>
  <c r="DK188" i="7" l="1"/>
  <c r="DK38" i="7"/>
  <c r="DM286" i="8"/>
  <c r="DL187" i="8"/>
  <c r="DK192" i="7" l="1"/>
  <c r="DK193" i="7"/>
  <c r="DK41" i="7"/>
  <c r="DK35" i="7"/>
  <c r="DK52" i="7"/>
  <c r="DM187" i="8"/>
  <c r="DL200" i="8"/>
  <c r="DL295" i="8" s="1"/>
  <c r="DL185" i="8"/>
  <c r="DM200" i="8" l="1"/>
  <c r="DM295" i="8" s="1"/>
  <c r="DM185" i="8"/>
  <c r="DM199" i="8" s="1"/>
  <c r="DL199" i="8"/>
  <c r="DL201" i="8" s="1"/>
  <c r="DL296" i="8" s="1"/>
  <c r="DL294" i="8" s="1"/>
  <c r="DL298" i="8" s="1"/>
  <c r="DL216" i="8"/>
  <c r="DK58" i="7"/>
  <c r="DM201" i="8" l="1"/>
  <c r="DM296" i="8" s="1"/>
  <c r="DM294" i="8" s="1"/>
  <c r="DM298" i="8"/>
  <c r="DM302" i="8" s="1"/>
  <c r="DL302" i="8"/>
  <c r="DL300" i="8" s="1"/>
  <c r="DM300" i="8" s="1"/>
  <c r="DL222" i="8"/>
  <c r="DM222" i="8" s="1"/>
  <c r="DL93" i="8"/>
  <c r="DM216" i="8"/>
  <c r="DL308" i="8" l="1"/>
  <c r="DL138" i="6" s="1"/>
  <c r="DL239" i="8"/>
  <c r="DL45" i="6" s="1"/>
  <c r="DM220" i="8"/>
  <c r="DM93" i="8"/>
  <c r="DL94" i="8"/>
  <c r="DL154" i="8"/>
  <c r="DL310" i="8" l="1"/>
  <c r="DM308" i="8"/>
  <c r="DM310" i="8" s="1"/>
  <c r="DM154" i="8"/>
  <c r="DM94" i="8"/>
  <c r="DL96" i="8"/>
  <c r="DL247" i="8"/>
  <c r="DL245" i="8"/>
  <c r="DM239" i="8"/>
  <c r="DL182" i="7"/>
  <c r="DM138" i="6" l="1"/>
  <c r="DL155" i="8"/>
  <c r="DL97" i="8"/>
  <c r="DL19" i="6"/>
  <c r="DL83" i="6"/>
  <c r="DM45" i="6"/>
  <c r="DL181" i="7"/>
  <c r="DM182" i="7"/>
  <c r="DM243" i="8"/>
  <c r="DM247" i="8"/>
  <c r="DM224" i="8"/>
  <c r="DM255" i="8"/>
  <c r="DM96" i="8"/>
  <c r="DM225" i="8"/>
  <c r="DM245" i="8"/>
  <c r="DM19" i="6" l="1"/>
  <c r="DL50" i="7"/>
  <c r="DM181" i="7"/>
  <c r="DL18" i="6"/>
  <c r="DL137" i="6"/>
  <c r="DL131" i="6"/>
  <c r="DM83" i="6"/>
  <c r="DM155" i="8"/>
  <c r="DM97" i="8"/>
  <c r="DM18" i="6" l="1"/>
  <c r="DM137" i="6"/>
  <c r="DL30" i="6"/>
  <c r="DM131" i="6"/>
  <c r="DL130" i="6"/>
  <c r="DL36" i="8"/>
  <c r="DL27" i="8"/>
  <c r="DL100" i="8"/>
  <c r="DL101" i="8" s="1"/>
  <c r="DM50" i="7"/>
  <c r="DL40" i="6" l="1"/>
  <c r="DL102" i="7"/>
  <c r="DM130" i="6"/>
  <c r="DL38" i="6"/>
  <c r="DM30" i="6"/>
  <c r="DM36" i="8"/>
  <c r="DM27" i="8"/>
  <c r="DM100" i="8"/>
  <c r="DM101" i="8" s="1"/>
  <c r="DM40" i="6" l="1"/>
  <c r="DM38" i="6"/>
  <c r="DL21" i="7"/>
  <c r="DL101" i="7"/>
  <c r="DL209" i="7"/>
  <c r="DM102" i="7"/>
  <c r="DM21" i="7" l="1"/>
  <c r="DM209" i="7"/>
  <c r="DL211" i="7"/>
  <c r="DL20" i="7"/>
  <c r="DL137" i="7"/>
  <c r="DL148" i="7" s="1"/>
  <c r="DM101" i="7"/>
  <c r="DL150" i="7" l="1"/>
  <c r="DM148" i="7"/>
  <c r="DM150" i="7" s="1"/>
  <c r="DL144" i="7"/>
  <c r="DM137" i="7"/>
  <c r="DM20" i="7"/>
  <c r="DL287" i="8"/>
  <c r="DM211" i="7"/>
  <c r="DL55" i="7"/>
  <c r="DL38" i="7" l="1"/>
  <c r="DM144" i="7"/>
  <c r="DL188" i="7"/>
  <c r="DM55" i="7"/>
  <c r="DM287" i="8"/>
  <c r="DM38" i="7" l="1"/>
  <c r="DL192" i="7"/>
  <c r="DM188" i="7"/>
  <c r="DL193" i="7"/>
  <c r="DL41" i="7"/>
  <c r="DM289" i="8"/>
  <c r="DN286" i="8"/>
  <c r="DN187" i="8" s="1"/>
  <c r="DM193" i="7" l="1"/>
  <c r="DM41" i="7"/>
  <c r="DN200" i="8"/>
  <c r="DN295" i="8" s="1"/>
  <c r="DN185" i="8"/>
  <c r="DL52" i="7" l="1"/>
  <c r="DL35" i="7"/>
  <c r="DN199" i="8"/>
  <c r="DN201" i="8" s="1"/>
  <c r="DN296" i="8" s="1"/>
  <c r="DN294" i="8" s="1"/>
  <c r="DN298" i="8" s="1"/>
  <c r="DN216" i="8"/>
  <c r="DN302" i="8" l="1"/>
  <c r="DN300" i="8" s="1"/>
  <c r="DN308" i="8" s="1"/>
  <c r="DM52" i="7"/>
  <c r="DM35" i="7"/>
  <c r="DL58" i="7"/>
  <c r="DN222" i="8"/>
  <c r="DN239" i="8" s="1"/>
  <c r="DN93" i="8"/>
  <c r="DN96" i="8" l="1"/>
  <c r="DN247" i="8"/>
  <c r="DN245" i="8"/>
  <c r="DN45" i="6"/>
  <c r="DN182" i="7"/>
  <c r="DN310" i="8"/>
  <c r="DN138" i="6"/>
  <c r="DN94" i="8"/>
  <c r="DN154" i="8"/>
  <c r="DM58" i="7"/>
  <c r="DN19" i="6" l="1"/>
  <c r="DN83" i="6"/>
  <c r="DN97" i="8"/>
  <c r="DN155" i="8"/>
  <c r="DN181" i="7"/>
  <c r="DN50" i="7" l="1"/>
  <c r="DN18" i="6"/>
  <c r="DN131" i="6"/>
  <c r="DN137" i="6"/>
  <c r="DN130" i="6" l="1"/>
  <c r="DN100" i="8"/>
  <c r="DS101" i="8" s="1"/>
  <c r="DN27" i="8"/>
  <c r="DN30" i="6"/>
  <c r="DN38" i="6" l="1"/>
  <c r="DN101" i="8"/>
  <c r="DN40" i="6"/>
  <c r="DN102" i="7"/>
  <c r="DN101" i="7" l="1"/>
  <c r="DN21" i="7"/>
  <c r="DN209" i="7"/>
  <c r="DN137" i="7" l="1"/>
  <c r="DN20" i="7"/>
  <c r="DN211" i="7"/>
  <c r="DN148" i="7" l="1"/>
  <c r="DN55" i="7"/>
  <c r="DN287" i="8"/>
  <c r="DO286" i="8" s="1"/>
  <c r="DO187" i="8" s="1"/>
  <c r="DN150" i="7" l="1"/>
  <c r="DN144" i="7"/>
  <c r="DO200" i="8"/>
  <c r="DO295" i="8" s="1"/>
  <c r="DO185" i="8"/>
  <c r="DN38" i="7" l="1"/>
  <c r="DN188" i="7"/>
  <c r="DO199" i="8"/>
  <c r="DO201" i="8" s="1"/>
  <c r="DO296" i="8" s="1"/>
  <c r="DO294" i="8" s="1"/>
  <c r="DN52" i="7"/>
  <c r="DN35" i="7"/>
  <c r="DN41" i="7" l="1"/>
  <c r="DN192" i="7"/>
  <c r="DN193" i="7"/>
  <c r="DN58" i="7"/>
  <c r="DM167" i="4" l="1"/>
  <c r="DM214" i="4" s="1"/>
  <c r="DJ267" i="4"/>
  <c r="DJ112" i="8"/>
  <c r="DJ135" i="8" s="1"/>
  <c r="DM192" i="4"/>
  <c r="DM219" i="4" s="1"/>
  <c r="DJ219" i="4"/>
  <c r="DJ268" i="4" l="1"/>
  <c r="DM268" i="4" s="1"/>
  <c r="DM267" i="4"/>
  <c r="DM112" i="8"/>
  <c r="DM135" i="8" s="1"/>
  <c r="DM168" i="4"/>
  <c r="DO268" i="4"/>
  <c r="DR268" i="4" s="1"/>
  <c r="DT268" i="4"/>
  <c r="DW268" i="4" s="1"/>
  <c r="DO219" i="4"/>
  <c r="DR219" i="4"/>
  <c r="DT219" i="4"/>
  <c r="DW219" i="4"/>
  <c r="DO24" i="4"/>
  <c r="DR24" i="4" s="1"/>
  <c r="DR37" i="4" s="1"/>
  <c r="DR186" i="5" s="1"/>
  <c r="DR167" i="4"/>
  <c r="DR168" i="4" s="1"/>
  <c r="DO168" i="4"/>
  <c r="DO214" i="4"/>
  <c r="DO112" i="8"/>
  <c r="DO135" i="8" s="1"/>
  <c r="DO26" i="4" l="1"/>
  <c r="DO37" i="4"/>
  <c r="DR214" i="4"/>
  <c r="DR112" i="8"/>
  <c r="DR135" i="8" s="1"/>
  <c r="DO64" i="5" l="1"/>
  <c r="DO147" i="7" s="1"/>
  <c r="DO39" i="4"/>
  <c r="DR26" i="4"/>
  <c r="DO27" i="4"/>
  <c r="DO115" i="5" l="1"/>
  <c r="DO40" i="4"/>
  <c r="DR27" i="4"/>
  <c r="DR64" i="5"/>
  <c r="DR39" i="4"/>
  <c r="DO173" i="8"/>
  <c r="DO81" i="5"/>
  <c r="DO66" i="5"/>
  <c r="DO98" i="5"/>
  <c r="DR173" i="8" l="1"/>
  <c r="DR81" i="5"/>
  <c r="DR98" i="5"/>
  <c r="DR149" i="7"/>
  <c r="DP61" i="6"/>
  <c r="DO40" i="7"/>
  <c r="DO61" i="6"/>
  <c r="DO22" i="6" s="1"/>
  <c r="DR115" i="5"/>
  <c r="DR40" i="4"/>
  <c r="DR66" i="5"/>
  <c r="DO70" i="5"/>
  <c r="DO83" i="5"/>
  <c r="DO216" i="8"/>
  <c r="DO298" i="8"/>
  <c r="DO302" i="8" s="1"/>
  <c r="DO300" i="8" s="1"/>
  <c r="DO308" i="8" s="1"/>
  <c r="DO85" i="8"/>
  <c r="DO132" i="5"/>
  <c r="DO149" i="5"/>
  <c r="DO153" i="8" l="1"/>
  <c r="DO18" i="8"/>
  <c r="DO19" i="8" s="1"/>
  <c r="DO86" i="8"/>
  <c r="DO87" i="8"/>
  <c r="DO93" i="8"/>
  <c r="DO222" i="8"/>
  <c r="DO239" i="8" s="1"/>
  <c r="DR70" i="5"/>
  <c r="DR83" i="5"/>
  <c r="DR149" i="5"/>
  <c r="DR132" i="5"/>
  <c r="DR183" i="5" s="1"/>
  <c r="DR189" i="5" s="1"/>
  <c r="DR61" i="6"/>
  <c r="DP22" i="6"/>
  <c r="DO90" i="8"/>
  <c r="DO91" i="8"/>
  <c r="DO156" i="8"/>
  <c r="DO22" i="8"/>
  <c r="DO23" i="8" s="1"/>
  <c r="DO138" i="6"/>
  <c r="DO310" i="8"/>
  <c r="DR85" i="8"/>
  <c r="DR90" i="8" l="1"/>
  <c r="DR91" i="8"/>
  <c r="DR156" i="8"/>
  <c r="DR22" i="8"/>
  <c r="DR23" i="8" s="1"/>
  <c r="DO45" i="6"/>
  <c r="DO245" i="8"/>
  <c r="DO182" i="7"/>
  <c r="DO181" i="7" s="1"/>
  <c r="DO96" i="8"/>
  <c r="DO247" i="8"/>
  <c r="DR153" i="8"/>
  <c r="DR87" i="8"/>
  <c r="DR86" i="8"/>
  <c r="DR18" i="8"/>
  <c r="DR19" i="8" s="1"/>
  <c r="DR22" i="6"/>
  <c r="DO154" i="8"/>
  <c r="DO94" i="8"/>
  <c r="DO83" i="6" l="1"/>
  <c r="DO19" i="6"/>
  <c r="DO50" i="7"/>
  <c r="DO155" i="8"/>
  <c r="DO97" i="8"/>
  <c r="DO131" i="6" l="1"/>
  <c r="DO137" i="6"/>
  <c r="DO18" i="6"/>
  <c r="DO30" i="6" l="1"/>
  <c r="DO100" i="8"/>
  <c r="DT101" i="8" s="1"/>
  <c r="DO27" i="8"/>
  <c r="DO130" i="6"/>
  <c r="DO102" i="7" l="1"/>
  <c r="DO40" i="6"/>
  <c r="DO38" i="6"/>
  <c r="DO101" i="8"/>
  <c r="DO101" i="7" l="1"/>
  <c r="DO209" i="7"/>
  <c r="DO21" i="7"/>
  <c r="DO211" i="7" l="1"/>
  <c r="DO20" i="7"/>
  <c r="DO137" i="7"/>
  <c r="DO148" i="7" l="1"/>
  <c r="DO287" i="8"/>
  <c r="DP286" i="8" s="1"/>
  <c r="DP187" i="8" s="1"/>
  <c r="DO55" i="7"/>
  <c r="DO150" i="7" l="1"/>
  <c r="DO144" i="7"/>
  <c r="DP185" i="8"/>
  <c r="DP200" i="8"/>
  <c r="DP295" i="8" s="1"/>
  <c r="DO38" i="7" l="1"/>
  <c r="DO188" i="7"/>
  <c r="DP199" i="8"/>
  <c r="DP201" i="8" s="1"/>
  <c r="DP296" i="8" s="1"/>
  <c r="DP294" i="8" s="1"/>
  <c r="DP298" i="8" s="1"/>
  <c r="DP302" i="8" s="1"/>
  <c r="DP300" i="8" s="1"/>
  <c r="DP308" i="8" s="1"/>
  <c r="DP216" i="8"/>
  <c r="DO52" i="7"/>
  <c r="DO35" i="7"/>
  <c r="DO41" i="7" l="1"/>
  <c r="DO192" i="7"/>
  <c r="DO193" i="7"/>
  <c r="DO58" i="7"/>
  <c r="DP222" i="8"/>
  <c r="DP239" i="8" s="1"/>
  <c r="DP93" i="8"/>
  <c r="DP310" i="8"/>
  <c r="DP138" i="6"/>
  <c r="DP94" i="8" l="1"/>
  <c r="DP154" i="8"/>
  <c r="DP245" i="8"/>
  <c r="DP182" i="7"/>
  <c r="DP181" i="7" s="1"/>
  <c r="DP45" i="6"/>
  <c r="DP96" i="8"/>
  <c r="DP247" i="8"/>
  <c r="DP50" i="7" l="1"/>
  <c r="DP155" i="8"/>
  <c r="DP97" i="8"/>
  <c r="DP83" i="6"/>
  <c r="DP19" i="6"/>
  <c r="DP137" i="6" l="1"/>
  <c r="DP18" i="6"/>
  <c r="DP131" i="6"/>
  <c r="DP130" i="6" l="1"/>
  <c r="DP27" i="8"/>
  <c r="DP100" i="8"/>
  <c r="DU101" i="8" s="1"/>
  <c r="DP30" i="6"/>
  <c r="DP38" i="6" l="1"/>
  <c r="DP101" i="8"/>
  <c r="DP102" i="7"/>
  <c r="DP40" i="6"/>
  <c r="DP209" i="7" l="1"/>
  <c r="DP21" i="7"/>
  <c r="DP101" i="7"/>
  <c r="DP137" i="7" l="1"/>
  <c r="DP20" i="7"/>
  <c r="DP211" i="7"/>
  <c r="DP148" i="7" l="1"/>
  <c r="DP287" i="8"/>
  <c r="DQ286" i="8" s="1"/>
  <c r="DP55" i="7"/>
  <c r="DP150" i="7" l="1"/>
  <c r="DP144" i="7"/>
  <c r="DR286" i="8"/>
  <c r="DQ187" i="8"/>
  <c r="DP38" i="7" l="1"/>
  <c r="DP188" i="7"/>
  <c r="DQ185" i="8"/>
  <c r="DQ200" i="8"/>
  <c r="DQ295" i="8" s="1"/>
  <c r="DR187" i="8"/>
  <c r="DP52" i="7"/>
  <c r="DP35" i="7"/>
  <c r="DP41" i="7" l="1"/>
  <c r="DP192" i="7"/>
  <c r="DP193" i="7"/>
  <c r="DR200" i="8"/>
  <c r="DR295" i="8" s="1"/>
  <c r="DP58" i="7"/>
  <c r="DQ199" i="8"/>
  <c r="DQ201" i="8" s="1"/>
  <c r="DQ296" i="8" s="1"/>
  <c r="DQ294" i="8" s="1"/>
  <c r="DQ298" i="8" s="1"/>
  <c r="DQ216" i="8"/>
  <c r="DR185" i="8"/>
  <c r="DR199" i="8" s="1"/>
  <c r="DR216" i="8" l="1"/>
  <c r="DQ222" i="8"/>
  <c r="DR222" i="8" s="1"/>
  <c r="DQ93" i="8"/>
  <c r="DR298" i="8"/>
  <c r="DR302" i="8" s="1"/>
  <c r="DQ302" i="8"/>
  <c r="DQ300" i="8" s="1"/>
  <c r="DR300" i="8" s="1"/>
  <c r="DR201" i="8"/>
  <c r="DR296" i="8" s="1"/>
  <c r="DR294" i="8" s="1"/>
  <c r="DQ239" i="8" l="1"/>
  <c r="DQ308" i="8"/>
  <c r="DQ154" i="8"/>
  <c r="DQ94" i="8"/>
  <c r="DR93" i="8"/>
  <c r="DQ182" i="7" l="1"/>
  <c r="DQ181" i="7" s="1"/>
  <c r="DQ96" i="8"/>
  <c r="DQ155" i="8" s="1"/>
  <c r="DR239" i="8"/>
  <c r="DQ245" i="8"/>
  <c r="DQ247" i="8"/>
  <c r="DQ45" i="6"/>
  <c r="DR94" i="8"/>
  <c r="DR154" i="8"/>
  <c r="DQ138" i="6"/>
  <c r="DR308" i="8"/>
  <c r="DQ310" i="8"/>
  <c r="DQ97" i="8" l="1"/>
  <c r="DR45" i="6"/>
  <c r="DQ83" i="6"/>
  <c r="DQ19" i="6"/>
  <c r="DR182" i="7"/>
  <c r="DR247" i="8"/>
  <c r="DR255" i="8"/>
  <c r="DR243" i="8"/>
  <c r="DR245" i="8"/>
  <c r="DR96" i="8"/>
  <c r="DR155" i="8" s="1"/>
  <c r="DR138" i="6"/>
  <c r="DR310" i="8"/>
  <c r="DR181" i="7"/>
  <c r="DQ50" i="7"/>
  <c r="DR83" i="6" l="1"/>
  <c r="DR18" i="6" s="1"/>
  <c r="DQ27" i="8"/>
  <c r="DQ137" i="6"/>
  <c r="DQ18" i="6"/>
  <c r="DQ131" i="6"/>
  <c r="DR131" i="6" s="1"/>
  <c r="DR19" i="6"/>
  <c r="DR97" i="8"/>
  <c r="DR50" i="7"/>
  <c r="DQ100" i="8"/>
  <c r="DV101" i="8" s="1"/>
  <c r="DQ30" i="6"/>
  <c r="DQ130" i="6" l="1"/>
  <c r="DR130" i="6" s="1"/>
  <c r="DR40" i="6" s="1"/>
  <c r="DR137" i="6"/>
  <c r="DR27" i="8"/>
  <c r="DQ38" i="6"/>
  <c r="DR30" i="6"/>
  <c r="DQ101" i="8"/>
  <c r="DQ40" i="6" l="1"/>
  <c r="DQ102" i="7"/>
  <c r="DR102" i="7" s="1"/>
  <c r="DR100" i="8"/>
  <c r="DW101" i="8" s="1"/>
  <c r="DR38" i="6"/>
  <c r="DQ21" i="7" l="1"/>
  <c r="DQ209" i="7"/>
  <c r="DQ101" i="7"/>
  <c r="DQ20" i="7" s="1"/>
  <c r="DR101" i="8"/>
  <c r="DR21" i="7"/>
  <c r="DQ211" i="7" l="1"/>
  <c r="DR209" i="7"/>
  <c r="DR101" i="7"/>
  <c r="DQ137" i="7"/>
  <c r="DQ148" i="7" s="1"/>
  <c r="DQ150" i="7" s="1"/>
  <c r="DR211" i="7" l="1"/>
  <c r="DR287" i="8" s="1"/>
  <c r="DQ287" i="8"/>
  <c r="DQ55" i="7"/>
  <c r="DR137" i="7"/>
  <c r="DR20" i="7"/>
  <c r="DR148" i="7"/>
  <c r="DR150" i="7" s="1"/>
  <c r="DQ144" i="7"/>
  <c r="DR144" i="7" s="1"/>
  <c r="DR55" i="7" l="1"/>
  <c r="DQ188" i="7"/>
  <c r="DR188" i="7" s="1"/>
  <c r="DQ38" i="7"/>
  <c r="DQ41" i="7" s="1"/>
  <c r="DR38" i="7"/>
  <c r="DR289" i="8"/>
  <c r="DS286" i="8"/>
  <c r="DS187" i="8" s="1"/>
  <c r="DQ192" i="7" l="1"/>
  <c r="DQ193" i="7"/>
  <c r="DR41" i="7"/>
  <c r="DR193" i="7"/>
  <c r="DS200" i="8"/>
  <c r="DS295" i="8" s="1"/>
  <c r="DS185" i="8"/>
  <c r="DQ35" i="7" l="1"/>
  <c r="DQ52" i="7"/>
  <c r="DS216" i="8"/>
  <c r="DS199" i="8"/>
  <c r="DS201" i="8" s="1"/>
  <c r="DS296" i="8" s="1"/>
  <c r="DS294" i="8" s="1"/>
  <c r="DS298" i="8" s="1"/>
  <c r="DS302" i="8" s="1"/>
  <c r="DS300" i="8" s="1"/>
  <c r="DS308" i="8" s="1"/>
  <c r="DQ58" i="7" l="1"/>
  <c r="DS138" i="6"/>
  <c r="DS310" i="8"/>
  <c r="DR35" i="7"/>
  <c r="DS93" i="8"/>
  <c r="DS222" i="8"/>
  <c r="DS239" i="8" s="1"/>
  <c r="DR52" i="7"/>
  <c r="DR58" i="7" l="1"/>
  <c r="DS247" i="8"/>
  <c r="DS182" i="7"/>
  <c r="DS181" i="7" s="1"/>
  <c r="DS96" i="8"/>
  <c r="DS245" i="8"/>
  <c r="DS45" i="6"/>
  <c r="DS154" i="8"/>
  <c r="DS94" i="8"/>
  <c r="DS83" i="6" l="1"/>
  <c r="DS19" i="6"/>
  <c r="DS97" i="8"/>
  <c r="DS155" i="8"/>
  <c r="DS50" i="7"/>
  <c r="DS137" i="6" l="1"/>
  <c r="DS18" i="6"/>
  <c r="DS131" i="6"/>
  <c r="DS130" i="6" l="1"/>
  <c r="DS30" i="6"/>
  <c r="DS38" i="6" l="1"/>
  <c r="DS40" i="6"/>
  <c r="DS102" i="7"/>
  <c r="DS101" i="7" l="1"/>
  <c r="DS209" i="7"/>
  <c r="DS21" i="7"/>
  <c r="DS211" i="7" l="1"/>
  <c r="DS137" i="7"/>
  <c r="DS20" i="7"/>
  <c r="DT24" i="4"/>
  <c r="DT26" i="4" s="1"/>
  <c r="DT168" i="4"/>
  <c r="DW168" i="4"/>
  <c r="DT214" i="4"/>
  <c r="DW214" i="4"/>
  <c r="DT112" i="8"/>
  <c r="DT135" i="8" s="1"/>
  <c r="DW112" i="8"/>
  <c r="DW135" i="8" s="1"/>
  <c r="DS148" i="7" l="1"/>
  <c r="DW24" i="4"/>
  <c r="DW37" i="4" s="1"/>
  <c r="DW186" i="5" s="1"/>
  <c r="DT37" i="4"/>
  <c r="DT64" i="5"/>
  <c r="DT39" i="4"/>
  <c r="DS55" i="7"/>
  <c r="DS287" i="8"/>
  <c r="DT286" i="8" s="1"/>
  <c r="DT187" i="8" s="1"/>
  <c r="DT27" i="4"/>
  <c r="DW26" i="4"/>
  <c r="DT173" i="8" l="1"/>
  <c r="DT147" i="7"/>
  <c r="DU61" i="6" s="1"/>
  <c r="DS150" i="7"/>
  <c r="DS144" i="7"/>
  <c r="DT66" i="5"/>
  <c r="DT81" i="5"/>
  <c r="DT98" i="5"/>
  <c r="DT185" i="8"/>
  <c r="DT199" i="8" s="1"/>
  <c r="DT200" i="8"/>
  <c r="DT295" i="8" s="1"/>
  <c r="DT115" i="5"/>
  <c r="DT40" i="4"/>
  <c r="DW27" i="4"/>
  <c r="DW64" i="5"/>
  <c r="DW39" i="4"/>
  <c r="DS38" i="7" l="1"/>
  <c r="DS188" i="7"/>
  <c r="DT85" i="8"/>
  <c r="DW66" i="5"/>
  <c r="DT83" i="5"/>
  <c r="DT70" i="5"/>
  <c r="DT40" i="7"/>
  <c r="DT61" i="6"/>
  <c r="DT22" i="6" s="1"/>
  <c r="DT216" i="8"/>
  <c r="DT93" i="8" s="1"/>
  <c r="DS35" i="7"/>
  <c r="DT201" i="8"/>
  <c r="DT296" i="8" s="1"/>
  <c r="DT294" i="8" s="1"/>
  <c r="DT298" i="8" s="1"/>
  <c r="DT302" i="8" s="1"/>
  <c r="DT300" i="8" s="1"/>
  <c r="DT308" i="8" s="1"/>
  <c r="DS52" i="7"/>
  <c r="DT149" i="5"/>
  <c r="DT132" i="5"/>
  <c r="DW149" i="7"/>
  <c r="DW81" i="5"/>
  <c r="DW98" i="5"/>
  <c r="DW173" i="8"/>
  <c r="DU22" i="6"/>
  <c r="DW115" i="5"/>
  <c r="DW40" i="4"/>
  <c r="DW83" i="5" l="1"/>
  <c r="DT153" i="8"/>
  <c r="DT87" i="8"/>
  <c r="DT86" i="8"/>
  <c r="DS192" i="7"/>
  <c r="DS193" i="7"/>
  <c r="DT18" i="8"/>
  <c r="DT19" i="8" s="1"/>
  <c r="DS41" i="7"/>
  <c r="DW70" i="5"/>
  <c r="DW61" i="6"/>
  <c r="DW22" i="6" s="1"/>
  <c r="DT222" i="8"/>
  <c r="DT239" i="8" s="1"/>
  <c r="DT96" i="8" s="1"/>
  <c r="DT138" i="6"/>
  <c r="DT310" i="8"/>
  <c r="DS58" i="7"/>
  <c r="DT94" i="8"/>
  <c r="DT154" i="8"/>
  <c r="DT90" i="8"/>
  <c r="DT22" i="8"/>
  <c r="DT23" i="8" s="1"/>
  <c r="DT91" i="8"/>
  <c r="DT156" i="8"/>
  <c r="DW149" i="5"/>
  <c r="DW132" i="5"/>
  <c r="DW183" i="5" s="1"/>
  <c r="DW189" i="5" s="1"/>
  <c r="DW85" i="8"/>
  <c r="DT45" i="6" l="1"/>
  <c r="DT83" i="6" s="1"/>
  <c r="DT182" i="7"/>
  <c r="DT181" i="7" s="1"/>
  <c r="DT50" i="7" s="1"/>
  <c r="DT247" i="8"/>
  <c r="DT245" i="8"/>
  <c r="DT97" i="8"/>
  <c r="DT155" i="8"/>
  <c r="DW86" i="8"/>
  <c r="DW87" i="8"/>
  <c r="DW153" i="8"/>
  <c r="DW18" i="8"/>
  <c r="DW19" i="8" s="1"/>
  <c r="DW91" i="8"/>
  <c r="DW156" i="8"/>
  <c r="DW90" i="8"/>
  <c r="DW22" i="8"/>
  <c r="DW23" i="8" s="1"/>
  <c r="DT19" i="6" l="1"/>
  <c r="DT18" i="6"/>
  <c r="DT131" i="6"/>
  <c r="DT137" i="6"/>
  <c r="DT130" i="6" l="1"/>
  <c r="DT30" i="6"/>
  <c r="DT38" i="6" l="1"/>
  <c r="DT40" i="6"/>
  <c r="DT102" i="7"/>
  <c r="DT101" i="7" l="1"/>
  <c r="DT209" i="7"/>
  <c r="DT21" i="7"/>
  <c r="DT211" i="7" l="1"/>
  <c r="DT20" i="7"/>
  <c r="DT137" i="7"/>
  <c r="DT148" i="7" l="1"/>
  <c r="DT287" i="8"/>
  <c r="DU286" i="8" s="1"/>
  <c r="DU187" i="8" s="1"/>
  <c r="DT55" i="7"/>
  <c r="DT150" i="7" l="1"/>
  <c r="DT144" i="7"/>
  <c r="DU200" i="8"/>
  <c r="DU295" i="8" s="1"/>
  <c r="DU185" i="8"/>
  <c r="DT38" i="7" l="1"/>
  <c r="DT188" i="7"/>
  <c r="DU199" i="8"/>
  <c r="DU201" i="8" s="1"/>
  <c r="DU296" i="8" s="1"/>
  <c r="DU294" i="8" s="1"/>
  <c r="DU298" i="8" s="1"/>
  <c r="DU302" i="8" s="1"/>
  <c r="DU300" i="8" s="1"/>
  <c r="DU308" i="8" s="1"/>
  <c r="DU216" i="8"/>
  <c r="DT52" i="7"/>
  <c r="DT35" i="7"/>
  <c r="DT41" i="7" l="1"/>
  <c r="DT192" i="7"/>
  <c r="DT193" i="7"/>
  <c r="DT58" i="7"/>
  <c r="DU93" i="8"/>
  <c r="DU222" i="8"/>
  <c r="DU239" i="8" s="1"/>
  <c r="DU310" i="8"/>
  <c r="DU138" i="6"/>
  <c r="DU245" i="8" l="1"/>
  <c r="DU182" i="7"/>
  <c r="DU181" i="7" s="1"/>
  <c r="DU247" i="8"/>
  <c r="DU45" i="6"/>
  <c r="DU96" i="8"/>
  <c r="DU154" i="8"/>
  <c r="DU94" i="8"/>
  <c r="DU83" i="6" l="1"/>
  <c r="DU19" i="6"/>
  <c r="DU50" i="7"/>
  <c r="DU155" i="8"/>
  <c r="DU97" i="8"/>
  <c r="DU18" i="6" l="1"/>
  <c r="DU137" i="6"/>
  <c r="DU131" i="6"/>
  <c r="DU130" i="6" l="1"/>
  <c r="DU30" i="6"/>
  <c r="DU38" i="6" l="1"/>
  <c r="DU102" i="7"/>
  <c r="DU40" i="6"/>
  <c r="DU101" i="7" l="1"/>
  <c r="DU209" i="7"/>
  <c r="DU21" i="7"/>
  <c r="DU211" i="7" l="1"/>
  <c r="DU137" i="7"/>
  <c r="DU20" i="7"/>
  <c r="DU148" i="7" l="1"/>
  <c r="DU287" i="8"/>
  <c r="DV286" i="8" s="1"/>
  <c r="DU55" i="7"/>
  <c r="DU150" i="7" l="1"/>
  <c r="DU144" i="7"/>
  <c r="DV187" i="8"/>
  <c r="DW286" i="8"/>
  <c r="DU38" i="7" l="1"/>
  <c r="DU188" i="7"/>
  <c r="DU35" i="7"/>
  <c r="DV185" i="8"/>
  <c r="DV200" i="8"/>
  <c r="DV295" i="8" s="1"/>
  <c r="DW187" i="8"/>
  <c r="DU52" i="7"/>
  <c r="DU41" i="7" l="1"/>
  <c r="DU192" i="7"/>
  <c r="DU193" i="7"/>
  <c r="DW200" i="8"/>
  <c r="DW295" i="8" s="1"/>
  <c r="DV216" i="8"/>
  <c r="DW185" i="8"/>
  <c r="DW199" i="8" s="1"/>
  <c r="DV199" i="8"/>
  <c r="DV201" i="8" s="1"/>
  <c r="DV296" i="8" s="1"/>
  <c r="DV294" i="8" s="1"/>
  <c r="DV298" i="8" s="1"/>
  <c r="DU58" i="7"/>
  <c r="DW201" i="8" l="1"/>
  <c r="DW296" i="8" s="1"/>
  <c r="DW294" i="8" s="1"/>
  <c r="DW216" i="8"/>
  <c r="DV222" i="8"/>
  <c r="DW222" i="8" s="1"/>
  <c r="DV93" i="8"/>
  <c r="DW298" i="8"/>
  <c r="DW302" i="8" s="1"/>
  <c r="DV302" i="8"/>
  <c r="DV300" i="8" s="1"/>
  <c r="DW300" i="8" s="1"/>
  <c r="DV239" i="8" l="1"/>
  <c r="DV45" i="6" s="1"/>
  <c r="DV308" i="8"/>
  <c r="DV154" i="8"/>
  <c r="DV94" i="8"/>
  <c r="DW93" i="8"/>
  <c r="DV247" i="8" l="1"/>
  <c r="DV96" i="8"/>
  <c r="DV155" i="8" s="1"/>
  <c r="DW239" i="8"/>
  <c r="DW255" i="8" s="1"/>
  <c r="DV245" i="8"/>
  <c r="DV182" i="7"/>
  <c r="DV181" i="7" s="1"/>
  <c r="DW94" i="8"/>
  <c r="DW154" i="8"/>
  <c r="DW308" i="8"/>
  <c r="DV138" i="6"/>
  <c r="DV310" i="8"/>
  <c r="DV19" i="6"/>
  <c r="DW45" i="6"/>
  <c r="DV83" i="6"/>
  <c r="DW247" i="8" l="1"/>
  <c r="DW182" i="7"/>
  <c r="DW245" i="8"/>
  <c r="DW243" i="8"/>
  <c r="DW96" i="8"/>
  <c r="DW97" i="8" s="1"/>
  <c r="DV97" i="8"/>
  <c r="DW83" i="6"/>
  <c r="DV131" i="6"/>
  <c r="DV18" i="6"/>
  <c r="DV137" i="6"/>
  <c r="DW19" i="6"/>
  <c r="DW181" i="7"/>
  <c r="DV50" i="7"/>
  <c r="DW310" i="8"/>
  <c r="DW138" i="6"/>
  <c r="DW155" i="8" l="1"/>
  <c r="DW50" i="7"/>
  <c r="DV30" i="6"/>
  <c r="DW131" i="6"/>
  <c r="DV130" i="6"/>
  <c r="DW137" i="6"/>
  <c r="DW18" i="6"/>
  <c r="DV102" i="7" l="1"/>
  <c r="DV40" i="6"/>
  <c r="DW130" i="6"/>
  <c r="DW40" i="6" s="1"/>
  <c r="DV38" i="6"/>
  <c r="DW30" i="6"/>
  <c r="DW38" i="6" l="1"/>
  <c r="DV21" i="7"/>
  <c r="DV209" i="7"/>
  <c r="DV101" i="7"/>
  <c r="DW102" i="7"/>
  <c r="DW21" i="7" l="1"/>
  <c r="DV137" i="7"/>
  <c r="DV148" i="7" s="1"/>
  <c r="DV20" i="7"/>
  <c r="DW101" i="7"/>
  <c r="DW209" i="7"/>
  <c r="DV211" i="7"/>
  <c r="DW148" i="7" l="1"/>
  <c r="DW150" i="7" s="1"/>
  <c r="DV150" i="7"/>
  <c r="DV144" i="7"/>
  <c r="DW20" i="7"/>
  <c r="DW211" i="7"/>
  <c r="DV287" i="8"/>
  <c r="DV55" i="7"/>
  <c r="DW137" i="7"/>
  <c r="DV38" i="7" l="1"/>
  <c r="DW144" i="7"/>
  <c r="DV188" i="7"/>
  <c r="DW287" i="8"/>
  <c r="DW55" i="7"/>
  <c r="DW38" i="7" l="1"/>
  <c r="DV41" i="7"/>
  <c r="DW188" i="7"/>
  <c r="DV192" i="7"/>
  <c r="DV193" i="7"/>
  <c r="DW289" i="8"/>
  <c r="DW193" i="7" l="1"/>
  <c r="DW41" i="7"/>
  <c r="DV35" i="7" l="1"/>
  <c r="DV52" i="7"/>
  <c r="DV58" i="7" l="1"/>
  <c r="DW35" i="7"/>
  <c r="DW52" i="7"/>
  <c r="DW58" i="7" l="1"/>
  <c r="DO321" i="4" l="1"/>
  <c r="DO210" i="4" s="1"/>
  <c r="DT321" i="4"/>
  <c r="DT210" i="4" s="1"/>
  <c r="DT330" i="4" l="1"/>
  <c r="DW321" i="4"/>
  <c r="DW210" i="4" s="1"/>
  <c r="DO322" i="4"/>
  <c r="DO330" i="4"/>
  <c r="DT323" i="4"/>
  <c r="DW323" i="4" s="1"/>
  <c r="DT322" i="4"/>
  <c r="DR321" i="4"/>
  <c r="DR210" i="4" s="1"/>
  <c r="DW229" i="4" s="1"/>
  <c r="DO125" i="8"/>
  <c r="DO336" i="4"/>
  <c r="DW336" i="4"/>
  <c r="DW125" i="8"/>
  <c r="DT229" i="4"/>
  <c r="DT336" i="4"/>
  <c r="DT125" i="8"/>
  <c r="DR125" i="8" l="1"/>
  <c r="DR336" i="4"/>
  <c r="DT148" i="8"/>
  <c r="DW148" i="8"/>
  <c r="DR229" i="4" l="1"/>
  <c r="DM229" i="4"/>
  <c r="DM336" i="4"/>
  <c r="DO229" i="4"/>
  <c r="DJ229" i="4"/>
  <c r="DJ336" i="4"/>
  <c r="DJ330" i="4"/>
  <c r="DJ322" i="4"/>
  <c r="DO148" i="8"/>
  <c r="DJ210" i="4"/>
  <c r="DJ125" i="8"/>
  <c r="DJ148" i="8"/>
  <c r="DJ164" i="4"/>
  <c r="DR148" i="8"/>
  <c r="DM125" i="8"/>
  <c r="DM148" i="8"/>
  <c r="DJ163" i="4"/>
  <c r="DJ165" i="4"/>
  <c r="DJ323" i="4"/>
  <c r="DM323" i="4"/>
  <c r="DO323" i="4"/>
  <c r="DR323" i="4"/>
  <c r="DJ162" i="4"/>
  <c r="DJ321" i="4"/>
  <c r="DM321" i="4"/>
  <c r="DM210" i="4"/>
</calcChain>
</file>

<file path=xl/comments1.xml><?xml version="1.0" encoding="utf-8"?>
<comments xmlns="http://schemas.openxmlformats.org/spreadsheetml/2006/main">
  <authors>
    <author>yumikon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낽乭Cㄶ㤲㜲帷䥔䅃彊䍁啃彍䕄剐呟呏〨⼳〲㔰䀩䥔䅃当䍁啃彍䕄剐呟呏〨⼳〲㔰착_x0018_＀＀_x0018_＀＀_x0008_＀＀_x0001_＀＀_x0001_＀＀＀＀＀＀㲮䅎낽乭Cㄶ㤲㜲帷䥔䅃彊䍁啃彍䕄剐呟呏〨⼳〲㠰䀩䥔䅃当䍁啃彍䕄剐呟呏〨⼳〲㠰착_x0018_＀＀_x0018_＀＀_x0008_＀＀_x0001_＀＀_x0001_＀＀＀＀䀀ⴣ䅔낽乭Cㄶ㤲㜲帷䥔䅃彊䍁啃彍䕄剐呟呏〨⼳〲㌰䀩䥔䅃当䍁啃彍䕄剐呟呏〨⼳〲㌰착_x0018_＀＀_x0018_＀＀_x0008_＀＀_x0001_＀＀_x0001_＀＀＀＀＀＀Ⴥ䅇낽乭Cㄶ㤲㜲帷䥔䅃彊䍁啃彍䕄剐呟呏〨⼳〲〱䀩䥔䅃当䍁啃彍䕄剐呟呏〨⼳〲〱착_x0018_＀＀_x0018_＀＀_x0008_＀＀_x0001_＀＀_x0001_＀＀＀＀＀＀朎䅖낽乭Cㄶ㤲㜲帷䥔䅃彊䍁啃彍䕄剐呟呏〨⼳〲㘰䀩䥔䅃当䍁啃彍䕄剐呟呏〨⼳〲㘰착_x0018_＀＀_x0018_＀＀_x0008_＀＀_x0001_＀＀_x0001_＀＀＀＀쀀ㄉ䅑낽乭Cㄶ㤲㜲帷䥔䅃彊䍁啃彍䕄剐呟呏〨⼳〲㤰䀩䥔䅃当䍁啃彍䕄剐呟呏〨⼳〲㤰착_x0018_＀＀_x0018_＀＀_x0008_＀＀_x0001_＀＀_x0001_＀＀＀＀쀀㚔䅕낽乭Cㄶ㤲㜲帷䥔䅃彊䍁啃彍䕄剐呟呏〨⼳〲㐰䀩䥔䅃当䍁啃彍䕄剐呟呏〨⼳〲㐰착_x0018_＀＀_x0018_＀＀_x0008_＀＀_x0001_＀＀_x0001_＀＀＀＀＀＀Ⴃ䅋낽乭Cㄶ㤲㜲帷䥔䅃彊䍁啃彍䕄剐呟呏〨⼳〲㜰䀩䥔䅃当䍁啃彍䕄剐呟呏〨⼳〲㜰착_x0018_＀＀_x0018_＀＀_x0008_＀＀_x0001_＀＀_x0001_＀＀＀＀䀀䅒뇦乭%ㄶ㤲㜲帷䥔䅃当䍁啃彍䕄剐呟呏〨⼳〲ㄱ착_x0018_＀＀_x0018_＀＀_x0008_＀＀_x0001_＀＀_x0001_＀＀＀＀쀀鳻䅗낽乭Cㄶ㤲㜲帷䥔䅃彊䍁啃彍䕄剐呟呏〨⼳〲ㄱ䀩䥔䅃当䍁啃彍䕄剐呟呏〨⼳〲ㄱ착_x0018_＀＀_x0018_＀＀_x0008_＀＀_x0001_＀＀_x0001_＀＀＀＀쀀鳻䅗낽乭Cㄶ㤲㜲帷䥔䅃彊䍁啃彍䕄剐呟呏〨⼳〲㈰䀩䥔䅃当䍁啃彍䕄剐呟呏〨⼳〲㈰착_x0018_＀＀_x0018_＀＀_x0008_＀＀_x0001_＀＀_x0001_＀＀＀＀＀＀䅻䄿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622</t>
        </r>
      </text>
    </comment>
  </commentList>
</comments>
</file>

<file path=xl/sharedStrings.xml><?xml version="1.0" encoding="utf-8"?>
<sst xmlns="http://schemas.openxmlformats.org/spreadsheetml/2006/main" count="3521" uniqueCount="1716">
  <si>
    <t>change in working capital2</t>
  </si>
  <si>
    <t>change in working capital3</t>
  </si>
  <si>
    <t>change in working capital4</t>
  </si>
  <si>
    <t>handset rev total</t>
    <phoneticPr fontId="23"/>
  </si>
  <si>
    <t>Total fixed asset</t>
    <phoneticPr fontId="23"/>
  </si>
  <si>
    <t>Investment &amp; Others</t>
    <phoneticPr fontId="23"/>
  </si>
  <si>
    <t>investment in affiliates</t>
    <phoneticPr fontId="23"/>
  </si>
  <si>
    <t>marketable securities</t>
    <phoneticPr fontId="23"/>
  </si>
  <si>
    <t>intangible assets</t>
    <phoneticPr fontId="23"/>
  </si>
  <si>
    <t>good will</t>
    <phoneticPr fontId="23"/>
  </si>
  <si>
    <t>others</t>
    <phoneticPr fontId="23"/>
  </si>
  <si>
    <t>Total asset</t>
    <phoneticPr fontId="23"/>
  </si>
  <si>
    <t>Current liabilities</t>
    <phoneticPr fontId="23"/>
  </si>
  <si>
    <t xml:space="preserve">  short term loan0</t>
    <phoneticPr fontId="23"/>
  </si>
  <si>
    <t xml:space="preserve">  AP</t>
    <phoneticPr fontId="23"/>
  </si>
  <si>
    <t xml:space="preserve">  others</t>
    <phoneticPr fontId="23"/>
  </si>
  <si>
    <t>Long term liabilities</t>
    <phoneticPr fontId="23"/>
  </si>
  <si>
    <t>total</t>
    <phoneticPr fontId="23"/>
  </si>
  <si>
    <t>others10</t>
  </si>
  <si>
    <t>handset / device cost</t>
    <phoneticPr fontId="23"/>
  </si>
  <si>
    <t>millage</t>
    <phoneticPr fontId="23"/>
  </si>
  <si>
    <t>asset write down</t>
    <phoneticPr fontId="23"/>
  </si>
  <si>
    <t>taxes</t>
    <phoneticPr fontId="23"/>
  </si>
  <si>
    <t>others</t>
    <phoneticPr fontId="23"/>
  </si>
  <si>
    <t>fixed network</t>
    <phoneticPr fontId="23"/>
  </si>
  <si>
    <t>mobile access charges</t>
    <phoneticPr fontId="23"/>
  </si>
  <si>
    <t>other network cost</t>
    <phoneticPr fontId="23"/>
  </si>
  <si>
    <t>net income1</t>
  </si>
  <si>
    <t>net income2</t>
  </si>
  <si>
    <t>net income3</t>
  </si>
  <si>
    <t>end</t>
    <phoneticPr fontId="23"/>
  </si>
  <si>
    <t>extraordinary income2</t>
  </si>
  <si>
    <t>extraordinary income3</t>
  </si>
  <si>
    <t>access charges total</t>
    <phoneticPr fontId="23"/>
  </si>
  <si>
    <t>other access charges</t>
    <phoneticPr fontId="23"/>
  </si>
  <si>
    <t>voice</t>
    <phoneticPr fontId="23"/>
  </si>
  <si>
    <t>capex15</t>
  </si>
  <si>
    <t>yoy</t>
    <phoneticPr fontId="23"/>
  </si>
  <si>
    <t>depre0</t>
    <phoneticPr fontId="23"/>
  </si>
  <si>
    <t>depre1</t>
  </si>
  <si>
    <t>depre2</t>
  </si>
  <si>
    <t>depre3</t>
  </si>
  <si>
    <t>depre4</t>
  </si>
  <si>
    <t>depre5</t>
  </si>
  <si>
    <t>depre6</t>
  </si>
  <si>
    <t>depre7</t>
  </si>
  <si>
    <t>depre8</t>
  </si>
  <si>
    <t>depre9</t>
  </si>
  <si>
    <t>depre10</t>
  </si>
  <si>
    <t>depre11</t>
  </si>
  <si>
    <t>depre12</t>
  </si>
  <si>
    <t>depre13</t>
  </si>
  <si>
    <t>depre14</t>
  </si>
  <si>
    <t>depre15</t>
  </si>
  <si>
    <t>ARPU revenue - voice</t>
    <phoneticPr fontId="23"/>
  </si>
  <si>
    <t>ARPU revenue - data</t>
    <phoneticPr fontId="23"/>
  </si>
  <si>
    <t>ARPU revenue - smart</t>
    <phoneticPr fontId="23"/>
  </si>
  <si>
    <t>SAC &amp; SRC unit - Japan GAAP</t>
    <phoneticPr fontId="23"/>
  </si>
  <si>
    <t>SAC &amp; SRC unit - US GAAP</t>
    <phoneticPr fontId="23"/>
  </si>
  <si>
    <t>handset others6</t>
  </si>
  <si>
    <t>handset others7</t>
  </si>
  <si>
    <t>handset others8</t>
  </si>
  <si>
    <t>handset others9</t>
  </si>
  <si>
    <t>handset others10</t>
  </si>
  <si>
    <t>Value ONLY discount ARPU</t>
    <phoneticPr fontId="23"/>
  </si>
  <si>
    <t>Value % of total handset sales</t>
    <phoneticPr fontId="23"/>
  </si>
  <si>
    <t>TOTAL handset sales</t>
    <phoneticPr fontId="23"/>
  </si>
  <si>
    <t>Value units</t>
    <phoneticPr fontId="23"/>
  </si>
  <si>
    <t>2nd round value</t>
    <phoneticPr fontId="23"/>
  </si>
  <si>
    <t>qoq</t>
    <phoneticPr fontId="23"/>
  </si>
  <si>
    <t>total subs</t>
    <phoneticPr fontId="23"/>
  </si>
  <si>
    <t>prepaid</t>
    <phoneticPr fontId="23"/>
  </si>
  <si>
    <t>module</t>
    <phoneticPr fontId="23"/>
  </si>
  <si>
    <t>sp-mode</t>
    <phoneticPr fontId="23"/>
  </si>
  <si>
    <t>LTE</t>
    <phoneticPr fontId="23"/>
  </si>
  <si>
    <t>Xi (LTE) unit sales - new</t>
    <phoneticPr fontId="23"/>
  </si>
  <si>
    <t>minority interest0</t>
    <phoneticPr fontId="23"/>
  </si>
  <si>
    <t>net income0</t>
    <phoneticPr fontId="23"/>
  </si>
  <si>
    <t>end</t>
    <phoneticPr fontId="23"/>
  </si>
  <si>
    <t>current asset0</t>
    <phoneticPr fontId="23"/>
  </si>
  <si>
    <t>others</t>
    <phoneticPr fontId="23"/>
  </si>
  <si>
    <t>AR / revenue</t>
    <phoneticPr fontId="23"/>
  </si>
  <si>
    <t>inventory / handset sales (Japan GAAP)</t>
    <phoneticPr fontId="23"/>
  </si>
  <si>
    <t>others / revenue</t>
    <phoneticPr fontId="23"/>
  </si>
  <si>
    <t>fixed asset0</t>
    <phoneticPr fontId="23"/>
  </si>
  <si>
    <t>PPE</t>
    <phoneticPr fontId="23"/>
  </si>
  <si>
    <t>land</t>
    <phoneticPr fontId="23"/>
  </si>
  <si>
    <t>Total</t>
    <phoneticPr fontId="23"/>
  </si>
  <si>
    <t>work in progress</t>
    <phoneticPr fontId="23"/>
  </si>
  <si>
    <t>investment &amp; others0</t>
    <phoneticPr fontId="23"/>
  </si>
  <si>
    <t>change in working capital5</t>
  </si>
  <si>
    <t>change in working capital6</t>
  </si>
  <si>
    <t>change in working capital7</t>
  </si>
  <si>
    <t>change in working capital8</t>
  </si>
  <si>
    <t>change in working capital9</t>
  </si>
  <si>
    <t>Total</t>
    <phoneticPr fontId="23"/>
  </si>
  <si>
    <t>current asset8</t>
  </si>
  <si>
    <t>current asset9</t>
  </si>
  <si>
    <t>current asset10</t>
  </si>
  <si>
    <t>fixed asset1</t>
  </si>
  <si>
    <t>fixed asset2</t>
  </si>
  <si>
    <t>fixed asset3</t>
  </si>
  <si>
    <t>fixed asset4</t>
  </si>
  <si>
    <t>fixed asset5</t>
  </si>
  <si>
    <t>fixed asset6</t>
  </si>
  <si>
    <t>fixed asset7</t>
  </si>
  <si>
    <t>fixed asset8</t>
  </si>
  <si>
    <t>fixed asset9</t>
  </si>
  <si>
    <t>ARPU revenue - diff (smart or not)</t>
    <phoneticPr fontId="23"/>
  </si>
  <si>
    <t>consolidated</t>
    <phoneticPr fontId="23"/>
  </si>
  <si>
    <t>yoy</t>
    <phoneticPr fontId="23"/>
  </si>
  <si>
    <t>depreciation</t>
    <phoneticPr fontId="23"/>
  </si>
  <si>
    <t>yoy</t>
    <phoneticPr fontId="23"/>
  </si>
  <si>
    <t>waterfall - EBITDA0</t>
    <phoneticPr fontId="23"/>
  </si>
  <si>
    <t>waterfall - EBITDA1</t>
  </si>
  <si>
    <t>waterfall - EBITDA2</t>
  </si>
  <si>
    <t>waterfall - EBITDA3</t>
  </si>
  <si>
    <t>waterfall - EBITDA4</t>
  </si>
  <si>
    <t>waterfall - EBITDA5</t>
  </si>
  <si>
    <t>waterfall - EBITDA6</t>
  </si>
  <si>
    <t>waterfall - EBITDA7</t>
  </si>
  <si>
    <t>waterfall - EBITDA8</t>
  </si>
  <si>
    <t>total ARPU with smart</t>
    <phoneticPr fontId="23"/>
  </si>
  <si>
    <t>total ARPU only V+D</t>
    <phoneticPr fontId="23"/>
  </si>
  <si>
    <t>ARPU revenue - with smart ARPU</t>
    <phoneticPr fontId="23"/>
  </si>
  <si>
    <t>ARPU revenue - only V+D</t>
    <phoneticPr fontId="23"/>
  </si>
  <si>
    <t>mobile traffic</t>
    <phoneticPr fontId="23"/>
  </si>
  <si>
    <t>i-mode</t>
    <phoneticPr fontId="23"/>
  </si>
  <si>
    <t>3G smartphone</t>
    <phoneticPr fontId="23"/>
  </si>
  <si>
    <t>4G smartphone</t>
    <phoneticPr fontId="23"/>
  </si>
  <si>
    <t>voice ARPU</t>
    <phoneticPr fontId="23"/>
  </si>
  <si>
    <t>data ARPU</t>
    <phoneticPr fontId="23"/>
  </si>
  <si>
    <t>ARPU revenue subs (average)</t>
    <phoneticPr fontId="23"/>
  </si>
  <si>
    <t>handset unit price</t>
    <phoneticPr fontId="23"/>
  </si>
  <si>
    <t>NTT DOCOMO</t>
  </si>
  <si>
    <t>6129277</t>
  </si>
  <si>
    <t>new - before monthly discount</t>
    <phoneticPr fontId="23"/>
  </si>
  <si>
    <t>new - after monthly discount</t>
    <phoneticPr fontId="23"/>
  </si>
  <si>
    <t>Total ARPU</t>
    <phoneticPr fontId="23"/>
  </si>
  <si>
    <t>with smart</t>
    <phoneticPr fontId="23"/>
  </si>
  <si>
    <t>w/o smart</t>
    <phoneticPr fontId="23"/>
  </si>
  <si>
    <t>monthly discount</t>
    <phoneticPr fontId="23"/>
  </si>
  <si>
    <t>penetration</t>
    <phoneticPr fontId="23"/>
  </si>
  <si>
    <t>qoq</t>
    <phoneticPr fontId="23"/>
  </si>
  <si>
    <t>SAC &amp; SRC (dealer comission)</t>
    <phoneticPr fontId="23"/>
  </si>
  <si>
    <t>MVNO ARPU</t>
    <phoneticPr fontId="23"/>
  </si>
  <si>
    <t>smart</t>
    <phoneticPr fontId="23"/>
  </si>
  <si>
    <t>total</t>
    <phoneticPr fontId="23"/>
  </si>
  <si>
    <t>MVNO</t>
    <phoneticPr fontId="23"/>
  </si>
  <si>
    <t>qoq</t>
    <phoneticPr fontId="23"/>
  </si>
  <si>
    <t>new plan ARPU</t>
    <phoneticPr fontId="23"/>
  </si>
  <si>
    <t>old plan ARPU</t>
    <phoneticPr fontId="23"/>
  </si>
  <si>
    <t>if 2 lines per family</t>
    <phoneticPr fontId="23"/>
  </si>
  <si>
    <t>if 3 lines per family</t>
  </si>
  <si>
    <t>if 2.5 lines per family</t>
    <phoneticPr fontId="23"/>
  </si>
  <si>
    <t>if 3.5 lines per family</t>
    <phoneticPr fontId="23"/>
  </si>
  <si>
    <t>personnel</t>
    <phoneticPr fontId="23"/>
  </si>
  <si>
    <t>mkting &amp; promortion</t>
    <phoneticPr fontId="23"/>
  </si>
  <si>
    <t>outsourcing</t>
    <phoneticPr fontId="23"/>
  </si>
  <si>
    <t>SAC &amp; SRC - others8</t>
  </si>
  <si>
    <t>SAC &amp; SRC - others9</t>
  </si>
  <si>
    <t>Total USGAAP</t>
    <phoneticPr fontId="23"/>
  </si>
  <si>
    <t>SAC &amp; SRC - others10</t>
  </si>
  <si>
    <t>ARPU</t>
    <phoneticPr fontId="23"/>
  </si>
  <si>
    <t>Voice</t>
    <phoneticPr fontId="23"/>
  </si>
  <si>
    <t>investment in affiliates</t>
    <phoneticPr fontId="23"/>
  </si>
  <si>
    <t>intangible assets</t>
    <phoneticPr fontId="23"/>
  </si>
  <si>
    <t>good will</t>
    <phoneticPr fontId="23"/>
  </si>
  <si>
    <t>Net income</t>
    <phoneticPr fontId="23"/>
  </si>
  <si>
    <t>Depreciation</t>
    <phoneticPr fontId="23"/>
  </si>
  <si>
    <t>Asset w/d</t>
    <phoneticPr fontId="23"/>
  </si>
  <si>
    <r>
      <t>ARPU others6</t>
    </r>
    <r>
      <rPr>
        <sz val="12"/>
        <color indexed="8"/>
        <rFont val="Calibri"/>
        <family val="2"/>
      </rPr>
      <t/>
    </r>
  </si>
  <si>
    <r>
      <t>ARPU others7</t>
    </r>
    <r>
      <rPr>
        <sz val="12"/>
        <color indexed="8"/>
        <rFont val="Calibri"/>
        <family val="2"/>
      </rPr>
      <t/>
    </r>
  </si>
  <si>
    <r>
      <t>ARPU others8</t>
    </r>
    <r>
      <rPr>
        <sz val="12"/>
        <color indexed="8"/>
        <rFont val="Calibri"/>
        <family val="2"/>
      </rPr>
      <t/>
    </r>
  </si>
  <si>
    <r>
      <t>ARPU others9</t>
    </r>
    <r>
      <rPr>
        <sz val="12"/>
        <color indexed="8"/>
        <rFont val="Calibri"/>
        <family val="2"/>
      </rPr>
      <t/>
    </r>
  </si>
  <si>
    <r>
      <t>ARPU others10</t>
    </r>
    <r>
      <rPr>
        <sz val="12"/>
        <color indexed="8"/>
        <rFont val="Calibri"/>
        <family val="2"/>
      </rPr>
      <t/>
    </r>
  </si>
  <si>
    <t>churn</t>
    <phoneticPr fontId="23"/>
  </si>
  <si>
    <t>handset unit shipment</t>
    <phoneticPr fontId="23"/>
  </si>
  <si>
    <t>Total</t>
    <phoneticPr fontId="23"/>
  </si>
  <si>
    <t>Total</t>
    <phoneticPr fontId="23"/>
  </si>
  <si>
    <t>handset unit new</t>
    <phoneticPr fontId="23"/>
  </si>
  <si>
    <t>Total</t>
    <phoneticPr fontId="23"/>
  </si>
  <si>
    <t xml:space="preserve">  long term loan</t>
    <phoneticPr fontId="23"/>
  </si>
  <si>
    <t xml:space="preserve">  millage</t>
    <phoneticPr fontId="23"/>
  </si>
  <si>
    <t>Minority interest</t>
    <phoneticPr fontId="23"/>
  </si>
  <si>
    <t>Shareholder's equity</t>
    <phoneticPr fontId="23"/>
  </si>
  <si>
    <t>% of total smartphone</t>
    <phoneticPr fontId="23"/>
  </si>
  <si>
    <t>Voice flat rate ver2</t>
    <phoneticPr fontId="23"/>
  </si>
  <si>
    <t>adoption rate</t>
    <phoneticPr fontId="23"/>
  </si>
  <si>
    <t>adoption</t>
    <phoneticPr fontId="23"/>
  </si>
  <si>
    <t>ARPU</t>
    <phoneticPr fontId="23"/>
  </si>
  <si>
    <t>Voice ARPU - old plan</t>
    <phoneticPr fontId="23"/>
  </si>
  <si>
    <t>new plan - blend</t>
    <phoneticPr fontId="23"/>
  </si>
  <si>
    <t>ARPU tota blend</t>
    <phoneticPr fontId="23"/>
  </si>
  <si>
    <t>EITF / total shipped units</t>
    <phoneticPr fontId="23"/>
  </si>
  <si>
    <t>diff</t>
    <phoneticPr fontId="23"/>
  </si>
  <si>
    <t>yoy%</t>
    <phoneticPr fontId="23"/>
  </si>
  <si>
    <t>EITF unit</t>
    <phoneticPr fontId="23"/>
  </si>
  <si>
    <t>fixed asset10</t>
  </si>
  <si>
    <t>depre asset1</t>
  </si>
  <si>
    <t>depre asset2</t>
  </si>
  <si>
    <t>depre asset3</t>
  </si>
  <si>
    <t>depre asset4</t>
  </si>
  <si>
    <t>depre asset5</t>
  </si>
  <si>
    <t>depre asset6</t>
  </si>
  <si>
    <t>depre asset7</t>
  </si>
  <si>
    <t>depre asset8</t>
  </si>
  <si>
    <t>depre asset9</t>
  </si>
  <si>
    <t>depre asset10</t>
  </si>
  <si>
    <t>depre asset11</t>
  </si>
  <si>
    <t>depre asset12</t>
  </si>
  <si>
    <t>depre asset13</t>
  </si>
  <si>
    <t>depre asset14</t>
  </si>
  <si>
    <t>depre asset15</t>
  </si>
  <si>
    <t>depre rate%1</t>
  </si>
  <si>
    <t>depre rate%2</t>
  </si>
  <si>
    <t>depre rate%3</t>
  </si>
  <si>
    <t>depre rate%4</t>
  </si>
  <si>
    <t>depre rate%5</t>
  </si>
  <si>
    <t>depre rate%6</t>
  </si>
  <si>
    <t>depre rate%7</t>
  </si>
  <si>
    <t>depre rate%8</t>
  </si>
  <si>
    <t>change in working capital</t>
    <phoneticPr fontId="23"/>
  </si>
  <si>
    <t>Operating CF</t>
    <phoneticPr fontId="23"/>
  </si>
  <si>
    <t>others1</t>
    <phoneticPr fontId="23"/>
  </si>
  <si>
    <t>EITF</t>
    <phoneticPr fontId="23"/>
  </si>
  <si>
    <t>US GAAP equip. revenue</t>
    <phoneticPr fontId="23"/>
  </si>
  <si>
    <t>Japan GAAP</t>
    <phoneticPr fontId="23"/>
  </si>
  <si>
    <t>EITF</t>
    <phoneticPr fontId="23"/>
  </si>
  <si>
    <t>US GAAP</t>
    <phoneticPr fontId="23"/>
  </si>
  <si>
    <t>Japan GAAP</t>
    <phoneticPr fontId="23"/>
  </si>
  <si>
    <t>service maintanance</t>
    <phoneticPr fontId="23"/>
  </si>
  <si>
    <t>others2</t>
  </si>
  <si>
    <t>others3</t>
  </si>
  <si>
    <t>others4</t>
  </si>
  <si>
    <t>others5</t>
  </si>
  <si>
    <t>others6</t>
  </si>
  <si>
    <t>others7</t>
  </si>
  <si>
    <t>others8</t>
  </si>
  <si>
    <t>long term liabilities10</t>
  </si>
  <si>
    <t>minority interest1</t>
  </si>
  <si>
    <t>minority interest2</t>
  </si>
  <si>
    <t>investment &amp; others4</t>
  </si>
  <si>
    <t>investment &amp; others5</t>
  </si>
  <si>
    <t>investment &amp; others6</t>
  </si>
  <si>
    <t>ROE</t>
    <phoneticPr fontId="23"/>
  </si>
  <si>
    <t>EBITDA</t>
    <phoneticPr fontId="23"/>
  </si>
  <si>
    <t>yoy%</t>
    <phoneticPr fontId="23"/>
  </si>
  <si>
    <t>Operating Profit</t>
    <phoneticPr fontId="23"/>
  </si>
  <si>
    <t>EBITDA</t>
    <phoneticPr fontId="23"/>
  </si>
  <si>
    <t>EPS</t>
    <phoneticPr fontId="23"/>
  </si>
  <si>
    <t>EV/EBITDA</t>
    <phoneticPr fontId="23"/>
  </si>
  <si>
    <t>PER</t>
    <phoneticPr fontId="23"/>
  </si>
  <si>
    <t>9437 docomo</t>
    <phoneticPr fontId="23"/>
  </si>
  <si>
    <t>docomo revenue</t>
    <phoneticPr fontId="23"/>
  </si>
  <si>
    <t>docomo OP</t>
    <phoneticPr fontId="23"/>
  </si>
  <si>
    <t>revenue0</t>
    <phoneticPr fontId="23"/>
  </si>
  <si>
    <t>consolidated</t>
    <phoneticPr fontId="23"/>
  </si>
  <si>
    <t>handset sales - Japan GAAP</t>
    <phoneticPr fontId="23"/>
  </si>
  <si>
    <t>OP0</t>
    <phoneticPr fontId="23"/>
  </si>
  <si>
    <t>non operating income0</t>
    <phoneticPr fontId="23"/>
  </si>
  <si>
    <t>total - net</t>
    <phoneticPr fontId="23"/>
  </si>
  <si>
    <t>interest revenue</t>
    <phoneticPr fontId="23"/>
  </si>
  <si>
    <t>others - net</t>
    <phoneticPr fontId="23"/>
  </si>
  <si>
    <t>non operating expense0</t>
    <phoneticPr fontId="23"/>
  </si>
  <si>
    <t>total</t>
    <phoneticPr fontId="23"/>
  </si>
  <si>
    <t>interest cost</t>
    <phoneticPr fontId="23"/>
  </si>
  <si>
    <t>extraordinary loss0</t>
    <phoneticPr fontId="23"/>
  </si>
  <si>
    <t>PBT0</t>
    <phoneticPr fontId="23"/>
  </si>
  <si>
    <t>taxes0</t>
    <phoneticPr fontId="23"/>
  </si>
  <si>
    <t>tax rate</t>
    <phoneticPr fontId="23"/>
  </si>
  <si>
    <t>equity method income/loss0</t>
    <phoneticPr fontId="23"/>
  </si>
  <si>
    <t>minority interest0</t>
    <phoneticPr fontId="23"/>
  </si>
  <si>
    <t>net income0</t>
    <phoneticPr fontId="23"/>
  </si>
  <si>
    <t>Other revenue</t>
    <phoneticPr fontId="23"/>
  </si>
  <si>
    <t>Equipment and other revenue</t>
    <phoneticPr fontId="23"/>
  </si>
  <si>
    <t>OP</t>
    <phoneticPr fontId="23"/>
  </si>
  <si>
    <t>Total current asset</t>
    <phoneticPr fontId="23"/>
  </si>
  <si>
    <t>AR</t>
    <phoneticPr fontId="23"/>
  </si>
  <si>
    <t>inventory</t>
    <phoneticPr fontId="23"/>
  </si>
  <si>
    <r>
      <t>ARPU others5</t>
    </r>
    <r>
      <rPr>
        <sz val="12"/>
        <color indexed="8"/>
        <rFont val="Calibri"/>
        <family val="2"/>
      </rPr>
      <t/>
    </r>
  </si>
  <si>
    <t>data plan users (wifi router etc.)</t>
    <phoneticPr fontId="23"/>
  </si>
  <si>
    <t>upgrade</t>
    <phoneticPr fontId="23"/>
  </si>
  <si>
    <t>per user per day</t>
    <phoneticPr fontId="23"/>
  </si>
  <si>
    <t>monthly PV</t>
    <phoneticPr fontId="23"/>
  </si>
  <si>
    <t>calculation</t>
    <phoneticPr fontId="23"/>
  </si>
  <si>
    <t>revenue</t>
    <phoneticPr fontId="23"/>
  </si>
  <si>
    <t>other revenue</t>
    <phoneticPr fontId="23"/>
  </si>
  <si>
    <t>voice flat rate - cumulative</t>
    <phoneticPr fontId="23"/>
  </si>
  <si>
    <t>Max</t>
    <phoneticPr fontId="23"/>
  </si>
  <si>
    <t>Family call - free</t>
    <phoneticPr fontId="23"/>
  </si>
  <si>
    <t>others</t>
    <phoneticPr fontId="23"/>
  </si>
  <si>
    <t>one off</t>
    <phoneticPr fontId="23"/>
  </si>
  <si>
    <t>voice flat rate</t>
    <phoneticPr fontId="23"/>
  </si>
  <si>
    <t>value discount - revenue impact YoY</t>
  </si>
  <si>
    <t>value discount - DELTA revenue impact YoY</t>
    <phoneticPr fontId="23"/>
  </si>
  <si>
    <t>value discount - discount per unit</t>
  </si>
  <si>
    <t>Value subscribers</t>
    <phoneticPr fontId="23"/>
  </si>
  <si>
    <t>value subscribers - net add</t>
  </si>
  <si>
    <t>Cumulative value discount</t>
    <phoneticPr fontId="23"/>
  </si>
  <si>
    <t>Cumulative value discount ARPU</t>
    <phoneticPr fontId="23"/>
  </si>
  <si>
    <t>Value discount</t>
    <phoneticPr fontId="23"/>
  </si>
  <si>
    <t>Value subscribers - net adds</t>
    <phoneticPr fontId="23"/>
  </si>
  <si>
    <t>smartphone installed base</t>
    <phoneticPr fontId="23"/>
  </si>
  <si>
    <t>link</t>
    <phoneticPr fontId="23"/>
  </si>
  <si>
    <t>per handset gross profit</t>
    <phoneticPr fontId="23"/>
  </si>
  <si>
    <t>% of smart ARPU rev</t>
    <phoneticPr fontId="23"/>
  </si>
  <si>
    <t>interest generate asset2</t>
  </si>
  <si>
    <t>interest generate asset3</t>
  </si>
  <si>
    <t>interest generate asset4</t>
  </si>
  <si>
    <t>interest generate asset5</t>
  </si>
  <si>
    <t>This sheet contains Factset binary data for use with this workbook's =FDS codes.  Modifying the worksheet's contents may damage the workbook's =FDS functionality.</t>
  </si>
  <si>
    <t>others9</t>
  </si>
  <si>
    <t>asset w/d4</t>
  </si>
  <si>
    <t>asset w/d5</t>
  </si>
  <si>
    <t>shares outstanding0</t>
    <phoneticPr fontId="23"/>
  </si>
  <si>
    <t>end</t>
    <phoneticPr fontId="23"/>
  </si>
  <si>
    <t>end treasury</t>
    <phoneticPr fontId="23"/>
  </si>
  <si>
    <t>average</t>
    <phoneticPr fontId="23"/>
  </si>
  <si>
    <t>share buyback - value</t>
    <phoneticPr fontId="23"/>
  </si>
  <si>
    <t>buyback price</t>
    <phoneticPr fontId="23"/>
  </si>
  <si>
    <t>consolidated</t>
    <phoneticPr fontId="23"/>
  </si>
  <si>
    <t>OP</t>
    <phoneticPr fontId="23"/>
  </si>
  <si>
    <t>NI</t>
    <phoneticPr fontId="23"/>
  </si>
  <si>
    <t>USGAAP</t>
    <phoneticPr fontId="23"/>
  </si>
  <si>
    <t>JAPAN GAAP</t>
    <phoneticPr fontId="23"/>
  </si>
  <si>
    <t>SAC&amp;SRC unit - Japan GAAP</t>
    <phoneticPr fontId="23"/>
  </si>
  <si>
    <t>end w/o treasury</t>
    <phoneticPr fontId="23"/>
  </si>
  <si>
    <t>iPhone</t>
    <phoneticPr fontId="23"/>
  </si>
  <si>
    <t>unit</t>
    <phoneticPr fontId="23"/>
  </si>
  <si>
    <t>% of smartphone</t>
    <phoneticPr fontId="23"/>
  </si>
  <si>
    <t>Android</t>
    <phoneticPr fontId="23"/>
  </si>
  <si>
    <t>installed base</t>
    <phoneticPr fontId="23"/>
  </si>
  <si>
    <t>1yr upgrade</t>
    <phoneticPr fontId="23"/>
  </si>
  <si>
    <t>1yr upgrade - %</t>
    <phoneticPr fontId="23"/>
  </si>
  <si>
    <t>2yr upgrade - %</t>
    <phoneticPr fontId="23"/>
  </si>
  <si>
    <t>2yr upgrade</t>
    <phoneticPr fontId="23"/>
  </si>
  <si>
    <t>churn %</t>
    <phoneticPr fontId="23"/>
  </si>
  <si>
    <t xml:space="preserve">SP mode </t>
    <phoneticPr fontId="23"/>
  </si>
  <si>
    <t>new %</t>
    <phoneticPr fontId="23"/>
  </si>
  <si>
    <t>upgrade %</t>
    <phoneticPr fontId="23"/>
  </si>
  <si>
    <t>SP mode revenue</t>
    <phoneticPr fontId="23"/>
  </si>
  <si>
    <t>SP mode ARPU</t>
    <phoneticPr fontId="23"/>
  </si>
  <si>
    <t>minority interest3</t>
  </si>
  <si>
    <t>minority interest4</t>
  </si>
  <si>
    <t>minority interest5</t>
  </si>
  <si>
    <t>shareholders' equity1</t>
  </si>
  <si>
    <t>shareholders' equity2</t>
  </si>
  <si>
    <t>shareholders' equity3</t>
  </si>
  <si>
    <t>shareholders' equity4</t>
  </si>
  <si>
    <t>shareholders' equity5</t>
  </si>
  <si>
    <t>total liability and equity1</t>
  </si>
  <si>
    <t>plug</t>
    <phoneticPr fontId="23"/>
  </si>
  <si>
    <t>Fin. CF0</t>
  </si>
  <si>
    <t>voice</t>
    <phoneticPr fontId="23"/>
  </si>
  <si>
    <t>data</t>
    <phoneticPr fontId="23"/>
  </si>
  <si>
    <t>unit cost</t>
    <phoneticPr fontId="23"/>
  </si>
  <si>
    <t>Free CF1</t>
  </si>
  <si>
    <t>Free CF2</t>
  </si>
  <si>
    <t>Free CF3</t>
  </si>
  <si>
    <t>Free CF4</t>
  </si>
  <si>
    <t>Free CF5</t>
  </si>
  <si>
    <t>othres7</t>
  </si>
  <si>
    <t>othres8</t>
  </si>
  <si>
    <t>othres9</t>
  </si>
  <si>
    <t>othres10</t>
  </si>
  <si>
    <t>OCF1</t>
  </si>
  <si>
    <t>OCF2</t>
  </si>
  <si>
    <t>OCF3</t>
  </si>
  <si>
    <t>OCF4</t>
  </si>
  <si>
    <t>OCF5</t>
  </si>
  <si>
    <t>capex1</t>
  </si>
  <si>
    <t>capex2</t>
  </si>
  <si>
    <t>capex3</t>
  </si>
  <si>
    <t>capex4</t>
  </si>
  <si>
    <t>capex5</t>
  </si>
  <si>
    <t>others1</t>
  </si>
  <si>
    <t>ICF1</t>
  </si>
  <si>
    <t>ICF2</t>
  </si>
  <si>
    <t>ICF3</t>
  </si>
  <si>
    <t>ICF4</t>
  </si>
  <si>
    <t>ICF5</t>
  </si>
  <si>
    <t>financing1</t>
  </si>
  <si>
    <t>financing2</t>
  </si>
  <si>
    <t>financing3</t>
  </si>
  <si>
    <t>financing4</t>
  </si>
  <si>
    <t>financing5</t>
  </si>
  <si>
    <r>
      <t>NTT</t>
    </r>
    <r>
      <rPr>
        <sz val="9"/>
        <rFont val="ＭＳ Ｐゴシック"/>
        <family val="3"/>
        <charset val="128"/>
      </rPr>
      <t>グループ費用</t>
    </r>
    <rPh sb="7" eb="9">
      <t>ヒヨウ</t>
    </rPh>
    <phoneticPr fontId="23"/>
  </si>
  <si>
    <t>total</t>
    <phoneticPr fontId="23"/>
  </si>
  <si>
    <t>yoy</t>
    <phoneticPr fontId="23"/>
  </si>
  <si>
    <t>voice traffic</t>
    <phoneticPr fontId="23"/>
  </si>
  <si>
    <t>handset unit sold</t>
    <phoneticPr fontId="23"/>
  </si>
  <si>
    <t>change in working capital0</t>
    <phoneticPr fontId="23"/>
  </si>
  <si>
    <t>othres0</t>
    <phoneticPr fontId="23"/>
  </si>
  <si>
    <t>OCF0</t>
    <phoneticPr fontId="23"/>
  </si>
  <si>
    <t>capex0</t>
    <phoneticPr fontId="23"/>
  </si>
  <si>
    <t>total - capex only</t>
    <phoneticPr fontId="23"/>
  </si>
  <si>
    <t>others0</t>
    <phoneticPr fontId="23"/>
  </si>
  <si>
    <t>total others - ex capex</t>
    <phoneticPr fontId="23"/>
  </si>
  <si>
    <t>long term investment</t>
    <phoneticPr fontId="23"/>
  </si>
  <si>
    <t>ICF0</t>
    <phoneticPr fontId="23"/>
  </si>
  <si>
    <t>financing0</t>
    <phoneticPr fontId="23"/>
  </si>
  <si>
    <t>Redeemable noncontrolling interest</t>
    <phoneticPr fontId="23"/>
  </si>
  <si>
    <t>reported - average</t>
    <phoneticPr fontId="23"/>
  </si>
  <si>
    <t>reported - fully  diluted</t>
    <phoneticPr fontId="23"/>
  </si>
  <si>
    <t>end</t>
    <phoneticPr fontId="23"/>
  </si>
  <si>
    <t>dps0</t>
    <phoneticPr fontId="23"/>
  </si>
  <si>
    <t>annual</t>
    <phoneticPr fontId="23"/>
  </si>
  <si>
    <t>half0</t>
    <phoneticPr fontId="23"/>
  </si>
  <si>
    <t>payout ratio</t>
    <phoneticPr fontId="23"/>
  </si>
  <si>
    <t>interest payment</t>
    <phoneticPr fontId="23"/>
  </si>
  <si>
    <t>interest bearing debt</t>
    <phoneticPr fontId="23"/>
  </si>
  <si>
    <t>interest rate%</t>
    <phoneticPr fontId="23"/>
  </si>
  <si>
    <t>normal NI</t>
    <phoneticPr fontId="23"/>
  </si>
  <si>
    <t>docomo mova</t>
    <phoneticPr fontId="23"/>
  </si>
  <si>
    <t>interest income</t>
    <phoneticPr fontId="23"/>
  </si>
  <si>
    <t>depreciation0</t>
    <phoneticPr fontId="23"/>
  </si>
  <si>
    <t>depreciation</t>
    <phoneticPr fontId="23"/>
  </si>
  <si>
    <t>asset w/d</t>
    <phoneticPr fontId="23"/>
  </si>
  <si>
    <t>PBT</t>
    <phoneticPr fontId="23"/>
  </si>
  <si>
    <t>NI</t>
    <phoneticPr fontId="23"/>
  </si>
  <si>
    <t>DPS</t>
    <phoneticPr fontId="23"/>
  </si>
  <si>
    <t>Capex</t>
    <phoneticPr fontId="23"/>
  </si>
  <si>
    <t>others</t>
    <phoneticPr fontId="23"/>
  </si>
  <si>
    <t>1Q01</t>
  </si>
  <si>
    <t>2Q01</t>
  </si>
  <si>
    <t>3Q01</t>
  </si>
  <si>
    <t>4Q01</t>
  </si>
  <si>
    <t>1Q02</t>
  </si>
  <si>
    <t>2Q02</t>
  </si>
  <si>
    <t>3Q02</t>
  </si>
  <si>
    <t>4Q02</t>
  </si>
  <si>
    <t>1Q03</t>
  </si>
  <si>
    <t>Data</t>
    <phoneticPr fontId="23"/>
  </si>
  <si>
    <r>
      <t>ARPU others2</t>
    </r>
    <r>
      <rPr>
        <sz val="12"/>
        <color indexed="8"/>
        <rFont val="Calibri"/>
        <family val="2"/>
      </rPr>
      <t/>
    </r>
  </si>
  <si>
    <r>
      <t>ARPU others3</t>
    </r>
    <r>
      <rPr>
        <sz val="12"/>
        <color indexed="8"/>
        <rFont val="Calibri"/>
        <family val="2"/>
      </rPr>
      <t/>
    </r>
  </si>
  <si>
    <r>
      <t>ARPU others4</t>
    </r>
    <r>
      <rPr>
        <sz val="12"/>
        <color indexed="8"/>
        <rFont val="Calibri"/>
        <family val="2"/>
      </rPr>
      <t/>
    </r>
  </si>
  <si>
    <t>share buyback</t>
    <phoneticPr fontId="23"/>
  </si>
  <si>
    <t>dividend</t>
    <phoneticPr fontId="23"/>
  </si>
  <si>
    <t>others - plug</t>
    <phoneticPr fontId="23"/>
  </si>
  <si>
    <t>cash0</t>
    <phoneticPr fontId="23"/>
  </si>
  <si>
    <t>change in cash</t>
    <phoneticPr fontId="23"/>
  </si>
  <si>
    <t>adjustment</t>
    <phoneticPr fontId="23"/>
  </si>
  <si>
    <t>Free CF0</t>
    <phoneticPr fontId="23"/>
  </si>
  <si>
    <t>revenue</t>
    <phoneticPr fontId="23"/>
  </si>
  <si>
    <t>total</t>
    <phoneticPr fontId="23"/>
  </si>
  <si>
    <t>service</t>
    <phoneticPr fontId="23"/>
  </si>
  <si>
    <t>equip. &amp; others</t>
    <phoneticPr fontId="23"/>
  </si>
  <si>
    <t>operating cost</t>
    <phoneticPr fontId="23"/>
  </si>
  <si>
    <t>OP</t>
    <phoneticPr fontId="23"/>
  </si>
  <si>
    <t>EBITDA</t>
    <phoneticPr fontId="23"/>
  </si>
  <si>
    <t>service revenue</t>
    <phoneticPr fontId="23"/>
  </si>
  <si>
    <t>other cost total</t>
    <phoneticPr fontId="23"/>
  </si>
  <si>
    <t>marketable securities</t>
    <phoneticPr fontId="23"/>
  </si>
  <si>
    <t>2Q04</t>
  </si>
  <si>
    <t>3Q04</t>
  </si>
  <si>
    <t>total liability and equity2</t>
  </si>
  <si>
    <t>total liability and equity3</t>
  </si>
  <si>
    <t>total liability and equity4</t>
  </si>
  <si>
    <t>total liability and equity5</t>
  </si>
  <si>
    <t>revenue1</t>
  </si>
  <si>
    <t>revenue2</t>
  </si>
  <si>
    <t>revenue3</t>
  </si>
  <si>
    <t>revenue4</t>
  </si>
  <si>
    <t>revenue5</t>
  </si>
  <si>
    <t>revenue6</t>
  </si>
  <si>
    <t>revenue7</t>
  </si>
  <si>
    <t>revenue8</t>
  </si>
  <si>
    <t>revenue9</t>
  </si>
  <si>
    <t>revenue10</t>
  </si>
  <si>
    <t>OP1</t>
  </si>
  <si>
    <t>OP2</t>
  </si>
  <si>
    <t>OP3</t>
  </si>
  <si>
    <t>OP4</t>
  </si>
  <si>
    <t>OP5</t>
  </si>
  <si>
    <t>OP6</t>
  </si>
  <si>
    <t>OP7</t>
  </si>
  <si>
    <t>OP8</t>
  </si>
  <si>
    <t>OP9</t>
  </si>
  <si>
    <t>OP10</t>
  </si>
  <si>
    <t>non operating income1</t>
  </si>
  <si>
    <t>non operating income2</t>
  </si>
  <si>
    <t>non operating income3</t>
  </si>
  <si>
    <t>non operating income4</t>
  </si>
  <si>
    <t>non operating income5</t>
  </si>
  <si>
    <t>non operating expense1</t>
  </si>
  <si>
    <t>non operating expense2</t>
  </si>
  <si>
    <t>non operating expense3</t>
  </si>
  <si>
    <t>non operating expense4</t>
  </si>
  <si>
    <t>non operating expense5</t>
  </si>
  <si>
    <t>cash &amp; equiv.</t>
    <phoneticPr fontId="23"/>
  </si>
  <si>
    <t>yoy%</t>
    <phoneticPr fontId="23"/>
  </si>
  <si>
    <t>Revenue0</t>
    <phoneticPr fontId="23"/>
  </si>
  <si>
    <t>Revenue1</t>
  </si>
  <si>
    <t>Revenue2</t>
  </si>
  <si>
    <t>Revenue3</t>
  </si>
  <si>
    <t>service revenue</t>
    <phoneticPr fontId="23"/>
  </si>
  <si>
    <t>other service revenue</t>
    <phoneticPr fontId="23"/>
  </si>
  <si>
    <t>Count</t>
  </si>
  <si>
    <t>EBITDA</t>
    <phoneticPr fontId="23"/>
  </si>
  <si>
    <t>4Q04</t>
  </si>
  <si>
    <t>equipment revenue</t>
    <phoneticPr fontId="23"/>
  </si>
  <si>
    <t>Operating cost</t>
    <phoneticPr fontId="23"/>
  </si>
  <si>
    <t>Total</t>
    <phoneticPr fontId="23"/>
  </si>
  <si>
    <t>handset / device cost</t>
    <phoneticPr fontId="23"/>
  </si>
  <si>
    <t>network cost</t>
    <phoneticPr fontId="23"/>
  </si>
  <si>
    <t>personnel</t>
    <phoneticPr fontId="23"/>
  </si>
  <si>
    <t>outsourcing</t>
    <phoneticPr fontId="23"/>
  </si>
  <si>
    <t>FCF - NOPAT14</t>
  </si>
  <si>
    <t>FCF - NOPAT15</t>
  </si>
  <si>
    <t>consolidated</t>
    <phoneticPr fontId="23"/>
  </si>
  <si>
    <t>extraordinary income1</t>
  </si>
  <si>
    <t>interest bearing debt2</t>
  </si>
  <si>
    <t>interest bearing debt3</t>
  </si>
  <si>
    <t>interest bearing debt4</t>
  </si>
  <si>
    <t>interest bearing debt5</t>
  </si>
  <si>
    <t>interest generate asset1</t>
  </si>
  <si>
    <t>monthly discount</t>
    <phoneticPr fontId="23"/>
  </si>
  <si>
    <t>revenue impact</t>
    <phoneticPr fontId="23"/>
  </si>
  <si>
    <t>before monthly discount</t>
    <phoneticPr fontId="23"/>
  </si>
  <si>
    <t>monthly discount per smartphone user</t>
    <phoneticPr fontId="23"/>
  </si>
  <si>
    <t>iPhone installed base</t>
    <phoneticPr fontId="23"/>
  </si>
  <si>
    <t>Android installed base</t>
    <phoneticPr fontId="23"/>
  </si>
  <si>
    <t>iPhone monthly discount</t>
    <phoneticPr fontId="23"/>
  </si>
  <si>
    <t>Android monthly discount</t>
    <phoneticPr fontId="23"/>
  </si>
  <si>
    <t>average</t>
    <phoneticPr fontId="23"/>
  </si>
  <si>
    <t>Fin. CF1</t>
  </si>
  <si>
    <t>Fin. CF2</t>
  </si>
  <si>
    <t>EBITDA7</t>
  </si>
  <si>
    <t>EBITDA8</t>
  </si>
  <si>
    <t>EBITDA9</t>
  </si>
  <si>
    <t>EBITDA10</t>
  </si>
  <si>
    <t>EBITDA11</t>
  </si>
  <si>
    <t>EBITDA12</t>
  </si>
  <si>
    <t>EBITDA13</t>
  </si>
  <si>
    <t>EBITDA14</t>
  </si>
  <si>
    <t>EBITDA15</t>
  </si>
  <si>
    <t>capex6</t>
  </si>
  <si>
    <t>capex7</t>
  </si>
  <si>
    <t>capex8</t>
  </si>
  <si>
    <t>capex9</t>
  </si>
  <si>
    <t>capex10</t>
  </si>
  <si>
    <t>capex11</t>
  </si>
  <si>
    <t>capex12</t>
  </si>
  <si>
    <t>capex13</t>
  </si>
  <si>
    <t>capex14</t>
  </si>
  <si>
    <t>smart ARPU</t>
    <phoneticPr fontId="23"/>
  </si>
  <si>
    <t>after monthly discount</t>
    <phoneticPr fontId="23"/>
  </si>
  <si>
    <t>monthly discount</t>
    <phoneticPr fontId="23"/>
  </si>
  <si>
    <t>smart</t>
    <phoneticPr fontId="23"/>
  </si>
  <si>
    <t>before</t>
    <phoneticPr fontId="23"/>
  </si>
  <si>
    <t>after</t>
    <phoneticPr fontId="23"/>
  </si>
  <si>
    <t>docomo data ARPU factors</t>
    <phoneticPr fontId="23"/>
  </si>
  <si>
    <t>SP mode subscribers</t>
    <phoneticPr fontId="23"/>
  </si>
  <si>
    <t>i-mode subscribers</t>
    <phoneticPr fontId="23"/>
  </si>
  <si>
    <t>i-mode ARPU</t>
    <phoneticPr fontId="23"/>
  </si>
  <si>
    <t>i-mode data revenue</t>
    <phoneticPr fontId="23"/>
  </si>
  <si>
    <t>data revenue</t>
    <phoneticPr fontId="23"/>
  </si>
  <si>
    <t>others subscribers</t>
    <phoneticPr fontId="23"/>
  </si>
  <si>
    <t>other ARPU</t>
    <phoneticPr fontId="23"/>
  </si>
  <si>
    <t>yoy</t>
    <phoneticPr fontId="23"/>
  </si>
  <si>
    <t>net add share</t>
    <phoneticPr fontId="23"/>
  </si>
  <si>
    <t>gross add share</t>
    <phoneticPr fontId="23"/>
  </si>
  <si>
    <t>Others</t>
    <phoneticPr fontId="23"/>
  </si>
  <si>
    <t>% of total</t>
    <phoneticPr fontId="23"/>
  </si>
  <si>
    <t>othres3</t>
  </si>
  <si>
    <t>othres4</t>
  </si>
  <si>
    <t>othres5</t>
  </si>
  <si>
    <t>othres6</t>
  </si>
  <si>
    <t>FCF (=OCF-ICF)</t>
    <phoneticPr fontId="23"/>
  </si>
  <si>
    <t>consolidated revenue</t>
    <phoneticPr fontId="23"/>
  </si>
  <si>
    <t>OP0</t>
    <phoneticPr fontId="23"/>
  </si>
  <si>
    <t>EBITDA0</t>
    <phoneticPr fontId="23"/>
  </si>
  <si>
    <t>FCF - NOPAT0</t>
    <phoneticPr fontId="23"/>
  </si>
  <si>
    <t>FCF - NOPAT1</t>
  </si>
  <si>
    <t>FCF - NOPAT2</t>
  </si>
  <si>
    <t>depre rate%9</t>
  </si>
  <si>
    <t>depre rate%10</t>
  </si>
  <si>
    <t>depre rate%11</t>
  </si>
  <si>
    <t>depre rate%12</t>
  </si>
  <si>
    <t>depre rate%13</t>
  </si>
  <si>
    <t>depre rate%14</t>
  </si>
  <si>
    <t>net income4</t>
  </si>
  <si>
    <t>net income5</t>
  </si>
  <si>
    <t>depreciation1</t>
  </si>
  <si>
    <t>depreciation2</t>
  </si>
  <si>
    <t>depreciation3</t>
  </si>
  <si>
    <t>depreciation4</t>
  </si>
  <si>
    <t>depreciation5</t>
  </si>
  <si>
    <t>change in working capital1</t>
  </si>
  <si>
    <t>SAC &amp; SRC</t>
    <phoneticPr fontId="23"/>
  </si>
  <si>
    <t>SAC</t>
    <phoneticPr fontId="23"/>
  </si>
  <si>
    <t>SRC</t>
    <phoneticPr fontId="23"/>
  </si>
  <si>
    <t>SAC &amp; SRC - others2</t>
  </si>
  <si>
    <t>SAC &amp; SRC - others3</t>
  </si>
  <si>
    <t>SAC &amp; SRC - others4</t>
  </si>
  <si>
    <t>SAC &amp; SRC - others5</t>
  </si>
  <si>
    <t>SAC &amp; SRC - others6</t>
  </si>
  <si>
    <t>SAC &amp; SRC - others7</t>
  </si>
  <si>
    <t>Change in cash</t>
    <phoneticPr fontId="23"/>
  </si>
  <si>
    <t>mkting &amp; promotion</t>
  </si>
  <si>
    <t>service maintenance</t>
  </si>
  <si>
    <t>monthly discount cumulative ARPU - yoy impact</t>
  </si>
  <si>
    <t>monthly discount cumulative ARPU</t>
  </si>
  <si>
    <t>monthly discount cumulative revenue</t>
  </si>
  <si>
    <t>2Q03</t>
  </si>
  <si>
    <t>3Q03</t>
  </si>
  <si>
    <t>4Q03</t>
  </si>
  <si>
    <t>1Q04</t>
  </si>
  <si>
    <t>9437.T,mscalc:sedolCodeCalc</t>
  </si>
  <si>
    <t>9437.T,mscalc:targetPrice,,,,USD</t>
  </si>
  <si>
    <t>9437.T,mscalc:closePriceCurrencyCalc</t>
  </si>
  <si>
    <t>Xi (LTE) unit sales - upgrade</t>
    <phoneticPr fontId="23"/>
  </si>
  <si>
    <t>Value subscribers</t>
    <phoneticPr fontId="23"/>
  </si>
  <si>
    <r>
      <t xml:space="preserve">monthly discount - </t>
    </r>
    <r>
      <rPr>
        <sz val="9"/>
        <rFont val="ＭＳ Ｐゴシック"/>
        <family val="3"/>
        <charset val="128"/>
      </rPr>
      <t>購入サポート</t>
    </r>
    <rPh sb="19" eb="21">
      <t>コウニュウ</t>
    </rPh>
    <phoneticPr fontId="23"/>
  </si>
  <si>
    <t>actual others2</t>
  </si>
  <si>
    <t>actual others3</t>
  </si>
  <si>
    <t>actual others4</t>
  </si>
  <si>
    <t>actual others5</t>
  </si>
  <si>
    <t>sum check</t>
    <phoneticPr fontId="23"/>
  </si>
  <si>
    <t>eps0</t>
    <phoneticPr fontId="23"/>
  </si>
  <si>
    <t>OP - PBT</t>
    <phoneticPr fontId="23"/>
  </si>
  <si>
    <t>NI / PBT</t>
    <phoneticPr fontId="23"/>
  </si>
  <si>
    <t>Normal NI + depre + asset w/d - capex</t>
    <phoneticPr fontId="23"/>
  </si>
  <si>
    <t>NTT group cost</t>
    <phoneticPr fontId="23"/>
  </si>
  <si>
    <t>fixed asset investment</t>
    <phoneticPr fontId="23"/>
  </si>
  <si>
    <t>intangible asset investment</t>
    <phoneticPr fontId="23"/>
  </si>
  <si>
    <t>Others</t>
    <phoneticPr fontId="23"/>
  </si>
  <si>
    <t>Smartphone installed base</t>
    <phoneticPr fontId="23"/>
  </si>
  <si>
    <t>YoY%</t>
    <phoneticPr fontId="23"/>
  </si>
  <si>
    <t>YoY</t>
    <phoneticPr fontId="23"/>
  </si>
  <si>
    <t>financing9</t>
  </si>
  <si>
    <t>financing10</t>
  </si>
  <si>
    <t>cash1</t>
  </si>
  <si>
    <t>cash2</t>
  </si>
  <si>
    <t>cash3</t>
  </si>
  <si>
    <t>cash4</t>
  </si>
  <si>
    <t>cash5</t>
  </si>
  <si>
    <t>Total liabilities and equity</t>
    <phoneticPr fontId="23"/>
  </si>
  <si>
    <t>Net debt</t>
    <phoneticPr fontId="23"/>
  </si>
  <si>
    <t>Investment CF</t>
    <phoneticPr fontId="23"/>
  </si>
  <si>
    <t>Others</t>
    <phoneticPr fontId="23"/>
  </si>
  <si>
    <t>FCF</t>
    <phoneticPr fontId="23"/>
  </si>
  <si>
    <t>Financial CF</t>
    <phoneticPr fontId="23"/>
  </si>
  <si>
    <t>share buyback</t>
    <phoneticPr fontId="23"/>
  </si>
  <si>
    <t>dividend</t>
    <phoneticPr fontId="23"/>
  </si>
  <si>
    <t>Year end cash</t>
    <phoneticPr fontId="23"/>
  </si>
  <si>
    <t>foma PV</t>
    <phoneticPr fontId="23"/>
  </si>
  <si>
    <t>waterfall - EBITDA9</t>
  </si>
  <si>
    <t>waterfall - EBITDA10</t>
  </si>
  <si>
    <t>waterfall - EBITDA11</t>
  </si>
  <si>
    <t>waterfall - EBITDA12</t>
  </si>
  <si>
    <t>waterfall - EBITDA13</t>
  </si>
  <si>
    <t>waterfall - EBITDA14</t>
  </si>
  <si>
    <t>waterfall - EBITDA15</t>
  </si>
  <si>
    <t>mobile service revenue</t>
    <phoneticPr fontId="23"/>
  </si>
  <si>
    <t>SAC&amp;SRC</t>
    <phoneticPr fontId="23"/>
  </si>
  <si>
    <t>handset revenue</t>
    <phoneticPr fontId="23"/>
  </si>
  <si>
    <t>handset cost</t>
    <phoneticPr fontId="23"/>
  </si>
  <si>
    <t>smartphone</t>
    <phoneticPr fontId="23"/>
  </si>
  <si>
    <t>monthly discount - ARPU impact</t>
    <phoneticPr fontId="23"/>
  </si>
  <si>
    <t>subscribers6</t>
  </si>
  <si>
    <t>subscribers7</t>
  </si>
  <si>
    <t>subscribers8</t>
  </si>
  <si>
    <t>subscribers9</t>
  </si>
  <si>
    <t>subscribers10</t>
  </si>
  <si>
    <t>total</t>
    <phoneticPr fontId="23"/>
  </si>
  <si>
    <t>unit price - US GAAP</t>
    <phoneticPr fontId="23"/>
  </si>
  <si>
    <t>Total</t>
    <phoneticPr fontId="23"/>
  </si>
  <si>
    <t>handset unit sales total</t>
    <phoneticPr fontId="23"/>
  </si>
  <si>
    <t>new</t>
    <phoneticPr fontId="23"/>
  </si>
  <si>
    <t>handset unit upgrade</t>
    <phoneticPr fontId="23"/>
  </si>
  <si>
    <t>handset unit cost</t>
    <phoneticPr fontId="23"/>
  </si>
  <si>
    <t>handset others1</t>
    <phoneticPr fontId="23"/>
  </si>
  <si>
    <t>handset others2</t>
  </si>
  <si>
    <t>handset others3</t>
  </si>
  <si>
    <t>handset others4</t>
  </si>
  <si>
    <t>handset others5</t>
  </si>
  <si>
    <t>cum</t>
    <phoneticPr fontId="23"/>
  </si>
  <si>
    <t>ARPU impact</t>
    <phoneticPr fontId="23"/>
  </si>
  <si>
    <t>discount per unit</t>
    <phoneticPr fontId="23"/>
  </si>
  <si>
    <t>revenue impact - cumulative</t>
    <phoneticPr fontId="23"/>
  </si>
  <si>
    <t>revenue impact - actual (from ARPU * subs)</t>
    <phoneticPr fontId="23"/>
  </si>
  <si>
    <t>QoQ</t>
    <phoneticPr fontId="23"/>
  </si>
  <si>
    <t>unit</t>
    <phoneticPr fontId="23"/>
  </si>
  <si>
    <t>voice flat rate (yoy)</t>
    <phoneticPr fontId="23"/>
  </si>
  <si>
    <t>impact</t>
    <phoneticPr fontId="23"/>
  </si>
  <si>
    <t>voice ARPU upside</t>
    <phoneticPr fontId="23"/>
  </si>
  <si>
    <t>LTE smartphone - average</t>
    <phoneticPr fontId="23"/>
  </si>
  <si>
    <t>LTE smartphone - average / total - %</t>
    <phoneticPr fontId="23"/>
  </si>
  <si>
    <t>LTE smartphone - average / total (yoy change)</t>
    <phoneticPr fontId="23"/>
  </si>
  <si>
    <t>balance check1</t>
  </si>
  <si>
    <t>9437 docomo</t>
    <phoneticPr fontId="23"/>
  </si>
  <si>
    <t>docomo OP</t>
    <phoneticPr fontId="23"/>
  </si>
  <si>
    <t>docomo revenue</t>
    <phoneticPr fontId="23"/>
  </si>
  <si>
    <t>depreciation - link</t>
    <phoneticPr fontId="23"/>
  </si>
  <si>
    <t>asset write down - link</t>
    <phoneticPr fontId="23"/>
  </si>
  <si>
    <t>sum check</t>
    <phoneticPr fontId="23"/>
  </si>
  <si>
    <t>hard input</t>
    <phoneticPr fontId="23"/>
  </si>
  <si>
    <t>docomo voice ARPU factors</t>
    <phoneticPr fontId="23"/>
  </si>
  <si>
    <t>change in working capital10</t>
  </si>
  <si>
    <t>othres1</t>
  </si>
  <si>
    <t>othres2</t>
  </si>
  <si>
    <t>SAC &amp; SRC</t>
    <phoneticPr fontId="23"/>
  </si>
  <si>
    <t>extraordinary income4</t>
  </si>
  <si>
    <t>extraordinary income5</t>
  </si>
  <si>
    <t>extraordinary loss1</t>
  </si>
  <si>
    <t>extraordinary loss2</t>
  </si>
  <si>
    <t>extraordinary loss3</t>
  </si>
  <si>
    <t>extraordinary loss4</t>
  </si>
  <si>
    <t>extraordinary loss5</t>
  </si>
  <si>
    <t>taxes1</t>
  </si>
  <si>
    <t>taxes2</t>
  </si>
  <si>
    <t>taxes3</t>
  </si>
  <si>
    <t>taxes4</t>
  </si>
  <si>
    <t>taxes5</t>
  </si>
  <si>
    <t>equity method income/loss1</t>
  </si>
  <si>
    <t>equity method income/loss2</t>
  </si>
  <si>
    <t>equity method income/loss3</t>
  </si>
  <si>
    <t>equity method income/loss4</t>
  </si>
  <si>
    <t>equity method income/loss5</t>
  </si>
  <si>
    <t>eps1</t>
  </si>
  <si>
    <t>eps2</t>
  </si>
  <si>
    <t>eps3</t>
  </si>
  <si>
    <t>PBT1</t>
  </si>
  <si>
    <t>PBT2</t>
  </si>
  <si>
    <t>PBT3</t>
  </si>
  <si>
    <t>PBT4</t>
  </si>
  <si>
    <t>PBT5</t>
  </si>
  <si>
    <t>short term loan1</t>
  </si>
  <si>
    <t>interest bearing debt1</t>
  </si>
  <si>
    <t>data card / wifi router</t>
    <phoneticPr fontId="23"/>
  </si>
  <si>
    <t>check</t>
    <phoneticPr fontId="23"/>
  </si>
  <si>
    <t>voice</t>
    <phoneticPr fontId="23"/>
  </si>
  <si>
    <t>data</t>
    <phoneticPr fontId="23"/>
  </si>
  <si>
    <t>implied subs</t>
    <phoneticPr fontId="23"/>
  </si>
  <si>
    <t>voice + data</t>
    <phoneticPr fontId="23"/>
  </si>
  <si>
    <t>Revenue</t>
    <phoneticPr fontId="23"/>
  </si>
  <si>
    <t>equipment</t>
    <phoneticPr fontId="23"/>
  </si>
  <si>
    <t>voice</t>
    <phoneticPr fontId="23"/>
  </si>
  <si>
    <t>opex</t>
    <phoneticPr fontId="23"/>
  </si>
  <si>
    <t>equipment - (SAC + handset)</t>
    <phoneticPr fontId="23"/>
  </si>
  <si>
    <t>Total yield</t>
    <phoneticPr fontId="23"/>
  </si>
  <si>
    <t>dividend</t>
    <phoneticPr fontId="23"/>
  </si>
  <si>
    <t>Capex</t>
    <phoneticPr fontId="23"/>
  </si>
  <si>
    <t>yoy%</t>
    <phoneticPr fontId="23"/>
  </si>
  <si>
    <t>% of revenue</t>
    <phoneticPr fontId="23"/>
  </si>
  <si>
    <t>docomo</t>
    <phoneticPr fontId="23"/>
  </si>
  <si>
    <t>KPI</t>
    <phoneticPr fontId="23"/>
  </si>
  <si>
    <t>Subscriber base</t>
    <phoneticPr fontId="23"/>
  </si>
  <si>
    <t>ARPU</t>
    <phoneticPr fontId="23"/>
  </si>
  <si>
    <t>Mobile service revenue (ARPU revenue)</t>
    <phoneticPr fontId="23"/>
  </si>
  <si>
    <t>yoy</t>
    <phoneticPr fontId="23"/>
  </si>
  <si>
    <t>ROE</t>
    <phoneticPr fontId="23"/>
  </si>
  <si>
    <t>investment &amp; others7</t>
  </si>
  <si>
    <t>investment &amp; others8</t>
  </si>
  <si>
    <t>investment &amp; others9</t>
  </si>
  <si>
    <t>investment &amp; others10</t>
  </si>
  <si>
    <t>total asset1</t>
  </si>
  <si>
    <t>total asset2</t>
  </si>
  <si>
    <t>total asset3</t>
  </si>
  <si>
    <t>total asset4</t>
  </si>
  <si>
    <t>total asset5</t>
  </si>
  <si>
    <t>current liabilities1</t>
  </si>
  <si>
    <t>current liabilities2</t>
  </si>
  <si>
    <t>current liabilities3</t>
  </si>
  <si>
    <t>current liabilities4</t>
  </si>
  <si>
    <t>current liabilities5</t>
  </si>
  <si>
    <t>current liabilities6</t>
  </si>
  <si>
    <t>current liabilities7</t>
  </si>
  <si>
    <t>current liabilities8</t>
  </si>
  <si>
    <t>current liabilities9</t>
  </si>
  <si>
    <t>current liabilities10</t>
  </si>
  <si>
    <t>long term liabilities1</t>
  </si>
  <si>
    <t>long term liabilities2</t>
  </si>
  <si>
    <t>long term liabilities3</t>
  </si>
  <si>
    <t>long term liabilities4</t>
  </si>
  <si>
    <t>long term liabilities5</t>
  </si>
  <si>
    <t>long term liabilities6</t>
  </si>
  <si>
    <t>long term liabilities7</t>
  </si>
  <si>
    <t>long term liabilities8</t>
  </si>
  <si>
    <t>long term liabilities9</t>
  </si>
  <si>
    <t>Fin. CF3</t>
  </si>
  <si>
    <t>Fin. CF4</t>
  </si>
  <si>
    <t>Fin. CF5</t>
  </si>
  <si>
    <t>investment &amp; others1</t>
  </si>
  <si>
    <t>investment &amp; others2</t>
  </si>
  <si>
    <t>investment &amp; others3</t>
  </si>
  <si>
    <t>JPY</t>
  </si>
  <si>
    <t>9437.T</t>
  </si>
  <si>
    <t>asset w/d6</t>
  </si>
  <si>
    <t>asset w/d7</t>
  </si>
  <si>
    <t>asset w/d8</t>
  </si>
  <si>
    <t>asset w/d9</t>
  </si>
  <si>
    <t>asset w/d10</t>
  </si>
  <si>
    <t>asset w/d11</t>
  </si>
  <si>
    <t>asset w/d12</t>
  </si>
  <si>
    <t>asset w/d13</t>
  </si>
  <si>
    <t>asset w/d14</t>
  </si>
  <si>
    <t>asset w/d15</t>
  </si>
  <si>
    <t>capex0</t>
  </si>
  <si>
    <t>depre0</t>
  </si>
  <si>
    <t>depre asset0</t>
  </si>
  <si>
    <t>consolidated</t>
    <phoneticPr fontId="23"/>
  </si>
  <si>
    <t>depre rate%0</t>
  </si>
  <si>
    <t>new</t>
    <phoneticPr fontId="23"/>
  </si>
  <si>
    <t>new others</t>
    <phoneticPr fontId="23"/>
  </si>
  <si>
    <t>others, Xi migration</t>
    <phoneticPr fontId="23"/>
  </si>
  <si>
    <t>QoQ</t>
    <phoneticPr fontId="23"/>
  </si>
  <si>
    <t>Mobile (LTE)</t>
    <phoneticPr fontId="23"/>
  </si>
  <si>
    <t>Mobile (Foma)</t>
    <phoneticPr fontId="23"/>
  </si>
  <si>
    <t>Mobile (Others)</t>
    <phoneticPr fontId="23"/>
  </si>
  <si>
    <t>data card</t>
    <phoneticPr fontId="23"/>
  </si>
  <si>
    <t>FP + SP subs</t>
    <phoneticPr fontId="23"/>
  </si>
  <si>
    <t>smartphone sales unit</t>
    <phoneticPr fontId="23"/>
  </si>
  <si>
    <t>churn</t>
    <phoneticPr fontId="23"/>
  </si>
  <si>
    <t>upgrade</t>
    <phoneticPr fontId="23"/>
  </si>
  <si>
    <t>%</t>
    <phoneticPr fontId="23"/>
  </si>
  <si>
    <t>total handset sales</t>
    <phoneticPr fontId="23"/>
  </si>
  <si>
    <t>gross add</t>
    <phoneticPr fontId="23"/>
  </si>
  <si>
    <t>total - module - prepaid</t>
    <phoneticPr fontId="23"/>
  </si>
  <si>
    <t>churn</t>
    <phoneticPr fontId="23"/>
  </si>
  <si>
    <t>% of total</t>
    <phoneticPr fontId="23"/>
  </si>
  <si>
    <t>total ARPU</t>
    <phoneticPr fontId="23"/>
  </si>
  <si>
    <t>EIFT</t>
    <phoneticPr fontId="23"/>
  </si>
  <si>
    <t>handset unit shipped</t>
    <phoneticPr fontId="23"/>
  </si>
  <si>
    <t>unit price - Japan GAAP</t>
    <phoneticPr fontId="23"/>
  </si>
  <si>
    <t>EITF / gross new units</t>
    <phoneticPr fontId="23"/>
  </si>
  <si>
    <t>FCF - NOPAT3</t>
  </si>
  <si>
    <t>FCF - NOPAT4</t>
  </si>
  <si>
    <t>FCF - NOPAT5</t>
  </si>
  <si>
    <t>FCF - NOPAT6</t>
  </si>
  <si>
    <t>FCF - NOPAT7</t>
  </si>
  <si>
    <t>FCF - NOPAT8</t>
  </si>
  <si>
    <t>FCF - NOPAT9</t>
  </si>
  <si>
    <t>FCF - NOPAT10</t>
  </si>
  <si>
    <t>FCF - NOPAT11</t>
  </si>
  <si>
    <t>FCF - NOPAT12</t>
  </si>
  <si>
    <t>FCF - NOPAT13</t>
  </si>
  <si>
    <t>AC ARPU</t>
    <phoneticPr fontId="23"/>
  </si>
  <si>
    <t>yoy</t>
    <phoneticPr fontId="23"/>
  </si>
  <si>
    <t>US GAAP</t>
    <phoneticPr fontId="23"/>
  </si>
  <si>
    <t>handset cost total</t>
    <phoneticPr fontId="23"/>
  </si>
  <si>
    <t>Total</t>
    <phoneticPr fontId="23"/>
  </si>
  <si>
    <t>handset unit price</t>
    <phoneticPr fontId="23"/>
  </si>
  <si>
    <t>SAC &amp; SRC - others1</t>
    <phoneticPr fontId="23"/>
  </si>
  <si>
    <t>ARPU others1</t>
    <phoneticPr fontId="23"/>
  </si>
  <si>
    <t>Total</t>
  </si>
  <si>
    <t>total asset0</t>
    <phoneticPr fontId="23"/>
  </si>
  <si>
    <t>current liabilities0</t>
    <phoneticPr fontId="23"/>
  </si>
  <si>
    <t>short term loan0</t>
    <phoneticPr fontId="23"/>
  </si>
  <si>
    <t>AP</t>
    <phoneticPr fontId="23"/>
  </si>
  <si>
    <t>AP / operating cost</t>
    <phoneticPr fontId="23"/>
  </si>
  <si>
    <t>long term liabilities0</t>
    <phoneticPr fontId="23"/>
  </si>
  <si>
    <t>long term loan0</t>
    <phoneticPr fontId="23"/>
  </si>
  <si>
    <t>DA</t>
    <phoneticPr fontId="23"/>
  </si>
  <si>
    <t>depreciation</t>
    <phoneticPr fontId="23"/>
  </si>
  <si>
    <t>asset write down</t>
    <phoneticPr fontId="23"/>
  </si>
  <si>
    <t>taxes</t>
    <phoneticPr fontId="23"/>
  </si>
  <si>
    <t>others</t>
    <phoneticPr fontId="23"/>
  </si>
  <si>
    <t>reported</t>
    <phoneticPr fontId="23"/>
  </si>
  <si>
    <t>handset gross profit (Japan GAAP)</t>
    <phoneticPr fontId="23"/>
  </si>
  <si>
    <t>voice</t>
    <phoneticPr fontId="23"/>
  </si>
  <si>
    <t>smart ARPU</t>
    <phoneticPr fontId="23"/>
  </si>
  <si>
    <t>others in others</t>
    <phoneticPr fontId="23"/>
  </si>
  <si>
    <t>Shareholders equity - gross</t>
    <phoneticPr fontId="23"/>
  </si>
  <si>
    <t>ARPU revenue</t>
    <phoneticPr fontId="23"/>
  </si>
  <si>
    <t>millage</t>
    <phoneticPr fontId="23"/>
  </si>
  <si>
    <t>NTT group cost</t>
    <phoneticPr fontId="23"/>
  </si>
  <si>
    <t>eps4</t>
  </si>
  <si>
    <t>eps5</t>
  </si>
  <si>
    <t>dps1</t>
  </si>
  <si>
    <t>dps2</t>
  </si>
  <si>
    <t>dps3</t>
  </si>
  <si>
    <t>dps4</t>
  </si>
  <si>
    <t>dps5</t>
  </si>
  <si>
    <t>shares outstanding1</t>
  </si>
  <si>
    <t>shares outstanding2</t>
  </si>
  <si>
    <t>shares outstanding5</t>
  </si>
  <si>
    <t>depre rate%15</t>
  </si>
  <si>
    <t>asset w/d0</t>
    <phoneticPr fontId="23"/>
  </si>
  <si>
    <t>asset w/d1</t>
  </si>
  <si>
    <t>asset w/d2</t>
  </si>
  <si>
    <t>asset w/d3</t>
  </si>
  <si>
    <t>Revenue4</t>
  </si>
  <si>
    <t>Revenue5</t>
  </si>
  <si>
    <t>Revenue6</t>
  </si>
  <si>
    <t>Revenue7</t>
  </si>
  <si>
    <t>Revenue8</t>
  </si>
  <si>
    <t>Revenue9</t>
  </si>
  <si>
    <t>Revenue10</t>
  </si>
  <si>
    <t>Revenue11</t>
  </si>
  <si>
    <t>Revenue12</t>
  </si>
  <si>
    <t>Revenue13</t>
  </si>
  <si>
    <t>Revenue14</t>
  </si>
  <si>
    <t>Revenue15</t>
  </si>
  <si>
    <t>OP11</t>
  </si>
  <si>
    <t>OP12</t>
  </si>
  <si>
    <t>OP13</t>
  </si>
  <si>
    <t>OP14</t>
  </si>
  <si>
    <t>OP15</t>
  </si>
  <si>
    <t>OP0</t>
  </si>
  <si>
    <t>EBITDA1</t>
  </si>
  <si>
    <t>EBITDA2</t>
  </si>
  <si>
    <t>EBITDA3</t>
  </si>
  <si>
    <t>EBITDA4</t>
  </si>
  <si>
    <t>EBITDA5</t>
  </si>
  <si>
    <t>EBITDA6</t>
  </si>
  <si>
    <t>subscribers1</t>
  </si>
  <si>
    <t>subscribers2</t>
  </si>
  <si>
    <t>subscribers3</t>
  </si>
  <si>
    <t>subscribers4</t>
  </si>
  <si>
    <t>subscribers5</t>
  </si>
  <si>
    <t>% of total revenue</t>
    <phoneticPr fontId="23"/>
  </si>
  <si>
    <t>% of service revenue</t>
    <phoneticPr fontId="23"/>
  </si>
  <si>
    <t>% of cellular revenue</t>
    <phoneticPr fontId="23"/>
  </si>
  <si>
    <t>3G</t>
    <phoneticPr fontId="23"/>
  </si>
  <si>
    <t>4G</t>
    <phoneticPr fontId="23"/>
  </si>
  <si>
    <t>2G</t>
  </si>
  <si>
    <t>core NW</t>
    <phoneticPr fontId="23"/>
  </si>
  <si>
    <t>servers</t>
    <phoneticPr fontId="23"/>
  </si>
  <si>
    <t>capex</t>
    <phoneticPr fontId="23"/>
  </si>
  <si>
    <t>half1</t>
  </si>
  <si>
    <t>sp mode</t>
    <phoneticPr fontId="23"/>
  </si>
  <si>
    <t>subscribers0</t>
    <phoneticPr fontId="23"/>
  </si>
  <si>
    <t>actual</t>
    <phoneticPr fontId="23"/>
  </si>
  <si>
    <t>ARPU x avg. subs</t>
    <phoneticPr fontId="23"/>
  </si>
  <si>
    <t>diff. (actual - ARPU revenue)</t>
    <phoneticPr fontId="23"/>
  </si>
  <si>
    <t>financing6</t>
  </si>
  <si>
    <t>financing7</t>
  </si>
  <si>
    <t>financing8</t>
  </si>
  <si>
    <t>9437.T,mscalc:targetPrice,,,,JPY</t>
  </si>
  <si>
    <t>$H$2</t>
  </si>
  <si>
    <t>millage</t>
    <phoneticPr fontId="23"/>
  </si>
  <si>
    <t>NTT group cost</t>
    <phoneticPr fontId="23"/>
  </si>
  <si>
    <t>asset write down</t>
    <phoneticPr fontId="23"/>
  </si>
  <si>
    <t>depreciation</t>
    <phoneticPr fontId="23"/>
  </si>
  <si>
    <t>taxes</t>
    <phoneticPr fontId="23"/>
  </si>
  <si>
    <t>others</t>
    <phoneticPr fontId="23"/>
  </si>
  <si>
    <t>network cost</t>
    <phoneticPr fontId="23"/>
  </si>
  <si>
    <t>hard number</t>
    <phoneticPr fontId="23"/>
  </si>
  <si>
    <t>interest generating asset</t>
    <phoneticPr fontId="23"/>
  </si>
  <si>
    <t>from rate % calculation</t>
    <phoneticPr fontId="23"/>
  </si>
  <si>
    <t>Total revenue</t>
    <phoneticPr fontId="23"/>
  </si>
  <si>
    <t>docomo</t>
    <phoneticPr fontId="23"/>
  </si>
  <si>
    <t>handset unit shipment</t>
    <phoneticPr fontId="23"/>
  </si>
  <si>
    <t>actual others6</t>
  </si>
  <si>
    <t>actual others7</t>
  </si>
  <si>
    <t>actual others8</t>
  </si>
  <si>
    <t>EITF per unit</t>
    <phoneticPr fontId="23"/>
  </si>
  <si>
    <t>EITF per unit</t>
    <phoneticPr fontId="23"/>
  </si>
  <si>
    <t>unit SAC &amp; SRC - IR base</t>
    <phoneticPr fontId="23"/>
  </si>
  <si>
    <t>FOMA ARPU</t>
    <phoneticPr fontId="23"/>
  </si>
  <si>
    <t>voice</t>
    <phoneticPr fontId="23"/>
  </si>
  <si>
    <t>data</t>
    <phoneticPr fontId="23"/>
  </si>
  <si>
    <t>mova ARPU</t>
    <phoneticPr fontId="23"/>
  </si>
  <si>
    <t>docomo - basic</t>
    <phoneticPr fontId="23"/>
  </si>
  <si>
    <t>EPS - basic</t>
    <phoneticPr fontId="23"/>
  </si>
  <si>
    <t>basic EPS</t>
    <phoneticPr fontId="23"/>
  </si>
  <si>
    <t>balance check</t>
    <phoneticPr fontId="23"/>
  </si>
  <si>
    <t>current asset1</t>
  </si>
  <si>
    <t>current asset2</t>
  </si>
  <si>
    <t>current asset3</t>
  </si>
  <si>
    <t>current asset4</t>
  </si>
  <si>
    <t>current asset5</t>
  </si>
  <si>
    <t>current asset6</t>
  </si>
  <si>
    <t>current asset7</t>
  </si>
  <si>
    <t>millage / revenue</t>
    <phoneticPr fontId="23"/>
  </si>
  <si>
    <t>shareholders' equity0</t>
    <phoneticPr fontId="23"/>
  </si>
  <si>
    <t>treasury stock</t>
    <phoneticPr fontId="23"/>
  </si>
  <si>
    <t>total liability and equity0</t>
    <phoneticPr fontId="23"/>
  </si>
  <si>
    <t>balance check0</t>
    <phoneticPr fontId="23"/>
  </si>
  <si>
    <t>interest bearing debt0</t>
    <phoneticPr fontId="23"/>
  </si>
  <si>
    <t>interest generate asset0</t>
    <phoneticPr fontId="23"/>
  </si>
  <si>
    <t>margin%</t>
    <phoneticPr fontId="23"/>
  </si>
  <si>
    <t>EITF - handset revenue</t>
    <phoneticPr fontId="23"/>
  </si>
  <si>
    <t>EITF - SAC &amp; SRC</t>
    <phoneticPr fontId="23"/>
  </si>
  <si>
    <t>Xi (LTE) unit sales - total</t>
    <phoneticPr fontId="23"/>
  </si>
  <si>
    <t>qoq</t>
    <phoneticPr fontId="23"/>
  </si>
  <si>
    <t>Total</t>
    <phoneticPr fontId="23"/>
  </si>
  <si>
    <t>basic charge</t>
    <phoneticPr fontId="23"/>
  </si>
  <si>
    <t>Value</t>
    <phoneticPr fontId="23"/>
  </si>
  <si>
    <t>others</t>
    <phoneticPr fontId="23"/>
  </si>
  <si>
    <t>MOU</t>
    <phoneticPr fontId="23"/>
  </si>
  <si>
    <t>AC</t>
    <phoneticPr fontId="23"/>
  </si>
  <si>
    <t>monthly discount</t>
    <phoneticPr fontId="23"/>
  </si>
  <si>
    <t>monthly discount (support)</t>
    <phoneticPr fontId="23"/>
  </si>
  <si>
    <t>new</t>
    <phoneticPr fontId="23"/>
  </si>
  <si>
    <t>diff. % (actual / ARPU revenue)</t>
    <phoneticPr fontId="23"/>
  </si>
  <si>
    <t>YoY</t>
    <phoneticPr fontId="23"/>
  </si>
  <si>
    <t>YoY%</t>
    <phoneticPr fontId="23"/>
  </si>
  <si>
    <t>equipment revenue</t>
    <phoneticPr fontId="23"/>
  </si>
  <si>
    <t>actual total</t>
    <phoneticPr fontId="23"/>
  </si>
  <si>
    <t>actual others1</t>
    <phoneticPr fontId="23"/>
  </si>
  <si>
    <t>other revenue</t>
    <phoneticPr fontId="23"/>
  </si>
  <si>
    <t>SAC &amp; SRC</t>
    <phoneticPr fontId="23"/>
  </si>
  <si>
    <t>network cost</t>
    <phoneticPr fontId="23"/>
  </si>
  <si>
    <t>Family discount subs</t>
    <phoneticPr fontId="23"/>
  </si>
  <si>
    <t>upgrade by calc</t>
    <phoneticPr fontId="23"/>
  </si>
  <si>
    <t>smart Life</t>
    <phoneticPr fontId="23"/>
  </si>
  <si>
    <t>shares outstanding6</t>
  </si>
  <si>
    <t>average with treasury (fully diluted)</t>
    <phoneticPr fontId="23"/>
  </si>
  <si>
    <t xml:space="preserve"> </t>
    <phoneticPr fontId="23"/>
  </si>
  <si>
    <t>net total</t>
    <phoneticPr fontId="23"/>
  </si>
  <si>
    <t>handset gross profit (US GAAP)</t>
    <phoneticPr fontId="23"/>
  </si>
  <si>
    <t>target households</t>
    <phoneticPr fontId="23"/>
  </si>
  <si>
    <t>Family discount</t>
    <phoneticPr fontId="23"/>
  </si>
  <si>
    <t>FTTH</t>
    <phoneticPr fontId="23"/>
  </si>
  <si>
    <t>diff from total</t>
    <phoneticPr fontId="23"/>
  </si>
  <si>
    <t>bundle installed</t>
    <phoneticPr fontId="23"/>
  </si>
  <si>
    <t>replace</t>
    <phoneticPr fontId="23"/>
  </si>
  <si>
    <t>new</t>
    <phoneticPr fontId="23"/>
  </si>
  <si>
    <t>total</t>
    <phoneticPr fontId="23"/>
  </si>
  <si>
    <t>house</t>
    <phoneticPr fontId="23"/>
  </si>
  <si>
    <t>apartment</t>
    <phoneticPr fontId="23"/>
  </si>
  <si>
    <t>basic</t>
    <phoneticPr fontId="23"/>
  </si>
  <si>
    <t>proprtion</t>
    <phoneticPr fontId="23"/>
  </si>
  <si>
    <t>FTTH ARPU</t>
    <phoneticPr fontId="23"/>
  </si>
  <si>
    <t>FTTH ARPU revenue</t>
    <phoneticPr fontId="23"/>
  </si>
  <si>
    <t>FTTH cost</t>
    <phoneticPr fontId="23"/>
  </si>
  <si>
    <t>ISP</t>
    <phoneticPr fontId="23"/>
  </si>
  <si>
    <t>vendor ISP%</t>
    <phoneticPr fontId="23"/>
  </si>
  <si>
    <t>FTTH blend cost per line</t>
    <phoneticPr fontId="23"/>
  </si>
  <si>
    <t>vendor ISP</t>
    <phoneticPr fontId="23"/>
  </si>
  <si>
    <t>ISP cost - vendor ISP</t>
    <phoneticPr fontId="23"/>
  </si>
  <si>
    <t>ISP cost</t>
    <phoneticPr fontId="23"/>
  </si>
  <si>
    <t>FTTH total COGS</t>
    <phoneticPr fontId="23"/>
  </si>
  <si>
    <t>FTTH gross profit</t>
    <phoneticPr fontId="23"/>
  </si>
  <si>
    <t>GM%</t>
    <phoneticPr fontId="23"/>
  </si>
  <si>
    <t>mobile ARPU discount</t>
    <phoneticPr fontId="23"/>
  </si>
  <si>
    <t>2GB</t>
    <phoneticPr fontId="23"/>
  </si>
  <si>
    <t>5GB</t>
    <phoneticPr fontId="23"/>
  </si>
  <si>
    <t>8GB</t>
    <phoneticPr fontId="23"/>
  </si>
  <si>
    <t>10GB</t>
    <phoneticPr fontId="23"/>
  </si>
  <si>
    <t>15GB</t>
    <phoneticPr fontId="23"/>
  </si>
  <si>
    <t>20GB</t>
    <phoneticPr fontId="23"/>
  </si>
  <si>
    <t>30GB</t>
    <phoneticPr fontId="23"/>
  </si>
  <si>
    <t>adoption rate</t>
    <phoneticPr fontId="23"/>
  </si>
  <si>
    <t>ARPU discount</t>
    <phoneticPr fontId="23"/>
  </si>
  <si>
    <t>discount</t>
    <phoneticPr fontId="23"/>
  </si>
  <si>
    <t>total ARPU impact</t>
    <phoneticPr fontId="23"/>
  </si>
  <si>
    <t>total revenue loss from discount</t>
    <phoneticPr fontId="23"/>
  </si>
  <si>
    <t>marketing cost</t>
    <phoneticPr fontId="23"/>
  </si>
  <si>
    <t>launch cost</t>
    <phoneticPr fontId="23"/>
  </si>
  <si>
    <t>call center running cost</t>
    <phoneticPr fontId="23"/>
  </si>
  <si>
    <t>comission - new</t>
    <phoneticPr fontId="23"/>
  </si>
  <si>
    <t>comission  - replace</t>
    <phoneticPr fontId="23"/>
  </si>
  <si>
    <t>per line</t>
    <phoneticPr fontId="23"/>
  </si>
  <si>
    <t>bundle net add</t>
    <phoneticPr fontId="23"/>
  </si>
  <si>
    <t>call center</t>
    <phoneticPr fontId="23"/>
  </si>
  <si>
    <t>Total</t>
    <phoneticPr fontId="23"/>
  </si>
  <si>
    <t>project OP</t>
    <phoneticPr fontId="23"/>
  </si>
  <si>
    <t>OPM%</t>
    <phoneticPr fontId="23"/>
  </si>
  <si>
    <t>bundle discount</t>
    <phoneticPr fontId="23"/>
  </si>
  <si>
    <t>from model</t>
    <phoneticPr fontId="23"/>
  </si>
  <si>
    <t>for normal</t>
    <phoneticPr fontId="23"/>
  </si>
  <si>
    <t>normal</t>
    <phoneticPr fontId="23"/>
  </si>
  <si>
    <t>total monthly discount</t>
    <phoneticPr fontId="23"/>
  </si>
  <si>
    <t>net non operating items</t>
    <phoneticPr fontId="23"/>
  </si>
  <si>
    <t>net non operating items</t>
    <phoneticPr fontId="23"/>
  </si>
  <si>
    <t>net financial cost</t>
    <phoneticPr fontId="23"/>
  </si>
  <si>
    <t>net others</t>
    <phoneticPr fontId="23"/>
  </si>
  <si>
    <t>normal</t>
    <phoneticPr fontId="23"/>
  </si>
  <si>
    <t>normal taxable income</t>
    <phoneticPr fontId="23"/>
  </si>
  <si>
    <t>normal tax rate</t>
    <phoneticPr fontId="23"/>
  </si>
  <si>
    <t>normal tax</t>
    <phoneticPr fontId="23"/>
  </si>
  <si>
    <t>One off (investment w/d)</t>
    <phoneticPr fontId="23"/>
  </si>
  <si>
    <t>retention cost</t>
    <phoneticPr fontId="23"/>
  </si>
  <si>
    <t>Churn</t>
    <phoneticPr fontId="23"/>
  </si>
  <si>
    <t>noomal</t>
    <phoneticPr fontId="23"/>
  </si>
  <si>
    <t>qoq</t>
    <phoneticPr fontId="23"/>
  </si>
  <si>
    <t>from roll over</t>
    <phoneticPr fontId="23"/>
  </si>
  <si>
    <t>normal</t>
    <phoneticPr fontId="23"/>
  </si>
  <si>
    <t>from access charge</t>
    <phoneticPr fontId="23"/>
  </si>
  <si>
    <t>qoq</t>
    <phoneticPr fontId="23"/>
  </si>
  <si>
    <t>% of imode + spmode</t>
    <phoneticPr fontId="23"/>
  </si>
  <si>
    <t>monthly discount + bundle discount total</t>
    <phoneticPr fontId="23"/>
  </si>
  <si>
    <t>monthly discount only total</t>
    <phoneticPr fontId="23"/>
  </si>
  <si>
    <t>other services</t>
    <phoneticPr fontId="23"/>
  </si>
  <si>
    <t>NEW</t>
    <phoneticPr fontId="23"/>
  </si>
  <si>
    <r>
      <rPr>
        <sz val="9"/>
        <rFont val="ＭＳ Ｐゴシック"/>
        <family val="3"/>
        <charset val="128"/>
      </rPr>
      <t>その他</t>
    </r>
    <rPh sb="2" eb="3">
      <t>ホカ</t>
    </rPh>
    <phoneticPr fontId="23"/>
  </si>
  <si>
    <r>
      <rPr>
        <sz val="9"/>
        <rFont val="ＭＳ Ｐゴシック"/>
        <family val="3"/>
        <charset val="128"/>
      </rPr>
      <t>合計</t>
    </r>
    <rPh sb="0" eb="2">
      <t>ゴウケイ</t>
    </rPh>
    <phoneticPr fontId="23"/>
  </si>
  <si>
    <r>
      <rPr>
        <sz val="9"/>
        <rFont val="ＭＳ Ｐゴシック"/>
        <family val="3"/>
        <charset val="128"/>
      </rPr>
      <t>減価償却費</t>
    </r>
    <rPh sb="0" eb="2">
      <t>ゲンカ</t>
    </rPh>
    <rPh sb="2" eb="4">
      <t>ショウキャク</t>
    </rPh>
    <rPh sb="4" eb="5">
      <t>ヒ</t>
    </rPh>
    <phoneticPr fontId="23"/>
  </si>
  <si>
    <r>
      <rPr>
        <sz val="9"/>
        <rFont val="ＭＳ Ｐゴシック"/>
        <family val="3"/>
        <charset val="128"/>
      </rPr>
      <t>固定資産除去費</t>
    </r>
    <rPh sb="0" eb="2">
      <t>コテイ</t>
    </rPh>
    <rPh sb="2" eb="4">
      <t>シサン</t>
    </rPh>
    <rPh sb="4" eb="6">
      <t>ジョキョ</t>
    </rPh>
    <rPh sb="6" eb="7">
      <t>ヒ</t>
    </rPh>
    <phoneticPr fontId="23"/>
  </si>
  <si>
    <r>
      <rPr>
        <sz val="9"/>
        <rFont val="ＭＳ Ｐゴシック"/>
        <family val="3"/>
        <charset val="128"/>
      </rPr>
      <t>租税公課</t>
    </r>
    <rPh sb="0" eb="2">
      <t>ソゼイ</t>
    </rPh>
    <rPh sb="2" eb="4">
      <t>コウカ</t>
    </rPh>
    <phoneticPr fontId="23"/>
  </si>
  <si>
    <t>OLD</t>
    <phoneticPr fontId="23"/>
  </si>
  <si>
    <t>FTTH ARPU</t>
    <phoneticPr fontId="23"/>
  </si>
  <si>
    <t>Gross</t>
    <phoneticPr fontId="23"/>
  </si>
  <si>
    <t>Net</t>
    <phoneticPr fontId="23"/>
  </si>
  <si>
    <t>NEW</t>
    <phoneticPr fontId="23"/>
  </si>
  <si>
    <t>Net - with FTTH</t>
    <phoneticPr fontId="23"/>
  </si>
  <si>
    <t>Net - mobile only</t>
    <phoneticPr fontId="23"/>
  </si>
  <si>
    <t>ARPU revenue - net mobile</t>
    <phoneticPr fontId="23"/>
  </si>
  <si>
    <t>mobile total</t>
    <phoneticPr fontId="23"/>
  </si>
  <si>
    <t>ARPU revenue - net voice</t>
    <phoneticPr fontId="23"/>
  </si>
  <si>
    <t>ARPU revenue - net data</t>
    <phoneticPr fontId="23"/>
  </si>
  <si>
    <t>diff from ARPU</t>
    <phoneticPr fontId="23"/>
  </si>
  <si>
    <t>mobile total</t>
    <phoneticPr fontId="23"/>
  </si>
  <si>
    <t>qoq</t>
    <phoneticPr fontId="23"/>
  </si>
  <si>
    <t>per day</t>
    <phoneticPr fontId="23"/>
  </si>
  <si>
    <t>FTTH only ARPU</t>
    <phoneticPr fontId="23"/>
  </si>
  <si>
    <t>from modeling</t>
    <phoneticPr fontId="23"/>
  </si>
  <si>
    <t>ARPU revenue - FTTH</t>
    <phoneticPr fontId="23"/>
  </si>
  <si>
    <t>FTTH discount</t>
    <phoneticPr fontId="23"/>
  </si>
  <si>
    <t>by modeling FTTH discount</t>
    <phoneticPr fontId="23"/>
  </si>
  <si>
    <t>% of ARPU</t>
    <phoneticPr fontId="23"/>
  </si>
  <si>
    <t>other service</t>
    <phoneticPr fontId="23"/>
  </si>
  <si>
    <t>other service</t>
    <phoneticPr fontId="23"/>
  </si>
  <si>
    <t>other services</t>
    <phoneticPr fontId="23"/>
  </si>
  <si>
    <t>Smart life</t>
    <phoneticPr fontId="23"/>
  </si>
  <si>
    <t>Others</t>
    <phoneticPr fontId="23"/>
  </si>
  <si>
    <t>segment</t>
    <phoneticPr fontId="23"/>
  </si>
  <si>
    <t>diff</t>
    <phoneticPr fontId="23"/>
  </si>
  <si>
    <t>smart life + others</t>
    <phoneticPr fontId="23"/>
  </si>
  <si>
    <t>mobile</t>
    <phoneticPr fontId="23"/>
  </si>
  <si>
    <t>smart life</t>
    <phoneticPr fontId="23"/>
  </si>
  <si>
    <t>OPM%</t>
    <phoneticPr fontId="23"/>
  </si>
  <si>
    <t>diff</t>
    <phoneticPr fontId="23"/>
  </si>
  <si>
    <t>New</t>
    <phoneticPr fontId="23"/>
  </si>
  <si>
    <t>Old</t>
    <phoneticPr fontId="23"/>
  </si>
  <si>
    <t>diff</t>
    <phoneticPr fontId="23"/>
  </si>
  <si>
    <t>service - mobile only</t>
    <phoneticPr fontId="23"/>
  </si>
  <si>
    <t>yoy%</t>
    <phoneticPr fontId="23"/>
  </si>
  <si>
    <t>ARPU revenue from implied subs.</t>
    <phoneticPr fontId="23"/>
  </si>
  <si>
    <t>reference</t>
    <phoneticPr fontId="23"/>
  </si>
  <si>
    <t>ARPU</t>
    <phoneticPr fontId="23"/>
  </si>
  <si>
    <t>gross voice</t>
    <phoneticPr fontId="23"/>
  </si>
  <si>
    <t>gross data</t>
    <phoneticPr fontId="23"/>
  </si>
  <si>
    <t>implied subs.</t>
    <phoneticPr fontId="23"/>
  </si>
  <si>
    <t>mobile only</t>
    <phoneticPr fontId="23"/>
  </si>
  <si>
    <t>handset unit sales</t>
    <phoneticPr fontId="23"/>
  </si>
  <si>
    <t>unit price (US GAAP)</t>
    <phoneticPr fontId="23"/>
  </si>
  <si>
    <t>yoy%</t>
    <phoneticPr fontId="23"/>
  </si>
  <si>
    <t>ARPU</t>
    <phoneticPr fontId="23"/>
  </si>
  <si>
    <t>subs</t>
    <phoneticPr fontId="23"/>
  </si>
  <si>
    <t>net add</t>
    <phoneticPr fontId="23"/>
  </si>
  <si>
    <t>handset cost</t>
    <phoneticPr fontId="23"/>
  </si>
  <si>
    <t>revenue / handset cost</t>
    <phoneticPr fontId="23"/>
  </si>
  <si>
    <t>SAC &amp; SRC</t>
  </si>
  <si>
    <t>US GAAP</t>
  </si>
  <si>
    <t>SAC &amp; SAC / revenue</t>
    <phoneticPr fontId="23"/>
  </si>
  <si>
    <t>Other cost</t>
    <phoneticPr fontId="23"/>
  </si>
  <si>
    <t>other cost / other revenue</t>
    <phoneticPr fontId="23"/>
  </si>
  <si>
    <t>yoy cost / yoy rev</t>
    <phoneticPr fontId="23"/>
  </si>
  <si>
    <t>handset rev - handset cost - SAC &amp; SRC</t>
    <phoneticPr fontId="23"/>
  </si>
  <si>
    <t>unit / implied subs</t>
    <phoneticPr fontId="23"/>
  </si>
  <si>
    <t>ARPU revenue</t>
    <phoneticPr fontId="23"/>
  </si>
  <si>
    <t>network cost</t>
    <phoneticPr fontId="23"/>
  </si>
  <si>
    <t>network cost / revenue</t>
    <phoneticPr fontId="23"/>
  </si>
  <si>
    <t>gross profit</t>
    <phoneticPr fontId="23"/>
  </si>
  <si>
    <t>EPS : OLD</t>
    <phoneticPr fontId="23"/>
  </si>
  <si>
    <t>Handset revenue - COGS - SAC &amp; SRC</t>
    <phoneticPr fontId="23"/>
  </si>
  <si>
    <t>unit price - US GAAP</t>
    <phoneticPr fontId="23"/>
  </si>
  <si>
    <t>mark up - Japan GAAP</t>
    <phoneticPr fontId="23"/>
  </si>
  <si>
    <t>Handset mark up - US GAAP</t>
    <phoneticPr fontId="23"/>
  </si>
  <si>
    <t>YoY</t>
    <phoneticPr fontId="23"/>
  </si>
  <si>
    <t>SAC &amp; SRC unit - IR</t>
    <phoneticPr fontId="23"/>
  </si>
  <si>
    <t>SAC &amp; SRC / handset revenue - US GAAP</t>
    <phoneticPr fontId="23"/>
  </si>
  <si>
    <t>voice gross</t>
    <phoneticPr fontId="23"/>
  </si>
  <si>
    <t>data gross</t>
    <phoneticPr fontId="23"/>
  </si>
  <si>
    <t>Mobile service</t>
    <phoneticPr fontId="23"/>
  </si>
  <si>
    <t>CE1</t>
    <phoneticPr fontId="23"/>
  </si>
  <si>
    <t>CE2</t>
    <phoneticPr fontId="23"/>
  </si>
  <si>
    <t>2G</t>
    <phoneticPr fontId="23"/>
  </si>
  <si>
    <t>YoY</t>
    <phoneticPr fontId="23"/>
  </si>
  <si>
    <t>FTTH cost</t>
    <phoneticPr fontId="23"/>
  </si>
  <si>
    <t>Other network cost</t>
    <phoneticPr fontId="23"/>
  </si>
  <si>
    <t>3,000</t>
  </si>
  <si>
    <t>26.74511901579</t>
  </si>
  <si>
    <t>ARPU</t>
    <phoneticPr fontId="23"/>
  </si>
  <si>
    <t>Gross</t>
    <phoneticPr fontId="23"/>
  </si>
  <si>
    <t>moible + FTTH</t>
    <phoneticPr fontId="23"/>
  </si>
  <si>
    <t>Net</t>
    <phoneticPr fontId="23"/>
  </si>
  <si>
    <t>mobile only</t>
    <phoneticPr fontId="23"/>
  </si>
  <si>
    <t>total</t>
    <phoneticPr fontId="23"/>
  </si>
  <si>
    <t>voice</t>
    <phoneticPr fontId="23"/>
  </si>
  <si>
    <t>data</t>
    <phoneticPr fontId="23"/>
  </si>
  <si>
    <t>FTTH</t>
    <phoneticPr fontId="23"/>
  </si>
  <si>
    <t>Monthly discount</t>
    <phoneticPr fontId="23"/>
  </si>
  <si>
    <t>smart</t>
    <phoneticPr fontId="23"/>
  </si>
  <si>
    <t>gross</t>
    <phoneticPr fontId="23"/>
  </si>
  <si>
    <t>net</t>
    <phoneticPr fontId="23"/>
  </si>
  <si>
    <t>total</t>
    <phoneticPr fontId="23"/>
  </si>
  <si>
    <t>with smart</t>
    <phoneticPr fontId="23"/>
  </si>
  <si>
    <t>without smart</t>
    <phoneticPr fontId="23"/>
  </si>
  <si>
    <t>total</t>
    <phoneticPr fontId="23"/>
  </si>
  <si>
    <t>total</t>
    <phoneticPr fontId="23"/>
  </si>
  <si>
    <t>voice</t>
    <phoneticPr fontId="23"/>
  </si>
  <si>
    <t>data</t>
    <phoneticPr fontId="23"/>
  </si>
  <si>
    <t>smart</t>
    <phoneticPr fontId="23"/>
  </si>
  <si>
    <t>Subscribers</t>
    <phoneticPr fontId="23"/>
  </si>
  <si>
    <t>Total subscribers</t>
    <phoneticPr fontId="23"/>
  </si>
  <si>
    <t>prepaid</t>
    <phoneticPr fontId="23"/>
  </si>
  <si>
    <t>module</t>
    <phoneticPr fontId="23"/>
  </si>
  <si>
    <t>SP mode</t>
    <phoneticPr fontId="23"/>
  </si>
  <si>
    <t>i-mode</t>
    <phoneticPr fontId="23"/>
  </si>
  <si>
    <t>LTE</t>
    <phoneticPr fontId="23"/>
  </si>
  <si>
    <t>churn rate%</t>
    <phoneticPr fontId="23"/>
  </si>
  <si>
    <t>new</t>
    <phoneticPr fontId="23"/>
  </si>
  <si>
    <t>old1</t>
    <phoneticPr fontId="23"/>
  </si>
  <si>
    <t>CE</t>
    <phoneticPr fontId="23"/>
  </si>
  <si>
    <t>CE</t>
    <phoneticPr fontId="23"/>
  </si>
  <si>
    <t>straight line</t>
    <phoneticPr fontId="23"/>
  </si>
  <si>
    <t>CE</t>
    <phoneticPr fontId="23"/>
  </si>
  <si>
    <t>CE</t>
    <phoneticPr fontId="23"/>
  </si>
  <si>
    <t>CE</t>
    <phoneticPr fontId="23"/>
  </si>
  <si>
    <t>CE</t>
    <phoneticPr fontId="23"/>
  </si>
  <si>
    <t>CE</t>
    <phoneticPr fontId="23"/>
  </si>
  <si>
    <t>CE</t>
    <phoneticPr fontId="23"/>
  </si>
  <si>
    <t>CE</t>
    <phoneticPr fontId="23"/>
  </si>
  <si>
    <t>net add</t>
    <phoneticPr fontId="23"/>
  </si>
  <si>
    <t>net add</t>
    <phoneticPr fontId="23"/>
  </si>
  <si>
    <t>net add</t>
    <phoneticPr fontId="23"/>
  </si>
  <si>
    <t>total</t>
    <phoneticPr fontId="23"/>
  </si>
  <si>
    <t>US GAAP</t>
    <phoneticPr fontId="23"/>
  </si>
  <si>
    <t>CE</t>
    <phoneticPr fontId="23"/>
  </si>
  <si>
    <t>total handset sales</t>
  </si>
  <si>
    <t>unit price - US GAAP</t>
  </si>
  <si>
    <t>CE</t>
    <phoneticPr fontId="23"/>
  </si>
  <si>
    <t>Cost of operation</t>
    <phoneticPr fontId="23"/>
  </si>
  <si>
    <t>Revenue link</t>
    <phoneticPr fontId="23"/>
  </si>
  <si>
    <t>Non revenue link</t>
    <phoneticPr fontId="23"/>
  </si>
  <si>
    <t>YoY</t>
    <phoneticPr fontId="23"/>
  </si>
  <si>
    <t>CE</t>
    <phoneticPr fontId="23"/>
  </si>
  <si>
    <t>YoY</t>
    <phoneticPr fontId="23"/>
  </si>
  <si>
    <t>Non Cash items</t>
    <phoneticPr fontId="23"/>
  </si>
  <si>
    <t>lossed from investment (gen son)</t>
    <phoneticPr fontId="23"/>
  </si>
  <si>
    <t>Cash items</t>
    <phoneticPr fontId="23"/>
  </si>
  <si>
    <t>CE</t>
    <phoneticPr fontId="23"/>
  </si>
  <si>
    <t>CE</t>
    <phoneticPr fontId="23"/>
  </si>
  <si>
    <t>Special marketing cost</t>
    <phoneticPr fontId="23"/>
  </si>
  <si>
    <t>handset cost</t>
  </si>
  <si>
    <t>YoY</t>
    <phoneticPr fontId="23"/>
  </si>
  <si>
    <t>YoY</t>
    <phoneticPr fontId="23"/>
  </si>
  <si>
    <t>CE</t>
    <phoneticPr fontId="23"/>
  </si>
  <si>
    <t>CE</t>
    <phoneticPr fontId="23"/>
  </si>
  <si>
    <t>Mobile</t>
    <phoneticPr fontId="23"/>
  </si>
  <si>
    <t>straight line impact</t>
    <phoneticPr fontId="23"/>
  </si>
  <si>
    <t>acceleration</t>
    <phoneticPr fontId="23"/>
  </si>
  <si>
    <t>Others</t>
    <phoneticPr fontId="23"/>
  </si>
  <si>
    <t>mobile service revenue</t>
    <phoneticPr fontId="23"/>
  </si>
  <si>
    <t>other service revenue</t>
    <phoneticPr fontId="23"/>
  </si>
  <si>
    <t>capex16</t>
  </si>
  <si>
    <t>capex17</t>
  </si>
  <si>
    <t>one off</t>
    <phoneticPr fontId="23"/>
  </si>
  <si>
    <t>carry over impact</t>
    <phoneticPr fontId="23"/>
  </si>
  <si>
    <t>others</t>
    <phoneticPr fontId="23"/>
  </si>
  <si>
    <t>CE</t>
    <phoneticPr fontId="23"/>
  </si>
  <si>
    <t>handset unit sold</t>
    <phoneticPr fontId="23"/>
  </si>
  <si>
    <t>CE</t>
    <phoneticPr fontId="23"/>
  </si>
  <si>
    <t>OP-PBT</t>
    <phoneticPr fontId="23"/>
  </si>
  <si>
    <t>buyback value</t>
    <phoneticPr fontId="23"/>
  </si>
  <si>
    <t>buyback price</t>
    <phoneticPr fontId="23"/>
  </si>
  <si>
    <t>buyback shares</t>
    <phoneticPr fontId="23"/>
  </si>
  <si>
    <t>one off</t>
    <phoneticPr fontId="23"/>
  </si>
  <si>
    <t>impact</t>
    <phoneticPr fontId="23"/>
  </si>
  <si>
    <t>yoy</t>
    <phoneticPr fontId="23"/>
  </si>
  <si>
    <t>Monthly discount</t>
    <phoneticPr fontId="23"/>
  </si>
  <si>
    <t>yoy</t>
    <phoneticPr fontId="23"/>
  </si>
  <si>
    <t>qoq</t>
    <phoneticPr fontId="23"/>
  </si>
  <si>
    <t>CE</t>
    <phoneticPr fontId="23"/>
  </si>
  <si>
    <t>monthly discount</t>
    <phoneticPr fontId="23"/>
  </si>
  <si>
    <t>Bukkenhi</t>
    <phoneticPr fontId="23"/>
  </si>
  <si>
    <t>Cost of operation</t>
    <phoneticPr fontId="23"/>
  </si>
  <si>
    <t>Revenue link</t>
  </si>
  <si>
    <t>Non revenue link</t>
  </si>
  <si>
    <t>Revenue link % of equipment rev.</t>
    <phoneticPr fontId="23"/>
  </si>
  <si>
    <t>yoy</t>
    <phoneticPr fontId="23"/>
  </si>
  <si>
    <t>CE</t>
    <phoneticPr fontId="23"/>
  </si>
  <si>
    <t>yoy</t>
    <phoneticPr fontId="23"/>
  </si>
  <si>
    <t>broadband revenue</t>
    <phoneticPr fontId="23"/>
  </si>
  <si>
    <t>% of broadband yoy</t>
    <phoneticPr fontId="23"/>
  </si>
  <si>
    <t>equipment revenue - revenue link cost</t>
    <phoneticPr fontId="23"/>
  </si>
  <si>
    <t>% of total revenue</t>
    <phoneticPr fontId="23"/>
  </si>
  <si>
    <t>telecom business</t>
    <phoneticPr fontId="23"/>
  </si>
  <si>
    <t>smart life business</t>
    <phoneticPr fontId="23"/>
  </si>
  <si>
    <t>other business</t>
    <phoneticPr fontId="23"/>
  </si>
  <si>
    <t>YoY</t>
    <phoneticPr fontId="23"/>
  </si>
  <si>
    <t>total</t>
    <phoneticPr fontId="23"/>
  </si>
  <si>
    <t>total</t>
    <phoneticPr fontId="23"/>
  </si>
  <si>
    <t>%</t>
    <phoneticPr fontId="23"/>
  </si>
  <si>
    <t>total revenue</t>
    <phoneticPr fontId="23"/>
  </si>
  <si>
    <t>segment revenue</t>
    <phoneticPr fontId="23"/>
  </si>
  <si>
    <t>normal depre</t>
    <phoneticPr fontId="23"/>
  </si>
  <si>
    <t>normal depre</t>
    <phoneticPr fontId="23"/>
  </si>
  <si>
    <t>YoY</t>
    <phoneticPr fontId="23"/>
  </si>
  <si>
    <r>
      <rPr>
        <sz val="9"/>
        <rFont val="ＭＳ Ｐゴシック"/>
        <family val="3"/>
        <charset val="128"/>
      </rPr>
      <t>売上高</t>
    </r>
    <rPh sb="0" eb="2">
      <t>ウリアゲ</t>
    </rPh>
    <rPh sb="2" eb="3">
      <t>ダカ</t>
    </rPh>
    <phoneticPr fontId="23"/>
  </si>
  <si>
    <r>
      <rPr>
        <sz val="9"/>
        <rFont val="ＭＳ Ｐゴシック"/>
        <family val="3"/>
        <charset val="128"/>
      </rPr>
      <t>営業利益</t>
    </r>
    <rPh sb="0" eb="2">
      <t>エイギョウ</t>
    </rPh>
    <rPh sb="2" eb="4">
      <t>リエキ</t>
    </rPh>
    <phoneticPr fontId="23"/>
  </si>
  <si>
    <r>
      <rPr>
        <sz val="9"/>
        <rFont val="ＭＳ Ｐゴシック"/>
        <family val="3"/>
        <charset val="128"/>
      </rPr>
      <t>株主還元利回り</t>
    </r>
    <rPh sb="0" eb="2">
      <t>カブヌシ</t>
    </rPh>
    <rPh sb="2" eb="4">
      <t>カンゲン</t>
    </rPh>
    <rPh sb="4" eb="6">
      <t>リマワ</t>
    </rPh>
    <phoneticPr fontId="23"/>
  </si>
  <si>
    <r>
      <rPr>
        <sz val="9"/>
        <rFont val="ＭＳ Ｐゴシック"/>
        <family val="3"/>
        <charset val="128"/>
      </rPr>
      <t>配当利回り</t>
    </r>
    <rPh sb="0" eb="2">
      <t>ハイトウ</t>
    </rPh>
    <rPh sb="2" eb="4">
      <t>リマワ</t>
    </rPh>
    <phoneticPr fontId="23"/>
  </si>
  <si>
    <r>
      <rPr>
        <sz val="9"/>
        <rFont val="ＭＳ Ｐゴシック"/>
        <family val="3"/>
        <charset val="128"/>
      </rPr>
      <t>自社株買い</t>
    </r>
    <rPh sb="0" eb="2">
      <t>ジシャ</t>
    </rPh>
    <rPh sb="2" eb="3">
      <t>カブ</t>
    </rPh>
    <rPh sb="3" eb="4">
      <t>カ</t>
    </rPh>
    <phoneticPr fontId="23"/>
  </si>
  <si>
    <r>
      <rPr>
        <sz val="9"/>
        <rFont val="ＭＳ Ｐゴシック"/>
        <family val="3"/>
        <charset val="128"/>
      </rPr>
      <t>音声</t>
    </r>
    <rPh sb="0" eb="2">
      <t>オンセイ</t>
    </rPh>
    <phoneticPr fontId="23"/>
  </si>
  <si>
    <r>
      <rPr>
        <sz val="9"/>
        <rFont val="ＭＳ Ｐゴシック"/>
        <family val="3"/>
        <charset val="128"/>
      </rPr>
      <t>営業収益</t>
    </r>
    <rPh sb="0" eb="2">
      <t>エイギョウ</t>
    </rPh>
    <rPh sb="2" eb="4">
      <t>シュウエキ</t>
    </rPh>
    <phoneticPr fontId="23"/>
  </si>
  <si>
    <r>
      <rPr>
        <sz val="9"/>
        <rFont val="ＭＳ Ｐゴシック"/>
        <family val="3"/>
        <charset val="128"/>
      </rPr>
      <t>携帯電話収入</t>
    </r>
    <rPh sb="0" eb="2">
      <t>ケイタイ</t>
    </rPh>
    <rPh sb="2" eb="4">
      <t>デンワ</t>
    </rPh>
    <rPh sb="4" eb="6">
      <t>シュウニュウ</t>
    </rPh>
    <phoneticPr fontId="23"/>
  </si>
  <si>
    <r>
      <rPr>
        <sz val="9"/>
        <rFont val="ＭＳ Ｐゴシック"/>
        <family val="3"/>
        <charset val="128"/>
      </rPr>
      <t>その他の収入</t>
    </r>
    <rPh sb="2" eb="3">
      <t>タ</t>
    </rPh>
    <rPh sb="4" eb="6">
      <t>シュウニュウ</t>
    </rPh>
    <phoneticPr fontId="23"/>
  </si>
  <si>
    <r>
      <rPr>
        <sz val="9"/>
        <rFont val="ＭＳ Ｐゴシック"/>
        <family val="3"/>
        <charset val="128"/>
      </rPr>
      <t>端末機器販売</t>
    </r>
    <rPh sb="0" eb="2">
      <t>タンマツ</t>
    </rPh>
    <rPh sb="2" eb="4">
      <t>キキ</t>
    </rPh>
    <rPh sb="4" eb="6">
      <t>ハンバイ</t>
    </rPh>
    <phoneticPr fontId="23"/>
  </si>
  <si>
    <r>
      <rPr>
        <sz val="9"/>
        <rFont val="ＭＳ Ｐゴシック"/>
        <family val="3"/>
        <charset val="128"/>
      </rPr>
      <t>営業収益合計</t>
    </r>
    <rPh sb="0" eb="2">
      <t>エイギョウ</t>
    </rPh>
    <rPh sb="2" eb="4">
      <t>シュウエキ</t>
    </rPh>
    <rPh sb="4" eb="6">
      <t>ゴウケイ</t>
    </rPh>
    <phoneticPr fontId="23"/>
  </si>
  <si>
    <r>
      <rPr>
        <sz val="9"/>
        <rFont val="ＭＳ Ｐゴシック"/>
        <family val="3"/>
        <charset val="128"/>
      </rPr>
      <t>税引前利益</t>
    </r>
    <rPh sb="0" eb="2">
      <t>ゼイビキ</t>
    </rPh>
    <rPh sb="2" eb="3">
      <t>マエ</t>
    </rPh>
    <rPh sb="3" eb="5">
      <t>リエキ</t>
    </rPh>
    <phoneticPr fontId="23"/>
  </si>
  <si>
    <r>
      <rPr>
        <sz val="9"/>
        <rFont val="ＭＳ Ｐゴシック"/>
        <family val="3"/>
        <charset val="128"/>
      </rPr>
      <t>四半期純利益</t>
    </r>
    <rPh sb="0" eb="1">
      <t>シ</t>
    </rPh>
    <rPh sb="1" eb="3">
      <t>ハンキ</t>
    </rPh>
    <rPh sb="3" eb="6">
      <t>ジュンリエキ</t>
    </rPh>
    <phoneticPr fontId="23"/>
  </si>
  <si>
    <r>
      <rPr>
        <sz val="9"/>
        <rFont val="ＭＳ Ｐゴシック"/>
        <family val="3"/>
        <charset val="128"/>
      </rPr>
      <t>営業費用</t>
    </r>
    <rPh sb="0" eb="2">
      <t>エイギョウ</t>
    </rPh>
    <rPh sb="2" eb="4">
      <t>ヒヨウ</t>
    </rPh>
    <phoneticPr fontId="23"/>
  </si>
  <si>
    <r>
      <rPr>
        <sz val="9"/>
        <rFont val="ＭＳ Ｐゴシック"/>
        <family val="3"/>
        <charset val="128"/>
      </rPr>
      <t>代理店手数料</t>
    </r>
    <phoneticPr fontId="23"/>
  </si>
  <si>
    <r>
      <rPr>
        <sz val="9"/>
        <rFont val="ＭＳ Ｐゴシック"/>
        <family val="3"/>
        <charset val="128"/>
      </rPr>
      <t>端末機器原価</t>
    </r>
    <phoneticPr fontId="23"/>
  </si>
  <si>
    <r>
      <rPr>
        <sz val="9"/>
        <rFont val="ＭＳ Ｐゴシック"/>
        <family val="3"/>
        <charset val="128"/>
      </rPr>
      <t>通信設備使用料</t>
    </r>
    <rPh sb="0" eb="2">
      <t>ツウシン</t>
    </rPh>
    <rPh sb="2" eb="4">
      <t>セツビ</t>
    </rPh>
    <rPh sb="4" eb="6">
      <t>シヨウ</t>
    </rPh>
    <rPh sb="6" eb="7">
      <t>リョウ</t>
    </rPh>
    <phoneticPr fontId="23"/>
  </si>
  <si>
    <r>
      <rPr>
        <sz val="9"/>
        <rFont val="ＭＳ Ｐゴシック"/>
        <family val="3"/>
        <charset val="128"/>
      </rPr>
      <t>人件費</t>
    </r>
    <rPh sb="0" eb="3">
      <t>ジンケンヒ</t>
    </rPh>
    <phoneticPr fontId="23"/>
  </si>
  <si>
    <r>
      <rPr>
        <sz val="9"/>
        <rFont val="ＭＳ Ｐゴシック"/>
        <family val="3"/>
        <charset val="128"/>
      </rPr>
      <t>営業活動によるキャッシュ・フロー</t>
    </r>
    <rPh sb="0" eb="2">
      <t>エイギョウ</t>
    </rPh>
    <rPh sb="2" eb="4">
      <t>カツドウ</t>
    </rPh>
    <phoneticPr fontId="23"/>
  </si>
  <si>
    <r>
      <rPr>
        <sz val="9"/>
        <rFont val="ＭＳ Ｐゴシック"/>
        <family val="3"/>
        <charset val="128"/>
      </rPr>
      <t>当期純利益</t>
    </r>
    <rPh sb="0" eb="2">
      <t>トウキ</t>
    </rPh>
    <phoneticPr fontId="23"/>
  </si>
  <si>
    <r>
      <rPr>
        <sz val="9"/>
        <rFont val="ＭＳ Ｐゴシック"/>
        <family val="3"/>
        <charset val="128"/>
      </rPr>
      <t>固定資産除却</t>
    </r>
    <rPh sb="0" eb="2">
      <t>コテイ</t>
    </rPh>
    <rPh sb="2" eb="4">
      <t>シサン</t>
    </rPh>
    <rPh sb="4" eb="6">
      <t>ジョキャク</t>
    </rPh>
    <phoneticPr fontId="23"/>
  </si>
  <si>
    <r>
      <rPr>
        <sz val="9"/>
        <rFont val="ＭＳ Ｐゴシック"/>
        <family val="3"/>
        <charset val="128"/>
      </rPr>
      <t>運転資本増減</t>
    </r>
    <rPh sb="0" eb="2">
      <t>ウンテン</t>
    </rPh>
    <rPh sb="2" eb="4">
      <t>シホン</t>
    </rPh>
    <rPh sb="4" eb="6">
      <t>ゾウゲン</t>
    </rPh>
    <phoneticPr fontId="23"/>
  </si>
  <si>
    <r>
      <rPr>
        <sz val="9"/>
        <rFont val="ＭＳ Ｐゴシック"/>
        <family val="3"/>
        <charset val="128"/>
      </rPr>
      <t>財務活動によるキャッシュ・フロー</t>
    </r>
    <rPh sb="0" eb="2">
      <t>ザイム</t>
    </rPh>
    <rPh sb="2" eb="4">
      <t>カツドウ</t>
    </rPh>
    <phoneticPr fontId="23"/>
  </si>
  <si>
    <r>
      <rPr>
        <sz val="9"/>
        <rFont val="ＭＳ Ｐゴシック"/>
        <family val="3"/>
        <charset val="128"/>
      </rPr>
      <t>設備投資</t>
    </r>
    <rPh sb="0" eb="2">
      <t>セツビ</t>
    </rPh>
    <rPh sb="2" eb="4">
      <t>トウシ</t>
    </rPh>
    <phoneticPr fontId="23"/>
  </si>
  <si>
    <r>
      <rPr>
        <sz val="9"/>
        <rFont val="ＭＳ Ｐゴシック"/>
        <family val="3"/>
        <charset val="128"/>
      </rPr>
      <t>自社株買い</t>
    </r>
    <rPh sb="0" eb="2">
      <t>ジシャ</t>
    </rPh>
    <rPh sb="2" eb="4">
      <t>カブガ</t>
    </rPh>
    <phoneticPr fontId="23"/>
  </si>
  <si>
    <r>
      <rPr>
        <sz val="9"/>
        <rFont val="ＭＳ Ｐゴシック"/>
        <family val="3"/>
        <charset val="128"/>
      </rPr>
      <t>配当金の支払額</t>
    </r>
    <rPh sb="0" eb="3">
      <t>ハイトウキン</t>
    </rPh>
    <rPh sb="4" eb="6">
      <t>シハライ</t>
    </rPh>
    <rPh sb="6" eb="7">
      <t>ガク</t>
    </rPh>
    <phoneticPr fontId="23"/>
  </si>
  <si>
    <r>
      <rPr>
        <sz val="9"/>
        <rFont val="ＭＳ Ｐゴシック"/>
        <family val="3"/>
        <charset val="128"/>
      </rPr>
      <t>現金及び現金同等物に係る換算差額</t>
    </r>
    <rPh sb="0" eb="2">
      <t>ゲンキン</t>
    </rPh>
    <rPh sb="2" eb="3">
      <t>オヨ</t>
    </rPh>
    <rPh sb="4" eb="6">
      <t>ゲンキン</t>
    </rPh>
    <rPh sb="6" eb="8">
      <t>ドウトウ</t>
    </rPh>
    <rPh sb="8" eb="9">
      <t>ブツ</t>
    </rPh>
    <rPh sb="10" eb="11">
      <t>カカ</t>
    </rPh>
    <rPh sb="12" eb="14">
      <t>カンザン</t>
    </rPh>
    <rPh sb="14" eb="16">
      <t>サガク</t>
    </rPh>
    <phoneticPr fontId="23"/>
  </si>
  <si>
    <r>
      <rPr>
        <sz val="9"/>
        <rFont val="ＭＳ Ｐゴシック"/>
        <family val="3"/>
        <charset val="128"/>
      </rPr>
      <t>現金及び現金同等物の期末残高</t>
    </r>
    <rPh sb="0" eb="2">
      <t>ゲンキン</t>
    </rPh>
    <rPh sb="2" eb="3">
      <t>オヨ</t>
    </rPh>
    <rPh sb="4" eb="6">
      <t>ゲンキン</t>
    </rPh>
    <rPh sb="6" eb="8">
      <t>ドウトウ</t>
    </rPh>
    <rPh sb="8" eb="9">
      <t>ブツ</t>
    </rPh>
    <rPh sb="10" eb="12">
      <t>キマツ</t>
    </rPh>
    <rPh sb="12" eb="14">
      <t>ザンダカ</t>
    </rPh>
    <phoneticPr fontId="23"/>
  </si>
  <si>
    <r>
      <rPr>
        <sz val="9"/>
        <rFont val="ＭＳ Ｐゴシック"/>
        <family val="3"/>
        <charset val="128"/>
      </rPr>
      <t>流動資産</t>
    </r>
    <rPh sb="0" eb="2">
      <t>リュウドウ</t>
    </rPh>
    <rPh sb="2" eb="4">
      <t>シサン</t>
    </rPh>
    <phoneticPr fontId="23"/>
  </si>
  <si>
    <r>
      <rPr>
        <sz val="9"/>
        <rFont val="ＭＳ Ｐゴシック"/>
        <family val="3"/>
        <charset val="128"/>
      </rPr>
      <t>現金及び現金同等物</t>
    </r>
    <rPh sb="0" eb="2">
      <t>ゲンキン</t>
    </rPh>
    <rPh sb="2" eb="3">
      <t>オヨ</t>
    </rPh>
    <rPh sb="4" eb="6">
      <t>ゲンキン</t>
    </rPh>
    <rPh sb="6" eb="8">
      <t>ドウトウ</t>
    </rPh>
    <rPh sb="8" eb="9">
      <t>ブツ</t>
    </rPh>
    <phoneticPr fontId="23"/>
  </si>
  <si>
    <r>
      <rPr>
        <sz val="9"/>
        <rFont val="ＭＳ Ｐゴシック"/>
        <family val="3"/>
        <charset val="128"/>
      </rPr>
      <t>売上債権</t>
    </r>
    <rPh sb="0" eb="2">
      <t>ウリアゲ</t>
    </rPh>
    <rPh sb="2" eb="4">
      <t>サイケン</t>
    </rPh>
    <phoneticPr fontId="23"/>
  </si>
  <si>
    <r>
      <rPr>
        <sz val="9"/>
        <rFont val="ＭＳ Ｐゴシック"/>
        <family val="3"/>
        <charset val="128"/>
      </rPr>
      <t>棚卸資産</t>
    </r>
    <rPh sb="0" eb="2">
      <t>タナオロ</t>
    </rPh>
    <rPh sb="2" eb="4">
      <t>シサン</t>
    </rPh>
    <phoneticPr fontId="23"/>
  </si>
  <si>
    <r>
      <rPr>
        <sz val="9"/>
        <rFont val="ＭＳ Ｐゴシック"/>
        <family val="3"/>
        <charset val="128"/>
      </rPr>
      <t>固定資産</t>
    </r>
    <rPh sb="0" eb="2">
      <t>コテイ</t>
    </rPh>
    <rPh sb="2" eb="4">
      <t>シサン</t>
    </rPh>
    <phoneticPr fontId="23"/>
  </si>
  <si>
    <r>
      <rPr>
        <sz val="9"/>
        <rFont val="ＭＳ Ｐゴシック"/>
        <family val="3"/>
        <charset val="128"/>
      </rPr>
      <t>投資その他の資産</t>
    </r>
    <rPh sb="0" eb="2">
      <t>トウシ</t>
    </rPh>
    <rPh sb="4" eb="5">
      <t>タ</t>
    </rPh>
    <rPh sb="6" eb="8">
      <t>シサン</t>
    </rPh>
    <phoneticPr fontId="23"/>
  </si>
  <si>
    <r>
      <rPr>
        <sz val="9"/>
        <rFont val="ＭＳ Ｐゴシック"/>
        <family val="3"/>
        <charset val="128"/>
      </rPr>
      <t>関係会社投資</t>
    </r>
    <rPh sb="0" eb="2">
      <t>カンケイ</t>
    </rPh>
    <rPh sb="2" eb="4">
      <t>カイシャ</t>
    </rPh>
    <rPh sb="4" eb="6">
      <t>トウシ</t>
    </rPh>
    <phoneticPr fontId="23"/>
  </si>
  <si>
    <r>
      <rPr>
        <sz val="9"/>
        <rFont val="ＭＳ Ｐゴシック"/>
        <family val="3"/>
        <charset val="128"/>
      </rPr>
      <t>市場性のある有価証券及びその他の投資</t>
    </r>
    <rPh sb="0" eb="3">
      <t>シジョウセイ</t>
    </rPh>
    <rPh sb="6" eb="8">
      <t>ユウカ</t>
    </rPh>
    <rPh sb="8" eb="10">
      <t>ショウケン</t>
    </rPh>
    <rPh sb="10" eb="11">
      <t>オヨ</t>
    </rPh>
    <rPh sb="14" eb="15">
      <t>タ</t>
    </rPh>
    <rPh sb="16" eb="18">
      <t>トウシ</t>
    </rPh>
    <phoneticPr fontId="23"/>
  </si>
  <si>
    <r>
      <rPr>
        <sz val="9"/>
        <rFont val="ＭＳ Ｐゴシック"/>
        <family val="3"/>
        <charset val="128"/>
      </rPr>
      <t>無形固定資産</t>
    </r>
    <rPh sb="0" eb="2">
      <t>ムケイ</t>
    </rPh>
    <rPh sb="2" eb="4">
      <t>コテイ</t>
    </rPh>
    <rPh sb="4" eb="6">
      <t>シサン</t>
    </rPh>
    <phoneticPr fontId="23"/>
  </si>
  <si>
    <r>
      <rPr>
        <sz val="9"/>
        <rFont val="ＭＳ Ｐゴシック"/>
        <family val="3"/>
        <charset val="128"/>
      </rPr>
      <t>営業権</t>
    </r>
    <rPh sb="0" eb="3">
      <t>エイギョウケン</t>
    </rPh>
    <phoneticPr fontId="23"/>
  </si>
  <si>
    <r>
      <rPr>
        <sz val="9"/>
        <rFont val="ＭＳ Ｐゴシック"/>
        <family val="3"/>
        <charset val="128"/>
      </rPr>
      <t>資産合計</t>
    </r>
    <rPh sb="0" eb="2">
      <t>シサン</t>
    </rPh>
    <rPh sb="2" eb="4">
      <t>ゴウケイ</t>
    </rPh>
    <phoneticPr fontId="23"/>
  </si>
  <si>
    <r>
      <rPr>
        <sz val="9"/>
        <rFont val="ＭＳ Ｐゴシック"/>
        <family val="3"/>
        <charset val="128"/>
      </rPr>
      <t>流動負債</t>
    </r>
    <rPh sb="0" eb="2">
      <t>リュウドウ</t>
    </rPh>
    <rPh sb="2" eb="4">
      <t>フサイ</t>
    </rPh>
    <phoneticPr fontId="23"/>
  </si>
  <si>
    <r>
      <rPr>
        <sz val="9"/>
        <rFont val="ＭＳ Ｐゴシック"/>
        <family val="3"/>
        <charset val="128"/>
      </rPr>
      <t>短期借入金</t>
    </r>
    <rPh sb="0" eb="2">
      <t>タンキ</t>
    </rPh>
    <rPh sb="2" eb="4">
      <t>カリイレ</t>
    </rPh>
    <rPh sb="4" eb="5">
      <t>キン</t>
    </rPh>
    <phoneticPr fontId="23"/>
  </si>
  <si>
    <r>
      <rPr>
        <sz val="9"/>
        <rFont val="ＭＳ Ｐゴシック"/>
        <family val="3"/>
        <charset val="128"/>
      </rPr>
      <t>仕入債務</t>
    </r>
    <rPh sb="0" eb="2">
      <t>シイレ</t>
    </rPh>
    <rPh sb="2" eb="4">
      <t>サイム</t>
    </rPh>
    <phoneticPr fontId="23"/>
  </si>
  <si>
    <r>
      <rPr>
        <sz val="9"/>
        <rFont val="ＭＳ Ｐゴシック"/>
        <family val="3"/>
        <charset val="128"/>
      </rPr>
      <t>長期借入債務</t>
    </r>
    <rPh sb="0" eb="2">
      <t>チョウキ</t>
    </rPh>
    <rPh sb="2" eb="4">
      <t>カリイレ</t>
    </rPh>
    <rPh sb="4" eb="6">
      <t>サイム</t>
    </rPh>
    <phoneticPr fontId="23"/>
  </si>
  <si>
    <r>
      <rPr>
        <sz val="9"/>
        <rFont val="ＭＳ Ｐゴシック"/>
        <family val="3"/>
        <charset val="128"/>
      </rPr>
      <t>ポイントプログラム引当金</t>
    </r>
    <rPh sb="9" eb="12">
      <t>ヒッキ</t>
    </rPh>
    <phoneticPr fontId="23"/>
  </si>
  <si>
    <r>
      <rPr>
        <sz val="9"/>
        <rFont val="ＭＳ Ｐゴシック"/>
        <family val="3"/>
        <charset val="128"/>
      </rPr>
      <t>株主資本合計</t>
    </r>
    <rPh sb="0" eb="2">
      <t>カブヌシ</t>
    </rPh>
    <rPh sb="2" eb="4">
      <t>シホン</t>
    </rPh>
    <rPh sb="4" eb="6">
      <t>ゴウケイ</t>
    </rPh>
    <phoneticPr fontId="23"/>
  </si>
  <si>
    <r>
      <rPr>
        <sz val="9"/>
        <rFont val="ＭＳ Ｐゴシック"/>
        <family val="3"/>
        <charset val="128"/>
      </rPr>
      <t>負債・資本合計</t>
    </r>
    <rPh sb="0" eb="2">
      <t>フサイ</t>
    </rPh>
    <rPh sb="3" eb="5">
      <t>シホン</t>
    </rPh>
    <rPh sb="5" eb="7">
      <t>ゴウケイ</t>
    </rPh>
    <phoneticPr fontId="23"/>
  </si>
  <si>
    <r>
      <rPr>
        <sz val="9"/>
        <rFont val="ＭＳ Ｐゴシック"/>
        <family val="3"/>
        <charset val="128"/>
      </rPr>
      <t>償却可能非支配持分</t>
    </r>
    <rPh sb="0" eb="2">
      <t>ショウキャク</t>
    </rPh>
    <rPh sb="2" eb="4">
      <t>カノウ</t>
    </rPh>
    <rPh sb="4" eb="5">
      <t>ヒ</t>
    </rPh>
    <rPh sb="5" eb="7">
      <t>シハイ</t>
    </rPh>
    <rPh sb="7" eb="9">
      <t>モチブン</t>
    </rPh>
    <phoneticPr fontId="23"/>
  </si>
  <si>
    <r>
      <rPr>
        <sz val="9"/>
        <rFont val="ＭＳ Ｐゴシック"/>
        <family val="3"/>
        <charset val="128"/>
      </rPr>
      <t>データ</t>
    </r>
    <phoneticPr fontId="23"/>
  </si>
  <si>
    <r>
      <rPr>
        <sz val="9"/>
        <rFont val="ＭＳ Ｐゴシック"/>
        <family val="3"/>
        <charset val="128"/>
      </rPr>
      <t>広告宣伝費</t>
    </r>
    <phoneticPr fontId="23"/>
  </si>
  <si>
    <r>
      <rPr>
        <sz val="9"/>
        <rFont val="ＭＳ Ｐゴシック"/>
        <family val="3"/>
        <charset val="128"/>
      </rPr>
      <t>作業委託費</t>
    </r>
    <phoneticPr fontId="23"/>
  </si>
  <si>
    <r>
      <rPr>
        <sz val="9"/>
        <rFont val="ＭＳ Ｐゴシック"/>
        <family val="3"/>
        <charset val="128"/>
      </rPr>
      <t>サービス維持管理費</t>
    </r>
    <phoneticPr fontId="23"/>
  </si>
  <si>
    <r>
      <rPr>
        <sz val="9"/>
        <rFont val="ＭＳ Ｐゴシック"/>
        <family val="3"/>
        <charset val="128"/>
      </rPr>
      <t>ロイヤリティプログラム経費</t>
    </r>
    <phoneticPr fontId="23"/>
  </si>
  <si>
    <r>
      <rPr>
        <sz val="9"/>
        <rFont val="ＭＳ Ｐゴシック"/>
        <family val="3"/>
        <charset val="128"/>
      </rPr>
      <t>フリーキャッシュ・フロー</t>
    </r>
    <phoneticPr fontId="23"/>
  </si>
  <si>
    <r>
      <rPr>
        <sz val="9"/>
        <rFont val="ＭＳ Ｐゴシック"/>
        <family val="3"/>
        <charset val="128"/>
      </rPr>
      <t>非支配持分</t>
    </r>
    <phoneticPr fontId="23"/>
  </si>
  <si>
    <t xml:space="preserve"> </t>
    <phoneticPr fontId="23"/>
  </si>
  <si>
    <t xml:space="preserve"> </t>
    <phoneticPr fontId="23"/>
  </si>
  <si>
    <t xml:space="preserve"> </t>
    <phoneticPr fontId="23"/>
  </si>
  <si>
    <t>Mar-18e</t>
    <phoneticPr fontId="23"/>
  </si>
  <si>
    <t>Mar-19e</t>
    <phoneticPr fontId="23"/>
  </si>
  <si>
    <t>Mar-20e</t>
    <phoneticPr fontId="23"/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</si>
  <si>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</si>
  <si>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</si>
  <si>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</si>
  <si>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</si>
  <si>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1-9-7 Otemachi, Chiyoda-ku</t>
    <phoneticPr fontId="23"/>
  </si>
  <si>
    <t>Tokyo 100-8104</t>
  </si>
  <si>
    <t>Japan</t>
  </si>
  <si>
    <t>Tel: +81 (0) 3 6836 5000</t>
  </si>
  <si>
    <t>Authors: Tetsuro Tsusaka, Ai Furukawa</t>
    <phoneticPr fontId="23"/>
  </si>
  <si>
    <t>Date: 20 Nov 2017</t>
    <phoneticPr fontId="23"/>
  </si>
  <si>
    <t>Ticker: 9437.T</t>
    <phoneticPr fontId="23"/>
  </si>
  <si>
    <t>Stock Rating: Equal-Weight</t>
    <phoneticPr fontId="23"/>
  </si>
  <si>
    <t>Industry: Telecommunications</t>
    <phoneticPr fontId="23"/>
  </si>
  <si>
    <t>Industry View: In-Line</t>
    <phoneticPr fontId="23"/>
  </si>
  <si>
    <t>Price as of 20 Nov 2017: 2796.50</t>
    <phoneticPr fontId="23"/>
  </si>
  <si>
    <t>Target Price: 3000</t>
    <phoneticPr fontId="23"/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</si>
  <si>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</si>
  <si>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</si>
  <si>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</si>
  <si>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</si>
  <si>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NTT DOCOMO.</t>
  </si>
  <si>
    <t>STOCK RATINGS</t>
  </si>
  <si>
    <t>Global Stock Ratings Distribution</t>
  </si>
  <si>
    <t>(as of October 31, 2017)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</si>
  <si>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</si>
  <si>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</si>
  <si>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</si>
  <si>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</si>
  <si>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</si>
  <si>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</si>
  <si>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</si>
  <si>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</si>
  <si>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</si>
  <si>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</si>
  <si>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</si>
  <si>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</si>
  <si>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</si>
  <si>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</si>
  <si>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</si>
  <si>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</si>
  <si>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</si>
  <si>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</si>
  <si>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  <phoneticPr fontId="23"/>
  </si>
  <si>
    <t>written consent of Morgan Stanley.</t>
  </si>
  <si>
    <t>The trademarks and service marks contained in Morgan Stanley Research are the property of their</t>
    <phoneticPr fontId="23"/>
  </si>
  <si>
    <t>respective owners. Third-party data providers make no warranties or representations relating to the</t>
    <phoneticPr fontId="23"/>
  </si>
  <si>
    <t>accuracy, completeness, or timeliness of the data they provide and shall not have liability for any</t>
    <phoneticPr fontId="23"/>
  </si>
  <si>
    <t>damages relating to such data. The Global Industry Classification Standard (GICS) was developed by and</t>
    <phoneticPr fontId="23"/>
  </si>
  <si>
    <t>is the exclusive property of MSCI and S&amp;P.</t>
  </si>
  <si>
    <t>As required by the Capital Markets Board of Turkey, investment information, comments and recommendations</t>
    <phoneticPr fontId="23"/>
  </si>
  <si>
    <t>stated here, are not within the scope of investment advisory activity. Investment advisory service is</t>
    <phoneticPr fontId="23"/>
  </si>
  <si>
    <t>provided exclusively to persons based on their risk and income preferences by the authorized firms.</t>
    <phoneticPr fontId="23"/>
  </si>
  <si>
    <t>Comments and recommendations stated here are general in nature. These opinions may not fit to your</t>
    <phoneticPr fontId="23"/>
  </si>
  <si>
    <t>financial status, risk and return preferences. For this reason, to make an investment decision by</t>
    <phoneticPr fontId="23"/>
  </si>
  <si>
    <t>relying solely to this information stated here may not bring about outcomes that fit your expectations.</t>
  </si>
  <si>
    <t>The information in Morgan Stanley Research is being communicated by Morgan Stanley &amp; Co. International</t>
    <phoneticPr fontId="23"/>
  </si>
  <si>
    <t>plc (QFC Branch), regulated by the Qatar Financial Centre Regulatory Authority (the QFCRA), and is</t>
    <phoneticPr fontId="23"/>
  </si>
  <si>
    <t>directed at business customers and market counterparties only and is not intended for Retail Customers</t>
    <phoneticPr fontId="23"/>
  </si>
  <si>
    <t>as defined by the QFCRA.</t>
  </si>
  <si>
    <t>plc (DIFC Branch), regulated by the Dubai Financial Services Authority (the DFSA), and is directed at</t>
    <phoneticPr fontId="23"/>
  </si>
  <si>
    <t>Professional Clients only, as defined by the DFSA. The financial products or financial services to which</t>
    <phoneticPr fontId="23"/>
  </si>
  <si>
    <t>this research relates will only be made available to a customer who we are satisfied meets the</t>
    <phoneticPr fontId="23"/>
  </si>
  <si>
    <t>regulatory criteria to be a Professional Client.</t>
  </si>
  <si>
    <t>Morgan Stanley Research is disseminated in Brazil by Morgan Stanley C.T.V.M. S.A.; in Mexico by Morgan</t>
    <phoneticPr fontId="23"/>
  </si>
  <si>
    <t>Stanley Mexico, Casa de Bolsa, S.A. de C.V which is regulated by Comision Nacional Bancaria y de</t>
    <phoneticPr fontId="23"/>
  </si>
  <si>
    <t>Valores. Paseo de los Tamarindos 90, Torre 1, Col. Bosques de las Lomas Floor 29, 05120 Mexico City; in</t>
    <phoneticPr fontId="23"/>
  </si>
  <si>
    <t>Japan by Morgan Stanley MUFG Securities Co., Ltd. and, for Commodities related research reports only,</t>
    <phoneticPr fontId="23"/>
  </si>
  <si>
    <t>Morgan Stanley Capital Group Japan Co., Ltd; in Hong Kong by Morgan Stanley Asia Limited (which accepts</t>
    <phoneticPr fontId="23"/>
  </si>
  <si>
    <t>responsibility for its contents) and by Morgan Stanley Asia International Limited, Hong Kong Branch; in</t>
    <phoneticPr fontId="23"/>
  </si>
  <si>
    <t>Singapore by Morgan Stanley Asia (Singapore) Pte. (Registration number 199206298Z) and/or Morgan Stanley</t>
    <phoneticPr fontId="23"/>
  </si>
  <si>
    <t>Asia (Singapore) Securities Pte Ltd (Registration number 200008434H), regulated by the Monetary</t>
    <phoneticPr fontId="23"/>
  </si>
  <si>
    <t>Authority of Singapore (which accepts legal responsibility for its contents and should be contacted with</t>
    <phoneticPr fontId="23"/>
  </si>
  <si>
    <t>respect to any matters arising from, or in connection with, Morgan Stanley Research) and by Morgan</t>
    <phoneticPr fontId="23"/>
  </si>
  <si>
    <t>Stanley Asia International Limited, Singapore Branch (Registration number T11FC0207F); in Australia to</t>
    <phoneticPr fontId="23"/>
  </si>
  <si>
    <t>"wholesale clients" within the meaning of the Australian Corporations Act by Morgan Stanley Australia</t>
    <phoneticPr fontId="23"/>
  </si>
  <si>
    <t>Limited A.B.N. 67 003 734 576, holder of Australian financial services license No. 233742, which accepts</t>
    <phoneticPr fontId="23"/>
  </si>
  <si>
    <t>responsibility for its contents; in Australia to "wholesale clients" and "retail clients" within the</t>
    <phoneticPr fontId="23"/>
  </si>
  <si>
    <t>meaning of the Australian Corporations Act by Morgan Stanley Wealth Management Australia Pty Ltd (A.B.N.</t>
    <phoneticPr fontId="23"/>
  </si>
  <si>
    <t>19 009 145 555, holder of Australian financial services license No. 240813, which accepts responsibility</t>
    <phoneticPr fontId="23"/>
  </si>
  <si>
    <t>for its contents; in Korea by Morgan Stanley &amp; Co International plc, Seoul Branch; in India by Morgan</t>
    <phoneticPr fontId="23"/>
  </si>
  <si>
    <t>Stanley India Company Private Limited; in Indonesia by PT. Morgan Stanley Sekuritas Indonesia; in Canada</t>
    <phoneticPr fontId="23"/>
  </si>
  <si>
    <t>by Morgan Stanley Canada Limited, which has approved of and takes responsibility for its contents in</t>
    <phoneticPr fontId="23"/>
  </si>
  <si>
    <t>Canada; in Germany by Morgan Stanley Bank AG, Frankfurt am Main and Morgan Stanley Private Wealth</t>
    <phoneticPr fontId="23"/>
  </si>
  <si>
    <t>Management Limited, Niederlassung Deutschland, regulated by Bundesanstalt fuer</t>
    <phoneticPr fontId="23"/>
  </si>
  <si>
    <t>Finanzdienstleistungsaufsicht (BaFin); in Spain by Morgan Stanley, S.V., S.A., a Morgan Stanley group</t>
    <phoneticPr fontId="23"/>
  </si>
  <si>
    <t>company, which is supervised by the Spanish Securities Markets Commission (CNMV) and states that Morgan</t>
    <phoneticPr fontId="23"/>
  </si>
  <si>
    <t>Stanley Research has been written and distributed in accordance with the rules of conduct applicable to</t>
    <phoneticPr fontId="23"/>
  </si>
  <si>
    <t>financial research as established under Spanish regulations; in the US by Morgan Stanley &amp; Co. LLC,</t>
    <phoneticPr fontId="23"/>
  </si>
  <si>
    <t>which accepts responsibility for its contents. Morgan Stanley &amp; Co. International plc, authorized by the</t>
    <phoneticPr fontId="23"/>
  </si>
  <si>
    <t>Prudential Regulatory Authority and regulated by the Financial Conduct Authority and the Prudential</t>
    <phoneticPr fontId="23"/>
  </si>
  <si>
    <t>Regulatory Authority, disseminates in the UK research that it has prepared, and approves solely for the</t>
    <phoneticPr fontId="23"/>
  </si>
  <si>
    <t>purposes of section 21 of the Financial Services and Markets Act 2000, research which has been prepared</t>
    <phoneticPr fontId="23"/>
  </si>
  <si>
    <t>by any of its affiliates. RMB Morgan Stanley Proprietary Limited is a member of the JSE Limited and</t>
    <phoneticPr fontId="23"/>
  </si>
  <si>
    <t>regulated by the Financial Services Board in South Africa. RMB Morgan Stanley Proprietary Limited is a</t>
    <phoneticPr fontId="23"/>
  </si>
  <si>
    <t>joint venture owned equally by Morgan Stanley International Holdings Inc. and RMB Investment Advisory</t>
    <phoneticPr fontId="23"/>
  </si>
  <si>
    <t>(Proprietary) Limited, which is wholly owned by FirstRand Limited. The information in Morgan Stanley</t>
    <phoneticPr fontId="23"/>
  </si>
  <si>
    <t>Research is being disseminated by Morgan Stanley Saudi Arabia, regulated by the Capital Market Authority</t>
    <phoneticPr fontId="23"/>
  </si>
  <si>
    <t>in the Kingdom of Saudi Arabia , and is directed at Sophisticated investors only.</t>
  </si>
  <si>
    <t>Morgan Stanley is not incorporated under PRC law and the research in relation to this report is</t>
    <phoneticPr fontId="23"/>
  </si>
  <si>
    <t>conducted outside the PRC. Morgan Stanley Research does not constitute an offer to sell or the</t>
    <phoneticPr fontId="23"/>
  </si>
  <si>
    <t>solicitation of an offer to buy any securities in the PRC. PRC investors shall have the relevant</t>
    <phoneticPr fontId="23"/>
  </si>
  <si>
    <t>qualifications to invest in such securities and shall be responsible for obtaining all relevant</t>
    <phoneticPr fontId="23"/>
  </si>
  <si>
    <t>approvals, licenses, verifications and/or registrations from the relevant governmental authorities</t>
    <phoneticPr fontId="23"/>
  </si>
  <si>
    <t>themselves. Neither this report nor any part of it is intended as, or shall constitute, provision of any</t>
    <phoneticPr fontId="23"/>
  </si>
  <si>
    <t>consultancy or advisory service of securities investment as defined under PRC law. Such information is</t>
    <phoneticPr fontId="23"/>
  </si>
  <si>
    <t>provided for your reference only.</t>
  </si>
  <si>
    <t>To our readers based in Taiwan or trading in Taiwan securities/instruments: Information on</t>
    <phoneticPr fontId="23"/>
  </si>
  <si>
    <t>securities/instruments that trade in Taiwan is distributed by Morgan Stanley Taiwan Limited ("MSTL").</t>
    <phoneticPr fontId="23"/>
  </si>
  <si>
    <t>Such information is for your reference only. The reader should independently evaluate the investment</t>
    <phoneticPr fontId="23"/>
  </si>
  <si>
    <t>risks and is solely responsible for their investment decisions. Morgan Stanley Research may not be</t>
    <phoneticPr fontId="23"/>
  </si>
  <si>
    <t>distributed to the public media or quoted or used by the public media without the express written</t>
    <phoneticPr fontId="23"/>
  </si>
  <si>
    <t>consent of Morgan Stanley. Any non-customer reader within the scope of Article 7-1 of the Taiwan Stock</t>
    <phoneticPr fontId="23"/>
  </si>
  <si>
    <t>Exchange Recommendation Regulations accessing and/or receiving Morgan Stanley Research is not permitted</t>
    <phoneticPr fontId="23"/>
  </si>
  <si>
    <t>to provide Morgan Stanley Research to any third party (including but not limited to related parties,</t>
    <phoneticPr fontId="23"/>
  </si>
  <si>
    <t>affiliated companies and any other third parties) or engage in any activities regarding Morgan Stanley</t>
    <phoneticPr fontId="23"/>
  </si>
  <si>
    <t>Research which may create or give the appearance of creating a conflict of interest. Information on</t>
    <phoneticPr fontId="23"/>
  </si>
  <si>
    <t>securities/instruments that do not trade in Taiwan is for informational purposes only and is not to be</t>
    <phoneticPr fontId="23"/>
  </si>
  <si>
    <t>construed as a recommendation or a solicitation to trade in such securities/instruments. MSTL may not</t>
    <phoneticPr fontId="23"/>
  </si>
  <si>
    <t>execute transactions for clients in these securities/instruments.</t>
  </si>
  <si>
    <t>Morgan Stanley may make investment decisions that are inconsistent with the recommendations or views in</t>
    <phoneticPr fontId="23"/>
  </si>
  <si>
    <t>this report.</t>
  </si>
  <si>
    <t>Morgan Stanley Research personnel may participate in company events such as site visits and are</t>
    <phoneticPr fontId="23"/>
  </si>
  <si>
    <t>generally prohibited from accepting payment by the company of associated expenses unless pre-approved by</t>
    <phoneticPr fontId="23"/>
  </si>
  <si>
    <t>authorized members of Research management.</t>
  </si>
  <si>
    <t>With the exception of information regarding Morgan Stanley, Morgan Stanley Research is based on public</t>
    <phoneticPr fontId="23"/>
  </si>
  <si>
    <t>information. Morgan Stanley makes every effort to use reliable, comprehensive information, but we make</t>
    <phoneticPr fontId="23"/>
  </si>
  <si>
    <t>no representation that it is accurate or complete. We have no obligation to tell you when opinions or</t>
    <phoneticPr fontId="23"/>
  </si>
  <si>
    <t>information in Morgan Stanley Research change apart from when we intend to discontinue equity research</t>
    <phoneticPr fontId="23"/>
  </si>
  <si>
    <t>coverage of a subject company. Facts and views presented in Morgan Stanley Research have not been</t>
    <phoneticPr fontId="23"/>
  </si>
  <si>
    <t>reviewed by, and may not reflect information known to, professionals in other Morgan Stanley business</t>
    <phoneticPr fontId="23"/>
  </si>
  <si>
    <t>areas, including investment banking personnel.</t>
  </si>
  <si>
    <t>The "Important US Regulatory Disclosures on Subject Companies" section in Morgan Stanley Research lists</t>
    <phoneticPr fontId="23"/>
  </si>
  <si>
    <t>all companies mentioned where Morgan Stanley owns 1% or more of a class of common equity securities of</t>
    <phoneticPr fontId="23"/>
  </si>
  <si>
    <t>the companies. For all other companies mentioned in Morgan Stanley Research, Morgan Stanley may have an</t>
    <phoneticPr fontId="23"/>
  </si>
  <si>
    <t>investment of less than 1% in securities/instruments or derivatives of securities/instruments of</t>
    <phoneticPr fontId="23"/>
  </si>
  <si>
    <t>companies and may trade them in ways different from those discussed in Morgan Stanley Research.</t>
    <phoneticPr fontId="23"/>
  </si>
  <si>
    <t>Employees of Morgan Stanley not involved in the preparation of Morgan Stanley Research may have</t>
    <phoneticPr fontId="23"/>
  </si>
  <si>
    <t>investments in securities/instruments or derivatives of securities/instruments of companies mentioned</t>
    <phoneticPr fontId="23"/>
  </si>
  <si>
    <t>and may trade them in ways different from those discussed in Morgan Stanley Research. Derivatives may be</t>
    <phoneticPr fontId="23"/>
  </si>
  <si>
    <t>issued by Morgan Stanley or associated persons.</t>
  </si>
  <si>
    <t>The fixed income research analysts, strategists or economists principally responsible for the</t>
    <phoneticPr fontId="23"/>
  </si>
  <si>
    <t>preparation of Morgan Stanley Research have received compensation based upon various factors, including</t>
    <phoneticPr fontId="23"/>
  </si>
  <si>
    <t>quality, accuracy and value of research, firm profitability or revenues (which include fixed income</t>
    <phoneticPr fontId="23"/>
  </si>
  <si>
    <t>trading and capital markets profitability or revenues), client feedback and competitive factors. Fixed</t>
    <phoneticPr fontId="23"/>
  </si>
  <si>
    <t>Income Research analysts', strategists' or economists' compensation is not linked to investment banking</t>
    <phoneticPr fontId="23"/>
  </si>
  <si>
    <t>or capital markets transactions performed by Morgan Stanley or the profitability or revenues of</t>
    <phoneticPr fontId="23"/>
  </si>
  <si>
    <t>particular trading desks.</t>
  </si>
  <si>
    <t>Morgan Stanley Research does not provide individually tailored investment advice. Morgan Stanley</t>
    <phoneticPr fontId="23"/>
  </si>
  <si>
    <t>Research has been prepared without regard to the circumstances and objectives of those who receive it.</t>
    <phoneticPr fontId="23"/>
  </si>
  <si>
    <t>Morgan Stanley recommends that investors independently evaluate particular investments and strategies,</t>
    <phoneticPr fontId="23"/>
  </si>
  <si>
    <t>and encourages investors to seek the advice of a financial adviser. The appropriateness of an investment</t>
    <phoneticPr fontId="23"/>
  </si>
  <si>
    <t>or strategy will depend on an investor's circumstances and objectives. The securities, instruments, or</t>
    <phoneticPr fontId="23"/>
  </si>
  <si>
    <t>strategies discussed in Morgan Stanley Research may not be suitable for all investors, and certain</t>
    <phoneticPr fontId="23"/>
  </si>
  <si>
    <t>investors may not be eligible to purchase or participate in some or all of them. Morgan Stanley Research</t>
    <phoneticPr fontId="23"/>
  </si>
  <si>
    <t>is not an offer to buy or sell or the solicitation of an offer to buy or sell any security/instrument or</t>
    <phoneticPr fontId="23"/>
  </si>
  <si>
    <t>to participate in any particular trading strategy. The value of and income from your investments may</t>
    <phoneticPr fontId="23"/>
  </si>
  <si>
    <t>vary because of changes in interest rates, foreign exchange rates, default rates, prepayment rates,</t>
    <phoneticPr fontId="23"/>
  </si>
  <si>
    <t>securities/instruments prices, market indexes, operational or financial conditions of companies or other</t>
    <phoneticPr fontId="23"/>
  </si>
  <si>
    <t>factors. There may be time limitations on the exercise of options or other rights in</t>
    <phoneticPr fontId="23"/>
  </si>
  <si>
    <t>securities/instruments transactions. Past performance is not necessarily a guide to future performance.</t>
    <phoneticPr fontId="23"/>
  </si>
  <si>
    <t>Estimates of future performance are based on assumptions that may not be realized. If provided, and</t>
    <phoneticPr fontId="23"/>
  </si>
  <si>
    <t>unless otherwise stated, the closing price on the cover page is that of the primary exchange for the</t>
    <phoneticPr fontId="23"/>
  </si>
  <si>
    <t>subject company's securities/instruments.</t>
  </si>
  <si>
    <t>If you do not agree to our Terms of Use and/or if you do not wish to provide your consent to Morgan</t>
    <phoneticPr fontId="23"/>
  </si>
  <si>
    <t>Stanley processing your personal data or using cookies please do not access our research.</t>
  </si>
  <si>
    <t>Any access and/or use of Morgan Stanley Research is subject to Morgan Stanley's Terms of Use</t>
    <phoneticPr fontId="23"/>
  </si>
  <si>
    <t>(http://www.morganstanley.com/terms.html). By accessing and/or using Morgan Stanley Research, you are</t>
    <phoneticPr fontId="23"/>
  </si>
  <si>
    <t>indicating that you have read and agree to be bound by our Terms of Use</t>
    <phoneticPr fontId="23"/>
  </si>
  <si>
    <t>(http://www.morganstanley.com/terms.html). In addition you consent to Morgan Stanley processing your</t>
    <phoneticPr fontId="23"/>
  </si>
  <si>
    <t>personal data and using cookies in accordance with our Privacy Policy and our Global Cookies Policy</t>
    <phoneticPr fontId="23"/>
  </si>
  <si>
    <t>(http://www.morganstanley.com/privacy_pledge.html), including for the purposes of setting your</t>
    <phoneticPr fontId="23"/>
  </si>
  <si>
    <t>preferences and to collect readership data so that we can deliver better and more personalized service</t>
    <phoneticPr fontId="23"/>
  </si>
  <si>
    <t>and products to you. To find out more information about how Morgan Stanley processes personal data, how</t>
    <phoneticPr fontId="23"/>
  </si>
  <si>
    <t>we use cookies and how to reject cookies see our Privacy Policy and our Global Cookies Policy</t>
    <phoneticPr fontId="23"/>
  </si>
  <si>
    <t>(http://www.morganstanley.com/privacy_pledge.html).</t>
  </si>
  <si>
    <t>Morgan Stanley Research is provided to our clients through our proprietary research portal on Matrix and</t>
    <phoneticPr fontId="23"/>
  </si>
  <si>
    <t>also distributed electronically by Morgan Stanley to clients. Certain, but not all, Morgan Stanley</t>
    <phoneticPr fontId="23"/>
  </si>
  <si>
    <t>Research products are also made available to clients through third-party vendors or redistributed to</t>
    <phoneticPr fontId="23"/>
  </si>
  <si>
    <t>clients through alternate electronic means as a convenience. For access to all available Morgan Stanley</t>
    <phoneticPr fontId="23"/>
  </si>
  <si>
    <t>Research, please contact your sales representative or go to Matrix at</t>
    <phoneticPr fontId="23"/>
  </si>
  <si>
    <t>http://www.morganstanley.com/matrix.</t>
  </si>
  <si>
    <t>Morgan Stanley produces an equity research product called a "Tactical Idea." Views contained in a</t>
    <phoneticPr fontId="23"/>
  </si>
  <si>
    <t>"Tactical Idea" on a particular stock may be contrary to the recommendations or views expressed in</t>
    <phoneticPr fontId="23"/>
  </si>
  <si>
    <t>research on the same stock. This may be the result of differing time horizons, methodologies, market</t>
    <phoneticPr fontId="23"/>
  </si>
  <si>
    <t>events, or other factors. For all research available on a particular stock, please contact your sales</t>
    <phoneticPr fontId="23"/>
  </si>
  <si>
    <t>representative or go to Matrix at http://www.morganstanley.com/matrix.</t>
  </si>
  <si>
    <t>Morgan Stanley is not acting as a municipal advisor and the opinions or views contained herein are not</t>
    <phoneticPr fontId="23"/>
  </si>
  <si>
    <t>intended to be, and do not constitute, advice within the meaning of Section 975 of the Dodd-Frank Wall</t>
    <phoneticPr fontId="23"/>
  </si>
  <si>
    <t>Street Reform and Consumer Protection Act.</t>
  </si>
  <si>
    <t>Morgan Stanley Research policy is to update research reports as and when the Research Analyst and</t>
    <phoneticPr fontId="23"/>
  </si>
  <si>
    <t>Research Management deem appropriate, based on developments with the issuer, the sector, or the market</t>
    <phoneticPr fontId="23"/>
  </si>
  <si>
    <t>that may have a material impact on the research views or opinions stated therein. In addition, certain</t>
    <phoneticPr fontId="23"/>
  </si>
  <si>
    <t>Research publications are intended to be updated on a regular periodic basis</t>
    <phoneticPr fontId="23"/>
  </si>
  <si>
    <t>(weekly/monthly/quarterly/annual) and will ordinarily be updated with that frequency, unless the</t>
    <phoneticPr fontId="23"/>
  </si>
  <si>
    <t>Research Analyst and Research Management determine that a different publication schedule is appropriate</t>
    <phoneticPr fontId="23"/>
  </si>
  <si>
    <t>based on current conditions.</t>
  </si>
  <si>
    <t>Each Morgan Stanley Equity Research report is reviewed and approved on behalf of Morgan Stanley Smith</t>
    <phoneticPr fontId="23"/>
  </si>
  <si>
    <t>Barney LLC. This review and approval is conducted by the same person who reviews the Equity Research</t>
    <phoneticPr fontId="23"/>
  </si>
  <si>
    <t>report on behalf of Morgan Stanley. This could create a conflict of interest.</t>
  </si>
  <si>
    <t>Important disclosures regarding the relationship between the companies that are the subject of Morgan</t>
    <phoneticPr fontId="23"/>
  </si>
  <si>
    <t>Stanley Research and Morgan Stanley Smith Barney LLC or Morgan Stanley or any of their affiliates, are</t>
    <phoneticPr fontId="23"/>
  </si>
  <si>
    <t>available on the Morgan Stanley Wealth Management disclosure website at</t>
    <phoneticPr fontId="23"/>
  </si>
  <si>
    <t>www.morganstanley.com/online/researchdisclosures. For Morgan Stanley specific disclosures, you may refer</t>
    <phoneticPr fontId="23"/>
  </si>
  <si>
    <t>to www.morganstanley.com/researchdisclosures.</t>
  </si>
  <si>
    <t>Benchmarks for each region are as follows: North America - S&amp;P 500; Latin America - relevant MSCI</t>
    <phoneticPr fontId="23"/>
  </si>
  <si>
    <t>country index or MSCI Latin America Index; Europe - MSCI Europe; Japan - TOPIX; Asia - relevant MSCI</t>
    <phoneticPr fontId="23"/>
  </si>
  <si>
    <t>country index or MSCI sub-regional index or MSCI AC Asia Pacific ex Japan Index.</t>
  </si>
  <si>
    <t>Cautious (C): The analyst views the performance of his or her industry coverage universe over the next</t>
    <phoneticPr fontId="23"/>
  </si>
  <si>
    <t>12-18 months with caution vs. the relevant broad market benchmark, as indicated below.</t>
  </si>
  <si>
    <t>In-Line (I): The analyst expects the performance of his or her industry coverage universe over the next</t>
    <phoneticPr fontId="23"/>
  </si>
  <si>
    <t>12-18 months to be in line with the relevant broad market benchmark, as indicated below.</t>
  </si>
  <si>
    <t>Attractive (A): The analyst expects the performance of his or her industry coverage universe over the</t>
    <phoneticPr fontId="23"/>
  </si>
  <si>
    <t>next 12-18 months to be attractive vs. the relevant broad market benchmark, as indicated below.</t>
  </si>
  <si>
    <t>Unless otherwise specified, the time frame for price targets included in Morgan Stanley Research is 12</t>
    <phoneticPr fontId="23"/>
  </si>
  <si>
    <t>to 18 months.</t>
  </si>
  <si>
    <t>Underweight (U). The stock's total return is expected to be below the average total return of the</t>
    <phoneticPr fontId="23"/>
  </si>
  <si>
    <t>analyst's industry (or industry team's) coverage universe, on a risk-adjusted basis, over the next 12-18</t>
    <phoneticPr fontId="23"/>
  </si>
  <si>
    <t>months.</t>
  </si>
  <si>
    <t>Not-Rated (NR). Currently the analyst does not have adequate conviction about the stock's total return</t>
    <phoneticPr fontId="23"/>
  </si>
  <si>
    <t>relative to the average total return of the analyst's industry (or industry team's) coverage universe,</t>
    <phoneticPr fontId="23"/>
  </si>
  <si>
    <t>on a risk-adjusted basis, over the next 12-18 months.</t>
  </si>
  <si>
    <t>Equal-weight (E). The stock's total return is expected to be in line with the average total return of</t>
    <phoneticPr fontId="23"/>
  </si>
  <si>
    <t>the analyst's industry (or industry team's) coverage universe, on a risk-adjusted basis, over the next</t>
    <phoneticPr fontId="23"/>
  </si>
  <si>
    <t>12-18 months.</t>
  </si>
  <si>
    <t>Overweight (O). The stock's total return is expected to exceed the average total return of the analyst's</t>
    <phoneticPr fontId="23"/>
  </si>
  <si>
    <t>industry (or industry team's) coverage universe, on a risk-adjusted basis, over the next 12-18 months.</t>
  </si>
  <si>
    <t>Data include common stock and ADRs currently assigned ratings. Investment Banking Clients are companies</t>
    <phoneticPr fontId="23"/>
  </si>
  <si>
    <t>from whom Morgan Stanley received investment banking compensation in the last 12 months. Due to rounding</t>
    <phoneticPr fontId="23"/>
  </si>
  <si>
    <t>off of decimals, the percentages provided in the "% of total" column may not add up to exactly 100</t>
    <phoneticPr fontId="23"/>
  </si>
  <si>
    <t>percent.</t>
  </si>
  <si>
    <t>For disclosure purposes only (in accordance with NASD and NYSE requirements), we include the category</t>
    <phoneticPr fontId="23"/>
  </si>
  <si>
    <t>headings of Buy, Hold, and Sell alongside our ratings of Overweight, Equal-weight, Not-Rated and</t>
    <phoneticPr fontId="23"/>
  </si>
  <si>
    <t>Underweight. Morgan Stanley does not assign ratings of Buy, Hold or Sell to the stocks we cover.</t>
    <phoneticPr fontId="23"/>
  </si>
  <si>
    <t>Overweight, Equal-weight, Not-Rated and Underweight are not the equivalent of buy, hold, and sell but</t>
    <phoneticPr fontId="23"/>
  </si>
  <si>
    <t>represent recommended relative weightings (see definitions below). To satisfy regulatory requirements,</t>
    <phoneticPr fontId="23"/>
  </si>
  <si>
    <t>we correspond Overweight, our most positive stock rating, with a buy recommendation; we correspond</t>
    <phoneticPr fontId="23"/>
  </si>
  <si>
    <t>Equal-weight and Not-Rated to hold and Underweight to sell recommendations, respectively.</t>
  </si>
  <si>
    <t>The Stock Ratings described below apply to Morgan Stanley's Fundamental Equity Research and do not apply</t>
    <phoneticPr fontId="23"/>
  </si>
  <si>
    <t>to Debt Research produced by the Firm.</t>
  </si>
  <si>
    <t>Morgan Stanley uses a relative rating system using terms such as Overweight, Equal-weight, Not-Rated or</t>
    <phoneticPr fontId="23"/>
  </si>
  <si>
    <t>Underweight (see definitions below). Morgan Stanley does not assign ratings of Buy, Hold or Sell to the</t>
    <phoneticPr fontId="23"/>
  </si>
  <si>
    <t>stocks we cover. Overweight, Equal-weight, Not-Rated and Underweight are not the equivalent of buy, hold</t>
    <phoneticPr fontId="23"/>
  </si>
  <si>
    <t>and sell. Investors should carefully read the definitions of all ratings used in Morgan Stanley</t>
    <phoneticPr fontId="23"/>
  </si>
  <si>
    <t>Research. In addition, since Morgan Stanley Research contains more complete information concerning the</t>
    <phoneticPr fontId="23"/>
  </si>
  <si>
    <t>analyst's views, investors should carefully read Morgan Stanley Research, in its entirety, and not infer</t>
    <phoneticPr fontId="23"/>
  </si>
  <si>
    <t>the contents from the rating alone. In any case, ratings (or research) should not be used or relied upon</t>
    <phoneticPr fontId="23"/>
  </si>
  <si>
    <t>as investment advice. An investor's decision to buy or sell a stock should depend on individual</t>
    <phoneticPr fontId="23"/>
  </si>
  <si>
    <t>circumstances (such as the investor's existing holdings) and other considerations.</t>
  </si>
  <si>
    <t>Certain disclosures listed above are also for compliance with applicable regulations in non-US</t>
    <phoneticPr fontId="23"/>
  </si>
  <si>
    <t>jurisdictions.</t>
  </si>
  <si>
    <t>Morgan Stanley and its affiliates do business that relates to companies/instruments covered in Morgan</t>
    <phoneticPr fontId="23"/>
  </si>
  <si>
    <t>Stanley Research, including market making, providing liquidity, fund management, commercial banking,</t>
    <phoneticPr fontId="23"/>
  </si>
  <si>
    <t>extension of credit, investment services and investment banking. Morgan Stanley sells to and buys from</t>
    <phoneticPr fontId="23"/>
  </si>
  <si>
    <t>customers the securities/instruments of companies covered in Morgan Stanley Research on a principal</t>
    <phoneticPr fontId="23"/>
  </si>
  <si>
    <t>basis. Morgan Stanley may have a position in the debt of the Company or instruments discussed in this</t>
    <phoneticPr fontId="23"/>
  </si>
  <si>
    <t>report. Morgan Stanley trades or may trade as principal in the debt securities (or in related</t>
    <phoneticPr fontId="23"/>
  </si>
  <si>
    <t>derivatives) that are the subject of the debt research report.</t>
  </si>
  <si>
    <t>The equity research analysts or strategists principally responsible for the preparation of Morgan</t>
    <phoneticPr fontId="23"/>
  </si>
  <si>
    <t>Stanley Research have received compensation based upon various factors, including quality of research,</t>
    <phoneticPr fontId="23"/>
  </si>
  <si>
    <t>investor client feedback, stock picking, competitive factors, firm revenues and overall investment</t>
    <phoneticPr fontId="23"/>
  </si>
  <si>
    <t>banking revenues. Equity Research analysts' or strategists' compensation is not linked to investment</t>
    <phoneticPr fontId="23"/>
  </si>
  <si>
    <t>banking or capital markets transactions performed by Morgan Stanley or the profitability or revenues of</t>
    <phoneticPr fontId="23"/>
  </si>
  <si>
    <t>Within the last 12 months, Morgan Stanley has either provided or is providing non-investment banking,</t>
    <phoneticPr fontId="23"/>
  </si>
  <si>
    <t>securities-related services to and/or in the past has entered into an agreement to provide services or</t>
    <phoneticPr fontId="23"/>
  </si>
  <si>
    <t>has a client relationship with the following company: NTT DOCOMO.</t>
  </si>
  <si>
    <t>Within the last 12 months, Morgan Stanley has provided or is providing investment banking services to,</t>
    <phoneticPr fontId="23"/>
  </si>
  <si>
    <t>or has an investment banking client relationship with, the following company: NTT DOCOMO.</t>
  </si>
  <si>
    <t>In the next 3 months, Morgan Stanley expects to receive or intends to seek compensation for investment</t>
    <phoneticPr fontId="23"/>
  </si>
  <si>
    <t>banking services from NTT DOCOMO.</t>
  </si>
  <si>
    <t>Within the last 12 months, Morgan Stanley has received compensation for investment banking services from</t>
    <phoneticPr fontId="23"/>
  </si>
  <si>
    <t>NTT DOCOMO.</t>
  </si>
  <si>
    <t>Morgan Stanley Research has been published in accordance with our conflict management policy, which is</t>
    <phoneticPr fontId="23"/>
  </si>
  <si>
    <t>available at www.morganstanley.com/institutional/research/conflictpolicies.</t>
  </si>
  <si>
    <t>The following analysts hereby certify that their views about the companies and their securities</t>
    <phoneticPr fontId="23"/>
  </si>
  <si>
    <t>discussed in this report are accurately expressed and that they have not received and will not receive</t>
    <phoneticPr fontId="23"/>
  </si>
  <si>
    <t>direct or indirect compensation in exchange for expressing specific recommendations or views in this</t>
    <phoneticPr fontId="23"/>
  </si>
  <si>
    <t>report: Tetsuro Tsusaka, CFA.</t>
  </si>
  <si>
    <t>For valuation methodology and risks associated with any recommendation, rating or price target</t>
    <phoneticPr fontId="23"/>
  </si>
  <si>
    <t>referenced in this research report, please contact the Client Support Team as follows: US/Canada +1 800</t>
    <phoneticPr fontId="23"/>
  </si>
  <si>
    <t>303-2495; Hong Kong +852 2848-5999; Latin America +1 718 754-5444 (U.S.); London +44 (0)20-7425-8169;</t>
    <phoneticPr fontId="23"/>
  </si>
  <si>
    <t>Singapore +65 6834-6860; Sydney +61 (0)2-9770-1505; Tokyo +81 (0)3-6836-9000. Alternatively you may</t>
    <phoneticPr fontId="23"/>
  </si>
  <si>
    <t>contact your investment representative or Morgan Stanley Research at 1585 Broadway, (Attention: Research</t>
    <phoneticPr fontId="23"/>
  </si>
  <si>
    <t>Management), New York, NY 10036 USA.</t>
  </si>
  <si>
    <t>For important disclosures, stock price charts and equity rating histories regarding companies that are</t>
    <phoneticPr fontId="23"/>
  </si>
  <si>
    <t>the subject of this report, please see the Morgan Stanley Research Disclosure Website at</t>
    <phoneticPr fontId="23"/>
  </si>
  <si>
    <t>www.morganstanley.com/researchdisclosures, or contact your investment representative or Morgan Stanley</t>
    <phoneticPr fontId="23"/>
  </si>
  <si>
    <t>Research at 1585 Broadway, (Attention: Research Management), New York, NY, 10036 USA.</t>
  </si>
  <si>
    <t>The information and opinions in Morgan Stanley Research were prepared by Morgan Stanley MUFG Securities</t>
    <phoneticPr fontId="23"/>
  </si>
  <si>
    <t>Co., Ltd. and its affiliates (collectively, "Morgan Stanley").</t>
  </si>
  <si>
    <t>Morgan Stanley does and seeks to do business with companies covered in Morgan Stanley Research. As a</t>
    <phoneticPr fontId="23"/>
  </si>
  <si>
    <t>result, investors should be aware that the firm may have a conflict of interest that could affect the</t>
    <phoneticPr fontId="23"/>
  </si>
  <si>
    <t>objectivity of Morgan Stanley Research. Investors should consider Morgan Stanley Research as only a</t>
    <phoneticPr fontId="23"/>
  </si>
  <si>
    <t>single factor in making their investment decision.</t>
  </si>
  <si>
    <t>(c) Copyright 2017 Morgan Stanley MUFG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</si>
  <si>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</si>
  <si>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</si>
  <si>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</si>
  <si>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</si>
  <si>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</si>
  <si>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</si>
  <si>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</si>
  <si>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</si>
  <si>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</si>
  <si>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</si>
  <si>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</si>
  <si>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</si>
  <si>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</si>
  <si>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</si>
  <si>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</si>
  <si>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</si>
  <si>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</si>
  <si>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</si>
  <si>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</si>
  <si>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</si>
  <si>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</si>
  <si>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</si>
  <si>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</si>
  <si>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</si>
  <si>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</si>
  <si>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Current Stock Price</t>
  </si>
  <si>
    <t>Currency</t>
  </si>
  <si>
    <t xml:space="preserve"> 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</si>
  <si>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</si>
  <si>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</si>
  <si>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</si>
  <si>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</si>
  <si>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</si>
  <si>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</si>
  <si>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</si>
  <si>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</si>
  <si>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</si>
  <si>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</si>
  <si>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</si>
  <si>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</si>
  <si>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</si>
  <si>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</si>
  <si>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</si>
  <si>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</si>
  <si>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</si>
  <si>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</si>
  <si>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</si>
  <si>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</si>
  <si>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</si>
  <si>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</si>
  <si>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</si>
  <si>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</si>
  <si>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</si>
  <si>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sumikoh</t>
  </si>
  <si>
    <t>MSA97FHW, MSA85JVN</t>
  </si>
  <si>
    <t>L:\Telecommunication\@telecoms\@model\@\20171115 Published models\済\9437 docomo_published.xlsm</t>
  </si>
  <si>
    <t>[BRO MSA]</t>
  </si>
  <si>
    <t>[PRODUCT MODEL]</t>
  </si>
  <si>
    <t>[EMAIL_ALERT YES]</t>
  </si>
  <si>
    <t>[DISCIPLINE Company]</t>
  </si>
  <si>
    <t>[SUPPRESSED NO]</t>
  </si>
  <si>
    <t>[DOCDAT 2017-11-20]</t>
    <phoneticPr fontId="23"/>
  </si>
  <si>
    <t>[DOCTIME 01:09]</t>
    <phoneticPr fontId="23"/>
  </si>
  <si>
    <t>[PSYM 9437.T(Reuters) (None)]</t>
    <phoneticPr fontId="23"/>
  </si>
  <si>
    <t>[COU 52]</t>
    <phoneticPr fontId="23"/>
  </si>
  <si>
    <t>[ANA MSA85JVN]</t>
    <phoneticPr fontId="23"/>
  </si>
  <si>
    <t>[HL 9437.T Model]</t>
    <phoneticPr fontId="23"/>
  </si>
  <si>
    <t>[IND TELECM UTITEL]</t>
    <phoneticPr fontId="23"/>
  </si>
  <si>
    <t>[PANA MSA97FHW]</t>
    <phoneticPr fontId="23"/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</si>
  <si>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selecting the Apply Circular Settings button below.</t>
    </r>
  </si>
  <si>
    <r>
      <t xml:space="preserve">This workbook contains formulas which </t>
    </r>
    <r>
      <rPr>
        <u/>
        <sz val="14"/>
        <rFont val="Arial"/>
        <family val="2"/>
      </rPr>
      <t>intentionally</t>
    </r>
    <r>
      <rPr>
        <sz val="14"/>
        <rFont val="Arial"/>
        <family val="2"/>
      </rPr>
      <t xml:space="preserve"> use circular reference calculation. These calculations can be resolved as intended by the originating analyst by applying the following settings in the Tools &gt;&gt; Options &gt;&gt; Calculation dialog box:</t>
    </r>
  </si>
  <si>
    <t>Clicking the Apply Circular Settings button will display the model worksheets and make the following settings changes in the Tools &gt;&gt; Options &gt;&gt; Calculation dialog box:</t>
  </si>
  <si>
    <t>1) Select the Iteration check box</t>
  </si>
  <si>
    <t>Failure to apply these settings can result in incorrect calculation or unexpected termination of your Microsoft Excel session.</t>
  </si>
  <si>
    <t>2) Set Maximum Iterations = 100</t>
    <phoneticPr fontId="23"/>
  </si>
  <si>
    <t>3) Set Maximum Change = 0.001</t>
    <phoneticPr fontId="2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</si>
</sst>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¥&quot;#,##0_);[Red]\(&quot;¥&quot;#,##0\)"/>
    <numFmt numFmtId="165" formatCode="&quot;¥&quot;#,##0.00_);[Red]\(&quot;¥&quot;#,##0.00\)"/>
    <numFmt numFmtId="166" formatCode="_(&quot;¥&quot;* #,##0.00_);_(&quot;¥&quot;* \(#,##0.00\);_(&quot;¥&quot;* &quot;-&quot;??_);_(@_)"/>
    <numFmt numFmtId="167" formatCode="0.0%"/>
    <numFmt numFmtId="168" formatCode="#,##0.0;[Red]\-#,##0.0"/>
    <numFmt numFmtId="169" formatCode="#,##0.0000;[Red]\-#,##0.0000"/>
    <numFmt numFmtId="170" formatCode="#,##0.0_ ;[Red]\-#,##0.0\ "/>
    <numFmt numFmtId="171" formatCode="[$-409]mmm\-yy;@"/>
    <numFmt numFmtId="172" formatCode="0.00_);[Red]\(0.00\)"/>
    <numFmt numFmtId="173" formatCode="#,##0.0_);\(#,##0.0\)"/>
    <numFmt numFmtId="174" formatCode="&quot;Ç&quot;\ &quot;´&quot;&quot;´&quot;&quot;´&quot;&quot;´&quot;\ &quot;»&quot;&quot;»&quot;&quot;»&quot;&quot;»&quot;"/>
    <numFmt numFmtId="175" formatCode="yy/m"/>
    <numFmt numFmtId="176" formatCode="#,##0&quot;Yen&quot;;\-#,##0&quot;Yen&quot;"/>
    <numFmt numFmtId="177" formatCode="_(* 0%_);_(* \(0%\);_(* &quot;- &quot;_);_(@_)"/>
    <numFmt numFmtId="178" formatCode="_(* #,##0_);_(* \(#,##0\);_(* &quot;- &quot;_);_(@_)"/>
    <numFmt numFmtId="179" formatCode="&quot;ð&quot;\%"/>
    <numFmt numFmtId="180" formatCode="0.0_)\%;\(0.0\)\%;0.0_)\%;@_)_%"/>
    <numFmt numFmtId="181" formatCode="#,##0.0_)_%;\(#,##0.0\)_%;0.0_)_%;@_)_%"/>
    <numFmt numFmtId="182" formatCode="#,##0.0_);\(#,##0.0\);#,##0.0_);@_)"/>
    <numFmt numFmtId="183" formatCode="&quot;¥&quot;_(#,##0.00_);&quot;¥&quot;\(#,##0.00\);&quot;¥&quot;_(0.00_);@_)"/>
    <numFmt numFmtId="184" formatCode="&quot;¥&quot;_(#,##0.00_);&quot;¥&quot;\(#,##0.00\)"/>
    <numFmt numFmtId="185" formatCode="#,##0.00_);\(#,##0.00\);0.00_);@_)"/>
    <numFmt numFmtId="186" formatCode="&quot;ß&quot;#,##0.00_);[Red]\(&quot;ß&quot;#,##0.00\)"/>
    <numFmt numFmtId="187" formatCode="&quot;€&quot;_(#,##0.00_);&quot;€&quot;\(#,##0.00\);&quot;€&quot;_(0.00_);@_)"/>
    <numFmt numFmtId="188" formatCode="#,##0_)\x;\(#,##0\)\x;0_)\x;@_)_x"/>
    <numFmt numFmtId="189" formatCode="#,##0_)_x;\(#,##0\)_x;0_)_x;@_)_x"/>
    <numFmt numFmtId="190" formatCode="&quot;£m&quot;\ 0"/>
    <numFmt numFmtId="191" formatCode="&quot;£&quot;\ #,##0_);[Red]\(&quot;£&quot;\ #,##0\)"/>
    <numFmt numFmtId="192" formatCode="&quot;¥&quot;\ #,##0_);[Red]\(&quot;¥&quot;\ #,##0\)"/>
    <numFmt numFmtId="193" formatCode="0%;\(0%\)"/>
    <numFmt numFmtId="194" formatCode="_(* #,##0.0_);_(* \(#,##0.0\);_(* &quot;--- &quot;_)"/>
    <numFmt numFmtId="195" formatCode="0.0000&quot;  &quot;"/>
    <numFmt numFmtId="196" formatCode="0.0000"/>
    <numFmt numFmtId="197" formatCode="&quot;•&quot;\ \ @"/>
    <numFmt numFmtId="198" formatCode="#,##0.00000;[Red]\(#,##0.00000\)"/>
    <numFmt numFmtId="199" formatCode="0.0"/>
    <numFmt numFmtId="200" formatCode="_-* #,##0.0_-;\-* #,##0.0_-;_-* &quot;-&quot;??_-;_-@_-"/>
    <numFmt numFmtId="201" formatCode="#,##0.0;[Red]\(#,##0.0\)"/>
    <numFmt numFmtId="202" formatCode="#,##0.0_);[Red]\(#,##0.0\)"/>
    <numFmt numFmtId="203" formatCode="&quot;$&quot;#,##0.0;[Red]\(&quot;$&quot;#,##0.0\)"/>
    <numFmt numFmtId="204" formatCode="_ * #,##0.00_ ;_ * &quot;¥&quot;&quot;¥&quot;\-#,##0.00_ ;_ * &quot;-&quot;??_ ;_ @_ "/>
    <numFmt numFmtId="205" formatCode="&quot;$&quot;#,##0.0_);[Red]\(&quot;$&quot;#,##0.0\)"/>
    <numFmt numFmtId="206" formatCode="&quot;$&quot;#,##0\ ;\(&quot;$&quot;#,##0\)"/>
    <numFmt numFmtId="207" formatCode="mmm\-dd\-yyyy"/>
    <numFmt numFmtId="208" formatCode="\ \ _•&quot;–&quot;\ \ \ \ @"/>
    <numFmt numFmtId="209" formatCode="_([$€-2]* #,##0.00_);_([$€-2]* \(#,##0.00\);_([$€-2]* &quot;-&quot;??_)"/>
    <numFmt numFmtId="210" formatCode="_(* #,##0.00000000000000000_);_(* \(#,##0.00000000000000000\);_(* &quot;-&quot;??_);_(@_)"/>
    <numFmt numFmtId="211" formatCode="0.00%;\(0.00%\)"/>
    <numFmt numFmtId="212" formatCode="#,##0.00&quot; $&quot;;\-#,##0.00&quot; $&quot;"/>
    <numFmt numFmtId="213" formatCode="#,##0.0&quot; x&quot;_);\(#,##0.0&quot; x&quot;\)"/>
    <numFmt numFmtId="214" formatCode="_-* #,##0\ _F_-;\-* #,##0\ _F_-;_-* &quot;-&quot;\ _F_-;_-@_-"/>
    <numFmt numFmtId="215" formatCode="_(* #,##0.00000000000_);_(* \(#,##0.00000000000\);_(* &quot;-&quot;??_);_(@_)"/>
    <numFmt numFmtId="216" formatCode="_(* #,##0.000000000000_);_(* \(#,##0.000000000000\);_(* &quot;-&quot;??_);_(@_)"/>
    <numFmt numFmtId="217" formatCode="mmm\-yyyy"/>
    <numFmt numFmtId="218" formatCode="_-* #,##0\ &quot;F&quot;_-;\-* #,##0\ &quot;F&quot;_-;_-* &quot;-&quot;\ &quot;F&quot;_-;_-@_-"/>
    <numFmt numFmtId="219" formatCode="_(* #,##0.0_);_(* \(#,##0.0\);_(* &quot;-&quot;?_);_(@_)"/>
    <numFmt numFmtId="220" formatCode="_(* #,##0.0000000000000000_);_(* \(#,##0.0000000000000000\);_(* &quot;-&quot;??_);_(@_)"/>
    <numFmt numFmtId="221" formatCode="0.00000"/>
    <numFmt numFmtId="222" formatCode="0.00000000000000000%"/>
    <numFmt numFmtId="223" formatCode="_(&quot;$&quot;* #,##0_);_(&quot;$&quot;* \(#,##0\);_(&quot;$&quot;* &quot;-&quot;??_);_(@_)"/>
    <numFmt numFmtId="224" formatCode="_(* #,##0.00000000000000_);_(* \(#,##0.00000000000000\);_(* &quot;-&quot;??_);_(@_)"/>
    <numFmt numFmtId="225" formatCode="_(* #,##0.000000000000000_);_(* \(#,##0.000000000000000\);_(* &quot;-&quot;??_);_(@_)"/>
    <numFmt numFmtId="226" formatCode="0.00\ "/>
    <numFmt numFmtId="227" formatCode="_ &quot;SFr.&quot;\ * #,##0_ ;_ &quot;SFr.&quot;\ * \-#,##0_ ;_ &quot;SFr.&quot;\ * &quot;-&quot;_ ;_ @_ "/>
    <numFmt numFmtId="228" formatCode="_ &quot;SFr.&quot;\ * #,##0.00_ ;_ &quot;SFr.&quot;\ * \-#,##0.00_ ;_ &quot;SFr.&quot;\ * &quot;-&quot;??_ ;_ @_ "/>
    <numFmt numFmtId="229" formatCode="&quot;(&quot;0%&quot;)   &quot;;[Red]\-&quot;(&quot;0%&quot;)   &quot;;&quot;－    &quot;"/>
    <numFmt numFmtId="230" formatCode="&quot;(&quot;0.00%&quot;)   &quot;;[Red]\-&quot;(&quot;0.00%&quot;)   &quot;;&quot;－    &quot;"/>
    <numFmt numFmtId="231" formatCode="0.00%;[Red]\-0.00%;&quot;－&quot;"/>
    <numFmt numFmtId="232" formatCode="0.0_ "/>
    <numFmt numFmtId="233" formatCode="mm/dd/yy\ hh:mm"/>
  </numFmts>
  <fonts count="200">
    <font>
      <sz val="10"/>
      <name val="Arial"/>
      <family val="2"/>
    </font>
    <font>
      <sz val="12"/>
      <color indexed="8"/>
      <name val="Calibri"/>
      <family val="2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0"/>
      <name val="Arial"/>
      <family val="2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2"/>
      <name val="ＭＳ 明朝"/>
      <family val="1"/>
      <charset val="128"/>
    </font>
    <font>
      <sz val="14"/>
      <name val="ＭＳ 明朝"/>
      <family val="1"/>
      <charset val="128"/>
    </font>
    <font>
      <sz val="6"/>
      <name val="ＭＳ Ｐゴシック"/>
      <family val="3"/>
      <charset val="128"/>
    </font>
    <font>
      <sz val="9"/>
      <name val="Arial"/>
      <family val="2"/>
    </font>
    <font>
      <sz val="9"/>
      <name val="ＭＳ Ｐゴシック"/>
      <family val="3"/>
      <charset val="128"/>
    </font>
    <font>
      <i/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b/>
      <sz val="24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8"/>
      <name val="Tahoma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8"/>
      <color indexed="81"/>
      <name val="Tahoma"/>
      <family val="2"/>
    </font>
    <font>
      <sz val="1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24"/>
      <name val="Arial"/>
      <family val="2"/>
    </font>
    <font>
      <b/>
      <sz val="14"/>
      <color indexed="18"/>
      <name val="Arial"/>
      <family val="2"/>
    </font>
    <font>
      <sz val="12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22"/>
      <name val="Arial"/>
      <family val="2"/>
    </font>
    <font>
      <b/>
      <sz val="14"/>
      <name val="Tms Rmn"/>
      <family val="1"/>
    </font>
    <font>
      <i/>
      <sz val="9"/>
      <color indexed="9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3"/>
      <charset val="128"/>
      <scheme val="minor"/>
    </font>
    <font>
      <sz val="9"/>
      <color theme="0"/>
      <name val="Arial"/>
      <family val="2"/>
    </font>
    <font>
      <sz val="10"/>
      <name val="Helvetica"/>
      <family val="2"/>
    </font>
    <font>
      <sz val="14"/>
      <name val="System"/>
      <family val="2"/>
    </font>
    <font>
      <sz val="10"/>
      <name val="Arial Narrow"/>
      <family val="2"/>
    </font>
    <font>
      <u val="doubleAccounting"/>
      <sz val="11"/>
      <name val="Arial"/>
      <family val="2"/>
    </font>
    <font>
      <sz val="10"/>
      <name val="Palatino"/>
      <family val="1"/>
    </font>
    <font>
      <sz val="10"/>
      <color indexed="8"/>
      <name val="MS Sans Serif"/>
      <family val="2"/>
    </font>
    <font>
      <sz val="11"/>
      <name val="MS P????"/>
      <family val="3"/>
    </font>
    <font>
      <u val="singleAccounting"/>
      <sz val="11"/>
      <name val="Arial"/>
      <family val="2"/>
    </font>
    <font>
      <sz val="11"/>
      <color indexed="10"/>
      <name val="Arial"/>
      <family val="2"/>
    </font>
    <font>
      <sz val="12"/>
      <name val="ＭＳ ゴシック"/>
      <family val="3"/>
      <charset val="128"/>
    </font>
    <font>
      <b/>
      <sz val="22"/>
      <color indexed="1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2"/>
      <name val="Times New Roman"/>
      <family val="1"/>
    </font>
    <font>
      <sz val="11"/>
      <name val="‚l‚r ƒSƒVƒbƒN"/>
      <family val="3"/>
      <charset val="128"/>
    </font>
    <font>
      <sz val="10"/>
      <name val="Times New Roman"/>
      <family val="1"/>
    </font>
    <font>
      <sz val="13"/>
      <name val="Tms Rmn"/>
      <family val="1"/>
    </font>
    <font>
      <sz val="11"/>
      <color indexed="9"/>
      <name val="Calibri"/>
      <family val="2"/>
    </font>
    <font>
      <sz val="11"/>
      <color theme="0"/>
      <name val="Calibri"/>
      <family val="3"/>
      <charset val="128"/>
      <scheme val="minor"/>
    </font>
    <font>
      <sz val="12"/>
      <name val="Arial MT"/>
      <family val="2"/>
    </font>
    <font>
      <b/>
      <sz val="18"/>
      <name val="Helv"/>
      <family val="2"/>
    </font>
    <font>
      <sz val="14"/>
      <name val="Helv"/>
      <family val="2"/>
    </font>
    <font>
      <b/>
      <sz val="14"/>
      <name val="Helv"/>
      <family val="2"/>
    </font>
    <font>
      <sz val="9"/>
      <color indexed="12"/>
      <name val="Times New Roman"/>
      <family val="1"/>
    </font>
    <font>
      <sz val="11"/>
      <name val="ＭＳ ゴシック"/>
      <family val="3"/>
      <charset val="128"/>
    </font>
    <font>
      <sz val="10"/>
      <color indexed="54"/>
      <name val="Arial Narrow"/>
      <family val="2"/>
    </font>
    <font>
      <sz val="12"/>
      <color indexed="12"/>
      <name val="Arial"/>
      <family val="2"/>
    </font>
    <font>
      <sz val="11"/>
      <color indexed="20"/>
      <name val="Calibri"/>
      <family val="2"/>
    </font>
    <font>
      <sz val="8"/>
      <color indexed="13"/>
      <name val="Arial"/>
      <family val="2"/>
    </font>
    <font>
      <sz val="8"/>
      <color indexed="12"/>
      <name val="Tms Rmn"/>
      <family val="1"/>
    </font>
    <font>
      <sz val="10"/>
      <color indexed="10"/>
      <name val="Arial Narrow"/>
      <family val="2"/>
    </font>
    <font>
      <sz val="12"/>
      <name val="Tms Rmn"/>
      <family val="1"/>
    </font>
    <font>
      <b/>
      <sz val="12"/>
      <name val="Palatino"/>
      <family val="1"/>
    </font>
    <font>
      <b/>
      <sz val="10"/>
      <name val="Palatino"/>
      <family val="1"/>
    </font>
    <font>
      <b/>
      <u/>
      <sz val="10"/>
      <name val="Palatino"/>
      <family val="1"/>
    </font>
    <font>
      <b/>
      <sz val="12"/>
      <name val="Times New Roman"/>
      <family val="1"/>
    </font>
    <font>
      <b/>
      <sz val="12"/>
      <name val="Helv"/>
      <family val="2"/>
    </font>
    <font>
      <sz val="11"/>
      <name val="明朝"/>
      <family val="1"/>
      <charset val="128"/>
    </font>
    <font>
      <sz val="10"/>
      <color indexed="8"/>
      <name val="Arial"/>
      <family val="2"/>
    </font>
    <font>
      <b/>
      <sz val="11"/>
      <color indexed="52"/>
      <name val="Calibri"/>
      <family val="2"/>
    </font>
    <font>
      <sz val="8"/>
      <name val="Tms Rmn"/>
      <family val="1"/>
    </font>
    <font>
      <sz val="10"/>
      <color indexed="18"/>
      <name val="Times New Roman"/>
      <family val="1"/>
    </font>
    <font>
      <b/>
      <sz val="11"/>
      <color indexed="9"/>
      <name val="Calibri"/>
      <family val="2"/>
    </font>
    <font>
      <b/>
      <sz val="13"/>
      <name val="Tms Rmn"/>
      <family val="1"/>
    </font>
    <font>
      <sz val="14"/>
      <name val="Terminal"/>
      <family val="3"/>
      <charset val="255"/>
    </font>
    <font>
      <sz val="8"/>
      <name val="Times New Roman"/>
      <family val="1"/>
    </font>
    <font>
      <sz val="10"/>
      <color indexed="39"/>
      <name val="Century Schoolbook"/>
      <family val="1"/>
    </font>
    <font>
      <sz val="10"/>
      <name val="Helv"/>
      <family val="2"/>
    </font>
    <font>
      <i/>
      <sz val="9"/>
      <name val="MS Sans Serif"/>
      <family val="2"/>
    </font>
    <font>
      <b/>
      <sz val="11"/>
      <name val="Times New Roman"/>
      <family val="1"/>
    </font>
    <font>
      <sz val="7"/>
      <name val="Small Fonts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sz val="10"/>
      <color indexed="2"/>
      <name val="MS UI Gothic"/>
      <family val="3"/>
    </font>
    <font>
      <sz val="14"/>
      <color indexed="32"/>
      <name val="Times New Roman"/>
      <family val="1"/>
    </font>
    <font>
      <b/>
      <sz val="10"/>
      <color indexed="0"/>
      <name val="MS UI Gothic"/>
      <family val="3"/>
    </font>
    <font>
      <u/>
      <sz val="9"/>
      <color indexed="36"/>
      <name val="Times New Roman"/>
      <family val="1"/>
    </font>
    <font>
      <sz val="11"/>
      <color indexed="17"/>
      <name val="Calibri"/>
      <family val="2"/>
    </font>
    <font>
      <b/>
      <sz val="10"/>
      <color indexed="17"/>
      <name val="Helvetica"/>
      <family val="2"/>
    </font>
    <font>
      <sz val="9"/>
      <name val="Futura UBS Bk"/>
      <family val="2"/>
    </font>
    <font>
      <b/>
      <u/>
      <sz val="11"/>
      <color indexed="37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Trebuchet MS"/>
      <family val="2"/>
    </font>
    <font>
      <b/>
      <sz val="10"/>
      <name val="Helv"/>
      <family val="2"/>
    </font>
    <font>
      <sz val="10"/>
      <name val="MS UI Gothic"/>
      <family val="3"/>
    </font>
    <font>
      <u/>
      <sz val="9"/>
      <color indexed="12"/>
      <name val="Times New Roman"/>
      <family val="1"/>
    </font>
    <font>
      <sz val="11"/>
      <color indexed="62"/>
      <name val="Calibri"/>
      <family val="2"/>
    </font>
    <font>
      <sz val="10"/>
      <color indexed="12"/>
      <name val="Times New Roman"/>
      <family val="1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0"/>
      <name val="ＭＳ ゴシック"/>
      <family val="3"/>
      <charset val="128"/>
    </font>
    <font>
      <sz val="11"/>
      <color indexed="52"/>
      <name val="Calibri"/>
      <family val="2"/>
    </font>
    <font>
      <sz val="9"/>
      <name val="Arial Narrow"/>
      <family val="2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sz val="11"/>
      <color indexed="60"/>
      <name val="Calibri"/>
      <family val="2"/>
    </font>
    <font>
      <sz val="14"/>
      <name val="ＭＳ ゴシック"/>
      <family val="3"/>
      <charset val="128"/>
    </font>
    <font>
      <b/>
      <sz val="12"/>
      <name val="Tms Rmn"/>
      <family val="1"/>
    </font>
    <font>
      <sz val="10"/>
      <name val="Tms Rmn"/>
    </font>
    <font>
      <sz val="11"/>
      <color indexed="10"/>
      <name val="明朝"/>
      <family val="1"/>
      <charset val="128"/>
    </font>
    <font>
      <b/>
      <sz val="13.5"/>
      <name val="MS Sans Serif"/>
      <family val="2"/>
    </font>
    <font>
      <b/>
      <sz val="11"/>
      <color indexed="63"/>
      <name val="Calibri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Geneva"/>
      <family val="2"/>
    </font>
    <font>
      <sz val="8"/>
      <color indexed="32"/>
      <name val="Arial"/>
      <family val="2"/>
    </font>
    <font>
      <b/>
      <sz val="10"/>
      <name val="MS Sans Serif"/>
      <family val="2"/>
    </font>
    <font>
      <sz val="8"/>
      <color indexed="12"/>
      <name val="Helvetica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8"/>
      <color indexed="8"/>
      <name val="Helv"/>
      <family val="2"/>
    </font>
    <font>
      <sz val="9"/>
      <name val="Helvetica-Black"/>
      <family val="2"/>
    </font>
    <font>
      <sz val="7"/>
      <name val="Palatino"/>
      <family val="1"/>
    </font>
    <font>
      <b/>
      <sz val="10"/>
      <color indexed="10"/>
      <name val="Arial"/>
      <family val="2"/>
    </font>
    <font>
      <b/>
      <sz val="18"/>
      <color indexed="56"/>
      <name val="Cambria"/>
      <family val="1"/>
    </font>
    <font>
      <sz val="9"/>
      <name val="Verdana"/>
      <family val="2"/>
    </font>
    <font>
      <b/>
      <sz val="11"/>
      <color indexed="8"/>
      <name val="Calibri"/>
      <family val="2"/>
    </font>
    <font>
      <sz val="8"/>
      <color indexed="16"/>
      <name val="Helv"/>
      <family val="2"/>
    </font>
    <font>
      <sz val="11"/>
      <color indexed="10"/>
      <name val="Calibri"/>
      <family val="2"/>
    </font>
    <font>
      <u/>
      <sz val="10"/>
      <name val="Palatino"/>
      <family val="1"/>
    </font>
    <font>
      <b/>
      <sz val="18"/>
      <color indexed="18"/>
      <name val="ＭＳ Ｐゴシック"/>
      <family val="3"/>
      <charset val="128"/>
    </font>
    <font>
      <b/>
      <sz val="11"/>
      <color theme="0"/>
      <name val="Calibri"/>
      <family val="3"/>
      <charset val="128"/>
      <scheme val="minor"/>
    </font>
    <font>
      <sz val="11"/>
      <color indexed="13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9"/>
      <name val="ＭＳ ゴシック"/>
      <family val="3"/>
      <charset val="128"/>
    </font>
    <font>
      <sz val="11"/>
      <color indexed="53"/>
      <name val="ＭＳ Ｐゴシック"/>
      <family val="3"/>
      <charset val="128"/>
    </font>
    <font>
      <sz val="11"/>
      <color indexed="16"/>
      <name val="ＭＳ Ｐゴシック"/>
      <family val="3"/>
      <charset val="128"/>
    </font>
    <font>
      <sz val="11"/>
      <name val="ＨＧ丸ゴシックM"/>
      <family val="3"/>
      <charset val="128"/>
    </font>
    <font>
      <b/>
      <sz val="11"/>
      <color indexed="53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sz val="12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b/>
      <sz val="15"/>
      <color indexed="18"/>
      <name val="ＭＳ Ｐゴシック"/>
      <family val="3"/>
      <charset val="128"/>
    </font>
    <font>
      <b/>
      <sz val="13"/>
      <color indexed="18"/>
      <name val="ＭＳ Ｐゴシック"/>
      <family val="3"/>
      <charset val="128"/>
    </font>
    <font>
      <b/>
      <sz val="11"/>
      <color indexed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11"/>
      <name val="ＭＳ 明朝"/>
      <family val="1"/>
      <charset val="128"/>
    </font>
    <font>
      <i/>
      <sz val="11"/>
      <color rgb="FF7F7F7F"/>
      <name val="Calibri"/>
      <family val="3"/>
      <charset val="128"/>
      <scheme val="minor"/>
    </font>
    <font>
      <b/>
      <sz val="12"/>
      <name val="ＭＳ Ｐゴシック"/>
      <family val="3"/>
      <charset val="128"/>
    </font>
    <font>
      <sz val="11"/>
      <name val="・団"/>
      <family val="1"/>
      <charset val="128"/>
    </font>
    <font>
      <sz val="11"/>
      <color indexed="23"/>
      <name val="Calibri"/>
      <family val="3"/>
      <charset val="128"/>
      <scheme val="minor"/>
    </font>
    <font>
      <sz val="10"/>
      <name val="メイリオ"/>
      <family val="3"/>
      <charset val="128"/>
    </font>
    <font>
      <sz val="11"/>
      <color indexed="56"/>
      <name val="Times New Roman"/>
      <family val="1"/>
    </font>
    <font>
      <sz val="8"/>
      <name val="明朝"/>
      <family val="1"/>
      <charset val="128"/>
    </font>
    <font>
      <sz val="10"/>
      <name val="明朝"/>
      <family val="1"/>
      <charset val="128"/>
    </font>
    <font>
      <sz val="11"/>
      <color indexed="58"/>
      <name val="ＭＳ Ｐゴシック"/>
      <family val="3"/>
      <charset val="128"/>
    </font>
    <font>
      <sz val="12"/>
      <name val="바탕체"/>
      <family val="3"/>
      <charset val="129"/>
    </font>
    <font>
      <u/>
      <sz val="10"/>
      <color indexed="12"/>
      <name val="Arial"/>
      <family val="2"/>
    </font>
    <font>
      <b/>
      <sz val="11"/>
      <name val="Helvetica"/>
      <family val="2"/>
    </font>
    <font>
      <sz val="14"/>
      <name val="Arial"/>
      <family val="2"/>
    </font>
    <font>
      <sz val="10"/>
      <name val="Courier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  <font>
      <u/>
      <sz val="14"/>
      <name val="Arial"/>
      <family val="2"/>
    </font>
    <font>
      <b/>
      <u/>
      <sz val="14"/>
      <color indexed="1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indexed="41"/>
      </patternFill>
    </fill>
    <fill>
      <patternFill patternType="solid">
        <fgColor indexed="60"/>
      </patternFill>
    </fill>
    <fill>
      <patternFill patternType="solid">
        <fgColor indexed="15"/>
      </patternFill>
    </fill>
    <fill>
      <patternFill patternType="solid">
        <fgColor indexed="28"/>
      </patternFill>
    </fill>
    <fill>
      <patternFill patternType="solid">
        <fgColor indexed="35"/>
      </patternFill>
    </fill>
    <fill>
      <patternFill patternType="solid">
        <fgColor indexed="32"/>
        <bgColor indexed="64"/>
      </patternFill>
    </fill>
    <fill>
      <patternFill patternType="solid">
        <fgColor indexed="48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40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65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medium">
        <color indexed="64"/>
      </left>
      <right style="medium">
        <color indexed="64"/>
      </right>
      <top/>
      <bottom style="thick">
        <color indexed="37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/>
      <top/>
      <bottom style="double">
        <color indexed="53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787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0" fillId="0" borderId="0"/>
    <xf numFmtId="0" fontId="30" fillId="0" borderId="0"/>
    <xf numFmtId="0" fontId="3" fillId="2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31" fillId="0" borderId="0"/>
    <xf numFmtId="0" fontId="6" fillId="12" borderId="1" applyNumberFormat="0" applyAlignment="0" applyProtection="0">
      <alignment vertical="center"/>
    </xf>
    <xf numFmtId="0" fontId="7" fillId="21" borderId="2" applyNumberFormat="0" applyAlignment="0" applyProtection="0">
      <alignment vertical="center"/>
    </xf>
    <xf numFmtId="38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33" fillId="0" borderId="0">
      <alignment vertical="center"/>
    </xf>
    <xf numFmtId="9" fontId="8" fillId="0" borderId="0" applyFont="0" applyFill="0" applyBorder="0" applyAlignment="0" applyProtection="0"/>
    <xf numFmtId="167" fontId="48" fillId="0" borderId="0" applyFont="0" applyFill="0" applyBorder="0" applyAlignment="0" applyProtection="0"/>
    <xf numFmtId="10" fontId="48" fillId="0" borderId="0" applyFont="0" applyFill="0" applyBorder="0" applyAlignment="0" applyProtection="0"/>
    <xf numFmtId="0" fontId="8" fillId="24" borderId="0" applyNumberFormat="0" applyFont="0" applyBorder="0" applyAlignment="0" applyProtection="0"/>
    <xf numFmtId="0" fontId="34" fillId="0" borderId="0"/>
    <xf numFmtId="0" fontId="34" fillId="0" borderId="9">
      <alignment horizontal="centerContinuous"/>
    </xf>
    <xf numFmtId="0" fontId="35" fillId="0" borderId="9"/>
    <xf numFmtId="0" fontId="18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0" borderId="0"/>
    <xf numFmtId="0" fontId="8" fillId="0" borderId="0">
      <alignment vertical="top"/>
    </xf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51" fillId="0" borderId="0" applyFont="0" applyFill="0" applyBorder="0" applyAlignment="0" applyProtection="0">
      <alignment vertical="center"/>
    </xf>
    <xf numFmtId="0" fontId="21" fillId="0" borderId="0" applyBorder="0" applyAlignment="0" applyProtection="0"/>
    <xf numFmtId="38" fontId="8" fillId="0" borderId="0" applyFon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38" fontId="51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5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2" fillId="0" borderId="0"/>
    <xf numFmtId="166" fontId="8" fillId="0" borderId="0" applyFont="0" applyFill="0" applyBorder="0" applyAlignment="0" applyProtection="0"/>
    <xf numFmtId="0" fontId="51" fillId="0" borderId="0">
      <alignment vertical="center"/>
    </xf>
    <xf numFmtId="38" fontId="51" fillId="0" borderId="0" applyFont="0" applyFill="0" applyBorder="0" applyAlignment="0" applyProtection="0">
      <alignment vertical="center"/>
    </xf>
    <xf numFmtId="9" fontId="46" fillId="0" borderId="0">
      <alignment horizontal="right"/>
    </xf>
    <xf numFmtId="174" fontId="53" fillId="0" borderId="0"/>
    <xf numFmtId="0" fontId="8" fillId="0" borderId="0" applyFont="0" applyFill="0" applyBorder="0" applyAlignment="0" applyProtection="0"/>
    <xf numFmtId="0" fontId="54" fillId="0" borderId="0"/>
    <xf numFmtId="175" fontId="55" fillId="0" borderId="0" applyFont="0" applyFill="0" applyBorder="0" applyAlignment="0" applyProtection="0"/>
    <xf numFmtId="176" fontId="55" fillId="0" borderId="0" applyFont="0" applyFill="0" applyBorder="0" applyAlignment="0" applyProtection="0"/>
    <xf numFmtId="0" fontId="56" fillId="0" borderId="0"/>
    <xf numFmtId="0" fontId="2" fillId="0" borderId="0"/>
    <xf numFmtId="0" fontId="8" fillId="0" borderId="0"/>
    <xf numFmtId="177" fontId="57" fillId="0" borderId="0" applyFont="0" applyFill="0" applyBorder="0" applyAlignment="0" applyProtection="0">
      <alignment horizontal="right"/>
    </xf>
    <xf numFmtId="178" fontId="57" fillId="0" borderId="0" applyFont="0" applyFill="0" applyBorder="0" applyAlignment="0" applyProtection="0"/>
    <xf numFmtId="37" fontId="53" fillId="0" borderId="0"/>
    <xf numFmtId="179" fontId="53" fillId="0" borderId="0"/>
    <xf numFmtId="0" fontId="58" fillId="0" borderId="0" applyNumberFormat="0" applyFont="0" applyFill="0" applyBorder="0" applyAlignment="0" applyProtection="0"/>
    <xf numFmtId="0" fontId="53" fillId="0" borderId="0"/>
    <xf numFmtId="38" fontId="59" fillId="0" borderId="0" applyFont="0" applyFill="0" applyBorder="0" applyAlignment="0" applyProtection="0"/>
    <xf numFmtId="0" fontId="59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24" fillId="0" borderId="0"/>
    <xf numFmtId="0" fontId="8" fillId="0" borderId="0" applyFont="0" applyFill="0" applyBorder="0" applyAlignment="0" applyProtection="0"/>
    <xf numFmtId="180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181" fontId="2" fillId="0" borderId="0" applyFont="0" applyFill="0" applyBorder="0" applyAlignment="0" applyProtection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37" fontId="61" fillId="27" borderId="22">
      <alignment horizontal="right"/>
    </xf>
    <xf numFmtId="37" fontId="61" fillId="27" borderId="22">
      <alignment horizontal="right"/>
    </xf>
    <xf numFmtId="37" fontId="24" fillId="27" borderId="22">
      <alignment horizontal="right"/>
    </xf>
    <xf numFmtId="37" fontId="24" fillId="27" borderId="22">
      <alignment horizontal="right"/>
    </xf>
    <xf numFmtId="37" fontId="58" fillId="27" borderId="22">
      <alignment horizontal="right"/>
    </xf>
    <xf numFmtId="37" fontId="61" fillId="27" borderId="22">
      <alignment horizontal="right"/>
    </xf>
    <xf numFmtId="37" fontId="59" fillId="27" borderId="22">
      <alignment horizontal="right"/>
    </xf>
    <xf numFmtId="37" fontId="61" fillId="27" borderId="22">
      <alignment horizontal="right"/>
    </xf>
    <xf numFmtId="37" fontId="61" fillId="27" borderId="22">
      <alignment horizontal="right"/>
    </xf>
    <xf numFmtId="37" fontId="59" fillId="27" borderId="22">
      <alignment horizontal="right"/>
    </xf>
    <xf numFmtId="37" fontId="61" fillId="27" borderId="22">
      <alignment horizontal="right"/>
    </xf>
    <xf numFmtId="37" fontId="61" fillId="27" borderId="22">
      <alignment horizontal="right"/>
    </xf>
    <xf numFmtId="37" fontId="61" fillId="27" borderId="22">
      <alignment horizontal="right"/>
    </xf>
    <xf numFmtId="37" fontId="59" fillId="27" borderId="22">
      <alignment horizontal="right"/>
    </xf>
    <xf numFmtId="37" fontId="61" fillId="27" borderId="22">
      <alignment horizontal="right"/>
    </xf>
    <xf numFmtId="37" fontId="61" fillId="27" borderId="22">
      <alignment horizontal="right"/>
    </xf>
    <xf numFmtId="37" fontId="58" fillId="27" borderId="22">
      <alignment horizontal="right"/>
    </xf>
    <xf numFmtId="37" fontId="59" fillId="27" borderId="22">
      <alignment horizontal="right"/>
    </xf>
    <xf numFmtId="37" fontId="24" fillId="27" borderId="22">
      <alignment horizontal="right"/>
    </xf>
    <xf numFmtId="0" fontId="8" fillId="0" borderId="0" applyNumberFormat="0" applyFill="0" applyBorder="0" applyAlignment="0" applyProtection="0"/>
    <xf numFmtId="0" fontId="8" fillId="0" borderId="0"/>
    <xf numFmtId="174" fontId="53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2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182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2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4" fontId="2" fillId="0" borderId="0" applyFont="0" applyFill="0" applyBorder="0" applyAlignment="0" applyProtection="0"/>
    <xf numFmtId="0" fontId="21" fillId="0" borderId="0" applyFont="0" applyFill="0" applyBorder="0" applyAlignment="0" applyProtection="0"/>
    <xf numFmtId="183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183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18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4" fontId="2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3" fontId="6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39" fontId="2" fillId="0" borderId="0" applyFont="0" applyFill="0" applyBorder="0" applyAlignment="0" applyProtection="0"/>
    <xf numFmtId="185" fontId="2" fillId="0" borderId="0" applyFont="0" applyFill="0" applyBorder="0" applyAlignment="0" applyProtection="0"/>
    <xf numFmtId="39" fontId="8" fillId="0" borderId="0" applyFont="0" applyFill="0" applyBorder="0" applyAlignment="0" applyProtection="0"/>
    <xf numFmtId="185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5" fontId="2" fillId="0" borderId="0" applyFont="0" applyFill="0" applyBorder="0" applyAlignment="0" applyProtection="0"/>
    <xf numFmtId="174" fontId="53" fillId="0" borderId="0"/>
    <xf numFmtId="43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186" fontId="53" fillId="0" borderId="0"/>
    <xf numFmtId="186" fontId="53" fillId="0" borderId="0"/>
    <xf numFmtId="186" fontId="53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186" fontId="56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186" fontId="53" fillId="0" borderId="0"/>
    <xf numFmtId="186" fontId="53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186" fontId="60" fillId="0" borderId="0"/>
    <xf numFmtId="186" fontId="56" fillId="0" borderId="0"/>
    <xf numFmtId="186" fontId="8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186" fontId="53" fillId="0" borderId="0"/>
    <xf numFmtId="186" fontId="53" fillId="0" borderId="0"/>
    <xf numFmtId="186" fontId="53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186" fontId="56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0" fontId="24" fillId="0" borderId="0"/>
    <xf numFmtId="0" fontId="24" fillId="0" borderId="0"/>
    <xf numFmtId="0" fontId="59" fillId="0" borderId="0"/>
    <xf numFmtId="0" fontId="59" fillId="0" borderId="0"/>
    <xf numFmtId="0" fontId="53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186" fontId="53" fillId="0" borderId="0"/>
    <xf numFmtId="186" fontId="53" fillId="0" borderId="0"/>
    <xf numFmtId="186" fontId="53" fillId="0" borderId="0"/>
    <xf numFmtId="186" fontId="53" fillId="0" borderId="0"/>
    <xf numFmtId="186" fontId="8" fillId="0" borderId="0"/>
    <xf numFmtId="186" fontId="8" fillId="0" borderId="0"/>
    <xf numFmtId="186" fontId="60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53" fillId="0" borderId="0"/>
    <xf numFmtId="186" fontId="56" fillId="0" borderId="0"/>
    <xf numFmtId="186" fontId="53" fillId="0" borderId="0"/>
    <xf numFmtId="186" fontId="53" fillId="0" borderId="0"/>
    <xf numFmtId="186" fontId="60" fillId="0" borderId="0"/>
    <xf numFmtId="186" fontId="56" fillId="0" borderId="0"/>
    <xf numFmtId="186" fontId="8" fillId="0" borderId="0"/>
    <xf numFmtId="186" fontId="60" fillId="0" borderId="0"/>
    <xf numFmtId="186" fontId="56" fillId="0" borderId="0"/>
    <xf numFmtId="186" fontId="8" fillId="0" borderId="0"/>
    <xf numFmtId="0" fontId="24" fillId="0" borderId="0"/>
    <xf numFmtId="0" fontId="58" fillId="0" borderId="0"/>
    <xf numFmtId="0" fontId="24" fillId="0" borderId="0"/>
    <xf numFmtId="0" fontId="24" fillId="0" borderId="0"/>
    <xf numFmtId="0" fontId="53" fillId="0" borderId="0"/>
    <xf numFmtId="0" fontId="58" fillId="0" borderId="0"/>
    <xf numFmtId="0" fontId="59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7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6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6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6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6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6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6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74" fontId="53" fillId="0" borderId="0"/>
    <xf numFmtId="174" fontId="53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60" fillId="0" borderId="0"/>
    <xf numFmtId="174" fontId="56" fillId="0" borderId="0"/>
    <xf numFmtId="174" fontId="8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8" fillId="22" borderId="0" applyNumberFormat="0" applyFont="0" applyAlignment="0" applyProtection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174" fontId="56" fillId="0" borderId="0"/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88" fontId="2" fillId="0" borderId="0" applyFont="0" applyFill="0" applyBorder="0" applyAlignment="0" applyProtection="0"/>
    <xf numFmtId="0" fontId="8" fillId="0" borderId="0" applyFont="0" applyFill="0" applyBorder="0" applyProtection="0">
      <alignment horizontal="right"/>
    </xf>
    <xf numFmtId="0" fontId="2" fillId="0" borderId="0" applyFont="0" applyFill="0" applyBorder="0" applyAlignment="0" applyProtection="0"/>
    <xf numFmtId="189" fontId="2" fillId="0" borderId="0" applyFont="0" applyFill="0" applyBorder="0" applyProtection="0">
      <alignment horizontal="right"/>
    </xf>
    <xf numFmtId="0" fontId="8" fillId="0" borderId="0" applyFont="0" applyFill="0" applyBorder="0" applyAlignment="0" applyProtection="0"/>
    <xf numFmtId="189" fontId="2" fillId="0" borderId="0" applyFont="0" applyFill="0" applyBorder="0" applyProtection="0">
      <alignment horizontal="right"/>
    </xf>
    <xf numFmtId="0" fontId="8" fillId="0" borderId="0" applyFont="0" applyFill="0" applyBorder="0" applyProtection="0">
      <alignment horizontal="right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9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Protection="0">
      <alignment horizontal="right"/>
    </xf>
    <xf numFmtId="0" fontId="2" fillId="0" borderId="0" applyFont="0" applyFill="0" applyBorder="0" applyProtection="0">
      <alignment horizontal="right"/>
    </xf>
    <xf numFmtId="189" fontId="2" fillId="0" borderId="0" applyFont="0" applyFill="0" applyBorder="0" applyProtection="0">
      <alignment horizontal="right"/>
    </xf>
    <xf numFmtId="174" fontId="53" fillId="0" borderId="0"/>
    <xf numFmtId="174" fontId="53" fillId="0" borderId="0"/>
    <xf numFmtId="174" fontId="8" fillId="0" borderId="0"/>
    <xf numFmtId="174" fontId="8" fillId="0" borderId="0"/>
    <xf numFmtId="174" fontId="60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53" fillId="0" borderId="0"/>
    <xf numFmtId="174" fontId="56" fillId="0" borderId="0"/>
    <xf numFmtId="174" fontId="53" fillId="0" borderId="0"/>
    <xf numFmtId="174" fontId="53" fillId="0" borderId="0"/>
    <xf numFmtId="174" fontId="60" fillId="0" borderId="0"/>
    <xf numFmtId="174" fontId="56" fillId="0" borderId="0"/>
    <xf numFmtId="174" fontId="8" fillId="0" borderId="0"/>
    <xf numFmtId="0" fontId="53" fillId="0" borderId="0"/>
    <xf numFmtId="0" fontId="53" fillId="0" borderId="0"/>
    <xf numFmtId="0" fontId="8" fillId="0" borderId="0"/>
    <xf numFmtId="0" fontId="8" fillId="0" borderId="0"/>
    <xf numFmtId="0" fontId="60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53" fillId="0" borderId="0"/>
    <xf numFmtId="0" fontId="56" fillId="0" borderId="0"/>
    <xf numFmtId="0" fontId="53" fillId="0" borderId="0"/>
    <xf numFmtId="0" fontId="53" fillId="0" borderId="0"/>
    <xf numFmtId="0" fontId="60" fillId="0" borderId="0"/>
    <xf numFmtId="0" fontId="56" fillId="0" borderId="0"/>
    <xf numFmtId="0" fontId="8" fillId="0" borderId="0"/>
    <xf numFmtId="180" fontId="37" fillId="0" borderId="0" applyFont="0" applyFill="0" applyBorder="0" applyProtection="0">
      <alignment horizontal="right"/>
    </xf>
    <xf numFmtId="181" fontId="2" fillId="0" borderId="0" applyFont="0" applyFill="0" applyBorder="0" applyProtection="0">
      <alignment horizontal="right"/>
    </xf>
    <xf numFmtId="0" fontId="8" fillId="0" borderId="0"/>
    <xf numFmtId="0" fontId="41" fillId="0" borderId="0" applyNumberFormat="0" applyFill="0" applyBorder="0" applyProtection="0">
      <alignment vertical="top"/>
    </xf>
    <xf numFmtId="0" fontId="28" fillId="0" borderId="28" applyNumberFormat="0" applyFill="0" applyAlignment="0" applyProtection="0"/>
    <xf numFmtId="0" fontId="64" fillId="0" borderId="29" applyNumberFormat="0" applyFill="0" applyProtection="0">
      <alignment horizontal="center"/>
    </xf>
    <xf numFmtId="0" fontId="64" fillId="0" borderId="0" applyNumberFormat="0" applyFill="0" applyBorder="0" applyProtection="0">
      <alignment horizontal="left"/>
    </xf>
    <xf numFmtId="0" fontId="65" fillId="0" borderId="0" applyNumberFormat="0" applyFill="0" applyBorder="0" applyProtection="0">
      <alignment horizontal="centerContinuous"/>
    </xf>
    <xf numFmtId="0" fontId="8" fillId="0" borderId="0"/>
    <xf numFmtId="0" fontId="8" fillId="0" borderId="0"/>
    <xf numFmtId="191" fontId="66" fillId="0" borderId="0" applyFont="0" applyFill="0" applyBorder="0" applyAlignment="0" applyProtection="0"/>
    <xf numFmtId="192" fontId="66" fillId="0" borderId="0" applyFont="0" applyFill="0" applyBorder="0" applyAlignment="0" applyProtection="0"/>
    <xf numFmtId="0" fontId="67" fillId="0" borderId="0"/>
    <xf numFmtId="0" fontId="68" fillId="0" borderId="0"/>
    <xf numFmtId="0" fontId="30" fillId="0" borderId="0"/>
    <xf numFmtId="9" fontId="8" fillId="0" borderId="0"/>
    <xf numFmtId="193" fontId="69" fillId="0" borderId="0" applyFont="0" applyFill="0" applyBorder="0" applyAlignment="0" applyProtection="0"/>
    <xf numFmtId="0" fontId="66" fillId="0" borderId="0"/>
    <xf numFmtId="0" fontId="30" fillId="0" borderId="0"/>
    <xf numFmtId="0" fontId="30" fillId="0" borderId="0"/>
    <xf numFmtId="167" fontId="69" fillId="0" borderId="0" applyFont="0" applyFill="0" applyBorder="0" applyAlignment="0" applyProtection="0"/>
    <xf numFmtId="0" fontId="30" fillId="0" borderId="0"/>
    <xf numFmtId="2" fontId="30" fillId="0" borderId="0"/>
    <xf numFmtId="10" fontId="30" fillId="0" borderId="0"/>
    <xf numFmtId="10" fontId="69" fillId="0" borderId="0" applyFont="0" applyFill="0" applyBorder="0" applyAlignment="0" applyProtection="0"/>
    <xf numFmtId="2" fontId="30" fillId="0" borderId="0"/>
    <xf numFmtId="0" fontId="30" fillId="0" borderId="0"/>
    <xf numFmtId="0" fontId="30" fillId="0" borderId="0"/>
    <xf numFmtId="173" fontId="8" fillId="0" borderId="0"/>
    <xf numFmtId="0" fontId="50" fillId="2" borderId="0" applyNumberFormat="0" applyBorder="0" applyAlignment="0" applyProtection="0"/>
    <xf numFmtId="0" fontId="3" fillId="2" borderId="0" applyNumberFormat="0" applyBorder="0" applyAlignment="0" applyProtection="0">
      <alignment vertical="center"/>
    </xf>
    <xf numFmtId="0" fontId="50" fillId="3" borderId="0" applyNumberFormat="0" applyBorder="0" applyAlignment="0" applyProtection="0"/>
    <xf numFmtId="0" fontId="3" fillId="3" borderId="0" applyNumberFormat="0" applyBorder="0" applyAlignment="0" applyProtection="0">
      <alignment vertical="center"/>
    </xf>
    <xf numFmtId="0" fontId="50" fillId="4" borderId="0" applyNumberFormat="0" applyBorder="0" applyAlignment="0" applyProtection="0"/>
    <xf numFmtId="0" fontId="3" fillId="4" borderId="0" applyNumberFormat="0" applyBorder="0" applyAlignment="0" applyProtection="0">
      <alignment vertical="center"/>
    </xf>
    <xf numFmtId="0" fontId="50" fillId="5" borderId="0" applyNumberFormat="0" applyBorder="0" applyAlignment="0" applyProtection="0"/>
    <xf numFmtId="0" fontId="3" fillId="5" borderId="0" applyNumberFormat="0" applyBorder="0" applyAlignment="0" applyProtection="0">
      <alignment vertical="center"/>
    </xf>
    <xf numFmtId="0" fontId="50" fillId="6" borderId="0" applyNumberFormat="0" applyBorder="0" applyAlignment="0" applyProtection="0"/>
    <xf numFmtId="0" fontId="3" fillId="6" borderId="0" applyNumberFormat="0" applyBorder="0" applyAlignment="0" applyProtection="0">
      <alignment vertical="center"/>
    </xf>
    <xf numFmtId="0" fontId="50" fillId="7" borderId="0" applyNumberFormat="0" applyBorder="0" applyAlignment="0" applyProtection="0"/>
    <xf numFmtId="0" fontId="3" fillId="7" borderId="0" applyNumberFormat="0" applyBorder="0" applyAlignment="0" applyProtection="0">
      <alignment vertical="center"/>
    </xf>
    <xf numFmtId="0" fontId="51" fillId="3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51" fillId="38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1" fillId="37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51" fillId="3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2" fillId="0" borderId="0"/>
    <xf numFmtId="0" fontId="50" fillId="8" borderId="0" applyNumberFormat="0" applyBorder="0" applyAlignment="0" applyProtection="0"/>
    <xf numFmtId="0" fontId="3" fillId="8" borderId="0" applyNumberFormat="0" applyBorder="0" applyAlignment="0" applyProtection="0">
      <alignment vertical="center"/>
    </xf>
    <xf numFmtId="0" fontId="50" fillId="9" borderId="0" applyNumberFormat="0" applyBorder="0" applyAlignment="0" applyProtection="0"/>
    <xf numFmtId="0" fontId="3" fillId="9" borderId="0" applyNumberFormat="0" applyBorder="0" applyAlignment="0" applyProtection="0">
      <alignment vertical="center"/>
    </xf>
    <xf numFmtId="0" fontId="50" fillId="10" borderId="0" applyNumberFormat="0" applyBorder="0" applyAlignment="0" applyProtection="0"/>
    <xf numFmtId="0" fontId="3" fillId="10" borderId="0" applyNumberFormat="0" applyBorder="0" applyAlignment="0" applyProtection="0">
      <alignment vertical="center"/>
    </xf>
    <xf numFmtId="0" fontId="50" fillId="5" borderId="0" applyNumberFormat="0" applyBorder="0" applyAlignment="0" applyProtection="0"/>
    <xf numFmtId="0" fontId="3" fillId="5" borderId="0" applyNumberFormat="0" applyBorder="0" applyAlignment="0" applyProtection="0">
      <alignment vertical="center"/>
    </xf>
    <xf numFmtId="0" fontId="50" fillId="8" borderId="0" applyNumberFormat="0" applyBorder="0" applyAlignment="0" applyProtection="0"/>
    <xf numFmtId="0" fontId="3" fillId="8" borderId="0" applyNumberFormat="0" applyBorder="0" applyAlignment="0" applyProtection="0">
      <alignment vertical="center"/>
    </xf>
    <xf numFmtId="0" fontId="50" fillId="11" borderId="0" applyNumberFormat="0" applyBorder="0" applyAlignment="0" applyProtection="0"/>
    <xf numFmtId="0" fontId="3" fillId="11" borderId="0" applyNumberFormat="0" applyBorder="0" applyAlignment="0" applyProtection="0">
      <alignment vertical="center"/>
    </xf>
    <xf numFmtId="0" fontId="51" fillId="3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51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51" fillId="12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51" fillId="39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70" fillId="13" borderId="0" applyNumberFormat="0" applyBorder="0" applyAlignment="0" applyProtection="0"/>
    <xf numFmtId="0" fontId="70" fillId="9" borderId="0" applyNumberFormat="0" applyBorder="0" applyAlignment="0" applyProtection="0"/>
    <xf numFmtId="0" fontId="70" fillId="10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16" borderId="0" applyNumberFormat="0" applyBorder="0" applyAlignment="0" applyProtection="0"/>
    <xf numFmtId="0" fontId="71" fillId="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71" fillId="40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1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71" fillId="12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71" fillId="41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71" fillId="7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37" fontId="72" fillId="0" borderId="0">
      <alignment horizontal="center"/>
    </xf>
    <xf numFmtId="37" fontId="73" fillId="0" borderId="0"/>
    <xf numFmtId="37" fontId="74" fillId="0" borderId="0"/>
    <xf numFmtId="37" fontId="75" fillId="0" borderId="0"/>
    <xf numFmtId="173" fontId="8" fillId="0" borderId="14" applyNumberFormat="0" applyBorder="0" applyAlignment="0" applyProtection="0"/>
    <xf numFmtId="0" fontId="27" fillId="25" borderId="30" applyBorder="0">
      <alignment horizontal="center"/>
    </xf>
    <xf numFmtId="0" fontId="70" fillId="17" borderId="0" applyNumberFormat="0" applyBorder="0" applyAlignment="0" applyProtection="0"/>
    <xf numFmtId="0" fontId="70" fillId="18" borderId="0" applyNumberFormat="0" applyBorder="0" applyAlignment="0" applyProtection="0"/>
    <xf numFmtId="0" fontId="70" fillId="19" borderId="0" applyNumberFormat="0" applyBorder="0" applyAlignment="0" applyProtection="0"/>
    <xf numFmtId="0" fontId="70" fillId="14" borderId="0" applyNumberFormat="0" applyBorder="0" applyAlignment="0" applyProtection="0"/>
    <xf numFmtId="0" fontId="70" fillId="15" borderId="0" applyNumberFormat="0" applyBorder="0" applyAlignment="0" applyProtection="0"/>
    <xf numFmtId="0" fontId="70" fillId="20" borderId="0" applyNumberFormat="0" applyBorder="0" applyAlignment="0" applyProtection="0"/>
    <xf numFmtId="194" fontId="76" fillId="0" borderId="0" applyFont="0" applyFill="0" applyBorder="0" applyAlignment="0" applyProtection="0"/>
    <xf numFmtId="195" fontId="8" fillId="29" borderId="31">
      <alignment horizontal="center" vertical="center"/>
    </xf>
    <xf numFmtId="0" fontId="24" fillId="0" borderId="0">
      <alignment vertical="top"/>
    </xf>
    <xf numFmtId="0" fontId="77" fillId="0" borderId="16" applyFont="0" applyBorder="0">
      <alignment horizontal="left" vertical="center" wrapText="1"/>
    </xf>
    <xf numFmtId="173" fontId="78" fillId="0" borderId="0" applyNumberFormat="0" applyFill="0" applyBorder="0" applyAlignment="0" applyProtection="0"/>
    <xf numFmtId="173" fontId="79" fillId="0" borderId="0" applyNumberFormat="0" applyFill="0" applyBorder="0" applyAlignment="0" applyProtection="0"/>
    <xf numFmtId="173" fontId="79" fillId="0" borderId="0" applyNumberFormat="0" applyFill="0" applyBorder="0" applyAlignment="0" applyProtection="0"/>
    <xf numFmtId="0" fontId="80" fillId="3" borderId="0" applyNumberFormat="0" applyBorder="0" applyAlignment="0" applyProtection="0"/>
    <xf numFmtId="1" fontId="81" fillId="42" borderId="17" applyNumberFormat="0" applyBorder="0" applyAlignment="0">
      <alignment horizontal="center" vertical="top" wrapText="1"/>
      <protection hidden="1"/>
    </xf>
    <xf numFmtId="196" fontId="55" fillId="0" borderId="0" applyNumberFormat="0" applyFont="0" applyAlignment="0"/>
    <xf numFmtId="0" fontId="82" fillId="0" borderId="0" applyNumberFormat="0" applyFill="0" applyBorder="0" applyAlignment="0" applyProtection="0"/>
    <xf numFmtId="0" fontId="83" fillId="0" borderId="0"/>
    <xf numFmtId="0" fontId="84" fillId="0" borderId="0" applyNumberFormat="0" applyFill="0" applyBorder="0" applyAlignment="0" applyProtection="0"/>
    <xf numFmtId="0" fontId="85" fillId="0" borderId="0" applyNumberFormat="0"/>
    <xf numFmtId="0" fontId="86" fillId="0" borderId="12"/>
    <xf numFmtId="0" fontId="86" fillId="0" borderId="12"/>
    <xf numFmtId="0" fontId="86" fillId="0" borderId="12"/>
    <xf numFmtId="0" fontId="87" fillId="0" borderId="0" applyNumberFormat="0"/>
    <xf numFmtId="0" fontId="88" fillId="0" borderId="12" applyNumberFormat="0" applyFill="0" applyAlignment="0" applyProtection="0"/>
    <xf numFmtId="0" fontId="88" fillId="0" borderId="12" applyNumberFormat="0" applyFill="0" applyAlignment="0" applyProtection="0"/>
    <xf numFmtId="0" fontId="88" fillId="0" borderId="12" applyNumberFormat="0" applyFill="0" applyAlignment="0" applyProtection="0"/>
    <xf numFmtId="37" fontId="89" fillId="0" borderId="20" applyNumberFormat="0" applyFont="0" applyFill="0" applyAlignment="0" applyProtection="0"/>
    <xf numFmtId="37" fontId="89" fillId="0" borderId="11" applyNumberFormat="0" applyFont="0" applyFill="0" applyAlignment="0" applyProtection="0"/>
    <xf numFmtId="37" fontId="89" fillId="0" borderId="11" applyNumberFormat="0" applyFont="0" applyFill="0" applyAlignment="0" applyProtection="0"/>
    <xf numFmtId="37" fontId="89" fillId="0" borderId="11" applyNumberFormat="0" applyFont="0" applyFill="0" applyAlignment="0" applyProtection="0"/>
    <xf numFmtId="37" fontId="89" fillId="0" borderId="11" applyNumberFormat="0" applyFont="0" applyFill="0" applyAlignment="0" applyProtection="0"/>
    <xf numFmtId="37" fontId="89" fillId="0" borderId="11" applyNumberFormat="0" applyFont="0" applyFill="0" applyAlignment="0" applyProtection="0"/>
    <xf numFmtId="37" fontId="89" fillId="0" borderId="11" applyNumberFormat="0" applyFont="0" applyFill="0" applyAlignment="0" applyProtection="0"/>
    <xf numFmtId="197" fontId="66" fillId="0" borderId="0" applyFont="0" applyFill="0" applyBorder="0" applyAlignment="0" applyProtection="0"/>
    <xf numFmtId="0" fontId="39" fillId="0" borderId="0"/>
    <xf numFmtId="198" fontId="90" fillId="0" borderId="0" applyFill="0" applyBorder="0" applyAlignment="0"/>
    <xf numFmtId="0" fontId="91" fillId="0" borderId="0" applyFill="0" applyBorder="0" applyAlignment="0"/>
    <xf numFmtId="0" fontId="92" fillId="12" borderId="1" applyNumberFormat="0" applyAlignment="0" applyProtection="0"/>
    <xf numFmtId="0" fontId="92" fillId="12" borderId="1" applyNumberFormat="0" applyAlignment="0" applyProtection="0"/>
    <xf numFmtId="0" fontId="92" fillId="12" borderId="1" applyNumberFormat="0" applyAlignment="0" applyProtection="0"/>
    <xf numFmtId="0" fontId="92" fillId="12" borderId="1" applyNumberFormat="0" applyAlignment="0" applyProtection="0"/>
    <xf numFmtId="0" fontId="92" fillId="12" borderId="1" applyNumberFormat="0" applyAlignment="0" applyProtection="0"/>
    <xf numFmtId="0" fontId="92" fillId="12" borderId="1" applyNumberFormat="0" applyAlignment="0" applyProtection="0"/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93" fillId="0" borderId="0">
      <alignment horizontal="right"/>
    </xf>
    <xf numFmtId="1" fontId="94" fillId="0" borderId="0"/>
    <xf numFmtId="0" fontId="95" fillId="21" borderId="2" applyNumberFormat="0" applyAlignment="0" applyProtection="0"/>
    <xf numFmtId="0" fontId="96" fillId="0" borderId="12" applyNumberFormat="0" applyFill="0" applyProtection="0">
      <alignment horizontal="center"/>
    </xf>
    <xf numFmtId="0" fontId="96" fillId="0" borderId="12" applyNumberFormat="0" applyFill="0" applyProtection="0">
      <alignment horizontal="center"/>
    </xf>
    <xf numFmtId="0" fontId="96" fillId="0" borderId="12" applyNumberFormat="0" applyFill="0" applyProtection="0">
      <alignment horizontal="center"/>
    </xf>
    <xf numFmtId="199" fontId="45" fillId="0" borderId="0" applyBorder="0">
      <alignment horizontal="right"/>
    </xf>
    <xf numFmtId="199" fontId="45" fillId="0" borderId="20" applyAlignment="0">
      <alignment horizontal="right"/>
    </xf>
    <xf numFmtId="200" fontId="97" fillId="0" borderId="0"/>
    <xf numFmtId="200" fontId="97" fillId="0" borderId="0"/>
    <xf numFmtId="200" fontId="97" fillId="0" borderId="0"/>
    <xf numFmtId="200" fontId="97" fillId="0" borderId="0"/>
    <xf numFmtId="200" fontId="97" fillId="0" borderId="0"/>
    <xf numFmtId="200" fontId="97" fillId="0" borderId="0"/>
    <xf numFmtId="200" fontId="97" fillId="0" borderId="0"/>
    <xf numFmtId="200" fontId="97" fillId="0" borderId="0"/>
    <xf numFmtId="201" fontId="98" fillId="0" borderId="0"/>
    <xf numFmtId="41" fontId="99" fillId="0" borderId="0" applyFont="0" applyBorder="0">
      <alignment horizontal="right"/>
    </xf>
    <xf numFmtId="173" fontId="88" fillId="0" borderId="0" applyFont="0" applyFill="0" applyBorder="0" applyAlignment="0">
      <alignment horizontal="center" wrapText="1"/>
    </xf>
    <xf numFmtId="173" fontId="100" fillId="0" borderId="0" applyFont="0" applyFill="0" applyBorder="0" applyAlignment="0" applyProtection="0"/>
    <xf numFmtId="39" fontId="100" fillId="0" borderId="0" applyFont="0" applyFill="0" applyBorder="0" applyAlignment="0" applyProtection="0"/>
    <xf numFmtId="38" fontId="42" fillId="0" borderId="0" applyFont="0" applyFill="0" applyBorder="0" applyAlignment="0" applyProtection="0"/>
    <xf numFmtId="202" fontId="42" fillId="0" borderId="0" applyFont="0" applyFill="0" applyBorder="0" applyAlignment="0" applyProtection="0"/>
    <xf numFmtId="40" fontId="42" fillId="0" borderId="0" applyFont="0" applyFill="0" applyBorder="0" applyAlignment="0" applyProtection="0"/>
    <xf numFmtId="37" fontId="69" fillId="0" borderId="0" applyFont="0" applyFill="0" applyBorder="0" applyAlignment="0" applyProtection="0"/>
    <xf numFmtId="173" fontId="69" fillId="0" borderId="0" applyFont="0" applyFill="0" applyBorder="0" applyAlignment="0" applyProtection="0"/>
    <xf numFmtId="39" fontId="69" fillId="0" borderId="0" applyFont="0" applyFill="0" applyBorder="0" applyAlignment="0" applyProtection="0"/>
    <xf numFmtId="3" fontId="47" fillId="0" borderId="0" applyFont="0" applyFill="0" applyBorder="0" applyAlignment="0" applyProtection="0"/>
    <xf numFmtId="0" fontId="101" fillId="0" borderId="0"/>
    <xf numFmtId="0" fontId="102" fillId="0" borderId="0" applyFill="0" applyBorder="0">
      <alignment horizontal="left"/>
    </xf>
    <xf numFmtId="167" fontId="103" fillId="0" borderId="0" applyNumberFormat="0" applyFill="0" applyAlignment="0" applyProtection="0"/>
    <xf numFmtId="0" fontId="104" fillId="0" borderId="0" applyNumberFormat="0" applyAlignment="0">
      <alignment horizontal="left"/>
    </xf>
    <xf numFmtId="203" fontId="2" fillId="0" borderId="0"/>
    <xf numFmtId="204" fontId="97" fillId="0" borderId="0" applyFont="0" applyFill="0" applyBorder="0" applyAlignment="0">
      <alignment horizontal="center" wrapText="1"/>
    </xf>
    <xf numFmtId="6" fontId="42" fillId="0" borderId="0" applyFont="0" applyFill="0" applyBorder="0" applyAlignment="0" applyProtection="0"/>
    <xf numFmtId="205" fontId="42" fillId="0" borderId="0" applyFont="0" applyFill="0" applyBorder="0" applyAlignment="0" applyProtection="0"/>
    <xf numFmtId="8" fontId="42" fillId="0" borderId="0" applyFont="0" applyFill="0" applyBorder="0" applyAlignment="0" applyProtection="0"/>
    <xf numFmtId="5" fontId="69" fillId="0" borderId="0" applyFont="0" applyFill="0" applyBorder="0" applyAlignment="0" applyProtection="0"/>
    <xf numFmtId="7" fontId="69" fillId="0" borderId="0" applyFont="0" applyFill="0" applyBorder="0" applyAlignment="0" applyProtection="0"/>
    <xf numFmtId="206" fontId="47" fillId="0" borderId="0" applyFont="0" applyFill="0" applyBorder="0" applyAlignment="0" applyProtection="0"/>
    <xf numFmtId="0" fontId="2" fillId="25" borderId="0" applyFont="0" applyBorder="0"/>
    <xf numFmtId="207" fontId="55" fillId="0" borderId="0" applyFill="0" applyBorder="0" applyAlignment="0" applyProtection="0"/>
    <xf numFmtId="208" fontId="66" fillId="0" borderId="0" applyFont="0" applyFill="0" applyBorder="0" applyAlignment="0" applyProtection="0"/>
    <xf numFmtId="14" fontId="38" fillId="0" borderId="13" applyFont="0">
      <alignment horizontal="right"/>
    </xf>
    <xf numFmtId="0" fontId="47" fillId="0" borderId="0" applyFont="0" applyFill="0" applyBorder="0" applyAlignment="0" applyProtection="0"/>
    <xf numFmtId="14" fontId="38" fillId="0" borderId="13" applyFont="0">
      <alignment horizontal="right"/>
    </xf>
    <xf numFmtId="14" fontId="38" fillId="0" borderId="13" applyFont="0">
      <alignment horizontal="right"/>
    </xf>
    <xf numFmtId="0" fontId="68" fillId="0" borderId="0"/>
    <xf numFmtId="0" fontId="98" fillId="0" borderId="0"/>
    <xf numFmtId="0" fontId="93" fillId="0" borderId="0"/>
    <xf numFmtId="5" fontId="91" fillId="0" borderId="0" applyFont="0" applyFill="0" applyBorder="0" applyAlignment="0" applyProtection="0">
      <protection locked="0"/>
    </xf>
    <xf numFmtId="0" fontId="105" fillId="0" borderId="0" applyNumberFormat="0" applyAlignment="0">
      <alignment horizontal="left"/>
    </xf>
    <xf numFmtId="0" fontId="33" fillId="0" borderId="0">
      <alignment horizontal="left"/>
    </xf>
    <xf numFmtId="209" fontId="58" fillId="0" borderId="0" applyNumberFormat="0" applyFont="0" applyFill="0" applyBorder="0" applyAlignment="0" applyProtection="0"/>
    <xf numFmtId="0" fontId="106" fillId="0" borderId="0" applyNumberFormat="0" applyFill="0" applyBorder="0" applyAlignment="0" applyProtection="0"/>
    <xf numFmtId="0" fontId="107" fillId="0" borderId="0"/>
    <xf numFmtId="1" fontId="108" fillId="30" borderId="15" applyNumberFormat="0" applyBorder="0" applyAlignment="0">
      <alignment horizontal="centerContinuous" vertical="center"/>
      <protection locked="0"/>
    </xf>
    <xf numFmtId="1" fontId="108" fillId="30" borderId="15" applyNumberFormat="0" applyBorder="0" applyAlignment="0">
      <alignment horizontal="centerContinuous" vertical="center"/>
      <protection locked="0"/>
    </xf>
    <xf numFmtId="1" fontId="108" fillId="30" borderId="15" applyNumberFormat="0" applyBorder="0" applyAlignment="0">
      <alignment horizontal="centerContinuous" vertical="center"/>
      <protection locked="0"/>
    </xf>
    <xf numFmtId="1" fontId="108" fillId="30" borderId="15" applyNumberFormat="0" applyBorder="0" applyAlignment="0">
      <alignment horizontal="centerContinuous" vertical="center"/>
      <protection locked="0"/>
    </xf>
    <xf numFmtId="0" fontId="109" fillId="43" borderId="0"/>
    <xf numFmtId="0" fontId="93" fillId="0" borderId="0"/>
    <xf numFmtId="2" fontId="47" fillId="0" borderId="0" applyFon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210" fontId="8" fillId="0" borderId="0" applyFill="0" applyBorder="0" applyProtection="0">
      <alignment horizontal="left" vertical="top"/>
    </xf>
    <xf numFmtId="41" fontId="55" fillId="0" borderId="0"/>
    <xf numFmtId="49" fontId="39" fillId="0" borderId="0" applyFill="0" applyBorder="0"/>
    <xf numFmtId="49" fontId="8" fillId="0" borderId="0"/>
    <xf numFmtId="49" fontId="8" fillId="0" borderId="0" applyFill="0" applyBorder="0">
      <alignment horizontal="right" vertical="center"/>
    </xf>
    <xf numFmtId="49" fontId="8" fillId="0" borderId="0" applyFill="0" applyBorder="0">
      <alignment horizontal="right" vertical="center"/>
    </xf>
    <xf numFmtId="0" fontId="111" fillId="4" borderId="0" applyNumberFormat="0" applyBorder="0" applyAlignment="0" applyProtection="0"/>
    <xf numFmtId="0" fontId="112" fillId="0" borderId="0"/>
    <xf numFmtId="38" fontId="39" fillId="25" borderId="0" applyNumberFormat="0" applyBorder="0" applyAlignment="0" applyProtection="0"/>
    <xf numFmtId="167" fontId="8" fillId="28" borderId="21" applyNumberFormat="0" applyFont="0" applyBorder="0" applyAlignment="0" applyProtection="0"/>
    <xf numFmtId="211" fontId="45" fillId="44" borderId="21" applyNumberFormat="0" applyFont="0" applyAlignment="0"/>
    <xf numFmtId="173" fontId="113" fillId="28" borderId="0" applyNumberFormat="0" applyFont="0" applyAlignment="0"/>
    <xf numFmtId="0" fontId="114" fillId="0" borderId="0" applyNumberFormat="0" applyFill="0" applyBorder="0" applyAlignment="0" applyProtection="0"/>
    <xf numFmtId="0" fontId="44" fillId="0" borderId="19" applyNumberFormat="0" applyAlignment="0" applyProtection="0">
      <alignment horizontal="left" vertical="center"/>
    </xf>
    <xf numFmtId="0" fontId="44" fillId="0" borderId="13">
      <alignment horizontal="left" vertical="center"/>
    </xf>
    <xf numFmtId="0" fontId="44" fillId="0" borderId="13">
      <alignment horizontal="left" vertical="center"/>
    </xf>
    <xf numFmtId="0" fontId="44" fillId="0" borderId="13">
      <alignment horizontal="left" vertical="center"/>
    </xf>
    <xf numFmtId="0" fontId="115" fillId="0" borderId="3" applyNumberFormat="0" applyFill="0" applyAlignment="0" applyProtection="0"/>
    <xf numFmtId="0" fontId="116" fillId="0" borderId="4" applyNumberFormat="0" applyFill="0" applyAlignment="0" applyProtection="0"/>
    <xf numFmtId="0" fontId="117" fillId="0" borderId="5" applyNumberFormat="0" applyFill="0" applyAlignment="0" applyProtection="0"/>
    <xf numFmtId="0" fontId="117" fillId="0" borderId="0" applyNumberFormat="0" applyFill="0" applyBorder="0" applyAlignment="0" applyProtection="0"/>
    <xf numFmtId="212" fontId="8" fillId="0" borderId="0">
      <protection locked="0"/>
    </xf>
    <xf numFmtId="212" fontId="8" fillId="0" borderId="0">
      <protection locked="0"/>
    </xf>
    <xf numFmtId="0" fontId="118" fillId="0" borderId="20">
      <alignment horizontal="center"/>
    </xf>
    <xf numFmtId="37" fontId="119" fillId="0" borderId="0" applyNumberFormat="0" applyFill="0" applyBorder="0" applyAlignment="0" applyProtection="0"/>
    <xf numFmtId="37" fontId="89" fillId="0" borderId="0" applyNumberFormat="0" applyFill="0" applyBorder="0" applyAlignment="0" applyProtection="0"/>
    <xf numFmtId="0" fontId="120" fillId="0" borderId="0">
      <alignment wrapText="1"/>
    </xf>
    <xf numFmtId="0" fontId="43" fillId="0" borderId="32" applyNumberFormat="0" applyFill="0" applyAlignment="0" applyProtection="0"/>
    <xf numFmtId="0" fontId="121" fillId="0" borderId="0" applyNumberFormat="0" applyFill="0" applyBorder="0" applyAlignment="0" applyProtection="0">
      <alignment vertical="top"/>
      <protection locked="0"/>
    </xf>
    <xf numFmtId="0" fontId="2" fillId="0" borderId="0"/>
    <xf numFmtId="10" fontId="39" fillId="44" borderId="21" applyNumberFormat="0" applyBorder="0" applyAlignment="0" applyProtection="0"/>
    <xf numFmtId="0" fontId="122" fillId="7" borderId="1" applyNumberFormat="0" applyAlignment="0" applyProtection="0"/>
    <xf numFmtId="0" fontId="122" fillId="7" borderId="1" applyNumberFormat="0" applyAlignment="0" applyProtection="0"/>
    <xf numFmtId="0" fontId="122" fillId="7" borderId="1" applyNumberFormat="0" applyAlignment="0" applyProtection="0"/>
    <xf numFmtId="0" fontId="122" fillId="7" borderId="1" applyNumberFormat="0" applyAlignment="0" applyProtection="0"/>
    <xf numFmtId="0" fontId="122" fillId="7" borderId="1" applyNumberFormat="0" applyAlignment="0" applyProtection="0"/>
    <xf numFmtId="0" fontId="122" fillId="7" borderId="1" applyNumberFormat="0" applyAlignment="0" applyProtection="0"/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22" fillId="22" borderId="1" applyNumberFormat="0" applyAlignment="0" applyProtection="0"/>
    <xf numFmtId="0" fontId="123" fillId="0" borderId="0" applyNumberFormat="0" applyFill="0" applyBorder="0" applyAlignment="0">
      <protection locked="0"/>
    </xf>
    <xf numFmtId="0" fontId="93" fillId="0" borderId="0"/>
    <xf numFmtId="38" fontId="124" fillId="0" borderId="0"/>
    <xf numFmtId="38" fontId="125" fillId="0" borderId="0"/>
    <xf numFmtId="38" fontId="126" fillId="0" borderId="0"/>
    <xf numFmtId="38" fontId="127" fillId="0" borderId="0"/>
    <xf numFmtId="0" fontId="128" fillId="0" borderId="0"/>
    <xf numFmtId="0" fontId="128" fillId="0" borderId="0"/>
    <xf numFmtId="1" fontId="129" fillId="0" borderId="0" applyProtection="0">
      <protection locked="0"/>
    </xf>
    <xf numFmtId="0" fontId="130" fillId="0" borderId="6" applyNumberFormat="0" applyFill="0" applyAlignment="0" applyProtection="0"/>
    <xf numFmtId="0" fontId="130" fillId="0" borderId="6" applyNumberFormat="0" applyFill="0" applyAlignment="0" applyProtection="0"/>
    <xf numFmtId="0" fontId="15" fillId="0" borderId="6" applyNumberFormat="0" applyFill="0" applyAlignment="0" applyProtection="0">
      <alignment vertical="center"/>
    </xf>
    <xf numFmtId="213" fontId="55" fillId="0" borderId="0" applyFill="0" applyBorder="0" applyAlignment="0" applyProtection="0"/>
    <xf numFmtId="213" fontId="55" fillId="0" borderId="0" applyFill="0" applyBorder="0" applyAlignment="0" applyProtection="0"/>
    <xf numFmtId="213" fontId="55" fillId="0" borderId="0" applyFill="0" applyBorder="0" applyAlignment="0" applyProtection="0"/>
    <xf numFmtId="213" fontId="55" fillId="0" borderId="0" applyFill="0" applyBorder="0" applyAlignment="0" applyProtection="0"/>
    <xf numFmtId="213" fontId="55" fillId="0" borderId="0" applyFill="0" applyBorder="0" applyAlignment="0" applyProtection="0"/>
    <xf numFmtId="213" fontId="55" fillId="0" borderId="0" applyFill="0" applyBorder="0" applyAlignment="0" applyProtection="0"/>
    <xf numFmtId="0" fontId="55" fillId="0" borderId="0" applyFill="0" applyBorder="0" applyAlignment="0" applyProtection="0"/>
    <xf numFmtId="0" fontId="55" fillId="0" borderId="0" applyFill="0" applyBorder="0" applyAlignment="0" applyProtection="0"/>
    <xf numFmtId="0" fontId="55" fillId="0" borderId="0" applyFill="0" applyBorder="0" applyAlignment="0" applyProtection="0"/>
    <xf numFmtId="0" fontId="55" fillId="0" borderId="0" applyFill="0" applyBorder="0" applyAlignment="0" applyProtection="0"/>
    <xf numFmtId="0" fontId="55" fillId="0" borderId="0" applyFill="0" applyBorder="0" applyAlignment="0" applyProtection="0"/>
    <xf numFmtId="213" fontId="55" fillId="0" borderId="0" applyFill="0" applyBorder="0" applyAlignment="0" applyProtection="0"/>
    <xf numFmtId="0" fontId="131" fillId="0" borderId="0" applyNumberFormat="0">
      <alignment vertical="center"/>
    </xf>
    <xf numFmtId="0" fontId="131" fillId="0" borderId="0" applyNumberFormat="0">
      <alignment vertical="center"/>
    </xf>
    <xf numFmtId="0" fontId="55" fillId="0" borderId="0" applyFill="0" applyBorder="0" applyAlignment="0" applyProtection="0"/>
    <xf numFmtId="0" fontId="131" fillId="0" borderId="0" applyNumberFormat="0">
      <alignment vertical="center"/>
    </xf>
    <xf numFmtId="0" fontId="131" fillId="0" borderId="0" applyNumberFormat="0">
      <alignment vertical="center"/>
    </xf>
    <xf numFmtId="0" fontId="55" fillId="0" borderId="0" applyFill="0" applyBorder="0" applyAlignment="0" applyProtection="0"/>
    <xf numFmtId="0" fontId="55" fillId="0" borderId="0" applyFill="0" applyBorder="0" applyAlignment="0" applyProtection="0"/>
    <xf numFmtId="0" fontId="55" fillId="0" borderId="0" applyFill="0" applyBorder="0" applyAlignment="0" applyProtection="0"/>
    <xf numFmtId="0" fontId="55" fillId="0" borderId="0" applyFill="0" applyBorder="0" applyAlignment="0" applyProtection="0"/>
    <xf numFmtId="213" fontId="55" fillId="0" borderId="0" applyFill="0" applyBorder="0" applyAlignment="0" applyProtection="0"/>
    <xf numFmtId="0" fontId="109" fillId="0" borderId="0"/>
    <xf numFmtId="0" fontId="132" fillId="0" borderId="0"/>
    <xf numFmtId="0" fontId="133" fillId="0" borderId="0"/>
    <xf numFmtId="214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215" fontId="8" fillId="0" borderId="0" applyFont="0" applyFill="0" applyBorder="0" applyAlignment="0" applyProtection="0"/>
    <xf numFmtId="216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217" fontId="39" fillId="44" borderId="0">
      <alignment horizontal="center"/>
    </xf>
    <xf numFmtId="218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34" fillId="22" borderId="0" applyNumberFormat="0" applyBorder="0" applyAlignment="0" applyProtection="0"/>
    <xf numFmtId="37" fontId="103" fillId="0" borderId="0"/>
    <xf numFmtId="37" fontId="103" fillId="0" borderId="0"/>
    <xf numFmtId="37" fontId="103" fillId="0" borderId="0"/>
    <xf numFmtId="0" fontId="8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6" fillId="0" borderId="0"/>
    <xf numFmtId="0" fontId="8" fillId="0" borderId="0"/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2" fillId="23" borderId="7" applyNumberFormat="0" applyFont="0" applyAlignment="0" applyProtection="0"/>
    <xf numFmtId="0" fontId="2" fillId="23" borderId="7" applyNumberFormat="0" applyFont="0" applyAlignment="0" applyProtection="0"/>
    <xf numFmtId="0" fontId="2" fillId="23" borderId="7" applyNumberFormat="0" applyFont="0" applyAlignment="0" applyProtection="0"/>
    <xf numFmtId="0" fontId="2" fillId="23" borderId="7" applyNumberFormat="0" applyFont="0" applyAlignment="0" applyProtection="0"/>
    <xf numFmtId="0" fontId="2" fillId="23" borderId="7" applyNumberFormat="0" applyFont="0" applyAlignment="0" applyProtection="0"/>
    <xf numFmtId="0" fontId="2" fillId="23" borderId="7" applyNumberFormat="0" applyFont="0" applyAlignment="0" applyProtection="0"/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0" fontId="3" fillId="23" borderId="7" applyNumberFormat="0" applyFont="0" applyAlignment="0" applyProtection="0">
      <alignment vertical="center"/>
    </xf>
    <xf numFmtId="38" fontId="100" fillId="0" borderId="0"/>
    <xf numFmtId="219" fontId="46" fillId="0" borderId="0" applyFont="0" applyFill="0" applyBorder="0" applyProtection="0">
      <alignment horizontal="right"/>
    </xf>
    <xf numFmtId="220" fontId="8" fillId="0" borderId="0" applyFont="0" applyFill="0" applyBorder="0" applyProtection="0">
      <alignment horizontal="right"/>
    </xf>
    <xf numFmtId="43" fontId="68" fillId="0" borderId="0" applyFont="0" applyFill="0" applyBorder="0" applyAlignment="0" applyProtection="0"/>
    <xf numFmtId="41" fontId="68" fillId="0" borderId="0" applyFont="0" applyFill="0" applyBorder="0" applyAlignment="0" applyProtection="0"/>
    <xf numFmtId="0" fontId="90" fillId="0" borderId="0"/>
    <xf numFmtId="0" fontId="138" fillId="0" borderId="0"/>
    <xf numFmtId="199" fontId="8" fillId="0" borderId="0"/>
    <xf numFmtId="0" fontId="139" fillId="0" borderId="0">
      <alignment horizontal="left"/>
    </xf>
    <xf numFmtId="0" fontId="140" fillId="12" borderId="8" applyNumberFormat="0" applyAlignment="0" applyProtection="0"/>
    <xf numFmtId="0" fontId="140" fillId="12" borderId="8" applyNumberFormat="0" applyAlignment="0" applyProtection="0"/>
    <xf numFmtId="0" fontId="140" fillId="12" borderId="8" applyNumberFormat="0" applyAlignment="0" applyProtection="0"/>
    <xf numFmtId="0" fontId="140" fillId="12" borderId="8" applyNumberFormat="0" applyAlignment="0" applyProtection="0"/>
    <xf numFmtId="0" fontId="140" fillId="12" borderId="8" applyNumberFormat="0" applyAlignment="0" applyProtection="0"/>
    <xf numFmtId="0" fontId="140" fillId="12" borderId="8" applyNumberFormat="0" applyAlignment="0" applyProtection="0"/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40" fontId="141" fillId="27" borderId="0">
      <alignment horizontal="right"/>
    </xf>
    <xf numFmtId="0" fontId="142" fillId="27" borderId="0">
      <alignment horizontal="right"/>
    </xf>
    <xf numFmtId="0" fontId="143" fillId="27" borderId="18"/>
    <xf numFmtId="0" fontId="143" fillId="0" borderId="0" applyBorder="0">
      <alignment horizontal="centerContinuous"/>
    </xf>
    <xf numFmtId="0" fontId="144" fillId="0" borderId="0" applyBorder="0">
      <alignment horizontal="centerContinuous"/>
    </xf>
    <xf numFmtId="0" fontId="133" fillId="0" borderId="0"/>
    <xf numFmtId="221" fontId="55" fillId="0" borderId="0" applyFill="0" applyBorder="0"/>
    <xf numFmtId="10" fontId="8" fillId="0" borderId="0" applyFont="0" applyFill="0" applyBorder="0" applyAlignment="0" applyProtection="0"/>
    <xf numFmtId="9" fontId="42" fillId="0" borderId="0" applyFont="0" applyFill="0" applyBorder="0" applyAlignment="0" applyProtection="0"/>
    <xf numFmtId="167" fontId="42" fillId="0" borderId="0" applyFont="0" applyFill="0" applyBorder="0" applyAlignment="0" applyProtection="0"/>
    <xf numFmtId="10" fontId="42" fillId="0" borderId="0" applyFont="0" applyFill="0" applyBorder="0" applyAlignment="0" applyProtection="0"/>
    <xf numFmtId="167" fontId="2" fillId="0" borderId="0"/>
    <xf numFmtId="167" fontId="57" fillId="0" borderId="0" applyFont="0" applyFill="0" applyBorder="0" applyAlignment="0" applyProtection="0"/>
    <xf numFmtId="9" fontId="145" fillId="0" borderId="0" applyFont="0" applyFill="0" applyBorder="0" applyAlignment="0" applyProtection="0"/>
    <xf numFmtId="13" fontId="8" fillId="0" borderId="0" applyFont="0" applyFill="0" applyProtection="0"/>
    <xf numFmtId="4" fontId="33" fillId="0" borderId="0">
      <alignment horizontal="right"/>
    </xf>
    <xf numFmtId="1" fontId="146" fillId="25" borderId="0">
      <alignment horizontal="center"/>
    </xf>
    <xf numFmtId="0" fontId="30" fillId="0" borderId="0" applyNumberFormat="0" applyFont="0" applyFill="0" applyBorder="0" applyAlignment="0" applyProtection="0">
      <alignment horizontal="left"/>
    </xf>
    <xf numFmtId="15" fontId="30" fillId="0" borderId="0" applyFont="0" applyFill="0" applyBorder="0" applyAlignment="0" applyProtection="0"/>
    <xf numFmtId="4" fontId="30" fillId="0" borderId="0" applyFont="0" applyFill="0" applyBorder="0" applyAlignment="0" applyProtection="0"/>
    <xf numFmtId="0" fontId="147" fillId="0" borderId="20">
      <alignment horizontal="center"/>
    </xf>
    <xf numFmtId="3" fontId="30" fillId="0" borderId="0" applyFont="0" applyFill="0" applyBorder="0" applyAlignment="0" applyProtection="0"/>
    <xf numFmtId="0" fontId="30" fillId="45" borderId="0" applyNumberFormat="0" applyFont="0" applyBorder="0" applyAlignment="0" applyProtection="0"/>
    <xf numFmtId="222" fontId="39" fillId="0" borderId="0"/>
    <xf numFmtId="0" fontId="148" fillId="0" borderId="0"/>
    <xf numFmtId="4" fontId="149" fillId="0" borderId="0">
      <alignment horizontal="right"/>
    </xf>
    <xf numFmtId="223" fontId="97" fillId="0" borderId="0" applyNumberFormat="0" applyFill="0" applyBorder="0" applyAlignment="0" applyProtection="0">
      <alignment horizontal="left"/>
    </xf>
    <xf numFmtId="0" fontId="34" fillId="0" borderId="9">
      <alignment horizontal="centerContinuous"/>
    </xf>
    <xf numFmtId="4" fontId="91" fillId="46" borderId="33" applyNumberFormat="0" applyProtection="0">
      <alignment horizontal="left" vertical="center" indent="1"/>
    </xf>
    <xf numFmtId="4" fontId="91" fillId="46" borderId="33" applyNumberFormat="0" applyProtection="0">
      <alignment horizontal="left" vertical="center" indent="1"/>
    </xf>
    <xf numFmtId="4" fontId="91" fillId="46" borderId="33" applyNumberFormat="0" applyProtection="0">
      <alignment horizontal="left" vertical="center" indent="1"/>
    </xf>
    <xf numFmtId="4" fontId="91" fillId="46" borderId="33" applyNumberFormat="0" applyProtection="0">
      <alignment horizontal="left" vertical="center" indent="1"/>
    </xf>
    <xf numFmtId="4" fontId="91" fillId="46" borderId="33" applyNumberFormat="0" applyProtection="0">
      <alignment horizontal="left" vertical="center" indent="1"/>
    </xf>
    <xf numFmtId="4" fontId="91" fillId="46" borderId="33" applyNumberFormat="0" applyProtection="0">
      <alignment horizontal="left" vertical="center" indent="1"/>
    </xf>
    <xf numFmtId="0" fontId="150" fillId="0" borderId="0">
      <alignment horizontal="left"/>
    </xf>
    <xf numFmtId="1" fontId="68" fillId="0" borderId="0" applyBorder="0">
      <alignment horizontal="left" vertical="top" wrapText="1"/>
    </xf>
    <xf numFmtId="0" fontId="35" fillId="0" borderId="9"/>
    <xf numFmtId="0" fontId="128" fillId="0" borderId="0"/>
    <xf numFmtId="0" fontId="8" fillId="0" borderId="0">
      <alignment vertical="top"/>
    </xf>
    <xf numFmtId="0" fontId="8" fillId="0" borderId="0"/>
    <xf numFmtId="0" fontId="8" fillId="0" borderId="0">
      <alignment vertical="top"/>
    </xf>
    <xf numFmtId="0" fontId="151" fillId="0" borderId="0"/>
    <xf numFmtId="40" fontId="152" fillId="0" borderId="0" applyBorder="0">
      <alignment horizontal="right"/>
    </xf>
    <xf numFmtId="0" fontId="153" fillId="0" borderId="0" applyFill="0" applyBorder="0" applyProtection="0">
      <alignment horizontal="left"/>
    </xf>
    <xf numFmtId="0" fontId="154" fillId="0" borderId="17" applyFill="0" applyBorder="0" applyProtection="0">
      <alignment horizontal="left" vertical="top"/>
    </xf>
    <xf numFmtId="0" fontId="31" fillId="0" borderId="0">
      <alignment vertical="center"/>
    </xf>
    <xf numFmtId="224" fontId="8" fillId="0" borderId="0" applyFont="0" applyFill="0" applyBorder="0" applyAlignment="0" applyProtection="0"/>
    <xf numFmtId="225" fontId="8" fillId="0" borderId="0" applyFont="0" applyFill="0" applyBorder="0" applyAlignment="0" applyProtection="0"/>
    <xf numFmtId="0" fontId="155" fillId="0" borderId="0" applyFill="0" applyBorder="0" applyProtection="0">
      <alignment horizontal="left" vertical="top"/>
    </xf>
    <xf numFmtId="0" fontId="66" fillId="0" borderId="0" applyNumberFormat="0" applyFill="0" applyBorder="0" applyAlignment="0" applyProtection="0"/>
    <xf numFmtId="0" fontId="156" fillId="0" borderId="0" applyNumberFormat="0" applyFill="0" applyBorder="0" applyAlignment="0" applyProtection="0"/>
    <xf numFmtId="199" fontId="27" fillId="0" borderId="0"/>
    <xf numFmtId="0" fontId="157" fillId="0" borderId="34"/>
    <xf numFmtId="173" fontId="8" fillId="0" borderId="11" applyNumberFormat="0" applyFont="0" applyFill="0" applyAlignment="0"/>
    <xf numFmtId="173" fontId="8" fillId="0" borderId="11" applyNumberFormat="0" applyFont="0" applyFill="0" applyAlignment="0"/>
    <xf numFmtId="173" fontId="8" fillId="0" borderId="11" applyNumberFormat="0" applyFont="0" applyFill="0" applyAlignment="0"/>
    <xf numFmtId="173" fontId="8" fillId="0" borderId="11" applyNumberFormat="0" applyFont="0" applyFill="0" applyAlignment="0"/>
    <xf numFmtId="173" fontId="8" fillId="0" borderId="11" applyNumberFormat="0" applyFont="0" applyFill="0" applyAlignment="0"/>
    <xf numFmtId="173" fontId="8" fillId="0" borderId="11" applyNumberFormat="0" applyFont="0" applyFill="0" applyAlignment="0"/>
    <xf numFmtId="0" fontId="158" fillId="0" borderId="10" applyNumberFormat="0" applyFill="0" applyAlignment="0" applyProtection="0"/>
    <xf numFmtId="0" fontId="158" fillId="0" borderId="10" applyNumberFormat="0" applyFill="0" applyAlignment="0" applyProtection="0"/>
    <xf numFmtId="0" fontId="158" fillId="0" borderId="10" applyNumberFormat="0" applyFill="0" applyAlignment="0" applyProtection="0"/>
    <xf numFmtId="0" fontId="158" fillId="0" borderId="10" applyNumberFormat="0" applyFill="0" applyAlignment="0" applyProtection="0"/>
    <xf numFmtId="0" fontId="158" fillId="0" borderId="10" applyNumberFormat="0" applyFill="0" applyAlignment="0" applyProtection="0"/>
    <xf numFmtId="0" fontId="158" fillId="0" borderId="10" applyNumberFormat="0" applyFill="0" applyAlignment="0" applyProtection="0"/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199" fontId="45" fillId="0" borderId="35"/>
    <xf numFmtId="37" fontId="39" fillId="24" borderId="0" applyNumberFormat="0" applyBorder="0" applyAlignment="0" applyProtection="0"/>
    <xf numFmtId="37" fontId="39" fillId="0" borderId="0"/>
    <xf numFmtId="3" fontId="46" fillId="0" borderId="32" applyProtection="0"/>
    <xf numFmtId="38" fontId="79" fillId="0" borderId="0" applyNumberFormat="0" applyFill="0" applyBorder="0" applyAlignment="0">
      <protection locked="0"/>
    </xf>
    <xf numFmtId="226" fontId="146" fillId="25" borderId="17" applyBorder="0">
      <alignment horizontal="right" vertical="center"/>
      <protection locked="0"/>
    </xf>
    <xf numFmtId="0" fontId="159" fillId="0" borderId="0" applyNumberFormat="0"/>
    <xf numFmtId="227" fontId="8" fillId="0" borderId="0" applyFont="0" applyFill="0" applyBorder="0" applyAlignment="0" applyProtection="0"/>
    <xf numFmtId="228" fontId="8" fillId="0" borderId="0" applyFont="0" applyFill="0" applyBorder="0" applyAlignment="0" applyProtection="0"/>
    <xf numFmtId="227" fontId="8" fillId="0" borderId="0" applyFont="0" applyFill="0" applyBorder="0" applyAlignment="0" applyProtection="0"/>
    <xf numFmtId="228" fontId="8" fillId="0" borderId="0" applyFont="0" applyFill="0" applyBorder="0" applyAlignment="0" applyProtection="0"/>
    <xf numFmtId="0" fontId="160" fillId="0" borderId="0" applyNumberFormat="0" applyFill="0" applyBorder="0" applyAlignment="0" applyProtection="0"/>
    <xf numFmtId="0" fontId="128" fillId="0" borderId="0" applyFont="0" applyFill="0" applyBorder="0" applyAlignment="0" applyProtection="0"/>
    <xf numFmtId="1" fontId="8" fillId="0" borderId="0">
      <alignment horizontal="center"/>
    </xf>
    <xf numFmtId="1" fontId="161" fillId="0" borderId="0" applyFont="0" applyFill="0" applyBorder="0" applyProtection="0">
      <alignment horizontal="center"/>
    </xf>
    <xf numFmtId="0" fontId="71" fillId="43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71" fillId="4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71" fillId="4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71" fillId="49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71" fillId="43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71" fillId="35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4" fillId="0" borderId="0"/>
    <xf numFmtId="0" fontId="24" fillId="0" borderId="0">
      <alignment vertical="top"/>
    </xf>
    <xf numFmtId="0" fontId="8" fillId="0" borderId="0">
      <alignment vertical="top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8" fillId="0" borderId="0">
      <alignment vertical="top"/>
    </xf>
    <xf numFmtId="0" fontId="8" fillId="0" borderId="0">
      <alignment vertical="top"/>
    </xf>
    <xf numFmtId="0" fontId="8" fillId="0" borderId="0">
      <alignment vertical="top"/>
    </xf>
    <xf numFmtId="0" fontId="16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3" fillId="33" borderId="26" applyNumberFormat="0" applyAlignment="0" applyProtection="0">
      <alignment vertical="center"/>
    </xf>
    <xf numFmtId="0" fontId="7" fillId="21" borderId="2" applyNumberFormat="0" applyAlignment="0" applyProtection="0">
      <alignment vertical="center"/>
    </xf>
    <xf numFmtId="49" fontId="77" fillId="25" borderId="36" applyFill="0">
      <alignment horizontal="left" vertical="center" shrinkToFit="1"/>
    </xf>
    <xf numFmtId="0" fontId="164" fillId="3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9" fontId="2" fillId="0" borderId="0" applyFont="0" applyFill="0" applyBorder="0" applyAlignment="0" applyProtection="0"/>
    <xf numFmtId="229" fontId="77" fillId="0" borderId="0" applyFont="0" applyFill="0" applyBorder="0" applyAlignment="0" applyProtection="0"/>
    <xf numFmtId="230" fontId="77" fillId="0" borderId="0" applyFont="0" applyFill="0" applyBorder="0" applyAlignment="0" applyProtection="0">
      <alignment vertical="top"/>
    </xf>
    <xf numFmtId="231" fontId="77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center"/>
    </xf>
    <xf numFmtId="0" fontId="3" fillId="22" borderId="27" applyNumberFormat="0" applyFont="0" applyAlignment="0" applyProtection="0">
      <alignment vertical="center"/>
    </xf>
    <xf numFmtId="0" fontId="3" fillId="22" borderId="27" applyNumberFormat="0" applyFont="0" applyAlignment="0" applyProtection="0">
      <alignment vertical="center"/>
    </xf>
    <xf numFmtId="0" fontId="2" fillId="23" borderId="7" applyNumberFormat="0" applyFont="0" applyAlignment="0" applyProtection="0">
      <alignment vertical="center"/>
    </xf>
    <xf numFmtId="0" fontId="2" fillId="23" borderId="7" applyNumberFormat="0" applyFont="0" applyAlignment="0" applyProtection="0">
      <alignment vertical="center"/>
    </xf>
    <xf numFmtId="0" fontId="2" fillId="23" borderId="7" applyNumberFormat="0" applyFont="0" applyAlignment="0" applyProtection="0">
      <alignment vertical="center"/>
    </xf>
    <xf numFmtId="0" fontId="2" fillId="23" borderId="7" applyNumberFormat="0" applyFont="0" applyAlignment="0" applyProtection="0">
      <alignment vertical="center"/>
    </xf>
    <xf numFmtId="0" fontId="2" fillId="23" borderId="7" applyNumberFormat="0" applyFont="0" applyAlignment="0" applyProtection="0">
      <alignment vertical="center"/>
    </xf>
    <xf numFmtId="0" fontId="2" fillId="23" borderId="7" applyNumberFormat="0" applyFont="0" applyAlignment="0" applyProtection="0">
      <alignment vertical="center"/>
    </xf>
    <xf numFmtId="0" fontId="166" fillId="0" borderId="23" applyBorder="0" applyAlignment="0">
      <alignment horizontal="center" vertical="center"/>
    </xf>
    <xf numFmtId="0" fontId="167" fillId="0" borderId="37" applyNumberFormat="0" applyFill="0" applyAlignment="0" applyProtection="0">
      <alignment vertical="center"/>
    </xf>
    <xf numFmtId="0" fontId="167" fillId="0" borderId="37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8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2" fillId="0" borderId="38"/>
    <xf numFmtId="0" fontId="2" fillId="25" borderId="36" applyFill="0">
      <alignment horizontal="center" vertical="center" shrinkToFit="1"/>
    </xf>
    <xf numFmtId="0" fontId="169" fillId="0" borderId="0"/>
    <xf numFmtId="0" fontId="170" fillId="50" borderId="24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6" fillId="12" borderId="1" applyNumberFormat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38" fontId="3" fillId="0" borderId="0" applyFont="0" applyFill="0" applyBorder="0" applyAlignment="0" applyProtection="0">
      <alignment vertical="center"/>
    </xf>
    <xf numFmtId="38" fontId="172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173" fillId="0" borderId="0" applyFont="0" applyFill="0" applyBorder="0" applyAlignment="0" applyProtection="0">
      <alignment vertical="center"/>
    </xf>
    <xf numFmtId="38" fontId="173" fillId="0" borderId="0" applyFont="0" applyFill="0" applyBorder="0" applyAlignment="0" applyProtection="0">
      <alignment vertical="center"/>
    </xf>
    <xf numFmtId="0" fontId="174" fillId="0" borderId="39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75" fillId="0" borderId="40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76" fillId="0" borderId="41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7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7" fillId="0" borderId="0" applyFill="0" applyBorder="0" applyProtection="0"/>
    <xf numFmtId="0" fontId="178" fillId="0" borderId="42" applyNumberFormat="0" applyFill="0" applyAlignment="0" applyProtection="0">
      <alignment vertical="center"/>
    </xf>
    <xf numFmtId="0" fontId="178" fillId="0" borderId="42" applyNumberFormat="0" applyFill="0" applyAlignment="0" applyProtection="0">
      <alignment vertical="center"/>
    </xf>
    <xf numFmtId="0" fontId="178" fillId="0" borderId="42" applyNumberFormat="0" applyFill="0" applyAlignment="0" applyProtection="0">
      <alignment vertical="center"/>
    </xf>
    <xf numFmtId="0" fontId="178" fillId="0" borderId="42" applyNumberFormat="0" applyFill="0" applyAlignment="0" applyProtection="0">
      <alignment vertical="center"/>
    </xf>
    <xf numFmtId="0" fontId="178" fillId="0" borderId="42" applyNumberFormat="0" applyFill="0" applyAlignment="0" applyProtection="0">
      <alignment vertical="center"/>
    </xf>
    <xf numFmtId="0" fontId="178" fillId="0" borderId="42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79" fillId="50" borderId="25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7" fillId="12" borderId="8" applyNumberFormat="0" applyAlignment="0" applyProtection="0">
      <alignment vertical="center"/>
    </xf>
    <xf numFmtId="0" fontId="180" fillId="0" borderId="0" applyNumberFormat="0" applyFont="0" applyFill="0" applyBorder="0">
      <alignment horizontal="left" vertical="top" wrapText="1"/>
    </xf>
    <xf numFmtId="0" fontId="18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2" fillId="26" borderId="0" applyNumberFormat="0" applyFont="0" applyFill="0" applyBorder="0" applyAlignment="0" applyProtection="0">
      <protection locked="0"/>
    </xf>
    <xf numFmtId="165" fontId="183" fillId="0" borderId="0" applyFont="0" applyFill="0" applyBorder="0" applyAlignment="0" applyProtection="0"/>
    <xf numFmtId="164" fontId="183" fillId="0" borderId="0" applyFont="0" applyFill="0" applyBorder="0" applyAlignment="0" applyProtection="0"/>
    <xf numFmtId="166" fontId="8" fillId="0" borderId="0" applyFont="0" applyFill="0" applyBorder="0" applyAlignment="0" applyProtection="0"/>
    <xf numFmtId="164" fontId="180" fillId="0" borderId="0" applyFont="0" applyFill="0" applyBorder="0" applyAlignment="0" applyProtection="0"/>
    <xf numFmtId="164" fontId="2" fillId="0" borderId="0" applyFont="0" applyFill="0" applyBorder="0" applyAlignment="0" applyProtection="0"/>
    <xf numFmtId="232" fontId="2" fillId="0" borderId="0" applyFont="0" applyFill="0" applyBorder="0" applyAlignment="0" applyProtection="0"/>
    <xf numFmtId="0" fontId="184" fillId="32" borderId="24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14" fillId="7" borderId="1" applyNumberFormat="0" applyAlignment="0" applyProtection="0">
      <alignment vertical="center"/>
    </xf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2" fillId="0" borderId="0"/>
    <xf numFmtId="0" fontId="2" fillId="0" borderId="0"/>
    <xf numFmtId="0" fontId="8" fillId="0" borderId="0"/>
    <xf numFmtId="0" fontId="172" fillId="0" borderId="0"/>
    <xf numFmtId="0" fontId="51" fillId="0" borderId="0">
      <alignment vertical="center"/>
    </xf>
    <xf numFmtId="0" fontId="2" fillId="0" borderId="0"/>
    <xf numFmtId="0" fontId="51" fillId="0" borderId="0">
      <alignment vertical="center"/>
    </xf>
    <xf numFmtId="0" fontId="32" fillId="0" borderId="0">
      <alignment vertical="center"/>
    </xf>
    <xf numFmtId="0" fontId="185" fillId="0" borderId="0"/>
    <xf numFmtId="0" fontId="186" fillId="0" borderId="0">
      <alignment horizontal="center" wrapText="1"/>
    </xf>
    <xf numFmtId="0" fontId="187" fillId="0" borderId="0"/>
    <xf numFmtId="0" fontId="188" fillId="0" borderId="0"/>
    <xf numFmtId="0" fontId="189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8" fillId="0" borderId="0" applyFont="0" applyFill="0" applyBorder="0" applyAlignment="0" applyProtection="0"/>
    <xf numFmtId="0" fontId="8" fillId="0" borderId="0"/>
    <xf numFmtId="41" fontId="190" fillId="0" borderId="0" applyFont="0" applyFill="0" applyBorder="0" applyAlignment="0" applyProtection="0"/>
    <xf numFmtId="0" fontId="190" fillId="0" borderId="0" applyFont="0" applyFill="0" applyBorder="0" applyAlignment="0" applyProtection="0"/>
    <xf numFmtId="0" fontId="191" fillId="0" borderId="0" applyNumberFormat="0" applyFill="0" applyBorder="0" applyAlignment="0" applyProtection="0"/>
    <xf numFmtId="0" fontId="192" fillId="0" borderId="0">
      <alignment horizontal="center" vertical="center" wrapText="1"/>
    </xf>
    <xf numFmtId="38" fontId="2" fillId="0" borderId="0" applyFont="0" applyFill="0" applyBorder="0" applyAlignment="0" applyProtection="0"/>
    <xf numFmtId="0" fontId="194" fillId="0" borderId="0"/>
  </cellStyleXfs>
  <cellXfs count="145">
    <xf numFmtId="0" fontId="0" fillId="0" borderId="0" xfId="0"/>
    <xf numFmtId="0" fontId="24" fillId="0" borderId="0" xfId="89" applyFont="1" applyFill="1" applyBorder="1" applyAlignment="1">
      <alignment horizontal="right" vertical="center"/>
    </xf>
    <xf numFmtId="0" fontId="24" fillId="0" borderId="0" xfId="89" applyFont="1" applyFill="1" applyBorder="1">
      <alignment vertical="center"/>
    </xf>
    <xf numFmtId="38" fontId="24" fillId="0" borderId="0" xfId="81" applyFont="1" applyFill="1" applyBorder="1">
      <alignment vertical="center"/>
    </xf>
    <xf numFmtId="9" fontId="24" fillId="0" borderId="0" xfId="75" applyFont="1" applyFill="1" applyBorder="1" applyAlignment="1">
      <alignment vertical="center"/>
    </xf>
    <xf numFmtId="9" fontId="24" fillId="0" borderId="0" xfId="76" applyFont="1" applyFill="1" applyBorder="1">
      <alignment vertical="center"/>
    </xf>
    <xf numFmtId="38" fontId="26" fillId="0" borderId="0" xfId="81" applyFont="1" applyFill="1" applyBorder="1" applyAlignment="1">
      <alignment horizontal="right" vertical="center"/>
    </xf>
    <xf numFmtId="0" fontId="24" fillId="0" borderId="0" xfId="89" applyFont="1" applyFill="1" applyBorder="1" applyAlignment="1">
      <alignment horizontal="left" vertical="center"/>
    </xf>
    <xf numFmtId="38" fontId="24" fillId="0" borderId="0" xfId="80" applyFont="1" applyFill="1" applyBorder="1" applyAlignment="1">
      <alignment vertical="center"/>
    </xf>
    <xf numFmtId="167" fontId="24" fillId="0" borderId="0" xfId="75" applyNumberFormat="1" applyFont="1" applyFill="1" applyBorder="1"/>
    <xf numFmtId="38" fontId="24" fillId="0" borderId="0" xfId="80" applyFont="1" applyFill="1" applyBorder="1"/>
    <xf numFmtId="38" fontId="24" fillId="0" borderId="0" xfId="80" applyFont="1" applyFill="1" applyBorder="1" applyAlignment="1" applyProtection="1">
      <alignment horizontal="right"/>
      <protection locked="0"/>
    </xf>
    <xf numFmtId="38" fontId="24" fillId="0" borderId="0" xfId="80" applyFont="1" applyFill="1" applyBorder="1" applyAlignment="1">
      <alignment horizontal="right"/>
    </xf>
    <xf numFmtId="164" fontId="24" fillId="0" borderId="0" xfId="83" applyFont="1" applyFill="1" applyBorder="1" applyAlignment="1">
      <alignment horizontal="right"/>
    </xf>
    <xf numFmtId="10" fontId="24" fillId="0" borderId="0" xfId="89" applyNumberFormat="1" applyFont="1" applyFill="1" applyBorder="1">
      <alignment vertical="center"/>
    </xf>
    <xf numFmtId="38" fontId="24" fillId="0" borderId="0" xfId="89" applyNumberFormat="1" applyFont="1" applyFill="1" applyBorder="1">
      <alignment vertical="center"/>
    </xf>
    <xf numFmtId="0" fontId="24" fillId="0" borderId="0" xfId="93" applyFont="1" applyFill="1" applyBorder="1">
      <alignment vertical="center"/>
    </xf>
    <xf numFmtId="38" fontId="26" fillId="0" borderId="0" xfId="80" applyFont="1" applyFill="1" applyBorder="1" applyAlignment="1">
      <alignment horizontal="right" vertical="center"/>
    </xf>
    <xf numFmtId="38" fontId="24" fillId="0" borderId="0" xfId="80" applyFont="1" applyFill="1" applyBorder="1" applyAlignment="1">
      <alignment horizontal="left"/>
    </xf>
    <xf numFmtId="0" fontId="24" fillId="0" borderId="0" xfId="93" applyFont="1" applyFill="1" applyBorder="1" applyAlignment="1">
      <alignment horizontal="left" vertical="center"/>
    </xf>
    <xf numFmtId="9" fontId="26" fillId="0" borderId="0" xfId="75" applyFont="1" applyFill="1" applyBorder="1" applyAlignment="1">
      <alignment horizontal="right" vertical="center"/>
    </xf>
    <xf numFmtId="38" fontId="24" fillId="0" borderId="0" xfId="80" applyFont="1" applyFill="1" applyBorder="1" applyAlignment="1">
      <alignment horizontal="left" vertical="center"/>
    </xf>
    <xf numFmtId="9" fontId="24" fillId="0" borderId="0" xfId="75" applyFont="1" applyFill="1" applyBorder="1" applyAlignment="1">
      <alignment horizontal="left"/>
    </xf>
    <xf numFmtId="9" fontId="24" fillId="0" borderId="0" xfId="75" applyFont="1" applyFill="1" applyBorder="1" applyAlignment="1">
      <alignment horizontal="left" vertical="center"/>
    </xf>
    <xf numFmtId="38" fontId="24" fillId="0" borderId="0" xfId="81" applyFont="1" applyFill="1" applyBorder="1" applyAlignment="1">
      <alignment horizontal="right" vertical="center"/>
    </xf>
    <xf numFmtId="38" fontId="24" fillId="0" borderId="0" xfId="93" applyNumberFormat="1" applyFont="1" applyFill="1" applyBorder="1">
      <alignment vertical="center"/>
    </xf>
    <xf numFmtId="164" fontId="24" fillId="0" borderId="0" xfId="89" applyNumberFormat="1" applyFont="1" applyFill="1" applyBorder="1">
      <alignment vertical="center"/>
    </xf>
    <xf numFmtId="9" fontId="24" fillId="0" borderId="0" xfId="75" applyFont="1" applyFill="1" applyBorder="1" applyAlignment="1">
      <alignment horizontal="right" vertical="center"/>
    </xf>
    <xf numFmtId="164" fontId="24" fillId="0" borderId="0" xfId="83" applyFont="1" applyFill="1" applyBorder="1" applyAlignment="1">
      <alignment vertical="center"/>
    </xf>
    <xf numFmtId="9" fontId="24" fillId="0" borderId="0" xfId="75" applyFont="1" applyFill="1" applyBorder="1"/>
    <xf numFmtId="164" fontId="24" fillId="0" borderId="0" xfId="83" applyFont="1" applyFill="1" applyBorder="1" applyAlignment="1">
      <alignment horizontal="left" vertical="center"/>
    </xf>
    <xf numFmtId="164" fontId="24" fillId="0" borderId="0" xfId="83" applyFont="1" applyFill="1" applyBorder="1" applyAlignment="1">
      <alignment horizontal="right" vertical="center"/>
    </xf>
    <xf numFmtId="164" fontId="24" fillId="0" borderId="0" xfId="83" applyFont="1" applyFill="1" applyBorder="1"/>
    <xf numFmtId="164" fontId="26" fillId="0" borderId="0" xfId="83" applyFont="1" applyFill="1" applyBorder="1" applyAlignment="1">
      <alignment horizontal="right" vertical="center"/>
    </xf>
    <xf numFmtId="9" fontId="24" fillId="0" borderId="0" xfId="75" applyNumberFormat="1" applyFont="1" applyFill="1" applyBorder="1" applyAlignment="1">
      <alignment vertical="center"/>
    </xf>
    <xf numFmtId="38" fontId="24" fillId="0" borderId="0" xfId="80" applyFont="1" applyFill="1" applyBorder="1" applyAlignment="1">
      <alignment horizontal="right" vertical="center"/>
    </xf>
    <xf numFmtId="167" fontId="24" fillId="0" borderId="0" xfId="75" applyNumberFormat="1" applyFont="1" applyFill="1" applyBorder="1" applyAlignment="1">
      <alignment horizontal="left" vertical="center"/>
    </xf>
    <xf numFmtId="167" fontId="24" fillId="0" borderId="0" xfId="75" applyNumberFormat="1" applyFont="1" applyFill="1" applyBorder="1" applyAlignment="1">
      <alignment vertical="center"/>
    </xf>
    <xf numFmtId="167" fontId="24" fillId="0" borderId="0" xfId="75" applyNumberFormat="1" applyFont="1" applyFill="1" applyBorder="1" applyAlignment="1">
      <alignment horizontal="right" vertical="center"/>
    </xf>
    <xf numFmtId="9" fontId="24" fillId="0" borderId="0" xfId="93" applyNumberFormat="1" applyFont="1" applyFill="1" applyBorder="1">
      <alignment vertical="center"/>
    </xf>
    <xf numFmtId="164" fontId="24" fillId="0" borderId="0" xfId="83" applyFont="1" applyFill="1" applyBorder="1" applyAlignment="1">
      <alignment horizontal="left"/>
    </xf>
    <xf numFmtId="164" fontId="24" fillId="0" borderId="0" xfId="93" applyNumberFormat="1" applyFont="1" applyFill="1" applyBorder="1">
      <alignment vertical="center"/>
    </xf>
    <xf numFmtId="3" fontId="24" fillId="0" borderId="0" xfId="93" applyNumberFormat="1" applyFont="1" applyFill="1" applyBorder="1">
      <alignment vertical="center"/>
    </xf>
    <xf numFmtId="164" fontId="24" fillId="0" borderId="0" xfId="87" applyFont="1" applyFill="1" applyBorder="1">
      <alignment vertical="center"/>
    </xf>
    <xf numFmtId="38" fontId="24" fillId="0" borderId="0" xfId="81" applyFont="1" applyFill="1" applyBorder="1" applyAlignment="1">
      <alignment horizontal="left" vertical="center"/>
    </xf>
    <xf numFmtId="38" fontId="24" fillId="0" borderId="0" xfId="89" applyNumberFormat="1" applyFont="1" applyFill="1" applyBorder="1" applyAlignment="1">
      <alignment horizontal="right" vertical="center"/>
    </xf>
    <xf numFmtId="0" fontId="24" fillId="0" borderId="0" xfId="94" applyFont="1" applyFill="1" applyBorder="1" applyAlignment="1">
      <alignment horizontal="left" vertical="center"/>
    </xf>
    <xf numFmtId="0" fontId="24" fillId="0" borderId="0" xfId="94" applyFont="1" applyFill="1" applyBorder="1">
      <alignment vertical="center"/>
    </xf>
    <xf numFmtId="38" fontId="24" fillId="0" borderId="0" xfId="94" applyNumberFormat="1" applyFont="1" applyFill="1" applyBorder="1">
      <alignment vertical="center"/>
    </xf>
    <xf numFmtId="9" fontId="24" fillId="0" borderId="0" xfId="94" applyNumberFormat="1" applyFont="1" applyFill="1" applyBorder="1">
      <alignment vertical="center"/>
    </xf>
    <xf numFmtId="164" fontId="24" fillId="0" borderId="0" xfId="94" applyNumberFormat="1" applyFont="1" applyFill="1" applyBorder="1">
      <alignment vertical="center"/>
    </xf>
    <xf numFmtId="3" fontId="24" fillId="0" borderId="0" xfId="94" applyNumberFormat="1" applyFont="1" applyFill="1" applyBorder="1">
      <alignment vertical="center"/>
    </xf>
    <xf numFmtId="49" fontId="0" fillId="0" borderId="0" xfId="0" applyNumberFormat="1"/>
    <xf numFmtId="0" fontId="24" fillId="0" borderId="0" xfId="0" applyFont="1" applyFill="1" applyBorder="1"/>
    <xf numFmtId="164" fontId="24" fillId="0" borderId="0" xfId="0" applyNumberFormat="1" applyFont="1" applyFill="1" applyBorder="1"/>
    <xf numFmtId="171" fontId="24" fillId="0" borderId="0" xfId="80" applyNumberFormat="1" applyFont="1" applyFill="1" applyBorder="1" applyProtection="1">
      <protection locked="0"/>
    </xf>
    <xf numFmtId="38" fontId="24" fillId="0" borderId="0" xfId="80" applyFont="1" applyFill="1" applyBorder="1" applyProtection="1">
      <protection locked="0"/>
    </xf>
    <xf numFmtId="164" fontId="24" fillId="0" borderId="0" xfId="83" applyFont="1" applyFill="1" applyBorder="1" applyProtection="1">
      <protection locked="0"/>
    </xf>
    <xf numFmtId="10" fontId="24" fillId="0" borderId="0" xfId="75" applyNumberFormat="1" applyFont="1" applyFill="1" applyBorder="1"/>
    <xf numFmtId="10" fontId="24" fillId="0" borderId="0" xfId="75" applyNumberFormat="1" applyFont="1" applyFill="1" applyBorder="1" applyAlignment="1">
      <alignment vertical="center"/>
    </xf>
    <xf numFmtId="168" fontId="24" fillId="0" borderId="0" xfId="89" applyNumberFormat="1" applyFont="1" applyFill="1" applyBorder="1">
      <alignment vertical="center"/>
    </xf>
    <xf numFmtId="9" fontId="24" fillId="0" borderId="0" xfId="75" applyFont="1" applyFill="1" applyBorder="1" applyAlignment="1" applyProtection="1">
      <alignment horizontal="right"/>
      <protection locked="0"/>
    </xf>
    <xf numFmtId="168" fontId="24" fillId="0" borderId="0" xfId="80" applyNumberFormat="1" applyFont="1" applyFill="1" applyBorder="1" applyAlignment="1">
      <alignment vertical="center"/>
    </xf>
    <xf numFmtId="168" fontId="24" fillId="0" borderId="0" xfId="80" applyNumberFormat="1" applyFont="1" applyFill="1" applyBorder="1" applyAlignment="1">
      <alignment horizontal="left" vertical="center"/>
    </xf>
    <xf numFmtId="168" fontId="24" fillId="0" borderId="0" xfId="80" applyNumberFormat="1" applyFont="1" applyFill="1" applyBorder="1" applyAlignment="1">
      <alignment horizontal="right" vertical="center"/>
    </xf>
    <xf numFmtId="168" fontId="24" fillId="0" borderId="0" xfId="80" applyNumberFormat="1" applyFont="1" applyFill="1" applyBorder="1" applyAlignment="1" applyProtection="1">
      <alignment horizontal="right"/>
      <protection locked="0"/>
    </xf>
    <xf numFmtId="171" fontId="24" fillId="0" borderId="0" xfId="80" applyNumberFormat="1" applyFont="1" applyFill="1" applyBorder="1" applyAlignment="1" applyProtection="1">
      <alignment horizontal="right"/>
      <protection locked="0"/>
    </xf>
    <xf numFmtId="0" fontId="8" fillId="0" borderId="0" xfId="0" applyFont="1"/>
    <xf numFmtId="9" fontId="24" fillId="0" borderId="0" xfId="89" applyNumberFormat="1" applyFont="1" applyFill="1" applyBorder="1">
      <alignment vertical="center"/>
    </xf>
    <xf numFmtId="165" fontId="24" fillId="0" borderId="0" xfId="89" applyNumberFormat="1" applyFont="1" applyFill="1" applyBorder="1">
      <alignment vertical="center"/>
    </xf>
    <xf numFmtId="38" fontId="24" fillId="0" borderId="0" xfId="89" applyNumberFormat="1" applyFont="1" applyFill="1" applyBorder="1" applyAlignment="1">
      <alignment horizontal="left" vertical="center"/>
    </xf>
    <xf numFmtId="9" fontId="24" fillId="0" borderId="0" xfId="0" applyNumberFormat="1" applyFont="1" applyFill="1" applyBorder="1"/>
    <xf numFmtId="169" fontId="24" fillId="0" borderId="0" xfId="80" applyNumberFormat="1" applyFont="1" applyFill="1" applyBorder="1" applyAlignment="1">
      <alignment vertical="center"/>
    </xf>
    <xf numFmtId="38" fontId="24" fillId="0" borderId="0" xfId="94" applyNumberFormat="1" applyFont="1" applyFill="1" applyBorder="1" applyAlignment="1">
      <alignment horizontal="left" vertical="center"/>
    </xf>
    <xf numFmtId="171" fontId="24" fillId="0" borderId="0" xfId="80" applyNumberFormat="1" applyFont="1" applyFill="1" applyBorder="1" applyAlignment="1">
      <alignment horizontal="right"/>
    </xf>
    <xf numFmtId="165" fontId="24" fillId="0" borderId="0" xfId="0" applyNumberFormat="1" applyFont="1" applyFill="1" applyBorder="1"/>
    <xf numFmtId="170" fontId="24" fillId="0" borderId="0" xfId="80" applyNumberFormat="1" applyFont="1" applyFill="1" applyBorder="1" applyAlignment="1">
      <alignment vertical="center"/>
    </xf>
    <xf numFmtId="0" fontId="24" fillId="0" borderId="0" xfId="92" applyFont="1" applyFill="1" applyBorder="1">
      <alignment vertical="center"/>
    </xf>
    <xf numFmtId="167" fontId="24" fillId="0" borderId="0" xfId="75" applyNumberFormat="1" applyFont="1" applyFill="1" applyBorder="1" applyAlignment="1" applyProtection="1">
      <alignment horizontal="right"/>
      <protection locked="0"/>
    </xf>
    <xf numFmtId="172" fontId="24" fillId="0" borderId="0" xfId="89" applyNumberFormat="1" applyFont="1" applyFill="1" applyBorder="1">
      <alignment vertical="center"/>
    </xf>
    <xf numFmtId="38" fontId="24" fillId="0" borderId="0" xfId="80" applyFont="1" applyFill="1" applyBorder="1" applyAlignment="1" applyProtection="1">
      <protection locked="0"/>
    </xf>
    <xf numFmtId="38" fontId="24" fillId="0" borderId="0" xfId="80" applyFont="1" applyFill="1" applyBorder="1" applyAlignment="1" applyProtection="1">
      <alignment horizontal="left"/>
      <protection locked="0"/>
    </xf>
    <xf numFmtId="171" fontId="24" fillId="0" borderId="0" xfId="89" applyNumberFormat="1" applyFont="1" applyFill="1" applyBorder="1">
      <alignment vertical="center"/>
    </xf>
    <xf numFmtId="38" fontId="40" fillId="0" borderId="0" xfId="80" applyFont="1" applyFill="1" applyBorder="1" applyAlignment="1" applyProtection="1">
      <alignment horizontal="left"/>
      <protection locked="0"/>
    </xf>
    <xf numFmtId="0" fontId="24" fillId="0" borderId="0" xfId="80" applyNumberFormat="1" applyFont="1" applyFill="1" applyBorder="1" applyAlignment="1" applyProtection="1">
      <alignment horizontal="right"/>
      <protection locked="0"/>
    </xf>
    <xf numFmtId="0" fontId="24" fillId="0" borderId="0" xfId="80" applyNumberFormat="1" applyFont="1" applyFill="1" applyBorder="1" applyAlignment="1">
      <alignment horizontal="right"/>
    </xf>
    <xf numFmtId="38" fontId="24" fillId="0" borderId="0" xfId="80" applyFont="1" applyFill="1" applyBorder="1" applyAlignment="1"/>
    <xf numFmtId="38" fontId="29" fillId="0" borderId="0" xfId="80" applyFont="1" applyFill="1" applyBorder="1" applyAlignment="1" applyProtection="1">
      <protection locked="0"/>
    </xf>
    <xf numFmtId="9" fontId="24" fillId="0" borderId="0" xfId="89" applyNumberFormat="1" applyFont="1" applyFill="1" applyBorder="1" applyAlignment="1">
      <alignment horizontal="right" vertical="center"/>
    </xf>
    <xf numFmtId="167" fontId="24" fillId="0" borderId="0" xfId="89" applyNumberFormat="1" applyFont="1" applyFill="1" applyBorder="1">
      <alignment vertical="center"/>
    </xf>
    <xf numFmtId="38" fontId="24" fillId="0" borderId="0" xfId="0" applyNumberFormat="1" applyFont="1" applyFill="1" applyBorder="1"/>
    <xf numFmtId="10" fontId="24" fillId="0" borderId="0" xfId="0" applyNumberFormat="1" applyFont="1" applyFill="1" applyBorder="1"/>
    <xf numFmtId="9" fontId="24" fillId="0" borderId="0" xfId="89" applyNumberFormat="1" applyFont="1" applyFill="1" applyBorder="1" applyAlignment="1">
      <alignment horizontal="left" vertical="center"/>
    </xf>
    <xf numFmtId="0" fontId="24" fillId="0" borderId="0" xfId="89" applyFont="1" applyFill="1" applyBorder="1" applyAlignment="1">
      <alignment vertical="center"/>
    </xf>
    <xf numFmtId="38" fontId="27" fillId="0" borderId="0" xfId="80" applyFont="1" applyFill="1" applyBorder="1" applyAlignment="1">
      <alignment horizontal="left" vertical="center"/>
    </xf>
    <xf numFmtId="0" fontId="24" fillId="0" borderId="0" xfId="94" applyFont="1" applyFill="1" applyBorder="1" applyAlignment="1">
      <alignment vertical="center"/>
    </xf>
    <xf numFmtId="164" fontId="24" fillId="0" borderId="0" xfId="83" applyFont="1" applyFill="1" applyBorder="1" applyAlignment="1"/>
    <xf numFmtId="199" fontId="24" fillId="0" borderId="0" xfId="89" applyNumberFormat="1" applyFont="1" applyFill="1" applyBorder="1" applyAlignment="1">
      <alignment vertical="center"/>
    </xf>
    <xf numFmtId="38" fontId="40" fillId="0" borderId="0" xfId="80" applyFont="1" applyFill="1" applyBorder="1" applyAlignment="1" applyProtection="1">
      <protection locked="0"/>
    </xf>
    <xf numFmtId="171" fontId="24" fillId="0" borderId="0" xfId="80" quotePrefix="1" applyNumberFormat="1" applyFont="1" applyFill="1" applyBorder="1" applyAlignment="1">
      <alignment horizontal="right"/>
    </xf>
    <xf numFmtId="38" fontId="27" fillId="0" borderId="0" xfId="80" applyFont="1" applyFill="1" applyBorder="1" applyAlignment="1">
      <alignment vertical="center"/>
    </xf>
    <xf numFmtId="38" fontId="52" fillId="0" borderId="0" xfId="80" applyFont="1" applyFill="1" applyBorder="1" applyAlignment="1">
      <alignment vertical="center"/>
    </xf>
    <xf numFmtId="38" fontId="52" fillId="0" borderId="0" xfId="80" applyFont="1" applyFill="1" applyBorder="1"/>
    <xf numFmtId="9" fontId="52" fillId="0" borderId="0" xfId="75" applyFont="1" applyFill="1" applyBorder="1" applyAlignment="1" applyProtection="1">
      <alignment horizontal="right"/>
      <protection locked="0"/>
    </xf>
    <xf numFmtId="167" fontId="52" fillId="0" borderId="0" xfId="75" applyNumberFormat="1" applyFont="1" applyFill="1" applyBorder="1" applyAlignment="1">
      <alignment vertical="center"/>
    </xf>
    <xf numFmtId="38" fontId="52" fillId="0" borderId="0" xfId="89" applyNumberFormat="1" applyFont="1" applyFill="1" applyBorder="1">
      <alignment vertical="center"/>
    </xf>
    <xf numFmtId="38" fontId="52" fillId="0" borderId="0" xfId="81" applyFont="1" applyFill="1" applyBorder="1">
      <alignment vertical="center"/>
    </xf>
    <xf numFmtId="9" fontId="52" fillId="0" borderId="0" xfId="75" applyFont="1" applyFill="1" applyBorder="1" applyAlignment="1">
      <alignment vertical="center"/>
    </xf>
    <xf numFmtId="9" fontId="52" fillId="0" borderId="0" xfId="75" applyFont="1" applyFill="1" applyBorder="1" applyAlignment="1">
      <alignment horizontal="right" vertical="center"/>
    </xf>
    <xf numFmtId="164" fontId="52" fillId="0" borderId="0" xfId="0" applyNumberFormat="1" applyFont="1" applyFill="1" applyBorder="1"/>
    <xf numFmtId="164" fontId="52" fillId="0" borderId="0" xfId="83" applyFont="1" applyFill="1" applyBorder="1"/>
    <xf numFmtId="9" fontId="52" fillId="0" borderId="0" xfId="75" applyFont="1" applyFill="1" applyBorder="1"/>
    <xf numFmtId="9" fontId="52" fillId="0" borderId="0" xfId="75" applyNumberFormat="1" applyFont="1" applyFill="1" applyBorder="1" applyAlignment="1">
      <alignment vertical="center"/>
    </xf>
    <xf numFmtId="38" fontId="52" fillId="0" borderId="0" xfId="89" applyNumberFormat="1" applyFont="1" applyFill="1" applyBorder="1" applyAlignment="1">
      <alignment horizontal="right" vertical="center"/>
    </xf>
    <xf numFmtId="38" fontId="24" fillId="0" borderId="0" xfId="80" applyFont="1" applyFill="1" applyBorder="1" applyAlignment="1">
      <alignment vertical="center" shrinkToFit="1"/>
    </xf>
    <xf numFmtId="0" fontId="24" fillId="0" borderId="0" xfId="89" applyFont="1" applyFill="1" applyBorder="1" applyAlignment="1">
      <alignment vertical="center" shrinkToFit="1"/>
    </xf>
    <xf numFmtId="38" fontId="24" fillId="0" borderId="0" xfId="81" applyFont="1" applyFill="1" applyBorder="1" applyAlignment="1">
      <alignment vertical="center" shrinkToFit="1"/>
    </xf>
    <xf numFmtId="38" fontId="24" fillId="0" borderId="0" xfId="81" applyFont="1" applyFill="1" applyBorder="1" applyAlignment="1">
      <alignment horizontal="right" vertical="center" shrinkToFit="1"/>
    </xf>
    <xf numFmtId="0" fontId="8" fillId="51" borderId="0" xfId="2786" applyFont="1" applyFill="1" applyAlignment="1">
      <alignment vertical="top"/>
    </xf>
    <xf numFmtId="0" fontId="0" fillId="51" borderId="0" xfId="0" applyFill="1" applyAlignment="1">
      <alignment vertical="top"/>
    </xf>
    <xf numFmtId="0" fontId="0" fillId="51" borderId="0" xfId="0" applyFill="1"/>
    <xf numFmtId="0" fontId="37" fillId="51" borderId="0" xfId="2786" applyFont="1" applyFill="1" applyAlignment="1">
      <alignment horizontal="left" vertical="top"/>
    </xf>
    <xf numFmtId="0" fontId="8" fillId="51" borderId="0" xfId="0" applyFont="1" applyFill="1" applyAlignment="1">
      <alignment vertical="top"/>
    </xf>
    <xf numFmtId="0" fontId="195" fillId="51" borderId="0" xfId="2786" applyFont="1" applyFill="1" applyAlignment="1">
      <alignment vertical="top"/>
    </xf>
    <xf numFmtId="0" fontId="196" fillId="51" borderId="0" xfId="0" applyFont="1" applyFill="1" applyAlignment="1">
      <alignment vertical="top"/>
    </xf>
    <xf numFmtId="0" fontId="197" fillId="51" borderId="0" xfId="0" applyFont="1" applyFill="1" applyAlignment="1">
      <alignment vertical="top"/>
    </xf>
    <xf numFmtId="0" fontId="196" fillId="51" borderId="43" xfId="0" applyFont="1" applyFill="1" applyBorder="1" applyAlignment="1">
      <alignment vertical="top"/>
    </xf>
    <xf numFmtId="9" fontId="196" fillId="51" borderId="43" xfId="0" applyNumberFormat="1" applyFont="1" applyFill="1" applyBorder="1" applyAlignment="1">
      <alignment vertical="top"/>
    </xf>
    <xf numFmtId="3" fontId="196" fillId="51" borderId="43" xfId="0" applyNumberFormat="1" applyFont="1" applyFill="1" applyBorder="1" applyAlignment="1">
      <alignment vertical="top"/>
    </xf>
    <xf numFmtId="2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33" fontId="0" fillId="0" borderId="0" xfId="0" applyNumberFormat="1" applyAlignment="1">
      <alignment horizontal="left"/>
    </xf>
    <xf numFmtId="0" fontId="193" fillId="0" borderId="0" xfId="0" applyFont="1" applyAlignment="1">
      <alignment wrapText="1"/>
    </xf>
    <xf numFmtId="0" fontId="193" fillId="0" borderId="0" xfId="0" applyFont="1" applyAlignment="1">
      <alignment horizontal="left" wrapText="1" indent="3"/>
    </xf>
    <xf numFmtId="0" fontId="193" fillId="0" borderId="0" xfId="0" applyFont="1" applyAlignment="1">
      <alignment horizontal="left" wrapText="1" indent="1"/>
    </xf>
    <xf numFmtId="0" fontId="199" fillId="0" borderId="0" xfId="0" applyFont="1" applyAlignment="1">
      <alignment wrapText="1"/>
    </xf>
    <xf numFmtId="0" fontId="0" fillId="51" borderId="48" xfId="0" applyFill="1" applyBorder="1" applyAlignment="1">
      <alignment vertical="top"/>
    </xf>
    <xf numFmtId="0" fontId="196" fillId="51" borderId="0" xfId="0" applyFont="1" applyFill="1" applyAlignment="1">
      <alignment vertical="top"/>
    </xf>
    <xf numFmtId="0" fontId="196" fillId="51" borderId="44" xfId="0" applyFont="1" applyFill="1" applyBorder="1" applyAlignment="1">
      <alignment vertical="top"/>
    </xf>
    <xf numFmtId="0" fontId="196" fillId="51" borderId="45" xfId="0" applyFont="1" applyFill="1" applyBorder="1" applyAlignment="1">
      <alignment vertical="top"/>
    </xf>
    <xf numFmtId="0" fontId="196" fillId="51" borderId="46" xfId="0" applyFont="1" applyFill="1" applyBorder="1" applyAlignment="1">
      <alignment vertical="top"/>
    </xf>
    <xf numFmtId="0" fontId="197" fillId="51" borderId="0" xfId="0" applyFont="1" applyFill="1" applyAlignment="1">
      <alignment vertical="top"/>
    </xf>
    <xf numFmtId="0" fontId="0" fillId="51" borderId="0" xfId="0" applyFill="1" applyAlignment="1">
      <alignment vertical="top"/>
    </xf>
    <xf numFmtId="0" fontId="0" fillId="51" borderId="47" xfId="0" applyFill="1" applyBorder="1" applyAlignment="1">
      <alignment vertical="top"/>
    </xf>
  </cellXfs>
  <cellStyles count="2787">
    <cellStyle name="-" xfId="99"/>
    <cellStyle name="—" xfId="100"/>
    <cellStyle name=" 1" xfId="101"/>
    <cellStyle name="_x000a_shell=progma" xfId="102"/>
    <cellStyle name="%" xfId="1"/>
    <cellStyle name="% [1]" xfId="103"/>
    <cellStyle name="% [2]" xfId="104"/>
    <cellStyle name="% 2" xfId="105"/>
    <cellStyle name="%_9427 eaccess" xfId="106"/>
    <cellStyle name="%_9433 kddi" xfId="107"/>
    <cellStyle name="(0%) &quot; - &quot;" xfId="108"/>
    <cellStyle name="(0,000) &quot; - &quot;" xfId="109"/>
    <cellStyle name="(1,000)" xfId="110"/>
    <cellStyle name="(1,000)x" xfId="111"/>
    <cellStyle name="******************************************" xfId="112"/>
    <cellStyle name="?" xfId="113"/>
    <cellStyle name="????_JT July00" xfId="114"/>
    <cellStyle name="??_JT July00" xfId="115"/>
    <cellStyle name="?_【③（SBB+BBM)+BBC】全事業合算10月度" xfId="116"/>
    <cellStyle name="?_【③（SBB+BBM)+BBC】全事業合算10月度_BBケーブルのみ【報告用】Fixed Cost_10月度" xfId="117"/>
    <cellStyle name="?_【③（SBB+BBM)+BBC】全事業合算10月度_BBモバイルのみ【報告用】Fixed Cost_10月度" xfId="118"/>
    <cellStyle name="?_【BBC・BBM抜き】Fixed Cost_10月度" xfId="119"/>
    <cellStyle name="?_【作業用】Fixed Cost" xfId="120"/>
    <cellStyle name="?_050314_PL明細（JT) 代おとく 18" xfId="121"/>
    <cellStyle name="?_050422_Dai SB form" xfId="122"/>
    <cellStyle name="?_050721_Dai PL 3" xfId="123"/>
    <cellStyle name="?_0509_Dai PL明細 1" xfId="124"/>
    <cellStyle name="?_Book1" xfId="125"/>
    <cellStyle name="?_Dai SB form 0504_CEO" xfId="126"/>
    <cellStyle name="?_EM-HTI" xfId="127"/>
    <cellStyle name="?_EM-HTI_【③（SBB+BBM)+BBC】全事業合算10月度" xfId="128"/>
    <cellStyle name="?_EM-HTI_【③（SBB+BBM)+BBC】全事業合算10月度_BBケーブルのみ【報告用】Fixed Cost_10月度" xfId="129"/>
    <cellStyle name="?_EM-HTI_【③（SBB+BBM)+BBC】全事業合算10月度_BBモバイルのみ【報告用】Fixed Cost_10月度" xfId="130"/>
    <cellStyle name="?_EM-HTI_【BBC・BBM抜き】Fixed Cost_10月度" xfId="131"/>
    <cellStyle name="?_EM-HTI_【作業用】Fixed Cost" xfId="132"/>
    <cellStyle name="?_EM-HTI_050314_PL明細（JT) 代おとく 18" xfId="133"/>
    <cellStyle name="?_EM-HTI_050422_Dai SB form" xfId="134"/>
    <cellStyle name="?_EM-HTI_050721_Dai PL 3" xfId="135"/>
    <cellStyle name="?_EM-HTI_0509_Dai PL明細 1" xfId="136"/>
    <cellStyle name="?_EM-HTI_Book1" xfId="137"/>
    <cellStyle name="?_EM-HTI_Dai SB form 0504_CEO" xfId="138"/>
    <cellStyle name="?_EM-HTI_Final_【SBB BOD】全事業合算9月度_1102" xfId="139"/>
    <cellStyle name="?_EM-HTI_JTI事業計画　v1.1" xfId="140"/>
    <cellStyle name="?_EM-HTI_Revised２【①SBB】全事業合算11月度" xfId="141"/>
    <cellStyle name="?_EM-HTI_SBBのみ【報告用】Fixed Cost_1115" xfId="142"/>
    <cellStyle name="?_EM-HTI_コピー【報告用】Fixed Cost_10月度_as of 1126" xfId="143"/>
    <cellStyle name="?_EM-HTI_コピー【報告用】Fixed Cost_10月度_as of 1126_SBBのみ【報告用】Fixed Cost_1115" xfId="144"/>
    <cellStyle name="?_EM-HTI_コピー【報告用】Fixed Cost_1115" xfId="145"/>
    <cellStyle name="?_EM-KT" xfId="146"/>
    <cellStyle name="?_EM-KT_【③（SBB+BBM)+BBC】全事業合算10月度" xfId="147"/>
    <cellStyle name="?_EM-KT_【③（SBB+BBM)+BBC】全事業合算10月度_BBケーブルのみ【報告用】Fixed Cost_10月度" xfId="148"/>
    <cellStyle name="?_EM-KT_【③（SBB+BBM)+BBC】全事業合算10月度_BBモバイルのみ【報告用】Fixed Cost_10月度" xfId="149"/>
    <cellStyle name="?_EM-KT_【BBC・BBM抜き】Fixed Cost_10月度" xfId="150"/>
    <cellStyle name="?_EM-KT_【作業用】Fixed Cost" xfId="151"/>
    <cellStyle name="?_EM-KT_050314_PL明細（JT) 代おとく 18" xfId="152"/>
    <cellStyle name="?_EM-KT_050422_Dai SB form" xfId="153"/>
    <cellStyle name="?_EM-KT_050721_Dai PL 3" xfId="154"/>
    <cellStyle name="?_EM-KT_0509_Dai PL明細 1" xfId="155"/>
    <cellStyle name="?_EM-KT_Book1" xfId="156"/>
    <cellStyle name="?_EM-KT_Dai SB form 0504_CEO" xfId="157"/>
    <cellStyle name="?_EM-KT_Final_【SBB BOD】全事業合算9月度_1102" xfId="158"/>
    <cellStyle name="?_EM-KT_JTI事業計画　v1.1" xfId="159"/>
    <cellStyle name="?_EM-KT_Revised２【①SBB】全事業合算11月度" xfId="160"/>
    <cellStyle name="?_EM-KT_SBBのみ【報告用】Fixed Cost_1115" xfId="161"/>
    <cellStyle name="?_EM-KT_コピー【報告用】Fixed Cost_10月度_as of 1126" xfId="162"/>
    <cellStyle name="?_EM-KT_コピー【報告用】Fixed Cost_10月度_as of 1126_SBBのみ【報告用】Fixed Cost_1115" xfId="163"/>
    <cellStyle name="?_EM-KT_コピー【報告用】Fixed Cost_1115" xfId="164"/>
    <cellStyle name="?_EM-Optus" xfId="165"/>
    <cellStyle name="?_EM-Optus_【③（SBB+BBM)+BBC】全事業合算10月度" xfId="166"/>
    <cellStyle name="?_EM-Optus_【③（SBB+BBM)+BBC】全事業合算10月度_BBケーブルのみ【報告用】Fixed Cost_10月度" xfId="167"/>
    <cellStyle name="?_EM-Optus_【③（SBB+BBM)+BBC】全事業合算10月度_BBモバイルのみ【報告用】Fixed Cost_10月度" xfId="168"/>
    <cellStyle name="?_EM-Optus_【BBC・BBM抜き】Fixed Cost_10月度" xfId="169"/>
    <cellStyle name="?_EM-Optus_【作業用】Fixed Cost" xfId="170"/>
    <cellStyle name="?_EM-Optus_050314_PL明細（JT) 代おとく 18" xfId="171"/>
    <cellStyle name="?_EM-Optus_050422_Dai SB form" xfId="172"/>
    <cellStyle name="?_EM-Optus_050721_Dai PL 3" xfId="173"/>
    <cellStyle name="?_EM-Optus_0509_Dai PL明細 1" xfId="174"/>
    <cellStyle name="?_EM-Optus_Book1" xfId="175"/>
    <cellStyle name="?_EM-Optus_Dai SB form 0504_CEO" xfId="176"/>
    <cellStyle name="?_EM-Optus_Final_【SBB BOD】全事業合算9月度_1102" xfId="177"/>
    <cellStyle name="?_EM-Optus_JTI事業計画　v1.1" xfId="178"/>
    <cellStyle name="?_EM-Optus_Revised２【①SBB】全事業合算11月度" xfId="179"/>
    <cellStyle name="?_EM-Optus_SBBのみ【報告用】Fixed Cost_1115" xfId="180"/>
    <cellStyle name="?_EM-Optus_コピー【報告用】Fixed Cost_10月度_as of 1126" xfId="181"/>
    <cellStyle name="?_EM-Optus_コピー【報告用】Fixed Cost_10月度_as of 1126_SBBのみ【報告用】Fixed Cost_1115" xfId="182"/>
    <cellStyle name="?_EM-Optus_コピー【報告用】Fixed Cost_1115" xfId="183"/>
    <cellStyle name="?_EM-SKTelecom_old" xfId="184"/>
    <cellStyle name="?_EM-SKTelecom_old_【③（SBB+BBM)+BBC】全事業合算10月度" xfId="185"/>
    <cellStyle name="?_EM-SKTelecom_old_【③（SBB+BBM)+BBC】全事業合算10月度_BBケーブルのみ【報告用】Fixed Cost_10月度" xfId="186"/>
    <cellStyle name="?_EM-SKTelecom_old_【③（SBB+BBM)+BBC】全事業合算10月度_BBモバイルのみ【報告用】Fixed Cost_10月度" xfId="187"/>
    <cellStyle name="?_EM-SKTelecom_old_【BBC・BBM抜き】Fixed Cost_10月度" xfId="188"/>
    <cellStyle name="?_EM-SKTelecom_old_【作業用】Fixed Cost" xfId="189"/>
    <cellStyle name="?_EM-SKTelecom_old_050314_PL明細（JT) 代おとく 18" xfId="190"/>
    <cellStyle name="?_EM-SKTelecom_old_050422_Dai SB form" xfId="191"/>
    <cellStyle name="?_EM-SKTelecom_old_050721_Dai PL 3" xfId="192"/>
    <cellStyle name="?_EM-SKTelecom_old_0509_Dai PL明細 1" xfId="193"/>
    <cellStyle name="?_EM-SKTelecom_old_Book1" xfId="194"/>
    <cellStyle name="?_EM-SKTelecom_old_Dai SB form 0504_CEO" xfId="195"/>
    <cellStyle name="?_EM-SKTelecom_old_EM-HTI" xfId="196"/>
    <cellStyle name="?_EM-SKTelecom_old_EM-HTI_【③（SBB+BBM)+BBC】全事業合算10月度" xfId="197"/>
    <cellStyle name="?_EM-SKTelecom_old_EM-HTI_【③（SBB+BBM)+BBC】全事業合算10月度_BBケーブルのみ【報告用】Fixed Cost_10月度" xfId="198"/>
    <cellStyle name="?_EM-SKTelecom_old_EM-HTI_【③（SBB+BBM)+BBC】全事業合算10月度_BBモバイルのみ【報告用】Fixed Cost_10月度" xfId="199"/>
    <cellStyle name="?_EM-SKTelecom_old_EM-HTI_【BBC・BBM抜き】Fixed Cost_10月度" xfId="200"/>
    <cellStyle name="?_EM-SKTelecom_old_EM-HTI_【作業用】Fixed Cost" xfId="201"/>
    <cellStyle name="?_EM-SKTelecom_old_EM-HTI_050314_PL明細（JT) 代おとく 18" xfId="202"/>
    <cellStyle name="?_EM-SKTelecom_old_EM-HTI_050422_Dai SB form" xfId="203"/>
    <cellStyle name="?_EM-SKTelecom_old_EM-HTI_050721_Dai PL 3" xfId="204"/>
    <cellStyle name="?_EM-SKTelecom_old_EM-HTI_0509_Dai PL明細 1" xfId="205"/>
    <cellStyle name="?_EM-SKTelecom_old_EM-HTI_Book1" xfId="206"/>
    <cellStyle name="?_EM-SKTelecom_old_EM-HTI_Dai SB form 0504_CEO" xfId="207"/>
    <cellStyle name="?_EM-SKTelecom_old_EM-HTI_Final_【SBB BOD】全事業合算9月度_1102" xfId="208"/>
    <cellStyle name="?_EM-SKTelecom_old_EM-HTI_JTI事業計画　v1.1" xfId="209"/>
    <cellStyle name="?_EM-SKTelecom_old_EM-HTI_Revised２【①SBB】全事業合算11月度" xfId="210"/>
    <cellStyle name="?_EM-SKTelecom_old_EM-HTI_SBBのみ【報告用】Fixed Cost_1115" xfId="211"/>
    <cellStyle name="?_EM-SKTelecom_old_EM-HTI_コピー【報告用】Fixed Cost_10月度_as of 1126" xfId="212"/>
    <cellStyle name="?_EM-SKTelecom_old_EM-HTI_コピー【報告用】Fixed Cost_10月度_as of 1126_SBBのみ【報告用】Fixed Cost_1115" xfId="213"/>
    <cellStyle name="?_EM-SKTelecom_old_EM-HTI_コピー【報告用】Fixed Cost_1115" xfId="214"/>
    <cellStyle name="?_EM-SKTelecom_old_Final_【SBB BOD】全事業合算9月度_1102" xfId="215"/>
    <cellStyle name="?_EM-SKTelecom_old_JTI事業計画　v1.1" xfId="216"/>
    <cellStyle name="?_EM-SKTelecom_old_Revised２【①SBB】全事業合算11月度" xfId="217"/>
    <cellStyle name="?_EM-SKTelecom_old_SBBのみ【報告用】Fixed Cost_1115" xfId="218"/>
    <cellStyle name="?_EM-SKTelecom_old_コピー【報告用】Fixed Cost_10月度_as of 1126" xfId="219"/>
    <cellStyle name="?_EM-SKTelecom_old_コピー【報告用】Fixed Cost_10月度_as of 1126_SBBのみ【報告用】Fixed Cost_1115" xfId="220"/>
    <cellStyle name="?_EM-SKTelecom_old_コピー【報告用】Fixed Cost_1115" xfId="221"/>
    <cellStyle name="?_Final_【SBB BOD】全事業合算9月度_1102" xfId="222"/>
    <cellStyle name="?_GS Assumptions-F" xfId="223"/>
    <cellStyle name="?_GS Assumptions-F_【③（SBB+BBM)+BBC】全事業合算10月度" xfId="224"/>
    <cellStyle name="?_GS Assumptions-F_【③（SBB+BBM)+BBC】全事業合算10月度_BBケーブルのみ【報告用】Fixed Cost_10月度" xfId="225"/>
    <cellStyle name="?_GS Assumptions-F_【③（SBB+BBM)+BBC】全事業合算10月度_BBモバイルのみ【報告用】Fixed Cost_10月度" xfId="226"/>
    <cellStyle name="?_GS Assumptions-F_【BBC・BBM抜き】Fixed Cost_10月度" xfId="227"/>
    <cellStyle name="?_GS Assumptions-F_【作業用】Fixed Cost" xfId="228"/>
    <cellStyle name="?_GS Assumptions-F_050314_PL明細（JT) 代おとく 18" xfId="229"/>
    <cellStyle name="?_GS Assumptions-F_050422_Dai SB form" xfId="230"/>
    <cellStyle name="?_GS Assumptions-F_050721_Dai PL 3" xfId="231"/>
    <cellStyle name="?_GS Assumptions-F_0509_Dai PL明細 1" xfId="232"/>
    <cellStyle name="?_GS Assumptions-F_Book1" xfId="233"/>
    <cellStyle name="?_GS Assumptions-F_Dai SB form 0504_CEO" xfId="234"/>
    <cellStyle name="?_GS Assumptions-F_EM-Optus" xfId="235"/>
    <cellStyle name="?_GS Assumptions-F_EM-Optus_【③（SBB+BBM)+BBC】全事業合算10月度" xfId="236"/>
    <cellStyle name="?_GS Assumptions-F_EM-Optus_【③（SBB+BBM)+BBC】全事業合算10月度_BBケーブルのみ【報告用】Fixed Cost_10月度" xfId="237"/>
    <cellStyle name="?_GS Assumptions-F_EM-Optus_【③（SBB+BBM)+BBC】全事業合算10月度_BBモバイルのみ【報告用】Fixed Cost_10月度" xfId="238"/>
    <cellStyle name="?_GS Assumptions-F_EM-Optus_【BBC・BBM抜き】Fixed Cost_10月度" xfId="239"/>
    <cellStyle name="?_GS Assumptions-F_EM-Optus_【作業用】Fixed Cost" xfId="240"/>
    <cellStyle name="?_GS Assumptions-F_EM-Optus_050314_PL明細（JT) 代おとく 18" xfId="241"/>
    <cellStyle name="?_GS Assumptions-F_EM-Optus_050422_Dai SB form" xfId="242"/>
    <cellStyle name="?_GS Assumptions-F_EM-Optus_050721_Dai PL 3" xfId="243"/>
    <cellStyle name="?_GS Assumptions-F_EM-Optus_0509_Dai PL明細 1" xfId="244"/>
    <cellStyle name="?_GS Assumptions-F_EM-Optus_Book1" xfId="245"/>
    <cellStyle name="?_GS Assumptions-F_EM-Optus_Dai SB form 0504_CEO" xfId="246"/>
    <cellStyle name="?_GS Assumptions-F_EM-Optus_Final_【SBB BOD】全事業合算9月度_1102" xfId="247"/>
    <cellStyle name="?_GS Assumptions-F_EM-Optus_JTI事業計画　v1.1" xfId="248"/>
    <cellStyle name="?_GS Assumptions-F_EM-Optus_Revised２【①SBB】全事業合算11月度" xfId="249"/>
    <cellStyle name="?_GS Assumptions-F_EM-Optus_SBBのみ【報告用】Fixed Cost_1115" xfId="250"/>
    <cellStyle name="?_GS Assumptions-F_EM-Optus_コピー【報告用】Fixed Cost_10月度_as of 1126" xfId="251"/>
    <cellStyle name="?_GS Assumptions-F_EM-Optus_コピー【報告用】Fixed Cost_10月度_as of 1126_SBBのみ【報告用】Fixed Cost_1115" xfId="252"/>
    <cellStyle name="?_GS Assumptions-F_EM-Optus_コピー【報告用】Fixed Cost_1115" xfId="253"/>
    <cellStyle name="?_GS Assumptions-F_Final_【SBB BOD】全事業合算9月度_1102" xfId="254"/>
    <cellStyle name="?_GS Assumptions-F_JTI事業計画　v1.1" xfId="255"/>
    <cellStyle name="?_GS Assumptions-F_Revised２【①SBB】全事業合算11月度" xfId="256"/>
    <cellStyle name="?_GS Assumptions-F_SBBのみ【報告用】Fixed Cost_1115" xfId="257"/>
    <cellStyle name="?_GS Assumptions-F_コピー【報告用】Fixed Cost_10月度_as of 1126" xfId="258"/>
    <cellStyle name="?_GS Assumptions-F_コピー【報告用】Fixed Cost_10月度_as of 1126_SBBのみ【報告用】Fixed Cost_1115" xfId="259"/>
    <cellStyle name="?_GS Assumptions-F_コピー【報告用】Fixed Cost_1115" xfId="260"/>
    <cellStyle name="?_GS_Balance" xfId="261"/>
    <cellStyle name="?_GS_Balance_【③（SBB+BBM)+BBC】全事業合算10月度" xfId="262"/>
    <cellStyle name="?_GS_Balance_【③（SBB+BBM)+BBC】全事業合算10月度_BBケーブルのみ【報告用】Fixed Cost_10月度" xfId="263"/>
    <cellStyle name="?_GS_Balance_【③（SBB+BBM)+BBC】全事業合算10月度_BBモバイルのみ【報告用】Fixed Cost_10月度" xfId="264"/>
    <cellStyle name="?_GS_Balance_【BBC・BBM抜き】Fixed Cost_10月度" xfId="265"/>
    <cellStyle name="?_GS_Balance_【作業用】Fixed Cost" xfId="266"/>
    <cellStyle name="?_GS_Balance_050314_PL明細（JT) 代おとく 18" xfId="267"/>
    <cellStyle name="?_GS_Balance_050422_Dai SB form" xfId="268"/>
    <cellStyle name="?_GS_Balance_050721_Dai PL 3" xfId="269"/>
    <cellStyle name="?_GS_Balance_0509_Dai PL明細 1" xfId="270"/>
    <cellStyle name="?_GS_Balance_Book1" xfId="271"/>
    <cellStyle name="?_GS_Balance_Dai SB form 0504_CEO" xfId="272"/>
    <cellStyle name="?_GS_Balance_EM-Optus" xfId="273"/>
    <cellStyle name="?_GS_Balance_EM-Optus_【③（SBB+BBM)+BBC】全事業合算10月度" xfId="274"/>
    <cellStyle name="?_GS_Balance_EM-Optus_【③（SBB+BBM)+BBC】全事業合算10月度_BBケーブルのみ【報告用】Fixed Cost_10月度" xfId="275"/>
    <cellStyle name="?_GS_Balance_EM-Optus_【③（SBB+BBM)+BBC】全事業合算10月度_BBモバイルのみ【報告用】Fixed Cost_10月度" xfId="276"/>
    <cellStyle name="?_GS_Balance_EM-Optus_【BBC・BBM抜き】Fixed Cost_10月度" xfId="277"/>
    <cellStyle name="?_GS_Balance_EM-Optus_【作業用】Fixed Cost" xfId="278"/>
    <cellStyle name="?_GS_Balance_EM-Optus_050314_PL明細（JT) 代おとく 18" xfId="279"/>
    <cellStyle name="?_GS_Balance_EM-Optus_050422_Dai SB form" xfId="280"/>
    <cellStyle name="?_GS_Balance_EM-Optus_050721_Dai PL 3" xfId="281"/>
    <cellStyle name="?_GS_Balance_EM-Optus_0509_Dai PL明細 1" xfId="282"/>
    <cellStyle name="?_GS_Balance_EM-Optus_Book1" xfId="283"/>
    <cellStyle name="?_GS_Balance_EM-Optus_Dai SB form 0504_CEO" xfId="284"/>
    <cellStyle name="?_GS_Balance_EM-Optus_Final_【SBB BOD】全事業合算9月度_1102" xfId="285"/>
    <cellStyle name="?_GS_Balance_EM-Optus_JTI事業計画　v1.1" xfId="286"/>
    <cellStyle name="?_GS_Balance_EM-Optus_Revised２【①SBB】全事業合算11月度" xfId="287"/>
    <cellStyle name="?_GS_Balance_EM-Optus_SBBのみ【報告用】Fixed Cost_1115" xfId="288"/>
    <cellStyle name="?_GS_Balance_EM-Optus_コピー【報告用】Fixed Cost_10月度_as of 1126" xfId="289"/>
    <cellStyle name="?_GS_Balance_EM-Optus_コピー【報告用】Fixed Cost_10月度_as of 1126_SBBのみ【報告用】Fixed Cost_1115" xfId="290"/>
    <cellStyle name="?_GS_Balance_EM-Optus_コピー【報告用】Fixed Cost_1115" xfId="291"/>
    <cellStyle name="?_GS_Balance_Final_【SBB BOD】全事業合算9月度_1102" xfId="292"/>
    <cellStyle name="?_GS_Balance_JTI事業計画　v1.1" xfId="293"/>
    <cellStyle name="?_GS_Balance_Revised２【①SBB】全事業合算11月度" xfId="294"/>
    <cellStyle name="?_GS_Balance_SBBのみ【報告用】Fixed Cost_1115" xfId="295"/>
    <cellStyle name="?_GS_Balance_コピー【報告用】Fixed Cost_10月度_as of 1126" xfId="296"/>
    <cellStyle name="?_GS_Balance_コピー【報告用】Fixed Cost_10月度_as of 1126_SBBのみ【報告用】Fixed Cost_1115" xfId="297"/>
    <cellStyle name="?_GS_Balance_コピー【報告用】Fixed Cost_1115" xfId="298"/>
    <cellStyle name="?_GS_Cash " xfId="299"/>
    <cellStyle name="?_GS_Cash  (2)" xfId="300"/>
    <cellStyle name="?_GS_Cash  (2)_【③（SBB+BBM)+BBC】全事業合算10月度" xfId="301"/>
    <cellStyle name="?_GS_Cash  (2)_【③（SBB+BBM)+BBC】全事業合算10月度_BBケーブルのみ【報告用】Fixed Cost_10月度" xfId="302"/>
    <cellStyle name="?_GS_Cash  (2)_【③（SBB+BBM)+BBC】全事業合算10月度_BBモバイルのみ【報告用】Fixed Cost_10月度" xfId="303"/>
    <cellStyle name="?_GS_Cash  (2)_【BBC・BBM抜き】Fixed Cost_10月度" xfId="304"/>
    <cellStyle name="?_GS_Cash  (2)_【作業用】Fixed Cost" xfId="305"/>
    <cellStyle name="?_GS_Cash  (2)_050314_PL明細（JT) 代おとく 18" xfId="306"/>
    <cellStyle name="?_GS_Cash  (2)_050422_Dai SB form" xfId="307"/>
    <cellStyle name="?_GS_Cash  (2)_050721_Dai PL 3" xfId="308"/>
    <cellStyle name="?_GS_Cash  (2)_0509_Dai PL明細 1" xfId="309"/>
    <cellStyle name="?_GS_Cash  (2)_Book1" xfId="310"/>
    <cellStyle name="?_GS_Cash  (2)_Dai SB form 0504_CEO" xfId="311"/>
    <cellStyle name="?_GS_Cash  (2)_EM-Optus" xfId="312"/>
    <cellStyle name="?_GS_Cash  (2)_EM-Optus_【③（SBB+BBM)+BBC】全事業合算10月度" xfId="313"/>
    <cellStyle name="?_GS_Cash  (2)_EM-Optus_【③（SBB+BBM)+BBC】全事業合算10月度_BBケーブルのみ【報告用】Fixed Cost_10月度" xfId="314"/>
    <cellStyle name="?_GS_Cash  (2)_EM-Optus_【③（SBB+BBM)+BBC】全事業合算10月度_BBモバイルのみ【報告用】Fixed Cost_10月度" xfId="315"/>
    <cellStyle name="?_GS_Cash  (2)_EM-Optus_【BBC・BBM抜き】Fixed Cost_10月度" xfId="316"/>
    <cellStyle name="?_GS_Cash  (2)_EM-Optus_【作業用】Fixed Cost" xfId="317"/>
    <cellStyle name="?_GS_Cash  (2)_EM-Optus_050314_PL明細（JT) 代おとく 18" xfId="318"/>
    <cellStyle name="?_GS_Cash  (2)_EM-Optus_050422_Dai SB form" xfId="319"/>
    <cellStyle name="?_GS_Cash  (2)_EM-Optus_050721_Dai PL 3" xfId="320"/>
    <cellStyle name="?_GS_Cash  (2)_EM-Optus_0509_Dai PL明細 1" xfId="321"/>
    <cellStyle name="?_GS_Cash  (2)_EM-Optus_Book1" xfId="322"/>
    <cellStyle name="?_GS_Cash  (2)_EM-Optus_Dai SB form 0504_CEO" xfId="323"/>
    <cellStyle name="?_GS_Cash  (2)_EM-Optus_Final_【SBB BOD】全事業合算9月度_1102" xfId="324"/>
    <cellStyle name="?_GS_Cash  (2)_EM-Optus_JTI事業計画　v1.1" xfId="325"/>
    <cellStyle name="?_GS_Cash  (2)_EM-Optus_Revised２【①SBB】全事業合算11月度" xfId="326"/>
    <cellStyle name="?_GS_Cash  (2)_EM-Optus_SBBのみ【報告用】Fixed Cost_1115" xfId="327"/>
    <cellStyle name="?_GS_Cash  (2)_EM-Optus_コピー【報告用】Fixed Cost_10月度_as of 1126" xfId="328"/>
    <cellStyle name="?_GS_Cash  (2)_EM-Optus_コピー【報告用】Fixed Cost_10月度_as of 1126_SBBのみ【報告用】Fixed Cost_1115" xfId="329"/>
    <cellStyle name="?_GS_Cash  (2)_EM-Optus_コピー【報告用】Fixed Cost_1115" xfId="330"/>
    <cellStyle name="?_GS_Cash  (2)_Final_【SBB BOD】全事業合算9月度_1102" xfId="331"/>
    <cellStyle name="?_GS_Cash  (2)_JTI事業計画　v1.1" xfId="332"/>
    <cellStyle name="?_GS_Cash  (2)_Revised２【①SBB】全事業合算11月度" xfId="333"/>
    <cellStyle name="?_GS_Cash  (2)_SBBのみ【報告用】Fixed Cost_1115" xfId="334"/>
    <cellStyle name="?_GS_Cash  (2)_コピー【報告用】Fixed Cost_10月度_as of 1126" xfId="335"/>
    <cellStyle name="?_GS_Cash  (2)_コピー【報告用】Fixed Cost_10月度_as of 1126_SBBのみ【報告用】Fixed Cost_1115" xfId="336"/>
    <cellStyle name="?_GS_Cash  (2)_コピー【報告用】Fixed Cost_1115" xfId="337"/>
    <cellStyle name="?_GS_Cash _【③（SBB+BBM)+BBC】全事業合算10月度" xfId="338"/>
    <cellStyle name="?_GS_Cash _【③（SBB+BBM)+BBC】全事業合算10月度_BBケーブルのみ【報告用】Fixed Cost_10月度" xfId="339"/>
    <cellStyle name="?_GS_Cash _【③（SBB+BBM)+BBC】全事業合算10月度_BBモバイルのみ【報告用】Fixed Cost_10月度" xfId="340"/>
    <cellStyle name="?_GS_Cash _【BBC・BBM抜き】Fixed Cost_10月度" xfId="341"/>
    <cellStyle name="?_GS_Cash _【作業用】Fixed Cost" xfId="342"/>
    <cellStyle name="?_GS_Cash _050314_PL明細（JT) 代おとく 18" xfId="343"/>
    <cellStyle name="?_GS_Cash _050422_Dai SB form" xfId="344"/>
    <cellStyle name="?_GS_Cash _050721_Dai PL 3" xfId="345"/>
    <cellStyle name="?_GS_Cash _0509_Dai PL明細 1" xfId="346"/>
    <cellStyle name="?_GS_Cash _Book1" xfId="347"/>
    <cellStyle name="?_GS_Cash _Dai SB form 0504_CEO" xfId="348"/>
    <cellStyle name="?_GS_Cash _EM-Optus" xfId="349"/>
    <cellStyle name="?_GS_Cash _EM-Optus_【③（SBB+BBM)+BBC】全事業合算10月度" xfId="350"/>
    <cellStyle name="?_GS_Cash _EM-Optus_【③（SBB+BBM)+BBC】全事業合算10月度_BBケーブルのみ【報告用】Fixed Cost_10月度" xfId="351"/>
    <cellStyle name="?_GS_Cash _EM-Optus_【③（SBB+BBM)+BBC】全事業合算10月度_BBモバイルのみ【報告用】Fixed Cost_10月度" xfId="352"/>
    <cellStyle name="?_GS_Cash _EM-Optus_【BBC・BBM抜き】Fixed Cost_10月度" xfId="353"/>
    <cellStyle name="?_GS_Cash _EM-Optus_【作業用】Fixed Cost" xfId="354"/>
    <cellStyle name="?_GS_Cash _EM-Optus_050314_PL明細（JT) 代おとく 18" xfId="355"/>
    <cellStyle name="?_GS_Cash _EM-Optus_050422_Dai SB form" xfId="356"/>
    <cellStyle name="?_GS_Cash _EM-Optus_050721_Dai PL 3" xfId="357"/>
    <cellStyle name="?_GS_Cash _EM-Optus_0509_Dai PL明細 1" xfId="358"/>
    <cellStyle name="?_GS_Cash _EM-Optus_Book1" xfId="359"/>
    <cellStyle name="?_GS_Cash _EM-Optus_Dai SB form 0504_CEO" xfId="360"/>
    <cellStyle name="?_GS_Cash _EM-Optus_Final_【SBB BOD】全事業合算9月度_1102" xfId="361"/>
    <cellStyle name="?_GS_Cash _EM-Optus_JTI事業計画　v1.1" xfId="362"/>
    <cellStyle name="?_GS_Cash _EM-Optus_Revised２【①SBB】全事業合算11月度" xfId="363"/>
    <cellStyle name="?_GS_Cash _EM-Optus_SBBのみ【報告用】Fixed Cost_1115" xfId="364"/>
    <cellStyle name="?_GS_Cash _EM-Optus_コピー【報告用】Fixed Cost_10月度_as of 1126" xfId="365"/>
    <cellStyle name="?_GS_Cash _EM-Optus_コピー【報告用】Fixed Cost_10月度_as of 1126_SBBのみ【報告用】Fixed Cost_1115" xfId="366"/>
    <cellStyle name="?_GS_Cash _EM-Optus_コピー【報告用】Fixed Cost_1115" xfId="367"/>
    <cellStyle name="?_GS_Cash _Final_【SBB BOD】全事業合算9月度_1102" xfId="368"/>
    <cellStyle name="?_GS_Cash _JTI事業計画　v1.1" xfId="369"/>
    <cellStyle name="?_GS_Cash _Revised２【①SBB】全事業合算11月度" xfId="370"/>
    <cellStyle name="?_GS_Cash _SBBのみ【報告用】Fixed Cost_1115" xfId="371"/>
    <cellStyle name="?_GS_Cash _コピー【報告用】Fixed Cost_10月度_as of 1126" xfId="372"/>
    <cellStyle name="?_GS_Cash _コピー【報告用】Fixed Cost_10月度_as of 1126_SBBのみ【報告用】Fixed Cost_1115" xfId="373"/>
    <cellStyle name="?_GS_Cash _コピー【報告用】Fixed Cost_1115" xfId="374"/>
    <cellStyle name="?_GS_DCF" xfId="375"/>
    <cellStyle name="?_GS_DCF_【③（SBB+BBM)+BBC】全事業合算10月度" xfId="376"/>
    <cellStyle name="?_GS_DCF_【③（SBB+BBM)+BBC】全事業合算10月度_BBケーブルのみ【報告用】Fixed Cost_10月度" xfId="377"/>
    <cellStyle name="?_GS_DCF_【③（SBB+BBM)+BBC】全事業合算10月度_BBモバイルのみ【報告用】Fixed Cost_10月度" xfId="378"/>
    <cellStyle name="?_GS_DCF_【BBC・BBM抜き】Fixed Cost_10月度" xfId="379"/>
    <cellStyle name="?_GS_DCF_【作業用】Fixed Cost" xfId="380"/>
    <cellStyle name="?_GS_DCF_050314_PL明細（JT) 代おとく 18" xfId="381"/>
    <cellStyle name="?_GS_DCF_050422_Dai SB form" xfId="382"/>
    <cellStyle name="?_GS_DCF_050721_Dai PL 3" xfId="383"/>
    <cellStyle name="?_GS_DCF_0509_Dai PL明細 1" xfId="384"/>
    <cellStyle name="?_GS_DCF_Book1" xfId="385"/>
    <cellStyle name="?_GS_DCF_Dai SB form 0504_CEO" xfId="386"/>
    <cellStyle name="?_GS_DCF_EM-Optus" xfId="387"/>
    <cellStyle name="?_GS_DCF_EM-Optus_【③（SBB+BBM)+BBC】全事業合算10月度" xfId="388"/>
    <cellStyle name="?_GS_DCF_EM-Optus_【③（SBB+BBM)+BBC】全事業合算10月度_BBケーブルのみ【報告用】Fixed Cost_10月度" xfId="389"/>
    <cellStyle name="?_GS_DCF_EM-Optus_【③（SBB+BBM)+BBC】全事業合算10月度_BBモバイルのみ【報告用】Fixed Cost_10月度" xfId="390"/>
    <cellStyle name="?_GS_DCF_EM-Optus_【BBC・BBM抜き】Fixed Cost_10月度" xfId="391"/>
    <cellStyle name="?_GS_DCF_EM-Optus_【作業用】Fixed Cost" xfId="392"/>
    <cellStyle name="?_GS_DCF_EM-Optus_050314_PL明細（JT) 代おとく 18" xfId="393"/>
    <cellStyle name="?_GS_DCF_EM-Optus_050422_Dai SB form" xfId="394"/>
    <cellStyle name="?_GS_DCF_EM-Optus_050721_Dai PL 3" xfId="395"/>
    <cellStyle name="?_GS_DCF_EM-Optus_0509_Dai PL明細 1" xfId="396"/>
    <cellStyle name="?_GS_DCF_EM-Optus_Book1" xfId="397"/>
    <cellStyle name="?_GS_DCF_EM-Optus_Dai SB form 0504_CEO" xfId="398"/>
    <cellStyle name="?_GS_DCF_EM-Optus_Final_【SBB BOD】全事業合算9月度_1102" xfId="399"/>
    <cellStyle name="?_GS_DCF_EM-Optus_JTI事業計画　v1.1" xfId="400"/>
    <cellStyle name="?_GS_DCF_EM-Optus_Revised２【①SBB】全事業合算11月度" xfId="401"/>
    <cellStyle name="?_GS_DCF_EM-Optus_SBBのみ【報告用】Fixed Cost_1115" xfId="402"/>
    <cellStyle name="?_GS_DCF_EM-Optus_コピー【報告用】Fixed Cost_10月度_as of 1126" xfId="403"/>
    <cellStyle name="?_GS_DCF_EM-Optus_コピー【報告用】Fixed Cost_10月度_as of 1126_SBBのみ【報告用】Fixed Cost_1115" xfId="404"/>
    <cellStyle name="?_GS_DCF_EM-Optus_コピー【報告用】Fixed Cost_1115" xfId="405"/>
    <cellStyle name="?_GS_DCF_Final_【SBB BOD】全事業合算9月度_1102" xfId="406"/>
    <cellStyle name="?_GS_DCF_JTI事業計画　v1.1" xfId="407"/>
    <cellStyle name="?_GS_DCF_Revised２【①SBB】全事業合算11月度" xfId="408"/>
    <cellStyle name="?_GS_DCF_SBBのみ【報告用】Fixed Cost_1115" xfId="409"/>
    <cellStyle name="?_GS_DCF_コピー【報告用】Fixed Cost_10月度_as of 1126" xfId="410"/>
    <cellStyle name="?_GS_DCF_コピー【報告用】Fixed Cost_10月度_as of 1126_SBBのみ【報告用】Fixed Cost_1115" xfId="411"/>
    <cellStyle name="?_GS_DCF_コピー【報告用】Fixed Cost_1115" xfId="412"/>
    <cellStyle name="?_GS_PNL" xfId="413"/>
    <cellStyle name="?_GS_PNL_【③（SBB+BBM)+BBC】全事業合算10月度" xfId="414"/>
    <cellStyle name="?_GS_PNL_【③（SBB+BBM)+BBC】全事業合算10月度_BBケーブルのみ【報告用】Fixed Cost_10月度" xfId="415"/>
    <cellStyle name="?_GS_PNL_【③（SBB+BBM)+BBC】全事業合算10月度_BBモバイルのみ【報告用】Fixed Cost_10月度" xfId="416"/>
    <cellStyle name="?_GS_PNL_【BBC・BBM抜き】Fixed Cost_10月度" xfId="417"/>
    <cellStyle name="?_GS_PNL_【作業用】Fixed Cost" xfId="418"/>
    <cellStyle name="?_GS_PNL_050314_PL明細（JT) 代おとく 18" xfId="419"/>
    <cellStyle name="?_GS_PNL_050422_Dai SB form" xfId="420"/>
    <cellStyle name="?_GS_PNL_050721_Dai PL 3" xfId="421"/>
    <cellStyle name="?_GS_PNL_0509_Dai PL明細 1" xfId="422"/>
    <cellStyle name="?_GS_PNL_Book1" xfId="423"/>
    <cellStyle name="?_GS_PNL_Dai SB form 0504_CEO" xfId="424"/>
    <cellStyle name="?_GS_PNL_EM-Optus" xfId="425"/>
    <cellStyle name="?_GS_PNL_EM-Optus_【③（SBB+BBM)+BBC】全事業合算10月度" xfId="426"/>
    <cellStyle name="?_GS_PNL_EM-Optus_【③（SBB+BBM)+BBC】全事業合算10月度_BBケーブルのみ【報告用】Fixed Cost_10月度" xfId="427"/>
    <cellStyle name="?_GS_PNL_EM-Optus_【③（SBB+BBM)+BBC】全事業合算10月度_BBモバイルのみ【報告用】Fixed Cost_10月度" xfId="428"/>
    <cellStyle name="?_GS_PNL_EM-Optus_【BBC・BBM抜き】Fixed Cost_10月度" xfId="429"/>
    <cellStyle name="?_GS_PNL_EM-Optus_【作業用】Fixed Cost" xfId="430"/>
    <cellStyle name="?_GS_PNL_EM-Optus_050314_PL明細（JT) 代おとく 18" xfId="431"/>
    <cellStyle name="?_GS_PNL_EM-Optus_050422_Dai SB form" xfId="432"/>
    <cellStyle name="?_GS_PNL_EM-Optus_050721_Dai PL 3" xfId="433"/>
    <cellStyle name="?_GS_PNL_EM-Optus_0509_Dai PL明細 1" xfId="434"/>
    <cellStyle name="?_GS_PNL_EM-Optus_Book1" xfId="435"/>
    <cellStyle name="?_GS_PNL_EM-Optus_Dai SB form 0504_CEO" xfId="436"/>
    <cellStyle name="?_GS_PNL_EM-Optus_Final_【SBB BOD】全事業合算9月度_1102" xfId="437"/>
    <cellStyle name="?_GS_PNL_EM-Optus_JTI事業計画　v1.1" xfId="438"/>
    <cellStyle name="?_GS_PNL_EM-Optus_Revised２【①SBB】全事業合算11月度" xfId="439"/>
    <cellStyle name="?_GS_PNL_EM-Optus_SBBのみ【報告用】Fixed Cost_1115" xfId="440"/>
    <cellStyle name="?_GS_PNL_EM-Optus_コピー【報告用】Fixed Cost_10月度_as of 1126" xfId="441"/>
    <cellStyle name="?_GS_PNL_EM-Optus_コピー【報告用】Fixed Cost_10月度_as of 1126_SBBのみ【報告用】Fixed Cost_1115" xfId="442"/>
    <cellStyle name="?_GS_PNL_EM-Optus_コピー【報告用】Fixed Cost_1115" xfId="443"/>
    <cellStyle name="?_GS_PNL_Final_【SBB BOD】全事業合算9月度_1102" xfId="444"/>
    <cellStyle name="?_GS_PNL_JTI事業計画　v1.1" xfId="445"/>
    <cellStyle name="?_GS_PNL_Revised２【①SBB】全事業合算11月度" xfId="446"/>
    <cellStyle name="?_GS_PNL_SBBのみ【報告用】Fixed Cost_1115" xfId="447"/>
    <cellStyle name="?_GS_PNL_コピー【報告用】Fixed Cost_10月度_as of 1126" xfId="448"/>
    <cellStyle name="?_GS_PNL_コピー【報告用】Fixed Cost_10月度_as of 1126_SBBのみ【報告用】Fixed Cost_1115" xfId="449"/>
    <cellStyle name="?_GS_PNL_コピー【報告用】Fixed Cost_1115" xfId="450"/>
    <cellStyle name="?_JTI事業計画　v1.1" xfId="451"/>
    <cellStyle name="?_Revised２【①SBB】全事業合算11月度" xfId="452"/>
    <cellStyle name="?_SBBのみ【報告用】Fixed Cost_1115" xfId="453"/>
    <cellStyle name="?_コピー【報告用】Fixed Cost_10月度_as of 1126" xfId="454"/>
    <cellStyle name="?_コピー【報告用】Fixed Cost_10月度_as of 1126_SBBのみ【報告用】Fixed Cost_1115" xfId="455"/>
    <cellStyle name="?_コピー【報告用】Fixed Cost_1115" xfId="456"/>
    <cellStyle name="?W・_iij_base_bs" xfId="457"/>
    <cellStyle name="_%(SignOnly)" xfId="458"/>
    <cellStyle name="_%(SignOnly)_移動通信事業(1)" xfId="459"/>
    <cellStyle name="_%(SignSpaceOnly)" xfId="460"/>
    <cellStyle name="_%(SignSpaceOnly)_移動通信事業(1)" xfId="461"/>
    <cellStyle name="—_【③（SBB+BBM)+BBC】全事業合算10月度" xfId="462"/>
    <cellStyle name="—_【③（SBB+BBM)+BBC】全事業合算10月度_BBケーブルのみ【報告用】Fixed Cost_10月度" xfId="463"/>
    <cellStyle name="—_【③（SBB+BBM)+BBC】全事業合算10月度_BBモバイルのみ【報告用】Fixed Cost_10月度" xfId="464"/>
    <cellStyle name="—_【BBC・BBM抜き】Fixed Cost_10月度" xfId="465"/>
    <cellStyle name="—_【作業用】Fixed Cost" xfId="466"/>
    <cellStyle name="—_050314_PL明細（JT) 代おとく 18" xfId="467"/>
    <cellStyle name="—_050422_Dai SB form" xfId="468"/>
    <cellStyle name="—_050721_Dai PL 3" xfId="469"/>
    <cellStyle name="—_0509_Dai PL明細 1" xfId="470"/>
    <cellStyle name="—_100902 Helen NTT FCF to be sent" xfId="471"/>
    <cellStyle name="—_100902 Helen NTT FCF to be sent_【③（SBB+BBM)+BBC】全事業合算10月度" xfId="472"/>
    <cellStyle name="—_100902 Helen NTT FCF to be sent_【③（SBB+BBM)+BBC】全事業合算10月度_BBケーブルのみ【報告用】Fixed Cost_10月度" xfId="473"/>
    <cellStyle name="—_100902 Helen NTT FCF to be sent_【③（SBB+BBM)+BBC】全事業合算10月度_BBモバイルのみ【報告用】Fixed Cost_10月度" xfId="474"/>
    <cellStyle name="—_100902 Helen NTT FCF to be sent_【BBC・BBM抜き】Fixed Cost_10月度" xfId="475"/>
    <cellStyle name="—_100902 Helen NTT FCF to be sent_【作業用】Fixed Cost" xfId="476"/>
    <cellStyle name="—_100902 Helen NTT FCF to be sent_050314_PL明細（JT) 代おとく 18" xfId="477"/>
    <cellStyle name="—_100902 Helen NTT FCF to be sent_050422_Dai SB form" xfId="478"/>
    <cellStyle name="—_100902 Helen NTT FCF to be sent_050721_Dai PL 3" xfId="479"/>
    <cellStyle name="—_100902 Helen NTT FCF to be sent_0509_Dai PL明細 1" xfId="480"/>
    <cellStyle name="—_100902 Helen NTT FCF to be sent_Book1" xfId="481"/>
    <cellStyle name="—_100902 Helen NTT FCF to be sent_Dai SB form 0504_CEO" xfId="482"/>
    <cellStyle name="—_100902 Helen NTT FCF to be sent_Final_【SBB BOD】全事業合算9月度_1102" xfId="483"/>
    <cellStyle name="—_100902 Helen NTT FCF to be sent_JTI事業計画　v1.1" xfId="484"/>
    <cellStyle name="—_100902 Helen NTT FCF to be sent_Revised２【①SBB】全事業合算11月度" xfId="485"/>
    <cellStyle name="—_100902 Helen NTT FCF to be sent_SBBのみ【報告用】Fixed Cost_1115" xfId="486"/>
    <cellStyle name="—_100902 Helen NTT FCF to be sent_コピー【報告用】Fixed Cost_10月度_as of 1126" xfId="487"/>
    <cellStyle name="—_100902 Helen NTT FCF to be sent_コピー【報告用】Fixed Cost_10月度_as of 1126_SBBのみ【報告用】Fixed Cost_1115" xfId="488"/>
    <cellStyle name="—_100902 Helen NTT FCF to be sent_コピー【報告用】Fixed Cost_1115" xfId="489"/>
    <cellStyle name="_1Red" xfId="490"/>
    <cellStyle name="_1Red_【③（SBB+BBM)+BBC】全事業合算10月度" xfId="491"/>
    <cellStyle name="_1Red_【③（SBB+BBM)+BBC】全事業合算10月度_BBケーブルのみ【報告用】Fixed Cost_10月度" xfId="492"/>
    <cellStyle name="_1Red_【③（SBB+BBM)+BBC】全事業合算10月度_BBモバイルのみ【報告用】Fixed Cost_10月度" xfId="493"/>
    <cellStyle name="_1Red_【BBC・BBM抜き】Fixed Cost_10月度" xfId="494"/>
    <cellStyle name="_1Red_【作業用】Fixed Cost" xfId="495"/>
    <cellStyle name="_1Red_050314_PL明細（JT) 代おとく 18" xfId="496"/>
    <cellStyle name="_1Red_050422_Dai SB form" xfId="497"/>
    <cellStyle name="_1Red_050721_Dai PL 3" xfId="498"/>
    <cellStyle name="_1Red_0509_Dai PL明細 1" xfId="499"/>
    <cellStyle name="_1Red_Book1" xfId="500"/>
    <cellStyle name="_1Red_Dai SB form 0504_CEO" xfId="501"/>
    <cellStyle name="_1Red_Final_【SBB BOD】全事業合算9月度_1102" xfId="502"/>
    <cellStyle name="_1Red_JTI事業計画　v1.1" xfId="503"/>
    <cellStyle name="_1Red_Revised２【①SBB】全事業合算11月度" xfId="504"/>
    <cellStyle name="_1Red_SBBのみ【報告用】Fixed Cost_1115" xfId="505"/>
    <cellStyle name="_1Red_コピー【報告用】Fixed Cost_10月度_as of 1126" xfId="506"/>
    <cellStyle name="_1Red_コピー【報告用】Fixed Cost_10月度_as of 1126_SBBのみ【報告用】Fixed Cost_1115" xfId="507"/>
    <cellStyle name="_1Red_コピー【報告用】Fixed Cost_1115" xfId="508"/>
    <cellStyle name="_4817.OS" xfId="509"/>
    <cellStyle name="_9427 eaccess" xfId="510"/>
    <cellStyle name="—_Book1" xfId="511"/>
    <cellStyle name="_Comma" xfId="512"/>
    <cellStyle name="_Comma_03_AVP_0501" xfId="513"/>
    <cellStyle name="_Comma_04_merger_plan_0917" xfId="514"/>
    <cellStyle name="_Comma_04_model_pocket_20030603" xfId="515"/>
    <cellStyle name="_Comma_10_Prj_summary_031001version" xfId="516"/>
    <cellStyle name="_Comma_①SBM＋D_SBM分＋D共同事業外Country_Summary2008-0515" xfId="517"/>
    <cellStyle name="_Comma_9434Model031118" xfId="518"/>
    <cellStyle name="_Comma_A!" xfId="519"/>
    <cellStyle name="_Comma_arpu_assumption" xfId="520"/>
    <cellStyle name="_Comma_Base" xfId="521"/>
    <cellStyle name="_Comma_financial_031222" xfId="522"/>
    <cellStyle name="_Comma_Phoenix Projection_030910" xfId="523"/>
    <cellStyle name="_Comma_S2!" xfId="524"/>
    <cellStyle name="_Comma_サマリ_6+6" xfId="525"/>
    <cellStyle name="_Comma_新Country_Summary_Draft20071116-2" xfId="526"/>
    <cellStyle name="_Currency" xfId="527"/>
    <cellStyle name="_Currency_03_AVP_0501" xfId="528"/>
    <cellStyle name="_Currency_04_merger_plan_0917" xfId="529"/>
    <cellStyle name="_Currency_04_model_pocket_20030603" xfId="530"/>
    <cellStyle name="_Currency_10_Prj_summary_031001version" xfId="531"/>
    <cellStyle name="_Currency_①SBM＋D_SBM分＋D共同事業外Country_Summary2008-0515" xfId="532"/>
    <cellStyle name="_Currency_9434Model031118" xfId="533"/>
    <cellStyle name="_Currency_A!" xfId="534"/>
    <cellStyle name="_Currency_arpu_assumption" xfId="535"/>
    <cellStyle name="_Currency_Base" xfId="536"/>
    <cellStyle name="_Currency_Book1" xfId="537"/>
    <cellStyle name="_Currency_Book1_Jazztel model 16DP3-Exhibits" xfId="538"/>
    <cellStyle name="_Currency_Book1_Jazztel model 16DP3-Exhibits_T_MOBIL2" xfId="539"/>
    <cellStyle name="_Currency_Book1_Jazztel model 18DP-exhibits" xfId="540"/>
    <cellStyle name="_Currency_Book2" xfId="541"/>
    <cellStyle name="_Currency_Book2_Jazztel model 16DP3-Exhibits" xfId="542"/>
    <cellStyle name="_Currency_Book2_Jazztel model 16DP3-Exhibits_T_MOBIL2" xfId="543"/>
    <cellStyle name="_Currency_Book2_Jazztel model 18DP-exhibits" xfId="544"/>
    <cellStyle name="_Currency_CSC_excersize" xfId="545"/>
    <cellStyle name="_Currency_financial_031222" xfId="546"/>
    <cellStyle name="_Currency_Jazztel model 15-exhibits" xfId="547"/>
    <cellStyle name="_Currency_Jazztel model 15-exhibits bis" xfId="548"/>
    <cellStyle name="_Currency_Jazztel model 15-exhibits bis_T_MOBIL2" xfId="549"/>
    <cellStyle name="_Currency_Jazztel model 15-exhibits_Jazztel model 16DP3-Exhibits" xfId="550"/>
    <cellStyle name="_Currency_Jazztel model 15-exhibits_Jazztel model 16DP3-Exhibits_T_MOBIL2" xfId="551"/>
    <cellStyle name="_Currency_Jazztel model 15-exhibits_Jazztel model 18DP-exhibits" xfId="552"/>
    <cellStyle name="_Currency_Jazztel model 15-exhibits-Friso2" xfId="553"/>
    <cellStyle name="_Currency_Jazztel model 15-exhibits-Friso2_Jazztel model 16DP3-Exhibits" xfId="554"/>
    <cellStyle name="_Currency_Jazztel model 15-exhibits-Friso2_Jazztel model 16DP3-Exhibits_T_MOBIL2" xfId="555"/>
    <cellStyle name="_Currency_Jazztel model 15-exhibits-Friso2_Jazztel model 18DP-exhibits" xfId="556"/>
    <cellStyle name="_Currency_Overseas" xfId="557"/>
    <cellStyle name="_Currency_Phoenix Projection_030910" xfId="558"/>
    <cellStyle name="_Currency_S2!" xfId="559"/>
    <cellStyle name="_Currency_THE TELECOM SERVICES CSC (3Q99)_AP2K_SU" xfId="560"/>
    <cellStyle name="_Currency_サマリ_6+6" xfId="561"/>
    <cellStyle name="_Currency_新Country_Summary_Draft20071116-2" xfId="563"/>
    <cellStyle name="_Currency_移動通信事業(1)" xfId="562"/>
    <cellStyle name="_CurrencySpace" xfId="564"/>
    <cellStyle name="_CurrencySpace_04_merger_plan_0917" xfId="565"/>
    <cellStyle name="_CurrencySpace_①SBM＋D_SBM分＋D共同事業外Country_Summary2008-0515" xfId="566"/>
    <cellStyle name="_CurrencySpace_9434Model031118" xfId="567"/>
    <cellStyle name="_CurrencySpace_A!" xfId="568"/>
    <cellStyle name="_CurrencySpace_Base" xfId="569"/>
    <cellStyle name="_CurrencySpace_S2!" xfId="570"/>
    <cellStyle name="_CurrencySpace_サマリ_6+6" xfId="571"/>
    <cellStyle name="_CurrencySpace_新Country_Summary_Draft20071116-2" xfId="572"/>
    <cellStyle name="—_Dai SB form 0504_CEO" xfId="573"/>
    <cellStyle name="_Dollar" xfId="574"/>
    <cellStyle name="_Dollar_Jazztel model 16DP3-Exhibits" xfId="575"/>
    <cellStyle name="_Dollar_Jazztel model 18DP-exhibits" xfId="576"/>
    <cellStyle name="_Dollar_Jazztel model 18DP-exhibits_T_MOBIL2" xfId="577"/>
    <cellStyle name="—_EM-HTI" xfId="578"/>
    <cellStyle name="—_EM-HTI_【③（SBB+BBM)+BBC】全事業合算10月度" xfId="579"/>
    <cellStyle name="—_EM-HTI_【③（SBB+BBM)+BBC】全事業合算10月度_BBケーブルのみ【報告用】Fixed Cost_10月度" xfId="580"/>
    <cellStyle name="—_EM-HTI_【③（SBB+BBM)+BBC】全事業合算10月度_BBモバイルのみ【報告用】Fixed Cost_10月度" xfId="581"/>
    <cellStyle name="—_EM-HTI_【BBC・BBM抜き】Fixed Cost_10月度" xfId="582"/>
    <cellStyle name="—_EM-HTI_【作業用】Fixed Cost" xfId="583"/>
    <cellStyle name="—_EM-HTI_050314_PL明細（JT) 代おとく 18" xfId="584"/>
    <cellStyle name="—_EM-HTI_050422_Dai SB form" xfId="585"/>
    <cellStyle name="—_EM-HTI_050721_Dai PL 3" xfId="586"/>
    <cellStyle name="—_EM-HTI_0509_Dai PL明細 1" xfId="587"/>
    <cellStyle name="—_EM-HTI_100902 Helen NTT FCF to be sent" xfId="588"/>
    <cellStyle name="—_EM-HTI_100902 Helen NTT FCF to be sent_【③（SBB+BBM)+BBC】全事業合算10月度" xfId="589"/>
    <cellStyle name="—_EM-HTI_100902 Helen NTT FCF to be sent_【③（SBB+BBM)+BBC】全事業合算10月度_BBケーブルのみ【報告用】Fixed Cost_10月度" xfId="590"/>
    <cellStyle name="—_EM-HTI_100902 Helen NTT FCF to be sent_【③（SBB+BBM)+BBC】全事業合算10月度_BBモバイルのみ【報告用】Fixed Cost_10月度" xfId="591"/>
    <cellStyle name="—_EM-HTI_100902 Helen NTT FCF to be sent_【BBC・BBM抜き】Fixed Cost_10月度" xfId="592"/>
    <cellStyle name="—_EM-HTI_100902 Helen NTT FCF to be sent_【作業用】Fixed Cost" xfId="593"/>
    <cellStyle name="—_EM-HTI_100902 Helen NTT FCF to be sent_050314_PL明細（JT) 代おとく 18" xfId="594"/>
    <cellStyle name="—_EM-HTI_100902 Helen NTT FCF to be sent_050422_Dai SB form" xfId="595"/>
    <cellStyle name="—_EM-HTI_100902 Helen NTT FCF to be sent_050721_Dai PL 3" xfId="596"/>
    <cellStyle name="—_EM-HTI_100902 Helen NTT FCF to be sent_0509_Dai PL明細 1" xfId="597"/>
    <cellStyle name="—_EM-HTI_100902 Helen NTT FCF to be sent_Book1" xfId="598"/>
    <cellStyle name="—_EM-HTI_100902 Helen NTT FCF to be sent_Dai SB form 0504_CEO" xfId="599"/>
    <cellStyle name="—_EM-HTI_100902 Helen NTT FCF to be sent_Final_【SBB BOD】全事業合算9月度_1102" xfId="600"/>
    <cellStyle name="—_EM-HTI_100902 Helen NTT FCF to be sent_JTI事業計画　v1.1" xfId="601"/>
    <cellStyle name="—_EM-HTI_100902 Helen NTT FCF to be sent_Revised２【①SBB】全事業合算11月度" xfId="602"/>
    <cellStyle name="—_EM-HTI_100902 Helen NTT FCF to be sent_SBBのみ【報告用】Fixed Cost_1115" xfId="603"/>
    <cellStyle name="—_EM-HTI_100902 Helen NTT FCF to be sent_コピー【報告用】Fixed Cost_10月度_as of 1126" xfId="604"/>
    <cellStyle name="—_EM-HTI_100902 Helen NTT FCF to be sent_コピー【報告用】Fixed Cost_10月度_as of 1126_SBBのみ【報告用】Fixed Cost_1115" xfId="605"/>
    <cellStyle name="—_EM-HTI_100902 Helen NTT FCF to be sent_コピー【報告用】Fixed Cost_1115" xfId="606"/>
    <cellStyle name="—_EM-HTI_Book1" xfId="607"/>
    <cellStyle name="—_EM-HTI_Dai SB form 0504_CEO" xfId="608"/>
    <cellStyle name="—_EM-HTI_Final_【SBB BOD】全事業合算9月度_1102" xfId="609"/>
    <cellStyle name="—_EM-HTI_GlobalValuation_Japan" xfId="610"/>
    <cellStyle name="—_EM-HTI_GlobalValuation_Japan_【③（SBB+BBM)+BBC】全事業合算10月度" xfId="611"/>
    <cellStyle name="—_EM-HTI_GlobalValuation_Japan_【③（SBB+BBM)+BBC】全事業合算10月度_BBケーブルのみ【報告用】Fixed Cost_10月度" xfId="612"/>
    <cellStyle name="—_EM-HTI_GlobalValuation_Japan_【③（SBB+BBM)+BBC】全事業合算10月度_BBモバイルのみ【報告用】Fixed Cost_10月度" xfId="613"/>
    <cellStyle name="—_EM-HTI_GlobalValuation_Japan_【BBC・BBM抜き】Fixed Cost_10月度" xfId="614"/>
    <cellStyle name="—_EM-HTI_GlobalValuation_Japan_【作業用】Fixed Cost" xfId="615"/>
    <cellStyle name="—_EM-HTI_GlobalValuation_Japan_050314_PL明細（JT) 代おとく 18" xfId="616"/>
    <cellStyle name="—_EM-HTI_GlobalValuation_Japan_050422_Dai SB form" xfId="617"/>
    <cellStyle name="—_EM-HTI_GlobalValuation_Japan_050721_Dai PL 3" xfId="618"/>
    <cellStyle name="—_EM-HTI_GlobalValuation_Japan_0509_Dai PL明細 1" xfId="619"/>
    <cellStyle name="—_EM-HTI_GlobalValuation_Japan_Book1" xfId="620"/>
    <cellStyle name="—_EM-HTI_GlobalValuation_Japan_Dai SB form 0504_CEO" xfId="621"/>
    <cellStyle name="—_EM-HTI_GlobalValuation_Japan_Final_【SBB BOD】全事業合算9月度_1102" xfId="622"/>
    <cellStyle name="—_EM-HTI_GlobalValuation_Japan_JTI事業計画　v1.1" xfId="623"/>
    <cellStyle name="—_EM-HTI_GlobalValuation_Japan_Revised２【①SBB】全事業合算11月度" xfId="624"/>
    <cellStyle name="—_EM-HTI_GlobalValuation_Japan_SBBのみ【報告用】Fixed Cost_1115" xfId="625"/>
    <cellStyle name="—_EM-HTI_GlobalValuation_Japan_コピー【報告用】Fixed Cost_10月度_as of 1126" xfId="626"/>
    <cellStyle name="—_EM-HTI_GlobalValuation_Japan_コピー【報告用】Fixed Cost_10月度_as of 1126_SBBのみ【報告用】Fixed Cost_1115" xfId="627"/>
    <cellStyle name="—_EM-HTI_GlobalValuation_Japan_コピー【報告用】Fixed Cost_1115" xfId="628"/>
    <cellStyle name="—_EM-HTI_JT CROCI" xfId="629"/>
    <cellStyle name="—_EM-HTI_JT CROCI_【③（SBB+BBM)+BBC】全事業合算10月度" xfId="630"/>
    <cellStyle name="—_EM-HTI_JT CROCI_【③（SBB+BBM)+BBC】全事業合算10月度_BBケーブルのみ【報告用】Fixed Cost_10月度" xfId="631"/>
    <cellStyle name="—_EM-HTI_JT CROCI_【③（SBB+BBM)+BBC】全事業合算10月度_BBモバイルのみ【報告用】Fixed Cost_10月度" xfId="632"/>
    <cellStyle name="—_EM-HTI_JT CROCI_【BBC・BBM抜き】Fixed Cost_10月度" xfId="633"/>
    <cellStyle name="—_EM-HTI_JT CROCI_【作業用】Fixed Cost" xfId="634"/>
    <cellStyle name="—_EM-HTI_JT CROCI_050314_PL明細（JT) 代おとく 18" xfId="635"/>
    <cellStyle name="—_EM-HTI_JT CROCI_050422_Dai SB form" xfId="636"/>
    <cellStyle name="—_EM-HTI_JT CROCI_050721_Dai PL 3" xfId="637"/>
    <cellStyle name="—_EM-HTI_JT CROCI_0509_Dai PL明細 1" xfId="638"/>
    <cellStyle name="—_EM-HTI_JT CROCI_Book1" xfId="639"/>
    <cellStyle name="—_EM-HTI_JT CROCI_Dai SB form 0504_CEO" xfId="640"/>
    <cellStyle name="—_EM-HTI_JT CROCI_Final_【SBB BOD】全事業合算9月度_1102" xfId="641"/>
    <cellStyle name="—_EM-HTI_JT CROCI_JTI事業計画　v1.1" xfId="642"/>
    <cellStyle name="—_EM-HTI_JT CROCI_Revised２【①SBB】全事業合算11月度" xfId="643"/>
    <cellStyle name="—_EM-HTI_JT CROCI_SBBのみ【報告用】Fixed Cost_1115" xfId="644"/>
    <cellStyle name="—_EM-HTI_JT CROCI_コピー【報告用】Fixed Cost_10月度_as of 1126" xfId="645"/>
    <cellStyle name="—_EM-HTI_JT CROCI_コピー【報告用】Fixed Cost_10月度_as of 1126_SBBのみ【報告用】Fixed Cost_1115" xfId="646"/>
    <cellStyle name="—_EM-HTI_JT CROCI_コピー【報告用】Fixed Cost_1115" xfId="647"/>
    <cellStyle name="—_EM-HTI_JTI事業計画　v1.1" xfId="648"/>
    <cellStyle name="—_EM-HTI_KDDI CROCI" xfId="649"/>
    <cellStyle name="—_EM-HTI_KDDI CROCI_【③（SBB+BBM)+BBC】全事業合算10月度" xfId="650"/>
    <cellStyle name="—_EM-HTI_KDDI CROCI_【③（SBB+BBM)+BBC】全事業合算10月度_BBケーブルのみ【報告用】Fixed Cost_10月度" xfId="651"/>
    <cellStyle name="—_EM-HTI_KDDI CROCI_【③（SBB+BBM)+BBC】全事業合算10月度_BBモバイルのみ【報告用】Fixed Cost_10月度" xfId="652"/>
    <cellStyle name="—_EM-HTI_KDDI CROCI_【BBC・BBM抜き】Fixed Cost_10月度" xfId="653"/>
    <cellStyle name="—_EM-HTI_KDDI CROCI_【作業用】Fixed Cost" xfId="654"/>
    <cellStyle name="—_EM-HTI_KDDI CROCI_050314_PL明細（JT) 代おとく 18" xfId="655"/>
    <cellStyle name="—_EM-HTI_KDDI CROCI_050422_Dai SB form" xfId="656"/>
    <cellStyle name="—_EM-HTI_KDDI CROCI_050721_Dai PL 3" xfId="657"/>
    <cellStyle name="—_EM-HTI_KDDI CROCI_0509_Dai PL明細 1" xfId="658"/>
    <cellStyle name="—_EM-HTI_KDDI CROCI_Book1" xfId="659"/>
    <cellStyle name="—_EM-HTI_KDDI CROCI_Dai SB form 0504_CEO" xfId="660"/>
    <cellStyle name="—_EM-HTI_KDDI CROCI_Final_【SBB BOD】全事業合算9月度_1102" xfId="661"/>
    <cellStyle name="—_EM-HTI_KDDI CROCI_JTI事業計画　v1.1" xfId="662"/>
    <cellStyle name="—_EM-HTI_KDDI CROCI_Revised２【①SBB】全事業合算11月度" xfId="663"/>
    <cellStyle name="—_EM-HTI_KDDI CROCI_SBBのみ【報告用】Fixed Cost_1115" xfId="664"/>
    <cellStyle name="—_EM-HTI_KDDI CROCI_コピー【報告用】Fixed Cost_10月度_as of 1126" xfId="665"/>
    <cellStyle name="—_EM-HTI_KDDI CROCI_コピー【報告用】Fixed Cost_10月度_as of 1126_SBBのみ【報告用】Fixed Cost_1115" xfId="666"/>
    <cellStyle name="—_EM-HTI_KDDI CROCI_コピー【報告用】Fixed Cost_1115" xfId="667"/>
    <cellStyle name="—_EM-HTI_NTT CROCI" xfId="668"/>
    <cellStyle name="—_EM-HTI_NTT CROCI_【③（SBB+BBM)+BBC】全事業合算10月度" xfId="669"/>
    <cellStyle name="—_EM-HTI_NTT CROCI_【③（SBB+BBM)+BBC】全事業合算10月度_BBケーブルのみ【報告用】Fixed Cost_10月度" xfId="670"/>
    <cellStyle name="—_EM-HTI_NTT CROCI_【③（SBB+BBM)+BBC】全事業合算10月度_BBモバイルのみ【報告用】Fixed Cost_10月度" xfId="671"/>
    <cellStyle name="—_EM-HTI_NTT CROCI_【BBC・BBM抜き】Fixed Cost_10月度" xfId="672"/>
    <cellStyle name="—_EM-HTI_NTT CROCI_【作業用】Fixed Cost" xfId="673"/>
    <cellStyle name="—_EM-HTI_NTT CROCI_050314_PL明細（JT) 代おとく 18" xfId="674"/>
    <cellStyle name="—_EM-HTI_NTT CROCI_050422_Dai SB form" xfId="675"/>
    <cellStyle name="—_EM-HTI_NTT CROCI_050721_Dai PL 3" xfId="676"/>
    <cellStyle name="—_EM-HTI_NTT CROCI_0509_Dai PL明細 1" xfId="677"/>
    <cellStyle name="—_EM-HTI_NTT CROCI_Book1" xfId="678"/>
    <cellStyle name="—_EM-HTI_NTT CROCI_Dai SB form 0504_CEO" xfId="679"/>
    <cellStyle name="—_EM-HTI_NTT CROCI_Final_【SBB BOD】全事業合算9月度_1102" xfId="680"/>
    <cellStyle name="—_EM-HTI_NTT CROCI_JTI事業計画　v1.1" xfId="681"/>
    <cellStyle name="—_EM-HTI_NTT CROCI_Revised２【①SBB】全事業合算11月度" xfId="682"/>
    <cellStyle name="—_EM-HTI_NTT CROCI_SBBのみ【報告用】Fixed Cost_1115" xfId="683"/>
    <cellStyle name="—_EM-HTI_NTT CROCI_コピー【報告用】Fixed Cost_10月度_as of 1126" xfId="684"/>
    <cellStyle name="—_EM-HTI_NTT CROCI_コピー【報告用】Fixed Cost_10月度_as of 1126_SBBのみ【報告用】Fixed Cost_1115" xfId="685"/>
    <cellStyle name="—_EM-HTI_NTT CROCI_コピー【報告用】Fixed Cost_1115" xfId="686"/>
    <cellStyle name="—_EM-HTI_NTT proportionate" xfId="687"/>
    <cellStyle name="—_EM-HTI_NTT proportionate_【③（SBB+BBM)+BBC】全事業合算10月度" xfId="688"/>
    <cellStyle name="—_EM-HTI_NTT proportionate_【③（SBB+BBM)+BBC】全事業合算10月度_BBケーブルのみ【報告用】Fixed Cost_10月度" xfId="689"/>
    <cellStyle name="—_EM-HTI_NTT proportionate_【③（SBB+BBM)+BBC】全事業合算10月度_BBモバイルのみ【報告用】Fixed Cost_10月度" xfId="690"/>
    <cellStyle name="—_EM-HTI_NTT proportionate_【BBC・BBM抜き】Fixed Cost_10月度" xfId="691"/>
    <cellStyle name="—_EM-HTI_NTT proportionate_【作業用】Fixed Cost" xfId="692"/>
    <cellStyle name="—_EM-HTI_NTT proportionate_050314_PL明細（JT) 代おとく 18" xfId="693"/>
    <cellStyle name="—_EM-HTI_NTT proportionate_050422_Dai SB form" xfId="694"/>
    <cellStyle name="—_EM-HTI_NTT proportionate_050721_Dai PL 3" xfId="695"/>
    <cellStyle name="—_EM-HTI_NTT proportionate_0509_Dai PL明細 1" xfId="696"/>
    <cellStyle name="—_EM-HTI_NTT proportionate_Book1" xfId="697"/>
    <cellStyle name="—_EM-HTI_NTT proportionate_Dai SB form 0504_CEO" xfId="698"/>
    <cellStyle name="—_EM-HTI_NTT proportionate_Final_【SBB BOD】全事業合算9月度_1102" xfId="699"/>
    <cellStyle name="—_EM-HTI_NTT proportionate_JTI事業計画　v1.1" xfId="700"/>
    <cellStyle name="—_EM-HTI_NTT proportionate_Revised２【①SBB】全事業合算11月度" xfId="701"/>
    <cellStyle name="—_EM-HTI_NTT proportionate_SBBのみ【報告用】Fixed Cost_1115" xfId="702"/>
    <cellStyle name="—_EM-HTI_NTT proportionate_コピー【報告用】Fixed Cost_10月度_as of 1126" xfId="703"/>
    <cellStyle name="—_EM-HTI_NTT proportionate_コピー【報告用】Fixed Cost_10月度_as of 1126_SBBのみ【報告用】Fixed Cost_1115" xfId="704"/>
    <cellStyle name="—_EM-HTI_NTT proportionate_コピー【報告用】Fixed Cost_1115" xfId="705"/>
    <cellStyle name="—_EM-HTI_Revised２【①SBB】全事業合算11月度" xfId="706"/>
    <cellStyle name="—_EM-HTI_SBBのみ【報告用】Fixed Cost_1115" xfId="707"/>
    <cellStyle name="—_EM-HTI_Sheet1" xfId="708"/>
    <cellStyle name="—_EM-HTI_Sheet1_【③（SBB+BBM)+BBC】全事業合算10月度" xfId="709"/>
    <cellStyle name="—_EM-HTI_Sheet1_【③（SBB+BBM)+BBC】全事業合算10月度_BBケーブルのみ【報告用】Fixed Cost_10月度" xfId="710"/>
    <cellStyle name="—_EM-HTI_Sheet1_【③（SBB+BBM)+BBC】全事業合算10月度_BBモバイルのみ【報告用】Fixed Cost_10月度" xfId="711"/>
    <cellStyle name="—_EM-HTI_Sheet1_【BBC・BBM抜き】Fixed Cost_10月度" xfId="712"/>
    <cellStyle name="—_EM-HTI_Sheet1_【作業用】Fixed Cost" xfId="713"/>
    <cellStyle name="—_EM-HTI_Sheet1_050314_PL明細（JT) 代おとく 18" xfId="714"/>
    <cellStyle name="—_EM-HTI_Sheet1_050422_Dai SB form" xfId="715"/>
    <cellStyle name="—_EM-HTI_Sheet1_050721_Dai PL 3" xfId="716"/>
    <cellStyle name="—_EM-HTI_Sheet1_0509_Dai PL明細 1" xfId="717"/>
    <cellStyle name="—_EM-HTI_Sheet1_Book1" xfId="718"/>
    <cellStyle name="—_EM-HTI_Sheet1_Dai SB form 0504_CEO" xfId="719"/>
    <cellStyle name="—_EM-HTI_Sheet1_Final_【SBB BOD】全事業合算9月度_1102" xfId="720"/>
    <cellStyle name="—_EM-HTI_Sheet1_JTI事業計画　v1.1" xfId="721"/>
    <cellStyle name="—_EM-HTI_Sheet1_Revised２【①SBB】全事業合算11月度" xfId="722"/>
    <cellStyle name="—_EM-HTI_Sheet1_SBBのみ【報告用】Fixed Cost_1115" xfId="723"/>
    <cellStyle name="—_EM-HTI_Sheet1_コピー【報告用】Fixed Cost_10月度_as of 1126" xfId="724"/>
    <cellStyle name="—_EM-HTI_Sheet1_コピー【報告用】Fixed Cost_10月度_as of 1126_SBBのみ【報告用】Fixed Cost_1115" xfId="725"/>
    <cellStyle name="—_EM-HTI_Sheet1_コピー【報告用】Fixed Cost_1115" xfId="726"/>
    <cellStyle name="—_EM-HTI_コピー【報告用】Fixed Cost_10月度_as of 1126" xfId="727"/>
    <cellStyle name="—_EM-HTI_コピー【報告用】Fixed Cost_10月度_as of 1126_SBBのみ【報告用】Fixed Cost_1115" xfId="728"/>
    <cellStyle name="—_EM-HTI_コピー【報告用】Fixed Cost_1115" xfId="729"/>
    <cellStyle name="—_EM-KT" xfId="730"/>
    <cellStyle name="—_EM-KT_【③（SBB+BBM)+BBC】全事業合算10月度" xfId="731"/>
    <cellStyle name="—_EM-KT_【③（SBB+BBM)+BBC】全事業合算10月度_BBケーブルのみ【報告用】Fixed Cost_10月度" xfId="732"/>
    <cellStyle name="—_EM-KT_【③（SBB+BBM)+BBC】全事業合算10月度_BBモバイルのみ【報告用】Fixed Cost_10月度" xfId="733"/>
    <cellStyle name="—_EM-KT_【BBC・BBM抜き】Fixed Cost_10月度" xfId="734"/>
    <cellStyle name="—_EM-KT_【作業用】Fixed Cost" xfId="735"/>
    <cellStyle name="—_EM-KT_050314_PL明細（JT) 代おとく 18" xfId="736"/>
    <cellStyle name="—_EM-KT_050422_Dai SB form" xfId="737"/>
    <cellStyle name="—_EM-KT_050721_Dai PL 3" xfId="738"/>
    <cellStyle name="—_EM-KT_0509_Dai PL明細 1" xfId="739"/>
    <cellStyle name="—_EM-KT_Book1" xfId="740"/>
    <cellStyle name="—_EM-KT_Dai SB form 0504_CEO" xfId="741"/>
    <cellStyle name="—_EM-KT_Final_【SBB BOD】全事業合算9月度_1102" xfId="742"/>
    <cellStyle name="—_EM-KT_JTI事業計画　v1.1" xfId="743"/>
    <cellStyle name="—_EM-KT_Revised２【①SBB】全事業合算11月度" xfId="744"/>
    <cellStyle name="—_EM-KT_SBBのみ【報告用】Fixed Cost_1115" xfId="745"/>
    <cellStyle name="—_EM-KT_コピー【報告用】Fixed Cost_10月度_as of 1126" xfId="746"/>
    <cellStyle name="—_EM-KT_コピー【報告用】Fixed Cost_10月度_as of 1126_SBBのみ【報告用】Fixed Cost_1115" xfId="747"/>
    <cellStyle name="—_EM-KT_コピー【報告用】Fixed Cost_1115" xfId="748"/>
    <cellStyle name="—_EM-Optus" xfId="749"/>
    <cellStyle name="—_EM-Optus_【③（SBB+BBM)+BBC】全事業合算10月度" xfId="750"/>
    <cellStyle name="—_EM-Optus_【③（SBB+BBM)+BBC】全事業合算10月度_BBケーブルのみ【報告用】Fixed Cost_10月度" xfId="751"/>
    <cellStyle name="—_EM-Optus_【③（SBB+BBM)+BBC】全事業合算10月度_BBモバイルのみ【報告用】Fixed Cost_10月度" xfId="752"/>
    <cellStyle name="—_EM-Optus_【BBC・BBM抜き】Fixed Cost_10月度" xfId="753"/>
    <cellStyle name="—_EM-Optus_【作業用】Fixed Cost" xfId="754"/>
    <cellStyle name="—_EM-Optus_050314_PL明細（JT) 代おとく 18" xfId="755"/>
    <cellStyle name="—_EM-Optus_050422_Dai SB form" xfId="756"/>
    <cellStyle name="—_EM-Optus_050721_Dai PL 3" xfId="757"/>
    <cellStyle name="—_EM-Optus_0509_Dai PL明細 1" xfId="758"/>
    <cellStyle name="—_EM-Optus_Book1" xfId="759"/>
    <cellStyle name="—_EM-Optus_Dai SB form 0504_CEO" xfId="760"/>
    <cellStyle name="—_EM-Optus_Final_【SBB BOD】全事業合算9月度_1102" xfId="761"/>
    <cellStyle name="—_EM-Optus_JTI事業計画　v1.1" xfId="762"/>
    <cellStyle name="—_EM-Optus_Revised２【①SBB】全事業合算11月度" xfId="763"/>
    <cellStyle name="—_EM-Optus_SBBのみ【報告用】Fixed Cost_1115" xfId="764"/>
    <cellStyle name="—_EM-Optus_コピー【報告用】Fixed Cost_10月度_as of 1126" xfId="765"/>
    <cellStyle name="—_EM-Optus_コピー【報告用】Fixed Cost_10月度_as of 1126_SBBのみ【報告用】Fixed Cost_1115" xfId="766"/>
    <cellStyle name="—_EM-Optus_コピー【報告用】Fixed Cost_1115" xfId="767"/>
    <cellStyle name="—_EM-SKTelecom_old" xfId="768"/>
    <cellStyle name="—_EM-SKTelecom_old_【③（SBB+BBM)+BBC】全事業合算10月度" xfId="769"/>
    <cellStyle name="—_EM-SKTelecom_old_【③（SBB+BBM)+BBC】全事業合算10月度_BBケーブルのみ【報告用】Fixed Cost_10月度" xfId="770"/>
    <cellStyle name="—_EM-SKTelecom_old_【③（SBB+BBM)+BBC】全事業合算10月度_BBモバイルのみ【報告用】Fixed Cost_10月度" xfId="771"/>
    <cellStyle name="—_EM-SKTelecom_old_【BBC・BBM抜き】Fixed Cost_10月度" xfId="772"/>
    <cellStyle name="—_EM-SKTelecom_old_【作業用】Fixed Cost" xfId="773"/>
    <cellStyle name="—_EM-SKTelecom_old_050314_PL明細（JT) 代おとく 18" xfId="774"/>
    <cellStyle name="—_EM-SKTelecom_old_050422_Dai SB form" xfId="775"/>
    <cellStyle name="—_EM-SKTelecom_old_050721_Dai PL 3" xfId="776"/>
    <cellStyle name="—_EM-SKTelecom_old_0509_Dai PL明細 1" xfId="777"/>
    <cellStyle name="—_EM-SKTelecom_old_Book1" xfId="778"/>
    <cellStyle name="—_EM-SKTelecom_old_Dai SB form 0504_CEO" xfId="779"/>
    <cellStyle name="—_EM-SKTelecom_old_EM-HTI" xfId="780"/>
    <cellStyle name="—_EM-SKTelecom_old_EM-HTI_【③（SBB+BBM)+BBC】全事業合算10月度" xfId="781"/>
    <cellStyle name="—_EM-SKTelecom_old_EM-HTI_【③（SBB+BBM)+BBC】全事業合算10月度_BBケーブルのみ【報告用】Fixed Cost_10月度" xfId="782"/>
    <cellStyle name="—_EM-SKTelecom_old_EM-HTI_【③（SBB+BBM)+BBC】全事業合算10月度_BBモバイルのみ【報告用】Fixed Cost_10月度" xfId="783"/>
    <cellStyle name="—_EM-SKTelecom_old_EM-HTI_【BBC・BBM抜き】Fixed Cost_10月度" xfId="784"/>
    <cellStyle name="—_EM-SKTelecom_old_EM-HTI_【作業用】Fixed Cost" xfId="785"/>
    <cellStyle name="—_EM-SKTelecom_old_EM-HTI_050314_PL明細（JT) 代おとく 18" xfId="786"/>
    <cellStyle name="—_EM-SKTelecom_old_EM-HTI_050422_Dai SB form" xfId="787"/>
    <cellStyle name="—_EM-SKTelecom_old_EM-HTI_050721_Dai PL 3" xfId="788"/>
    <cellStyle name="—_EM-SKTelecom_old_EM-HTI_0509_Dai PL明細 1" xfId="789"/>
    <cellStyle name="—_EM-SKTelecom_old_EM-HTI_100902 Helen NTT FCF to be sent" xfId="790"/>
    <cellStyle name="—_EM-SKTelecom_old_EM-HTI_100902 Helen NTT FCF to be sent_【③（SBB+BBM)+BBC】全事業合算10月度" xfId="791"/>
    <cellStyle name="—_EM-SKTelecom_old_EM-HTI_100902 Helen NTT FCF to be sent_【③（SBB+BBM)+BBC】全事業合算10月度_BBケーブルのみ【報告用】Fixed Cost_10月度" xfId="792"/>
    <cellStyle name="—_EM-SKTelecom_old_EM-HTI_100902 Helen NTT FCF to be sent_【③（SBB+BBM)+BBC】全事業合算10月度_BBモバイルのみ【報告用】Fixed Cost_10月度" xfId="793"/>
    <cellStyle name="—_EM-SKTelecom_old_EM-HTI_100902 Helen NTT FCF to be sent_【BBC・BBM抜き】Fixed Cost_10月度" xfId="794"/>
    <cellStyle name="—_EM-SKTelecom_old_EM-HTI_100902 Helen NTT FCF to be sent_【作業用】Fixed Cost" xfId="795"/>
    <cellStyle name="—_EM-SKTelecom_old_EM-HTI_100902 Helen NTT FCF to be sent_050314_PL明細（JT) 代おとく 18" xfId="796"/>
    <cellStyle name="—_EM-SKTelecom_old_EM-HTI_100902 Helen NTT FCF to be sent_050422_Dai SB form" xfId="797"/>
    <cellStyle name="—_EM-SKTelecom_old_EM-HTI_100902 Helen NTT FCF to be sent_050721_Dai PL 3" xfId="798"/>
    <cellStyle name="—_EM-SKTelecom_old_EM-HTI_100902 Helen NTT FCF to be sent_0509_Dai PL明細 1" xfId="799"/>
    <cellStyle name="—_EM-SKTelecom_old_EM-HTI_100902 Helen NTT FCF to be sent_Book1" xfId="800"/>
    <cellStyle name="—_EM-SKTelecom_old_EM-HTI_100902 Helen NTT FCF to be sent_Dai SB form 0504_CEO" xfId="801"/>
    <cellStyle name="—_EM-SKTelecom_old_EM-HTI_100902 Helen NTT FCF to be sent_Final_【SBB BOD】全事業合算9月度_1102" xfId="802"/>
    <cellStyle name="—_EM-SKTelecom_old_EM-HTI_100902 Helen NTT FCF to be sent_JTI事業計画　v1.1" xfId="803"/>
    <cellStyle name="—_EM-SKTelecom_old_EM-HTI_100902 Helen NTT FCF to be sent_Revised２【①SBB】全事業合算11月度" xfId="804"/>
    <cellStyle name="—_EM-SKTelecom_old_EM-HTI_100902 Helen NTT FCF to be sent_SBBのみ【報告用】Fixed Cost_1115" xfId="805"/>
    <cellStyle name="—_EM-SKTelecom_old_EM-HTI_100902 Helen NTT FCF to be sent_コピー【報告用】Fixed Cost_10月度_as of 1126" xfId="806"/>
    <cellStyle name="—_EM-SKTelecom_old_EM-HTI_100902 Helen NTT FCF to be sent_コピー【報告用】Fixed Cost_10月度_as of 1126_SBBのみ【報告用】Fixed Cost_1115" xfId="807"/>
    <cellStyle name="—_EM-SKTelecom_old_EM-HTI_100902 Helen NTT FCF to be sent_コピー【報告用】Fixed Cost_1115" xfId="808"/>
    <cellStyle name="—_EM-SKTelecom_old_EM-HTI_Book1" xfId="809"/>
    <cellStyle name="—_EM-SKTelecom_old_EM-HTI_Dai SB form 0504_CEO" xfId="810"/>
    <cellStyle name="—_EM-SKTelecom_old_EM-HTI_Final_【SBB BOD】全事業合算9月度_1102" xfId="811"/>
    <cellStyle name="—_EM-SKTelecom_old_EM-HTI_GlobalValuation_Japan" xfId="812"/>
    <cellStyle name="—_EM-SKTelecom_old_EM-HTI_GlobalValuation_Japan_【③（SBB+BBM)+BBC】全事業合算10月度" xfId="813"/>
    <cellStyle name="—_EM-SKTelecom_old_EM-HTI_GlobalValuation_Japan_【③（SBB+BBM)+BBC】全事業合算10月度_BBケーブルのみ【報告用】Fixed Cost_10月度" xfId="814"/>
    <cellStyle name="—_EM-SKTelecom_old_EM-HTI_GlobalValuation_Japan_【③（SBB+BBM)+BBC】全事業合算10月度_BBモバイルのみ【報告用】Fixed Cost_10月度" xfId="815"/>
    <cellStyle name="—_EM-SKTelecom_old_EM-HTI_GlobalValuation_Japan_【BBC・BBM抜き】Fixed Cost_10月度" xfId="816"/>
    <cellStyle name="—_EM-SKTelecom_old_EM-HTI_GlobalValuation_Japan_【作業用】Fixed Cost" xfId="817"/>
    <cellStyle name="—_EM-SKTelecom_old_EM-HTI_GlobalValuation_Japan_050314_PL明細（JT) 代おとく 18" xfId="818"/>
    <cellStyle name="—_EM-SKTelecom_old_EM-HTI_GlobalValuation_Japan_050422_Dai SB form" xfId="819"/>
    <cellStyle name="—_EM-SKTelecom_old_EM-HTI_GlobalValuation_Japan_050721_Dai PL 3" xfId="820"/>
    <cellStyle name="—_EM-SKTelecom_old_EM-HTI_GlobalValuation_Japan_0509_Dai PL明細 1" xfId="821"/>
    <cellStyle name="—_EM-SKTelecom_old_EM-HTI_GlobalValuation_Japan_Book1" xfId="822"/>
    <cellStyle name="—_EM-SKTelecom_old_EM-HTI_GlobalValuation_Japan_Dai SB form 0504_CEO" xfId="823"/>
    <cellStyle name="—_EM-SKTelecom_old_EM-HTI_GlobalValuation_Japan_Final_【SBB BOD】全事業合算9月度_1102" xfId="824"/>
    <cellStyle name="—_EM-SKTelecom_old_EM-HTI_GlobalValuation_Japan_JTI事業計画　v1.1" xfId="825"/>
    <cellStyle name="—_EM-SKTelecom_old_EM-HTI_GlobalValuation_Japan_Revised２【①SBB】全事業合算11月度" xfId="826"/>
    <cellStyle name="—_EM-SKTelecom_old_EM-HTI_GlobalValuation_Japan_SBBのみ【報告用】Fixed Cost_1115" xfId="827"/>
    <cellStyle name="—_EM-SKTelecom_old_EM-HTI_GlobalValuation_Japan_コピー【報告用】Fixed Cost_10月度_as of 1126" xfId="828"/>
    <cellStyle name="—_EM-SKTelecom_old_EM-HTI_GlobalValuation_Japan_コピー【報告用】Fixed Cost_10月度_as of 1126_SBBのみ【報告用】Fixed Cost_1115" xfId="829"/>
    <cellStyle name="—_EM-SKTelecom_old_EM-HTI_GlobalValuation_Japan_コピー【報告用】Fixed Cost_1115" xfId="830"/>
    <cellStyle name="—_EM-SKTelecom_old_EM-HTI_JT CROCI" xfId="831"/>
    <cellStyle name="—_EM-SKTelecom_old_EM-HTI_JT CROCI_【③（SBB+BBM)+BBC】全事業合算10月度" xfId="832"/>
    <cellStyle name="—_EM-SKTelecom_old_EM-HTI_JT CROCI_【③（SBB+BBM)+BBC】全事業合算10月度_BBケーブルのみ【報告用】Fixed Cost_10月度" xfId="833"/>
    <cellStyle name="—_EM-SKTelecom_old_EM-HTI_JT CROCI_【③（SBB+BBM)+BBC】全事業合算10月度_BBモバイルのみ【報告用】Fixed Cost_10月度" xfId="834"/>
    <cellStyle name="—_EM-SKTelecom_old_EM-HTI_JT CROCI_【BBC・BBM抜き】Fixed Cost_10月度" xfId="835"/>
    <cellStyle name="—_EM-SKTelecom_old_EM-HTI_JT CROCI_【作業用】Fixed Cost" xfId="836"/>
    <cellStyle name="—_EM-SKTelecom_old_EM-HTI_JT CROCI_050314_PL明細（JT) 代おとく 18" xfId="837"/>
    <cellStyle name="—_EM-SKTelecom_old_EM-HTI_JT CROCI_050422_Dai SB form" xfId="838"/>
    <cellStyle name="—_EM-SKTelecom_old_EM-HTI_JT CROCI_050721_Dai PL 3" xfId="839"/>
    <cellStyle name="—_EM-SKTelecom_old_EM-HTI_JT CROCI_0509_Dai PL明細 1" xfId="840"/>
    <cellStyle name="—_EM-SKTelecom_old_EM-HTI_JT CROCI_Book1" xfId="841"/>
    <cellStyle name="—_EM-SKTelecom_old_EM-HTI_JT CROCI_Dai SB form 0504_CEO" xfId="842"/>
    <cellStyle name="—_EM-SKTelecom_old_EM-HTI_JT CROCI_Final_【SBB BOD】全事業合算9月度_1102" xfId="843"/>
    <cellStyle name="—_EM-SKTelecom_old_EM-HTI_JT CROCI_JTI事業計画　v1.1" xfId="844"/>
    <cellStyle name="—_EM-SKTelecom_old_EM-HTI_JT CROCI_Revised２【①SBB】全事業合算11月度" xfId="845"/>
    <cellStyle name="—_EM-SKTelecom_old_EM-HTI_JT CROCI_SBBのみ【報告用】Fixed Cost_1115" xfId="846"/>
    <cellStyle name="—_EM-SKTelecom_old_EM-HTI_JT CROCI_コピー【報告用】Fixed Cost_10月度_as of 1126" xfId="847"/>
    <cellStyle name="—_EM-SKTelecom_old_EM-HTI_JT CROCI_コピー【報告用】Fixed Cost_10月度_as of 1126_SBBのみ【報告用】Fixed Cost_1115" xfId="848"/>
    <cellStyle name="—_EM-SKTelecom_old_EM-HTI_JT CROCI_コピー【報告用】Fixed Cost_1115" xfId="849"/>
    <cellStyle name="—_EM-SKTelecom_old_EM-HTI_JTI事業計画　v1.1" xfId="850"/>
    <cellStyle name="—_EM-SKTelecom_old_EM-HTI_KDDI CROCI" xfId="851"/>
    <cellStyle name="—_EM-SKTelecom_old_EM-HTI_KDDI CROCI_【③（SBB+BBM)+BBC】全事業合算10月度" xfId="852"/>
    <cellStyle name="—_EM-SKTelecom_old_EM-HTI_KDDI CROCI_【③（SBB+BBM)+BBC】全事業合算10月度_BBケーブルのみ【報告用】Fixed Cost_10月度" xfId="853"/>
    <cellStyle name="—_EM-SKTelecom_old_EM-HTI_KDDI CROCI_【③（SBB+BBM)+BBC】全事業合算10月度_BBモバイルのみ【報告用】Fixed Cost_10月度" xfId="854"/>
    <cellStyle name="—_EM-SKTelecom_old_EM-HTI_KDDI CROCI_【BBC・BBM抜き】Fixed Cost_10月度" xfId="855"/>
    <cellStyle name="—_EM-SKTelecom_old_EM-HTI_KDDI CROCI_【作業用】Fixed Cost" xfId="856"/>
    <cellStyle name="—_EM-SKTelecom_old_EM-HTI_KDDI CROCI_050314_PL明細（JT) 代おとく 18" xfId="857"/>
    <cellStyle name="—_EM-SKTelecom_old_EM-HTI_KDDI CROCI_050422_Dai SB form" xfId="858"/>
    <cellStyle name="—_EM-SKTelecom_old_EM-HTI_KDDI CROCI_050721_Dai PL 3" xfId="859"/>
    <cellStyle name="—_EM-SKTelecom_old_EM-HTI_KDDI CROCI_0509_Dai PL明細 1" xfId="860"/>
    <cellStyle name="—_EM-SKTelecom_old_EM-HTI_KDDI CROCI_Book1" xfId="861"/>
    <cellStyle name="—_EM-SKTelecom_old_EM-HTI_KDDI CROCI_Dai SB form 0504_CEO" xfId="862"/>
    <cellStyle name="—_EM-SKTelecom_old_EM-HTI_KDDI CROCI_Final_【SBB BOD】全事業合算9月度_1102" xfId="863"/>
    <cellStyle name="—_EM-SKTelecom_old_EM-HTI_KDDI CROCI_JTI事業計画　v1.1" xfId="864"/>
    <cellStyle name="—_EM-SKTelecom_old_EM-HTI_KDDI CROCI_Revised２【①SBB】全事業合算11月度" xfId="865"/>
    <cellStyle name="—_EM-SKTelecom_old_EM-HTI_KDDI CROCI_SBBのみ【報告用】Fixed Cost_1115" xfId="866"/>
    <cellStyle name="—_EM-SKTelecom_old_EM-HTI_KDDI CROCI_コピー【報告用】Fixed Cost_10月度_as of 1126" xfId="867"/>
    <cellStyle name="—_EM-SKTelecom_old_EM-HTI_KDDI CROCI_コピー【報告用】Fixed Cost_10月度_as of 1126_SBBのみ【報告用】Fixed Cost_1115" xfId="868"/>
    <cellStyle name="—_EM-SKTelecom_old_EM-HTI_KDDI CROCI_コピー【報告用】Fixed Cost_1115" xfId="869"/>
    <cellStyle name="—_EM-SKTelecom_old_EM-HTI_NTT CROCI" xfId="870"/>
    <cellStyle name="—_EM-SKTelecom_old_EM-HTI_NTT CROCI_【③（SBB+BBM)+BBC】全事業合算10月度" xfId="871"/>
    <cellStyle name="—_EM-SKTelecom_old_EM-HTI_NTT CROCI_【③（SBB+BBM)+BBC】全事業合算10月度_BBケーブルのみ【報告用】Fixed Cost_10月度" xfId="872"/>
    <cellStyle name="—_EM-SKTelecom_old_EM-HTI_NTT CROCI_【③（SBB+BBM)+BBC】全事業合算10月度_BBモバイルのみ【報告用】Fixed Cost_10月度" xfId="873"/>
    <cellStyle name="—_EM-SKTelecom_old_EM-HTI_NTT CROCI_【BBC・BBM抜き】Fixed Cost_10月度" xfId="874"/>
    <cellStyle name="—_EM-SKTelecom_old_EM-HTI_NTT CROCI_【作業用】Fixed Cost" xfId="875"/>
    <cellStyle name="—_EM-SKTelecom_old_EM-HTI_NTT CROCI_050314_PL明細（JT) 代おとく 18" xfId="876"/>
    <cellStyle name="—_EM-SKTelecom_old_EM-HTI_NTT CROCI_050422_Dai SB form" xfId="877"/>
    <cellStyle name="—_EM-SKTelecom_old_EM-HTI_NTT CROCI_050721_Dai PL 3" xfId="878"/>
    <cellStyle name="—_EM-SKTelecom_old_EM-HTI_NTT CROCI_0509_Dai PL明細 1" xfId="879"/>
    <cellStyle name="—_EM-SKTelecom_old_EM-HTI_NTT CROCI_Book1" xfId="880"/>
    <cellStyle name="—_EM-SKTelecom_old_EM-HTI_NTT CROCI_Dai SB form 0504_CEO" xfId="881"/>
    <cellStyle name="—_EM-SKTelecom_old_EM-HTI_NTT CROCI_Final_【SBB BOD】全事業合算9月度_1102" xfId="882"/>
    <cellStyle name="—_EM-SKTelecom_old_EM-HTI_NTT CROCI_JTI事業計画　v1.1" xfId="883"/>
    <cellStyle name="—_EM-SKTelecom_old_EM-HTI_NTT CROCI_Revised２【①SBB】全事業合算11月度" xfId="884"/>
    <cellStyle name="—_EM-SKTelecom_old_EM-HTI_NTT CROCI_SBBのみ【報告用】Fixed Cost_1115" xfId="885"/>
    <cellStyle name="—_EM-SKTelecom_old_EM-HTI_NTT CROCI_コピー【報告用】Fixed Cost_10月度_as of 1126" xfId="886"/>
    <cellStyle name="—_EM-SKTelecom_old_EM-HTI_NTT CROCI_コピー【報告用】Fixed Cost_10月度_as of 1126_SBBのみ【報告用】Fixed Cost_1115" xfId="887"/>
    <cellStyle name="—_EM-SKTelecom_old_EM-HTI_NTT CROCI_コピー【報告用】Fixed Cost_1115" xfId="888"/>
    <cellStyle name="—_EM-SKTelecom_old_EM-HTI_NTT proportionate" xfId="889"/>
    <cellStyle name="—_EM-SKTelecom_old_EM-HTI_NTT proportionate_【③（SBB+BBM)+BBC】全事業合算10月度" xfId="890"/>
    <cellStyle name="—_EM-SKTelecom_old_EM-HTI_NTT proportionate_【③（SBB+BBM)+BBC】全事業合算10月度_BBケーブルのみ【報告用】Fixed Cost_10月度" xfId="891"/>
    <cellStyle name="—_EM-SKTelecom_old_EM-HTI_NTT proportionate_【③（SBB+BBM)+BBC】全事業合算10月度_BBモバイルのみ【報告用】Fixed Cost_10月度" xfId="892"/>
    <cellStyle name="—_EM-SKTelecom_old_EM-HTI_NTT proportionate_【BBC・BBM抜き】Fixed Cost_10月度" xfId="893"/>
    <cellStyle name="—_EM-SKTelecom_old_EM-HTI_NTT proportionate_【作業用】Fixed Cost" xfId="894"/>
    <cellStyle name="—_EM-SKTelecom_old_EM-HTI_NTT proportionate_050314_PL明細（JT) 代おとく 18" xfId="895"/>
    <cellStyle name="—_EM-SKTelecom_old_EM-HTI_NTT proportionate_050422_Dai SB form" xfId="896"/>
    <cellStyle name="—_EM-SKTelecom_old_EM-HTI_NTT proportionate_050721_Dai PL 3" xfId="897"/>
    <cellStyle name="—_EM-SKTelecom_old_EM-HTI_NTT proportionate_0509_Dai PL明細 1" xfId="898"/>
    <cellStyle name="—_EM-SKTelecom_old_EM-HTI_NTT proportionate_Book1" xfId="899"/>
    <cellStyle name="—_EM-SKTelecom_old_EM-HTI_NTT proportionate_Dai SB form 0504_CEO" xfId="900"/>
    <cellStyle name="—_EM-SKTelecom_old_EM-HTI_NTT proportionate_Final_【SBB BOD】全事業合算9月度_1102" xfId="901"/>
    <cellStyle name="—_EM-SKTelecom_old_EM-HTI_NTT proportionate_JTI事業計画　v1.1" xfId="902"/>
    <cellStyle name="—_EM-SKTelecom_old_EM-HTI_NTT proportionate_Revised２【①SBB】全事業合算11月度" xfId="903"/>
    <cellStyle name="—_EM-SKTelecom_old_EM-HTI_NTT proportionate_SBBのみ【報告用】Fixed Cost_1115" xfId="904"/>
    <cellStyle name="—_EM-SKTelecom_old_EM-HTI_NTT proportionate_コピー【報告用】Fixed Cost_10月度_as of 1126" xfId="905"/>
    <cellStyle name="—_EM-SKTelecom_old_EM-HTI_NTT proportionate_コピー【報告用】Fixed Cost_10月度_as of 1126_SBBのみ【報告用】Fixed Cost_1115" xfId="906"/>
    <cellStyle name="—_EM-SKTelecom_old_EM-HTI_NTT proportionate_コピー【報告用】Fixed Cost_1115" xfId="907"/>
    <cellStyle name="—_EM-SKTelecom_old_EM-HTI_Revised２【①SBB】全事業合算11月度" xfId="908"/>
    <cellStyle name="—_EM-SKTelecom_old_EM-HTI_SBBのみ【報告用】Fixed Cost_1115" xfId="909"/>
    <cellStyle name="—_EM-SKTelecom_old_EM-HTI_Sheet1" xfId="910"/>
    <cellStyle name="—_EM-SKTelecom_old_EM-HTI_Sheet1_【③（SBB+BBM)+BBC】全事業合算10月度" xfId="911"/>
    <cellStyle name="—_EM-SKTelecom_old_EM-HTI_Sheet1_【③（SBB+BBM)+BBC】全事業合算10月度_BBケーブルのみ【報告用】Fixed Cost_10月度" xfId="912"/>
    <cellStyle name="—_EM-SKTelecom_old_EM-HTI_Sheet1_【③（SBB+BBM)+BBC】全事業合算10月度_BBモバイルのみ【報告用】Fixed Cost_10月度" xfId="913"/>
    <cellStyle name="—_EM-SKTelecom_old_EM-HTI_Sheet1_【BBC・BBM抜き】Fixed Cost_10月度" xfId="914"/>
    <cellStyle name="—_EM-SKTelecom_old_EM-HTI_Sheet1_【作業用】Fixed Cost" xfId="915"/>
    <cellStyle name="—_EM-SKTelecom_old_EM-HTI_Sheet1_050314_PL明細（JT) 代おとく 18" xfId="916"/>
    <cellStyle name="—_EM-SKTelecom_old_EM-HTI_Sheet1_050422_Dai SB form" xfId="917"/>
    <cellStyle name="—_EM-SKTelecom_old_EM-HTI_Sheet1_050721_Dai PL 3" xfId="918"/>
    <cellStyle name="—_EM-SKTelecom_old_EM-HTI_Sheet1_0509_Dai PL明細 1" xfId="919"/>
    <cellStyle name="—_EM-SKTelecom_old_EM-HTI_Sheet1_Book1" xfId="920"/>
    <cellStyle name="—_EM-SKTelecom_old_EM-HTI_Sheet1_Dai SB form 0504_CEO" xfId="921"/>
    <cellStyle name="—_EM-SKTelecom_old_EM-HTI_Sheet1_Final_【SBB BOD】全事業合算9月度_1102" xfId="922"/>
    <cellStyle name="—_EM-SKTelecom_old_EM-HTI_Sheet1_JTI事業計画　v1.1" xfId="923"/>
    <cellStyle name="—_EM-SKTelecom_old_EM-HTI_Sheet1_Revised２【①SBB】全事業合算11月度" xfId="924"/>
    <cellStyle name="—_EM-SKTelecom_old_EM-HTI_Sheet1_SBBのみ【報告用】Fixed Cost_1115" xfId="925"/>
    <cellStyle name="—_EM-SKTelecom_old_EM-HTI_Sheet1_コピー【報告用】Fixed Cost_10月度_as of 1126" xfId="926"/>
    <cellStyle name="—_EM-SKTelecom_old_EM-HTI_Sheet1_コピー【報告用】Fixed Cost_10月度_as of 1126_SBBのみ【報告用】Fixed Cost_1115" xfId="927"/>
    <cellStyle name="—_EM-SKTelecom_old_EM-HTI_Sheet1_コピー【報告用】Fixed Cost_1115" xfId="928"/>
    <cellStyle name="—_EM-SKTelecom_old_EM-HTI_コピー【報告用】Fixed Cost_10月度_as of 1126" xfId="929"/>
    <cellStyle name="—_EM-SKTelecom_old_EM-HTI_コピー【報告用】Fixed Cost_10月度_as of 1126_SBBのみ【報告用】Fixed Cost_1115" xfId="930"/>
    <cellStyle name="—_EM-SKTelecom_old_EM-HTI_コピー【報告用】Fixed Cost_1115" xfId="931"/>
    <cellStyle name="—_EM-SKTelecom_old_Final_【SBB BOD】全事業合算9月度_1102" xfId="932"/>
    <cellStyle name="—_EM-SKTelecom_old_JTI事業計画　v1.1" xfId="933"/>
    <cellStyle name="—_EM-SKTelecom_old_Revised２【①SBB】全事業合算11月度" xfId="934"/>
    <cellStyle name="—_EM-SKTelecom_old_SBBのみ【報告用】Fixed Cost_1115" xfId="935"/>
    <cellStyle name="—_EM-SKTelecom_old_コピー【報告用】Fixed Cost_10月度_as of 1126" xfId="936"/>
    <cellStyle name="—_EM-SKTelecom_old_コピー【報告用】Fixed Cost_10月度_as of 1126_SBBのみ【報告用】Fixed Cost_1115" xfId="937"/>
    <cellStyle name="—_EM-SKTelecom_old_コピー【報告用】Fixed Cost_1115" xfId="938"/>
    <cellStyle name="_Euro" xfId="939"/>
    <cellStyle name="_Euro_★CF0905ver2" xfId="940"/>
    <cellStyle name="_Euro_①SBM＋D_SBM分＋D共同事業外Country_Summary2008-0515" xfId="941"/>
    <cellStyle name="_Euro_４月" xfId="942"/>
    <cellStyle name="_Euro_A!" xfId="943"/>
    <cellStyle name="_Euro_S2!" xfId="944"/>
    <cellStyle name="_Euro_Sheet1" xfId="945"/>
    <cellStyle name="_Euro_サマリ_6+6" xfId="946"/>
    <cellStyle name="_Euro_新Country_Summary_Draft20071116-2" xfId="947"/>
    <cellStyle name="—_Final_【SBB BOD】全事業合算9月度_1102" xfId="948"/>
    <cellStyle name="—_GlobalValuation_Japan" xfId="949"/>
    <cellStyle name="—_GlobalValuation_Japan_【③（SBB+BBM)+BBC】全事業合算10月度" xfId="950"/>
    <cellStyle name="—_GlobalValuation_Japan_【③（SBB+BBM)+BBC】全事業合算10月度_BBケーブルのみ【報告用】Fixed Cost_10月度" xfId="951"/>
    <cellStyle name="—_GlobalValuation_Japan_【③（SBB+BBM)+BBC】全事業合算10月度_BBモバイルのみ【報告用】Fixed Cost_10月度" xfId="952"/>
    <cellStyle name="—_GlobalValuation_Japan_【BBC・BBM抜き】Fixed Cost_10月度" xfId="953"/>
    <cellStyle name="—_GlobalValuation_Japan_【作業用】Fixed Cost" xfId="954"/>
    <cellStyle name="—_GlobalValuation_Japan_050314_PL明細（JT) 代おとく 18" xfId="955"/>
    <cellStyle name="—_GlobalValuation_Japan_050422_Dai SB form" xfId="956"/>
    <cellStyle name="—_GlobalValuation_Japan_050721_Dai PL 3" xfId="957"/>
    <cellStyle name="—_GlobalValuation_Japan_0509_Dai PL明細 1" xfId="958"/>
    <cellStyle name="—_GlobalValuation_Japan_Book1" xfId="959"/>
    <cellStyle name="—_GlobalValuation_Japan_Dai SB form 0504_CEO" xfId="960"/>
    <cellStyle name="—_GlobalValuation_Japan_Final_【SBB BOD】全事業合算9月度_1102" xfId="961"/>
    <cellStyle name="—_GlobalValuation_Japan_JTI事業計画　v1.1" xfId="962"/>
    <cellStyle name="—_GlobalValuation_Japan_Revised２【①SBB】全事業合算11月度" xfId="963"/>
    <cellStyle name="—_GlobalValuation_Japan_SBBのみ【報告用】Fixed Cost_1115" xfId="964"/>
    <cellStyle name="—_GlobalValuation_Japan_コピー【報告用】Fixed Cost_10月度_as of 1126" xfId="965"/>
    <cellStyle name="—_GlobalValuation_Japan_コピー【報告用】Fixed Cost_10月度_as of 1126_SBBのみ【報告用】Fixed Cost_1115" xfId="966"/>
    <cellStyle name="—_GlobalValuation_Japan_コピー【報告用】Fixed Cost_1115" xfId="967"/>
    <cellStyle name="—_GS Assumptions-F" xfId="968"/>
    <cellStyle name="—_GS Assumptions-F_【③（SBB+BBM)+BBC】全事業合算10月度" xfId="969"/>
    <cellStyle name="—_GS Assumptions-F_【③（SBB+BBM)+BBC】全事業合算10月度_BBケーブルのみ【報告用】Fixed Cost_10月度" xfId="970"/>
    <cellStyle name="—_GS Assumptions-F_【③（SBB+BBM)+BBC】全事業合算10月度_BBモバイルのみ【報告用】Fixed Cost_10月度" xfId="971"/>
    <cellStyle name="—_GS Assumptions-F_【BBC・BBM抜き】Fixed Cost_10月度" xfId="972"/>
    <cellStyle name="—_GS Assumptions-F_【作業用】Fixed Cost" xfId="973"/>
    <cellStyle name="—_GS Assumptions-F_050314_PL明細（JT) 代おとく 18" xfId="974"/>
    <cellStyle name="—_GS Assumptions-F_050422_Dai SB form" xfId="975"/>
    <cellStyle name="—_GS Assumptions-F_050721_Dai PL 3" xfId="976"/>
    <cellStyle name="—_GS Assumptions-F_0509_Dai PL明細 1" xfId="977"/>
    <cellStyle name="—_GS Assumptions-F_100902 Helen NTT FCF to be sent" xfId="978"/>
    <cellStyle name="—_GS Assumptions-F_100902 Helen NTT FCF to be sent_【③（SBB+BBM)+BBC】全事業合算10月度" xfId="979"/>
    <cellStyle name="—_GS Assumptions-F_100902 Helen NTT FCF to be sent_【③（SBB+BBM)+BBC】全事業合算10月度_BBケーブルのみ【報告用】Fixed Cost_10月度" xfId="980"/>
    <cellStyle name="—_GS Assumptions-F_100902 Helen NTT FCF to be sent_【③（SBB+BBM)+BBC】全事業合算10月度_BBモバイルのみ【報告用】Fixed Cost_10月度" xfId="981"/>
    <cellStyle name="—_GS Assumptions-F_100902 Helen NTT FCF to be sent_【BBC・BBM抜き】Fixed Cost_10月度" xfId="982"/>
    <cellStyle name="—_GS Assumptions-F_100902 Helen NTT FCF to be sent_【作業用】Fixed Cost" xfId="983"/>
    <cellStyle name="—_GS Assumptions-F_100902 Helen NTT FCF to be sent_050314_PL明細（JT) 代おとく 18" xfId="984"/>
    <cellStyle name="—_GS Assumptions-F_100902 Helen NTT FCF to be sent_050422_Dai SB form" xfId="985"/>
    <cellStyle name="—_GS Assumptions-F_100902 Helen NTT FCF to be sent_050721_Dai PL 3" xfId="986"/>
    <cellStyle name="—_GS Assumptions-F_100902 Helen NTT FCF to be sent_0509_Dai PL明細 1" xfId="987"/>
    <cellStyle name="—_GS Assumptions-F_100902 Helen NTT FCF to be sent_Book1" xfId="988"/>
    <cellStyle name="—_GS Assumptions-F_100902 Helen NTT FCF to be sent_Dai SB form 0504_CEO" xfId="989"/>
    <cellStyle name="—_GS Assumptions-F_100902 Helen NTT FCF to be sent_Final_【SBB BOD】全事業合算9月度_1102" xfId="990"/>
    <cellStyle name="—_GS Assumptions-F_100902 Helen NTT FCF to be sent_JTI事業計画　v1.1" xfId="991"/>
    <cellStyle name="—_GS Assumptions-F_100902 Helen NTT FCF to be sent_Revised２【①SBB】全事業合算11月度" xfId="992"/>
    <cellStyle name="—_GS Assumptions-F_100902 Helen NTT FCF to be sent_SBBのみ【報告用】Fixed Cost_1115" xfId="993"/>
    <cellStyle name="—_GS Assumptions-F_100902 Helen NTT FCF to be sent_コピー【報告用】Fixed Cost_10月度_as of 1126" xfId="994"/>
    <cellStyle name="—_GS Assumptions-F_100902 Helen NTT FCF to be sent_コピー【報告用】Fixed Cost_10月度_as of 1126_SBBのみ【報告用】Fixed Cost_1115" xfId="995"/>
    <cellStyle name="—_GS Assumptions-F_100902 Helen NTT FCF to be sent_コピー【報告用】Fixed Cost_1115" xfId="996"/>
    <cellStyle name="—_GS Assumptions-F_Book1" xfId="997"/>
    <cellStyle name="—_GS Assumptions-F_Dai SB form 0504_CEO" xfId="998"/>
    <cellStyle name="—_GS Assumptions-F_EM-Optus" xfId="999"/>
    <cellStyle name="—_GS Assumptions-F_EM-Optus_【③（SBB+BBM)+BBC】全事業合算10月度" xfId="1000"/>
    <cellStyle name="—_GS Assumptions-F_EM-Optus_【③（SBB+BBM)+BBC】全事業合算10月度_BBケーブルのみ【報告用】Fixed Cost_10月度" xfId="1001"/>
    <cellStyle name="—_GS Assumptions-F_EM-Optus_【③（SBB+BBM)+BBC】全事業合算10月度_BBモバイルのみ【報告用】Fixed Cost_10月度" xfId="1002"/>
    <cellStyle name="—_GS Assumptions-F_EM-Optus_【BBC・BBM抜き】Fixed Cost_10月度" xfId="1003"/>
    <cellStyle name="—_GS Assumptions-F_EM-Optus_【作業用】Fixed Cost" xfId="1004"/>
    <cellStyle name="—_GS Assumptions-F_EM-Optus_050314_PL明細（JT) 代おとく 18" xfId="1005"/>
    <cellStyle name="—_GS Assumptions-F_EM-Optus_050422_Dai SB form" xfId="1006"/>
    <cellStyle name="—_GS Assumptions-F_EM-Optus_050721_Dai PL 3" xfId="1007"/>
    <cellStyle name="—_GS Assumptions-F_EM-Optus_0509_Dai PL明細 1" xfId="1008"/>
    <cellStyle name="—_GS Assumptions-F_EM-Optus_Book1" xfId="1009"/>
    <cellStyle name="—_GS Assumptions-F_EM-Optus_Dai SB form 0504_CEO" xfId="1010"/>
    <cellStyle name="—_GS Assumptions-F_EM-Optus_Final_【SBB BOD】全事業合算9月度_1102" xfId="1011"/>
    <cellStyle name="—_GS Assumptions-F_EM-Optus_JTI事業計画　v1.1" xfId="1012"/>
    <cellStyle name="—_GS Assumptions-F_EM-Optus_Revised２【①SBB】全事業合算11月度" xfId="1013"/>
    <cellStyle name="—_GS Assumptions-F_EM-Optus_SBBのみ【報告用】Fixed Cost_1115" xfId="1014"/>
    <cellStyle name="—_GS Assumptions-F_EM-Optus_コピー【報告用】Fixed Cost_10月度_as of 1126" xfId="1015"/>
    <cellStyle name="—_GS Assumptions-F_EM-Optus_コピー【報告用】Fixed Cost_10月度_as of 1126_SBBのみ【報告用】Fixed Cost_1115" xfId="1016"/>
    <cellStyle name="—_GS Assumptions-F_EM-Optus_コピー【報告用】Fixed Cost_1115" xfId="1017"/>
    <cellStyle name="—_GS Assumptions-F_Final_【SBB BOD】全事業合算9月度_1102" xfId="1018"/>
    <cellStyle name="—_GS Assumptions-F_GlobalValuation_Japan" xfId="1019"/>
    <cellStyle name="—_GS Assumptions-F_GlobalValuation_Japan_【③（SBB+BBM)+BBC】全事業合算10月度" xfId="1020"/>
    <cellStyle name="—_GS Assumptions-F_GlobalValuation_Japan_【③（SBB+BBM)+BBC】全事業合算10月度_BBケーブルのみ【報告用】Fixed Cost_10月度" xfId="1021"/>
    <cellStyle name="—_GS Assumptions-F_GlobalValuation_Japan_【③（SBB+BBM)+BBC】全事業合算10月度_BBモバイルのみ【報告用】Fixed Cost_10月度" xfId="1022"/>
    <cellStyle name="—_GS Assumptions-F_GlobalValuation_Japan_【BBC・BBM抜き】Fixed Cost_10月度" xfId="1023"/>
    <cellStyle name="—_GS Assumptions-F_GlobalValuation_Japan_【作業用】Fixed Cost" xfId="1024"/>
    <cellStyle name="—_GS Assumptions-F_GlobalValuation_Japan_050314_PL明細（JT) 代おとく 18" xfId="1025"/>
    <cellStyle name="—_GS Assumptions-F_GlobalValuation_Japan_050422_Dai SB form" xfId="1026"/>
    <cellStyle name="—_GS Assumptions-F_GlobalValuation_Japan_050721_Dai PL 3" xfId="1027"/>
    <cellStyle name="—_GS Assumptions-F_GlobalValuation_Japan_0509_Dai PL明細 1" xfId="1028"/>
    <cellStyle name="—_GS Assumptions-F_GlobalValuation_Japan_Book1" xfId="1029"/>
    <cellStyle name="—_GS Assumptions-F_GlobalValuation_Japan_Dai SB form 0504_CEO" xfId="1030"/>
    <cellStyle name="—_GS Assumptions-F_GlobalValuation_Japan_Final_【SBB BOD】全事業合算9月度_1102" xfId="1031"/>
    <cellStyle name="—_GS Assumptions-F_GlobalValuation_Japan_JTI事業計画　v1.1" xfId="1032"/>
    <cellStyle name="—_GS Assumptions-F_GlobalValuation_Japan_Revised２【①SBB】全事業合算11月度" xfId="1033"/>
    <cellStyle name="—_GS Assumptions-F_GlobalValuation_Japan_SBBのみ【報告用】Fixed Cost_1115" xfId="1034"/>
    <cellStyle name="—_GS Assumptions-F_GlobalValuation_Japan_コピー【報告用】Fixed Cost_10月度_as of 1126" xfId="1035"/>
    <cellStyle name="—_GS Assumptions-F_GlobalValuation_Japan_コピー【報告用】Fixed Cost_10月度_as of 1126_SBBのみ【報告用】Fixed Cost_1115" xfId="1036"/>
    <cellStyle name="—_GS Assumptions-F_GlobalValuation_Japan_コピー【報告用】Fixed Cost_1115" xfId="1037"/>
    <cellStyle name="—_GS Assumptions-F_JT CROCI" xfId="1038"/>
    <cellStyle name="—_GS Assumptions-F_JT CROCI_【③（SBB+BBM)+BBC】全事業合算10月度" xfId="1039"/>
    <cellStyle name="—_GS Assumptions-F_JT CROCI_【③（SBB+BBM)+BBC】全事業合算10月度_BBケーブルのみ【報告用】Fixed Cost_10月度" xfId="1040"/>
    <cellStyle name="—_GS Assumptions-F_JT CROCI_【③（SBB+BBM)+BBC】全事業合算10月度_BBモバイルのみ【報告用】Fixed Cost_10月度" xfId="1041"/>
    <cellStyle name="—_GS Assumptions-F_JT CROCI_【BBC・BBM抜き】Fixed Cost_10月度" xfId="1042"/>
    <cellStyle name="—_GS Assumptions-F_JT CROCI_【作業用】Fixed Cost" xfId="1043"/>
    <cellStyle name="—_GS Assumptions-F_JT CROCI_050314_PL明細（JT) 代おとく 18" xfId="1044"/>
    <cellStyle name="—_GS Assumptions-F_JT CROCI_050422_Dai SB form" xfId="1045"/>
    <cellStyle name="—_GS Assumptions-F_JT CROCI_050721_Dai PL 3" xfId="1046"/>
    <cellStyle name="—_GS Assumptions-F_JT CROCI_0509_Dai PL明細 1" xfId="1047"/>
    <cellStyle name="—_GS Assumptions-F_JT CROCI_Book1" xfId="1048"/>
    <cellStyle name="—_GS Assumptions-F_JT CROCI_Dai SB form 0504_CEO" xfId="1049"/>
    <cellStyle name="—_GS Assumptions-F_JT CROCI_Final_【SBB BOD】全事業合算9月度_1102" xfId="1050"/>
    <cellStyle name="—_GS Assumptions-F_JT CROCI_JTI事業計画　v1.1" xfId="1051"/>
    <cellStyle name="—_GS Assumptions-F_JT CROCI_Revised２【①SBB】全事業合算11月度" xfId="1052"/>
    <cellStyle name="—_GS Assumptions-F_JT CROCI_SBBのみ【報告用】Fixed Cost_1115" xfId="1053"/>
    <cellStyle name="—_GS Assumptions-F_JT CROCI_コピー【報告用】Fixed Cost_10月度_as of 1126" xfId="1054"/>
    <cellStyle name="—_GS Assumptions-F_JT CROCI_コピー【報告用】Fixed Cost_10月度_as of 1126_SBBのみ【報告用】Fixed Cost_1115" xfId="1055"/>
    <cellStyle name="—_GS Assumptions-F_JT CROCI_コピー【報告用】Fixed Cost_1115" xfId="1056"/>
    <cellStyle name="—_GS Assumptions-F_JTI事業計画　v1.1" xfId="1057"/>
    <cellStyle name="—_GS Assumptions-F_KDDI CROCI" xfId="1058"/>
    <cellStyle name="—_GS Assumptions-F_KDDI CROCI_【③（SBB+BBM)+BBC】全事業合算10月度" xfId="1059"/>
    <cellStyle name="—_GS Assumptions-F_KDDI CROCI_【③（SBB+BBM)+BBC】全事業合算10月度_BBケーブルのみ【報告用】Fixed Cost_10月度" xfId="1060"/>
    <cellStyle name="—_GS Assumptions-F_KDDI CROCI_【③（SBB+BBM)+BBC】全事業合算10月度_BBモバイルのみ【報告用】Fixed Cost_10月度" xfId="1061"/>
    <cellStyle name="—_GS Assumptions-F_KDDI CROCI_【BBC・BBM抜き】Fixed Cost_10月度" xfId="1062"/>
    <cellStyle name="—_GS Assumptions-F_KDDI CROCI_【作業用】Fixed Cost" xfId="1063"/>
    <cellStyle name="—_GS Assumptions-F_KDDI CROCI_050314_PL明細（JT) 代おとく 18" xfId="1064"/>
    <cellStyle name="—_GS Assumptions-F_KDDI CROCI_050422_Dai SB form" xfId="1065"/>
    <cellStyle name="—_GS Assumptions-F_KDDI CROCI_050721_Dai PL 3" xfId="1066"/>
    <cellStyle name="—_GS Assumptions-F_KDDI CROCI_0509_Dai PL明細 1" xfId="1067"/>
    <cellStyle name="—_GS Assumptions-F_KDDI CROCI_Book1" xfId="1068"/>
    <cellStyle name="—_GS Assumptions-F_KDDI CROCI_Dai SB form 0504_CEO" xfId="1069"/>
    <cellStyle name="—_GS Assumptions-F_KDDI CROCI_Final_【SBB BOD】全事業合算9月度_1102" xfId="1070"/>
    <cellStyle name="—_GS Assumptions-F_KDDI CROCI_JTI事業計画　v1.1" xfId="1071"/>
    <cellStyle name="—_GS Assumptions-F_KDDI CROCI_Revised２【①SBB】全事業合算11月度" xfId="1072"/>
    <cellStyle name="—_GS Assumptions-F_KDDI CROCI_SBBのみ【報告用】Fixed Cost_1115" xfId="1073"/>
    <cellStyle name="—_GS Assumptions-F_KDDI CROCI_コピー【報告用】Fixed Cost_10月度_as of 1126" xfId="1074"/>
    <cellStyle name="—_GS Assumptions-F_KDDI CROCI_コピー【報告用】Fixed Cost_10月度_as of 1126_SBBのみ【報告用】Fixed Cost_1115" xfId="1075"/>
    <cellStyle name="—_GS Assumptions-F_KDDI CROCI_コピー【報告用】Fixed Cost_1115" xfId="1076"/>
    <cellStyle name="—_GS Assumptions-F_NTT CROCI" xfId="1077"/>
    <cellStyle name="—_GS Assumptions-F_NTT CROCI_【③（SBB+BBM)+BBC】全事業合算10月度" xfId="1078"/>
    <cellStyle name="—_GS Assumptions-F_NTT CROCI_【③（SBB+BBM)+BBC】全事業合算10月度_BBケーブルのみ【報告用】Fixed Cost_10月度" xfId="1079"/>
    <cellStyle name="—_GS Assumptions-F_NTT CROCI_【③（SBB+BBM)+BBC】全事業合算10月度_BBモバイルのみ【報告用】Fixed Cost_10月度" xfId="1080"/>
    <cellStyle name="—_GS Assumptions-F_NTT CROCI_【BBC・BBM抜き】Fixed Cost_10月度" xfId="1081"/>
    <cellStyle name="—_GS Assumptions-F_NTT CROCI_【作業用】Fixed Cost" xfId="1082"/>
    <cellStyle name="—_GS Assumptions-F_NTT CROCI_050314_PL明細（JT) 代おとく 18" xfId="1083"/>
    <cellStyle name="—_GS Assumptions-F_NTT CROCI_050422_Dai SB form" xfId="1084"/>
    <cellStyle name="—_GS Assumptions-F_NTT CROCI_050721_Dai PL 3" xfId="1085"/>
    <cellStyle name="—_GS Assumptions-F_NTT CROCI_0509_Dai PL明細 1" xfId="1086"/>
    <cellStyle name="—_GS Assumptions-F_NTT CROCI_Book1" xfId="1087"/>
    <cellStyle name="—_GS Assumptions-F_NTT CROCI_Dai SB form 0504_CEO" xfId="1088"/>
    <cellStyle name="—_GS Assumptions-F_NTT CROCI_Final_【SBB BOD】全事業合算9月度_1102" xfId="1089"/>
    <cellStyle name="—_GS Assumptions-F_NTT CROCI_JTI事業計画　v1.1" xfId="1090"/>
    <cellStyle name="—_GS Assumptions-F_NTT CROCI_Revised２【①SBB】全事業合算11月度" xfId="1091"/>
    <cellStyle name="—_GS Assumptions-F_NTT CROCI_SBBのみ【報告用】Fixed Cost_1115" xfId="1092"/>
    <cellStyle name="—_GS Assumptions-F_NTT CROCI_コピー【報告用】Fixed Cost_10月度_as of 1126" xfId="1093"/>
    <cellStyle name="—_GS Assumptions-F_NTT CROCI_コピー【報告用】Fixed Cost_10月度_as of 1126_SBBのみ【報告用】Fixed Cost_1115" xfId="1094"/>
    <cellStyle name="—_GS Assumptions-F_NTT CROCI_コピー【報告用】Fixed Cost_1115" xfId="1095"/>
    <cellStyle name="—_GS Assumptions-F_NTT proportionate" xfId="1096"/>
    <cellStyle name="—_GS Assumptions-F_NTT proportionate_【③（SBB+BBM)+BBC】全事業合算10月度" xfId="1097"/>
    <cellStyle name="—_GS Assumptions-F_NTT proportionate_【③（SBB+BBM)+BBC】全事業合算10月度_BBケーブルのみ【報告用】Fixed Cost_10月度" xfId="1098"/>
    <cellStyle name="—_GS Assumptions-F_NTT proportionate_【③（SBB+BBM)+BBC】全事業合算10月度_BBモバイルのみ【報告用】Fixed Cost_10月度" xfId="1099"/>
    <cellStyle name="—_GS Assumptions-F_NTT proportionate_【BBC・BBM抜き】Fixed Cost_10月度" xfId="1100"/>
    <cellStyle name="—_GS Assumptions-F_NTT proportionate_【作業用】Fixed Cost" xfId="1101"/>
    <cellStyle name="—_GS Assumptions-F_NTT proportionate_050314_PL明細（JT) 代おとく 18" xfId="1102"/>
    <cellStyle name="—_GS Assumptions-F_NTT proportionate_050422_Dai SB form" xfId="1103"/>
    <cellStyle name="—_GS Assumptions-F_NTT proportionate_050721_Dai PL 3" xfId="1104"/>
    <cellStyle name="—_GS Assumptions-F_NTT proportionate_0509_Dai PL明細 1" xfId="1105"/>
    <cellStyle name="—_GS Assumptions-F_NTT proportionate_Book1" xfId="1106"/>
    <cellStyle name="—_GS Assumptions-F_NTT proportionate_Dai SB form 0504_CEO" xfId="1107"/>
    <cellStyle name="—_GS Assumptions-F_NTT proportionate_Final_【SBB BOD】全事業合算9月度_1102" xfId="1108"/>
    <cellStyle name="—_GS Assumptions-F_NTT proportionate_JTI事業計画　v1.1" xfId="1109"/>
    <cellStyle name="—_GS Assumptions-F_NTT proportionate_Revised２【①SBB】全事業合算11月度" xfId="1110"/>
    <cellStyle name="—_GS Assumptions-F_NTT proportionate_SBBのみ【報告用】Fixed Cost_1115" xfId="1111"/>
    <cellStyle name="—_GS Assumptions-F_NTT proportionate_コピー【報告用】Fixed Cost_10月度_as of 1126" xfId="1112"/>
    <cellStyle name="—_GS Assumptions-F_NTT proportionate_コピー【報告用】Fixed Cost_10月度_as of 1126_SBBのみ【報告用】Fixed Cost_1115" xfId="1113"/>
    <cellStyle name="—_GS Assumptions-F_NTT proportionate_コピー【報告用】Fixed Cost_1115" xfId="1114"/>
    <cellStyle name="—_GS Assumptions-F_Revised２【①SBB】全事業合算11月度" xfId="1115"/>
    <cellStyle name="—_GS Assumptions-F_SBBのみ【報告用】Fixed Cost_1115" xfId="1116"/>
    <cellStyle name="—_GS Assumptions-F_Sheet1" xfId="1117"/>
    <cellStyle name="—_GS Assumptions-F_Sheet1_【③（SBB+BBM)+BBC】全事業合算10月度" xfId="1118"/>
    <cellStyle name="—_GS Assumptions-F_Sheet1_【③（SBB+BBM)+BBC】全事業合算10月度_BBケーブルのみ【報告用】Fixed Cost_10月度" xfId="1119"/>
    <cellStyle name="—_GS Assumptions-F_Sheet1_【③（SBB+BBM)+BBC】全事業合算10月度_BBモバイルのみ【報告用】Fixed Cost_10月度" xfId="1120"/>
    <cellStyle name="—_GS Assumptions-F_Sheet1_【BBC・BBM抜き】Fixed Cost_10月度" xfId="1121"/>
    <cellStyle name="—_GS Assumptions-F_Sheet1_【作業用】Fixed Cost" xfId="1122"/>
    <cellStyle name="—_GS Assumptions-F_Sheet1_050314_PL明細（JT) 代おとく 18" xfId="1123"/>
    <cellStyle name="—_GS Assumptions-F_Sheet1_050422_Dai SB form" xfId="1124"/>
    <cellStyle name="—_GS Assumptions-F_Sheet1_050721_Dai PL 3" xfId="1125"/>
    <cellStyle name="—_GS Assumptions-F_Sheet1_0509_Dai PL明細 1" xfId="1126"/>
    <cellStyle name="—_GS Assumptions-F_Sheet1_Book1" xfId="1127"/>
    <cellStyle name="—_GS Assumptions-F_Sheet1_Dai SB form 0504_CEO" xfId="1128"/>
    <cellStyle name="—_GS Assumptions-F_Sheet1_Final_【SBB BOD】全事業合算9月度_1102" xfId="1129"/>
    <cellStyle name="—_GS Assumptions-F_Sheet1_JTI事業計画　v1.1" xfId="1130"/>
    <cellStyle name="—_GS Assumptions-F_Sheet1_Revised２【①SBB】全事業合算11月度" xfId="1131"/>
    <cellStyle name="—_GS Assumptions-F_Sheet1_SBBのみ【報告用】Fixed Cost_1115" xfId="1132"/>
    <cellStyle name="—_GS Assumptions-F_Sheet1_コピー【報告用】Fixed Cost_10月度_as of 1126" xfId="1133"/>
    <cellStyle name="—_GS Assumptions-F_Sheet1_コピー【報告用】Fixed Cost_10月度_as of 1126_SBBのみ【報告用】Fixed Cost_1115" xfId="1134"/>
    <cellStyle name="—_GS Assumptions-F_Sheet1_コピー【報告用】Fixed Cost_1115" xfId="1135"/>
    <cellStyle name="—_GS Assumptions-F_コピー【報告用】Fixed Cost_10月度_as of 1126" xfId="1136"/>
    <cellStyle name="—_GS Assumptions-F_コピー【報告用】Fixed Cost_10月度_as of 1126_SBBのみ【報告用】Fixed Cost_1115" xfId="1137"/>
    <cellStyle name="—_GS Assumptions-F_コピー【報告用】Fixed Cost_1115" xfId="1138"/>
    <cellStyle name="—_GS_Balance" xfId="1139"/>
    <cellStyle name="—_GS_Balance_【③（SBB+BBM)+BBC】全事業合算10月度" xfId="1140"/>
    <cellStyle name="—_GS_Balance_【③（SBB+BBM)+BBC】全事業合算10月度_BBケーブルのみ【報告用】Fixed Cost_10月度" xfId="1141"/>
    <cellStyle name="—_GS_Balance_【③（SBB+BBM)+BBC】全事業合算10月度_BBモバイルのみ【報告用】Fixed Cost_10月度" xfId="1142"/>
    <cellStyle name="—_GS_Balance_【BBC・BBM抜き】Fixed Cost_10月度" xfId="1143"/>
    <cellStyle name="—_GS_Balance_【作業用】Fixed Cost" xfId="1144"/>
    <cellStyle name="—_GS_Balance_050314_PL明細（JT) 代おとく 18" xfId="1145"/>
    <cellStyle name="—_GS_Balance_050422_Dai SB form" xfId="1146"/>
    <cellStyle name="—_GS_Balance_050721_Dai PL 3" xfId="1147"/>
    <cellStyle name="—_GS_Balance_0509_Dai PL明細 1" xfId="1148"/>
    <cellStyle name="—_GS_Balance_100902 Helen NTT FCF to be sent" xfId="1149"/>
    <cellStyle name="—_GS_Balance_100902 Helen NTT FCF to be sent_【③（SBB+BBM)+BBC】全事業合算10月度" xfId="1150"/>
    <cellStyle name="—_GS_Balance_100902 Helen NTT FCF to be sent_【③（SBB+BBM)+BBC】全事業合算10月度_BBケーブルのみ【報告用】Fixed Cost_10月度" xfId="1151"/>
    <cellStyle name="—_GS_Balance_100902 Helen NTT FCF to be sent_【③（SBB+BBM)+BBC】全事業合算10月度_BBモバイルのみ【報告用】Fixed Cost_10月度" xfId="1152"/>
    <cellStyle name="—_GS_Balance_100902 Helen NTT FCF to be sent_【BBC・BBM抜き】Fixed Cost_10月度" xfId="1153"/>
    <cellStyle name="—_GS_Balance_100902 Helen NTT FCF to be sent_【作業用】Fixed Cost" xfId="1154"/>
    <cellStyle name="—_GS_Balance_100902 Helen NTT FCF to be sent_050314_PL明細（JT) 代おとく 18" xfId="1155"/>
    <cellStyle name="—_GS_Balance_100902 Helen NTT FCF to be sent_050422_Dai SB form" xfId="1156"/>
    <cellStyle name="—_GS_Balance_100902 Helen NTT FCF to be sent_050721_Dai PL 3" xfId="1157"/>
    <cellStyle name="—_GS_Balance_100902 Helen NTT FCF to be sent_0509_Dai PL明細 1" xfId="1158"/>
    <cellStyle name="—_GS_Balance_100902 Helen NTT FCF to be sent_Book1" xfId="1159"/>
    <cellStyle name="—_GS_Balance_100902 Helen NTT FCF to be sent_Dai SB form 0504_CEO" xfId="1160"/>
    <cellStyle name="—_GS_Balance_100902 Helen NTT FCF to be sent_Final_【SBB BOD】全事業合算9月度_1102" xfId="1161"/>
    <cellStyle name="—_GS_Balance_100902 Helen NTT FCF to be sent_JTI事業計画　v1.1" xfId="1162"/>
    <cellStyle name="—_GS_Balance_100902 Helen NTT FCF to be sent_Revised２【①SBB】全事業合算11月度" xfId="1163"/>
    <cellStyle name="—_GS_Balance_100902 Helen NTT FCF to be sent_SBBのみ【報告用】Fixed Cost_1115" xfId="1164"/>
    <cellStyle name="—_GS_Balance_100902 Helen NTT FCF to be sent_コピー【報告用】Fixed Cost_10月度_as of 1126" xfId="1165"/>
    <cellStyle name="—_GS_Balance_100902 Helen NTT FCF to be sent_コピー【報告用】Fixed Cost_10月度_as of 1126_SBBのみ【報告用】Fixed Cost_1115" xfId="1166"/>
    <cellStyle name="—_GS_Balance_100902 Helen NTT FCF to be sent_コピー【報告用】Fixed Cost_1115" xfId="1167"/>
    <cellStyle name="—_GS_Balance_Book1" xfId="1168"/>
    <cellStyle name="—_GS_Balance_Dai SB form 0504_CEO" xfId="1169"/>
    <cellStyle name="—_GS_Balance_EM-Optus" xfId="1170"/>
    <cellStyle name="—_GS_Balance_EM-Optus_【③（SBB+BBM)+BBC】全事業合算10月度" xfId="1171"/>
    <cellStyle name="—_GS_Balance_EM-Optus_【③（SBB+BBM)+BBC】全事業合算10月度_BBケーブルのみ【報告用】Fixed Cost_10月度" xfId="1172"/>
    <cellStyle name="—_GS_Balance_EM-Optus_【③（SBB+BBM)+BBC】全事業合算10月度_BBモバイルのみ【報告用】Fixed Cost_10月度" xfId="1173"/>
    <cellStyle name="—_GS_Balance_EM-Optus_【BBC・BBM抜き】Fixed Cost_10月度" xfId="1174"/>
    <cellStyle name="—_GS_Balance_EM-Optus_【作業用】Fixed Cost" xfId="1175"/>
    <cellStyle name="—_GS_Balance_EM-Optus_050314_PL明細（JT) 代おとく 18" xfId="1176"/>
    <cellStyle name="—_GS_Balance_EM-Optus_050422_Dai SB form" xfId="1177"/>
    <cellStyle name="—_GS_Balance_EM-Optus_050721_Dai PL 3" xfId="1178"/>
    <cellStyle name="—_GS_Balance_EM-Optus_0509_Dai PL明細 1" xfId="1179"/>
    <cellStyle name="—_GS_Balance_EM-Optus_Book1" xfId="1180"/>
    <cellStyle name="—_GS_Balance_EM-Optus_Dai SB form 0504_CEO" xfId="1181"/>
    <cellStyle name="—_GS_Balance_EM-Optus_Final_【SBB BOD】全事業合算9月度_1102" xfId="1182"/>
    <cellStyle name="—_GS_Balance_EM-Optus_JTI事業計画　v1.1" xfId="1183"/>
    <cellStyle name="—_GS_Balance_EM-Optus_Revised２【①SBB】全事業合算11月度" xfId="1184"/>
    <cellStyle name="—_GS_Balance_EM-Optus_SBBのみ【報告用】Fixed Cost_1115" xfId="1185"/>
    <cellStyle name="—_GS_Balance_EM-Optus_コピー【報告用】Fixed Cost_10月度_as of 1126" xfId="1186"/>
    <cellStyle name="—_GS_Balance_EM-Optus_コピー【報告用】Fixed Cost_10月度_as of 1126_SBBのみ【報告用】Fixed Cost_1115" xfId="1187"/>
    <cellStyle name="—_GS_Balance_EM-Optus_コピー【報告用】Fixed Cost_1115" xfId="1188"/>
    <cellStyle name="—_GS_Balance_Final_【SBB BOD】全事業合算9月度_1102" xfId="1189"/>
    <cellStyle name="—_GS_Balance_GlobalValuation_Japan" xfId="1190"/>
    <cellStyle name="—_GS_Balance_GlobalValuation_Japan_【③（SBB+BBM)+BBC】全事業合算10月度" xfId="1191"/>
    <cellStyle name="—_GS_Balance_GlobalValuation_Japan_【③（SBB+BBM)+BBC】全事業合算10月度_BBケーブルのみ【報告用】Fixed Cost_10月度" xfId="1192"/>
    <cellStyle name="—_GS_Balance_GlobalValuation_Japan_【③（SBB+BBM)+BBC】全事業合算10月度_BBモバイルのみ【報告用】Fixed Cost_10月度" xfId="1193"/>
    <cellStyle name="—_GS_Balance_GlobalValuation_Japan_【BBC・BBM抜き】Fixed Cost_10月度" xfId="1194"/>
    <cellStyle name="—_GS_Balance_GlobalValuation_Japan_【作業用】Fixed Cost" xfId="1195"/>
    <cellStyle name="—_GS_Balance_GlobalValuation_Japan_050314_PL明細（JT) 代おとく 18" xfId="1196"/>
    <cellStyle name="—_GS_Balance_GlobalValuation_Japan_050422_Dai SB form" xfId="1197"/>
    <cellStyle name="—_GS_Balance_GlobalValuation_Japan_050721_Dai PL 3" xfId="1198"/>
    <cellStyle name="—_GS_Balance_GlobalValuation_Japan_0509_Dai PL明細 1" xfId="1199"/>
    <cellStyle name="—_GS_Balance_GlobalValuation_Japan_Book1" xfId="1200"/>
    <cellStyle name="—_GS_Balance_GlobalValuation_Japan_Dai SB form 0504_CEO" xfId="1201"/>
    <cellStyle name="—_GS_Balance_GlobalValuation_Japan_Final_【SBB BOD】全事業合算9月度_1102" xfId="1202"/>
    <cellStyle name="—_GS_Balance_GlobalValuation_Japan_JTI事業計画　v1.1" xfId="1203"/>
    <cellStyle name="—_GS_Balance_GlobalValuation_Japan_Revised２【①SBB】全事業合算11月度" xfId="1204"/>
    <cellStyle name="—_GS_Balance_GlobalValuation_Japan_SBBのみ【報告用】Fixed Cost_1115" xfId="1205"/>
    <cellStyle name="—_GS_Balance_GlobalValuation_Japan_コピー【報告用】Fixed Cost_10月度_as of 1126" xfId="1206"/>
    <cellStyle name="—_GS_Balance_GlobalValuation_Japan_コピー【報告用】Fixed Cost_10月度_as of 1126_SBBのみ【報告用】Fixed Cost_1115" xfId="1207"/>
    <cellStyle name="—_GS_Balance_GlobalValuation_Japan_コピー【報告用】Fixed Cost_1115" xfId="1208"/>
    <cellStyle name="—_GS_Balance_JT CROCI" xfId="1209"/>
    <cellStyle name="—_GS_Balance_JT CROCI_【③（SBB+BBM)+BBC】全事業合算10月度" xfId="1210"/>
    <cellStyle name="—_GS_Balance_JT CROCI_【③（SBB+BBM)+BBC】全事業合算10月度_BBケーブルのみ【報告用】Fixed Cost_10月度" xfId="1211"/>
    <cellStyle name="—_GS_Balance_JT CROCI_【③（SBB+BBM)+BBC】全事業合算10月度_BBモバイルのみ【報告用】Fixed Cost_10月度" xfId="1212"/>
    <cellStyle name="—_GS_Balance_JT CROCI_【BBC・BBM抜き】Fixed Cost_10月度" xfId="1213"/>
    <cellStyle name="—_GS_Balance_JT CROCI_【作業用】Fixed Cost" xfId="1214"/>
    <cellStyle name="—_GS_Balance_JT CROCI_050314_PL明細（JT) 代おとく 18" xfId="1215"/>
    <cellStyle name="—_GS_Balance_JT CROCI_050422_Dai SB form" xfId="1216"/>
    <cellStyle name="—_GS_Balance_JT CROCI_050721_Dai PL 3" xfId="1217"/>
    <cellStyle name="—_GS_Balance_JT CROCI_0509_Dai PL明細 1" xfId="1218"/>
    <cellStyle name="—_GS_Balance_JT CROCI_Book1" xfId="1219"/>
    <cellStyle name="—_GS_Balance_JT CROCI_Dai SB form 0504_CEO" xfId="1220"/>
    <cellStyle name="—_GS_Balance_JT CROCI_Final_【SBB BOD】全事業合算9月度_1102" xfId="1221"/>
    <cellStyle name="—_GS_Balance_JT CROCI_JTI事業計画　v1.1" xfId="1222"/>
    <cellStyle name="—_GS_Balance_JT CROCI_Revised２【①SBB】全事業合算11月度" xfId="1223"/>
    <cellStyle name="—_GS_Balance_JT CROCI_SBBのみ【報告用】Fixed Cost_1115" xfId="1224"/>
    <cellStyle name="—_GS_Balance_JT CROCI_コピー【報告用】Fixed Cost_10月度_as of 1126" xfId="1225"/>
    <cellStyle name="—_GS_Balance_JT CROCI_コピー【報告用】Fixed Cost_10月度_as of 1126_SBBのみ【報告用】Fixed Cost_1115" xfId="1226"/>
    <cellStyle name="—_GS_Balance_JT CROCI_コピー【報告用】Fixed Cost_1115" xfId="1227"/>
    <cellStyle name="—_GS_Balance_JTI事業計画　v1.1" xfId="1228"/>
    <cellStyle name="—_GS_Balance_KDDI CROCI" xfId="1229"/>
    <cellStyle name="—_GS_Balance_KDDI CROCI_【③（SBB+BBM)+BBC】全事業合算10月度" xfId="1230"/>
    <cellStyle name="—_GS_Balance_KDDI CROCI_【③（SBB+BBM)+BBC】全事業合算10月度_BBケーブルのみ【報告用】Fixed Cost_10月度" xfId="1231"/>
    <cellStyle name="—_GS_Balance_KDDI CROCI_【③（SBB+BBM)+BBC】全事業合算10月度_BBモバイルのみ【報告用】Fixed Cost_10月度" xfId="1232"/>
    <cellStyle name="—_GS_Balance_KDDI CROCI_【BBC・BBM抜き】Fixed Cost_10月度" xfId="1233"/>
    <cellStyle name="—_GS_Balance_KDDI CROCI_【作業用】Fixed Cost" xfId="1234"/>
    <cellStyle name="—_GS_Balance_KDDI CROCI_050314_PL明細（JT) 代おとく 18" xfId="1235"/>
    <cellStyle name="—_GS_Balance_KDDI CROCI_050422_Dai SB form" xfId="1236"/>
    <cellStyle name="—_GS_Balance_KDDI CROCI_050721_Dai PL 3" xfId="1237"/>
    <cellStyle name="—_GS_Balance_KDDI CROCI_0509_Dai PL明細 1" xfId="1238"/>
    <cellStyle name="—_GS_Balance_KDDI CROCI_Book1" xfId="1239"/>
    <cellStyle name="—_GS_Balance_KDDI CROCI_Dai SB form 0504_CEO" xfId="1240"/>
    <cellStyle name="—_GS_Balance_KDDI CROCI_Final_【SBB BOD】全事業合算9月度_1102" xfId="1241"/>
    <cellStyle name="—_GS_Balance_KDDI CROCI_JTI事業計画　v1.1" xfId="1242"/>
    <cellStyle name="—_GS_Balance_KDDI CROCI_Revised２【①SBB】全事業合算11月度" xfId="1243"/>
    <cellStyle name="—_GS_Balance_KDDI CROCI_SBBのみ【報告用】Fixed Cost_1115" xfId="1244"/>
    <cellStyle name="—_GS_Balance_KDDI CROCI_コピー【報告用】Fixed Cost_10月度_as of 1126" xfId="1245"/>
    <cellStyle name="—_GS_Balance_KDDI CROCI_コピー【報告用】Fixed Cost_10月度_as of 1126_SBBのみ【報告用】Fixed Cost_1115" xfId="1246"/>
    <cellStyle name="—_GS_Balance_KDDI CROCI_コピー【報告用】Fixed Cost_1115" xfId="1247"/>
    <cellStyle name="—_GS_Balance_NTT CROCI" xfId="1248"/>
    <cellStyle name="—_GS_Balance_NTT CROCI_【③（SBB+BBM)+BBC】全事業合算10月度" xfId="1249"/>
    <cellStyle name="—_GS_Balance_NTT CROCI_【③（SBB+BBM)+BBC】全事業合算10月度_BBケーブルのみ【報告用】Fixed Cost_10月度" xfId="1250"/>
    <cellStyle name="—_GS_Balance_NTT CROCI_【③（SBB+BBM)+BBC】全事業合算10月度_BBモバイルのみ【報告用】Fixed Cost_10月度" xfId="1251"/>
    <cellStyle name="—_GS_Balance_NTT CROCI_【BBC・BBM抜き】Fixed Cost_10月度" xfId="1252"/>
    <cellStyle name="—_GS_Balance_NTT CROCI_【作業用】Fixed Cost" xfId="1253"/>
    <cellStyle name="—_GS_Balance_NTT CROCI_050314_PL明細（JT) 代おとく 18" xfId="1254"/>
    <cellStyle name="—_GS_Balance_NTT CROCI_050422_Dai SB form" xfId="1255"/>
    <cellStyle name="—_GS_Balance_NTT CROCI_050721_Dai PL 3" xfId="1256"/>
    <cellStyle name="—_GS_Balance_NTT CROCI_0509_Dai PL明細 1" xfId="1257"/>
    <cellStyle name="—_GS_Balance_NTT CROCI_Book1" xfId="1258"/>
    <cellStyle name="—_GS_Balance_NTT CROCI_Dai SB form 0504_CEO" xfId="1259"/>
    <cellStyle name="—_GS_Balance_NTT CROCI_Final_【SBB BOD】全事業合算9月度_1102" xfId="1260"/>
    <cellStyle name="—_GS_Balance_NTT CROCI_JTI事業計画　v1.1" xfId="1261"/>
    <cellStyle name="—_GS_Balance_NTT CROCI_Revised２【①SBB】全事業合算11月度" xfId="1262"/>
    <cellStyle name="—_GS_Balance_NTT CROCI_SBBのみ【報告用】Fixed Cost_1115" xfId="1263"/>
    <cellStyle name="—_GS_Balance_NTT CROCI_コピー【報告用】Fixed Cost_10月度_as of 1126" xfId="1264"/>
    <cellStyle name="—_GS_Balance_NTT CROCI_コピー【報告用】Fixed Cost_10月度_as of 1126_SBBのみ【報告用】Fixed Cost_1115" xfId="1265"/>
    <cellStyle name="—_GS_Balance_NTT CROCI_コピー【報告用】Fixed Cost_1115" xfId="1266"/>
    <cellStyle name="—_GS_Balance_NTT proportionate" xfId="1267"/>
    <cellStyle name="—_GS_Balance_NTT proportionate_【③（SBB+BBM)+BBC】全事業合算10月度" xfId="1268"/>
    <cellStyle name="—_GS_Balance_NTT proportionate_【③（SBB+BBM)+BBC】全事業合算10月度_BBケーブルのみ【報告用】Fixed Cost_10月度" xfId="1269"/>
    <cellStyle name="—_GS_Balance_NTT proportionate_【③（SBB+BBM)+BBC】全事業合算10月度_BBモバイルのみ【報告用】Fixed Cost_10月度" xfId="1270"/>
    <cellStyle name="—_GS_Balance_NTT proportionate_【BBC・BBM抜き】Fixed Cost_10月度" xfId="1271"/>
    <cellStyle name="—_GS_Balance_NTT proportionate_【作業用】Fixed Cost" xfId="1272"/>
    <cellStyle name="—_GS_Balance_NTT proportionate_050314_PL明細（JT) 代おとく 18" xfId="1273"/>
    <cellStyle name="—_GS_Balance_NTT proportionate_050422_Dai SB form" xfId="1274"/>
    <cellStyle name="—_GS_Balance_NTT proportionate_050721_Dai PL 3" xfId="1275"/>
    <cellStyle name="—_GS_Balance_NTT proportionate_0509_Dai PL明細 1" xfId="1276"/>
    <cellStyle name="—_GS_Balance_NTT proportionate_Book1" xfId="1277"/>
    <cellStyle name="—_GS_Balance_NTT proportionate_Dai SB form 0504_CEO" xfId="1278"/>
    <cellStyle name="—_GS_Balance_NTT proportionate_Final_【SBB BOD】全事業合算9月度_1102" xfId="1279"/>
    <cellStyle name="—_GS_Balance_NTT proportionate_JTI事業計画　v1.1" xfId="1280"/>
    <cellStyle name="—_GS_Balance_NTT proportionate_Revised２【①SBB】全事業合算11月度" xfId="1281"/>
    <cellStyle name="—_GS_Balance_NTT proportionate_SBBのみ【報告用】Fixed Cost_1115" xfId="1282"/>
    <cellStyle name="—_GS_Balance_NTT proportionate_コピー【報告用】Fixed Cost_10月度_as of 1126" xfId="1283"/>
    <cellStyle name="—_GS_Balance_NTT proportionate_コピー【報告用】Fixed Cost_10月度_as of 1126_SBBのみ【報告用】Fixed Cost_1115" xfId="1284"/>
    <cellStyle name="—_GS_Balance_NTT proportionate_コピー【報告用】Fixed Cost_1115" xfId="1285"/>
    <cellStyle name="—_GS_Balance_Revised２【①SBB】全事業合算11月度" xfId="1286"/>
    <cellStyle name="—_GS_Balance_SBBのみ【報告用】Fixed Cost_1115" xfId="1287"/>
    <cellStyle name="—_GS_Balance_Sheet1" xfId="1288"/>
    <cellStyle name="—_GS_Balance_Sheet1_【③（SBB+BBM)+BBC】全事業合算10月度" xfId="1289"/>
    <cellStyle name="—_GS_Balance_Sheet1_【③（SBB+BBM)+BBC】全事業合算10月度_BBケーブルのみ【報告用】Fixed Cost_10月度" xfId="1290"/>
    <cellStyle name="—_GS_Balance_Sheet1_【③（SBB+BBM)+BBC】全事業合算10月度_BBモバイルのみ【報告用】Fixed Cost_10月度" xfId="1291"/>
    <cellStyle name="—_GS_Balance_Sheet1_【BBC・BBM抜き】Fixed Cost_10月度" xfId="1292"/>
    <cellStyle name="—_GS_Balance_Sheet1_【作業用】Fixed Cost" xfId="1293"/>
    <cellStyle name="—_GS_Balance_Sheet1_050314_PL明細（JT) 代おとく 18" xfId="1294"/>
    <cellStyle name="—_GS_Balance_Sheet1_050422_Dai SB form" xfId="1295"/>
    <cellStyle name="—_GS_Balance_Sheet1_050721_Dai PL 3" xfId="1296"/>
    <cellStyle name="—_GS_Balance_Sheet1_0509_Dai PL明細 1" xfId="1297"/>
    <cellStyle name="—_GS_Balance_Sheet1_Book1" xfId="1298"/>
    <cellStyle name="—_GS_Balance_Sheet1_Dai SB form 0504_CEO" xfId="1299"/>
    <cellStyle name="—_GS_Balance_Sheet1_Final_【SBB BOD】全事業合算9月度_1102" xfId="1300"/>
    <cellStyle name="—_GS_Balance_Sheet1_JTI事業計画　v1.1" xfId="1301"/>
    <cellStyle name="—_GS_Balance_Sheet1_Revised２【①SBB】全事業合算11月度" xfId="1302"/>
    <cellStyle name="—_GS_Balance_Sheet1_SBBのみ【報告用】Fixed Cost_1115" xfId="1303"/>
    <cellStyle name="—_GS_Balance_Sheet1_コピー【報告用】Fixed Cost_10月度_as of 1126" xfId="1304"/>
    <cellStyle name="—_GS_Balance_Sheet1_コピー【報告用】Fixed Cost_10月度_as of 1126_SBBのみ【報告用】Fixed Cost_1115" xfId="1305"/>
    <cellStyle name="—_GS_Balance_Sheet1_コピー【報告用】Fixed Cost_1115" xfId="1306"/>
    <cellStyle name="—_GS_Balance_コピー【報告用】Fixed Cost_10月度_as of 1126" xfId="1307"/>
    <cellStyle name="—_GS_Balance_コピー【報告用】Fixed Cost_10月度_as of 1126_SBBのみ【報告用】Fixed Cost_1115" xfId="1308"/>
    <cellStyle name="—_GS_Balance_コピー【報告用】Fixed Cost_1115" xfId="1309"/>
    <cellStyle name="—_GS_Cash " xfId="1310"/>
    <cellStyle name="—_GS_Cash  (2)" xfId="1311"/>
    <cellStyle name="—_GS_Cash  (2)_【③（SBB+BBM)+BBC】全事業合算10月度" xfId="1312"/>
    <cellStyle name="—_GS_Cash  (2)_【③（SBB+BBM)+BBC】全事業合算10月度_BBケーブルのみ【報告用】Fixed Cost_10月度" xfId="1313"/>
    <cellStyle name="—_GS_Cash  (2)_【③（SBB+BBM)+BBC】全事業合算10月度_BBモバイルのみ【報告用】Fixed Cost_10月度" xfId="1314"/>
    <cellStyle name="—_GS_Cash  (2)_【BBC・BBM抜き】Fixed Cost_10月度" xfId="1315"/>
    <cellStyle name="—_GS_Cash  (2)_【作業用】Fixed Cost" xfId="1316"/>
    <cellStyle name="—_GS_Cash  (2)_050314_PL明細（JT) 代おとく 18" xfId="1317"/>
    <cellStyle name="—_GS_Cash  (2)_050422_Dai SB form" xfId="1318"/>
    <cellStyle name="—_GS_Cash  (2)_050721_Dai PL 3" xfId="1319"/>
    <cellStyle name="—_GS_Cash  (2)_0509_Dai PL明細 1" xfId="1320"/>
    <cellStyle name="—_GS_Cash  (2)_100902 Helen NTT FCF to be sent" xfId="1321"/>
    <cellStyle name="—_GS_Cash  (2)_100902 Helen NTT FCF to be sent_【③（SBB+BBM)+BBC】全事業合算10月度" xfId="1322"/>
    <cellStyle name="—_GS_Cash  (2)_100902 Helen NTT FCF to be sent_【③（SBB+BBM)+BBC】全事業合算10月度_BBケーブルのみ【報告用】Fixed Cost_10月度" xfId="1323"/>
    <cellStyle name="—_GS_Cash  (2)_100902 Helen NTT FCF to be sent_【③（SBB+BBM)+BBC】全事業合算10月度_BBモバイルのみ【報告用】Fixed Cost_10月度" xfId="1324"/>
    <cellStyle name="—_GS_Cash  (2)_100902 Helen NTT FCF to be sent_【BBC・BBM抜き】Fixed Cost_10月度" xfId="1325"/>
    <cellStyle name="—_GS_Cash  (2)_100902 Helen NTT FCF to be sent_【作業用】Fixed Cost" xfId="1326"/>
    <cellStyle name="—_GS_Cash  (2)_100902 Helen NTT FCF to be sent_050314_PL明細（JT) 代おとく 18" xfId="1327"/>
    <cellStyle name="—_GS_Cash  (2)_100902 Helen NTT FCF to be sent_050422_Dai SB form" xfId="1328"/>
    <cellStyle name="—_GS_Cash  (2)_100902 Helen NTT FCF to be sent_050721_Dai PL 3" xfId="1329"/>
    <cellStyle name="—_GS_Cash  (2)_100902 Helen NTT FCF to be sent_0509_Dai PL明細 1" xfId="1330"/>
    <cellStyle name="—_GS_Cash  (2)_100902 Helen NTT FCF to be sent_Book1" xfId="1331"/>
    <cellStyle name="—_GS_Cash  (2)_100902 Helen NTT FCF to be sent_Dai SB form 0504_CEO" xfId="1332"/>
    <cellStyle name="—_GS_Cash  (2)_100902 Helen NTT FCF to be sent_Final_【SBB BOD】全事業合算9月度_1102" xfId="1333"/>
    <cellStyle name="—_GS_Cash  (2)_100902 Helen NTT FCF to be sent_JTI事業計画　v1.1" xfId="1334"/>
    <cellStyle name="—_GS_Cash  (2)_100902 Helen NTT FCF to be sent_Revised２【①SBB】全事業合算11月度" xfId="1335"/>
    <cellStyle name="—_GS_Cash  (2)_100902 Helen NTT FCF to be sent_SBBのみ【報告用】Fixed Cost_1115" xfId="1336"/>
    <cellStyle name="—_GS_Cash  (2)_100902 Helen NTT FCF to be sent_コピー【報告用】Fixed Cost_10月度_as of 1126" xfId="1337"/>
    <cellStyle name="—_GS_Cash  (2)_100902 Helen NTT FCF to be sent_コピー【報告用】Fixed Cost_10月度_as of 1126_SBBのみ【報告用】Fixed Cost_1115" xfId="1338"/>
    <cellStyle name="—_GS_Cash  (2)_100902 Helen NTT FCF to be sent_コピー【報告用】Fixed Cost_1115" xfId="1339"/>
    <cellStyle name="—_GS_Cash  (2)_Book1" xfId="1340"/>
    <cellStyle name="—_GS_Cash  (2)_Dai SB form 0504_CEO" xfId="1341"/>
    <cellStyle name="—_GS_Cash  (2)_EM-Optus" xfId="1342"/>
    <cellStyle name="—_GS_Cash  (2)_EM-Optus_【③（SBB+BBM)+BBC】全事業合算10月度" xfId="1343"/>
    <cellStyle name="—_GS_Cash  (2)_EM-Optus_【③（SBB+BBM)+BBC】全事業合算10月度_BBケーブルのみ【報告用】Fixed Cost_10月度" xfId="1344"/>
    <cellStyle name="—_GS_Cash  (2)_EM-Optus_【③（SBB+BBM)+BBC】全事業合算10月度_BBモバイルのみ【報告用】Fixed Cost_10月度" xfId="1345"/>
    <cellStyle name="—_GS_Cash  (2)_EM-Optus_【BBC・BBM抜き】Fixed Cost_10月度" xfId="1346"/>
    <cellStyle name="—_GS_Cash  (2)_EM-Optus_【作業用】Fixed Cost" xfId="1347"/>
    <cellStyle name="—_GS_Cash  (2)_EM-Optus_050314_PL明細（JT) 代おとく 18" xfId="1348"/>
    <cellStyle name="—_GS_Cash  (2)_EM-Optus_050422_Dai SB form" xfId="1349"/>
    <cellStyle name="—_GS_Cash  (2)_EM-Optus_050721_Dai PL 3" xfId="1350"/>
    <cellStyle name="—_GS_Cash  (2)_EM-Optus_0509_Dai PL明細 1" xfId="1351"/>
    <cellStyle name="—_GS_Cash  (2)_EM-Optus_Book1" xfId="1352"/>
    <cellStyle name="—_GS_Cash  (2)_EM-Optus_Dai SB form 0504_CEO" xfId="1353"/>
    <cellStyle name="—_GS_Cash  (2)_EM-Optus_Final_【SBB BOD】全事業合算9月度_1102" xfId="1354"/>
    <cellStyle name="—_GS_Cash  (2)_EM-Optus_JTI事業計画　v1.1" xfId="1355"/>
    <cellStyle name="—_GS_Cash  (2)_EM-Optus_Revised２【①SBB】全事業合算11月度" xfId="1356"/>
    <cellStyle name="—_GS_Cash  (2)_EM-Optus_SBBのみ【報告用】Fixed Cost_1115" xfId="1357"/>
    <cellStyle name="—_GS_Cash  (2)_EM-Optus_コピー【報告用】Fixed Cost_10月度_as of 1126" xfId="1358"/>
    <cellStyle name="—_GS_Cash  (2)_EM-Optus_コピー【報告用】Fixed Cost_10月度_as of 1126_SBBのみ【報告用】Fixed Cost_1115" xfId="1359"/>
    <cellStyle name="—_GS_Cash  (2)_EM-Optus_コピー【報告用】Fixed Cost_1115" xfId="1360"/>
    <cellStyle name="—_GS_Cash  (2)_Final_【SBB BOD】全事業合算9月度_1102" xfId="1361"/>
    <cellStyle name="—_GS_Cash  (2)_GlobalValuation_Japan" xfId="1362"/>
    <cellStyle name="—_GS_Cash  (2)_GlobalValuation_Japan_【③（SBB+BBM)+BBC】全事業合算10月度" xfId="1363"/>
    <cellStyle name="—_GS_Cash  (2)_GlobalValuation_Japan_【③（SBB+BBM)+BBC】全事業合算10月度_BBケーブルのみ【報告用】Fixed Cost_10月度" xfId="1364"/>
    <cellStyle name="—_GS_Cash  (2)_GlobalValuation_Japan_【③（SBB+BBM)+BBC】全事業合算10月度_BBモバイルのみ【報告用】Fixed Cost_10月度" xfId="1365"/>
    <cellStyle name="—_GS_Cash  (2)_GlobalValuation_Japan_【BBC・BBM抜き】Fixed Cost_10月度" xfId="1366"/>
    <cellStyle name="—_GS_Cash  (2)_GlobalValuation_Japan_【作業用】Fixed Cost" xfId="1367"/>
    <cellStyle name="—_GS_Cash  (2)_GlobalValuation_Japan_050314_PL明細（JT) 代おとく 18" xfId="1368"/>
    <cellStyle name="—_GS_Cash  (2)_GlobalValuation_Japan_050422_Dai SB form" xfId="1369"/>
    <cellStyle name="—_GS_Cash  (2)_GlobalValuation_Japan_050721_Dai PL 3" xfId="1370"/>
    <cellStyle name="—_GS_Cash  (2)_GlobalValuation_Japan_0509_Dai PL明細 1" xfId="1371"/>
    <cellStyle name="—_GS_Cash  (2)_GlobalValuation_Japan_Book1" xfId="1372"/>
    <cellStyle name="—_GS_Cash  (2)_GlobalValuation_Japan_Dai SB form 0504_CEO" xfId="1373"/>
    <cellStyle name="—_GS_Cash  (2)_GlobalValuation_Japan_Final_【SBB BOD】全事業合算9月度_1102" xfId="1374"/>
    <cellStyle name="—_GS_Cash  (2)_GlobalValuation_Japan_JTI事業計画　v1.1" xfId="1375"/>
    <cellStyle name="—_GS_Cash  (2)_GlobalValuation_Japan_Revised２【①SBB】全事業合算11月度" xfId="1376"/>
    <cellStyle name="—_GS_Cash  (2)_GlobalValuation_Japan_SBBのみ【報告用】Fixed Cost_1115" xfId="1377"/>
    <cellStyle name="—_GS_Cash  (2)_GlobalValuation_Japan_コピー【報告用】Fixed Cost_10月度_as of 1126" xfId="1378"/>
    <cellStyle name="—_GS_Cash  (2)_GlobalValuation_Japan_コピー【報告用】Fixed Cost_10月度_as of 1126_SBBのみ【報告用】Fixed Cost_1115" xfId="1379"/>
    <cellStyle name="—_GS_Cash  (2)_GlobalValuation_Japan_コピー【報告用】Fixed Cost_1115" xfId="1380"/>
    <cellStyle name="—_GS_Cash  (2)_JT CROCI" xfId="1381"/>
    <cellStyle name="—_GS_Cash  (2)_JT CROCI_【③（SBB+BBM)+BBC】全事業合算10月度" xfId="1382"/>
    <cellStyle name="—_GS_Cash  (2)_JT CROCI_【③（SBB+BBM)+BBC】全事業合算10月度_BBケーブルのみ【報告用】Fixed Cost_10月度" xfId="1383"/>
    <cellStyle name="—_GS_Cash  (2)_JT CROCI_【③（SBB+BBM)+BBC】全事業合算10月度_BBモバイルのみ【報告用】Fixed Cost_10月度" xfId="1384"/>
    <cellStyle name="—_GS_Cash  (2)_JT CROCI_【BBC・BBM抜き】Fixed Cost_10月度" xfId="1385"/>
    <cellStyle name="—_GS_Cash  (2)_JT CROCI_【作業用】Fixed Cost" xfId="1386"/>
    <cellStyle name="—_GS_Cash  (2)_JT CROCI_050314_PL明細（JT) 代おとく 18" xfId="1387"/>
    <cellStyle name="—_GS_Cash  (2)_JT CROCI_050422_Dai SB form" xfId="1388"/>
    <cellStyle name="—_GS_Cash  (2)_JT CROCI_050721_Dai PL 3" xfId="1389"/>
    <cellStyle name="—_GS_Cash  (2)_JT CROCI_0509_Dai PL明細 1" xfId="1390"/>
    <cellStyle name="—_GS_Cash  (2)_JT CROCI_Book1" xfId="1391"/>
    <cellStyle name="—_GS_Cash  (2)_JT CROCI_Dai SB form 0504_CEO" xfId="1392"/>
    <cellStyle name="—_GS_Cash  (2)_JT CROCI_Final_【SBB BOD】全事業合算9月度_1102" xfId="1393"/>
    <cellStyle name="—_GS_Cash  (2)_JT CROCI_JTI事業計画　v1.1" xfId="1394"/>
    <cellStyle name="—_GS_Cash  (2)_JT CROCI_Revised２【①SBB】全事業合算11月度" xfId="1395"/>
    <cellStyle name="—_GS_Cash  (2)_JT CROCI_SBBのみ【報告用】Fixed Cost_1115" xfId="1396"/>
    <cellStyle name="—_GS_Cash  (2)_JT CROCI_コピー【報告用】Fixed Cost_10月度_as of 1126" xfId="1397"/>
    <cellStyle name="—_GS_Cash  (2)_JT CROCI_コピー【報告用】Fixed Cost_10月度_as of 1126_SBBのみ【報告用】Fixed Cost_1115" xfId="1398"/>
    <cellStyle name="—_GS_Cash  (2)_JT CROCI_コピー【報告用】Fixed Cost_1115" xfId="1399"/>
    <cellStyle name="—_GS_Cash  (2)_JTI事業計画　v1.1" xfId="1400"/>
    <cellStyle name="—_GS_Cash  (2)_KDDI CROCI" xfId="1401"/>
    <cellStyle name="—_GS_Cash  (2)_KDDI CROCI_【③（SBB+BBM)+BBC】全事業合算10月度" xfId="1402"/>
    <cellStyle name="—_GS_Cash  (2)_KDDI CROCI_【③（SBB+BBM)+BBC】全事業合算10月度_BBケーブルのみ【報告用】Fixed Cost_10月度" xfId="1403"/>
    <cellStyle name="—_GS_Cash  (2)_KDDI CROCI_【③（SBB+BBM)+BBC】全事業合算10月度_BBモバイルのみ【報告用】Fixed Cost_10月度" xfId="1404"/>
    <cellStyle name="—_GS_Cash  (2)_KDDI CROCI_【BBC・BBM抜き】Fixed Cost_10月度" xfId="1405"/>
    <cellStyle name="—_GS_Cash  (2)_KDDI CROCI_【作業用】Fixed Cost" xfId="1406"/>
    <cellStyle name="—_GS_Cash  (2)_KDDI CROCI_050314_PL明細（JT) 代おとく 18" xfId="1407"/>
    <cellStyle name="—_GS_Cash  (2)_KDDI CROCI_050422_Dai SB form" xfId="1408"/>
    <cellStyle name="—_GS_Cash  (2)_KDDI CROCI_050721_Dai PL 3" xfId="1409"/>
    <cellStyle name="—_GS_Cash  (2)_KDDI CROCI_0509_Dai PL明細 1" xfId="1410"/>
    <cellStyle name="—_GS_Cash  (2)_KDDI CROCI_Book1" xfId="1411"/>
    <cellStyle name="—_GS_Cash  (2)_KDDI CROCI_Dai SB form 0504_CEO" xfId="1412"/>
    <cellStyle name="—_GS_Cash  (2)_KDDI CROCI_Final_【SBB BOD】全事業合算9月度_1102" xfId="1413"/>
    <cellStyle name="—_GS_Cash  (2)_KDDI CROCI_JTI事業計画　v1.1" xfId="1414"/>
    <cellStyle name="—_GS_Cash  (2)_KDDI CROCI_Revised２【①SBB】全事業合算11月度" xfId="1415"/>
    <cellStyle name="—_GS_Cash  (2)_KDDI CROCI_SBBのみ【報告用】Fixed Cost_1115" xfId="1416"/>
    <cellStyle name="—_GS_Cash  (2)_KDDI CROCI_コピー【報告用】Fixed Cost_10月度_as of 1126" xfId="1417"/>
    <cellStyle name="—_GS_Cash  (2)_KDDI CROCI_コピー【報告用】Fixed Cost_10月度_as of 1126_SBBのみ【報告用】Fixed Cost_1115" xfId="1418"/>
    <cellStyle name="—_GS_Cash  (2)_KDDI CROCI_コピー【報告用】Fixed Cost_1115" xfId="1419"/>
    <cellStyle name="—_GS_Cash  (2)_NTT CROCI" xfId="1420"/>
    <cellStyle name="—_GS_Cash  (2)_NTT CROCI_【③（SBB+BBM)+BBC】全事業合算10月度" xfId="1421"/>
    <cellStyle name="—_GS_Cash  (2)_NTT CROCI_【③（SBB+BBM)+BBC】全事業合算10月度_BBケーブルのみ【報告用】Fixed Cost_10月度" xfId="1422"/>
    <cellStyle name="—_GS_Cash  (2)_NTT CROCI_【③（SBB+BBM)+BBC】全事業合算10月度_BBモバイルのみ【報告用】Fixed Cost_10月度" xfId="1423"/>
    <cellStyle name="—_GS_Cash  (2)_NTT CROCI_【BBC・BBM抜き】Fixed Cost_10月度" xfId="1424"/>
    <cellStyle name="—_GS_Cash  (2)_NTT CROCI_【作業用】Fixed Cost" xfId="1425"/>
    <cellStyle name="—_GS_Cash  (2)_NTT CROCI_050314_PL明細（JT) 代おとく 18" xfId="1426"/>
    <cellStyle name="—_GS_Cash  (2)_NTT CROCI_050422_Dai SB form" xfId="1427"/>
    <cellStyle name="—_GS_Cash  (2)_NTT CROCI_050721_Dai PL 3" xfId="1428"/>
    <cellStyle name="—_GS_Cash  (2)_NTT CROCI_0509_Dai PL明細 1" xfId="1429"/>
    <cellStyle name="—_GS_Cash  (2)_NTT CROCI_Book1" xfId="1430"/>
    <cellStyle name="—_GS_Cash  (2)_NTT CROCI_Dai SB form 0504_CEO" xfId="1431"/>
    <cellStyle name="—_GS_Cash  (2)_NTT CROCI_Final_【SBB BOD】全事業合算9月度_1102" xfId="1432"/>
    <cellStyle name="—_GS_Cash  (2)_NTT CROCI_JTI事業計画　v1.1" xfId="1433"/>
    <cellStyle name="—_GS_Cash  (2)_NTT CROCI_Revised２【①SBB】全事業合算11月度" xfId="1434"/>
    <cellStyle name="—_GS_Cash  (2)_NTT CROCI_SBBのみ【報告用】Fixed Cost_1115" xfId="1435"/>
    <cellStyle name="—_GS_Cash  (2)_NTT CROCI_コピー【報告用】Fixed Cost_10月度_as of 1126" xfId="1436"/>
    <cellStyle name="—_GS_Cash  (2)_NTT CROCI_コピー【報告用】Fixed Cost_10月度_as of 1126_SBBのみ【報告用】Fixed Cost_1115" xfId="1437"/>
    <cellStyle name="—_GS_Cash  (2)_NTT CROCI_コピー【報告用】Fixed Cost_1115" xfId="1438"/>
    <cellStyle name="—_GS_Cash  (2)_NTT proportionate" xfId="1439"/>
    <cellStyle name="—_GS_Cash  (2)_NTT proportionate_【③（SBB+BBM)+BBC】全事業合算10月度" xfId="1440"/>
    <cellStyle name="—_GS_Cash  (2)_NTT proportionate_【③（SBB+BBM)+BBC】全事業合算10月度_BBケーブルのみ【報告用】Fixed Cost_10月度" xfId="1441"/>
    <cellStyle name="—_GS_Cash  (2)_NTT proportionate_【③（SBB+BBM)+BBC】全事業合算10月度_BBモバイルのみ【報告用】Fixed Cost_10月度" xfId="1442"/>
    <cellStyle name="—_GS_Cash  (2)_NTT proportionate_【BBC・BBM抜き】Fixed Cost_10月度" xfId="1443"/>
    <cellStyle name="—_GS_Cash  (2)_NTT proportionate_【作業用】Fixed Cost" xfId="1444"/>
    <cellStyle name="—_GS_Cash  (2)_NTT proportionate_050314_PL明細（JT) 代おとく 18" xfId="1445"/>
    <cellStyle name="—_GS_Cash  (2)_NTT proportionate_050422_Dai SB form" xfId="1446"/>
    <cellStyle name="—_GS_Cash  (2)_NTT proportionate_050721_Dai PL 3" xfId="1447"/>
    <cellStyle name="—_GS_Cash  (2)_NTT proportionate_0509_Dai PL明細 1" xfId="1448"/>
    <cellStyle name="—_GS_Cash  (2)_NTT proportionate_Book1" xfId="1449"/>
    <cellStyle name="—_GS_Cash  (2)_NTT proportionate_Dai SB form 0504_CEO" xfId="1450"/>
    <cellStyle name="—_GS_Cash  (2)_NTT proportionate_Final_【SBB BOD】全事業合算9月度_1102" xfId="1451"/>
    <cellStyle name="—_GS_Cash  (2)_NTT proportionate_JTI事業計画　v1.1" xfId="1452"/>
    <cellStyle name="—_GS_Cash  (2)_NTT proportionate_Revised２【①SBB】全事業合算11月度" xfId="1453"/>
    <cellStyle name="—_GS_Cash  (2)_NTT proportionate_SBBのみ【報告用】Fixed Cost_1115" xfId="1454"/>
    <cellStyle name="—_GS_Cash  (2)_NTT proportionate_コピー【報告用】Fixed Cost_10月度_as of 1126" xfId="1455"/>
    <cellStyle name="—_GS_Cash  (2)_NTT proportionate_コピー【報告用】Fixed Cost_10月度_as of 1126_SBBのみ【報告用】Fixed Cost_1115" xfId="1456"/>
    <cellStyle name="—_GS_Cash  (2)_NTT proportionate_コピー【報告用】Fixed Cost_1115" xfId="1457"/>
    <cellStyle name="—_GS_Cash  (2)_Revised２【①SBB】全事業合算11月度" xfId="1458"/>
    <cellStyle name="—_GS_Cash  (2)_SBBのみ【報告用】Fixed Cost_1115" xfId="1459"/>
    <cellStyle name="—_GS_Cash  (2)_Sheet1" xfId="1460"/>
    <cellStyle name="—_GS_Cash  (2)_Sheet1_【③（SBB+BBM)+BBC】全事業合算10月度" xfId="1461"/>
    <cellStyle name="—_GS_Cash  (2)_Sheet1_【③（SBB+BBM)+BBC】全事業合算10月度_BBケーブルのみ【報告用】Fixed Cost_10月度" xfId="1462"/>
    <cellStyle name="—_GS_Cash  (2)_Sheet1_【③（SBB+BBM)+BBC】全事業合算10月度_BBモバイルのみ【報告用】Fixed Cost_10月度" xfId="1463"/>
    <cellStyle name="—_GS_Cash  (2)_Sheet1_【BBC・BBM抜き】Fixed Cost_10月度" xfId="1464"/>
    <cellStyle name="—_GS_Cash  (2)_Sheet1_【作業用】Fixed Cost" xfId="1465"/>
    <cellStyle name="—_GS_Cash  (2)_Sheet1_050314_PL明細（JT) 代おとく 18" xfId="1466"/>
    <cellStyle name="—_GS_Cash  (2)_Sheet1_050422_Dai SB form" xfId="1467"/>
    <cellStyle name="—_GS_Cash  (2)_Sheet1_050721_Dai PL 3" xfId="1468"/>
    <cellStyle name="—_GS_Cash  (2)_Sheet1_0509_Dai PL明細 1" xfId="1469"/>
    <cellStyle name="—_GS_Cash  (2)_Sheet1_Book1" xfId="1470"/>
    <cellStyle name="—_GS_Cash  (2)_Sheet1_Dai SB form 0504_CEO" xfId="1471"/>
    <cellStyle name="—_GS_Cash  (2)_Sheet1_Final_【SBB BOD】全事業合算9月度_1102" xfId="1472"/>
    <cellStyle name="—_GS_Cash  (2)_Sheet1_JTI事業計画　v1.1" xfId="1473"/>
    <cellStyle name="—_GS_Cash  (2)_Sheet1_Revised２【①SBB】全事業合算11月度" xfId="1474"/>
    <cellStyle name="—_GS_Cash  (2)_Sheet1_SBBのみ【報告用】Fixed Cost_1115" xfId="1475"/>
    <cellStyle name="—_GS_Cash  (2)_Sheet1_コピー【報告用】Fixed Cost_10月度_as of 1126" xfId="1476"/>
    <cellStyle name="—_GS_Cash  (2)_Sheet1_コピー【報告用】Fixed Cost_10月度_as of 1126_SBBのみ【報告用】Fixed Cost_1115" xfId="1477"/>
    <cellStyle name="—_GS_Cash  (2)_Sheet1_コピー【報告用】Fixed Cost_1115" xfId="1478"/>
    <cellStyle name="—_GS_Cash  (2)_コピー【報告用】Fixed Cost_10月度_as of 1126" xfId="1479"/>
    <cellStyle name="—_GS_Cash  (2)_コピー【報告用】Fixed Cost_10月度_as of 1126_SBBのみ【報告用】Fixed Cost_1115" xfId="1480"/>
    <cellStyle name="—_GS_Cash  (2)_コピー【報告用】Fixed Cost_1115" xfId="1481"/>
    <cellStyle name="—_GS_Cash _【③（SBB+BBM)+BBC】全事業合算10月度" xfId="1482"/>
    <cellStyle name="—_GS_Cash _【③（SBB+BBM)+BBC】全事業合算10月度_BBケーブルのみ【報告用】Fixed Cost_10月度" xfId="1483"/>
    <cellStyle name="—_GS_Cash _【③（SBB+BBM)+BBC】全事業合算10月度_BBモバイルのみ【報告用】Fixed Cost_10月度" xfId="1484"/>
    <cellStyle name="—_GS_Cash _【BBC・BBM抜き】Fixed Cost_10月度" xfId="1485"/>
    <cellStyle name="—_GS_Cash _【作業用】Fixed Cost" xfId="1486"/>
    <cellStyle name="—_GS_Cash _050314_PL明細（JT) 代おとく 18" xfId="1487"/>
    <cellStyle name="—_GS_Cash _050422_Dai SB form" xfId="1488"/>
    <cellStyle name="—_GS_Cash _050721_Dai PL 3" xfId="1489"/>
    <cellStyle name="—_GS_Cash _0509_Dai PL明細 1" xfId="1490"/>
    <cellStyle name="—_GS_Cash _100902 Helen NTT FCF to be sent" xfId="1491"/>
    <cellStyle name="—_GS_Cash _100902 Helen NTT FCF to be sent_【③（SBB+BBM)+BBC】全事業合算10月度" xfId="1492"/>
    <cellStyle name="—_GS_Cash _100902 Helen NTT FCF to be sent_【③（SBB+BBM)+BBC】全事業合算10月度_BBケーブルのみ【報告用】Fixed Cost_10月度" xfId="1493"/>
    <cellStyle name="—_GS_Cash _100902 Helen NTT FCF to be sent_【③（SBB+BBM)+BBC】全事業合算10月度_BBモバイルのみ【報告用】Fixed Cost_10月度" xfId="1494"/>
    <cellStyle name="—_GS_Cash _100902 Helen NTT FCF to be sent_【BBC・BBM抜き】Fixed Cost_10月度" xfId="1495"/>
    <cellStyle name="—_GS_Cash _100902 Helen NTT FCF to be sent_【作業用】Fixed Cost" xfId="1496"/>
    <cellStyle name="—_GS_Cash _100902 Helen NTT FCF to be sent_050314_PL明細（JT) 代おとく 18" xfId="1497"/>
    <cellStyle name="—_GS_Cash _100902 Helen NTT FCF to be sent_050422_Dai SB form" xfId="1498"/>
    <cellStyle name="—_GS_Cash _100902 Helen NTT FCF to be sent_050721_Dai PL 3" xfId="1499"/>
    <cellStyle name="—_GS_Cash _100902 Helen NTT FCF to be sent_0509_Dai PL明細 1" xfId="1500"/>
    <cellStyle name="—_GS_Cash _100902 Helen NTT FCF to be sent_Book1" xfId="1501"/>
    <cellStyle name="—_GS_Cash _100902 Helen NTT FCF to be sent_Dai SB form 0504_CEO" xfId="1502"/>
    <cellStyle name="—_GS_Cash _100902 Helen NTT FCF to be sent_Final_【SBB BOD】全事業合算9月度_1102" xfId="1503"/>
    <cellStyle name="—_GS_Cash _100902 Helen NTT FCF to be sent_JTI事業計画　v1.1" xfId="1504"/>
    <cellStyle name="—_GS_Cash _100902 Helen NTT FCF to be sent_Revised２【①SBB】全事業合算11月度" xfId="1505"/>
    <cellStyle name="—_GS_Cash _100902 Helen NTT FCF to be sent_SBBのみ【報告用】Fixed Cost_1115" xfId="1506"/>
    <cellStyle name="—_GS_Cash _100902 Helen NTT FCF to be sent_コピー【報告用】Fixed Cost_10月度_as of 1126" xfId="1507"/>
    <cellStyle name="—_GS_Cash _100902 Helen NTT FCF to be sent_コピー【報告用】Fixed Cost_10月度_as of 1126_SBBのみ【報告用】Fixed Cost_1115" xfId="1508"/>
    <cellStyle name="—_GS_Cash _100902 Helen NTT FCF to be sent_コピー【報告用】Fixed Cost_1115" xfId="1509"/>
    <cellStyle name="—_GS_Cash _Book1" xfId="1510"/>
    <cellStyle name="—_GS_Cash _Dai SB form 0504_CEO" xfId="1511"/>
    <cellStyle name="—_GS_Cash _EM-Optus" xfId="1512"/>
    <cellStyle name="—_GS_Cash _EM-Optus_【③（SBB+BBM)+BBC】全事業合算10月度" xfId="1513"/>
    <cellStyle name="—_GS_Cash _EM-Optus_【③（SBB+BBM)+BBC】全事業合算10月度_BBケーブルのみ【報告用】Fixed Cost_10月度" xfId="1514"/>
    <cellStyle name="—_GS_Cash _EM-Optus_【③（SBB+BBM)+BBC】全事業合算10月度_BBモバイルのみ【報告用】Fixed Cost_10月度" xfId="1515"/>
    <cellStyle name="—_GS_Cash _EM-Optus_【BBC・BBM抜き】Fixed Cost_10月度" xfId="1516"/>
    <cellStyle name="—_GS_Cash _EM-Optus_【作業用】Fixed Cost" xfId="1517"/>
    <cellStyle name="—_GS_Cash _EM-Optus_050314_PL明細（JT) 代おとく 18" xfId="1518"/>
    <cellStyle name="—_GS_Cash _EM-Optus_050422_Dai SB form" xfId="1519"/>
    <cellStyle name="—_GS_Cash _EM-Optus_050721_Dai PL 3" xfId="1520"/>
    <cellStyle name="—_GS_Cash _EM-Optus_0509_Dai PL明細 1" xfId="1521"/>
    <cellStyle name="—_GS_Cash _EM-Optus_Book1" xfId="1522"/>
    <cellStyle name="—_GS_Cash _EM-Optus_Dai SB form 0504_CEO" xfId="1523"/>
    <cellStyle name="—_GS_Cash _EM-Optus_Final_【SBB BOD】全事業合算9月度_1102" xfId="1524"/>
    <cellStyle name="—_GS_Cash _EM-Optus_JTI事業計画　v1.1" xfId="1525"/>
    <cellStyle name="—_GS_Cash _EM-Optus_Revised２【①SBB】全事業合算11月度" xfId="1526"/>
    <cellStyle name="—_GS_Cash _EM-Optus_SBBのみ【報告用】Fixed Cost_1115" xfId="1527"/>
    <cellStyle name="—_GS_Cash _EM-Optus_コピー【報告用】Fixed Cost_10月度_as of 1126" xfId="1528"/>
    <cellStyle name="—_GS_Cash _EM-Optus_コピー【報告用】Fixed Cost_10月度_as of 1126_SBBのみ【報告用】Fixed Cost_1115" xfId="1529"/>
    <cellStyle name="—_GS_Cash _EM-Optus_コピー【報告用】Fixed Cost_1115" xfId="1530"/>
    <cellStyle name="—_GS_Cash _Final_【SBB BOD】全事業合算9月度_1102" xfId="1531"/>
    <cellStyle name="—_GS_Cash _GlobalValuation_Japan" xfId="1532"/>
    <cellStyle name="—_GS_Cash _GlobalValuation_Japan_【③（SBB+BBM)+BBC】全事業合算10月度" xfId="1533"/>
    <cellStyle name="—_GS_Cash _GlobalValuation_Japan_【③（SBB+BBM)+BBC】全事業合算10月度_BBケーブルのみ【報告用】Fixed Cost_10月度" xfId="1534"/>
    <cellStyle name="—_GS_Cash _GlobalValuation_Japan_【③（SBB+BBM)+BBC】全事業合算10月度_BBモバイルのみ【報告用】Fixed Cost_10月度" xfId="1535"/>
    <cellStyle name="—_GS_Cash _GlobalValuation_Japan_【BBC・BBM抜き】Fixed Cost_10月度" xfId="1536"/>
    <cellStyle name="—_GS_Cash _GlobalValuation_Japan_【作業用】Fixed Cost" xfId="1537"/>
    <cellStyle name="—_GS_Cash _GlobalValuation_Japan_050314_PL明細（JT) 代おとく 18" xfId="1538"/>
    <cellStyle name="—_GS_Cash _GlobalValuation_Japan_050422_Dai SB form" xfId="1539"/>
    <cellStyle name="—_GS_Cash _GlobalValuation_Japan_050721_Dai PL 3" xfId="1540"/>
    <cellStyle name="—_GS_Cash _GlobalValuation_Japan_0509_Dai PL明細 1" xfId="1541"/>
    <cellStyle name="—_GS_Cash _GlobalValuation_Japan_Book1" xfId="1542"/>
    <cellStyle name="—_GS_Cash _GlobalValuation_Japan_Dai SB form 0504_CEO" xfId="1543"/>
    <cellStyle name="—_GS_Cash _GlobalValuation_Japan_Final_【SBB BOD】全事業合算9月度_1102" xfId="1544"/>
    <cellStyle name="—_GS_Cash _GlobalValuation_Japan_JTI事業計画　v1.1" xfId="1545"/>
    <cellStyle name="—_GS_Cash _GlobalValuation_Japan_Revised２【①SBB】全事業合算11月度" xfId="1546"/>
    <cellStyle name="—_GS_Cash _GlobalValuation_Japan_SBBのみ【報告用】Fixed Cost_1115" xfId="1547"/>
    <cellStyle name="—_GS_Cash _GlobalValuation_Japan_コピー【報告用】Fixed Cost_10月度_as of 1126" xfId="1548"/>
    <cellStyle name="—_GS_Cash _GlobalValuation_Japan_コピー【報告用】Fixed Cost_10月度_as of 1126_SBBのみ【報告用】Fixed Cost_1115" xfId="1549"/>
    <cellStyle name="—_GS_Cash _GlobalValuation_Japan_コピー【報告用】Fixed Cost_1115" xfId="1550"/>
    <cellStyle name="—_GS_Cash _JT CROCI" xfId="1551"/>
    <cellStyle name="—_GS_Cash _JT CROCI_【③（SBB+BBM)+BBC】全事業合算10月度" xfId="1552"/>
    <cellStyle name="—_GS_Cash _JT CROCI_【③（SBB+BBM)+BBC】全事業合算10月度_BBケーブルのみ【報告用】Fixed Cost_10月度" xfId="1553"/>
    <cellStyle name="—_GS_Cash _JT CROCI_【③（SBB+BBM)+BBC】全事業合算10月度_BBモバイルのみ【報告用】Fixed Cost_10月度" xfId="1554"/>
    <cellStyle name="—_GS_Cash _JT CROCI_【BBC・BBM抜き】Fixed Cost_10月度" xfId="1555"/>
    <cellStyle name="—_GS_Cash _JT CROCI_【作業用】Fixed Cost" xfId="1556"/>
    <cellStyle name="—_GS_Cash _JT CROCI_050314_PL明細（JT) 代おとく 18" xfId="1557"/>
    <cellStyle name="—_GS_Cash _JT CROCI_050422_Dai SB form" xfId="1558"/>
    <cellStyle name="—_GS_Cash _JT CROCI_050721_Dai PL 3" xfId="1559"/>
    <cellStyle name="—_GS_Cash _JT CROCI_0509_Dai PL明細 1" xfId="1560"/>
    <cellStyle name="—_GS_Cash _JT CROCI_Book1" xfId="1561"/>
    <cellStyle name="—_GS_Cash _JT CROCI_Dai SB form 0504_CEO" xfId="1562"/>
    <cellStyle name="—_GS_Cash _JT CROCI_Final_【SBB BOD】全事業合算9月度_1102" xfId="1563"/>
    <cellStyle name="—_GS_Cash _JT CROCI_JTI事業計画　v1.1" xfId="1564"/>
    <cellStyle name="—_GS_Cash _JT CROCI_Revised２【①SBB】全事業合算11月度" xfId="1565"/>
    <cellStyle name="—_GS_Cash _JT CROCI_SBBのみ【報告用】Fixed Cost_1115" xfId="1566"/>
    <cellStyle name="—_GS_Cash _JT CROCI_コピー【報告用】Fixed Cost_10月度_as of 1126" xfId="1567"/>
    <cellStyle name="—_GS_Cash _JT CROCI_コピー【報告用】Fixed Cost_10月度_as of 1126_SBBのみ【報告用】Fixed Cost_1115" xfId="1568"/>
    <cellStyle name="—_GS_Cash _JT CROCI_コピー【報告用】Fixed Cost_1115" xfId="1569"/>
    <cellStyle name="—_GS_Cash _JTI事業計画　v1.1" xfId="1570"/>
    <cellStyle name="—_GS_Cash _KDDI CROCI" xfId="1571"/>
    <cellStyle name="—_GS_Cash _KDDI CROCI_【③（SBB+BBM)+BBC】全事業合算10月度" xfId="1572"/>
    <cellStyle name="—_GS_Cash _KDDI CROCI_【③（SBB+BBM)+BBC】全事業合算10月度_BBケーブルのみ【報告用】Fixed Cost_10月度" xfId="1573"/>
    <cellStyle name="—_GS_Cash _KDDI CROCI_【③（SBB+BBM)+BBC】全事業合算10月度_BBモバイルのみ【報告用】Fixed Cost_10月度" xfId="1574"/>
    <cellStyle name="—_GS_Cash _KDDI CROCI_【BBC・BBM抜き】Fixed Cost_10月度" xfId="1575"/>
    <cellStyle name="—_GS_Cash _KDDI CROCI_【作業用】Fixed Cost" xfId="1576"/>
    <cellStyle name="—_GS_Cash _KDDI CROCI_050314_PL明細（JT) 代おとく 18" xfId="1577"/>
    <cellStyle name="—_GS_Cash _KDDI CROCI_050422_Dai SB form" xfId="1578"/>
    <cellStyle name="—_GS_Cash _KDDI CROCI_050721_Dai PL 3" xfId="1579"/>
    <cellStyle name="—_GS_Cash _KDDI CROCI_0509_Dai PL明細 1" xfId="1580"/>
    <cellStyle name="—_GS_Cash _KDDI CROCI_Book1" xfId="1581"/>
    <cellStyle name="—_GS_Cash _KDDI CROCI_Dai SB form 0504_CEO" xfId="1582"/>
    <cellStyle name="—_GS_Cash _KDDI CROCI_Final_【SBB BOD】全事業合算9月度_1102" xfId="1583"/>
    <cellStyle name="—_GS_Cash _KDDI CROCI_JTI事業計画　v1.1" xfId="1584"/>
    <cellStyle name="—_GS_Cash _KDDI CROCI_Revised２【①SBB】全事業合算11月度" xfId="1585"/>
    <cellStyle name="—_GS_Cash _KDDI CROCI_SBBのみ【報告用】Fixed Cost_1115" xfId="1586"/>
    <cellStyle name="—_GS_Cash _KDDI CROCI_コピー【報告用】Fixed Cost_10月度_as of 1126" xfId="1587"/>
    <cellStyle name="—_GS_Cash _KDDI CROCI_コピー【報告用】Fixed Cost_10月度_as of 1126_SBBのみ【報告用】Fixed Cost_1115" xfId="1588"/>
    <cellStyle name="—_GS_Cash _KDDI CROCI_コピー【報告用】Fixed Cost_1115" xfId="1589"/>
    <cellStyle name="—_GS_Cash _NTT CROCI" xfId="1590"/>
    <cellStyle name="—_GS_Cash _NTT CROCI_【③（SBB+BBM)+BBC】全事業合算10月度" xfId="1591"/>
    <cellStyle name="—_GS_Cash _NTT CROCI_【③（SBB+BBM)+BBC】全事業合算10月度_BBケーブルのみ【報告用】Fixed Cost_10月度" xfId="1592"/>
    <cellStyle name="—_GS_Cash _NTT CROCI_【③（SBB+BBM)+BBC】全事業合算10月度_BBモバイルのみ【報告用】Fixed Cost_10月度" xfId="1593"/>
    <cellStyle name="—_GS_Cash _NTT CROCI_【BBC・BBM抜き】Fixed Cost_10月度" xfId="1594"/>
    <cellStyle name="—_GS_Cash _NTT CROCI_【作業用】Fixed Cost" xfId="1595"/>
    <cellStyle name="—_GS_Cash _NTT CROCI_050314_PL明細（JT) 代おとく 18" xfId="1596"/>
    <cellStyle name="—_GS_Cash _NTT CROCI_050422_Dai SB form" xfId="1597"/>
    <cellStyle name="—_GS_Cash _NTT CROCI_050721_Dai PL 3" xfId="1598"/>
    <cellStyle name="—_GS_Cash _NTT CROCI_0509_Dai PL明細 1" xfId="1599"/>
    <cellStyle name="—_GS_Cash _NTT CROCI_Book1" xfId="1600"/>
    <cellStyle name="—_GS_Cash _NTT CROCI_Dai SB form 0504_CEO" xfId="1601"/>
    <cellStyle name="—_GS_Cash _NTT CROCI_Final_【SBB BOD】全事業合算9月度_1102" xfId="1602"/>
    <cellStyle name="—_GS_Cash _NTT CROCI_JTI事業計画　v1.1" xfId="1603"/>
    <cellStyle name="—_GS_Cash _NTT CROCI_Revised２【①SBB】全事業合算11月度" xfId="1604"/>
    <cellStyle name="—_GS_Cash _NTT CROCI_SBBのみ【報告用】Fixed Cost_1115" xfId="1605"/>
    <cellStyle name="—_GS_Cash _NTT CROCI_コピー【報告用】Fixed Cost_10月度_as of 1126" xfId="1606"/>
    <cellStyle name="—_GS_Cash _NTT CROCI_コピー【報告用】Fixed Cost_10月度_as of 1126_SBBのみ【報告用】Fixed Cost_1115" xfId="1607"/>
    <cellStyle name="—_GS_Cash _NTT CROCI_コピー【報告用】Fixed Cost_1115" xfId="1608"/>
    <cellStyle name="—_GS_Cash _NTT proportionate" xfId="1609"/>
    <cellStyle name="—_GS_Cash _NTT proportionate_【③（SBB+BBM)+BBC】全事業合算10月度" xfId="1610"/>
    <cellStyle name="—_GS_Cash _NTT proportionate_【③（SBB+BBM)+BBC】全事業合算10月度_BBケーブルのみ【報告用】Fixed Cost_10月度" xfId="1611"/>
    <cellStyle name="—_GS_Cash _NTT proportionate_【③（SBB+BBM)+BBC】全事業合算10月度_BBモバイルのみ【報告用】Fixed Cost_10月度" xfId="1612"/>
    <cellStyle name="—_GS_Cash _NTT proportionate_【BBC・BBM抜き】Fixed Cost_10月度" xfId="1613"/>
    <cellStyle name="—_GS_Cash _NTT proportionate_【作業用】Fixed Cost" xfId="1614"/>
    <cellStyle name="—_GS_Cash _NTT proportionate_050314_PL明細（JT) 代おとく 18" xfId="1615"/>
    <cellStyle name="—_GS_Cash _NTT proportionate_050422_Dai SB form" xfId="1616"/>
    <cellStyle name="—_GS_Cash _NTT proportionate_050721_Dai PL 3" xfId="1617"/>
    <cellStyle name="—_GS_Cash _NTT proportionate_0509_Dai PL明細 1" xfId="1618"/>
    <cellStyle name="—_GS_Cash _NTT proportionate_Book1" xfId="1619"/>
    <cellStyle name="—_GS_Cash _NTT proportionate_Dai SB form 0504_CEO" xfId="1620"/>
    <cellStyle name="—_GS_Cash _NTT proportionate_Final_【SBB BOD】全事業合算9月度_1102" xfId="1621"/>
    <cellStyle name="—_GS_Cash _NTT proportionate_JTI事業計画　v1.1" xfId="1622"/>
    <cellStyle name="—_GS_Cash _NTT proportionate_Revised２【①SBB】全事業合算11月度" xfId="1623"/>
    <cellStyle name="—_GS_Cash _NTT proportionate_SBBのみ【報告用】Fixed Cost_1115" xfId="1624"/>
    <cellStyle name="—_GS_Cash _NTT proportionate_コピー【報告用】Fixed Cost_10月度_as of 1126" xfId="1625"/>
    <cellStyle name="—_GS_Cash _NTT proportionate_コピー【報告用】Fixed Cost_10月度_as of 1126_SBBのみ【報告用】Fixed Cost_1115" xfId="1626"/>
    <cellStyle name="—_GS_Cash _NTT proportionate_コピー【報告用】Fixed Cost_1115" xfId="1627"/>
    <cellStyle name="—_GS_Cash _Revised２【①SBB】全事業合算11月度" xfId="1628"/>
    <cellStyle name="—_GS_Cash _SBBのみ【報告用】Fixed Cost_1115" xfId="1629"/>
    <cellStyle name="—_GS_Cash _Sheet1" xfId="1630"/>
    <cellStyle name="—_GS_Cash _Sheet1_【③（SBB+BBM)+BBC】全事業合算10月度" xfId="1631"/>
    <cellStyle name="—_GS_Cash _Sheet1_【③（SBB+BBM)+BBC】全事業合算10月度_BBケーブルのみ【報告用】Fixed Cost_10月度" xfId="1632"/>
    <cellStyle name="—_GS_Cash _Sheet1_【③（SBB+BBM)+BBC】全事業合算10月度_BBモバイルのみ【報告用】Fixed Cost_10月度" xfId="1633"/>
    <cellStyle name="—_GS_Cash _Sheet1_【BBC・BBM抜き】Fixed Cost_10月度" xfId="1634"/>
    <cellStyle name="—_GS_Cash _Sheet1_【作業用】Fixed Cost" xfId="1635"/>
    <cellStyle name="—_GS_Cash _Sheet1_050314_PL明細（JT) 代おとく 18" xfId="1636"/>
    <cellStyle name="—_GS_Cash _Sheet1_050422_Dai SB form" xfId="1637"/>
    <cellStyle name="—_GS_Cash _Sheet1_050721_Dai PL 3" xfId="1638"/>
    <cellStyle name="—_GS_Cash _Sheet1_0509_Dai PL明細 1" xfId="1639"/>
    <cellStyle name="—_GS_Cash _Sheet1_Book1" xfId="1640"/>
    <cellStyle name="—_GS_Cash _Sheet1_Dai SB form 0504_CEO" xfId="1641"/>
    <cellStyle name="—_GS_Cash _Sheet1_Final_【SBB BOD】全事業合算9月度_1102" xfId="1642"/>
    <cellStyle name="—_GS_Cash _Sheet1_JTI事業計画　v1.1" xfId="1643"/>
    <cellStyle name="—_GS_Cash _Sheet1_Revised２【①SBB】全事業合算11月度" xfId="1644"/>
    <cellStyle name="—_GS_Cash _Sheet1_SBBのみ【報告用】Fixed Cost_1115" xfId="1645"/>
    <cellStyle name="—_GS_Cash _Sheet1_コピー【報告用】Fixed Cost_10月度_as of 1126" xfId="1646"/>
    <cellStyle name="—_GS_Cash _Sheet1_コピー【報告用】Fixed Cost_10月度_as of 1126_SBBのみ【報告用】Fixed Cost_1115" xfId="1647"/>
    <cellStyle name="—_GS_Cash _Sheet1_コピー【報告用】Fixed Cost_1115" xfId="1648"/>
    <cellStyle name="—_GS_Cash _コピー【報告用】Fixed Cost_10月度_as of 1126" xfId="1649"/>
    <cellStyle name="—_GS_Cash _コピー【報告用】Fixed Cost_10月度_as of 1126_SBBのみ【報告用】Fixed Cost_1115" xfId="1650"/>
    <cellStyle name="—_GS_Cash _コピー【報告用】Fixed Cost_1115" xfId="1651"/>
    <cellStyle name="—_GS_DCF" xfId="1652"/>
    <cellStyle name="—_GS_DCF_【③（SBB+BBM)+BBC】全事業合算10月度" xfId="1653"/>
    <cellStyle name="—_GS_DCF_【③（SBB+BBM)+BBC】全事業合算10月度_BBケーブルのみ【報告用】Fixed Cost_10月度" xfId="1654"/>
    <cellStyle name="—_GS_DCF_【③（SBB+BBM)+BBC】全事業合算10月度_BBモバイルのみ【報告用】Fixed Cost_10月度" xfId="1655"/>
    <cellStyle name="—_GS_DCF_【BBC・BBM抜き】Fixed Cost_10月度" xfId="1656"/>
    <cellStyle name="—_GS_DCF_【作業用】Fixed Cost" xfId="1657"/>
    <cellStyle name="—_GS_DCF_050314_PL明細（JT) 代おとく 18" xfId="1658"/>
    <cellStyle name="—_GS_DCF_050422_Dai SB form" xfId="1659"/>
    <cellStyle name="—_GS_DCF_050721_Dai PL 3" xfId="1660"/>
    <cellStyle name="—_GS_DCF_0509_Dai PL明細 1" xfId="1661"/>
    <cellStyle name="—_GS_DCF_100902 Helen NTT FCF to be sent" xfId="1662"/>
    <cellStyle name="—_GS_DCF_100902 Helen NTT FCF to be sent_【③（SBB+BBM)+BBC】全事業合算10月度" xfId="1663"/>
    <cellStyle name="—_GS_DCF_100902 Helen NTT FCF to be sent_【③（SBB+BBM)+BBC】全事業合算10月度_BBケーブルのみ【報告用】Fixed Cost_10月度" xfId="1664"/>
    <cellStyle name="—_GS_DCF_100902 Helen NTT FCF to be sent_【③（SBB+BBM)+BBC】全事業合算10月度_BBモバイルのみ【報告用】Fixed Cost_10月度" xfId="1665"/>
    <cellStyle name="—_GS_DCF_100902 Helen NTT FCF to be sent_【BBC・BBM抜き】Fixed Cost_10月度" xfId="1666"/>
    <cellStyle name="—_GS_DCF_100902 Helen NTT FCF to be sent_【作業用】Fixed Cost" xfId="1667"/>
    <cellStyle name="—_GS_DCF_100902 Helen NTT FCF to be sent_050314_PL明細（JT) 代おとく 18" xfId="1668"/>
    <cellStyle name="—_GS_DCF_100902 Helen NTT FCF to be sent_050422_Dai SB form" xfId="1669"/>
    <cellStyle name="—_GS_DCF_100902 Helen NTT FCF to be sent_050721_Dai PL 3" xfId="1670"/>
    <cellStyle name="—_GS_DCF_100902 Helen NTT FCF to be sent_0509_Dai PL明細 1" xfId="1671"/>
    <cellStyle name="—_GS_DCF_100902 Helen NTT FCF to be sent_Book1" xfId="1672"/>
    <cellStyle name="—_GS_DCF_100902 Helen NTT FCF to be sent_Dai SB form 0504_CEO" xfId="1673"/>
    <cellStyle name="—_GS_DCF_100902 Helen NTT FCF to be sent_Final_【SBB BOD】全事業合算9月度_1102" xfId="1674"/>
    <cellStyle name="—_GS_DCF_100902 Helen NTT FCF to be sent_JTI事業計画　v1.1" xfId="1675"/>
    <cellStyle name="—_GS_DCF_100902 Helen NTT FCF to be sent_Revised２【①SBB】全事業合算11月度" xfId="1676"/>
    <cellStyle name="—_GS_DCF_100902 Helen NTT FCF to be sent_SBBのみ【報告用】Fixed Cost_1115" xfId="1677"/>
    <cellStyle name="—_GS_DCF_100902 Helen NTT FCF to be sent_コピー【報告用】Fixed Cost_10月度_as of 1126" xfId="1678"/>
    <cellStyle name="—_GS_DCF_100902 Helen NTT FCF to be sent_コピー【報告用】Fixed Cost_10月度_as of 1126_SBBのみ【報告用】Fixed Cost_1115" xfId="1679"/>
    <cellStyle name="—_GS_DCF_100902 Helen NTT FCF to be sent_コピー【報告用】Fixed Cost_1115" xfId="1680"/>
    <cellStyle name="—_GS_DCF_Book1" xfId="1681"/>
    <cellStyle name="—_GS_DCF_Dai SB form 0504_CEO" xfId="1682"/>
    <cellStyle name="—_GS_DCF_EM-Optus" xfId="1683"/>
    <cellStyle name="—_GS_DCF_EM-Optus_【③（SBB+BBM)+BBC】全事業合算10月度" xfId="1684"/>
    <cellStyle name="—_GS_DCF_EM-Optus_【③（SBB+BBM)+BBC】全事業合算10月度_BBケーブルのみ【報告用】Fixed Cost_10月度" xfId="1685"/>
    <cellStyle name="—_GS_DCF_EM-Optus_【③（SBB+BBM)+BBC】全事業合算10月度_BBモバイルのみ【報告用】Fixed Cost_10月度" xfId="1686"/>
    <cellStyle name="—_GS_DCF_EM-Optus_【BBC・BBM抜き】Fixed Cost_10月度" xfId="1687"/>
    <cellStyle name="—_GS_DCF_EM-Optus_【作業用】Fixed Cost" xfId="1688"/>
    <cellStyle name="—_GS_DCF_EM-Optus_050314_PL明細（JT) 代おとく 18" xfId="1689"/>
    <cellStyle name="—_GS_DCF_EM-Optus_050422_Dai SB form" xfId="1690"/>
    <cellStyle name="—_GS_DCF_EM-Optus_050721_Dai PL 3" xfId="1691"/>
    <cellStyle name="—_GS_DCF_EM-Optus_0509_Dai PL明細 1" xfId="1692"/>
    <cellStyle name="—_GS_DCF_EM-Optus_Book1" xfId="1693"/>
    <cellStyle name="—_GS_DCF_EM-Optus_Dai SB form 0504_CEO" xfId="1694"/>
    <cellStyle name="—_GS_DCF_EM-Optus_Final_【SBB BOD】全事業合算9月度_1102" xfId="1695"/>
    <cellStyle name="—_GS_DCF_EM-Optus_JTI事業計画　v1.1" xfId="1696"/>
    <cellStyle name="—_GS_DCF_EM-Optus_Revised２【①SBB】全事業合算11月度" xfId="1697"/>
    <cellStyle name="—_GS_DCF_EM-Optus_SBBのみ【報告用】Fixed Cost_1115" xfId="1698"/>
    <cellStyle name="—_GS_DCF_EM-Optus_コピー【報告用】Fixed Cost_10月度_as of 1126" xfId="1699"/>
    <cellStyle name="—_GS_DCF_EM-Optus_コピー【報告用】Fixed Cost_10月度_as of 1126_SBBのみ【報告用】Fixed Cost_1115" xfId="1700"/>
    <cellStyle name="—_GS_DCF_EM-Optus_コピー【報告用】Fixed Cost_1115" xfId="1701"/>
    <cellStyle name="—_GS_DCF_Final_【SBB BOD】全事業合算9月度_1102" xfId="1702"/>
    <cellStyle name="—_GS_DCF_GlobalValuation_Japan" xfId="1703"/>
    <cellStyle name="—_GS_DCF_GlobalValuation_Japan_【③（SBB+BBM)+BBC】全事業合算10月度" xfId="1704"/>
    <cellStyle name="—_GS_DCF_GlobalValuation_Japan_【③（SBB+BBM)+BBC】全事業合算10月度_BBケーブルのみ【報告用】Fixed Cost_10月度" xfId="1705"/>
    <cellStyle name="—_GS_DCF_GlobalValuation_Japan_【③（SBB+BBM)+BBC】全事業合算10月度_BBモバイルのみ【報告用】Fixed Cost_10月度" xfId="1706"/>
    <cellStyle name="—_GS_DCF_GlobalValuation_Japan_【BBC・BBM抜き】Fixed Cost_10月度" xfId="1707"/>
    <cellStyle name="—_GS_DCF_GlobalValuation_Japan_【作業用】Fixed Cost" xfId="1708"/>
    <cellStyle name="—_GS_DCF_GlobalValuation_Japan_050314_PL明細（JT) 代おとく 18" xfId="1709"/>
    <cellStyle name="—_GS_DCF_GlobalValuation_Japan_050422_Dai SB form" xfId="1710"/>
    <cellStyle name="—_GS_DCF_GlobalValuation_Japan_050721_Dai PL 3" xfId="1711"/>
    <cellStyle name="—_GS_DCF_GlobalValuation_Japan_0509_Dai PL明細 1" xfId="1712"/>
    <cellStyle name="—_GS_DCF_GlobalValuation_Japan_Book1" xfId="1713"/>
    <cellStyle name="—_GS_DCF_GlobalValuation_Japan_Dai SB form 0504_CEO" xfId="1714"/>
    <cellStyle name="—_GS_DCF_GlobalValuation_Japan_Final_【SBB BOD】全事業合算9月度_1102" xfId="1715"/>
    <cellStyle name="—_GS_DCF_GlobalValuation_Japan_JTI事業計画　v1.1" xfId="1716"/>
    <cellStyle name="—_GS_DCF_GlobalValuation_Japan_Revised２【①SBB】全事業合算11月度" xfId="1717"/>
    <cellStyle name="—_GS_DCF_GlobalValuation_Japan_SBBのみ【報告用】Fixed Cost_1115" xfId="1718"/>
    <cellStyle name="—_GS_DCF_GlobalValuation_Japan_コピー【報告用】Fixed Cost_10月度_as of 1126" xfId="1719"/>
    <cellStyle name="—_GS_DCF_GlobalValuation_Japan_コピー【報告用】Fixed Cost_10月度_as of 1126_SBBのみ【報告用】Fixed Cost_1115" xfId="1720"/>
    <cellStyle name="—_GS_DCF_GlobalValuation_Japan_コピー【報告用】Fixed Cost_1115" xfId="1721"/>
    <cellStyle name="—_GS_DCF_JT CROCI" xfId="1722"/>
    <cellStyle name="—_GS_DCF_JT CROCI_【③（SBB+BBM)+BBC】全事業合算10月度" xfId="1723"/>
    <cellStyle name="—_GS_DCF_JT CROCI_【③（SBB+BBM)+BBC】全事業合算10月度_BBケーブルのみ【報告用】Fixed Cost_10月度" xfId="1724"/>
    <cellStyle name="—_GS_DCF_JT CROCI_【③（SBB+BBM)+BBC】全事業合算10月度_BBモバイルのみ【報告用】Fixed Cost_10月度" xfId="1725"/>
    <cellStyle name="—_GS_DCF_JT CROCI_【BBC・BBM抜き】Fixed Cost_10月度" xfId="1726"/>
    <cellStyle name="—_GS_DCF_JT CROCI_【作業用】Fixed Cost" xfId="1727"/>
    <cellStyle name="—_GS_DCF_JT CROCI_050314_PL明細（JT) 代おとく 18" xfId="1728"/>
    <cellStyle name="—_GS_DCF_JT CROCI_050422_Dai SB form" xfId="1729"/>
    <cellStyle name="—_GS_DCF_JT CROCI_050721_Dai PL 3" xfId="1730"/>
    <cellStyle name="—_GS_DCF_JT CROCI_0509_Dai PL明細 1" xfId="1731"/>
    <cellStyle name="—_GS_DCF_JT CROCI_Book1" xfId="1732"/>
    <cellStyle name="—_GS_DCF_JT CROCI_Dai SB form 0504_CEO" xfId="1733"/>
    <cellStyle name="—_GS_DCF_JT CROCI_Final_【SBB BOD】全事業合算9月度_1102" xfId="1734"/>
    <cellStyle name="—_GS_DCF_JT CROCI_JTI事業計画　v1.1" xfId="1735"/>
    <cellStyle name="—_GS_DCF_JT CROCI_Revised２【①SBB】全事業合算11月度" xfId="1736"/>
    <cellStyle name="—_GS_DCF_JT CROCI_SBBのみ【報告用】Fixed Cost_1115" xfId="1737"/>
    <cellStyle name="—_GS_DCF_JT CROCI_コピー【報告用】Fixed Cost_10月度_as of 1126" xfId="1738"/>
    <cellStyle name="—_GS_DCF_JT CROCI_コピー【報告用】Fixed Cost_10月度_as of 1126_SBBのみ【報告用】Fixed Cost_1115" xfId="1739"/>
    <cellStyle name="—_GS_DCF_JT CROCI_コピー【報告用】Fixed Cost_1115" xfId="1740"/>
    <cellStyle name="—_GS_DCF_JTI事業計画　v1.1" xfId="1741"/>
    <cellStyle name="—_GS_DCF_KDDI CROCI" xfId="1742"/>
    <cellStyle name="—_GS_DCF_KDDI CROCI_【③（SBB+BBM)+BBC】全事業合算10月度" xfId="1743"/>
    <cellStyle name="—_GS_DCF_KDDI CROCI_【③（SBB+BBM)+BBC】全事業合算10月度_BBケーブルのみ【報告用】Fixed Cost_10月度" xfId="1744"/>
    <cellStyle name="—_GS_DCF_KDDI CROCI_【③（SBB+BBM)+BBC】全事業合算10月度_BBモバイルのみ【報告用】Fixed Cost_10月度" xfId="1745"/>
    <cellStyle name="—_GS_DCF_KDDI CROCI_【BBC・BBM抜き】Fixed Cost_10月度" xfId="1746"/>
    <cellStyle name="—_GS_DCF_KDDI CROCI_【作業用】Fixed Cost" xfId="1747"/>
    <cellStyle name="—_GS_DCF_KDDI CROCI_050314_PL明細（JT) 代おとく 18" xfId="1748"/>
    <cellStyle name="—_GS_DCF_KDDI CROCI_050422_Dai SB form" xfId="1749"/>
    <cellStyle name="—_GS_DCF_KDDI CROCI_050721_Dai PL 3" xfId="1750"/>
    <cellStyle name="—_GS_DCF_KDDI CROCI_0509_Dai PL明細 1" xfId="1751"/>
    <cellStyle name="—_GS_DCF_KDDI CROCI_Book1" xfId="1752"/>
    <cellStyle name="—_GS_DCF_KDDI CROCI_Dai SB form 0504_CEO" xfId="1753"/>
    <cellStyle name="—_GS_DCF_KDDI CROCI_Final_【SBB BOD】全事業合算9月度_1102" xfId="1754"/>
    <cellStyle name="—_GS_DCF_KDDI CROCI_JTI事業計画　v1.1" xfId="1755"/>
    <cellStyle name="—_GS_DCF_KDDI CROCI_Revised２【①SBB】全事業合算11月度" xfId="1756"/>
    <cellStyle name="—_GS_DCF_KDDI CROCI_SBBのみ【報告用】Fixed Cost_1115" xfId="1757"/>
    <cellStyle name="—_GS_DCF_KDDI CROCI_コピー【報告用】Fixed Cost_10月度_as of 1126" xfId="1758"/>
    <cellStyle name="—_GS_DCF_KDDI CROCI_コピー【報告用】Fixed Cost_10月度_as of 1126_SBBのみ【報告用】Fixed Cost_1115" xfId="1759"/>
    <cellStyle name="—_GS_DCF_KDDI CROCI_コピー【報告用】Fixed Cost_1115" xfId="1760"/>
    <cellStyle name="—_GS_DCF_NTT CROCI" xfId="1761"/>
    <cellStyle name="—_GS_DCF_NTT CROCI_【③（SBB+BBM)+BBC】全事業合算10月度" xfId="1762"/>
    <cellStyle name="—_GS_DCF_NTT CROCI_【③（SBB+BBM)+BBC】全事業合算10月度_BBケーブルのみ【報告用】Fixed Cost_10月度" xfId="1763"/>
    <cellStyle name="—_GS_DCF_NTT CROCI_【③（SBB+BBM)+BBC】全事業合算10月度_BBモバイルのみ【報告用】Fixed Cost_10月度" xfId="1764"/>
    <cellStyle name="—_GS_DCF_NTT CROCI_【BBC・BBM抜き】Fixed Cost_10月度" xfId="1765"/>
    <cellStyle name="—_GS_DCF_NTT CROCI_【作業用】Fixed Cost" xfId="1766"/>
    <cellStyle name="—_GS_DCF_NTT CROCI_050314_PL明細（JT) 代おとく 18" xfId="1767"/>
    <cellStyle name="—_GS_DCF_NTT CROCI_050422_Dai SB form" xfId="1768"/>
    <cellStyle name="—_GS_DCF_NTT CROCI_050721_Dai PL 3" xfId="1769"/>
    <cellStyle name="—_GS_DCF_NTT CROCI_0509_Dai PL明細 1" xfId="1770"/>
    <cellStyle name="—_GS_DCF_NTT CROCI_Book1" xfId="1771"/>
    <cellStyle name="—_GS_DCF_NTT CROCI_Dai SB form 0504_CEO" xfId="1772"/>
    <cellStyle name="—_GS_DCF_NTT CROCI_Final_【SBB BOD】全事業合算9月度_1102" xfId="1773"/>
    <cellStyle name="—_GS_DCF_NTT CROCI_JTI事業計画　v1.1" xfId="1774"/>
    <cellStyle name="—_GS_DCF_NTT CROCI_Revised２【①SBB】全事業合算11月度" xfId="1775"/>
    <cellStyle name="—_GS_DCF_NTT CROCI_SBBのみ【報告用】Fixed Cost_1115" xfId="1776"/>
    <cellStyle name="—_GS_DCF_NTT CROCI_コピー【報告用】Fixed Cost_10月度_as of 1126" xfId="1777"/>
    <cellStyle name="—_GS_DCF_NTT CROCI_コピー【報告用】Fixed Cost_10月度_as of 1126_SBBのみ【報告用】Fixed Cost_1115" xfId="1778"/>
    <cellStyle name="—_GS_DCF_NTT CROCI_コピー【報告用】Fixed Cost_1115" xfId="1779"/>
    <cellStyle name="—_GS_DCF_NTT proportionate" xfId="1780"/>
    <cellStyle name="—_GS_DCF_NTT proportionate_【③（SBB+BBM)+BBC】全事業合算10月度" xfId="1781"/>
    <cellStyle name="—_GS_DCF_NTT proportionate_【③（SBB+BBM)+BBC】全事業合算10月度_BBケーブルのみ【報告用】Fixed Cost_10月度" xfId="1782"/>
    <cellStyle name="—_GS_DCF_NTT proportionate_【③（SBB+BBM)+BBC】全事業合算10月度_BBモバイルのみ【報告用】Fixed Cost_10月度" xfId="1783"/>
    <cellStyle name="—_GS_DCF_NTT proportionate_【BBC・BBM抜き】Fixed Cost_10月度" xfId="1784"/>
    <cellStyle name="—_GS_DCF_NTT proportionate_【作業用】Fixed Cost" xfId="1785"/>
    <cellStyle name="—_GS_DCF_NTT proportionate_050314_PL明細（JT) 代おとく 18" xfId="1786"/>
    <cellStyle name="—_GS_DCF_NTT proportionate_050422_Dai SB form" xfId="1787"/>
    <cellStyle name="—_GS_DCF_NTT proportionate_050721_Dai PL 3" xfId="1788"/>
    <cellStyle name="—_GS_DCF_NTT proportionate_0509_Dai PL明細 1" xfId="1789"/>
    <cellStyle name="—_GS_DCF_NTT proportionate_Book1" xfId="1790"/>
    <cellStyle name="—_GS_DCF_NTT proportionate_Dai SB form 0504_CEO" xfId="1791"/>
    <cellStyle name="—_GS_DCF_NTT proportionate_Final_【SBB BOD】全事業合算9月度_1102" xfId="1792"/>
    <cellStyle name="—_GS_DCF_NTT proportionate_JTI事業計画　v1.1" xfId="1793"/>
    <cellStyle name="—_GS_DCF_NTT proportionate_Revised２【①SBB】全事業合算11月度" xfId="1794"/>
    <cellStyle name="—_GS_DCF_NTT proportionate_SBBのみ【報告用】Fixed Cost_1115" xfId="1795"/>
    <cellStyle name="—_GS_DCF_NTT proportionate_コピー【報告用】Fixed Cost_10月度_as of 1126" xfId="1796"/>
    <cellStyle name="—_GS_DCF_NTT proportionate_コピー【報告用】Fixed Cost_10月度_as of 1126_SBBのみ【報告用】Fixed Cost_1115" xfId="1797"/>
    <cellStyle name="—_GS_DCF_NTT proportionate_コピー【報告用】Fixed Cost_1115" xfId="1798"/>
    <cellStyle name="—_GS_DCF_Revised２【①SBB】全事業合算11月度" xfId="1799"/>
    <cellStyle name="—_GS_DCF_SBBのみ【報告用】Fixed Cost_1115" xfId="1800"/>
    <cellStyle name="—_GS_DCF_Sheet1" xfId="1801"/>
    <cellStyle name="—_GS_DCF_Sheet1_【③（SBB+BBM)+BBC】全事業合算10月度" xfId="1802"/>
    <cellStyle name="—_GS_DCF_Sheet1_【③（SBB+BBM)+BBC】全事業合算10月度_BBケーブルのみ【報告用】Fixed Cost_10月度" xfId="1803"/>
    <cellStyle name="—_GS_DCF_Sheet1_【③（SBB+BBM)+BBC】全事業合算10月度_BBモバイルのみ【報告用】Fixed Cost_10月度" xfId="1804"/>
    <cellStyle name="—_GS_DCF_Sheet1_【BBC・BBM抜き】Fixed Cost_10月度" xfId="1805"/>
    <cellStyle name="—_GS_DCF_Sheet1_【作業用】Fixed Cost" xfId="1806"/>
    <cellStyle name="—_GS_DCF_Sheet1_050314_PL明細（JT) 代おとく 18" xfId="1807"/>
    <cellStyle name="—_GS_DCF_Sheet1_050422_Dai SB form" xfId="1808"/>
    <cellStyle name="—_GS_DCF_Sheet1_050721_Dai PL 3" xfId="1809"/>
    <cellStyle name="—_GS_DCF_Sheet1_0509_Dai PL明細 1" xfId="1810"/>
    <cellStyle name="—_GS_DCF_Sheet1_Book1" xfId="1811"/>
    <cellStyle name="—_GS_DCF_Sheet1_Dai SB form 0504_CEO" xfId="1812"/>
    <cellStyle name="—_GS_DCF_Sheet1_Final_【SBB BOD】全事業合算9月度_1102" xfId="1813"/>
    <cellStyle name="—_GS_DCF_Sheet1_JTI事業計画　v1.1" xfId="1814"/>
    <cellStyle name="—_GS_DCF_Sheet1_Revised２【①SBB】全事業合算11月度" xfId="1815"/>
    <cellStyle name="—_GS_DCF_Sheet1_SBBのみ【報告用】Fixed Cost_1115" xfId="1816"/>
    <cellStyle name="—_GS_DCF_Sheet1_コピー【報告用】Fixed Cost_10月度_as of 1126" xfId="1817"/>
    <cellStyle name="—_GS_DCF_Sheet1_コピー【報告用】Fixed Cost_10月度_as of 1126_SBBのみ【報告用】Fixed Cost_1115" xfId="1818"/>
    <cellStyle name="—_GS_DCF_Sheet1_コピー【報告用】Fixed Cost_1115" xfId="1819"/>
    <cellStyle name="—_GS_DCF_コピー【報告用】Fixed Cost_10月度_as of 1126" xfId="1820"/>
    <cellStyle name="—_GS_DCF_コピー【報告用】Fixed Cost_10月度_as of 1126_SBBのみ【報告用】Fixed Cost_1115" xfId="1821"/>
    <cellStyle name="—_GS_DCF_コピー【報告用】Fixed Cost_1115" xfId="1822"/>
    <cellStyle name="—_GS_PNL" xfId="1823"/>
    <cellStyle name="—_GS_PNL_【③（SBB+BBM)+BBC】全事業合算10月度" xfId="1824"/>
    <cellStyle name="—_GS_PNL_【③（SBB+BBM)+BBC】全事業合算10月度_BBケーブルのみ【報告用】Fixed Cost_10月度" xfId="1825"/>
    <cellStyle name="—_GS_PNL_【③（SBB+BBM)+BBC】全事業合算10月度_BBモバイルのみ【報告用】Fixed Cost_10月度" xfId="1826"/>
    <cellStyle name="—_GS_PNL_【BBC・BBM抜き】Fixed Cost_10月度" xfId="1827"/>
    <cellStyle name="—_GS_PNL_【作業用】Fixed Cost" xfId="1828"/>
    <cellStyle name="—_GS_PNL_050314_PL明細（JT) 代おとく 18" xfId="1829"/>
    <cellStyle name="—_GS_PNL_050422_Dai SB form" xfId="1830"/>
    <cellStyle name="—_GS_PNL_050721_Dai PL 3" xfId="1831"/>
    <cellStyle name="—_GS_PNL_0509_Dai PL明細 1" xfId="1832"/>
    <cellStyle name="—_GS_PNL_100902 Helen NTT FCF to be sent" xfId="1833"/>
    <cellStyle name="—_GS_PNL_100902 Helen NTT FCF to be sent_【③（SBB+BBM)+BBC】全事業合算10月度" xfId="1834"/>
    <cellStyle name="—_GS_PNL_100902 Helen NTT FCF to be sent_【③（SBB+BBM)+BBC】全事業合算10月度_BBケーブルのみ【報告用】Fixed Cost_10月度" xfId="1835"/>
    <cellStyle name="—_GS_PNL_100902 Helen NTT FCF to be sent_【③（SBB+BBM)+BBC】全事業合算10月度_BBモバイルのみ【報告用】Fixed Cost_10月度" xfId="1836"/>
    <cellStyle name="—_GS_PNL_100902 Helen NTT FCF to be sent_【BBC・BBM抜き】Fixed Cost_10月度" xfId="1837"/>
    <cellStyle name="—_GS_PNL_100902 Helen NTT FCF to be sent_【作業用】Fixed Cost" xfId="1838"/>
    <cellStyle name="—_GS_PNL_100902 Helen NTT FCF to be sent_050314_PL明細（JT) 代おとく 18" xfId="1839"/>
    <cellStyle name="—_GS_PNL_100902 Helen NTT FCF to be sent_050422_Dai SB form" xfId="1840"/>
    <cellStyle name="—_GS_PNL_100902 Helen NTT FCF to be sent_050721_Dai PL 3" xfId="1841"/>
    <cellStyle name="—_GS_PNL_100902 Helen NTT FCF to be sent_0509_Dai PL明細 1" xfId="1842"/>
    <cellStyle name="—_GS_PNL_100902 Helen NTT FCF to be sent_Book1" xfId="1843"/>
    <cellStyle name="—_GS_PNL_100902 Helen NTT FCF to be sent_Dai SB form 0504_CEO" xfId="1844"/>
    <cellStyle name="—_GS_PNL_100902 Helen NTT FCF to be sent_Final_【SBB BOD】全事業合算9月度_1102" xfId="1845"/>
    <cellStyle name="—_GS_PNL_100902 Helen NTT FCF to be sent_JTI事業計画　v1.1" xfId="1846"/>
    <cellStyle name="—_GS_PNL_100902 Helen NTT FCF to be sent_Revised２【①SBB】全事業合算11月度" xfId="1847"/>
    <cellStyle name="—_GS_PNL_100902 Helen NTT FCF to be sent_SBBのみ【報告用】Fixed Cost_1115" xfId="1848"/>
    <cellStyle name="—_GS_PNL_100902 Helen NTT FCF to be sent_コピー【報告用】Fixed Cost_10月度_as of 1126" xfId="1849"/>
    <cellStyle name="—_GS_PNL_100902 Helen NTT FCF to be sent_コピー【報告用】Fixed Cost_10月度_as of 1126_SBBのみ【報告用】Fixed Cost_1115" xfId="1850"/>
    <cellStyle name="—_GS_PNL_100902 Helen NTT FCF to be sent_コピー【報告用】Fixed Cost_1115" xfId="1851"/>
    <cellStyle name="—_GS_PNL_Book1" xfId="1852"/>
    <cellStyle name="—_GS_PNL_Dai SB form 0504_CEO" xfId="1853"/>
    <cellStyle name="—_GS_PNL_EM-Optus" xfId="1854"/>
    <cellStyle name="—_GS_PNL_EM-Optus_【③（SBB+BBM)+BBC】全事業合算10月度" xfId="1855"/>
    <cellStyle name="—_GS_PNL_EM-Optus_【③（SBB+BBM)+BBC】全事業合算10月度_BBケーブルのみ【報告用】Fixed Cost_10月度" xfId="1856"/>
    <cellStyle name="—_GS_PNL_EM-Optus_【③（SBB+BBM)+BBC】全事業合算10月度_BBモバイルのみ【報告用】Fixed Cost_10月度" xfId="1857"/>
    <cellStyle name="—_GS_PNL_EM-Optus_【BBC・BBM抜き】Fixed Cost_10月度" xfId="1858"/>
    <cellStyle name="—_GS_PNL_EM-Optus_【作業用】Fixed Cost" xfId="1859"/>
    <cellStyle name="—_GS_PNL_EM-Optus_050314_PL明細（JT) 代おとく 18" xfId="1860"/>
    <cellStyle name="—_GS_PNL_EM-Optus_050422_Dai SB form" xfId="1861"/>
    <cellStyle name="—_GS_PNL_EM-Optus_050721_Dai PL 3" xfId="1862"/>
    <cellStyle name="—_GS_PNL_EM-Optus_0509_Dai PL明細 1" xfId="1863"/>
    <cellStyle name="—_GS_PNL_EM-Optus_Book1" xfId="1864"/>
    <cellStyle name="—_GS_PNL_EM-Optus_Dai SB form 0504_CEO" xfId="1865"/>
    <cellStyle name="—_GS_PNL_EM-Optus_Final_【SBB BOD】全事業合算9月度_1102" xfId="1866"/>
    <cellStyle name="—_GS_PNL_EM-Optus_JTI事業計画　v1.1" xfId="1867"/>
    <cellStyle name="—_GS_PNL_EM-Optus_Revised２【①SBB】全事業合算11月度" xfId="1868"/>
    <cellStyle name="—_GS_PNL_EM-Optus_SBBのみ【報告用】Fixed Cost_1115" xfId="1869"/>
    <cellStyle name="—_GS_PNL_EM-Optus_コピー【報告用】Fixed Cost_10月度_as of 1126" xfId="1870"/>
    <cellStyle name="—_GS_PNL_EM-Optus_コピー【報告用】Fixed Cost_10月度_as of 1126_SBBのみ【報告用】Fixed Cost_1115" xfId="1871"/>
    <cellStyle name="—_GS_PNL_EM-Optus_コピー【報告用】Fixed Cost_1115" xfId="1872"/>
    <cellStyle name="—_GS_PNL_Final_【SBB BOD】全事業合算9月度_1102" xfId="1873"/>
    <cellStyle name="—_GS_PNL_GlobalValuation_Japan" xfId="1874"/>
    <cellStyle name="—_GS_PNL_GlobalValuation_Japan_【③（SBB+BBM)+BBC】全事業合算10月度" xfId="1875"/>
    <cellStyle name="—_GS_PNL_GlobalValuation_Japan_【③（SBB+BBM)+BBC】全事業合算10月度_BBケーブルのみ【報告用】Fixed Cost_10月度" xfId="1876"/>
    <cellStyle name="—_GS_PNL_GlobalValuation_Japan_【③（SBB+BBM)+BBC】全事業合算10月度_BBモバイルのみ【報告用】Fixed Cost_10月度" xfId="1877"/>
    <cellStyle name="—_GS_PNL_GlobalValuation_Japan_【BBC・BBM抜き】Fixed Cost_10月度" xfId="1878"/>
    <cellStyle name="—_GS_PNL_GlobalValuation_Japan_【作業用】Fixed Cost" xfId="1879"/>
    <cellStyle name="—_GS_PNL_GlobalValuation_Japan_050314_PL明細（JT) 代おとく 18" xfId="1880"/>
    <cellStyle name="—_GS_PNL_GlobalValuation_Japan_050422_Dai SB form" xfId="1881"/>
    <cellStyle name="—_GS_PNL_GlobalValuation_Japan_050721_Dai PL 3" xfId="1882"/>
    <cellStyle name="—_GS_PNL_GlobalValuation_Japan_0509_Dai PL明細 1" xfId="1883"/>
    <cellStyle name="—_GS_PNL_GlobalValuation_Japan_Book1" xfId="1884"/>
    <cellStyle name="—_GS_PNL_GlobalValuation_Japan_Dai SB form 0504_CEO" xfId="1885"/>
    <cellStyle name="—_GS_PNL_GlobalValuation_Japan_Final_【SBB BOD】全事業合算9月度_1102" xfId="1886"/>
    <cellStyle name="—_GS_PNL_GlobalValuation_Japan_JTI事業計画　v1.1" xfId="1887"/>
    <cellStyle name="—_GS_PNL_GlobalValuation_Japan_Revised２【①SBB】全事業合算11月度" xfId="1888"/>
    <cellStyle name="—_GS_PNL_GlobalValuation_Japan_SBBのみ【報告用】Fixed Cost_1115" xfId="1889"/>
    <cellStyle name="—_GS_PNL_GlobalValuation_Japan_コピー【報告用】Fixed Cost_10月度_as of 1126" xfId="1890"/>
    <cellStyle name="—_GS_PNL_GlobalValuation_Japan_コピー【報告用】Fixed Cost_10月度_as of 1126_SBBのみ【報告用】Fixed Cost_1115" xfId="1891"/>
    <cellStyle name="—_GS_PNL_GlobalValuation_Japan_コピー【報告用】Fixed Cost_1115" xfId="1892"/>
    <cellStyle name="—_GS_PNL_JT CROCI" xfId="1893"/>
    <cellStyle name="—_GS_PNL_JT CROCI_【③（SBB+BBM)+BBC】全事業合算10月度" xfId="1894"/>
    <cellStyle name="—_GS_PNL_JT CROCI_【③（SBB+BBM)+BBC】全事業合算10月度_BBケーブルのみ【報告用】Fixed Cost_10月度" xfId="1895"/>
    <cellStyle name="—_GS_PNL_JT CROCI_【③（SBB+BBM)+BBC】全事業合算10月度_BBモバイルのみ【報告用】Fixed Cost_10月度" xfId="1896"/>
    <cellStyle name="—_GS_PNL_JT CROCI_【BBC・BBM抜き】Fixed Cost_10月度" xfId="1897"/>
    <cellStyle name="—_GS_PNL_JT CROCI_【作業用】Fixed Cost" xfId="1898"/>
    <cellStyle name="—_GS_PNL_JT CROCI_050314_PL明細（JT) 代おとく 18" xfId="1899"/>
    <cellStyle name="—_GS_PNL_JT CROCI_050422_Dai SB form" xfId="1900"/>
    <cellStyle name="—_GS_PNL_JT CROCI_050721_Dai PL 3" xfId="1901"/>
    <cellStyle name="—_GS_PNL_JT CROCI_0509_Dai PL明細 1" xfId="1902"/>
    <cellStyle name="—_GS_PNL_JT CROCI_Book1" xfId="1903"/>
    <cellStyle name="—_GS_PNL_JT CROCI_Dai SB form 0504_CEO" xfId="1904"/>
    <cellStyle name="—_GS_PNL_JT CROCI_Final_【SBB BOD】全事業合算9月度_1102" xfId="1905"/>
    <cellStyle name="—_GS_PNL_JT CROCI_JTI事業計画　v1.1" xfId="1906"/>
    <cellStyle name="—_GS_PNL_JT CROCI_Revised２【①SBB】全事業合算11月度" xfId="1907"/>
    <cellStyle name="—_GS_PNL_JT CROCI_SBBのみ【報告用】Fixed Cost_1115" xfId="1908"/>
    <cellStyle name="—_GS_PNL_JT CROCI_コピー【報告用】Fixed Cost_10月度_as of 1126" xfId="1909"/>
    <cellStyle name="—_GS_PNL_JT CROCI_コピー【報告用】Fixed Cost_10月度_as of 1126_SBBのみ【報告用】Fixed Cost_1115" xfId="1910"/>
    <cellStyle name="—_GS_PNL_JT CROCI_コピー【報告用】Fixed Cost_1115" xfId="1911"/>
    <cellStyle name="—_GS_PNL_JTI事業計画　v1.1" xfId="1912"/>
    <cellStyle name="—_GS_PNL_KDDI CROCI" xfId="1913"/>
    <cellStyle name="—_GS_PNL_KDDI CROCI_【③（SBB+BBM)+BBC】全事業合算10月度" xfId="1914"/>
    <cellStyle name="—_GS_PNL_KDDI CROCI_【③（SBB+BBM)+BBC】全事業合算10月度_BBケーブルのみ【報告用】Fixed Cost_10月度" xfId="1915"/>
    <cellStyle name="—_GS_PNL_KDDI CROCI_【③（SBB+BBM)+BBC】全事業合算10月度_BBモバイルのみ【報告用】Fixed Cost_10月度" xfId="1916"/>
    <cellStyle name="—_GS_PNL_KDDI CROCI_【BBC・BBM抜き】Fixed Cost_10月度" xfId="1917"/>
    <cellStyle name="—_GS_PNL_KDDI CROCI_【作業用】Fixed Cost" xfId="1918"/>
    <cellStyle name="—_GS_PNL_KDDI CROCI_050314_PL明細（JT) 代おとく 18" xfId="1919"/>
    <cellStyle name="—_GS_PNL_KDDI CROCI_050422_Dai SB form" xfId="1920"/>
    <cellStyle name="—_GS_PNL_KDDI CROCI_050721_Dai PL 3" xfId="1921"/>
    <cellStyle name="—_GS_PNL_KDDI CROCI_0509_Dai PL明細 1" xfId="1922"/>
    <cellStyle name="—_GS_PNL_KDDI CROCI_Book1" xfId="1923"/>
    <cellStyle name="—_GS_PNL_KDDI CROCI_Dai SB form 0504_CEO" xfId="1924"/>
    <cellStyle name="—_GS_PNL_KDDI CROCI_Final_【SBB BOD】全事業合算9月度_1102" xfId="1925"/>
    <cellStyle name="—_GS_PNL_KDDI CROCI_JTI事業計画　v1.1" xfId="1926"/>
    <cellStyle name="—_GS_PNL_KDDI CROCI_Revised２【①SBB】全事業合算11月度" xfId="1927"/>
    <cellStyle name="—_GS_PNL_KDDI CROCI_SBBのみ【報告用】Fixed Cost_1115" xfId="1928"/>
    <cellStyle name="—_GS_PNL_KDDI CROCI_コピー【報告用】Fixed Cost_10月度_as of 1126" xfId="1929"/>
    <cellStyle name="—_GS_PNL_KDDI CROCI_コピー【報告用】Fixed Cost_10月度_as of 1126_SBBのみ【報告用】Fixed Cost_1115" xfId="1930"/>
    <cellStyle name="—_GS_PNL_KDDI CROCI_コピー【報告用】Fixed Cost_1115" xfId="1931"/>
    <cellStyle name="—_GS_PNL_NTT CROCI" xfId="1932"/>
    <cellStyle name="—_GS_PNL_NTT CROCI_【③（SBB+BBM)+BBC】全事業合算10月度" xfId="1933"/>
    <cellStyle name="—_GS_PNL_NTT CROCI_【③（SBB+BBM)+BBC】全事業合算10月度_BBケーブルのみ【報告用】Fixed Cost_10月度" xfId="1934"/>
    <cellStyle name="—_GS_PNL_NTT CROCI_【③（SBB+BBM)+BBC】全事業合算10月度_BBモバイルのみ【報告用】Fixed Cost_10月度" xfId="1935"/>
    <cellStyle name="—_GS_PNL_NTT CROCI_【BBC・BBM抜き】Fixed Cost_10月度" xfId="1936"/>
    <cellStyle name="—_GS_PNL_NTT CROCI_【作業用】Fixed Cost" xfId="1937"/>
    <cellStyle name="—_GS_PNL_NTT CROCI_050314_PL明細（JT) 代おとく 18" xfId="1938"/>
    <cellStyle name="—_GS_PNL_NTT CROCI_050422_Dai SB form" xfId="1939"/>
    <cellStyle name="—_GS_PNL_NTT CROCI_050721_Dai PL 3" xfId="1940"/>
    <cellStyle name="—_GS_PNL_NTT CROCI_0509_Dai PL明細 1" xfId="1941"/>
    <cellStyle name="—_GS_PNL_NTT CROCI_Book1" xfId="1942"/>
    <cellStyle name="—_GS_PNL_NTT CROCI_Dai SB form 0504_CEO" xfId="1943"/>
    <cellStyle name="—_GS_PNL_NTT CROCI_Final_【SBB BOD】全事業合算9月度_1102" xfId="1944"/>
    <cellStyle name="—_GS_PNL_NTT CROCI_JTI事業計画　v1.1" xfId="1945"/>
    <cellStyle name="—_GS_PNL_NTT CROCI_Revised２【①SBB】全事業合算11月度" xfId="1946"/>
    <cellStyle name="—_GS_PNL_NTT CROCI_SBBのみ【報告用】Fixed Cost_1115" xfId="1947"/>
    <cellStyle name="—_GS_PNL_NTT CROCI_コピー【報告用】Fixed Cost_10月度_as of 1126" xfId="1948"/>
    <cellStyle name="—_GS_PNL_NTT CROCI_コピー【報告用】Fixed Cost_10月度_as of 1126_SBBのみ【報告用】Fixed Cost_1115" xfId="1949"/>
    <cellStyle name="—_GS_PNL_NTT CROCI_コピー【報告用】Fixed Cost_1115" xfId="1950"/>
    <cellStyle name="—_GS_PNL_NTT proportionate" xfId="1951"/>
    <cellStyle name="—_GS_PNL_NTT proportionate_【③（SBB+BBM)+BBC】全事業合算10月度" xfId="1952"/>
    <cellStyle name="—_GS_PNL_NTT proportionate_【③（SBB+BBM)+BBC】全事業合算10月度_BBケーブルのみ【報告用】Fixed Cost_10月度" xfId="1953"/>
    <cellStyle name="—_GS_PNL_NTT proportionate_【③（SBB+BBM)+BBC】全事業合算10月度_BBモバイルのみ【報告用】Fixed Cost_10月度" xfId="1954"/>
    <cellStyle name="—_GS_PNL_NTT proportionate_【BBC・BBM抜き】Fixed Cost_10月度" xfId="1955"/>
    <cellStyle name="—_GS_PNL_NTT proportionate_【作業用】Fixed Cost" xfId="1956"/>
    <cellStyle name="—_GS_PNL_NTT proportionate_050314_PL明細（JT) 代おとく 18" xfId="1957"/>
    <cellStyle name="—_GS_PNL_NTT proportionate_050422_Dai SB form" xfId="1958"/>
    <cellStyle name="—_GS_PNL_NTT proportionate_050721_Dai PL 3" xfId="1959"/>
    <cellStyle name="—_GS_PNL_NTT proportionate_0509_Dai PL明細 1" xfId="1960"/>
    <cellStyle name="—_GS_PNL_NTT proportionate_Book1" xfId="1961"/>
    <cellStyle name="—_GS_PNL_NTT proportionate_Dai SB form 0504_CEO" xfId="1962"/>
    <cellStyle name="—_GS_PNL_NTT proportionate_Final_【SBB BOD】全事業合算9月度_1102" xfId="1963"/>
    <cellStyle name="—_GS_PNL_NTT proportionate_JTI事業計画　v1.1" xfId="1964"/>
    <cellStyle name="—_GS_PNL_NTT proportionate_Revised２【①SBB】全事業合算11月度" xfId="1965"/>
    <cellStyle name="—_GS_PNL_NTT proportionate_SBBのみ【報告用】Fixed Cost_1115" xfId="1966"/>
    <cellStyle name="—_GS_PNL_NTT proportionate_コピー【報告用】Fixed Cost_10月度_as of 1126" xfId="1967"/>
    <cellStyle name="—_GS_PNL_NTT proportionate_コピー【報告用】Fixed Cost_10月度_as of 1126_SBBのみ【報告用】Fixed Cost_1115" xfId="1968"/>
    <cellStyle name="—_GS_PNL_NTT proportionate_コピー【報告用】Fixed Cost_1115" xfId="1969"/>
    <cellStyle name="—_GS_PNL_Revised２【①SBB】全事業合算11月度" xfId="1970"/>
    <cellStyle name="—_GS_PNL_SBBのみ【報告用】Fixed Cost_1115" xfId="1971"/>
    <cellStyle name="—_GS_PNL_Sheet1" xfId="1972"/>
    <cellStyle name="—_GS_PNL_Sheet1_【③（SBB+BBM)+BBC】全事業合算10月度" xfId="1973"/>
    <cellStyle name="—_GS_PNL_Sheet1_【③（SBB+BBM)+BBC】全事業合算10月度_BBケーブルのみ【報告用】Fixed Cost_10月度" xfId="1974"/>
    <cellStyle name="—_GS_PNL_Sheet1_【③（SBB+BBM)+BBC】全事業合算10月度_BBモバイルのみ【報告用】Fixed Cost_10月度" xfId="1975"/>
    <cellStyle name="—_GS_PNL_Sheet1_【BBC・BBM抜き】Fixed Cost_10月度" xfId="1976"/>
    <cellStyle name="—_GS_PNL_Sheet1_【作業用】Fixed Cost" xfId="1977"/>
    <cellStyle name="—_GS_PNL_Sheet1_050314_PL明細（JT) 代おとく 18" xfId="1978"/>
    <cellStyle name="—_GS_PNL_Sheet1_050422_Dai SB form" xfId="1979"/>
    <cellStyle name="—_GS_PNL_Sheet1_050721_Dai PL 3" xfId="1980"/>
    <cellStyle name="—_GS_PNL_Sheet1_0509_Dai PL明細 1" xfId="1981"/>
    <cellStyle name="—_GS_PNL_Sheet1_Book1" xfId="1982"/>
    <cellStyle name="—_GS_PNL_Sheet1_Dai SB form 0504_CEO" xfId="1983"/>
    <cellStyle name="—_GS_PNL_Sheet1_Final_【SBB BOD】全事業合算9月度_1102" xfId="1984"/>
    <cellStyle name="—_GS_PNL_Sheet1_JTI事業計画　v1.1" xfId="1985"/>
    <cellStyle name="—_GS_PNL_Sheet1_Revised２【①SBB】全事業合算11月度" xfId="1986"/>
    <cellStyle name="—_GS_PNL_Sheet1_SBBのみ【報告用】Fixed Cost_1115" xfId="1987"/>
    <cellStyle name="—_GS_PNL_Sheet1_コピー【報告用】Fixed Cost_10月度_as of 1126" xfId="1988"/>
    <cellStyle name="—_GS_PNL_Sheet1_コピー【報告用】Fixed Cost_10月度_as of 1126_SBBのみ【報告用】Fixed Cost_1115" xfId="1989"/>
    <cellStyle name="—_GS_PNL_Sheet1_コピー【報告用】Fixed Cost_1115" xfId="1990"/>
    <cellStyle name="—_GS_PNL_コピー【報告用】Fixed Cost_10月度_as of 1126" xfId="1991"/>
    <cellStyle name="—_GS_PNL_コピー【報告用】Fixed Cost_10月度_as of 1126_SBBのみ【報告用】Fixed Cost_1115" xfId="1992"/>
    <cellStyle name="—_GS_PNL_コピー【報告用】Fixed Cost_1115" xfId="1993"/>
    <cellStyle name="_Heading" xfId="1994"/>
    <cellStyle name="_Heading_【③（SBB+BBM)+BBC】全事業合算10月度" xfId="1995"/>
    <cellStyle name="_Heading_【③（SBB+BBM)+BBC】全事業合算10月度_BBケーブルのみ【報告用】Fixed Cost_10月度" xfId="1996"/>
    <cellStyle name="_Heading_【③（SBB+BBM)+BBC】全事業合算10月度_BBモバイルのみ【報告用】Fixed Cost_10月度" xfId="1997"/>
    <cellStyle name="_Heading_【BBC・BBM抜き】Fixed Cost_10月度" xfId="1998"/>
    <cellStyle name="_Heading_【作業用】Fixed Cost" xfId="1999"/>
    <cellStyle name="_Heading_050314_PL明細（JT) 代おとく 18" xfId="2000"/>
    <cellStyle name="_Heading_050422_Dai SB form" xfId="2001"/>
    <cellStyle name="_Heading_050721_Dai PL 3" xfId="2002"/>
    <cellStyle name="_Heading_0509_Dai PL明細 1" xfId="2003"/>
    <cellStyle name="_Heading_Book1" xfId="2004"/>
    <cellStyle name="_Heading_Dai SB form 0504_CEO" xfId="2005"/>
    <cellStyle name="_Heading_Final_【SBB BOD】全事業合算9月度_1102" xfId="2006"/>
    <cellStyle name="_Heading_JTI事業計画　v1.1" xfId="2007"/>
    <cellStyle name="_Heading_Revised２【①SBB】全事業合算11月度" xfId="2008"/>
    <cellStyle name="_Heading_SBBのみ【報告用】Fixed Cost_1115" xfId="2009"/>
    <cellStyle name="_Heading_コピー【報告用】Fixed Cost_10月度_as of 1126" xfId="2010"/>
    <cellStyle name="_Heading_コピー【報告用】Fixed Cost_10月度_as of 1126_SBBのみ【報告用】Fixed Cost_1115" xfId="2011"/>
    <cellStyle name="_Heading_コピー【報告用】Fixed Cost_1115" xfId="2012"/>
    <cellStyle name="_Highlight" xfId="2013"/>
    <cellStyle name="—_JT CROCI" xfId="2014"/>
    <cellStyle name="—_JT CROCI_【③（SBB+BBM)+BBC】全事業合算10月度" xfId="2015"/>
    <cellStyle name="—_JT CROCI_【③（SBB+BBM)+BBC】全事業合算10月度_BBケーブルのみ【報告用】Fixed Cost_10月度" xfId="2016"/>
    <cellStyle name="—_JT CROCI_【③（SBB+BBM)+BBC】全事業合算10月度_BBモバイルのみ【報告用】Fixed Cost_10月度" xfId="2017"/>
    <cellStyle name="—_JT CROCI_【BBC・BBM抜き】Fixed Cost_10月度" xfId="2018"/>
    <cellStyle name="—_JT CROCI_【作業用】Fixed Cost" xfId="2019"/>
    <cellStyle name="—_JT CROCI_050314_PL明細（JT) 代おとく 18" xfId="2020"/>
    <cellStyle name="—_JT CROCI_050422_Dai SB form" xfId="2021"/>
    <cellStyle name="—_JT CROCI_050721_Dai PL 3" xfId="2022"/>
    <cellStyle name="—_JT CROCI_0509_Dai PL明細 1" xfId="2023"/>
    <cellStyle name="—_JT CROCI_Book1" xfId="2024"/>
    <cellStyle name="—_JT CROCI_Dai SB form 0504_CEO" xfId="2025"/>
    <cellStyle name="—_JT CROCI_Final_【SBB BOD】全事業合算9月度_1102" xfId="2026"/>
    <cellStyle name="—_JT CROCI_JTI事業計画　v1.1" xfId="2027"/>
    <cellStyle name="—_JT CROCI_Revised２【①SBB】全事業合算11月度" xfId="2028"/>
    <cellStyle name="—_JT CROCI_SBBのみ【報告用】Fixed Cost_1115" xfId="2029"/>
    <cellStyle name="—_JT CROCI_コピー【報告用】Fixed Cost_10月度_as of 1126" xfId="2030"/>
    <cellStyle name="—_JT CROCI_コピー【報告用】Fixed Cost_10月度_as of 1126_SBBのみ【報告用】Fixed Cost_1115" xfId="2031"/>
    <cellStyle name="—_JT CROCI_コピー【報告用】Fixed Cost_1115" xfId="2032"/>
    <cellStyle name="—_JTI事業計画　v1.1" xfId="2033"/>
    <cellStyle name="—_KDDI CROCI" xfId="2034"/>
    <cellStyle name="—_KDDI CROCI_【③（SBB+BBM)+BBC】全事業合算10月度" xfId="2035"/>
    <cellStyle name="—_KDDI CROCI_【③（SBB+BBM)+BBC】全事業合算10月度_BBケーブルのみ【報告用】Fixed Cost_10月度" xfId="2036"/>
    <cellStyle name="—_KDDI CROCI_【③（SBB+BBM)+BBC】全事業合算10月度_BBモバイルのみ【報告用】Fixed Cost_10月度" xfId="2037"/>
    <cellStyle name="—_KDDI CROCI_【BBC・BBM抜き】Fixed Cost_10月度" xfId="2038"/>
    <cellStyle name="—_KDDI CROCI_【作業用】Fixed Cost" xfId="2039"/>
    <cellStyle name="—_KDDI CROCI_050314_PL明細（JT) 代おとく 18" xfId="2040"/>
    <cellStyle name="—_KDDI CROCI_050422_Dai SB form" xfId="2041"/>
    <cellStyle name="—_KDDI CROCI_050721_Dai PL 3" xfId="2042"/>
    <cellStyle name="—_KDDI CROCI_0509_Dai PL明細 1" xfId="2043"/>
    <cellStyle name="—_KDDI CROCI_Book1" xfId="2044"/>
    <cellStyle name="—_KDDI CROCI_Dai SB form 0504_CEO" xfId="2045"/>
    <cellStyle name="—_KDDI CROCI_Final_【SBB BOD】全事業合算9月度_1102" xfId="2046"/>
    <cellStyle name="—_KDDI CROCI_JTI事業計画　v1.1" xfId="2047"/>
    <cellStyle name="—_KDDI CROCI_Revised２【①SBB】全事業合算11月度" xfId="2048"/>
    <cellStyle name="—_KDDI CROCI_SBBのみ【報告用】Fixed Cost_1115" xfId="2049"/>
    <cellStyle name="—_KDDI CROCI_コピー【報告用】Fixed Cost_10月度_as of 1126" xfId="2050"/>
    <cellStyle name="—_KDDI CROCI_コピー【報告用】Fixed Cost_10月度_as of 1126_SBBのみ【報告用】Fixed Cost_1115" xfId="2051"/>
    <cellStyle name="—_KDDI CROCI_コピー【報告用】Fixed Cost_1115" xfId="2052"/>
    <cellStyle name="_Multiple" xfId="2053"/>
    <cellStyle name="_Multiple_04_merger_plan_0917" xfId="2054"/>
    <cellStyle name="_Multiple_9434Model031118" xfId="2055"/>
    <cellStyle name="_Multiple_Base" xfId="2056"/>
    <cellStyle name="_Multiple_Book1" xfId="2057"/>
    <cellStyle name="_Multiple_Book1_Jazztel model 16DP3-Exhibits" xfId="2058"/>
    <cellStyle name="_Multiple_Book1_Jazztel model 18DP-exhibits" xfId="2059"/>
    <cellStyle name="_Multiple_Book1_Jazztel model 18DP-exhibits_T_MOBIL2" xfId="2060"/>
    <cellStyle name="_Multiple_Book1_Jazztel1" xfId="2061"/>
    <cellStyle name="_Multiple_Book1_T_MOBIL2" xfId="2062"/>
    <cellStyle name="_Multiple_Book11" xfId="2063"/>
    <cellStyle name="_Multiple_Book11_Jazztel model 16DP3-Exhibits" xfId="2064"/>
    <cellStyle name="_Multiple_Book11_Jazztel model 18DP-exhibits" xfId="2065"/>
    <cellStyle name="_Multiple_Book11_Jazztel model 18DP-exhibits_T_MOBIL2" xfId="2066"/>
    <cellStyle name="_Multiple_Book11_Jazztel1" xfId="2067"/>
    <cellStyle name="_Multiple_Book11_T_MOBIL2" xfId="2068"/>
    <cellStyle name="_Multiple_Book12" xfId="2069"/>
    <cellStyle name="_Multiple_Book12_Jazztel model 16DP3-Exhibits" xfId="2070"/>
    <cellStyle name="_Multiple_Book12_Jazztel model 18DP-exhibits" xfId="2071"/>
    <cellStyle name="_Multiple_Book12_Jazztel model 18DP-exhibits_T_MOBIL2" xfId="2072"/>
    <cellStyle name="_Multiple_Book12_Jazztel1" xfId="2073"/>
    <cellStyle name="_Multiple_Book12_T_MOBIL2" xfId="2074"/>
    <cellStyle name="_Multiple_DCF Summary pages" xfId="2075"/>
    <cellStyle name="_Multiple_DCF Summary pages_Jazztel model 16DP3-Exhibits" xfId="2076"/>
    <cellStyle name="_Multiple_DCF Summary pages_Jazztel model 18DP-exhibits" xfId="2077"/>
    <cellStyle name="_Multiple_DCF Summary pages_Jazztel model 18DP-exhibits_T_MOBIL2" xfId="2078"/>
    <cellStyle name="_Multiple_DCF Summary pages_Jazztel1" xfId="2079"/>
    <cellStyle name="_Multiple_DCF Summary pages_T_MOBIL2" xfId="2080"/>
    <cellStyle name="_Multiple_Jazztel model 15-exhibits" xfId="2081"/>
    <cellStyle name="_Multiple_Jazztel model 15-exhibits bis" xfId="2082"/>
    <cellStyle name="_Multiple_Jazztel model 15-exhibits_Jazztel model 16DP3-Exhibits" xfId="2083"/>
    <cellStyle name="_Multiple_Jazztel model 15-exhibits_Jazztel model 18DP-exhibits" xfId="2084"/>
    <cellStyle name="_Multiple_Jazztel model 15-exhibits_Jazztel model 18DP-exhibits_T_MOBIL2" xfId="2085"/>
    <cellStyle name="_Multiple_Jazztel model 15-exhibits_Jazztel1" xfId="2086"/>
    <cellStyle name="_Multiple_Jazztel model 15-exhibits_T_MOBIL2" xfId="2087"/>
    <cellStyle name="_Multiple_Jazztel model 15-exhibits-Friso2" xfId="2088"/>
    <cellStyle name="_Multiple_Jazztel model 15-exhibits-Friso2_Jazztel model 16DP3-Exhibits" xfId="2089"/>
    <cellStyle name="_Multiple_Jazztel model 15-exhibits-Friso2_Jazztel model 18DP-exhibits" xfId="2090"/>
    <cellStyle name="_Multiple_Jazztel model 15-exhibits-Friso2_Jazztel model 18DP-exhibits_T_MOBIL2" xfId="2091"/>
    <cellStyle name="_Multiple_Jazztel model 15-exhibits-Friso2_Jazztel1" xfId="2092"/>
    <cellStyle name="_Multiple_Jazztel model 15-exhibits-Friso2_T_MOBIL2" xfId="2093"/>
    <cellStyle name="_Multiple_Jazztel model 16DP2-Exhibits" xfId="2094"/>
    <cellStyle name="_Multiple_Jazztel model 16DP2-Exhibits_T_MOBIL2" xfId="2095"/>
    <cellStyle name="_Multiple_Jazztel model 16DP3-Exhibits" xfId="2096"/>
    <cellStyle name="_Multiple_Jazztel model 16DP3-Exhibits_T_MOBIL2" xfId="2097"/>
    <cellStyle name="_Multiple_Overseas" xfId="2098"/>
    <cellStyle name="_Multiple_T_MOBIL2" xfId="2099"/>
    <cellStyle name="_Multiple_移動通信事業(1)" xfId="2100"/>
    <cellStyle name="_MultipleSpace" xfId="2101"/>
    <cellStyle name="_MultipleSpace_04_merger_plan_0917" xfId="2102"/>
    <cellStyle name="_MultipleSpace_①SBM＋D_SBM分＋D共同事業外Country_Summary2008-0515" xfId="2103"/>
    <cellStyle name="_MultipleSpace_9434Model031118" xfId="2104"/>
    <cellStyle name="_MultipleSpace_A!" xfId="2105"/>
    <cellStyle name="_MultipleSpace_Base" xfId="2106"/>
    <cellStyle name="_MultipleSpace_Book1" xfId="2107"/>
    <cellStyle name="_MultipleSpace_Book1_Jazztel" xfId="2108"/>
    <cellStyle name="_MultipleSpace_Book1_Jazztel model 16DP3-Exhibits" xfId="2109"/>
    <cellStyle name="_MultipleSpace_Book1_Jazztel model 18DP-exhibits" xfId="2110"/>
    <cellStyle name="_MultipleSpace_Book1_Jazztel model 18DP-exhibits_T_MOBIL2" xfId="2111"/>
    <cellStyle name="_MultipleSpace_Book1_Jazztel model 18DP-exhibits_T_MOBIL2_Fidelity FixedTel - Summer" xfId="2112"/>
    <cellStyle name="_MultipleSpace_Book1_Jazztel model 18DP-exhibits_T_MOBIL2_FixedTele" xfId="2113"/>
    <cellStyle name="_MultipleSpace_Book1_Jazztel1" xfId="2114"/>
    <cellStyle name="_MultipleSpace_Book11" xfId="2115"/>
    <cellStyle name="_MultipleSpace_Book11_Jazztel" xfId="2116"/>
    <cellStyle name="_MultipleSpace_Book11_Jazztel model 16DP3-Exhibits" xfId="2117"/>
    <cellStyle name="_MultipleSpace_Book11_Jazztel model 18DP-exhibits" xfId="2118"/>
    <cellStyle name="_MultipleSpace_Book11_Jazztel model 18DP-exhibits_T_MOBIL2" xfId="2119"/>
    <cellStyle name="_MultipleSpace_Book11_Jazztel model 18DP-exhibits_T_MOBIL2_Fidelity FixedTel - Summer" xfId="2120"/>
    <cellStyle name="_MultipleSpace_Book11_Jazztel model 18DP-exhibits_T_MOBIL2_FixedTele" xfId="2121"/>
    <cellStyle name="_MultipleSpace_Book11_Jazztel1" xfId="2122"/>
    <cellStyle name="_MultipleSpace_Book12" xfId="2123"/>
    <cellStyle name="_MultipleSpace_Book12_Jazztel" xfId="2124"/>
    <cellStyle name="_MultipleSpace_Book12_Jazztel model 16DP3-Exhibits" xfId="2125"/>
    <cellStyle name="_MultipleSpace_Book12_Jazztel model 18DP-exhibits" xfId="2126"/>
    <cellStyle name="_MultipleSpace_Book12_Jazztel model 18DP-exhibits_T_MOBIL2" xfId="2127"/>
    <cellStyle name="_MultipleSpace_Book12_Jazztel model 18DP-exhibits_T_MOBIL2_Fidelity FixedTel - Summer" xfId="2128"/>
    <cellStyle name="_MultipleSpace_Book12_Jazztel model 18DP-exhibits_T_MOBIL2_FixedTele" xfId="2129"/>
    <cellStyle name="_MultipleSpace_Book12_Jazztel1" xfId="2130"/>
    <cellStyle name="_MultipleSpace_DCF Summary pages" xfId="2131"/>
    <cellStyle name="_MultipleSpace_DCF Summary pages_Jazztel" xfId="2132"/>
    <cellStyle name="_MultipleSpace_DCF Summary pages_Jazztel model 16DP3-Exhibits" xfId="2133"/>
    <cellStyle name="_MultipleSpace_DCF Summary pages_Jazztel model 18DP-exhibits" xfId="2134"/>
    <cellStyle name="_MultipleSpace_DCF Summary pages_Jazztel model 18DP-exhibits_T_MOBIL2" xfId="2135"/>
    <cellStyle name="_MultipleSpace_DCF Summary pages_Jazztel model 18DP-exhibits_T_MOBIL2_Fidelity FixedTel - Summer" xfId="2136"/>
    <cellStyle name="_MultipleSpace_DCF Summary pages_Jazztel model 18DP-exhibits_T_MOBIL2_FixedTele" xfId="2137"/>
    <cellStyle name="_MultipleSpace_DCF Summary pages_Jazztel1" xfId="2138"/>
    <cellStyle name="_MultipleSpace_Jazztel model 15-exhibits" xfId="2139"/>
    <cellStyle name="_MultipleSpace_Jazztel model 15-exhibits bis" xfId="2140"/>
    <cellStyle name="_MultipleSpace_Jazztel model 15-exhibits_Jazztel" xfId="2141"/>
    <cellStyle name="_MultipleSpace_Jazztel model 15-exhibits_Jazztel model 16DP3-Exhibits" xfId="2142"/>
    <cellStyle name="_MultipleSpace_Jazztel model 15-exhibits_Jazztel model 18DP-exhibits" xfId="2143"/>
    <cellStyle name="_MultipleSpace_Jazztel model 15-exhibits_Jazztel model 18DP-exhibits_T_MOBIL2" xfId="2144"/>
    <cellStyle name="_MultipleSpace_Jazztel model 15-exhibits_Jazztel model 18DP-exhibits_T_MOBIL2_Fidelity FixedTel - Summer" xfId="2145"/>
    <cellStyle name="_MultipleSpace_Jazztel model 15-exhibits_Jazztel model 18DP-exhibits_T_MOBIL2_FixedTele" xfId="2146"/>
    <cellStyle name="_MultipleSpace_Jazztel model 15-exhibits_Jazztel1" xfId="2147"/>
    <cellStyle name="_MultipleSpace_Jazztel model 15-exhibits-Friso2" xfId="2148"/>
    <cellStyle name="_MultipleSpace_Jazztel model 15-exhibits-Friso2_Jazztel" xfId="2149"/>
    <cellStyle name="_MultipleSpace_Jazztel model 15-exhibits-Friso2_Jazztel model 16DP3-Exhibits" xfId="2150"/>
    <cellStyle name="_MultipleSpace_Jazztel model 15-exhibits-Friso2_Jazztel model 18DP-exhibits" xfId="2151"/>
    <cellStyle name="_MultipleSpace_Jazztel model 15-exhibits-Friso2_Jazztel model 18DP-exhibits_T_MOBIL2" xfId="2152"/>
    <cellStyle name="_MultipleSpace_Jazztel model 15-exhibits-Friso2_Jazztel model 18DP-exhibits_T_MOBIL2_Fidelity FixedTel - Summer" xfId="2153"/>
    <cellStyle name="_MultipleSpace_Jazztel model 15-exhibits-Friso2_Jazztel model 18DP-exhibits_T_MOBIL2_FixedTele" xfId="2154"/>
    <cellStyle name="_MultipleSpace_Jazztel model 15-exhibits-Friso2_Jazztel1" xfId="2155"/>
    <cellStyle name="_MultipleSpace_Jazztel model 16DP2-Exhibits" xfId="2156"/>
    <cellStyle name="_MultipleSpace_Jazztel model 16DP3-Exhibits" xfId="2157"/>
    <cellStyle name="_MultipleSpace_Overseas" xfId="2158"/>
    <cellStyle name="_MultipleSpace_S2!" xfId="2159"/>
    <cellStyle name="_MultipleSpace_サマリ_6+6" xfId="2160"/>
    <cellStyle name="_MultipleSpace_新Country_Summary_Draft20071116-2" xfId="2161"/>
    <cellStyle name="—_NTT CROCI" xfId="2162"/>
    <cellStyle name="—_NTT CROCI_【③（SBB+BBM)+BBC】全事業合算10月度" xfId="2163"/>
    <cellStyle name="—_NTT CROCI_【③（SBB+BBM)+BBC】全事業合算10月度_BBケーブルのみ【報告用】Fixed Cost_10月度" xfId="2164"/>
    <cellStyle name="—_NTT CROCI_【③（SBB+BBM)+BBC】全事業合算10月度_BBモバイルのみ【報告用】Fixed Cost_10月度" xfId="2165"/>
    <cellStyle name="—_NTT CROCI_【BBC・BBM抜き】Fixed Cost_10月度" xfId="2166"/>
    <cellStyle name="—_NTT CROCI_【作業用】Fixed Cost" xfId="2167"/>
    <cellStyle name="—_NTT CROCI_050314_PL明細（JT) 代おとく 18" xfId="2168"/>
    <cellStyle name="—_NTT CROCI_050422_Dai SB form" xfId="2169"/>
    <cellStyle name="—_NTT CROCI_050721_Dai PL 3" xfId="2170"/>
    <cellStyle name="—_NTT CROCI_0509_Dai PL明細 1" xfId="2171"/>
    <cellStyle name="—_NTT CROCI_Book1" xfId="2172"/>
    <cellStyle name="—_NTT CROCI_Dai SB form 0504_CEO" xfId="2173"/>
    <cellStyle name="—_NTT CROCI_Final_【SBB BOD】全事業合算9月度_1102" xfId="2174"/>
    <cellStyle name="—_NTT CROCI_JTI事業計画　v1.1" xfId="2175"/>
    <cellStyle name="—_NTT CROCI_Revised２【①SBB】全事業合算11月度" xfId="2176"/>
    <cellStyle name="—_NTT CROCI_SBBのみ【報告用】Fixed Cost_1115" xfId="2177"/>
    <cellStyle name="—_NTT CROCI_コピー【報告用】Fixed Cost_10月度_as of 1126" xfId="2178"/>
    <cellStyle name="—_NTT CROCI_コピー【報告用】Fixed Cost_10月度_as of 1126_SBBのみ【報告用】Fixed Cost_1115" xfId="2179"/>
    <cellStyle name="—_NTT CROCI_コピー【報告用】Fixed Cost_1115" xfId="2180"/>
    <cellStyle name="—_NTT proportionate" xfId="2181"/>
    <cellStyle name="—_NTT proportionate_【③（SBB+BBM)+BBC】全事業合算10月度" xfId="2182"/>
    <cellStyle name="—_NTT proportionate_【③（SBB+BBM)+BBC】全事業合算10月度_BBケーブルのみ【報告用】Fixed Cost_10月度" xfId="2183"/>
    <cellStyle name="—_NTT proportionate_【③（SBB+BBM)+BBC】全事業合算10月度_BBモバイルのみ【報告用】Fixed Cost_10月度" xfId="2184"/>
    <cellStyle name="—_NTT proportionate_【BBC・BBM抜き】Fixed Cost_10月度" xfId="2185"/>
    <cellStyle name="—_NTT proportionate_【作業用】Fixed Cost" xfId="2186"/>
    <cellStyle name="—_NTT proportionate_050314_PL明細（JT) 代おとく 18" xfId="2187"/>
    <cellStyle name="—_NTT proportionate_050422_Dai SB form" xfId="2188"/>
    <cellStyle name="—_NTT proportionate_050721_Dai PL 3" xfId="2189"/>
    <cellStyle name="—_NTT proportionate_0509_Dai PL明細 1" xfId="2190"/>
    <cellStyle name="—_NTT proportionate_Book1" xfId="2191"/>
    <cellStyle name="—_NTT proportionate_Dai SB form 0504_CEO" xfId="2192"/>
    <cellStyle name="—_NTT proportionate_Final_【SBB BOD】全事業合算9月度_1102" xfId="2193"/>
    <cellStyle name="—_NTT proportionate_JTI事業計画　v1.1" xfId="2194"/>
    <cellStyle name="—_NTT proportionate_Revised２【①SBB】全事業合算11月度" xfId="2195"/>
    <cellStyle name="—_NTT proportionate_SBBのみ【報告用】Fixed Cost_1115" xfId="2196"/>
    <cellStyle name="—_NTT proportionate_コピー【報告用】Fixed Cost_10月度_as of 1126" xfId="2197"/>
    <cellStyle name="—_NTT proportionate_コピー【報告用】Fixed Cost_10月度_as of 1126_SBBのみ【報告用】Fixed Cost_1115" xfId="2198"/>
    <cellStyle name="—_NTT proportionate_コピー【報告用】Fixed Cost_1115" xfId="2199"/>
    <cellStyle name="_Percent" xfId="2200"/>
    <cellStyle name="_PercentSpace" xfId="2201"/>
    <cellStyle name="_RRS1" xfId="2"/>
    <cellStyle name="_RRS3" xfId="2202"/>
    <cellStyle name="_SubHeading" xfId="2203"/>
    <cellStyle name="_SUMMARY " xfId="3"/>
    <cellStyle name="_Table" xfId="2204"/>
    <cellStyle name="_TableHead" xfId="2205"/>
    <cellStyle name="_TableRowHead" xfId="2206"/>
    <cellStyle name="_TableSuperHead" xfId="2207"/>
    <cellStyle name="_Yahoo! YHOO.O" xfId="2208"/>
    <cellStyle name="_移動通信事業(1)" xfId="2209"/>
    <cellStyle name="£ BP" xfId="2210"/>
    <cellStyle name="¥ JY" xfId="2211"/>
    <cellStyle name="=C:\WINNT35\SYSTEM32\COMMAND.COM" xfId="4"/>
    <cellStyle name="•W€_Comparables" xfId="2212"/>
    <cellStyle name="•W_GE 3 MINIMUM" xfId="2213"/>
    <cellStyle name="0" xfId="2214"/>
    <cellStyle name="0%" xfId="2215"/>
    <cellStyle name="0% 2" xfId="2216"/>
    <cellStyle name="0,0_x000d__x000a_NA_x000d__x000a_" xfId="2217"/>
    <cellStyle name="0.0" xfId="2218"/>
    <cellStyle name="0.0%" xfId="2219"/>
    <cellStyle name="0.0% 2" xfId="2220"/>
    <cellStyle name="0.0_40050504 (pension)" xfId="2221"/>
    <cellStyle name="0.00" xfId="2222"/>
    <cellStyle name="0.00%" xfId="2223"/>
    <cellStyle name="0.00% 2" xfId="2224"/>
    <cellStyle name="0.00_40050504 (pension)" xfId="2225"/>
    <cellStyle name="0_40050504 (pension)" xfId="2226"/>
    <cellStyle name="0_Capex &amp; Depreciation " xfId="5"/>
    <cellStyle name="0_Japan Pension Module Sumitomo Chemical" xfId="2227"/>
    <cellStyle name="0_Valuing BP " xfId="6"/>
    <cellStyle name="1,comma" xfId="2228"/>
    <cellStyle name="20% - Accent1" xfId="7"/>
    <cellStyle name="20% - Accent1 2" xfId="8"/>
    <cellStyle name="20% - Accent1 3" xfId="2229"/>
    <cellStyle name="20% - Accent1_20091118 eAcc Oki cell JCOM onepage" xfId="2230"/>
    <cellStyle name="20% - Accent2" xfId="9"/>
    <cellStyle name="20% - Accent2 2" xfId="10"/>
    <cellStyle name="20% - Accent2 3" xfId="2231"/>
    <cellStyle name="20% - Accent2_20091118 eAcc Oki cell JCOM onepage" xfId="2232"/>
    <cellStyle name="20% - Accent3" xfId="11"/>
    <cellStyle name="20% - Accent3 2" xfId="12"/>
    <cellStyle name="20% - Accent3 3" xfId="2233"/>
    <cellStyle name="20% - Accent3_20091118 eAcc Oki cell JCOM onepage" xfId="2234"/>
    <cellStyle name="20% - Accent4" xfId="13"/>
    <cellStyle name="20% - Accent4 2" xfId="14"/>
    <cellStyle name="20% - Accent4 3" xfId="2235"/>
    <cellStyle name="20% - Accent4_20091118 eAcc Oki cell JCOM onepage" xfId="2236"/>
    <cellStyle name="20% - Accent5" xfId="15"/>
    <cellStyle name="20% - Accent5 2" xfId="16"/>
    <cellStyle name="20% - Accent5 3" xfId="2237"/>
    <cellStyle name="20% - Accent5_20091118 eAcc Oki cell JCOM onepage" xfId="2238"/>
    <cellStyle name="20% - Accent6" xfId="17"/>
    <cellStyle name="20% - Accent6 2" xfId="18"/>
    <cellStyle name="20% - Accent6 3" xfId="2239"/>
    <cellStyle name="20% - Accent6_20091118 eAcc Oki cell JCOM onepage" xfId="2240"/>
    <cellStyle name="20% - アクセント 1 2" xfId="2241"/>
    <cellStyle name="20% - アクセント 1 3" xfId="2242"/>
    <cellStyle name="20% - アクセント 2 2" xfId="2243"/>
    <cellStyle name="20% - アクセント 2 3" xfId="2244"/>
    <cellStyle name="20% - アクセント 3 2" xfId="2245"/>
    <cellStyle name="20% - アクセント 3 3" xfId="2246"/>
    <cellStyle name="20% - アクセント 4 2" xfId="2247"/>
    <cellStyle name="20% - アクセント 4 3" xfId="2248"/>
    <cellStyle name="20% - アクセント 5 2" xfId="2249"/>
    <cellStyle name="20% - アクセント 5 3" xfId="2250"/>
    <cellStyle name="20% - アクセント 6 2" xfId="2251"/>
    <cellStyle name="20% - アクセント 6 3" xfId="2252"/>
    <cellStyle name="3dp" xfId="2253"/>
    <cellStyle name="40% - Accent1" xfId="19"/>
    <cellStyle name="40% - Accent1 2" xfId="20"/>
    <cellStyle name="40% - Accent1 3" xfId="2254"/>
    <cellStyle name="40% - Accent1_20091118 eAcc Oki cell JCOM onepage" xfId="2255"/>
    <cellStyle name="40% - Accent2" xfId="21"/>
    <cellStyle name="40% - Accent2 2" xfId="22"/>
    <cellStyle name="40% - Accent2 3" xfId="2256"/>
    <cellStyle name="40% - Accent2_20091118 eAcc Oki cell JCOM onepage" xfId="2257"/>
    <cellStyle name="40% - Accent3" xfId="23"/>
    <cellStyle name="40% - Accent3 2" xfId="24"/>
    <cellStyle name="40% - Accent3 3" xfId="2258"/>
    <cellStyle name="40% - Accent3_20091118 eAcc Oki cell JCOM onepage" xfId="2259"/>
    <cellStyle name="40% - Accent4" xfId="25"/>
    <cellStyle name="40% - Accent4 2" xfId="26"/>
    <cellStyle name="40% - Accent4 3" xfId="2260"/>
    <cellStyle name="40% - Accent4_20091118 eAcc Oki cell JCOM onepage" xfId="2261"/>
    <cellStyle name="40% - Accent5" xfId="27"/>
    <cellStyle name="40% - Accent5 2" xfId="28"/>
    <cellStyle name="40% - Accent5 3" xfId="2262"/>
    <cellStyle name="40% - Accent5_20091118 eAcc Oki cell JCOM onepage" xfId="2263"/>
    <cellStyle name="40% - Accent6" xfId="29"/>
    <cellStyle name="40% - Accent6 2" xfId="30"/>
    <cellStyle name="40% - Accent6 3" xfId="2264"/>
    <cellStyle name="40% - Accent6_20091118 eAcc Oki cell JCOM onepage" xfId="2265"/>
    <cellStyle name="40% - アクセント 1 2" xfId="2266"/>
    <cellStyle name="40% - アクセント 1 3" xfId="2267"/>
    <cellStyle name="40% - アクセント 2 2" xfId="2268"/>
    <cellStyle name="40% - アクセント 2 3" xfId="2269"/>
    <cellStyle name="40% - アクセント 3 2" xfId="2270"/>
    <cellStyle name="40% - アクセント 3 3" xfId="2271"/>
    <cellStyle name="40% - アクセント 4 2" xfId="2272"/>
    <cellStyle name="40% - アクセント 4 3" xfId="2273"/>
    <cellStyle name="40% - アクセント 5 2" xfId="2274"/>
    <cellStyle name="40% - アクセント 5 3" xfId="2275"/>
    <cellStyle name="40% - アクセント 6 2" xfId="2276"/>
    <cellStyle name="40% - アクセント 6 3" xfId="2277"/>
    <cellStyle name="60% - Accent1" xfId="31"/>
    <cellStyle name="60% - Accent1 2" xfId="2278"/>
    <cellStyle name="60% - Accent2" xfId="32"/>
    <cellStyle name="60% - Accent2 2" xfId="2279"/>
    <cellStyle name="60% - Accent3" xfId="33"/>
    <cellStyle name="60% - Accent3 2" xfId="2280"/>
    <cellStyle name="60% - Accent4" xfId="34"/>
    <cellStyle name="60% - Accent4 2" xfId="2281"/>
    <cellStyle name="60% - Accent5" xfId="35"/>
    <cellStyle name="60% - Accent5 2" xfId="2282"/>
    <cellStyle name="60% - Accent6" xfId="36"/>
    <cellStyle name="60% - Accent6 2" xfId="2283"/>
    <cellStyle name="60% - アクセント 1 2" xfId="2284"/>
    <cellStyle name="60% - アクセント 1 3" xfId="2285"/>
    <cellStyle name="60% - アクセント 2 2" xfId="2286"/>
    <cellStyle name="60% - アクセント 2 3" xfId="2287"/>
    <cellStyle name="60% - アクセント 3 2" xfId="2288"/>
    <cellStyle name="60% - アクセント 3 3" xfId="2289"/>
    <cellStyle name="60% - アクセント 4 2" xfId="2290"/>
    <cellStyle name="60% - アクセント 4 3" xfId="2291"/>
    <cellStyle name="60% - アクセント 5 2" xfId="2292"/>
    <cellStyle name="60% - アクセント 5 3" xfId="2293"/>
    <cellStyle name="60% - アクセント 6 2" xfId="2294"/>
    <cellStyle name="60% - アクセント 6 3" xfId="2295"/>
    <cellStyle name="752131" xfId="2296"/>
    <cellStyle name="A Big heading" xfId="2297"/>
    <cellStyle name="A body text" xfId="2298"/>
    <cellStyle name="A smaller heading" xfId="2299"/>
    <cellStyle name="A_Normal" xfId="2300"/>
    <cellStyle name="A_YearHeadings" xfId="2301"/>
    <cellStyle name="Accent1" xfId="37"/>
    <cellStyle name="Accent1 2" xfId="2302"/>
    <cellStyle name="Accent2" xfId="38"/>
    <cellStyle name="Accent2 2" xfId="2303"/>
    <cellStyle name="Accent3" xfId="39"/>
    <cellStyle name="Accent3 2" xfId="2304"/>
    <cellStyle name="Accent4" xfId="40"/>
    <cellStyle name="Accent4 2" xfId="2305"/>
    <cellStyle name="Accent5" xfId="41"/>
    <cellStyle name="Accent5 2" xfId="2306"/>
    <cellStyle name="Accent6" xfId="42"/>
    <cellStyle name="Accent6 2" xfId="2307"/>
    <cellStyle name="Acctg" xfId="2308"/>
    <cellStyle name="Actual Date" xfId="2309"/>
    <cellStyle name="AFE" xfId="2310"/>
    <cellStyle name="aka" xfId="2311"/>
    <cellStyle name="b" xfId="2312"/>
    <cellStyle name="b_Project Claw Valuation Oct28" xfId="2313"/>
    <cellStyle name="b_Project Claw Valuation Sep8 1630" xfId="2314"/>
    <cellStyle name="Bad" xfId="43"/>
    <cellStyle name="Bad 2" xfId="2315"/>
    <cellStyle name="Band 2" xfId="2316"/>
    <cellStyle name="blank" xfId="2317"/>
    <cellStyle name="Blue" xfId="2318"/>
    <cellStyle name="blue 2" xfId="2319"/>
    <cellStyle name="Body" xfId="2320"/>
    <cellStyle name="bold big" xfId="2321"/>
    <cellStyle name="bold bot bord" xfId="2322"/>
    <cellStyle name="bold bot bord 2" xfId="2323"/>
    <cellStyle name="bold bot bord 3" xfId="2324"/>
    <cellStyle name="bold underline" xfId="2325"/>
    <cellStyle name="Bold/Border" xfId="2326"/>
    <cellStyle name="Bold/Border 2" xfId="2327"/>
    <cellStyle name="Bold/Border 3" xfId="2328"/>
    <cellStyle name="Border Bottom Thick" xfId="2329"/>
    <cellStyle name="Border Top Thin" xfId="2330"/>
    <cellStyle name="Border Top Thin 2" xfId="2331"/>
    <cellStyle name="Border Top Thin 3" xfId="2332"/>
    <cellStyle name="Border Top Thin 4" xfId="2333"/>
    <cellStyle name="Border Top Thin 5" xfId="2334"/>
    <cellStyle name="Border Top Thin 6" xfId="2335"/>
    <cellStyle name="Bullet" xfId="2336"/>
    <cellStyle name="c_HardInc " xfId="44"/>
    <cellStyle name="C05_Style E Text" xfId="2337"/>
    <cellStyle name="Calc Currency (0)" xfId="2338"/>
    <cellStyle name="Calc Currency (0) 2" xfId="2339"/>
    <cellStyle name="Calculation" xfId="45"/>
    <cellStyle name="Calculation 2" xfId="2340"/>
    <cellStyle name="Calculation 2 2" xfId="2341"/>
    <cellStyle name="Calculation 2 3" xfId="2342"/>
    <cellStyle name="Calculation 2 4" xfId="2343"/>
    <cellStyle name="Calculation 2 5" xfId="2344"/>
    <cellStyle name="Calculation 2 6" xfId="2345"/>
    <cellStyle name="Calculation 3" xfId="2346"/>
    <cellStyle name="Calculation 4" xfId="2347"/>
    <cellStyle name="Calculation 5" xfId="2348"/>
    <cellStyle name="Calculation 6" xfId="2349"/>
    <cellStyle name="Calculation 7" xfId="2350"/>
    <cellStyle name="Cents" xfId="2351"/>
    <cellStyle name="Changeable" xfId="2352"/>
    <cellStyle name="Check Cell" xfId="46"/>
    <cellStyle name="Check Cell 2" xfId="2353"/>
    <cellStyle name="Col Heads" xfId="2354"/>
    <cellStyle name="Col Heads 2" xfId="2355"/>
    <cellStyle name="Col Heads 3" xfId="2356"/>
    <cellStyle name="ColumnHeadings" xfId="2357"/>
    <cellStyle name="ColumnHeadings2" xfId="2358"/>
    <cellStyle name="Comma  - Style1" xfId="2359"/>
    <cellStyle name="Comma  - Style2" xfId="2360"/>
    <cellStyle name="Comma  - Style3" xfId="2361"/>
    <cellStyle name="Comma  - Style4" xfId="2362"/>
    <cellStyle name="Comma  - Style5" xfId="2363"/>
    <cellStyle name="Comma  - Style6" xfId="2364"/>
    <cellStyle name="Comma  - Style7" xfId="2365"/>
    <cellStyle name="Comma  - Style8" xfId="2366"/>
    <cellStyle name="Comma (1)" xfId="2367"/>
    <cellStyle name="Comma ," xfId="2368"/>
    <cellStyle name="Comma [0]" xfId="80" builtinId="6"/>
    <cellStyle name="Comma [0] 2" xfId="47"/>
    <cellStyle name="Comma [1]" xfId="2369"/>
    <cellStyle name="Comma [1] 2" xfId="2370"/>
    <cellStyle name="Comma [2]" xfId="2371"/>
    <cellStyle name="Comma 0" xfId="2372"/>
    <cellStyle name="Comma 0.0" xfId="2373"/>
    <cellStyle name="Comma 0.00" xfId="2374"/>
    <cellStyle name="Comma,0" xfId="2375"/>
    <cellStyle name="Comma,1" xfId="2376"/>
    <cellStyle name="Comma,2" xfId="2377"/>
    <cellStyle name="Comma0" xfId="2378"/>
    <cellStyle name="Comment" xfId="2379"/>
    <cellStyle name="CompanyName" xfId="2380"/>
    <cellStyle name="Compressed" xfId="2381"/>
    <cellStyle name="Copied" xfId="2382"/>
    <cellStyle name="Currency (1)" xfId="2383"/>
    <cellStyle name="Currency [0]" xfId="83" builtinId="7"/>
    <cellStyle name="Currency [1]" xfId="2384"/>
    <cellStyle name="Currency 0" xfId="2385"/>
    <cellStyle name="Currency 0.0" xfId="2386"/>
    <cellStyle name="Currency 0.00" xfId="2387"/>
    <cellStyle name="Currency,0" xfId="2388"/>
    <cellStyle name="Currency,2" xfId="2389"/>
    <cellStyle name="Currency0" xfId="2390"/>
    <cellStyle name="custom" xfId="2391"/>
    <cellStyle name="d" xfId="2392"/>
    <cellStyle name="Dash" xfId="2393"/>
    <cellStyle name="Date" xfId="2394"/>
    <cellStyle name="Date 2" xfId="2395"/>
    <cellStyle name="Date 3" xfId="2396"/>
    <cellStyle name="Date 4" xfId="2397"/>
    <cellStyle name="Date2" xfId="2398"/>
    <cellStyle name="Decimal" xfId="2399"/>
    <cellStyle name="Dollar" xfId="2400"/>
    <cellStyle name="Dollars" xfId="2401"/>
    <cellStyle name="Entered" xfId="2402"/>
    <cellStyle name="entry" xfId="2403"/>
    <cellStyle name="Euro" xfId="2404"/>
    <cellStyle name="Explanatory Text" xfId="48"/>
    <cellStyle name="Explanatory Text 2" xfId="2405"/>
    <cellStyle name="Fail" xfId="2406"/>
    <cellStyle name="FieldName" xfId="2407"/>
    <cellStyle name="FieldName 2" xfId="2408"/>
    <cellStyle name="FieldName 3" xfId="2409"/>
    <cellStyle name="FieldName 4" xfId="2410"/>
    <cellStyle name="FiscalPeriod" xfId="2411"/>
    <cellStyle name="Fixed" xfId="2412"/>
    <cellStyle name="Fixed 2" xfId="2413"/>
    <cellStyle name="Followed Hyperlink" xfId="2414"/>
    <cellStyle name="Footnote" xfId="2415"/>
    <cellStyle name="formula" xfId="2416"/>
    <cellStyle name="G02 Table Text" xfId="2417"/>
    <cellStyle name="G04_Main head" xfId="2418"/>
    <cellStyle name="G05 Tab Head Bold" xfId="2419"/>
    <cellStyle name="G05 Tab Head Light" xfId="2420"/>
    <cellStyle name="Good" xfId="49"/>
    <cellStyle name="Good 2" xfId="2421"/>
    <cellStyle name="Green" xfId="2422"/>
    <cellStyle name="Grey" xfId="2423"/>
    <cellStyle name="hard no" xfId="2424"/>
    <cellStyle name="hard no." xfId="2425"/>
    <cellStyle name="hardno" xfId="2426"/>
    <cellStyle name="HEADER" xfId="2427"/>
    <cellStyle name="Header1" xfId="2428"/>
    <cellStyle name="Header2" xfId="2429"/>
    <cellStyle name="Header2 2" xfId="2430"/>
    <cellStyle name="Header2 3" xfId="2431"/>
    <cellStyle name="Heading 1" xfId="50"/>
    <cellStyle name="Heading 1 2" xfId="2432"/>
    <cellStyle name="Heading 2" xfId="51"/>
    <cellStyle name="Heading 2 2" xfId="2433"/>
    <cellStyle name="Heading 3" xfId="52"/>
    <cellStyle name="Heading 3 2" xfId="2434"/>
    <cellStyle name="Heading 4" xfId="53"/>
    <cellStyle name="Heading 4 2" xfId="2435"/>
    <cellStyle name="Heading1" xfId="2436"/>
    <cellStyle name="Heading2" xfId="2437"/>
    <cellStyle name="HEADINGS" xfId="2438"/>
    <cellStyle name="Helv 10 Bold" xfId="2439"/>
    <cellStyle name="Helv 12 Bold" xfId="2440"/>
    <cellStyle name="Hidden" xfId="2441"/>
    <cellStyle name="HIGHLIGHT" xfId="2442"/>
    <cellStyle name="Hyperlink" xfId="2443"/>
    <cellStyle name="idata (2)_40 (3)" xfId="2444"/>
    <cellStyle name="Input" xfId="54"/>
    <cellStyle name="Input [yellow]" xfId="2445"/>
    <cellStyle name="Input 2" xfId="2446"/>
    <cellStyle name="Input 2 2" xfId="2447"/>
    <cellStyle name="Input 2 3" xfId="2448"/>
    <cellStyle name="Input 2 4" xfId="2449"/>
    <cellStyle name="Input 2 5" xfId="2450"/>
    <cellStyle name="Input 2 6" xfId="2451"/>
    <cellStyle name="Input 3" xfId="2452"/>
    <cellStyle name="Input 4" xfId="2453"/>
    <cellStyle name="Input 5" xfId="2454"/>
    <cellStyle name="Input 6" xfId="2455"/>
    <cellStyle name="Input 7" xfId="2456"/>
    <cellStyle name="Input_9433 kddi" xfId="2457"/>
    <cellStyle name="InputBlueFont" xfId="2458"/>
    <cellStyle name="Integer" xfId="2459"/>
    <cellStyle name="KPMG Heading 1" xfId="2460"/>
    <cellStyle name="KPMG Heading 2" xfId="2461"/>
    <cellStyle name="KPMG Heading 3" xfId="2462"/>
    <cellStyle name="KPMG Heading 4" xfId="2463"/>
    <cellStyle name="KPMG Normal" xfId="2464"/>
    <cellStyle name="KPMG Normal Text" xfId="2465"/>
    <cellStyle name="KWE標準" xfId="2466"/>
    <cellStyle name="Linked Cell" xfId="55"/>
    <cellStyle name="Linked Cell 2" xfId="2467"/>
    <cellStyle name="Linked Cell 2 2" xfId="2468"/>
    <cellStyle name="Linked Cell 3" xfId="2469"/>
    <cellStyle name="m" xfId="2470"/>
    <cellStyle name="m_①SBM＋D_SBM分＋D共同事業外Country_Summary2008-0515" xfId="2471"/>
    <cellStyle name="m_A!" xfId="2472"/>
    <cellStyle name="m_marumaru comps" xfId="2473"/>
    <cellStyle name="m_marumaru comps_①SBM＋D_SBM分＋D共同事業外Country_Summary2008-0515" xfId="2474"/>
    <cellStyle name="m_marumaru comps_A!" xfId="2475"/>
    <cellStyle name="m_marumaru comps_S2!" xfId="2476"/>
    <cellStyle name="m_marumaru comps_サマリ_4+8" xfId="2477"/>
    <cellStyle name="m_marumaru comps_サマリ_6+6" xfId="2478"/>
    <cellStyle name="m_marumaru comps_サマリー0+12" xfId="2479"/>
    <cellStyle name="m_marumaru comps_加入者、台数" xfId="2480"/>
    <cellStyle name="m_marumaru comps_新Country_Summary_Draft20071116-2" xfId="2481"/>
    <cellStyle name="m_Model v.1.xls グラフ 1" xfId="2482"/>
    <cellStyle name="m_Retail Transaction comps" xfId="2483"/>
    <cellStyle name="m_S2!" xfId="2484"/>
    <cellStyle name="m_tier1 supermarket comps" xfId="2485"/>
    <cellStyle name="m_Transaction comps" xfId="2486"/>
    <cellStyle name="m_サマリ_4+8" xfId="2487"/>
    <cellStyle name="m_サマリ_6+6" xfId="2488"/>
    <cellStyle name="m_サマリー0+12" xfId="2489"/>
    <cellStyle name="m_加入者、台数" xfId="2490"/>
    <cellStyle name="m_新Country_Summary_Draft20071116-2" xfId="2491"/>
    <cellStyle name="MetricLabel" xfId="2492"/>
    <cellStyle name="MetricLabelBlue" xfId="2493"/>
    <cellStyle name="MetricValue" xfId="2494"/>
    <cellStyle name="Milliers [0]_!!!GO" xfId="2495"/>
    <cellStyle name="Milliers_!!!GO" xfId="2496"/>
    <cellStyle name="Millions" xfId="2497"/>
    <cellStyle name="Millions $" xfId="2498"/>
    <cellStyle name="Mon?taire [0]_PLDT" xfId="2499"/>
    <cellStyle name="Mon?taire_PLDT" xfId="2500"/>
    <cellStyle name="Monétaire [0]_PLDT" xfId="2501"/>
    <cellStyle name="Monétaire_PLDT" xfId="2502"/>
    <cellStyle name="MonthYears" xfId="2503"/>
    <cellStyle name="Mon騁aire [0]_!!!GO" xfId="2504"/>
    <cellStyle name="Mon騁aire_!!!GO" xfId="2505"/>
    <cellStyle name="Neutral" xfId="56"/>
    <cellStyle name="Neutral 2" xfId="2506"/>
    <cellStyle name="no dec" xfId="2507"/>
    <cellStyle name="no dec 2" xfId="2508"/>
    <cellStyle name="no dec 2 2" xfId="2509"/>
    <cellStyle name="Normal" xfId="0" builtinId="0"/>
    <cellStyle name="Normal - Style1" xfId="2510"/>
    <cellStyle name="Normal - スタイル1" xfId="2511"/>
    <cellStyle name="Normal - スタイル2" xfId="2512"/>
    <cellStyle name="Normal - スタイル3" xfId="2513"/>
    <cellStyle name="Normal - スタイル4" xfId="2514"/>
    <cellStyle name="Normal - スタイル5" xfId="2515"/>
    <cellStyle name="Normal - スタイル6" xfId="2516"/>
    <cellStyle name="Normal - スタイル7" xfId="2517"/>
    <cellStyle name="Normal - スタイル8" xfId="2518"/>
    <cellStyle name="Normal 2" xfId="57"/>
    <cellStyle name="Normal Bold" xfId="2519"/>
    <cellStyle name="Normal_DisclaimerSheet Samples" xfId="2786"/>
    <cellStyle name="Normalny_Ferrum . Valuation . CA IB . 8" xfId="2520"/>
    <cellStyle name="Note" xfId="58"/>
    <cellStyle name="Note 2" xfId="59"/>
    <cellStyle name="Note 2 2" xfId="2521"/>
    <cellStyle name="Note 2 3" xfId="2522"/>
    <cellStyle name="Note 2 4" xfId="2523"/>
    <cellStyle name="Note 2 5" xfId="2524"/>
    <cellStyle name="Note 2 6" xfId="2525"/>
    <cellStyle name="Note 3" xfId="2526"/>
    <cellStyle name="Note 3 2" xfId="2527"/>
    <cellStyle name="Note 3 3" xfId="2528"/>
    <cellStyle name="Note 3 4" xfId="2529"/>
    <cellStyle name="Note 3 5" xfId="2530"/>
    <cellStyle name="Note 3 6" xfId="2531"/>
    <cellStyle name="Note 4" xfId="2532"/>
    <cellStyle name="Note 5" xfId="2533"/>
    <cellStyle name="Note 6" xfId="2534"/>
    <cellStyle name="Note 7" xfId="2535"/>
    <cellStyle name="Note 8" xfId="2536"/>
    <cellStyle name="Note_@telecom model" xfId="60"/>
    <cellStyle name="NPLOSION_STYLE" xfId="2537"/>
    <cellStyle name="number" xfId="2538"/>
    <cellStyle name="Numbering" xfId="2539"/>
    <cellStyle name="Œ…‹æØ‚è [0.00]_GE 3 MINIMUM" xfId="2540"/>
    <cellStyle name="Œ…‹æØ‚è_GE 3 MINIMUM" xfId="2541"/>
    <cellStyle name="oft Excel]_x000d__x000a_Comment=open=/f を指定すると、ユーザー定義関数を関数貼り付けの一覧に登録することができます。_x000d__x000a_Maximized" xfId="2542"/>
    <cellStyle name="oft Excel]_x000d__x000a_Options5=1155_x000d__x000a_Pos=-12,9,1048,771_x000d__x000a_MRUFuncs=345,205,221,1,65,28,37,24,3,36_x000d__x000a_StickyPtX=574_x000d__x000a_StickyPtY=45" xfId="2543"/>
    <cellStyle name="Onedec_FT Valuation " xfId="2544"/>
    <cellStyle name="outh America" xfId="2545"/>
    <cellStyle name="Output" xfId="61"/>
    <cellStyle name="Output 2" xfId="2546"/>
    <cellStyle name="Output 2 2" xfId="2547"/>
    <cellStyle name="Output 2 3" xfId="2548"/>
    <cellStyle name="Output 2 4" xfId="2549"/>
    <cellStyle name="Output 2 5" xfId="2550"/>
    <cellStyle name="Output 2 6" xfId="2551"/>
    <cellStyle name="Output 3" xfId="2552"/>
    <cellStyle name="Output 4" xfId="2553"/>
    <cellStyle name="Output 5" xfId="2554"/>
    <cellStyle name="Output 6" xfId="2555"/>
    <cellStyle name="Output 7" xfId="2556"/>
    <cellStyle name="Output Amounts" xfId="2557"/>
    <cellStyle name="Output Column Headings" xfId="2558"/>
    <cellStyle name="Output Line Items" xfId="2559"/>
    <cellStyle name="Output Report Heading" xfId="2560"/>
    <cellStyle name="Output Report Title" xfId="2561"/>
    <cellStyle name="p " xfId="62"/>
    <cellStyle name="Pass" xfId="2562"/>
    <cellStyle name="pcent" xfId="2563"/>
    <cellStyle name="Percent" xfId="75" builtinId="5"/>
    <cellStyle name="Percent [2]" xfId="2564"/>
    <cellStyle name="Percent 0" xfId="2565"/>
    <cellStyle name="Percent 0.0" xfId="2566"/>
    <cellStyle name="Percent 0.00" xfId="2567"/>
    <cellStyle name="Percent 2" xfId="63"/>
    <cellStyle name="Percent[1]_DBS" xfId="2568"/>
    <cellStyle name="Percent-0.0%" xfId="2569"/>
    <cellStyle name="Percent1" xfId="64"/>
    <cellStyle name="Percent2" xfId="65"/>
    <cellStyle name="Percent-no dec" xfId="2570"/>
    <cellStyle name="Pourcentage_pldt" xfId="2571"/>
    <cellStyle name="price" xfId="2572"/>
    <cellStyle name="ProtectedDates" xfId="2573"/>
    <cellStyle name="PSChar" xfId="2574"/>
    <cellStyle name="PSDate" xfId="2575"/>
    <cellStyle name="PSDec" xfId="2576"/>
    <cellStyle name="PSHeading" xfId="2577"/>
    <cellStyle name="PSInt" xfId="2578"/>
    <cellStyle name="PSSpacer" xfId="2579"/>
    <cellStyle name="RED" xfId="2580"/>
    <cellStyle name="Restruct" xfId="2581"/>
    <cellStyle name="revised" xfId="2582"/>
    <cellStyle name="RevList" xfId="2583"/>
    <cellStyle name="Roberts" xfId="2784"/>
    <cellStyle name="RRSInstruction" xfId="66"/>
    <cellStyle name="s_HardInc " xfId="67"/>
    <cellStyle name="s_Valuation " xfId="68"/>
    <cellStyle name="s_Valuation  2" xfId="2584"/>
    <cellStyle name="SAPBEXstdItem" xfId="2585"/>
    <cellStyle name="SAPBEXstdItem 2" xfId="2586"/>
    <cellStyle name="SAPBEXstdItem 3" xfId="2587"/>
    <cellStyle name="SAPBEXstdItem 4" xfId="2588"/>
    <cellStyle name="SAPBEXstdItem 5" xfId="2589"/>
    <cellStyle name="SAPBEXstdItem 6" xfId="2590"/>
    <cellStyle name="section" xfId="2591"/>
    <cellStyle name="SPOl" xfId="2592"/>
    <cellStyle name="ssp " xfId="69"/>
    <cellStyle name="ssp  2" xfId="2593"/>
    <cellStyle name="Standard_!!!GO" xfId="2594"/>
    <cellStyle name="Style 1" xfId="2595"/>
    <cellStyle name="Style 1 2" xfId="2596"/>
    <cellStyle name="Style 2" xfId="2597"/>
    <cellStyle name="subhead" xfId="2598"/>
    <cellStyle name="Subtotal" xfId="2599"/>
    <cellStyle name="Table Title" xfId="2600"/>
    <cellStyle name="Table Units" xfId="2601"/>
    <cellStyle name="textbold" xfId="2602"/>
    <cellStyle name="Thousands" xfId="2603"/>
    <cellStyle name="Thousands $" xfId="2604"/>
    <cellStyle name="Tickmark" xfId="2605"/>
    <cellStyle name="Times 12" xfId="2606"/>
    <cellStyle name="Title" xfId="70"/>
    <cellStyle name="Title 2" xfId="2607"/>
    <cellStyle name="Titles" xfId="2608"/>
    <cellStyle name="Titre" xfId="2609"/>
    <cellStyle name="Topline" xfId="2610"/>
    <cellStyle name="Topline 2" xfId="2611"/>
    <cellStyle name="Topline 3" xfId="2612"/>
    <cellStyle name="Topline 4" xfId="2613"/>
    <cellStyle name="Topline 5" xfId="2614"/>
    <cellStyle name="Topline 6" xfId="2615"/>
    <cellStyle name="Total" xfId="71"/>
    <cellStyle name="Total 2" xfId="2616"/>
    <cellStyle name="Total 2 2" xfId="2617"/>
    <cellStyle name="Total 2 3" xfId="2618"/>
    <cellStyle name="Total 2 4" xfId="2619"/>
    <cellStyle name="Total 2 5" xfId="2620"/>
    <cellStyle name="Total 2 6" xfId="2621"/>
    <cellStyle name="Total 3" xfId="2622"/>
    <cellStyle name="Total 4" xfId="2623"/>
    <cellStyle name="Total 5" xfId="2624"/>
    <cellStyle name="Total 6" xfId="2625"/>
    <cellStyle name="Total 7" xfId="2626"/>
    <cellStyle name="Totals" xfId="2627"/>
    <cellStyle name="Unprot" xfId="2628"/>
    <cellStyle name="Unprot$" xfId="2629"/>
    <cellStyle name="Unprotect" xfId="2630"/>
    <cellStyle name="Unprotected" xfId="2631"/>
    <cellStyle name="UnProtectedCalc" xfId="2632"/>
    <cellStyle name="Upload Only" xfId="2633"/>
    <cellStyle name="W?hrung [0]_Inhalt" xfId="2634"/>
    <cellStyle name="W?hrung_Inhalt" xfId="2635"/>
    <cellStyle name="Währung [0]_Inhalt" xfId="2636"/>
    <cellStyle name="Währung_Inhalt" xfId="2637"/>
    <cellStyle name="Warning Text" xfId="72"/>
    <cellStyle name="Warning Text 2" xfId="2638"/>
    <cellStyle name="W臧rung_!!!GO" xfId="2639"/>
    <cellStyle name="Year" xfId="2640"/>
    <cellStyle name="Year 2" xfId="2641"/>
    <cellStyle name="アクセント 1 2" xfId="2642"/>
    <cellStyle name="アクセント 1 3" xfId="2643"/>
    <cellStyle name="アクセント 2 2" xfId="2644"/>
    <cellStyle name="アクセント 2 3" xfId="2645"/>
    <cellStyle name="アクセント 3 2" xfId="2646"/>
    <cellStyle name="アクセント 3 3" xfId="2647"/>
    <cellStyle name="アクセント 4 2" xfId="2648"/>
    <cellStyle name="アクセント 4 3" xfId="2649"/>
    <cellStyle name="アクセント 5 2" xfId="2650"/>
    <cellStyle name="アクセント 5 3" xfId="2651"/>
    <cellStyle name="アクセント 6 2" xfId="2652"/>
    <cellStyle name="アクセント 6 3" xfId="2653"/>
    <cellStyle name="スタイル 1" xfId="73"/>
    <cellStyle name="スタイル 1 2" xfId="2654"/>
    <cellStyle name="スタイル 2" xfId="74"/>
    <cellStyle name="スタイル 2 2" xfId="2655"/>
    <cellStyle name="スタイル 3" xfId="2656"/>
    <cellStyle name="スタイル 4" xfId="2657"/>
    <cellStyle name="スタイル 5" xfId="2658"/>
    <cellStyle name="スタイル 6" xfId="2659"/>
    <cellStyle name="スタイル 7" xfId="2660"/>
    <cellStyle name="スタイル 8" xfId="2661"/>
    <cellStyle name="スタイル 9" xfId="2662"/>
    <cellStyle name="タイトル 2" xfId="2663"/>
    <cellStyle name="タイトル 3" xfId="2664"/>
    <cellStyle name="チェック セル 2" xfId="2665"/>
    <cellStyle name="チェック セル 3" xfId="2666"/>
    <cellStyle name="データ" xfId="2667"/>
    <cellStyle name="どちらでもない 2" xfId="2668"/>
    <cellStyle name="どちらでもない 3" xfId="2669"/>
    <cellStyle name="パーセント 2" xfId="76"/>
    <cellStyle name="パーセント 3" xfId="77"/>
    <cellStyle name="パーセント 4" xfId="2670"/>
    <cellStyle name="パーセント 4 2" xfId="78"/>
    <cellStyle name="パーセント()" xfId="2671"/>
    <cellStyle name="パーセント(0.00)" xfId="2672"/>
    <cellStyle name="パーセント[0.00]" xfId="2673"/>
    <cellStyle name="ハイパーリンク 2" xfId="2674"/>
    <cellStyle name="ハイパーリンク 3" xfId="2783"/>
    <cellStyle name="メモ 2" xfId="2675"/>
    <cellStyle name="メモ 2 2" xfId="2676"/>
    <cellStyle name="メモ 3" xfId="2677"/>
    <cellStyle name="メモ 3 2" xfId="2678"/>
    <cellStyle name="メモ 3 3" xfId="2679"/>
    <cellStyle name="メモ 3 4" xfId="2680"/>
    <cellStyle name="メモ 3 5" xfId="2681"/>
    <cellStyle name="メモ 3 6" xfId="2682"/>
    <cellStyle name="リスク評価表" xfId="2683"/>
    <cellStyle name="リンク セル 2" xfId="2684"/>
    <cellStyle name="リンク セル 2 2" xfId="2685"/>
    <cellStyle name="リンク セル 3" xfId="2686"/>
    <cellStyle name="リンク セル 3 2" xfId="2687"/>
    <cellStyle name="쉼표_SBK Reporting Package_2-28" xfId="2779"/>
    <cellStyle name="쬞\?1@" xfId="2780"/>
    <cellStyle name="콤마 [0]_#3이설 견적_준공내역총괄표 " xfId="2781"/>
    <cellStyle name="콤마_#3이설 견적_준공내역총괄표 " xfId="2782"/>
    <cellStyle name="下点線" xfId="2690"/>
    <cellStyle name="丸ゴシック" xfId="2692"/>
    <cellStyle name="先週のﾃﾞｰﾀ" xfId="2743"/>
    <cellStyle name="入力 2" xfId="2750"/>
    <cellStyle name="入力 3" xfId="2751"/>
    <cellStyle name="入力 3 2" xfId="2752"/>
    <cellStyle name="入力 3 3" xfId="2753"/>
    <cellStyle name="入力 3 4" xfId="2754"/>
    <cellStyle name="入力 3 5" xfId="2755"/>
    <cellStyle name="入力 3 6" xfId="2756"/>
    <cellStyle name="出力 2" xfId="2733"/>
    <cellStyle name="出力 3" xfId="2734"/>
    <cellStyle name="出力 3 2" xfId="2735"/>
    <cellStyle name="出力 3 3" xfId="2736"/>
    <cellStyle name="出力 3 4" xfId="2737"/>
    <cellStyle name="出力 3 5" xfId="2738"/>
    <cellStyle name="出力 3 6" xfId="2739"/>
    <cellStyle name="基準" xfId="79"/>
    <cellStyle name="悪い 2" xfId="2688"/>
    <cellStyle name="悪い 3" xfId="2689"/>
    <cellStyle name="折り返し" xfId="2740"/>
    <cellStyle name="未定義" xfId="95"/>
    <cellStyle name="桁区切り [0.00] 2" xfId="2704"/>
    <cellStyle name="桁区切り 2" xfId="81"/>
    <cellStyle name="桁区切り 2 2" xfId="2705"/>
    <cellStyle name="桁区切り 2 2 2" xfId="2706"/>
    <cellStyle name="桁区切り 2 4" xfId="2785"/>
    <cellStyle name="桁区切り 3" xfId="2707"/>
    <cellStyle name="桁区切り 3 2" xfId="2708"/>
    <cellStyle name="桁区切り 3 3" xfId="82"/>
    <cellStyle name="桁区切り 4" xfId="2709"/>
    <cellStyle name="桁区切り 5" xfId="98"/>
    <cellStyle name="桁区切り 6 2" xfId="2710"/>
    <cellStyle name="桁区切り 8" xfId="2711"/>
    <cellStyle name="桁蟻唇Ｆ [0.00]_laroux" xfId="2702"/>
    <cellStyle name="桁蟻唇Ｆ_laroux" xfId="2703"/>
    <cellStyle name="概要" xfId="2691"/>
    <cellStyle name="標準 - スタイル1" xfId="2757"/>
    <cellStyle name="標準 - スタイル2" xfId="2758"/>
    <cellStyle name="標準 - スタイル3" xfId="2759"/>
    <cellStyle name="標準 - スタイル4" xfId="2760"/>
    <cellStyle name="標準 - スタイル5" xfId="2761"/>
    <cellStyle name="標準 - スタイル6" xfId="2762"/>
    <cellStyle name="標準 - スタイル7" xfId="2763"/>
    <cellStyle name="標準 - スタイル8" xfId="2764"/>
    <cellStyle name="標準 2" xfId="89"/>
    <cellStyle name="標準 2 2" xfId="2765"/>
    <cellStyle name="標準 2 2 2" xfId="2766"/>
    <cellStyle name="標準 3" xfId="90"/>
    <cellStyle name="標準 3 2" xfId="2767"/>
    <cellStyle name="標準 3 2 2" xfId="91"/>
    <cellStyle name="標準 3 3" xfId="97"/>
    <cellStyle name="標準 4" xfId="2768"/>
    <cellStyle name="標準 4 2 2" xfId="2769"/>
    <cellStyle name="標準 5" xfId="2770"/>
    <cellStyle name="標準 6" xfId="2771"/>
    <cellStyle name="標準 7" xfId="2772"/>
    <cellStyle name="標準 8" xfId="2773"/>
    <cellStyle name="標準_databook template" xfId="92"/>
    <cellStyle name="標準_mobile PL template" xfId="93"/>
    <cellStyle name="標準_PL template" xfId="94"/>
    <cellStyle name="標準1203" xfId="2774"/>
    <cellStyle name="標準２" xfId="2775"/>
    <cellStyle name="標準A" xfId="2776"/>
    <cellStyle name="脱浦 [0.00]_AXD12" xfId="2744"/>
    <cellStyle name="脱浦_AXD12" xfId="2745"/>
    <cellStyle name="良い 2" xfId="2777"/>
    <cellStyle name="良い 3" xfId="2778"/>
    <cellStyle name="見出し 1 2" xfId="2712"/>
    <cellStyle name="見出し 1 3" xfId="2713"/>
    <cellStyle name="見出し 2 2" xfId="2714"/>
    <cellStyle name="見出し 2 3" xfId="2715"/>
    <cellStyle name="見出し 3 2" xfId="2716"/>
    <cellStyle name="見出し 3 3" xfId="2717"/>
    <cellStyle name="見出し 4 2" xfId="2718"/>
    <cellStyle name="見出し 4 3" xfId="2719"/>
    <cellStyle name="見出し１" xfId="2720"/>
    <cellStyle name="計算 2" xfId="2693"/>
    <cellStyle name="計算 3" xfId="2694"/>
    <cellStyle name="計算 3 2" xfId="2695"/>
    <cellStyle name="計算 3 3" xfId="2696"/>
    <cellStyle name="計算 3 4" xfId="2697"/>
    <cellStyle name="計算 3 5" xfId="2698"/>
    <cellStyle name="計算 3 6" xfId="2699"/>
    <cellStyle name="説明文 2" xfId="2741"/>
    <cellStyle name="説明文 3" xfId="2742"/>
    <cellStyle name="警告文 2" xfId="2700"/>
    <cellStyle name="警告文 3" xfId="2701"/>
    <cellStyle name="通貨 [0.00] 2" xfId="84"/>
    <cellStyle name="通貨 [0.00] 3" xfId="85"/>
    <cellStyle name="通貨 [0.00] 4" xfId="86"/>
    <cellStyle name="通貨 [0.00] 5" xfId="96"/>
    <cellStyle name="通貨 [0.00] 6" xfId="2746"/>
    <cellStyle name="通貨 2" xfId="87"/>
    <cellStyle name="通貨 2 2" xfId="2747"/>
    <cellStyle name="通貨 3" xfId="2748"/>
    <cellStyle name="通貨 3 2" xfId="88"/>
    <cellStyle name="通貨初期値_指示書_1_yokohama" xfId="2749"/>
    <cellStyle name="集計 2" xfId="2721"/>
    <cellStyle name="集計 2 2" xfId="2722"/>
    <cellStyle name="集計 2 3" xfId="2723"/>
    <cellStyle name="集計 2 4" xfId="2724"/>
    <cellStyle name="集計 2 5" xfId="2725"/>
    <cellStyle name="集計 2 6" xfId="2726"/>
    <cellStyle name="集計 3" xfId="2727"/>
    <cellStyle name="集計 3 2" xfId="2728"/>
    <cellStyle name="集計 3 3" xfId="2729"/>
    <cellStyle name="集計 3 4" xfId="2730"/>
    <cellStyle name="集計 3 5" xfId="2731"/>
    <cellStyle name="集計 3 6" xfId="273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externalLinks/externalLink1.xml" Type="http://schemas.openxmlformats.org/officeDocument/2006/relationships/externalLink"/>
<Relationship Id="rId15" Target="externalLinks/externalLink2.xml" Type="http://schemas.openxmlformats.org/officeDocument/2006/relationships/externalLink"/>
<Relationship Id="rId16" Target="externalLinks/externalLink3.xml" Type="http://schemas.openxmlformats.org/officeDocument/2006/relationships/externalLink"/>
<Relationship Id="rId17" Target="externalLinks/externalLink4.xml" Type="http://schemas.openxmlformats.org/officeDocument/2006/relationships/externalLink"/>
<Relationship Id="rId18" Target="externalLinks/externalLink5.xml" Type="http://schemas.openxmlformats.org/officeDocument/2006/relationships/externalLink"/>
<Relationship Id="rId19" Target="externalLinks/externalLink6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7.xml" Type="http://schemas.openxmlformats.org/officeDocument/2006/relationships/externalLink"/>
<Relationship Id="rId21" Target="externalLinks/externalLink8.xml" Type="http://schemas.openxmlformats.org/officeDocument/2006/relationships/externalLink"/>
<Relationship Id="rId22" Target="externalLinks/externalLink9.xml" Type="http://schemas.openxmlformats.org/officeDocument/2006/relationships/externalLink"/>
<Relationship Id="rId23" Target="externalLinks/externalLink10.xml" Type="http://schemas.openxmlformats.org/officeDocument/2006/relationships/externalLink"/>
<Relationship Id="rId24" Target="theme/theme1.xml" Type="http://schemas.openxmlformats.org/officeDocument/2006/relationships/theme"/>
<Relationship Id="rId25" Target="styles.xml" Type="http://schemas.openxmlformats.org/officeDocument/2006/relationships/styles"/>
<Relationship Id="rId26" Target="sharedStrings.xml" Type="http://schemas.openxmlformats.org/officeDocument/2006/relationships/sharedStrings"/>
<Relationship Id="rId27" Target="calcChain.xml" Type="http://schemas.openxmlformats.org/officeDocument/2006/relationships/calcChain"/>
<Relationship Id="rId28" Target="../customXml/item1.xml" Type="http://schemas.openxmlformats.org/officeDocument/2006/relationships/customXml"/>
<Relationship Id="rId29" Target="../customXml/item2.xml" Type="http://schemas.openxmlformats.org/officeDocument/2006/relationships/customXml"/>
<Relationship Id="rId3" Target="worksheets/sheet3.xml" Type="http://schemas.openxmlformats.org/officeDocument/2006/relationships/worksheet"/>
<Relationship Id="rId30" Target="vbaProject.bin" Type="http://schemas.microsoft.com/office/2006/relationships/vbaProjec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7</xdr:col>
      <xdr:colOff>390525</xdr:colOff>
      <xdr:row>194</xdr:row>
      <xdr:rowOff>104775</xdr:rowOff>
    </xdr:to>
    <xdr:pic>
      <xdr:nvPicPr>
        <xdr:cNvPr id="1150977" name="Picture 1" descr="C:\Users\sumikoh\AppData\Local\Temp\MercuryPriceRatingHistoryChart\9437.T_2017_11_19_07_04_24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1556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TEMP/data/excel/P.XLS" TargetMode="External" Type="http://schemas.microsoft.com/office/2006/relationships/xlExternalLinkPath/xlStartup"/>
</Relationships>

</file>

<file path=xl/externalLinks/_rels/externalLink2.xml.rels><?xml version="1.0" encoding="UTF-8" standalone="yes"?>
<Relationships xmlns="http://schemas.openxmlformats.org/package/2006/relationships">
<Relationship Id="rId1" Target="TELECO/Media/1_Report/Initiation/JCOM(4817)/channel.xls" TargetMode="External" Type="http://schemas.microsoft.com/office/2006/relationships/xlExternalLinkPath/xlStartup"/>
</Relationships>

</file>

<file path=xl/externalLinks/_rels/externalLink3.xml.rels><?xml version="1.0" encoding="UTF-8" standalone="yes"?>
<Relationships xmlns="http://schemas.openxmlformats.org/package/2006/relationships">
<Relationship Id="rId1" Target="Telecommunication/@telecoms/US%20model/20121212/CLWR.O%20-%20template%20adjusted.xls" TargetMode="External" Type="http://schemas.microsoft.com/office/2006/relationships/xlExternalLinkPath/xlStartup"/>
</Relationships>

</file>

<file path=xl/externalLinks/_rels/externalLink4.xml.rels><?xml version="1.0" encoding="UTF-8" standalone="yes"?>
<Relationships xmlns="http://schemas.openxmlformats.org/package/2006/relationships">
<Relationship Id="rId1" Target="TELECO/Telecom/5_Data/Handout/in%20use/Japanese%20Telecom%20Prices_new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file://///ebdfs1/ROOT/LIB/ER/TELECO/HTANAKA/TELDATA/model/Okinawa%20Cellular.xls" TargetMode="External" Type="http://schemas.openxmlformats.org/officeDocument/2006/relationships/externalLinkPath"/>
</Relationships>

</file>

<file path=xl/externalLinks/_rels/externalLink6.xml.rels><?xml version="1.0" encoding="UTF-8" standalone="yes"?>
<Relationships xmlns="http://schemas.openxmlformats.org/package/2006/relationships">
<Relationship Id="rId1" Target="TELECO/HTANAKA/BROADC/model/Wowow.xls" TargetMode="External" Type="http://schemas.microsoft.com/office/2006/relationships/xlExternalLinkPath/xlStartup"/>
</Relationships>

</file>

<file path=xl/externalLinks/_rels/externalLink7.xml.rels><?xml version="1.0" encoding="UTF-8" standalone="yes"?>
<Relationships xmlns="http://schemas.openxmlformats.org/package/2006/relationships">
<Relationship Id="rId1" Target="Telecommunication/@telecoms/@model/@/9432%20ntt.xlsm" TargetMode="External" Type="http://schemas.microsoft.com/office/2006/relationships/xlExternalLinkPath/xlAlternateStartup"/>
</Relationships>

</file>

<file path=xl/externalLinks/_rels/externalLink8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9.xml.rels><?xml version="1.0" encoding="UTF-8" standalone="yes"?>
<Relationships xmlns="http://schemas.openxmlformats.org/package/2006/relationships">
<Relationship Id="rId1" Target="https://ny.matrix.ms.com/eqr/article/webapp/rf/renditionexcel/PublishedContent2/2014/11/04/Documents/700935.S.N.XLS" TargetMode="External" Type="http://schemas.openxmlformats.org/officeDocument/2006/relationships/externalLinkPath"/>
</Relationships>

</file>

<file path=xl/externalLinks/_rels/externalLink10.xml.rels><?xml version="1.0" encoding="UTF-8" standalone="yes"?>
<Relationships xmlns="http://schemas.openxmlformats.org/package/2006/relationships">
<Relationship Id="rId1" Target="CENmodel091205b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P"/>
      <sheetName val="BS"/>
      <sheetName val="TOSCO"/>
      <sheetName val="Segment ROCE"/>
      <sheetName val="ROGIC"/>
      <sheetName val="E&amp;P"/>
      <sheetName val="NEPS"/>
      <sheetName val="RefineryMaint"/>
      <sheetName val="Hamaca"/>
      <sheetName val="Bohai"/>
      <sheetName val="Bayu Undan"/>
      <sheetName val="R&amp;M"/>
      <sheetName val="GPM"/>
      <sheetName val="Variance"/>
      <sheetName val="ARCO - Alaska"/>
      <sheetName val="Capex"/>
      <sheetName val="Reserves"/>
      <sheetName val="WACC"/>
      <sheetName val="Valuation"/>
      <sheetName val="NAV"/>
      <sheetName val="Chemical JV"/>
      <sheetName val="Chems"/>
      <sheetName val="EKOFISK"/>
      <sheetName val="PUDS"/>
      <sheetName val="GE Data"/>
      <sheetName val="IndexInformation"/>
      <sheetName val="MainCode"/>
      <sheetName val="NY UPLOAD"/>
      <sheetName val="NY UPLOAD Shadow"/>
      <sheetName val="Distribution"/>
      <sheetName val="A-Link Source"/>
      <sheetName val="Q-Link Source"/>
      <sheetName val="Income Statement"/>
      <sheetName val="Revenue&amp;EBIT"/>
      <sheetName val="Fin. Summary"/>
      <sheetName val="COP"/>
      <sheetName val="XOM"/>
      <sheetName val="New Source Charts"/>
      <sheetName val="Modelware"/>
      <sheetName val="R&amp;MIS"/>
      <sheetName val="E&amp;P Growth &amp; Returns"/>
      <sheetName val="Global Product Sum"/>
      <sheetName val="Scenario"/>
      <sheetName val="Quarter"/>
      <sheetName val="Annual"/>
      <sheetName val="AN"/>
      <sheetName val="CO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 co"/>
      <sheetName val="history"/>
      <sheetName val="P(all)"/>
      <sheetName val="BB"/>
      <sheetName val="channel"/>
      <sheetName val="channel comp (2)"/>
      <sheetName val="channel comp"/>
      <sheetName val="Sheet1"/>
      <sheetName val="price"/>
      <sheetName val="Broadband"/>
      <sheetName val="tel"/>
      <sheetName val="MSO"/>
      <sheetName val="#REF"/>
    </sheetNames>
    <sheetDataSet>
      <sheetData sheetId="0">
        <row r="2">
          <cell r="B2" t="str">
            <v>●33.4%</v>
          </cell>
          <cell r="C2" t="str">
            <v>ジェイ･スポーツ・ブロードキャスティング(スポーツ)</v>
          </cell>
          <cell r="G2" t="str">
            <v>CATV、スカパー</v>
          </cell>
        </row>
        <row r="3">
          <cell r="C3" t="str">
            <v>伊藤忠、ｽｶﾊﾟｰ、ｸﾗﾋﾞｯﾄ、ｿﾆｰ･放送ﾒﾃﾞｨｱ、</v>
          </cell>
        </row>
        <row r="4">
          <cell r="C4" t="str">
            <v>ﾌｼﾞﾃﾚﾋﾞ、ESPN、TBS</v>
          </cell>
        </row>
        <row r="6">
          <cell r="B6" t="str">
            <v>有限会社ジュピタースポーツ</v>
          </cell>
        </row>
        <row r="7">
          <cell r="C7" t="str">
            <v>●%</v>
          </cell>
          <cell r="E7" t="str">
            <v>●%</v>
          </cell>
        </row>
        <row r="9">
          <cell r="B9" t="str">
            <v>Liberty Global, Inc</v>
          </cell>
          <cell r="E9" t="str">
            <v>住友商事</v>
          </cell>
        </row>
        <row r="10">
          <cell r="C10">
            <v>0.5</v>
          </cell>
          <cell r="E10">
            <v>0.5</v>
          </cell>
        </row>
        <row r="12">
          <cell r="B12" t="str">
            <v>ジュピターTV:CATV及びデジタル衛星放送(CS)への番組供給事業統括会社(Multi Channel Operator, MCO)</v>
          </cell>
          <cell r="G12" t="str">
            <v>株式会社ジュピターTVは、ケーブルテレビ局ならびにデジタル衛星放送(CS)やIP放送への番組供給事業統括会社(Multi Channel Operator: MCO)として、住友商事株式会社と米リバティ・グローバル（LGI）によって設立された合弁会社です。MCOとしてのジュピターTVは、傘下の事業会社に対する投融資や、役員・社員の派遣を行うだけではなく、総務・経理等のバックオフィス業務、マーケティング、ケーブル局向け営業、広告営業、番組制作・編集などのサービスも提供しています。</v>
          </cell>
        </row>
        <row r="14">
          <cell r="B14">
            <v>1</v>
          </cell>
          <cell r="C14" t="str">
            <v>ジュピターエンターテイメント</v>
          </cell>
          <cell r="G14" t="str">
            <v>CATV、スカパー、4th media</v>
          </cell>
        </row>
        <row r="15">
          <cell r="C15" t="str">
            <v>(洋画、外国TVドラマ、グルメ、トークショー)</v>
          </cell>
        </row>
        <row r="17">
          <cell r="B17">
            <v>0.89400000000000002</v>
          </cell>
          <cell r="C17" t="str">
            <v>ジュピターゴルフネットワーク(ゴルフ）</v>
          </cell>
          <cell r="G17" t="str">
            <v>CATV、スカパー、4th media</v>
          </cell>
        </row>
        <row r="18">
          <cell r="C18" t="str">
            <v>SRIｽﾎﾟｰﾂ、ﾌﾞﾘｼﾞｽﾄﾝｽﾎﾟｰﾂ、ﾐｽﾞﾉ、ﾀﾞﾝﾛｯﾌﾟｽﾎﾟｰﾂ:各2.65%</v>
          </cell>
        </row>
        <row r="20">
          <cell r="B20">
            <v>0.7</v>
          </cell>
          <cell r="C20" t="str">
            <v>ジュピターショップチャネル(生放送のショッピング)</v>
          </cell>
          <cell r="G20" t="str">
            <v>CATV、スカパー、4th media、BBTV、ODTV、KDDI光プラスTV</v>
          </cell>
        </row>
        <row r="21">
          <cell r="C21" t="str">
            <v>ﾎｰﾑ･ｼｮｯﾋﾟﾝｸﾞ･ﾈｯﾄﾜｰｸ:30%　</v>
          </cell>
          <cell r="M21" t="str">
            <v>http://www.zonevision.com</v>
          </cell>
        </row>
        <row r="23">
          <cell r="B23">
            <v>0.5</v>
          </cell>
          <cell r="C23" t="str">
            <v>リアリティTVジャパン(リアリティ番組)</v>
          </cell>
          <cell r="G23" t="str">
            <v>CATV、スカパー、4th media</v>
          </cell>
        </row>
        <row r="24">
          <cell r="C24" t="str">
            <v xml:space="preserve">Zone Media Limited:50% </v>
          </cell>
        </row>
        <row r="26">
          <cell r="B26">
            <v>0.5</v>
          </cell>
          <cell r="C26" t="str">
            <v>ディスカバリー・ジャパン(ドキュメンタリー)</v>
          </cell>
          <cell r="G26" t="str">
            <v>CATV、スカパー、4th media、BBTV、KDDI光プラスTV</v>
          </cell>
        </row>
        <row r="27">
          <cell r="C27" t="str">
            <v>ﾃﾞｨｽｶﾊﾞﾘｰ･ｱｼﾞｱ:33.3%</v>
          </cell>
        </row>
        <row r="29">
          <cell r="B29">
            <v>0.33300000000000002</v>
          </cell>
          <cell r="C29" t="str">
            <v>アニマル･プラネット・ジャパン（生き物、自然）</v>
          </cell>
          <cell r="G29" t="str">
            <v>CATV、スカパー、4th media、BBTV、KDDI光プラスTV</v>
          </cell>
        </row>
        <row r="30">
          <cell r="C30" t="str">
            <v>ﾃﾞｨｽｶﾊﾞﾘｰ･ｱｼﾞｱ、Worldwide America Investments:各33.3%</v>
          </cell>
          <cell r="G30" t="str">
            <v>(BBCの関連会社)</v>
          </cell>
        </row>
        <row r="32">
          <cell r="B32" t="str">
            <v>●%</v>
          </cell>
          <cell r="C32" t="str">
            <v>AXN ジャパン（海外ドラマ、映画等）</v>
          </cell>
          <cell r="G32" t="str">
            <v>CATV、スカパー、4th media、BBTV、KDDI光プラスTV</v>
          </cell>
        </row>
        <row r="33">
          <cell r="C33" t="str">
            <v>ソニー･ﾋﾟｸﾁｬｰｽﾞ･ｴﾝﾀｰﾃｲﾒﾝﾄ</v>
          </cell>
        </row>
        <row r="35">
          <cell r="B35" t="str">
            <v>●%</v>
          </cell>
          <cell r="C35" t="str">
            <v>キッズステーション(こども・アニメ）</v>
          </cell>
          <cell r="G35" t="str">
            <v>CATV、スカパー、4th media、BBTV、ODTV、KDDI光プラスTV、スカパー光</v>
          </cell>
        </row>
        <row r="36">
          <cell r="C36" t="str">
            <v>三井物産、TBS、ホリプロ</v>
          </cell>
        </row>
        <row r="38">
          <cell r="B38" t="str">
            <v>●%</v>
          </cell>
          <cell r="C38" t="str">
            <v>ATX(アニメ）</v>
          </cell>
          <cell r="G38" t="str">
            <v>CATV、スカパー</v>
          </cell>
        </row>
        <row r="39">
          <cell r="C39" t="str">
            <v>ﾃﾚﾋﾞ東京、ﾃﾚﾋﾞ東京ﾒﾃﾞｨｱﾈｯﾄ、三菱商事、ｽｶﾊﾟｰ、SBI、</v>
          </cell>
        </row>
        <row r="40">
          <cell r="C40" t="str">
            <v>電通、みずほ、みずほCB,文化放送、読売広告、ｼﾞｪﾝｺ</v>
          </cell>
        </row>
        <row r="42">
          <cell r="B42" t="str">
            <v>●%</v>
          </cell>
          <cell r="C42" t="str">
            <v>日本映画衛星放送(邦画･時代劇)</v>
          </cell>
          <cell r="G42" t="str">
            <v>CATV、スカパー、スカパー光</v>
          </cell>
        </row>
        <row r="43">
          <cell r="C43" t="str">
            <v>ﾌｼﾞﾃﾚﾋﾞ、ｿﾆｰ・放送ﾒﾃﾞｨｱ、ｿﾌﾄﾊﾞﾝｸ･ﾌﾞﾛｰﾄﾞﾒﾃﾞｨｱ、</v>
          </cell>
        </row>
        <row r="44">
          <cell r="C44" t="str">
            <v>東宝、角川書店</v>
          </cell>
        </row>
        <row r="46">
          <cell r="B46" t="str">
            <v>●%</v>
          </cell>
          <cell r="C46" t="str">
            <v>日経CNBC(経済）</v>
          </cell>
          <cell r="G46" t="str">
            <v>CATV、スカパー、4th media、KDDI光プラスTV</v>
          </cell>
        </row>
        <row r="47">
          <cell r="C47" t="str">
            <v>日経新聞、テレビ東京、CNBCアジア</v>
          </cell>
        </row>
      </sheetData>
      <sheetData sheetId="1">
        <row r="1">
          <cell r="A1">
            <v>1995</v>
          </cell>
          <cell r="B1" t="str">
            <v>1</v>
          </cell>
          <cell r="C1" t="str">
            <v>住友商事とTele-Communications International, Inc.</v>
          </cell>
        </row>
        <row r="2">
          <cell r="C2" t="str">
            <v xml:space="preserve">(TINTA: 現Liberty Media International, Holdings, LLC) の合弁でジュピターテレコムを設立※TINTA側の出資会社はTCI Japan, Inc.(現Liberty Japan, Inc.) </v>
          </cell>
        </row>
        <row r="3">
          <cell r="B3" t="str">
            <v>3</v>
          </cell>
          <cell r="C3" t="str">
            <v xml:space="preserve">杉並ケーブルテレビ、ケーブルテレビネリマ、シティケーブルビジョン府中、小金井市民テレビの株式を、住友商事から取得 </v>
          </cell>
        </row>
        <row r="4">
          <cell r="B4" t="str">
            <v>8</v>
          </cell>
          <cell r="C4" t="str">
            <v xml:space="preserve">ジュピター群馬設立 </v>
          </cell>
        </row>
        <row r="5">
          <cell r="B5" t="str">
            <v>11</v>
          </cell>
          <cell r="C5" t="str">
            <v xml:space="preserve">福岡ケーブルネットワーク設立 </v>
          </cell>
        </row>
        <row r="6">
          <cell r="A6">
            <v>1996</v>
          </cell>
          <cell r="B6" t="str">
            <v>1</v>
          </cell>
          <cell r="C6" t="str">
            <v>木更津ケーブルテレビの株式を取得</v>
          </cell>
        </row>
        <row r="7">
          <cell r="C7" t="str">
            <v xml:space="preserve">ジュピター宝塚川西設立 </v>
          </cell>
        </row>
        <row r="8">
          <cell r="B8" t="str">
            <v>4</v>
          </cell>
          <cell r="C8" t="str">
            <v>北摂ケーブルネット設立</v>
          </cell>
        </row>
        <row r="9">
          <cell r="C9" t="str">
            <v xml:space="preserve">ケーブルビジョン二十一（2003年3月、ケーブルビジョン21に商号変更）及びケーブルステーション北九州の株式を取得 </v>
          </cell>
        </row>
        <row r="10">
          <cell r="B10" t="str">
            <v>6</v>
          </cell>
          <cell r="C10" t="str">
            <v xml:space="preserve">ジュピターりんくう設立 </v>
          </cell>
        </row>
        <row r="11">
          <cell r="B11" t="str">
            <v>7</v>
          </cell>
          <cell r="C11" t="str">
            <v xml:space="preserve">ジュピターかわち設立 </v>
          </cell>
        </row>
        <row r="12">
          <cell r="B12" t="str">
            <v>9</v>
          </cell>
          <cell r="C12" t="str">
            <v xml:space="preserve">ジュピター和歌山、ケーブルネット下関設立 </v>
          </cell>
        </row>
        <row r="13">
          <cell r="B13" t="str">
            <v>10</v>
          </cell>
          <cell r="C13" t="str">
            <v>土浦ケーブルテレビの株式を住友商事から取得</v>
          </cell>
        </row>
        <row r="14">
          <cell r="C14" t="str">
            <v xml:space="preserve">杉並ケーブルテレビが第一種電気通信事業(電話事業)の郵政省許可を取得 </v>
          </cell>
        </row>
        <row r="15">
          <cell r="B15" t="str">
            <v>12</v>
          </cell>
          <cell r="C15" t="str">
            <v>決算期を3月から12月に変更</v>
          </cell>
        </row>
        <row r="16">
          <cell r="C16" t="str">
            <v xml:space="preserve">浦和ケーブル・テレビ・ネットワークの株式を住友商事から取得 </v>
          </cell>
        </row>
        <row r="17">
          <cell r="A17">
            <v>1997</v>
          </cell>
          <cell r="B17" t="str">
            <v>2</v>
          </cell>
          <cell r="C17" t="str">
            <v xml:space="preserve">ジュピターいばらきを設立 </v>
          </cell>
        </row>
        <row r="18">
          <cell r="B18" t="str">
            <v>6</v>
          </cell>
          <cell r="C18" t="str">
            <v xml:space="preserve">寒川ケーブルテレビを買収及びテレビちがさきの株式を住友商事から取得 </v>
          </cell>
        </row>
        <row r="19">
          <cell r="B19" t="str">
            <v>7</v>
          </cell>
          <cell r="C19" t="str">
            <v xml:space="preserve">杉並ケーブルテレビが電話サービス開始 </v>
          </cell>
        </row>
        <row r="20">
          <cell r="A20">
            <v>1998</v>
          </cell>
          <cell r="B20" t="str">
            <v>3</v>
          </cell>
          <cell r="C20" t="str">
            <v xml:space="preserve">大阪ケーブルテレビの株式を住友商事から取得 </v>
          </cell>
        </row>
        <row r="21">
          <cell r="B21" t="str">
            <v>4</v>
          </cell>
          <cell r="C21" t="str">
            <v xml:space="preserve">関西マルチメディアサービスへ出資 </v>
          </cell>
        </row>
        <row r="22">
          <cell r="B22" t="str">
            <v>8</v>
          </cell>
          <cell r="C22" t="str">
            <v>シーエーティーヴィ横須賀の株式を住友商事から取得</v>
          </cell>
        </row>
        <row r="23">
          <cell r="C23" t="str">
            <v xml:space="preserve">堺ケーブルテレビの株式を取得 </v>
          </cell>
        </row>
        <row r="24">
          <cell r="B24" t="str">
            <v>9</v>
          </cell>
          <cell r="C24" t="str">
            <v xml:space="preserve">こうべケーブルテレビの株式を住友商事から取得 </v>
          </cell>
        </row>
        <row r="25">
          <cell r="B25" t="str">
            <v>11</v>
          </cell>
          <cell r="C25" t="str">
            <v xml:space="preserve">北九州ケーブルテレビ取得 </v>
          </cell>
        </row>
        <row r="26">
          <cell r="B26" t="str">
            <v>12</v>
          </cell>
          <cell r="C26" t="str">
            <v xml:space="preserve">吹田ケーブルテレビジョンの株式を住友商事から取得 </v>
          </cell>
        </row>
        <row r="27">
          <cell r="A27">
            <v>1999</v>
          </cell>
          <cell r="B27" t="str">
            <v>1</v>
          </cell>
          <cell r="C27" t="str">
            <v>大阪ケーブルテレビがインターネットサービス開始</v>
          </cell>
        </row>
        <row r="28">
          <cell r="C28" t="str">
            <v>杉並ケーブルテレビとケーブルテレビネリマが合併、ジェイコム東京となる</v>
          </cell>
        </row>
        <row r="29">
          <cell r="C29" t="str">
            <v>テレビちがさきと寒川ケーブルテレビが合併、ジェイコム湘南となる</v>
          </cell>
        </row>
        <row r="30">
          <cell r="C30" t="str">
            <v>ジュピター宝塚川西、ジュピターかわち、ジュピター和歌山とジュピター関西が合併、ジェイコム関西となる</v>
          </cell>
        </row>
        <row r="31">
          <cell r="C31" t="str">
            <v xml:space="preserve">藤沢ケーブルテレビの株式を住友商事から取得 </v>
          </cell>
        </row>
        <row r="32">
          <cell r="B32" t="str">
            <v>3</v>
          </cell>
          <cell r="C32" t="str">
            <v>ユーアイネット埼玉(2000年7月メディアさいたまに商号変更)の株式を住友商事から取得</v>
          </cell>
        </row>
        <row r="33">
          <cell r="C33" t="str">
            <v xml:space="preserve">ケーブルテレビ神戸及びチャンネルウェーブあまがさきの株式を住友商事から取得 </v>
          </cell>
        </row>
        <row r="34">
          <cell r="B34" t="str">
            <v>7</v>
          </cell>
          <cell r="C34" t="str">
            <v xml:space="preserve">ケーブルコミュニケーション芦屋の株式を住友商事から取得 </v>
          </cell>
        </row>
        <row r="35">
          <cell r="B35" t="str">
            <v>8</v>
          </cell>
          <cell r="C35" t="str">
            <v xml:space="preserve">ケーブルステーション北九州と北九州ケーブルテレビが合併、ジェイコム北九州となる </v>
          </cell>
        </row>
        <row r="36">
          <cell r="B36" t="str">
            <v>9</v>
          </cell>
          <cell r="C36" t="str">
            <v>アットホームジャパンへ出資</v>
          </cell>
        </row>
        <row r="37">
          <cell r="C37" t="str">
            <v xml:space="preserve">ジェイコム関西がジュピターりんくうを吸収合併 </v>
          </cell>
        </row>
        <row r="38">
          <cell r="B38" t="str">
            <v>10</v>
          </cell>
          <cell r="C38" t="str">
            <v xml:space="preserve">ジェイコム東京がシティケーブルビジョン府中とケーブルコミュニケーション小金井・国分寺(旧小金井市民テレビ)を吸収合併 </v>
          </cell>
        </row>
        <row r="39">
          <cell r="A39">
            <v>2000</v>
          </cell>
          <cell r="B39" t="str">
            <v>1</v>
          </cell>
          <cell r="C39" t="str">
            <v xml:space="preserve">こうべケーブルテレビとケーブルコミュニケーション芦屋が合併、ケーブルネット神戸芦屋に </v>
          </cell>
        </row>
        <row r="40">
          <cell r="B40" t="str">
            <v>9</v>
          </cell>
          <cell r="C40" t="str">
            <v>株式交換によりタイタス・コミュニケーションズを統合、同社発行済全株式を取得</v>
          </cell>
        </row>
        <row r="41">
          <cell r="C41" t="str">
            <v xml:space="preserve">タイタス・スキャットがジェイコム札幌に商号を変更 </v>
          </cell>
        </row>
        <row r="42">
          <cell r="B42" t="str">
            <v>10</v>
          </cell>
          <cell r="C42" t="str">
            <v xml:space="preserve">吹田ケーブルテレビジョン株式との株式移転により、関西ケーブルネット株式を取得 </v>
          </cell>
        </row>
        <row r="43">
          <cell r="A43">
            <v>2001</v>
          </cell>
          <cell r="B43" t="str">
            <v>1</v>
          </cell>
          <cell r="C43" t="str">
            <v xml:space="preserve">ジェイコム関西が堺ケーブルテレビを吸収合併 </v>
          </cell>
        </row>
        <row r="44">
          <cell r="B44" t="str">
            <v>3</v>
          </cell>
          <cell r="C44" t="str">
            <v xml:space="preserve">ケーブルネットワークやちよを取得 </v>
          </cell>
        </row>
        <row r="45">
          <cell r="B45" t="str">
            <v>4</v>
          </cell>
          <cell r="C45" t="str">
            <v>ジェイコム湘南、藤沢ケーブルテレビ、シーエーティーヴィ横須賀が合併、ジェイコム湘南となる</v>
          </cell>
        </row>
        <row r="46">
          <cell r="C46" t="str">
            <v xml:space="preserve">ジェイコム湘南、ジェイコム関西が電話サービスを開始 </v>
          </cell>
        </row>
        <row r="47">
          <cell r="B47" t="str">
            <v>6</v>
          </cell>
          <cell r="C47" t="str">
            <v xml:space="preserve">総加入世帯数（３サービスのうち少なくとも一つのサービスに加入している世帯数）が１００万世帯突破 </v>
          </cell>
        </row>
        <row r="48">
          <cell r="B48" t="str">
            <v>7</v>
          </cell>
          <cell r="C48" t="str">
            <v>BSデジタル放送を本格的に開始</v>
          </cell>
        </row>
        <row r="49">
          <cell r="C49" t="str">
            <v xml:space="preserve">和泉シーエーティヴィの株式を取得 </v>
          </cell>
        </row>
        <row r="50">
          <cell r="B50" t="str">
            <v>8</v>
          </cell>
          <cell r="C50" t="str">
            <v xml:space="preserve">スーパーネットワークユーの株式を取得 </v>
          </cell>
        </row>
        <row r="51">
          <cell r="B51" t="str">
            <v>9</v>
          </cell>
          <cell r="C51" t="str">
            <v>ブランド名を「J-COM」から「J-COM Broadband」に変更</v>
          </cell>
        </row>
        <row r="52">
          <cell r="C52" t="str">
            <v xml:space="preserve">ジュピター群馬をジェイコム群馬に、タイタス・コミュニケーションズをジェイコム関東に、タイタス相鉄をジェイコム大和にそれぞれ社名変更 </v>
          </cell>
        </row>
        <row r="53">
          <cell r="A53">
            <v>2002</v>
          </cell>
          <cell r="B53" t="str">
            <v>1</v>
          </cell>
          <cell r="C53" t="str">
            <v xml:space="preserve">ジェイコム関西と大阪ケーブルテレビが合併、ジェイコム関西となる </v>
          </cell>
        </row>
        <row r="54">
          <cell r="B54" t="str">
            <v>2</v>
          </cell>
          <cell r="C54" t="str">
            <v xml:space="preserve">ジェイコム関東とジェイコム大和が合併、ジェイコム関東となる </v>
          </cell>
        </row>
        <row r="55">
          <cell r="B55" t="str">
            <v>4</v>
          </cell>
          <cell r="C55" t="str">
            <v>東京都東村山市でFTTHの実験を開始（同年7月まで）</v>
          </cell>
        </row>
        <row r="56">
          <cell r="C56" t="str">
            <v xml:space="preserve">グリーンシティケーブルテレビの株式を取得 </v>
          </cell>
        </row>
        <row r="57">
          <cell r="B57" t="str">
            <v>8</v>
          </cell>
          <cell r="C57" t="str">
            <v xml:space="preserve">ジェイコム関東の前橋市における営業をジェイコム群馬に譲渡 </v>
          </cell>
        </row>
        <row r="58">
          <cell r="B58" t="str">
            <v>9</v>
          </cell>
          <cell r="C58" t="str">
            <v xml:space="preserve">調布ケーブルテレビジョンと経営・運営支援契約を締結 </v>
          </cell>
        </row>
        <row r="59">
          <cell r="B59" t="str">
            <v>11</v>
          </cell>
          <cell r="C59" t="str">
            <v xml:space="preserve">ジェイコム関西と和泉シーエーティヴィが合併、ジェイコム関西となる </v>
          </cell>
        </row>
        <row r="60">
          <cell r="A60">
            <v>2003</v>
          </cell>
          <cell r="B60" t="str">
            <v>9</v>
          </cell>
          <cell r="C60" t="str">
            <v xml:space="preserve">下り最大30Mbpsの使用を有する機器を利用したインターネットサービスをジェイコム東京から開始 </v>
          </cell>
        </row>
        <row r="61">
          <cell r="B61" t="str">
            <v>12</v>
          </cell>
          <cell r="C61" t="str">
            <v xml:space="preserve">関東、関西エリアの全局で地上デジタル放送を含めたデジタルサービスを開始 </v>
          </cell>
        </row>
        <row r="62">
          <cell r="A62">
            <v>2004</v>
          </cell>
          <cell r="B62" t="str">
            <v>3</v>
          </cell>
          <cell r="C62" t="str">
            <v xml:space="preserve">泉大津ケーブルテレビの株式を取得 </v>
          </cell>
        </row>
        <row r="63">
          <cell r="C63" t="str">
            <v xml:space="preserve">アットネットホームの株式を住友商事から取得１００％の株主となる </v>
          </cell>
        </row>
        <row r="64">
          <cell r="B64" t="str">
            <v>4</v>
          </cell>
          <cell r="C64" t="str">
            <v xml:space="preserve">J-COM TVデジタルを開始PPV、EPG等の双方向サービスを含む100チャンネル以上を提供 </v>
          </cell>
        </row>
        <row r="65">
          <cell r="B65" t="str">
            <v>5</v>
          </cell>
          <cell r="C65" t="str">
            <v xml:space="preserve">ジュピターVODへ出資 </v>
          </cell>
        </row>
        <row r="66">
          <cell r="B66" t="str">
            <v>6</v>
          </cell>
          <cell r="C66" t="str">
            <v xml:space="preserve">ジェイコム関西が泉大津ケーブルテレビを吸収合併 </v>
          </cell>
        </row>
        <row r="67">
          <cell r="B67" t="str">
            <v>7</v>
          </cell>
          <cell r="C67" t="str">
            <v xml:space="preserve">ケーブルシステムの株式を取得 </v>
          </cell>
        </row>
        <row r="68">
          <cell r="C68" t="str">
            <v xml:space="preserve">神奈川技術センター設立 </v>
          </cell>
        </row>
        <row r="69">
          <cell r="C69" t="str">
            <v xml:space="preserve">三者割り当て増資により新株式発行により資本金781億3,301万円となる </v>
          </cell>
        </row>
        <row r="70">
          <cell r="B70" t="str">
            <v>8</v>
          </cell>
          <cell r="C70" t="str">
            <v xml:space="preserve">J-COM TVデジタル加入世帯１０万件を突破 </v>
          </cell>
        </row>
        <row r="71">
          <cell r="C71" t="str">
            <v xml:space="preserve">同軸ケーブルを使った100Mbps以上のインターネット通信に関する検討会を開始 </v>
          </cell>
        </row>
        <row r="72">
          <cell r="B72" t="str">
            <v>10</v>
          </cell>
          <cell r="C72" t="str">
            <v xml:space="preserve">無線LAN一体型モデムを使用した高速インターネット接続サービスを開始 </v>
          </cell>
        </row>
        <row r="73">
          <cell r="B73" t="str">
            <v>11</v>
          </cell>
          <cell r="C73" t="str">
            <v xml:space="preserve">ケーブルテレビ初のCSハイビジョン放送を開始（スター・チャンネル） </v>
          </cell>
        </row>
        <row r="74">
          <cell r="C74" t="str">
            <v xml:space="preserve">関西地域で他の8ケーブル事業者とIP電話サービス導入に向けた具体的検討に着手 </v>
          </cell>
        </row>
        <row r="75">
          <cell r="C75" t="str">
            <v xml:space="preserve">メディアッティ・コミュニケーションズとデジタル配信サービスについて基本合意 </v>
          </cell>
        </row>
        <row r="76">
          <cell r="A76">
            <v>2005</v>
          </cell>
          <cell r="B76" t="str">
            <v>1</v>
          </cell>
          <cell r="C76" t="str">
            <v xml:space="preserve">VODサービス「J-COM オン・デマンド」の提供をジェイコム東京で開始 </v>
          </cell>
        </row>
        <row r="77">
          <cell r="C77" t="str">
            <v xml:space="preserve">ジェイコム関西が、新たに大阪狭山市、河内長野市、富田林市、南河内郡美原町（各一部地域）でサービス提供を行うための許可を取得（南河内美原町は２月に大阪府堺市と合併） </v>
          </cell>
        </row>
        <row r="78">
          <cell r="B78" t="str">
            <v>2</v>
          </cell>
          <cell r="C78" t="str">
            <v>運営局である調布ケーブルテレビジョンの株式を取得し連結子会社に</v>
          </cell>
        </row>
        <row r="79">
          <cell r="C79" t="str">
            <v xml:space="preserve">木更津ケーブルテレビ、ケーブルネットワークやちよ、スーパーネットワークユーの３社が４月１日付で合併し、ジェイコム千葉になることを３社の株主総会で決議 </v>
          </cell>
        </row>
        <row r="80">
          <cell r="B80" t="str">
            <v>3</v>
          </cell>
          <cell r="C80" t="str">
            <v>23日にジャスダック証券取引所へ上場</v>
          </cell>
        </row>
        <row r="81">
          <cell r="C81" t="str">
            <v>ブランド名を「J-COM Broadband」から「J:COM」に変更</v>
          </cell>
        </row>
        <row r="82">
          <cell r="B82">
            <v>4</v>
          </cell>
          <cell r="C82" t="str">
            <v>スーパーネットワークユーが木更津ケーブルテレビ及びケーブルネットワークやちよを吸収合併し、ジェイコム千葉に商号変更</v>
          </cell>
        </row>
        <row r="83">
          <cell r="B83">
            <v>7</v>
          </cell>
          <cell r="C83" t="str">
            <v>日本デジタル配信の株式を取得</v>
          </cell>
        </row>
        <row r="84">
          <cell r="B84">
            <v>9</v>
          </cell>
          <cell r="C84" t="str">
            <v>小田急情報サービス(2006年1月ジェイコムせたまちに商号変更)の株式を取得</v>
          </cell>
        </row>
        <row r="85">
          <cell r="B85">
            <v>11</v>
          </cell>
          <cell r="C85" t="str">
            <v>角川ジェイコム・メディアの株式を取得</v>
          </cell>
        </row>
        <row r="86">
          <cell r="A86">
            <v>2006</v>
          </cell>
          <cell r="B86">
            <v>1</v>
          </cell>
          <cell r="C86" t="str">
            <v>六甲アイランドケーブルの株式を取得</v>
          </cell>
        </row>
        <row r="87">
          <cell r="C87" t="str">
            <v>関西マルチメディアの株式を取得</v>
          </cell>
        </row>
        <row r="88">
          <cell r="B88">
            <v>3</v>
          </cell>
          <cell r="C88" t="str">
            <v>携帯電話サービス「J:COM Moblie」を開始</v>
          </cell>
        </row>
        <row r="89">
          <cell r="C89" t="str">
            <v>HDR（ハードディスク内蔵型STB）を開始</v>
          </cell>
        </row>
        <row r="90">
          <cell r="B90">
            <v>4</v>
          </cell>
          <cell r="C90" t="str">
            <v>さくらケーブルテレビの株式を取得</v>
          </cell>
        </row>
        <row r="91">
          <cell r="B91">
            <v>8</v>
          </cell>
          <cell r="C91" t="str">
            <v>ケーブルネット下関の株式を取得</v>
          </cell>
        </row>
        <row r="92">
          <cell r="B92">
            <v>9</v>
          </cell>
          <cell r="C92" t="str">
            <v>ケーブルウェストの株式を取得</v>
          </cell>
        </row>
      </sheetData>
      <sheetData sheetId="2">
        <row r="3">
          <cell r="A3" t="str">
            <v>事業者名</v>
          </cell>
          <cell r="B3" t="str">
            <v>サービス名</v>
          </cell>
          <cell r="E3" t="str">
            <v>映像配信</v>
          </cell>
          <cell r="J3" t="str">
            <v>映像配信+ネット接続</v>
          </cell>
          <cell r="M3" t="str">
            <v>ネット接続</v>
          </cell>
          <cell r="P3" t="str">
            <v>+電話</v>
          </cell>
          <cell r="S3" t="str">
            <v>電話</v>
          </cell>
          <cell r="V3" t="str">
            <v>トリプルプレイ</v>
          </cell>
        </row>
        <row r="4">
          <cell r="A4" t="str">
            <v>（戸建て）</v>
          </cell>
          <cell r="C4" t="str">
            <v>配信方式</v>
          </cell>
          <cell r="D4" t="str">
            <v>名称</v>
          </cell>
          <cell r="E4" t="str">
            <v>ﾁｬﾈﾙ数</v>
          </cell>
          <cell r="F4" t="str">
            <v>最大ch数</v>
          </cell>
          <cell r="G4" t="str">
            <v>VODﾀｲﾄﾙ数</v>
          </cell>
          <cell r="H4" t="str">
            <v>月額</v>
          </cell>
          <cell r="I4" t="str">
            <v>初期</v>
          </cell>
          <cell r="J4" t="str">
            <v>月額</v>
          </cell>
          <cell r="K4" t="str">
            <v>初期</v>
          </cell>
          <cell r="M4" t="str">
            <v>通信速度</v>
          </cell>
          <cell r="N4" t="str">
            <v>月額</v>
          </cell>
          <cell r="O4" t="str">
            <v>初期</v>
          </cell>
          <cell r="P4" t="str">
            <v>月額</v>
          </cell>
          <cell r="Q4" t="str">
            <v>初期</v>
          </cell>
          <cell r="S4" t="str">
            <v>月額</v>
          </cell>
          <cell r="T4" t="str">
            <v>初期</v>
          </cell>
          <cell r="V4" t="str">
            <v>月額</v>
          </cell>
          <cell r="W4" t="str">
            <v>初期</v>
          </cell>
        </row>
        <row r="5">
          <cell r="M5" t="str">
            <v>(最大Mbps）</v>
          </cell>
        </row>
        <row r="6">
          <cell r="A6" t="str">
            <v>SKY PerfecTV!！</v>
          </cell>
          <cell r="B6" t="str">
            <v>スカパー！</v>
          </cell>
          <cell r="C6" t="str">
            <v>CS</v>
          </cell>
          <cell r="D6" t="str">
            <v>よくばりﾊﾟｯｸ</v>
          </cell>
          <cell r="E6">
            <v>70</v>
          </cell>
          <cell r="F6" t="str">
            <v>約190</v>
          </cell>
          <cell r="G6" t="str">
            <v>NA</v>
          </cell>
          <cell r="H6">
            <v>3890</v>
          </cell>
          <cell r="I6">
            <v>22800</v>
          </cell>
          <cell r="J6" t="str">
            <v>NA</v>
          </cell>
          <cell r="K6" t="str">
            <v>NA</v>
          </cell>
          <cell r="L6">
            <v>55.571428571428569</v>
          </cell>
          <cell r="M6" t="str">
            <v>NA</v>
          </cell>
          <cell r="N6" t="str">
            <v>NA</v>
          </cell>
          <cell r="O6" t="str">
            <v>NA</v>
          </cell>
          <cell r="P6" t="str">
            <v>NA</v>
          </cell>
          <cell r="Q6" t="str">
            <v>NA</v>
          </cell>
          <cell r="S6" t="str">
            <v>NA</v>
          </cell>
          <cell r="T6" t="str">
            <v>NA</v>
          </cell>
          <cell r="V6" t="str">
            <v>NA</v>
          </cell>
          <cell r="W6" t="str">
            <v>NA</v>
          </cell>
          <cell r="X6" t="str">
            <v>最大約190ﾁｬﾈﾙ、ｱﾝﾃﾅ･ﾁｭｰﾅｰ=2万円と想定</v>
          </cell>
        </row>
        <row r="7">
          <cell r="A7" t="str">
            <v>NTT</v>
          </cell>
          <cell r="B7" t="str">
            <v>スカパー光！</v>
          </cell>
          <cell r="C7" t="str">
            <v>FTTH</v>
          </cell>
          <cell r="D7" t="str">
            <v>光ﾊﾟｯｸ ｾﾚｸｼｮﾝ</v>
          </cell>
          <cell r="E7">
            <v>50</v>
          </cell>
          <cell r="F7" t="str">
            <v>約190</v>
          </cell>
          <cell r="G7" t="str">
            <v>NA</v>
          </cell>
          <cell r="H7" t="str">
            <v>NA</v>
          </cell>
          <cell r="I7" t="str">
            <v>NA</v>
          </cell>
          <cell r="J7">
            <v>5700</v>
          </cell>
          <cell r="K7">
            <v>3600</v>
          </cell>
          <cell r="M7">
            <v>100</v>
          </cell>
          <cell r="N7">
            <v>5700</v>
          </cell>
          <cell r="O7">
            <v>800</v>
          </cell>
          <cell r="P7">
            <v>7200</v>
          </cell>
          <cell r="Q7">
            <v>3800</v>
          </cell>
          <cell r="S7" t="str">
            <v>NA</v>
          </cell>
          <cell r="T7" t="str">
            <v>NA</v>
          </cell>
          <cell r="V7">
            <v>11000</v>
          </cell>
          <cell r="W7">
            <v>6600</v>
          </cell>
        </row>
        <row r="8">
          <cell r="B8" t="str">
            <v>4th media</v>
          </cell>
          <cell r="C8" t="str">
            <v>FTTH</v>
          </cell>
          <cell r="D8" t="str">
            <v>ﾚｷﾞｭﾗｰﾌﾟﾗﾝ</v>
          </cell>
          <cell r="E8">
            <v>40</v>
          </cell>
          <cell r="F8">
            <v>60</v>
          </cell>
          <cell r="G8" t="str">
            <v>6,000以上</v>
          </cell>
          <cell r="H8" t="str">
            <v>NA</v>
          </cell>
          <cell r="I8" t="str">
            <v>NA</v>
          </cell>
          <cell r="J8">
            <v>7450</v>
          </cell>
          <cell r="K8">
            <v>5780</v>
          </cell>
          <cell r="V8">
            <v>8950</v>
          </cell>
          <cell r="W8">
            <v>8780</v>
          </cell>
          <cell r="X8" t="str">
            <v>最大60ﾁｬﾈﾙ</v>
          </cell>
        </row>
        <row r="9">
          <cell r="B9" t="str">
            <v>ｵﾝﾃﾞｨﾏﾝﾄﾞTV</v>
          </cell>
          <cell r="C9" t="str">
            <v>FTTH</v>
          </cell>
          <cell r="E9">
            <v>36</v>
          </cell>
          <cell r="G9" t="str">
            <v>約5,500</v>
          </cell>
          <cell r="H9" t="str">
            <v>NA</v>
          </cell>
          <cell r="I9" t="str">
            <v>NA</v>
          </cell>
          <cell r="J9">
            <v>6850</v>
          </cell>
          <cell r="K9">
            <v>5800</v>
          </cell>
          <cell r="V9">
            <v>8350</v>
          </cell>
          <cell r="W9">
            <v>8800</v>
          </cell>
        </row>
        <row r="10">
          <cell r="B10" t="str">
            <v>OCNシアター</v>
          </cell>
          <cell r="C10" t="str">
            <v>FTTH</v>
          </cell>
          <cell r="D10" t="str">
            <v>100ﾀｲﾄﾙ見放題</v>
          </cell>
          <cell r="E10" t="str">
            <v>NA</v>
          </cell>
          <cell r="F10" t="str">
            <v>NA</v>
          </cell>
          <cell r="G10" t="str">
            <v>12,000以上</v>
          </cell>
          <cell r="H10" t="str">
            <v>NA</v>
          </cell>
          <cell r="I10" t="str">
            <v>NA</v>
          </cell>
          <cell r="J10">
            <v>8200</v>
          </cell>
          <cell r="K10">
            <v>5700</v>
          </cell>
          <cell r="V10">
            <v>9700</v>
          </cell>
          <cell r="W10">
            <v>8700</v>
          </cell>
        </row>
        <row r="11">
          <cell r="A11" t="str">
            <v>KDDI</v>
          </cell>
          <cell r="B11" t="str">
            <v>光one</v>
          </cell>
          <cell r="C11" t="str">
            <v>FTTH</v>
          </cell>
          <cell r="D11" t="str">
            <v>ひかりoneﾎｰﾑ</v>
          </cell>
          <cell r="E11">
            <v>30</v>
          </cell>
          <cell r="G11" t="str">
            <v>約5,000</v>
          </cell>
          <cell r="H11" t="str">
            <v>NA</v>
          </cell>
          <cell r="I11" t="str">
            <v>NA</v>
          </cell>
          <cell r="J11">
            <v>8700</v>
          </cell>
          <cell r="K11">
            <v>3000</v>
          </cell>
          <cell r="M11">
            <v>100</v>
          </cell>
          <cell r="N11">
            <v>6300</v>
          </cell>
          <cell r="O11">
            <v>3000</v>
          </cell>
          <cell r="P11">
            <v>6800</v>
          </cell>
          <cell r="Q11">
            <v>3000</v>
          </cell>
          <cell r="S11" t="str">
            <v>NA</v>
          </cell>
          <cell r="T11" t="str">
            <v>NA</v>
          </cell>
          <cell r="V11">
            <v>9200</v>
          </cell>
          <cell r="W11">
            <v>3000</v>
          </cell>
          <cell r="X11" t="str">
            <v>DIONをISPにした場合。2月1日以降は初期費用が別途発生（金額未定）</v>
          </cell>
        </row>
        <row r="12">
          <cell r="A12" t="str">
            <v>ソフトバンク</v>
          </cell>
          <cell r="B12" t="str">
            <v>YahooBB光Tvpackage</v>
          </cell>
          <cell r="C12" t="str">
            <v>FTTH</v>
          </cell>
          <cell r="D12" t="str">
            <v>ﾍﾞｰｼｯｸﾁｬﾈﾙ</v>
          </cell>
          <cell r="E12">
            <v>36</v>
          </cell>
          <cell r="G12" t="str">
            <v>約5,000</v>
          </cell>
          <cell r="H12" t="str">
            <v>NA</v>
          </cell>
          <cell r="I12" t="str">
            <v>NA</v>
          </cell>
          <cell r="J12">
            <v>9169.5238095238092</v>
          </cell>
          <cell r="K12">
            <v>0</v>
          </cell>
          <cell r="M12">
            <v>100</v>
          </cell>
          <cell r="N12" t="str">
            <v>NA</v>
          </cell>
          <cell r="O12" t="str">
            <v>NA</v>
          </cell>
          <cell r="P12" t="str">
            <v>NA</v>
          </cell>
          <cell r="Q12" t="str">
            <v>NA</v>
          </cell>
          <cell r="S12" t="str">
            <v>NA</v>
          </cell>
          <cell r="T12" t="str">
            <v>NA</v>
          </cell>
          <cell r="V12">
            <v>10820</v>
          </cell>
          <cell r="W12">
            <v>0</v>
          </cell>
          <cell r="X12" t="str">
            <v>3/31まで初期費用2千円を無料ｷｬﾝﾍﾟｰﾝ</v>
          </cell>
        </row>
        <row r="13">
          <cell r="A13" t="str">
            <v>CATV(J:COM)</v>
          </cell>
          <cell r="B13" t="str">
            <v>J:COM TVﾃﾞｼﾞﾀﾙ</v>
          </cell>
          <cell r="C13" t="str">
            <v>HFC(FTTH+同軸)</v>
          </cell>
          <cell r="E13">
            <v>59</v>
          </cell>
          <cell r="F13">
            <v>59</v>
          </cell>
          <cell r="G13" t="str">
            <v>NA</v>
          </cell>
          <cell r="H13">
            <v>4980</v>
          </cell>
          <cell r="I13">
            <v>20000</v>
          </cell>
          <cell r="J13">
            <v>9700</v>
          </cell>
          <cell r="K13">
            <v>15000</v>
          </cell>
          <cell r="L13">
            <v>84.406779661016955</v>
          </cell>
          <cell r="M13">
            <v>30</v>
          </cell>
          <cell r="N13">
            <v>5500</v>
          </cell>
          <cell r="O13">
            <v>20000</v>
          </cell>
          <cell r="P13">
            <v>6500</v>
          </cell>
          <cell r="Q13">
            <v>15000</v>
          </cell>
          <cell r="S13">
            <v>1330</v>
          </cell>
          <cell r="T13">
            <v>20000</v>
          </cell>
          <cell r="V13">
            <v>10390</v>
          </cell>
          <cell r="W13">
            <v>10000</v>
          </cell>
          <cell r="X13" t="str">
            <v>ﾃﾞｼﾞﾀﾙTV。4月より160Mbpsのネットサービス提供予定</v>
          </cell>
        </row>
        <row r="14">
          <cell r="B14" t="str">
            <v>Baycom</v>
          </cell>
          <cell r="E14">
            <v>89</v>
          </cell>
          <cell r="F14">
            <v>111</v>
          </cell>
          <cell r="G14" t="str">
            <v>７ｃｈ</v>
          </cell>
          <cell r="H14">
            <v>3980</v>
          </cell>
        </row>
        <row r="16">
          <cell r="A16" t="str">
            <v>(マンション)</v>
          </cell>
        </row>
        <row r="17">
          <cell r="A17" t="str">
            <v>SKY PerfecTV!！</v>
          </cell>
          <cell r="B17" t="str">
            <v>スカパー！</v>
          </cell>
          <cell r="C17" t="str">
            <v>CS</v>
          </cell>
          <cell r="D17" t="str">
            <v>よくばりﾊﾟｯｸ</v>
          </cell>
          <cell r="E17">
            <v>70</v>
          </cell>
          <cell r="F17" t="str">
            <v>約190</v>
          </cell>
          <cell r="G17" t="str">
            <v>NA</v>
          </cell>
          <cell r="H17">
            <v>3890</v>
          </cell>
          <cell r="I17">
            <v>22800</v>
          </cell>
          <cell r="J17" t="str">
            <v>NA</v>
          </cell>
          <cell r="K17" t="str">
            <v>NA</v>
          </cell>
          <cell r="M17" t="str">
            <v>NA</v>
          </cell>
          <cell r="N17" t="str">
            <v>NA</v>
          </cell>
          <cell r="O17" t="str">
            <v>NA</v>
          </cell>
          <cell r="P17" t="str">
            <v>NA</v>
          </cell>
          <cell r="Q17" t="str">
            <v>NA</v>
          </cell>
          <cell r="S17" t="str">
            <v>NA</v>
          </cell>
          <cell r="T17" t="str">
            <v>NA</v>
          </cell>
          <cell r="V17" t="str">
            <v>NA</v>
          </cell>
          <cell r="W17" t="str">
            <v>NA</v>
          </cell>
          <cell r="X17" t="str">
            <v>最大約190ﾁｬﾈﾙ</v>
          </cell>
        </row>
        <row r="18">
          <cell r="A18" t="str">
            <v>NTT</v>
          </cell>
          <cell r="B18" t="str">
            <v>スカパー光！</v>
          </cell>
          <cell r="C18" t="str">
            <v>FTTH</v>
          </cell>
          <cell r="D18" t="str">
            <v>光ﾊﾟｯｸ ｾﾚｸｼｮﾝ</v>
          </cell>
          <cell r="E18">
            <v>50</v>
          </cell>
          <cell r="F18" t="str">
            <v>約190</v>
          </cell>
          <cell r="G18" t="str">
            <v>NA</v>
          </cell>
          <cell r="H18" t="str">
            <v>NA</v>
          </cell>
          <cell r="I18" t="str">
            <v>NA</v>
          </cell>
          <cell r="J18">
            <v>6850</v>
          </cell>
          <cell r="K18">
            <v>3600</v>
          </cell>
          <cell r="M18">
            <v>100</v>
          </cell>
          <cell r="N18">
            <v>3350</v>
          </cell>
          <cell r="O18">
            <v>800</v>
          </cell>
          <cell r="P18">
            <v>5300</v>
          </cell>
          <cell r="Q18">
            <v>3800</v>
          </cell>
          <cell r="S18" t="str">
            <v>NA</v>
          </cell>
          <cell r="T18" t="str">
            <v>NA</v>
          </cell>
          <cell r="V18">
            <v>8800</v>
          </cell>
          <cell r="W18">
            <v>6600</v>
          </cell>
        </row>
        <row r="19">
          <cell r="B19" t="str">
            <v>4th media</v>
          </cell>
          <cell r="C19" t="str">
            <v>FTTH</v>
          </cell>
          <cell r="D19" t="str">
            <v>ﾚｷﾞｭﾗｰﾌﾟﾗﾝ</v>
          </cell>
          <cell r="E19">
            <v>40</v>
          </cell>
          <cell r="F19">
            <v>60</v>
          </cell>
          <cell r="G19" t="str">
            <v>6,000以上</v>
          </cell>
          <cell r="H19" t="str">
            <v>NA</v>
          </cell>
          <cell r="I19" t="str">
            <v>NA</v>
          </cell>
          <cell r="J19">
            <v>4750</v>
          </cell>
          <cell r="K19">
            <v>5780</v>
          </cell>
          <cell r="V19">
            <v>6700</v>
          </cell>
          <cell r="W19">
            <v>8780</v>
          </cell>
          <cell r="X19" t="str">
            <v>最大60ﾁｬﾈﾙ</v>
          </cell>
        </row>
        <row r="20">
          <cell r="B20" t="str">
            <v>ｵﾝﾃﾞｨﾏﾝﾄﾞTV</v>
          </cell>
          <cell r="C20" t="str">
            <v>FTTH</v>
          </cell>
          <cell r="E20">
            <v>36</v>
          </cell>
          <cell r="G20" t="str">
            <v>約5,500</v>
          </cell>
          <cell r="H20" t="str">
            <v>NA</v>
          </cell>
          <cell r="I20" t="str">
            <v>NA</v>
          </cell>
          <cell r="J20">
            <v>4500</v>
          </cell>
          <cell r="K20">
            <v>5800</v>
          </cell>
          <cell r="V20">
            <v>6450</v>
          </cell>
          <cell r="W20">
            <v>8800</v>
          </cell>
        </row>
        <row r="21">
          <cell r="B21" t="str">
            <v>OCNシアター</v>
          </cell>
          <cell r="C21" t="str">
            <v>FTTH</v>
          </cell>
          <cell r="D21" t="str">
            <v>100ﾀｲﾄﾙ見放題</v>
          </cell>
          <cell r="E21" t="str">
            <v>NA</v>
          </cell>
          <cell r="F21" t="str">
            <v>NA</v>
          </cell>
          <cell r="G21" t="str">
            <v>12,000以上</v>
          </cell>
          <cell r="H21" t="str">
            <v>NA</v>
          </cell>
          <cell r="I21" t="str">
            <v>NA</v>
          </cell>
          <cell r="J21">
            <v>5350</v>
          </cell>
          <cell r="K21">
            <v>5700</v>
          </cell>
          <cell r="V21">
            <v>7300</v>
          </cell>
          <cell r="W21">
            <v>8700</v>
          </cell>
        </row>
        <row r="22">
          <cell r="A22" t="str">
            <v>KDDI</v>
          </cell>
          <cell r="B22" t="str">
            <v>光one</v>
          </cell>
          <cell r="C22" t="str">
            <v>FTTH</v>
          </cell>
          <cell r="D22" t="str">
            <v>ひかりoneﾏﾝｼｮﾝ</v>
          </cell>
          <cell r="E22">
            <v>30</v>
          </cell>
          <cell r="G22" t="str">
            <v>約5,000</v>
          </cell>
          <cell r="H22" t="str">
            <v>NA</v>
          </cell>
          <cell r="I22" t="str">
            <v>NA</v>
          </cell>
          <cell r="J22">
            <v>6500</v>
          </cell>
          <cell r="K22">
            <v>0</v>
          </cell>
          <cell r="M22">
            <v>100</v>
          </cell>
          <cell r="N22">
            <v>4100</v>
          </cell>
          <cell r="O22">
            <v>0</v>
          </cell>
          <cell r="P22">
            <v>4600</v>
          </cell>
          <cell r="Q22">
            <v>0</v>
          </cell>
          <cell r="S22">
            <v>1729.5238095238094</v>
          </cell>
          <cell r="T22">
            <v>0</v>
          </cell>
          <cell r="V22">
            <v>7000</v>
          </cell>
          <cell r="W22">
            <v>0</v>
          </cell>
          <cell r="X22" t="str">
            <v>ﾏﾝｼｮﾝﾀｲﾌﾟV(8契約以上ﾀｲﾌﾟ)。DIONをISPにした場合。口座振替/ｶｰﾄﾞ払い1月末までの申込で無料</v>
          </cell>
        </row>
        <row r="23">
          <cell r="A23" t="str">
            <v>ソフトバンク</v>
          </cell>
          <cell r="B23" t="str">
            <v>YahooBB光Tvpackage</v>
          </cell>
          <cell r="C23" t="str">
            <v>FTTH</v>
          </cell>
          <cell r="D23" t="str">
            <v>ﾍﾞｰｼｯｸﾁｬﾈﾙ</v>
          </cell>
          <cell r="E23">
            <v>36</v>
          </cell>
          <cell r="G23" t="str">
            <v>約5,000</v>
          </cell>
          <cell r="H23" t="str">
            <v>NA</v>
          </cell>
          <cell r="I23" t="str">
            <v>NA</v>
          </cell>
          <cell r="J23">
            <v>6269.5238095238092</v>
          </cell>
          <cell r="K23">
            <v>0</v>
          </cell>
          <cell r="M23">
            <v>100</v>
          </cell>
          <cell r="N23" t="str">
            <v>NA</v>
          </cell>
          <cell r="O23" t="str">
            <v>NA</v>
          </cell>
          <cell r="P23" t="str">
            <v>NA</v>
          </cell>
          <cell r="Q23" t="str">
            <v>NA</v>
          </cell>
          <cell r="S23" t="str">
            <v>NA</v>
          </cell>
          <cell r="T23" t="str">
            <v>NA</v>
          </cell>
          <cell r="V23">
            <v>9070</v>
          </cell>
          <cell r="W23">
            <v>0</v>
          </cell>
          <cell r="X23" t="str">
            <v>3/31まで初期費用2万円を無料ｷｬﾝﾍﾟｰﾝ</v>
          </cell>
        </row>
        <row r="24">
          <cell r="A24" t="str">
            <v>CATV(J:COM)</v>
          </cell>
          <cell r="B24" t="str">
            <v>J:COM TVﾃﾞｼﾞﾀﾙ</v>
          </cell>
          <cell r="C24" t="str">
            <v>HFC(FTTH+同軸)</v>
          </cell>
          <cell r="E24">
            <v>59</v>
          </cell>
          <cell r="F24">
            <v>59</v>
          </cell>
          <cell r="G24" t="str">
            <v>NA</v>
          </cell>
          <cell r="H24">
            <v>4980</v>
          </cell>
          <cell r="I24">
            <v>12000</v>
          </cell>
          <cell r="J24">
            <v>9700</v>
          </cell>
          <cell r="K24">
            <v>10000</v>
          </cell>
          <cell r="M24">
            <v>30</v>
          </cell>
          <cell r="N24">
            <v>5500</v>
          </cell>
          <cell r="O24">
            <v>12000</v>
          </cell>
          <cell r="P24">
            <v>6500</v>
          </cell>
          <cell r="Q24">
            <v>10000</v>
          </cell>
          <cell r="S24">
            <v>1330</v>
          </cell>
          <cell r="T24">
            <v>12000</v>
          </cell>
          <cell r="V24">
            <v>10390</v>
          </cell>
          <cell r="W24">
            <v>8000</v>
          </cell>
          <cell r="X24" t="str">
            <v>ﾃﾞｼﾞﾀﾙTV。4月より160Mbpsのネットサービス提供予定</v>
          </cell>
        </row>
        <row r="29">
          <cell r="S29">
            <v>1700</v>
          </cell>
          <cell r="X29" t="str">
            <v>住宅用3級局</v>
          </cell>
        </row>
      </sheetData>
      <sheetData sheetId="3">
        <row r="2">
          <cell r="A2" t="str">
            <v>ブロードバンド（電話付）</v>
          </cell>
        </row>
        <row r="3">
          <cell r="D3" t="str">
            <v>DSL</v>
          </cell>
          <cell r="K3" t="str">
            <v>CATV</v>
          </cell>
        </row>
        <row r="4">
          <cell r="D4" t="str">
            <v>NTT</v>
          </cell>
          <cell r="F4" t="str">
            <v>ソフトバンク</v>
          </cell>
          <cell r="H4" t="str">
            <v>eAccess</v>
          </cell>
          <cell r="K4" t="str">
            <v>J:COM</v>
          </cell>
          <cell r="M4" t="str">
            <v>Baycom</v>
          </cell>
          <cell r="P4" t="str">
            <v>It's com</v>
          </cell>
        </row>
        <row r="5">
          <cell r="A5" t="str">
            <v>伝送速度</v>
          </cell>
          <cell r="D5">
            <v>47</v>
          </cell>
          <cell r="E5">
            <v>1</v>
          </cell>
          <cell r="F5">
            <v>50</v>
          </cell>
          <cell r="G5">
            <v>8</v>
          </cell>
          <cell r="H5">
            <v>50</v>
          </cell>
          <cell r="I5">
            <v>1</v>
          </cell>
          <cell r="K5">
            <v>30</v>
          </cell>
          <cell r="M5">
            <v>30</v>
          </cell>
          <cell r="N5">
            <v>10</v>
          </cell>
          <cell r="O5">
            <v>1</v>
          </cell>
        </row>
        <row r="6">
          <cell r="A6" t="str">
            <v>電話利用形態</v>
          </cell>
          <cell r="M6" t="str">
            <v>IP(050)</v>
          </cell>
          <cell r="O6" t="str">
            <v>電話なし</v>
          </cell>
        </row>
        <row r="7">
          <cell r="A7" t="str">
            <v>初期費用</v>
          </cell>
          <cell r="H7">
            <v>800</v>
          </cell>
        </row>
        <row r="8">
          <cell r="A8" t="str">
            <v>月額料金</v>
          </cell>
          <cell r="D8">
            <v>2800</v>
          </cell>
          <cell r="E8">
            <v>1600</v>
          </cell>
          <cell r="F8">
            <v>2780</v>
          </cell>
          <cell r="G8">
            <v>2280</v>
          </cell>
          <cell r="H8">
            <v>3380</v>
          </cell>
          <cell r="I8">
            <v>2000</v>
          </cell>
          <cell r="K8">
            <v>6500</v>
          </cell>
          <cell r="M8">
            <v>4700</v>
          </cell>
          <cell r="N8">
            <v>4200</v>
          </cell>
          <cell r="O8">
            <v>1980</v>
          </cell>
        </row>
        <row r="9">
          <cell r="A9" t="str">
            <v>モデムなど</v>
          </cell>
          <cell r="D9">
            <v>540</v>
          </cell>
          <cell r="E9">
            <v>490</v>
          </cell>
          <cell r="F9">
            <v>1228</v>
          </cell>
          <cell r="G9">
            <v>928</v>
          </cell>
          <cell r="H9">
            <v>597</v>
          </cell>
          <cell r="I9">
            <v>597</v>
          </cell>
          <cell r="K9">
            <v>0</v>
          </cell>
          <cell r="M9">
            <v>700</v>
          </cell>
          <cell r="N9">
            <v>700</v>
          </cell>
          <cell r="O9">
            <v>400</v>
          </cell>
        </row>
        <row r="10">
          <cell r="A10" t="str">
            <v>IP電話基本料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K10">
            <v>0</v>
          </cell>
          <cell r="M10">
            <v>380</v>
          </cell>
          <cell r="N10">
            <v>380</v>
          </cell>
          <cell r="O10">
            <v>0</v>
          </cell>
        </row>
        <row r="11">
          <cell r="A11" t="str">
            <v>IP電話機器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K11">
            <v>0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>合計</v>
          </cell>
          <cell r="D12">
            <v>3340</v>
          </cell>
          <cell r="E12">
            <v>2090</v>
          </cell>
          <cell r="F12">
            <v>4008</v>
          </cell>
          <cell r="G12">
            <v>3208</v>
          </cell>
          <cell r="H12">
            <v>3977</v>
          </cell>
          <cell r="I12">
            <v>2597</v>
          </cell>
          <cell r="K12">
            <v>6500</v>
          </cell>
          <cell r="M12">
            <v>5780</v>
          </cell>
          <cell r="N12">
            <v>5280</v>
          </cell>
          <cell r="O12">
            <v>2380</v>
          </cell>
          <cell r="P12">
            <v>0</v>
          </cell>
        </row>
        <row r="13">
          <cell r="A13" t="str">
            <v>NTT電話基本料</v>
          </cell>
          <cell r="D13">
            <v>1700</v>
          </cell>
          <cell r="E13">
            <v>1700</v>
          </cell>
          <cell r="F13">
            <v>1700</v>
          </cell>
          <cell r="G13">
            <v>1700</v>
          </cell>
          <cell r="H13">
            <v>1700</v>
          </cell>
          <cell r="I13">
            <v>1700</v>
          </cell>
        </row>
        <row r="14">
          <cell r="A14" t="str">
            <v>総計</v>
          </cell>
          <cell r="D14">
            <v>5040</v>
          </cell>
          <cell r="E14">
            <v>3790</v>
          </cell>
          <cell r="F14">
            <v>5708</v>
          </cell>
          <cell r="G14">
            <v>4908</v>
          </cell>
          <cell r="H14">
            <v>5677</v>
          </cell>
          <cell r="I14">
            <v>4297</v>
          </cell>
        </row>
        <row r="19">
          <cell r="A19" t="str">
            <v>J:COMサービスエリアでのBBシェア(2006.9末時点)</v>
          </cell>
        </row>
        <row r="20">
          <cell r="C20" t="str">
            <v>CATV</v>
          </cell>
          <cell r="D20" t="str">
            <v>FTTH</v>
          </cell>
          <cell r="E20" t="str">
            <v>DSL</v>
          </cell>
          <cell r="F20" t="str">
            <v>FWA</v>
          </cell>
          <cell r="G20" t="str">
            <v>Total</v>
          </cell>
          <cell r="I20" t="str">
            <v>CATV</v>
          </cell>
          <cell r="J20" t="str">
            <v>FTTH</v>
          </cell>
          <cell r="K20" t="str">
            <v>DSL</v>
          </cell>
          <cell r="L20" t="str">
            <v>FWA</v>
          </cell>
        </row>
        <row r="21">
          <cell r="A21" t="str">
            <v>北海道</v>
          </cell>
          <cell r="C21">
            <v>72.557000000000002</v>
          </cell>
          <cell r="D21">
            <v>263.04599999999999</v>
          </cell>
          <cell r="E21">
            <v>562.35299999999995</v>
          </cell>
          <cell r="F21">
            <v>2.3170000000000002</v>
          </cell>
          <cell r="G21">
            <v>900.27299999999991</v>
          </cell>
          <cell r="I21">
            <v>8.0594441908176759E-2</v>
          </cell>
          <cell r="J21">
            <v>0.29218470397312818</v>
          </cell>
          <cell r="K21">
            <v>0.6246471903522598</v>
          </cell>
          <cell r="L21">
            <v>2.5736637664352927E-3</v>
          </cell>
        </row>
        <row r="22">
          <cell r="A22" t="str">
            <v>茨城</v>
          </cell>
          <cell r="C22">
            <v>38.457000000000001</v>
          </cell>
          <cell r="D22">
            <v>79.602000000000004</v>
          </cell>
          <cell r="E22">
            <v>340.78399999999999</v>
          </cell>
          <cell r="F22">
            <v>0</v>
          </cell>
          <cell r="G22">
            <v>458.84299999999996</v>
          </cell>
          <cell r="I22">
            <v>8.381298178243976E-2</v>
          </cell>
          <cell r="J22">
            <v>0.17348417650481757</v>
          </cell>
          <cell r="K22">
            <v>0.7427028417127427</v>
          </cell>
          <cell r="L22">
            <v>0</v>
          </cell>
        </row>
        <row r="23">
          <cell r="A23" t="str">
            <v>群馬</v>
          </cell>
          <cell r="C23">
            <v>15.919</v>
          </cell>
          <cell r="D23">
            <v>57.59</v>
          </cell>
          <cell r="E23">
            <v>246.02</v>
          </cell>
          <cell r="F23">
            <v>0.01</v>
          </cell>
          <cell r="G23">
            <v>319.53899999999999</v>
          </cell>
          <cell r="I23">
            <v>4.9818644985432141E-2</v>
          </cell>
          <cell r="J23">
            <v>0.18022839152654294</v>
          </cell>
          <cell r="K23">
            <v>0.76992166840354392</v>
          </cell>
          <cell r="L23">
            <v>3.1295084481080556E-5</v>
          </cell>
        </row>
        <row r="24">
          <cell r="A24" t="str">
            <v>埼玉</v>
          </cell>
          <cell r="C24">
            <v>206.328</v>
          </cell>
          <cell r="D24">
            <v>418.08</v>
          </cell>
          <cell r="E24">
            <v>870.92200000000003</v>
          </cell>
          <cell r="F24">
            <v>0.247</v>
          </cell>
          <cell r="G24">
            <v>1495.577</v>
          </cell>
          <cell r="I24">
            <v>0.13795879449871187</v>
          </cell>
          <cell r="J24">
            <v>0.27954428290887062</v>
          </cell>
          <cell r="K24">
            <v>0.58233176894268901</v>
          </cell>
          <cell r="L24">
            <v>1.6515364972849943E-4</v>
          </cell>
        </row>
        <row r="25">
          <cell r="A25" t="str">
            <v>千葉</v>
          </cell>
          <cell r="C25">
            <v>162.79900000000001</v>
          </cell>
          <cell r="D25">
            <v>400.04899999999998</v>
          </cell>
          <cell r="E25">
            <v>758.226</v>
          </cell>
          <cell r="F25">
            <v>0.52400000000000002</v>
          </cell>
          <cell r="G25">
            <v>1321.598</v>
          </cell>
          <cell r="I25">
            <v>0.12318344912749567</v>
          </cell>
          <cell r="J25">
            <v>0.30270097261043072</v>
          </cell>
          <cell r="K25">
            <v>0.57371908855794274</v>
          </cell>
          <cell r="L25">
            <v>3.9648970413090823E-4</v>
          </cell>
        </row>
        <row r="26">
          <cell r="A26" t="str">
            <v>東京</v>
          </cell>
          <cell r="C26">
            <v>458.803</v>
          </cell>
          <cell r="D26">
            <v>1480.81</v>
          </cell>
          <cell r="E26">
            <v>2010.133</v>
          </cell>
          <cell r="F26">
            <v>1.169</v>
          </cell>
          <cell r="G26">
            <v>3950.915</v>
          </cell>
          <cell r="I26">
            <v>0.11612575821043986</v>
          </cell>
          <cell r="J26">
            <v>0.37480178642162637</v>
          </cell>
          <cell r="K26">
            <v>0.50877657454032799</v>
          </cell>
          <cell r="L26">
            <v>2.9588082760575714E-4</v>
          </cell>
        </row>
        <row r="27">
          <cell r="A27" t="str">
            <v>神奈川</v>
          </cell>
          <cell r="C27">
            <v>331.24400000000003</v>
          </cell>
          <cell r="D27">
            <v>671.89</v>
          </cell>
          <cell r="E27">
            <v>1257.8910000000001</v>
          </cell>
          <cell r="F27">
            <v>1.46</v>
          </cell>
          <cell r="G27">
            <v>2262.4850000000001</v>
          </cell>
          <cell r="I27">
            <v>0.14640715850049835</v>
          </cell>
          <cell r="J27">
            <v>0.29696992466248395</v>
          </cell>
          <cell r="K27">
            <v>0.5559776086913284</v>
          </cell>
          <cell r="L27">
            <v>6.453081456893636E-4</v>
          </cell>
        </row>
        <row r="28">
          <cell r="A28" t="str">
            <v>大阪</v>
          </cell>
          <cell r="C28">
            <v>318.36700000000002</v>
          </cell>
          <cell r="D28">
            <v>705.91899999999998</v>
          </cell>
          <cell r="E28">
            <v>1037.2180000000001</v>
          </cell>
          <cell r="F28">
            <v>0.10100000000000001</v>
          </cell>
          <cell r="G28">
            <v>2061.605</v>
          </cell>
          <cell r="I28">
            <v>0.15442676943449402</v>
          </cell>
          <cell r="J28">
            <v>0.34241234378069513</v>
          </cell>
          <cell r="K28">
            <v>0.50311189582873539</v>
          </cell>
          <cell r="L28">
            <v>4.8990956075484878E-5</v>
          </cell>
        </row>
        <row r="29">
          <cell r="A29" t="str">
            <v>兵庫</v>
          </cell>
          <cell r="C29">
            <v>153.922</v>
          </cell>
          <cell r="D29">
            <v>340.26400000000001</v>
          </cell>
          <cell r="E29">
            <v>605.45399999999995</v>
          </cell>
          <cell r="F29">
            <v>8.0000000000000002E-3</v>
          </cell>
          <cell r="G29">
            <v>1099.6479999999999</v>
          </cell>
          <cell r="I29">
            <v>0.13997388255150739</v>
          </cell>
          <cell r="J29">
            <v>0.30942992666744273</v>
          </cell>
          <cell r="K29">
            <v>0.55058891572575952</v>
          </cell>
          <cell r="L29">
            <v>7.2750552904202082E-6</v>
          </cell>
        </row>
        <row r="30">
          <cell r="A30" t="str">
            <v>和歌山</v>
          </cell>
          <cell r="C30">
            <v>23.707999999999998</v>
          </cell>
          <cell r="D30">
            <v>51.183999999999997</v>
          </cell>
          <cell r="E30">
            <v>89.286000000000001</v>
          </cell>
          <cell r="F30">
            <v>2.8000000000000001E-2</v>
          </cell>
          <cell r="G30">
            <v>164.20599999999999</v>
          </cell>
          <cell r="I30">
            <v>0.14437962072031474</v>
          </cell>
          <cell r="J30">
            <v>0.31170602779435586</v>
          </cell>
          <cell r="K30">
            <v>0.5437438339646542</v>
          </cell>
          <cell r="L30">
            <v>1.7051752067524941E-4</v>
          </cell>
        </row>
        <row r="31">
          <cell r="A31" t="str">
            <v>山口</v>
          </cell>
          <cell r="C31">
            <v>69.741</v>
          </cell>
          <cell r="D31">
            <v>41.35</v>
          </cell>
          <cell r="E31">
            <v>124.801</v>
          </cell>
          <cell r="F31">
            <v>2.3E-2</v>
          </cell>
          <cell r="G31">
            <v>235.91499999999999</v>
          </cell>
          <cell r="I31">
            <v>0.29561918487590871</v>
          </cell>
          <cell r="J31">
            <v>0.17527499311192593</v>
          </cell>
          <cell r="K31">
            <v>0.52900832927113584</v>
          </cell>
          <cell r="L31">
            <v>9.7492741029608126E-5</v>
          </cell>
        </row>
        <row r="32">
          <cell r="A32" t="str">
            <v>福岡</v>
          </cell>
          <cell r="C32">
            <v>110.114</v>
          </cell>
          <cell r="D32">
            <v>300.09399999999999</v>
          </cell>
          <cell r="E32">
            <v>506.62200000000001</v>
          </cell>
          <cell r="F32">
            <v>0.12</v>
          </cell>
          <cell r="G32">
            <v>916.94999999999993</v>
          </cell>
          <cell r="I32">
            <v>0.12008724576040135</v>
          </cell>
          <cell r="J32">
            <v>0.32727411527346095</v>
          </cell>
          <cell r="K32">
            <v>0.55250777032553577</v>
          </cell>
          <cell r="L32">
            <v>1.3086864060199576E-4</v>
          </cell>
        </row>
        <row r="34">
          <cell r="A34" t="str">
            <v>サービスエリア</v>
          </cell>
          <cell r="C34">
            <v>1961.9590000000001</v>
          </cell>
          <cell r="D34">
            <v>4809.8779999999997</v>
          </cell>
          <cell r="E34">
            <v>8409.7099999999991</v>
          </cell>
          <cell r="F34">
            <v>6.0069999999999988</v>
          </cell>
          <cell r="G34">
            <v>15187.553999999998</v>
          </cell>
          <cell r="I34">
            <v>0.12918202628283662</v>
          </cell>
          <cell r="J34">
            <v>0.31669865996855057</v>
          </cell>
          <cell r="K34">
            <v>0.55372379252116566</v>
          </cell>
          <cell r="L34">
            <v>3.9552122744715835E-4</v>
          </cell>
        </row>
        <row r="35">
          <cell r="A35" t="str">
            <v>サービスエリア外</v>
          </cell>
          <cell r="C35">
            <v>1517.646</v>
          </cell>
          <cell r="D35">
            <v>2344.6720000000005</v>
          </cell>
          <cell r="E35">
            <v>5986.3240000000005</v>
          </cell>
          <cell r="F35">
            <v>4.9470000000000018</v>
          </cell>
          <cell r="G35">
            <v>9853.5889999999999</v>
          </cell>
          <cell r="I35">
            <v>0.15401961660873006</v>
          </cell>
          <cell r="J35">
            <v>0.23795106534279037</v>
          </cell>
          <cell r="K35">
            <v>0.60752726747584063</v>
          </cell>
          <cell r="L35">
            <v>5.0205057263906603E-4</v>
          </cell>
        </row>
        <row r="36">
          <cell r="A36" t="str">
            <v>全国</v>
          </cell>
          <cell r="C36">
            <v>3479.605</v>
          </cell>
          <cell r="D36">
            <v>7154.55</v>
          </cell>
          <cell r="E36">
            <v>14396.034</v>
          </cell>
          <cell r="F36">
            <v>10.954000000000001</v>
          </cell>
          <cell r="G36">
            <v>25041.143</v>
          </cell>
          <cell r="I36">
            <v>0.1389555181247118</v>
          </cell>
          <cell r="J36">
            <v>0.28571179837917143</v>
          </cell>
          <cell r="K36">
            <v>0.57489524340003173</v>
          </cell>
          <cell r="L36">
            <v>4.3744009608507088E-4</v>
          </cell>
        </row>
        <row r="39">
          <cell r="A39" t="str">
            <v>J:COMサービスエリアでのBBシェア(2006.12末時点)</v>
          </cell>
        </row>
        <row r="40">
          <cell r="C40" t="str">
            <v>CATV</v>
          </cell>
          <cell r="D40" t="str">
            <v>FTTH</v>
          </cell>
          <cell r="E40" t="str">
            <v>DSL</v>
          </cell>
          <cell r="F40" t="str">
            <v>FWA</v>
          </cell>
          <cell r="G40" t="str">
            <v>Total</v>
          </cell>
          <cell r="I40" t="str">
            <v>CATV</v>
          </cell>
          <cell r="J40" t="str">
            <v>FTTH</v>
          </cell>
          <cell r="K40" t="str">
            <v>DSL</v>
          </cell>
          <cell r="L40" t="str">
            <v>FWA</v>
          </cell>
        </row>
        <row r="41">
          <cell r="A41" t="str">
            <v>北海道</v>
          </cell>
          <cell r="C41">
            <v>73.936999999999998</v>
          </cell>
          <cell r="D41">
            <v>292.16899999999998</v>
          </cell>
          <cell r="E41">
            <v>557.57299999999998</v>
          </cell>
          <cell r="F41">
            <v>2.2959999999999998</v>
          </cell>
          <cell r="G41">
            <v>925.97500000000002</v>
          </cell>
          <cell r="I41">
            <v>7.9847728070412266E-2</v>
          </cell>
          <cell r="J41">
            <v>0.31552579713275192</v>
          </cell>
          <cell r="K41">
            <v>0.60214692621291066</v>
          </cell>
          <cell r="L41">
            <v>2.4795485839250518E-3</v>
          </cell>
        </row>
        <row r="42">
          <cell r="A42" t="str">
            <v>茨城</v>
          </cell>
          <cell r="C42">
            <v>39.335000000000001</v>
          </cell>
          <cell r="D42">
            <v>93.108999999999995</v>
          </cell>
          <cell r="E42">
            <v>341.20800000000003</v>
          </cell>
          <cell r="F42">
            <v>0</v>
          </cell>
          <cell r="G42">
            <v>473.65200000000004</v>
          </cell>
          <cell r="I42">
            <v>8.3046202697338964E-2</v>
          </cell>
          <cell r="J42">
            <v>0.19657681166763782</v>
          </cell>
          <cell r="K42">
            <v>0.72037698563502317</v>
          </cell>
          <cell r="L42">
            <v>0</v>
          </cell>
        </row>
        <row r="43">
          <cell r="A43" t="str">
            <v>群馬</v>
          </cell>
          <cell r="C43">
            <v>16.233000000000001</v>
          </cell>
          <cell r="D43">
            <v>70.465999999999994</v>
          </cell>
          <cell r="E43">
            <v>243.80099999999999</v>
          </cell>
          <cell r="F43">
            <v>1E-3</v>
          </cell>
          <cell r="G43">
            <v>330.50099999999998</v>
          </cell>
          <cell r="I43">
            <v>4.911634155418592E-2</v>
          </cell>
          <cell r="J43">
            <v>0.21320964233088552</v>
          </cell>
          <cell r="K43">
            <v>0.73767099040547535</v>
          </cell>
          <cell r="L43">
            <v>3.0257094532240449E-6</v>
          </cell>
        </row>
        <row r="44">
          <cell r="A44" t="str">
            <v>埼玉</v>
          </cell>
          <cell r="C44">
            <v>212.233</v>
          </cell>
          <cell r="D44">
            <v>469.16800000000001</v>
          </cell>
          <cell r="E44">
            <v>855.44399999999996</v>
          </cell>
          <cell r="F44">
            <v>0.372</v>
          </cell>
          <cell r="G44">
            <v>1537.2170000000001</v>
          </cell>
          <cell r="I44">
            <v>0.13806313617400795</v>
          </cell>
          <cell r="J44">
            <v>0.3052060964717408</v>
          </cell>
          <cell r="K44">
            <v>0.55648877159177912</v>
          </cell>
          <cell r="L44">
            <v>2.4199576247205175E-4</v>
          </cell>
        </row>
        <row r="45">
          <cell r="A45" t="str">
            <v>千葉</v>
          </cell>
          <cell r="C45">
            <v>167.828</v>
          </cell>
          <cell r="D45">
            <v>441.09500000000003</v>
          </cell>
          <cell r="E45">
            <v>746.904</v>
          </cell>
          <cell r="F45">
            <v>0.55400000000000005</v>
          </cell>
          <cell r="G45">
            <v>1356.3810000000001</v>
          </cell>
          <cell r="I45">
            <v>0.12373219618971365</v>
          </cell>
          <cell r="J45">
            <v>0.32519992538969505</v>
          </cell>
          <cell r="K45">
            <v>0.5506594386090633</v>
          </cell>
          <cell r="L45">
            <v>4.0843981152788192E-4</v>
          </cell>
        </row>
        <row r="46">
          <cell r="A46" t="str">
            <v>東京</v>
          </cell>
          <cell r="C46">
            <v>469.48899999999998</v>
          </cell>
          <cell r="D46">
            <v>1615.644</v>
          </cell>
          <cell r="E46">
            <v>1976.7090000000001</v>
          </cell>
          <cell r="F46">
            <v>1.266</v>
          </cell>
          <cell r="G46">
            <v>4063.1079999999997</v>
          </cell>
          <cell r="I46">
            <v>0.11554922980142296</v>
          </cell>
          <cell r="J46">
            <v>0.39763747357933882</v>
          </cell>
          <cell r="K46">
            <v>0.48650171248216889</v>
          </cell>
          <cell r="L46">
            <v>3.1158413706945524E-4</v>
          </cell>
        </row>
        <row r="47">
          <cell r="A47" t="str">
            <v>神奈川</v>
          </cell>
          <cell r="C47">
            <v>337.24</v>
          </cell>
          <cell r="D47">
            <v>746.38800000000003</v>
          </cell>
          <cell r="E47">
            <v>1233.327</v>
          </cell>
          <cell r="F47">
            <v>1.6759999999999999</v>
          </cell>
          <cell r="G47">
            <v>2318.6309999999999</v>
          </cell>
          <cell r="I47">
            <v>0.1454478957626289</v>
          </cell>
          <cell r="J47">
            <v>0.32190891953053336</v>
          </cell>
          <cell r="K47">
            <v>0.53192034437562508</v>
          </cell>
          <cell r="L47">
            <v>7.2284033121268541E-4</v>
          </cell>
        </row>
        <row r="48">
          <cell r="A48" t="str">
            <v>大阪</v>
          </cell>
          <cell r="C48">
            <v>340.46100000000001</v>
          </cell>
          <cell r="D48">
            <v>769.96799999999996</v>
          </cell>
          <cell r="E48">
            <v>1014.111</v>
          </cell>
          <cell r="F48">
            <v>9.7000000000000003E-2</v>
          </cell>
          <cell r="G48">
            <v>2124.6370000000002</v>
          </cell>
          <cell r="I48">
            <v>0.16024431467587169</v>
          </cell>
          <cell r="J48">
            <v>0.36239978876391588</v>
          </cell>
          <cell r="K48">
            <v>0.47731024170246489</v>
          </cell>
          <cell r="L48">
            <v>4.5654857747464622E-5</v>
          </cell>
        </row>
        <row r="49">
          <cell r="A49" t="str">
            <v>兵庫</v>
          </cell>
          <cell r="C49">
            <v>157.17699999999999</v>
          </cell>
          <cell r="D49">
            <v>374.17500000000001</v>
          </cell>
          <cell r="E49">
            <v>595.11300000000006</v>
          </cell>
          <cell r="F49">
            <v>8.0000000000000002E-3</v>
          </cell>
          <cell r="G49">
            <v>1126.4730000000002</v>
          </cell>
          <cell r="I49">
            <v>0.13953019735049127</v>
          </cell>
          <cell r="J49">
            <v>0.33216508518180193</v>
          </cell>
          <cell r="K49">
            <v>0.52829761565523536</v>
          </cell>
          <cell r="L49">
            <v>7.1018124713153346E-6</v>
          </cell>
        </row>
        <row r="50">
          <cell r="A50" t="str">
            <v>和歌山</v>
          </cell>
          <cell r="C50">
            <v>24.201000000000001</v>
          </cell>
          <cell r="D50">
            <v>57.918999999999997</v>
          </cell>
          <cell r="E50">
            <v>87.388000000000005</v>
          </cell>
          <cell r="F50">
            <v>2.7E-2</v>
          </cell>
          <cell r="G50">
            <v>169.535</v>
          </cell>
          <cell r="I50">
            <v>0.14274928480844665</v>
          </cell>
          <cell r="J50">
            <v>0.34163447075825049</v>
          </cell>
          <cell r="K50">
            <v>0.51545698528327488</v>
          </cell>
          <cell r="L50">
            <v>1.5925915002801781E-4</v>
          </cell>
        </row>
        <row r="51">
          <cell r="A51" t="str">
            <v>山口</v>
          </cell>
          <cell r="C51">
            <v>71.760000000000005</v>
          </cell>
          <cell r="D51">
            <v>46.81</v>
          </cell>
          <cell r="E51">
            <v>125.027</v>
          </cell>
          <cell r="F51">
            <v>8.2000000000000003E-2</v>
          </cell>
          <cell r="G51">
            <v>243.679</v>
          </cell>
          <cell r="I51">
            <v>0.29448577842161205</v>
          </cell>
          <cell r="J51">
            <v>0.19209698004341777</v>
          </cell>
          <cell r="K51">
            <v>0.51308073325973924</v>
          </cell>
          <cell r="L51">
            <v>3.3650827523093907E-4</v>
          </cell>
        </row>
        <row r="52">
          <cell r="A52" t="str">
            <v>福岡</v>
          </cell>
          <cell r="C52">
            <v>112.533</v>
          </cell>
          <cell r="D52">
            <v>330.29500000000002</v>
          </cell>
          <cell r="E52">
            <v>500.87099999999998</v>
          </cell>
          <cell r="F52">
            <v>0.126</v>
          </cell>
          <cell r="G52">
            <v>943.82500000000005</v>
          </cell>
          <cell r="I52">
            <v>0.11923078960612402</v>
          </cell>
          <cell r="J52">
            <v>0.34995364606786217</v>
          </cell>
          <cell r="K52">
            <v>0.53068206500145676</v>
          </cell>
          <cell r="L52">
            <v>1.3349932455698885E-4</v>
          </cell>
        </row>
        <row r="54">
          <cell r="A54" t="str">
            <v>サービスエリア</v>
          </cell>
          <cell r="C54">
            <v>2022.4269999999999</v>
          </cell>
          <cell r="D54">
            <v>5307.2060000000001</v>
          </cell>
          <cell r="E54">
            <v>8277.4760000000006</v>
          </cell>
          <cell r="F54">
            <v>6.5050000000000008</v>
          </cell>
          <cell r="G54">
            <v>15613.614</v>
          </cell>
          <cell r="I54">
            <v>0.12952971682276762</v>
          </cell>
          <cell r="J54">
            <v>0.33990887695827504</v>
          </cell>
          <cell r="K54">
            <v>0.53014478262367704</v>
          </cell>
          <cell r="L54">
            <v>4.1662359528037526E-4</v>
          </cell>
        </row>
        <row r="55">
          <cell r="A55" t="str">
            <v>サービスエリア外</v>
          </cell>
          <cell r="C55">
            <v>1544.6479999999999</v>
          </cell>
          <cell r="D55">
            <v>2633.1779999999999</v>
          </cell>
          <cell r="E55">
            <v>5958.5649999999987</v>
          </cell>
          <cell r="F55">
            <v>5.0749999999999993</v>
          </cell>
          <cell r="G55">
            <v>10141.466000000002</v>
          </cell>
          <cell r="I55">
            <v>0.15231012952170817</v>
          </cell>
          <cell r="J55">
            <v>0.25964471014348411</v>
          </cell>
          <cell r="K55">
            <v>0.58754473958695885</v>
          </cell>
          <cell r="L55">
            <v>5.0042074784848638E-4</v>
          </cell>
        </row>
        <row r="56">
          <cell r="A56" t="str">
            <v>全国</v>
          </cell>
          <cell r="C56">
            <v>3567.0749999999998</v>
          </cell>
          <cell r="D56">
            <v>7940.384</v>
          </cell>
          <cell r="E56">
            <v>14236.040999999999</v>
          </cell>
          <cell r="F56">
            <v>11.58</v>
          </cell>
          <cell r="G56">
            <v>25755.08</v>
          </cell>
          <cell r="I56">
            <v>0.13849986099829625</v>
          </cell>
          <cell r="J56">
            <v>0.30830360457043815</v>
          </cell>
          <cell r="K56">
            <v>0.55274691439514057</v>
          </cell>
          <cell r="L56">
            <v>4.49620036124912E-4</v>
          </cell>
        </row>
      </sheetData>
      <sheetData sheetId="4">
        <row r="1">
          <cell r="Y1" t="str">
            <v>：共通</v>
          </cell>
        </row>
        <row r="2">
          <cell r="I2">
            <v>169</v>
          </cell>
          <cell r="M2" t="str">
            <v>：独自チャネル</v>
          </cell>
          <cell r="P2" t="str">
            <v>：オプションチャネル（有料）</v>
          </cell>
          <cell r="W2" t="str">
            <v>スカパー！(124/128度サービス)：パッケージの概要</v>
          </cell>
          <cell r="AA2" t="str">
            <v>スカパー！・JCOM　パッケージの概要</v>
          </cell>
        </row>
        <row r="3">
          <cell r="A3">
            <v>63</v>
          </cell>
          <cell r="B3" t="str">
            <v>e2(旧110)全チャネル</v>
          </cell>
          <cell r="E3">
            <v>41</v>
          </cell>
          <cell r="F3" t="str">
            <v>e2基本パック</v>
          </cell>
          <cell r="J3" t="str">
            <v>スカパー全チャネル as of 4/4/2007</v>
          </cell>
          <cell r="M3" t="str">
            <v>JCOM有無</v>
          </cell>
          <cell r="N3" t="str">
            <v>SkyP有無</v>
          </cell>
          <cell r="O3" t="str">
            <v>JCOMチャネル as of 4/4/2007</v>
          </cell>
          <cell r="W3" t="str">
            <v>映画</v>
          </cell>
        </row>
        <row r="4">
          <cell r="A4">
            <v>9</v>
          </cell>
          <cell r="E4">
            <v>5</v>
          </cell>
          <cell r="O4" t="str">
            <v>デジタル</v>
          </cell>
          <cell r="P4" t="str">
            <v>アナログ</v>
          </cell>
          <cell r="Q4" t="str">
            <v>チャンネル名</v>
          </cell>
          <cell r="S4" t="str">
            <v>J:COM TV</v>
          </cell>
          <cell r="T4" t="str">
            <v>J:COM TV</v>
          </cell>
          <cell r="W4" t="str">
            <v>Ch.260</v>
          </cell>
          <cell r="X4" t="str">
            <v>洋画★シネフィル・イマジカ</v>
          </cell>
          <cell r="AC4" t="str">
            <v xml:space="preserve">                                                                                                                                               </v>
          </cell>
        </row>
        <row r="5">
          <cell r="B5" t="str">
            <v>チャンネル番号</v>
          </cell>
          <cell r="C5" t="str">
            <v>チャンネル名</v>
          </cell>
          <cell r="D5" t="str">
            <v>料金</v>
          </cell>
          <cell r="F5" t="str">
            <v>チャンネル番号</v>
          </cell>
          <cell r="G5" t="str">
            <v>チャンネル名</v>
          </cell>
          <cell r="H5" t="str">
            <v>料金</v>
          </cell>
          <cell r="O5" t="str">
            <v>ch</v>
          </cell>
          <cell r="P5" t="str">
            <v>ch</v>
          </cell>
          <cell r="S5" t="str">
            <v>デジタル / デジタル</v>
          </cell>
          <cell r="T5" t="str">
            <v>アナログ</v>
          </cell>
          <cell r="W5" t="str">
            <v>Ch.261</v>
          </cell>
          <cell r="X5" t="str">
            <v>チャンネルＮＥＣＯ</v>
          </cell>
        </row>
        <row r="6">
          <cell r="B6">
            <v>220</v>
          </cell>
          <cell r="C6" t="str">
            <v>日本映画専門チャンネル</v>
          </cell>
          <cell r="D6" t="str">
            <v>525円</v>
          </cell>
          <cell r="F6">
            <v>220</v>
          </cell>
          <cell r="G6" t="str">
            <v>日本映画専門チャンネル</v>
          </cell>
          <cell r="H6" t="str">
            <v>525円</v>
          </cell>
          <cell r="S6" t="str">
            <v>コンパクト</v>
          </cell>
          <cell r="W6" t="str">
            <v>Ch.312</v>
          </cell>
          <cell r="X6" t="str">
            <v>ムービープラス</v>
          </cell>
          <cell r="AA6" t="str">
            <v>ジャンル</v>
          </cell>
          <cell r="AB6" t="str">
            <v>スカパー!・JCOM　どちらでも放送　(38ch)</v>
          </cell>
          <cell r="AD6" t="str">
            <v>スカパー!だけで放送　(31ch)</v>
          </cell>
          <cell r="AF6" t="str">
            <v>JCOMだけで放送  (18ch)</v>
          </cell>
        </row>
        <row r="7">
          <cell r="B7">
            <v>221</v>
          </cell>
          <cell r="C7" t="str">
            <v>東映チャンネル</v>
          </cell>
          <cell r="D7" t="str">
            <v>1575円</v>
          </cell>
          <cell r="F7">
            <v>223</v>
          </cell>
          <cell r="G7" t="str">
            <v>チャンネルＮＥＣＯ</v>
          </cell>
          <cell r="H7" t="str">
            <v>525円</v>
          </cell>
          <cell r="O7" t="str">
            <v>1(011)</v>
          </cell>
          <cell r="P7" t="str">
            <v>-</v>
          </cell>
          <cell r="Q7" t="str">
            <v>NHKデジタル総合</v>
          </cell>
          <cell r="S7" t="str">
            <v>●</v>
          </cell>
          <cell r="T7" t="str">
            <v>-</v>
          </cell>
          <cell r="W7" t="str">
            <v>Ch.706</v>
          </cell>
          <cell r="X7" t="str">
            <v>ザ・シネマ</v>
          </cell>
          <cell r="AA7" t="str">
            <v>映画</v>
          </cell>
          <cell r="AB7" t="str">
            <v>Ch.260</v>
          </cell>
          <cell r="AC7" t="str">
            <v>洋画★シネフィル・イマジカ</v>
          </cell>
          <cell r="AD7" t="str">
            <v>Ch.706</v>
          </cell>
          <cell r="AE7" t="str">
            <v>ザ・シネマ</v>
          </cell>
        </row>
        <row r="8">
          <cell r="B8">
            <v>222</v>
          </cell>
          <cell r="C8" t="str">
            <v>衛星劇場</v>
          </cell>
          <cell r="D8" t="str">
            <v>1575円</v>
          </cell>
          <cell r="F8">
            <v>224</v>
          </cell>
          <cell r="G8" t="str">
            <v>洋画★シネフィル・イマジカ</v>
          </cell>
          <cell r="H8" t="str">
            <v>630円</v>
          </cell>
          <cell r="O8" t="str">
            <v>2(021)</v>
          </cell>
          <cell r="P8" t="str">
            <v>-</v>
          </cell>
          <cell r="Q8" t="str">
            <v>NHKデジタル教育</v>
          </cell>
          <cell r="S8" t="str">
            <v>●</v>
          </cell>
          <cell r="T8" t="str">
            <v>-</v>
          </cell>
          <cell r="W8" t="str">
            <v>Ch.707</v>
          </cell>
          <cell r="X8" t="str">
            <v>日本映画専門チャンネル</v>
          </cell>
          <cell r="AB8" t="str">
            <v>Ch.261</v>
          </cell>
          <cell r="AC8" t="str">
            <v>チャンネルＮＥＣＯ</v>
          </cell>
          <cell r="AD8" t="str">
            <v>Ch.720</v>
          </cell>
          <cell r="AE8" t="str">
            <v>シーエスGyaO</v>
          </cell>
        </row>
        <row r="9">
          <cell r="B9">
            <v>223</v>
          </cell>
          <cell r="C9" t="str">
            <v>チャンネルＮＥＣＯ</v>
          </cell>
          <cell r="D9" t="str">
            <v>525円</v>
          </cell>
          <cell r="F9">
            <v>226</v>
          </cell>
          <cell r="G9" t="str">
            <v>ムービープラス</v>
          </cell>
          <cell r="H9" t="str">
            <v>525円</v>
          </cell>
          <cell r="O9" t="str">
            <v>4(041)</v>
          </cell>
          <cell r="P9">
            <v>4</v>
          </cell>
          <cell r="Q9" t="str">
            <v>日本テレビ</v>
          </cell>
          <cell r="S9" t="str">
            <v>●</v>
          </cell>
          <cell r="T9" t="str">
            <v>●</v>
          </cell>
          <cell r="W9" t="str">
            <v>Ch.720</v>
          </cell>
          <cell r="X9" t="str">
            <v>シーエスGyaO</v>
          </cell>
          <cell r="AB9" t="str">
            <v>Ch.312</v>
          </cell>
          <cell r="AC9" t="str">
            <v>ムービープラス</v>
          </cell>
        </row>
        <row r="10">
          <cell r="B10">
            <v>224</v>
          </cell>
          <cell r="C10" t="str">
            <v>洋画★シネフィル・イマジカ</v>
          </cell>
          <cell r="D10" t="str">
            <v>630円</v>
          </cell>
          <cell r="F10">
            <v>228</v>
          </cell>
          <cell r="G10" t="str">
            <v>ザ・シネマ</v>
          </cell>
          <cell r="H10" t="str">
            <v>525円</v>
          </cell>
          <cell r="J10" t="str">
            <v>チャンネル番号</v>
          </cell>
          <cell r="K10" t="str">
            <v>チャンネル名</v>
          </cell>
          <cell r="L10" t="str">
            <v>視聴料金</v>
          </cell>
          <cell r="O10" t="str">
            <v>5(051)</v>
          </cell>
          <cell r="P10">
            <v>10</v>
          </cell>
          <cell r="Q10" t="str">
            <v>テレビ朝日</v>
          </cell>
          <cell r="S10" t="str">
            <v>●</v>
          </cell>
          <cell r="T10" t="str">
            <v>●</v>
          </cell>
          <cell r="AB10" t="str">
            <v>Ch.707</v>
          </cell>
          <cell r="AC10" t="str">
            <v>日本映画専門チャンネル</v>
          </cell>
        </row>
        <row r="11">
          <cell r="B11">
            <v>226</v>
          </cell>
          <cell r="C11" t="str">
            <v>ムービープラス</v>
          </cell>
          <cell r="D11" t="str">
            <v>525円</v>
          </cell>
          <cell r="J11" t="str">
            <v>Ch.100</v>
          </cell>
          <cell r="K11" t="str">
            <v>パワープラッツ</v>
          </cell>
          <cell r="L11" t="str">
            <v>PPV 315円～/番組</v>
          </cell>
          <cell r="O11" t="str">
            <v>6(061)</v>
          </cell>
          <cell r="P11">
            <v>6</v>
          </cell>
          <cell r="Q11" t="str">
            <v>TBS</v>
          </cell>
          <cell r="S11" t="str">
            <v>●</v>
          </cell>
          <cell r="T11" t="str">
            <v>●</v>
          </cell>
          <cell r="W11" t="str">
            <v>スポーツ</v>
          </cell>
          <cell r="AA11" t="str">
            <v>スポーツ</v>
          </cell>
          <cell r="AB11" t="str">
            <v>Ch.285</v>
          </cell>
          <cell r="AC11" t="str">
            <v>スカイ・Ａ sports+</v>
          </cell>
          <cell r="AD11" t="str">
            <v>Ch.282</v>
          </cell>
          <cell r="AE11" t="str">
            <v>EXスポーツ</v>
          </cell>
          <cell r="AF11">
            <v>236</v>
          </cell>
          <cell r="AG11" t="str">
            <v>GAORA</v>
          </cell>
        </row>
        <row r="12">
          <cell r="B12">
            <v>232</v>
          </cell>
          <cell r="C12" t="str">
            <v>スター・チャンネル　クラシック</v>
          </cell>
          <cell r="D12" t="str">
            <v>\1890(スター・チャンネル　ＢＳ／ＣＳシネマックス）</v>
          </cell>
          <cell r="J12" t="str">
            <v>Ch.101</v>
          </cell>
          <cell r="K12" t="str">
            <v>パワープラッツ</v>
          </cell>
          <cell r="L12" t="str">
            <v>PPV 315円～/番組</v>
          </cell>
          <cell r="O12" t="str">
            <v>7(071)</v>
          </cell>
          <cell r="P12">
            <v>12</v>
          </cell>
          <cell r="Q12" t="str">
            <v>テレビ東京</v>
          </cell>
          <cell r="S12" t="str">
            <v>●</v>
          </cell>
          <cell r="T12" t="str">
            <v>●</v>
          </cell>
          <cell r="W12" t="str">
            <v>Ch.282</v>
          </cell>
          <cell r="X12" t="str">
            <v>EXスポーツ</v>
          </cell>
          <cell r="AB12" t="str">
            <v>Ch.300</v>
          </cell>
          <cell r="AC12" t="str">
            <v>J sports ESPN</v>
          </cell>
          <cell r="AD12" t="str">
            <v>Ch.286</v>
          </cell>
          <cell r="AE12" t="str">
            <v>ザ・ゴルフ・チャンネル</v>
          </cell>
          <cell r="AF12">
            <v>237</v>
          </cell>
          <cell r="AG12" t="str">
            <v>ゴルフネットワーク</v>
          </cell>
        </row>
        <row r="13">
          <cell r="B13">
            <v>228</v>
          </cell>
          <cell r="C13" t="str">
            <v>ザ・シネマ</v>
          </cell>
          <cell r="D13" t="str">
            <v>525円</v>
          </cell>
          <cell r="E13">
            <v>4</v>
          </cell>
          <cell r="J13" t="str">
            <v>Ch.102</v>
          </cell>
          <cell r="K13" t="str">
            <v>パワープラッツ</v>
          </cell>
          <cell r="L13" t="str">
            <v>PPV 315円～/番組</v>
          </cell>
          <cell r="O13" t="str">
            <v>8(081)</v>
          </cell>
          <cell r="P13">
            <v>8</v>
          </cell>
          <cell r="Q13" t="str">
            <v>フジテレビ</v>
          </cell>
          <cell r="S13" t="str">
            <v>●</v>
          </cell>
          <cell r="T13" t="str">
            <v>●</v>
          </cell>
          <cell r="W13" t="str">
            <v>Ch.285</v>
          </cell>
          <cell r="X13" t="str">
            <v>スカイ・Ａ sports+</v>
          </cell>
          <cell r="AB13" t="str">
            <v>Ch.309</v>
          </cell>
          <cell r="AC13" t="str">
            <v>日テレG+</v>
          </cell>
          <cell r="AD13" t="str">
            <v>Ch.739</v>
          </cell>
          <cell r="AE13" t="str">
            <v>フジテレビ739</v>
          </cell>
          <cell r="AF13">
            <v>231</v>
          </cell>
          <cell r="AG13" t="str">
            <v>J　sports １</v>
          </cell>
        </row>
        <row r="14">
          <cell r="B14">
            <v>233</v>
          </cell>
          <cell r="C14" t="str">
            <v>スター・チャンネル　ハイビジョン</v>
          </cell>
          <cell r="D14" t="str">
            <v>スター・チャンネルBS＋HV+Classic(Ch.200(BS)、233、232)で1890円</v>
          </cell>
          <cell r="F14" t="str">
            <v>チャンネル番号</v>
          </cell>
          <cell r="G14" t="str">
            <v>チャンネル名</v>
          </cell>
          <cell r="H14" t="str">
            <v>料金</v>
          </cell>
          <cell r="J14" t="str">
            <v>Ch.103</v>
          </cell>
          <cell r="K14" t="str">
            <v>パワープラッツ</v>
          </cell>
          <cell r="L14" t="str">
            <v>PPV 315円～/番組</v>
          </cell>
          <cell r="O14" t="str">
            <v>-</v>
          </cell>
          <cell r="P14">
            <v>1</v>
          </cell>
          <cell r="Q14" t="str">
            <v>NHK総合</v>
          </cell>
          <cell r="S14" t="str">
            <v>-</v>
          </cell>
          <cell r="T14" t="str">
            <v>●</v>
          </cell>
          <cell r="W14" t="str">
            <v>Ch.286</v>
          </cell>
          <cell r="X14" t="str">
            <v>ザ・ゴルフ・チャンネル</v>
          </cell>
          <cell r="AF14">
            <v>232</v>
          </cell>
          <cell r="AG14" t="str">
            <v>J　sports ２</v>
          </cell>
        </row>
        <row r="15">
          <cell r="F15">
            <v>260</v>
          </cell>
          <cell r="G15" t="str">
            <v>ザ・ゴルフ・チャンネル</v>
          </cell>
          <cell r="H15" t="str">
            <v>840円</v>
          </cell>
          <cell r="J15" t="str">
            <v>Ch.104</v>
          </cell>
          <cell r="K15" t="str">
            <v>パワープラッツ</v>
          </cell>
          <cell r="L15" t="str">
            <v>PPV 315円～/番組</v>
          </cell>
          <cell r="O15" t="str">
            <v>-</v>
          </cell>
          <cell r="P15">
            <v>3</v>
          </cell>
          <cell r="Q15" t="str">
            <v>NHK教育</v>
          </cell>
          <cell r="S15" t="str">
            <v>-</v>
          </cell>
          <cell r="T15" t="str">
            <v>●</v>
          </cell>
          <cell r="W15" t="str">
            <v>Ch.300</v>
          </cell>
          <cell r="X15" t="str">
            <v>J sports ESPN</v>
          </cell>
          <cell r="AA15" t="str">
            <v>音楽</v>
          </cell>
          <cell r="AB15" t="str">
            <v>Ch.265</v>
          </cell>
          <cell r="AC15" t="str">
            <v>スペースシャワーＴＶ</v>
          </cell>
          <cell r="AD15" t="str">
            <v>Ch.266</v>
          </cell>
          <cell r="AE15" t="str">
            <v>歌謡ポップスチャンネル</v>
          </cell>
        </row>
        <row r="16">
          <cell r="F16">
            <v>261</v>
          </cell>
          <cell r="G16" t="str">
            <v>ゴルフネットワーク</v>
          </cell>
          <cell r="H16" t="str">
            <v>1260円</v>
          </cell>
          <cell r="J16" t="str">
            <v>Ch.110</v>
          </cell>
          <cell r="K16" t="str">
            <v>パーフェクト チョイス</v>
          </cell>
          <cell r="L16" t="str">
            <v>PPV 294円～/番組</v>
          </cell>
          <cell r="O16" t="str">
            <v>-</v>
          </cell>
          <cell r="P16">
            <v>5</v>
          </cell>
          <cell r="Q16" t="str">
            <v>tvk</v>
          </cell>
          <cell r="S16" t="str">
            <v>-</v>
          </cell>
          <cell r="T16" t="str">
            <v>●</v>
          </cell>
          <cell r="W16" t="str">
            <v>Ch.309</v>
          </cell>
          <cell r="X16" t="str">
            <v>日テレG+</v>
          </cell>
          <cell r="AB16" t="str">
            <v>Ch.270</v>
          </cell>
          <cell r="AC16" t="str">
            <v>MTV</v>
          </cell>
          <cell r="AD16" t="str">
            <v>Ch.267</v>
          </cell>
          <cell r="AE16" t="str">
            <v>第一興商スターカラオケ</v>
          </cell>
        </row>
        <row r="17">
          <cell r="F17">
            <v>257</v>
          </cell>
          <cell r="G17" t="str">
            <v>日テレG+</v>
          </cell>
          <cell r="H17" t="str">
            <v>945円</v>
          </cell>
          <cell r="J17" t="str">
            <v>Ch.111</v>
          </cell>
          <cell r="K17" t="str">
            <v>パーフェクト チョイス</v>
          </cell>
          <cell r="L17" t="str">
            <v>PPV 294円～/番組</v>
          </cell>
          <cell r="O17" t="str">
            <v>-</v>
          </cell>
          <cell r="P17">
            <v>14</v>
          </cell>
          <cell r="Q17" t="str">
            <v>テレ玉（テレビ埼玉）</v>
          </cell>
          <cell r="S17" t="str">
            <v>-</v>
          </cell>
          <cell r="T17" t="str">
            <v>●</v>
          </cell>
          <cell r="W17" t="str">
            <v>Ch.739</v>
          </cell>
          <cell r="X17" t="str">
            <v>フジテレビ739</v>
          </cell>
          <cell r="AB17" t="str">
            <v>Ch.271</v>
          </cell>
          <cell r="AC17" t="str">
            <v>大人の音楽専門TV</v>
          </cell>
          <cell r="AD17" t="str">
            <v>Ch.268</v>
          </cell>
          <cell r="AE17" t="str">
            <v>エコミュージックTV</v>
          </cell>
        </row>
        <row r="18">
          <cell r="B18" t="str">
            <v>　　</v>
          </cell>
          <cell r="F18">
            <v>258</v>
          </cell>
          <cell r="G18" t="str">
            <v>フジテレビ739</v>
          </cell>
          <cell r="H18" t="str">
            <v>フジテレビ721とセットで1050円</v>
          </cell>
          <cell r="J18" t="str">
            <v>Ch.112</v>
          </cell>
          <cell r="K18" t="str">
            <v>パーフェクト チョイス</v>
          </cell>
          <cell r="L18" t="str">
            <v>PPV 294円～/番組</v>
          </cell>
          <cell r="O18" t="str">
            <v>9(091)</v>
          </cell>
          <cell r="P18">
            <v>9</v>
          </cell>
          <cell r="Q18" t="str">
            <v>TOKYO MX</v>
          </cell>
          <cell r="S18" t="str">
            <v>●</v>
          </cell>
          <cell r="T18" t="str">
            <v>●</v>
          </cell>
          <cell r="AB18" t="str">
            <v>Ch.731</v>
          </cell>
          <cell r="AC18" t="str">
            <v>MUSIC ON! TV</v>
          </cell>
          <cell r="AD18" t="str">
            <v>Ch.269</v>
          </cell>
          <cell r="AE18" t="str">
            <v>Ｍｕｓｉｃ Japan TV</v>
          </cell>
        </row>
        <row r="19">
          <cell r="J19" t="str">
            <v>Ch.113</v>
          </cell>
          <cell r="K19" t="str">
            <v>パーフェクト チョイス</v>
          </cell>
          <cell r="L19" t="str">
            <v>PPV 294円～/番組</v>
          </cell>
          <cell r="O19" t="str">
            <v>-</v>
          </cell>
          <cell r="P19">
            <v>11</v>
          </cell>
          <cell r="Q19" t="str">
            <v>放送大学</v>
          </cell>
          <cell r="S19" t="str">
            <v>-</v>
          </cell>
          <cell r="T19" t="str">
            <v>●</v>
          </cell>
          <cell r="W19" t="str">
            <v>音楽</v>
          </cell>
          <cell r="AD19" t="str">
            <v>Ch.732</v>
          </cell>
          <cell r="AE19" t="str">
            <v>ミュージックビデオ専門/VMC</v>
          </cell>
        </row>
        <row r="20">
          <cell r="J20" t="str">
            <v>Ch.114</v>
          </cell>
          <cell r="K20" t="str">
            <v>パーフェクト チョイス</v>
          </cell>
          <cell r="L20" t="str">
            <v>525円/夜間3番組</v>
          </cell>
          <cell r="O20">
            <v>101</v>
          </cell>
          <cell r="P20">
            <v>17</v>
          </cell>
          <cell r="Q20" t="str">
            <v>NHK</v>
          </cell>
          <cell r="S20" t="str">
            <v>●</v>
          </cell>
          <cell r="T20" t="str">
            <v>●</v>
          </cell>
          <cell r="W20" t="str">
            <v>Ch.265</v>
          </cell>
          <cell r="X20" t="str">
            <v>スペースシャワーＴＶ</v>
          </cell>
          <cell r="AD20" t="str">
            <v>Ch.795</v>
          </cell>
          <cell r="AE20" t="str">
            <v>グラフティTV/keiba</v>
          </cell>
        </row>
        <row r="21">
          <cell r="E21">
            <v>6</v>
          </cell>
          <cell r="J21" t="str">
            <v>Ch.115</v>
          </cell>
          <cell r="K21" t="str">
            <v>パーフェクト チョイス</v>
          </cell>
          <cell r="L21" t="str">
            <v>PPV 294円～/番組</v>
          </cell>
          <cell r="O21">
            <v>102</v>
          </cell>
          <cell r="P21">
            <v>18</v>
          </cell>
          <cell r="Q21" t="str">
            <v>NHK BS2</v>
          </cell>
          <cell r="S21" t="str">
            <v>●</v>
          </cell>
          <cell r="T21" t="str">
            <v>●</v>
          </cell>
          <cell r="W21" t="str">
            <v>Ch.266</v>
          </cell>
          <cell r="X21" t="str">
            <v>歌謡ポップスチャンネル</v>
          </cell>
          <cell r="AA21" t="str">
            <v>アニメ</v>
          </cell>
          <cell r="AB21" t="str">
            <v>Ch.274</v>
          </cell>
          <cell r="AC21" t="str">
            <v>カートゥーン ネットワーク</v>
          </cell>
          <cell r="AD21" t="str">
            <v>Ch.751</v>
          </cell>
          <cell r="AE21" t="str">
            <v>ニコロデオン</v>
          </cell>
        </row>
        <row r="22">
          <cell r="A22">
            <v>14</v>
          </cell>
          <cell r="F22" t="str">
            <v>チャンネル番号</v>
          </cell>
          <cell r="G22" t="str">
            <v>チャンネル名</v>
          </cell>
          <cell r="H22" t="str">
            <v>料金</v>
          </cell>
          <cell r="J22" t="str">
            <v>Ch.135</v>
          </cell>
          <cell r="K22" t="str">
            <v>Vシアター１３５</v>
          </cell>
          <cell r="L22" t="str">
            <v>735円/月</v>
          </cell>
          <cell r="O22">
            <v>103</v>
          </cell>
          <cell r="P22" t="str">
            <v>-</v>
          </cell>
          <cell r="Q22" t="str">
            <v>NHKデジタル衛星ハイビジョン</v>
          </cell>
          <cell r="S22" t="str">
            <v>●</v>
          </cell>
          <cell r="T22" t="str">
            <v>-</v>
          </cell>
          <cell r="W22" t="str">
            <v>Ch.267</v>
          </cell>
          <cell r="X22" t="str">
            <v>第一興商スターカラオケ</v>
          </cell>
          <cell r="AB22" t="str">
            <v>Ch.276</v>
          </cell>
          <cell r="AC22" t="str">
            <v>キッズステーション</v>
          </cell>
        </row>
        <row r="23">
          <cell r="B23" t="str">
            <v>チャンネル番号</v>
          </cell>
          <cell r="C23" t="str">
            <v>チャンネル名</v>
          </cell>
          <cell r="D23" t="str">
            <v>料金</v>
          </cell>
          <cell r="F23">
            <v>322</v>
          </cell>
          <cell r="G23" t="str">
            <v>スペースシャワーTV</v>
          </cell>
          <cell r="H23" t="str">
            <v>525円</v>
          </cell>
          <cell r="L23" t="str">
            <v>またはPPV 210円～/番組</v>
          </cell>
          <cell r="O23" t="str">
            <v>Ch. 141/142/143</v>
          </cell>
          <cell r="P23" t="str">
            <v>-</v>
          </cell>
          <cell r="Q23" t="str">
            <v>BS日テレ</v>
          </cell>
          <cell r="S23" t="str">
            <v>●</v>
          </cell>
          <cell r="T23" t="str">
            <v>-</v>
          </cell>
          <cell r="W23" t="str">
            <v>Ch.268</v>
          </cell>
          <cell r="X23" t="str">
            <v>エコミュージックTV</v>
          </cell>
          <cell r="AB23" t="str">
            <v>Ch.724</v>
          </cell>
          <cell r="AC23" t="str">
            <v>アニマックス</v>
          </cell>
        </row>
        <row r="24">
          <cell r="B24">
            <v>251</v>
          </cell>
          <cell r="C24" t="str">
            <v>J sports 1</v>
          </cell>
          <cell r="D24" t="str">
            <v>ch251～ch253の3チャンネルで2100円、ch256と4チャンネルで2400円</v>
          </cell>
          <cell r="F24">
            <v>323</v>
          </cell>
          <cell r="G24" t="str">
            <v>MTV</v>
          </cell>
          <cell r="H24" t="str">
            <v>630円</v>
          </cell>
          <cell r="J24" t="str">
            <v>Ch.136</v>
          </cell>
          <cell r="K24" t="str">
            <v>CINEMA-R</v>
          </cell>
          <cell r="L24" t="str">
            <v>PPV 210円～/番組</v>
          </cell>
          <cell r="O24" t="str">
            <v>Ch. 151/152/153</v>
          </cell>
          <cell r="P24" t="str">
            <v>-</v>
          </cell>
          <cell r="Q24" t="str">
            <v>BS朝日</v>
          </cell>
          <cell r="S24" t="str">
            <v>●</v>
          </cell>
          <cell r="T24" t="str">
            <v>-</v>
          </cell>
          <cell r="W24" t="str">
            <v>Ch.269</v>
          </cell>
          <cell r="X24" t="str">
            <v>Ｍｕｓｉｃ Japan TV</v>
          </cell>
          <cell r="AB24" t="str">
            <v>Ch.746</v>
          </cell>
          <cell r="AC24" t="str">
            <v>トゥーン・ディズニー</v>
          </cell>
        </row>
        <row r="25">
          <cell r="B25">
            <v>252</v>
          </cell>
          <cell r="C25" t="str">
            <v>J sports 2</v>
          </cell>
          <cell r="D25" t="str">
            <v>ch251～ch253の3チャンネルで2100円、ch256と4チャンネルで2400円</v>
          </cell>
          <cell r="F25">
            <v>324</v>
          </cell>
          <cell r="G25" t="str">
            <v>大人の音楽専門TV◆ミュージック・エア</v>
          </cell>
          <cell r="H25" t="str">
            <v>420円</v>
          </cell>
          <cell r="J25" t="str">
            <v>Ch.139</v>
          </cell>
          <cell r="K25" t="str">
            <v>パーフェクト チョイス</v>
          </cell>
          <cell r="L25" t="str">
            <v>PPV 294円～/番組</v>
          </cell>
          <cell r="O25" t="str">
            <v>Ch. 161/162/163</v>
          </cell>
          <cell r="P25" t="str">
            <v>-</v>
          </cell>
          <cell r="Q25" t="str">
            <v>BS－ｉ</v>
          </cell>
          <cell r="S25" t="str">
            <v>●</v>
          </cell>
          <cell r="T25" t="str">
            <v>-</v>
          </cell>
          <cell r="W25" t="str">
            <v>Ch.270</v>
          </cell>
          <cell r="X25" t="str">
            <v>MTV</v>
          </cell>
          <cell r="AA25" t="str">
            <v>総合エンターテイメント</v>
          </cell>
          <cell r="AB25" t="str">
            <v>Ch.363</v>
          </cell>
          <cell r="AC25" t="str">
            <v>TBSチャンネル</v>
          </cell>
          <cell r="AD25" t="str">
            <v>Ch.278</v>
          </cell>
          <cell r="AE25" t="str">
            <v>日テレプラス＆サイエンス</v>
          </cell>
        </row>
        <row r="26">
          <cell r="B26">
            <v>253</v>
          </cell>
          <cell r="C26" t="str">
            <v>J sports Plus</v>
          </cell>
          <cell r="D26" t="str">
            <v>ch251～ch253の3チャンネルで2100円、ch256と4チャンネルで2400円</v>
          </cell>
          <cell r="F26">
            <v>325</v>
          </cell>
          <cell r="G26" t="str">
            <v>MUSIC ON！ TV</v>
          </cell>
          <cell r="H26" t="str">
            <v>473円</v>
          </cell>
          <cell r="J26" t="str">
            <v>Ch.160</v>
          </cell>
          <cell r="K26" t="str">
            <v>パーフェクト チョイス</v>
          </cell>
          <cell r="L26" t="str">
            <v>PPV 294円～/番組</v>
          </cell>
          <cell r="O26" t="str">
            <v>Ch. 171/172/173</v>
          </cell>
          <cell r="P26" t="str">
            <v>-</v>
          </cell>
          <cell r="Q26" t="str">
            <v>BSジャパン</v>
          </cell>
          <cell r="S26" t="str">
            <v>●</v>
          </cell>
          <cell r="T26" t="str">
            <v>-</v>
          </cell>
          <cell r="W26" t="str">
            <v>Ch.271</v>
          </cell>
          <cell r="X26" t="str">
            <v>大人の音楽専門TV</v>
          </cell>
          <cell r="AB26" t="str">
            <v>Ch.717</v>
          </cell>
          <cell r="AC26" t="str">
            <v>テレ朝チャンネル</v>
          </cell>
          <cell r="AD26" t="str">
            <v>Ch.721</v>
          </cell>
          <cell r="AE26" t="str">
            <v>フジテレビ721</v>
          </cell>
        </row>
        <row r="27">
          <cell r="B27">
            <v>254</v>
          </cell>
          <cell r="C27" t="str">
            <v>GAORA</v>
          </cell>
          <cell r="D27" t="str">
            <v>945円</v>
          </cell>
          <cell r="F27">
            <v>320</v>
          </cell>
          <cell r="G27" t="str">
            <v>安らぎの音楽と風景／エコミュージックＴＶ</v>
          </cell>
          <cell r="H27" t="str">
            <v>525円</v>
          </cell>
          <cell r="J27" t="str">
            <v>Ch.161</v>
          </cell>
          <cell r="K27" t="str">
            <v>パーフェクト チョイス</v>
          </cell>
          <cell r="L27" t="str">
            <v>PPV 294円～/番組</v>
          </cell>
          <cell r="O27" t="str">
            <v>Ch. 181/182/183</v>
          </cell>
          <cell r="P27" t="str">
            <v>-</v>
          </cell>
          <cell r="Q27" t="str">
            <v>BSフジ</v>
          </cell>
          <cell r="S27" t="str">
            <v>●</v>
          </cell>
          <cell r="T27" t="str">
            <v>-</v>
          </cell>
          <cell r="W27" t="str">
            <v>Ch.731</v>
          </cell>
          <cell r="X27" t="str">
            <v>MUSIC ON! TV</v>
          </cell>
          <cell r="AB27" t="str">
            <v>Ch.730</v>
          </cell>
          <cell r="AC27" t="str">
            <v>ディズニー・チャンネル</v>
          </cell>
          <cell r="AD27" t="str">
            <v>Ch.726</v>
          </cell>
          <cell r="AE27" t="str">
            <v>関西テレビ☆京都チャンネル</v>
          </cell>
        </row>
        <row r="28">
          <cell r="B28">
            <v>255</v>
          </cell>
          <cell r="C28" t="str">
            <v>スカイ・A　sports＋</v>
          </cell>
          <cell r="D28" t="str">
            <v>735円</v>
          </cell>
          <cell r="F28">
            <v>321</v>
          </cell>
          <cell r="G28" t="str">
            <v>Music　Japan　TV</v>
          </cell>
          <cell r="H28" t="str">
            <v>420円</v>
          </cell>
          <cell r="J28" t="str">
            <v>Ch.162</v>
          </cell>
          <cell r="K28" t="str">
            <v>パーフェクト チョイス</v>
          </cell>
          <cell r="L28" t="str">
            <v>PPV 294円～/番組</v>
          </cell>
          <cell r="N28">
            <v>1</v>
          </cell>
          <cell r="O28">
            <v>210</v>
          </cell>
          <cell r="P28">
            <v>49</v>
          </cell>
          <cell r="Q28" t="str">
            <v>TBSニュースバード</v>
          </cell>
          <cell r="S28" t="str">
            <v>●</v>
          </cell>
          <cell r="T28" t="str">
            <v>●</v>
          </cell>
          <cell r="W28" t="str">
            <v>Ch.732</v>
          </cell>
          <cell r="X28" t="str">
            <v>ミュージックビデオ専門/VMC</v>
          </cell>
          <cell r="AA28" t="str">
            <v>海外ドラマ・
バラエティ</v>
          </cell>
          <cell r="AB28" t="str">
            <v>Ch.360</v>
          </cell>
          <cell r="AC28" t="str">
            <v>Super! Drama TV</v>
          </cell>
          <cell r="AD28" t="str">
            <v>Ch.723</v>
          </cell>
          <cell r="AE28" t="str">
            <v>サスペンスシアターFOXCRIME</v>
          </cell>
          <cell r="AF28">
            <v>249</v>
          </cell>
          <cell r="AG28" t="str">
            <v>FOXlife HD</v>
          </cell>
        </row>
        <row r="29">
          <cell r="B29">
            <v>256</v>
          </cell>
          <cell r="C29" t="str">
            <v>J sports ESPN</v>
          </cell>
          <cell r="D29" t="str">
            <v>998円（ch251～ch253と4チャンネルで2400円）</v>
          </cell>
          <cell r="J29" t="str">
            <v>Ch.171</v>
          </cell>
          <cell r="K29" t="str">
            <v>パーフェクト チョイス</v>
          </cell>
          <cell r="L29" t="str">
            <v>PPV 294円～/番組</v>
          </cell>
          <cell r="N29">
            <v>1</v>
          </cell>
          <cell r="O29">
            <v>211</v>
          </cell>
          <cell r="P29">
            <v>36</v>
          </cell>
          <cell r="Q29" t="str">
            <v>CNNj</v>
          </cell>
          <cell r="S29" t="str">
            <v>●</v>
          </cell>
          <cell r="T29" t="str">
            <v>●</v>
          </cell>
          <cell r="W29" t="str">
            <v>Ch.795</v>
          </cell>
          <cell r="X29" t="str">
            <v>グラフティTV/keiba</v>
          </cell>
          <cell r="AB29" t="str">
            <v>Ch.372</v>
          </cell>
          <cell r="AC29" t="str">
            <v>LaLaTV</v>
          </cell>
          <cell r="AD29" t="str">
            <v>Ch.749</v>
          </cell>
          <cell r="AE29" t="str">
            <v>アジアドラマチックTV</v>
          </cell>
        </row>
        <row r="30">
          <cell r="B30">
            <v>259</v>
          </cell>
          <cell r="C30" t="str">
            <v>FIGHTING TV　サムライ</v>
          </cell>
          <cell r="D30" t="str">
            <v>1890円</v>
          </cell>
          <cell r="J30" t="str">
            <v>Ch.172</v>
          </cell>
          <cell r="K30" t="str">
            <v>パーフェクト チョイス</v>
          </cell>
          <cell r="L30" t="str">
            <v>PPV 294円～/番組</v>
          </cell>
          <cell r="N30">
            <v>1</v>
          </cell>
          <cell r="O30">
            <v>212</v>
          </cell>
          <cell r="P30">
            <v>33</v>
          </cell>
          <cell r="Q30" t="str">
            <v>朝日ニュースター</v>
          </cell>
          <cell r="S30" t="str">
            <v>●</v>
          </cell>
          <cell r="T30" t="str">
            <v>●</v>
          </cell>
          <cell r="AB30" t="str">
            <v>Ch.722</v>
          </cell>
          <cell r="AC30" t="str">
            <v>FOX</v>
          </cell>
        </row>
        <row r="31">
          <cell r="B31">
            <v>260</v>
          </cell>
          <cell r="C31" t="str">
            <v>ザ・ゴルフ・チャンネル</v>
          </cell>
          <cell r="D31" t="str">
            <v>840円</v>
          </cell>
          <cell r="E31">
            <v>4</v>
          </cell>
          <cell r="J31" t="str">
            <v>Ch.173</v>
          </cell>
          <cell r="K31" t="str">
            <v>パーフェクト チョイス</v>
          </cell>
          <cell r="L31" t="str">
            <v>PPV 294円～/番組</v>
          </cell>
          <cell r="N31">
            <v>1</v>
          </cell>
          <cell r="O31">
            <v>213</v>
          </cell>
          <cell r="P31">
            <v>35</v>
          </cell>
          <cell r="Q31" t="str">
            <v>日経CNBC</v>
          </cell>
          <cell r="S31" t="str">
            <v>●</v>
          </cell>
          <cell r="T31" t="str">
            <v>●</v>
          </cell>
          <cell r="W31" t="str">
            <v>アニメ</v>
          </cell>
          <cell r="AB31" t="str">
            <v>Ch.725</v>
          </cell>
          <cell r="AC31" t="str">
            <v>AXN</v>
          </cell>
        </row>
        <row r="32">
          <cell r="B32">
            <v>261</v>
          </cell>
          <cell r="C32" t="str">
            <v>ゴルフネットワーク</v>
          </cell>
          <cell r="D32" t="str">
            <v>1260円</v>
          </cell>
          <cell r="F32" t="str">
            <v>チャンネル番号</v>
          </cell>
          <cell r="G32" t="str">
            <v>チャンネル名</v>
          </cell>
          <cell r="H32" t="str">
            <v>料金</v>
          </cell>
          <cell r="J32" t="str">
            <v>Ch.174</v>
          </cell>
          <cell r="K32" t="str">
            <v>パーフェクト チョイス</v>
          </cell>
          <cell r="L32" t="str">
            <v>PPV 294円～/番組</v>
          </cell>
          <cell r="N32">
            <v>1</v>
          </cell>
          <cell r="O32">
            <v>220</v>
          </cell>
          <cell r="P32">
            <v>19</v>
          </cell>
          <cell r="Q32" t="str">
            <v>MTV</v>
          </cell>
          <cell r="S32" t="str">
            <v>●</v>
          </cell>
          <cell r="T32" t="str">
            <v>●</v>
          </cell>
          <cell r="W32" t="str">
            <v>Ch.274</v>
          </cell>
          <cell r="X32" t="str">
            <v>カートゥーン ネットワーク</v>
          </cell>
          <cell r="AB32" t="str">
            <v>Ch.728</v>
          </cell>
          <cell r="AC32" t="str">
            <v>ミステリチャンネル</v>
          </cell>
        </row>
        <row r="33">
          <cell r="B33">
            <v>250</v>
          </cell>
          <cell r="C33" t="str">
            <v>アクティブ！スポーツチャンネル</v>
          </cell>
          <cell r="D33" t="str">
            <v>無料</v>
          </cell>
          <cell r="F33">
            <v>331</v>
          </cell>
          <cell r="G33" t="str">
            <v>カートゥーン　ネットワーク</v>
          </cell>
          <cell r="H33" t="str">
            <v>598円</v>
          </cell>
          <cell r="J33" t="str">
            <v>Ch.176</v>
          </cell>
          <cell r="K33" t="str">
            <v>パーフェクト チョイス</v>
          </cell>
          <cell r="L33" t="str">
            <v>PPV 294円～/番組</v>
          </cell>
          <cell r="N33">
            <v>1</v>
          </cell>
          <cell r="O33">
            <v>221</v>
          </cell>
          <cell r="P33">
            <v>20</v>
          </cell>
          <cell r="Q33" t="str">
            <v>MUSIC ON！ TV</v>
          </cell>
          <cell r="S33" t="str">
            <v>●</v>
          </cell>
          <cell r="T33" t="str">
            <v>●</v>
          </cell>
          <cell r="W33" t="str">
            <v>Ch.276</v>
          </cell>
          <cell r="X33" t="str">
            <v>キッズステーション</v>
          </cell>
          <cell r="AB33" t="str">
            <v>Ch.755</v>
          </cell>
          <cell r="AC33" t="str">
            <v>リアリティTV</v>
          </cell>
        </row>
        <row r="34">
          <cell r="B34">
            <v>257</v>
          </cell>
          <cell r="C34" t="str">
            <v>日テレG+</v>
          </cell>
          <cell r="D34" t="str">
            <v>945円</v>
          </cell>
          <cell r="F34">
            <v>330</v>
          </cell>
          <cell r="G34" t="str">
            <v>キッズステーション</v>
          </cell>
          <cell r="H34" t="str">
            <v>315円</v>
          </cell>
          <cell r="J34" t="str">
            <v>Ch.177</v>
          </cell>
          <cell r="K34" t="str">
            <v>パーフェクト チョイス</v>
          </cell>
          <cell r="L34" t="str">
            <v>PPV 294円～/番組</v>
          </cell>
          <cell r="N34">
            <v>1</v>
          </cell>
          <cell r="O34">
            <v>222</v>
          </cell>
          <cell r="P34">
            <v>21</v>
          </cell>
          <cell r="Q34" t="str">
            <v>スペースシャワーTV</v>
          </cell>
          <cell r="S34" t="str">
            <v>●</v>
          </cell>
          <cell r="T34" t="str">
            <v>●</v>
          </cell>
          <cell r="W34" t="str">
            <v>Ch.724</v>
          </cell>
          <cell r="X34" t="str">
            <v>アニマックス</v>
          </cell>
          <cell r="AA34" t="str">
            <v>国内ドラマ・バラエティ・舞台</v>
          </cell>
          <cell r="AB34" t="str">
            <v>Ch.279</v>
          </cell>
          <cell r="AC34" t="str">
            <v>ＭＯＮＤＯ21</v>
          </cell>
          <cell r="AD34" t="str">
            <v>Ch.262</v>
          </cell>
          <cell r="AE34" t="str">
            <v>シアター・テレビジョン</v>
          </cell>
        </row>
        <row r="35">
          <cell r="B35">
            <v>258</v>
          </cell>
          <cell r="C35" t="str">
            <v>フジテレビ739</v>
          </cell>
          <cell r="D35" t="str">
            <v>フジテレビ721とセットで1050円</v>
          </cell>
          <cell r="F35">
            <v>332</v>
          </cell>
          <cell r="G35" t="str">
            <v>アニマックス</v>
          </cell>
          <cell r="H35" t="str">
            <v>420円</v>
          </cell>
          <cell r="J35" t="str">
            <v>Ch.179</v>
          </cell>
          <cell r="K35" t="str">
            <v>パーフェクト チョイス「プレミア！」</v>
          </cell>
          <cell r="L35" t="str">
            <v>PPV 294円～/番組</v>
          </cell>
          <cell r="N35">
            <v>1</v>
          </cell>
          <cell r="O35">
            <v>223</v>
          </cell>
          <cell r="P35" t="str">
            <v>-</v>
          </cell>
          <cell r="Q35" t="str">
            <v>大人の音楽専門TV◆ミュージック・エア</v>
          </cell>
          <cell r="S35" t="str">
            <v>○</v>
          </cell>
          <cell r="T35" t="str">
            <v>-</v>
          </cell>
          <cell r="W35" t="str">
            <v>Ch.746</v>
          </cell>
          <cell r="X35" t="str">
            <v>トゥーン・ディズニー</v>
          </cell>
          <cell r="AB35" t="str">
            <v>Ch.361</v>
          </cell>
          <cell r="AC35" t="str">
            <v>ファミリー劇場</v>
          </cell>
          <cell r="AD35" t="str">
            <v>Ch.275</v>
          </cell>
          <cell r="AE35" t="str">
            <v>EXエンタテイメント</v>
          </cell>
        </row>
        <row r="36">
          <cell r="B36">
            <v>801</v>
          </cell>
          <cell r="C36" t="str">
            <v>スカチャン！</v>
          </cell>
          <cell r="D36" t="str">
            <v>セット契約要</v>
          </cell>
          <cell r="F36">
            <v>334</v>
          </cell>
          <cell r="G36" t="str">
            <v>トゥーン・ディズニー</v>
          </cell>
          <cell r="H36" t="str">
            <v>630円</v>
          </cell>
          <cell r="J36" t="str">
            <v>Ch.180</v>
          </cell>
          <cell r="K36" t="str">
            <v>パーフェクト チョイス</v>
          </cell>
          <cell r="L36" t="str">
            <v>PPV 294円～/番組</v>
          </cell>
          <cell r="N36">
            <v>1</v>
          </cell>
          <cell r="O36">
            <v>230</v>
          </cell>
          <cell r="P36">
            <v>34</v>
          </cell>
          <cell r="Q36" t="str">
            <v>日テレＧ＋</v>
          </cell>
          <cell r="S36" t="str">
            <v>●</v>
          </cell>
          <cell r="T36" t="str">
            <v>●</v>
          </cell>
          <cell r="W36" t="str">
            <v>Ch.751</v>
          </cell>
          <cell r="X36" t="str">
            <v>ニコロデオン</v>
          </cell>
          <cell r="AB36" t="str">
            <v>Ch.362</v>
          </cell>
          <cell r="AC36" t="str">
            <v>ホームドラマチャンネル</v>
          </cell>
        </row>
        <row r="37">
          <cell r="B37">
            <v>802</v>
          </cell>
          <cell r="C37" t="str">
            <v>スカチャン！</v>
          </cell>
          <cell r="D37" t="str">
            <v>セット契約要</v>
          </cell>
          <cell r="J37" t="str">
            <v>Ch.181</v>
          </cell>
          <cell r="K37" t="str">
            <v>パーフェクト チョイス</v>
          </cell>
          <cell r="L37" t="str">
            <v>PPV 294円～/番組</v>
          </cell>
          <cell r="N37">
            <v>1</v>
          </cell>
          <cell r="O37">
            <v>231</v>
          </cell>
          <cell r="P37">
            <v>30</v>
          </cell>
          <cell r="Q37" t="str">
            <v>J　sports １</v>
          </cell>
          <cell r="S37" t="str">
            <v>●</v>
          </cell>
          <cell r="T37" t="str">
            <v>●</v>
          </cell>
          <cell r="AB37" t="str">
            <v>Ch.718</v>
          </cell>
          <cell r="AC37" t="str">
            <v>時代劇専門チャンネル</v>
          </cell>
        </row>
        <row r="38">
          <cell r="J38" t="str">
            <v>Ch.182</v>
          </cell>
          <cell r="K38" t="str">
            <v>パーフェクト チョイス</v>
          </cell>
          <cell r="L38" t="str">
            <v>PPV 294円～/番組</v>
          </cell>
          <cell r="N38">
            <v>1</v>
          </cell>
          <cell r="O38">
            <v>232</v>
          </cell>
          <cell r="P38">
            <v>31</v>
          </cell>
          <cell r="Q38" t="str">
            <v>J　sports ２</v>
          </cell>
          <cell r="S38" t="str">
            <v>●</v>
          </cell>
          <cell r="T38" t="str">
            <v>●</v>
          </cell>
          <cell r="W38" t="str">
            <v>総合エンターテイメント</v>
          </cell>
          <cell r="AA38" t="str">
            <v>ドキュメンタリー</v>
          </cell>
          <cell r="AB38" t="str">
            <v>Ch.321</v>
          </cell>
          <cell r="AC38" t="str">
            <v>ディスカバリーチャンネル</v>
          </cell>
          <cell r="AF38">
            <v>266</v>
          </cell>
          <cell r="AG38" t="str">
            <v>ディスカバリーHD</v>
          </cell>
        </row>
        <row r="39">
          <cell r="E39">
            <v>5</v>
          </cell>
          <cell r="J39" t="str">
            <v>Ch.183</v>
          </cell>
          <cell r="K39" t="str">
            <v>パーフェクト チョイス</v>
          </cell>
          <cell r="L39" t="str">
            <v>PPV 294円～/番組</v>
          </cell>
          <cell r="N39">
            <v>1</v>
          </cell>
          <cell r="O39">
            <v>233</v>
          </cell>
          <cell r="P39" t="str">
            <v>-</v>
          </cell>
          <cell r="Q39" t="str">
            <v>J　sports ESPN</v>
          </cell>
          <cell r="S39" t="str">
            <v>●</v>
          </cell>
          <cell r="T39" t="str">
            <v>-</v>
          </cell>
          <cell r="W39" t="str">
            <v>Ch.278</v>
          </cell>
          <cell r="X39" t="str">
            <v>日テレプラス＆サイエンス</v>
          </cell>
          <cell r="AB39" t="str">
            <v>Ch.370</v>
          </cell>
          <cell r="AC39" t="str">
            <v>ヒストリーチャンネル</v>
          </cell>
        </row>
        <row r="40">
          <cell r="F40" t="str">
            <v>チャンネル番号</v>
          </cell>
          <cell r="G40" t="str">
            <v>チャンネル名</v>
          </cell>
          <cell r="H40" t="str">
            <v>料金</v>
          </cell>
          <cell r="J40" t="str">
            <v>Ch.184</v>
          </cell>
          <cell r="K40" t="str">
            <v>パーフェクト チョイス</v>
          </cell>
          <cell r="L40" t="str">
            <v>PPV 294円～/番組</v>
          </cell>
          <cell r="N40">
            <v>1</v>
          </cell>
          <cell r="O40">
            <v>235</v>
          </cell>
          <cell r="P40">
            <v>25</v>
          </cell>
          <cell r="Q40" t="str">
            <v>スカイ・A sports+</v>
          </cell>
          <cell r="S40" t="str">
            <v>●</v>
          </cell>
          <cell r="T40" t="str">
            <v>●</v>
          </cell>
          <cell r="W40" t="str">
            <v>Ch.363</v>
          </cell>
          <cell r="X40" t="str">
            <v>TBSチャンネル</v>
          </cell>
          <cell r="AB40" t="str">
            <v>Ch.741</v>
          </cell>
          <cell r="AC40" t="str">
            <v>NATIONAL GEOGRAPHIC CHANNEL</v>
          </cell>
        </row>
        <row r="41">
          <cell r="B41" t="str">
            <v>　　</v>
          </cell>
          <cell r="F41">
            <v>303</v>
          </cell>
          <cell r="G41" t="str">
            <v>テレ朝チャンネル</v>
          </cell>
          <cell r="H41" t="str">
            <v>630円</v>
          </cell>
          <cell r="J41" t="str">
            <v>Ch.185</v>
          </cell>
          <cell r="K41" t="str">
            <v>パーフェクト チョイス</v>
          </cell>
          <cell r="L41" t="str">
            <v>PPV 294円～/番組</v>
          </cell>
          <cell r="N41">
            <v>1</v>
          </cell>
          <cell r="O41">
            <v>236</v>
          </cell>
          <cell r="P41">
            <v>28</v>
          </cell>
          <cell r="Q41" t="str">
            <v>GAORA</v>
          </cell>
          <cell r="S41" t="str">
            <v>●</v>
          </cell>
          <cell r="T41" t="str">
            <v>●</v>
          </cell>
          <cell r="W41" t="str">
            <v>Ch.717</v>
          </cell>
          <cell r="X41" t="str">
            <v>テレ朝チャンネル</v>
          </cell>
          <cell r="AB41" t="str">
            <v>Ch.747</v>
          </cell>
          <cell r="AC41" t="str">
            <v>アニマルプラネット</v>
          </cell>
        </row>
        <row r="42">
          <cell r="F42">
            <v>300</v>
          </cell>
          <cell r="G42" t="str">
            <v>日テレプラス＆サイエンス</v>
          </cell>
          <cell r="H42" t="str">
            <v>630円</v>
          </cell>
          <cell r="J42" t="str">
            <v>Ch.186</v>
          </cell>
          <cell r="K42" t="str">
            <v>パーフェクト チョイス</v>
          </cell>
          <cell r="L42" t="str">
            <v>PPV 294円～/番組</v>
          </cell>
          <cell r="N42">
            <v>1</v>
          </cell>
          <cell r="O42">
            <v>237</v>
          </cell>
          <cell r="P42">
            <v>24</v>
          </cell>
          <cell r="Q42" t="str">
            <v>ゴルフネットワーク</v>
          </cell>
          <cell r="S42" t="str">
            <v>●</v>
          </cell>
          <cell r="T42" t="str">
            <v>●</v>
          </cell>
          <cell r="W42" t="str">
            <v>Ch.721</v>
          </cell>
          <cell r="X42" t="str">
            <v>フジテレビ721</v>
          </cell>
          <cell r="AA42" t="str">
            <v>ニュース・
ビジネス経済</v>
          </cell>
          <cell r="AB42" t="str">
            <v>Ch.251</v>
          </cell>
          <cell r="AC42" t="str">
            <v>日経ＣＮＢＣ</v>
          </cell>
          <cell r="AD42" t="str">
            <v>Ch.250</v>
          </cell>
          <cell r="AE42" t="str">
            <v>ブルームバーグ テレビジョン</v>
          </cell>
        </row>
        <row r="43">
          <cell r="F43">
            <v>301</v>
          </cell>
          <cell r="G43" t="str">
            <v>ＴＢＳチャンネル</v>
          </cell>
          <cell r="H43" t="str">
            <v>630円</v>
          </cell>
          <cell r="N43">
            <v>1</v>
          </cell>
          <cell r="O43">
            <v>244</v>
          </cell>
          <cell r="P43">
            <v>40</v>
          </cell>
          <cell r="Q43" t="str">
            <v>ムービープラス</v>
          </cell>
          <cell r="S43" t="str">
            <v>△</v>
          </cell>
          <cell r="T43" t="str">
            <v>●</v>
          </cell>
          <cell r="W43" t="str">
            <v>Ch.726</v>
          </cell>
          <cell r="X43" t="str">
            <v>関西テレビ☆京都チャンネル</v>
          </cell>
          <cell r="AB43" t="str">
            <v>Ch.256</v>
          </cell>
          <cell r="AC43" t="str">
            <v>朝日ニュースター</v>
          </cell>
          <cell r="AD43" t="str">
            <v>Ch.252</v>
          </cell>
          <cell r="AE43" t="str">
            <v>ＢＢＣワールド</v>
          </cell>
        </row>
        <row r="44">
          <cell r="F44">
            <v>302</v>
          </cell>
          <cell r="G44" t="str">
            <v>フジテレビ721</v>
          </cell>
          <cell r="H44" t="str">
            <v>フジテレビ739とセットで1050円</v>
          </cell>
          <cell r="O44">
            <v>240</v>
          </cell>
          <cell r="P44" t="str">
            <v>-</v>
          </cell>
          <cell r="Q44" t="str">
            <v>ムービープラスHD</v>
          </cell>
          <cell r="S44" t="str">
            <v>○</v>
          </cell>
          <cell r="T44" t="str">
            <v>-</v>
          </cell>
          <cell r="W44" t="str">
            <v>Ch.730</v>
          </cell>
          <cell r="X44" t="str">
            <v>ディズニー・チャンネル</v>
          </cell>
          <cell r="AB44" t="str">
            <v>Ch.257</v>
          </cell>
          <cell r="AC44" t="str">
            <v>CNNj</v>
          </cell>
          <cell r="AD44" t="str">
            <v>Ch.254</v>
          </cell>
          <cell r="AE44" t="str">
            <v>e-天気.net</v>
          </cell>
        </row>
        <row r="45">
          <cell r="A45">
            <v>6</v>
          </cell>
          <cell r="F45">
            <v>304</v>
          </cell>
          <cell r="G45" t="str">
            <v>ディズニー・チャンネル</v>
          </cell>
          <cell r="H45" t="str">
            <v>630円　</v>
          </cell>
          <cell r="N45">
            <v>1</v>
          </cell>
          <cell r="O45">
            <v>241</v>
          </cell>
          <cell r="P45" t="str">
            <v>-</v>
          </cell>
          <cell r="Q45" t="str">
            <v>洋画★シネフィル・イマジカ</v>
          </cell>
          <cell r="S45" t="str">
            <v>○</v>
          </cell>
          <cell r="T45" t="str">
            <v>-</v>
          </cell>
          <cell r="AB45" t="str">
            <v>Ch.258</v>
          </cell>
          <cell r="AC45" t="str">
            <v>TBSニュースバード</v>
          </cell>
          <cell r="AD45" t="str">
            <v>Ch.255</v>
          </cell>
          <cell r="AE45" t="str">
            <v>交通情報アクセスplus天気</v>
          </cell>
        </row>
        <row r="46">
          <cell r="B46" t="str">
            <v>チャンネル番号</v>
          </cell>
          <cell r="C46" t="str">
            <v>チャンネル名</v>
          </cell>
          <cell r="D46" t="str">
            <v>料金</v>
          </cell>
          <cell r="N46">
            <v>1</v>
          </cell>
          <cell r="O46">
            <v>242</v>
          </cell>
          <cell r="P46">
            <v>42</v>
          </cell>
          <cell r="Q46" t="str">
            <v>チャンネルNECO</v>
          </cell>
          <cell r="S46" t="str">
            <v>●</v>
          </cell>
          <cell r="T46" t="str">
            <v>●</v>
          </cell>
          <cell r="W46" t="str">
            <v>海外ドラマ・バラエティ</v>
          </cell>
          <cell r="AD46" t="str">
            <v>Ch.742</v>
          </cell>
          <cell r="AE46" t="str">
            <v>Bloomberg Television[英語版]</v>
          </cell>
        </row>
        <row r="47">
          <cell r="B47">
            <v>322</v>
          </cell>
          <cell r="C47" t="str">
            <v>スペースシャワーTV</v>
          </cell>
          <cell r="D47" t="str">
            <v>525円</v>
          </cell>
          <cell r="N47">
            <v>1</v>
          </cell>
          <cell r="O47">
            <v>243</v>
          </cell>
          <cell r="P47">
            <v>38</v>
          </cell>
          <cell r="Q47" t="str">
            <v>日本映画専門チャンネル</v>
          </cell>
          <cell r="S47" t="str">
            <v>●</v>
          </cell>
          <cell r="T47" t="str">
            <v>●</v>
          </cell>
          <cell r="W47" t="str">
            <v>Ch.360</v>
          </cell>
          <cell r="X47" t="str">
            <v>Super! Drama TV</v>
          </cell>
          <cell r="AD47" t="str">
            <v>Ch.744</v>
          </cell>
          <cell r="AE47" t="str">
            <v>ウェザーニュース</v>
          </cell>
        </row>
        <row r="48">
          <cell r="B48">
            <v>323</v>
          </cell>
          <cell r="C48" t="str">
            <v>MTV</v>
          </cell>
          <cell r="D48" t="str">
            <v>630円</v>
          </cell>
          <cell r="E48">
            <v>4</v>
          </cell>
          <cell r="N48">
            <v>1</v>
          </cell>
          <cell r="O48">
            <v>248</v>
          </cell>
          <cell r="P48">
            <v>43</v>
          </cell>
          <cell r="Q48" t="str">
            <v>FOX</v>
          </cell>
          <cell r="S48" t="str">
            <v>●</v>
          </cell>
          <cell r="T48" t="str">
            <v>●</v>
          </cell>
          <cell r="W48" t="str">
            <v>Ch.372</v>
          </cell>
          <cell r="X48" t="str">
            <v>LaLaTV</v>
          </cell>
          <cell r="AD48" t="str">
            <v>Ch.745</v>
          </cell>
          <cell r="AE48" t="str">
            <v>日テレNEWS24</v>
          </cell>
        </row>
        <row r="49">
          <cell r="B49">
            <v>324</v>
          </cell>
          <cell r="C49" t="str">
            <v>大人の音楽専門TV◆ミュージック・エア</v>
          </cell>
          <cell r="D49" t="str">
            <v>420円</v>
          </cell>
          <cell r="F49" t="str">
            <v>チャンネル番号</v>
          </cell>
          <cell r="G49" t="str">
            <v>チャンネル名</v>
          </cell>
          <cell r="H49" t="str">
            <v>料金</v>
          </cell>
          <cell r="I49">
            <v>14</v>
          </cell>
          <cell r="O49">
            <v>249</v>
          </cell>
          <cell r="P49" t="str">
            <v>-</v>
          </cell>
          <cell r="Q49" t="str">
            <v>FOXlife HD</v>
          </cell>
          <cell r="S49" t="str">
            <v>○</v>
          </cell>
          <cell r="T49" t="str">
            <v>-</v>
          </cell>
          <cell r="W49" t="str">
            <v>Ch.722</v>
          </cell>
          <cell r="X49" t="str">
            <v>FOX</v>
          </cell>
          <cell r="AD49" t="str">
            <v>Ch.766</v>
          </cell>
          <cell r="AE49" t="str">
            <v>ダイワ・証券情報TV</v>
          </cell>
        </row>
        <row r="50">
          <cell r="B50">
            <v>325</v>
          </cell>
          <cell r="C50" t="str">
            <v>MUSIC ON！ TV</v>
          </cell>
          <cell r="D50" t="str">
            <v>473円</v>
          </cell>
          <cell r="F50">
            <v>310</v>
          </cell>
          <cell r="G50" t="str">
            <v>Super! drama TV</v>
          </cell>
          <cell r="H50" t="str">
            <v>525円</v>
          </cell>
          <cell r="N50">
            <v>1</v>
          </cell>
          <cell r="O50">
            <v>250</v>
          </cell>
          <cell r="P50">
            <v>41</v>
          </cell>
          <cell r="Q50" t="str">
            <v>Super! drama TV</v>
          </cell>
          <cell r="S50" t="str">
            <v>●</v>
          </cell>
          <cell r="T50" t="str">
            <v>●</v>
          </cell>
          <cell r="W50" t="str">
            <v>Ch.723</v>
          </cell>
          <cell r="X50" t="str">
            <v>サスペンスシアターFOXCRIME</v>
          </cell>
          <cell r="AA50" t="str">
            <v>娯楽・趣味</v>
          </cell>
          <cell r="AB50" t="str">
            <v>Ch.277</v>
          </cell>
          <cell r="AC50" t="str">
            <v>旅チャンネル</v>
          </cell>
          <cell r="AD50" t="str">
            <v>Ch.280</v>
          </cell>
          <cell r="AE50" t="str">
            <v>Act On TV</v>
          </cell>
          <cell r="AF50">
            <v>280</v>
          </cell>
          <cell r="AG50" t="str">
            <v>囲碁・将棋チャンネル</v>
          </cell>
        </row>
        <row r="51">
          <cell r="B51">
            <v>320</v>
          </cell>
          <cell r="C51" t="str">
            <v>安らぎの音楽と風景／エコミュージックＴＶ</v>
          </cell>
          <cell r="D51" t="str">
            <v>525円</v>
          </cell>
          <cell r="F51">
            <v>311</v>
          </cell>
          <cell r="G51" t="str">
            <v>AXN</v>
          </cell>
          <cell r="H51" t="str">
            <v>630円</v>
          </cell>
          <cell r="N51">
            <v>1</v>
          </cell>
          <cell r="O51">
            <v>252</v>
          </cell>
          <cell r="P51">
            <v>39</v>
          </cell>
          <cell r="Q51" t="str">
            <v>AXN</v>
          </cell>
          <cell r="S51" t="str">
            <v>●</v>
          </cell>
          <cell r="T51" t="str">
            <v>●</v>
          </cell>
          <cell r="W51" t="str">
            <v>Ch.725</v>
          </cell>
          <cell r="X51" t="str">
            <v>AXN</v>
          </cell>
          <cell r="AB51" t="str">
            <v>Ch.281</v>
          </cell>
          <cell r="AC51" t="str">
            <v>グルメ旅★FoodiesTV</v>
          </cell>
          <cell r="AD51" t="str">
            <v>Ch.283</v>
          </cell>
          <cell r="AE51" t="str">
            <v>SheTV</v>
          </cell>
          <cell r="AF51">
            <v>286</v>
          </cell>
          <cell r="AG51" t="str">
            <v>ショップチャンネル</v>
          </cell>
        </row>
        <row r="52">
          <cell r="B52">
            <v>321</v>
          </cell>
          <cell r="C52" t="str">
            <v>Music　Japan　TV</v>
          </cell>
          <cell r="D52" t="str">
            <v>420円</v>
          </cell>
          <cell r="F52">
            <v>312</v>
          </cell>
          <cell r="G52" t="str">
            <v>FOX</v>
          </cell>
          <cell r="H52" t="str">
            <v>525円</v>
          </cell>
          <cell r="J52" t="str">
            <v>チャンネル番号</v>
          </cell>
          <cell r="K52" t="str">
            <v>チャンネル名</v>
          </cell>
          <cell r="L52" t="str">
            <v>視聴料金</v>
          </cell>
          <cell r="N52">
            <v>1</v>
          </cell>
          <cell r="O52">
            <v>253</v>
          </cell>
          <cell r="P52" t="str">
            <v>-</v>
          </cell>
          <cell r="Q52" t="str">
            <v>ミステリチャンネル</v>
          </cell>
          <cell r="S52" t="str">
            <v>●</v>
          </cell>
          <cell r="T52" t="str">
            <v>-</v>
          </cell>
          <cell r="W52" t="str">
            <v>Ch.728</v>
          </cell>
          <cell r="X52" t="str">
            <v>ミステリチャンネル</v>
          </cell>
          <cell r="AF52">
            <v>289</v>
          </cell>
          <cell r="AG52" t="str">
            <v>QVC</v>
          </cell>
        </row>
        <row r="53">
          <cell r="F53">
            <v>313</v>
          </cell>
          <cell r="G53" t="str">
            <v>LaLa TV</v>
          </cell>
          <cell r="H53" t="str">
            <v>525円</v>
          </cell>
          <cell r="J53" t="str">
            <v>Ch.260</v>
          </cell>
          <cell r="K53" t="str">
            <v>洋画★シネフィル・イマジカ</v>
          </cell>
          <cell r="L53" t="str">
            <v>630円/月</v>
          </cell>
          <cell r="M53">
            <v>1</v>
          </cell>
          <cell r="N53">
            <v>1</v>
          </cell>
          <cell r="O53">
            <v>254</v>
          </cell>
          <cell r="P53">
            <v>45</v>
          </cell>
          <cell r="Q53" t="str">
            <v>ファミリー劇場</v>
          </cell>
          <cell r="S53" t="str">
            <v>●</v>
          </cell>
          <cell r="T53" t="str">
            <v>●</v>
          </cell>
          <cell r="W53" t="str">
            <v>Ch.749</v>
          </cell>
          <cell r="X53" t="str">
            <v>アジアドラマチックTV</v>
          </cell>
          <cell r="AA53" t="str">
            <v>教育・資格</v>
          </cell>
          <cell r="AD53" t="str">
            <v>Ch.343</v>
          </cell>
          <cell r="AE53" t="str">
            <v>GLC24時間英会話チャンネル</v>
          </cell>
        </row>
        <row r="54">
          <cell r="J54" t="str">
            <v>Ch.261</v>
          </cell>
          <cell r="K54" t="str">
            <v>チャンネルＮＥＣＯ</v>
          </cell>
          <cell r="L54" t="str">
            <v>525円/月</v>
          </cell>
          <cell r="M54">
            <v>1</v>
          </cell>
          <cell r="N54">
            <v>1</v>
          </cell>
          <cell r="O54">
            <v>255</v>
          </cell>
          <cell r="P54">
            <v>37</v>
          </cell>
          <cell r="Q54" t="str">
            <v>時代劇専門チャンネル</v>
          </cell>
          <cell r="S54" t="str">
            <v>●</v>
          </cell>
          <cell r="T54" t="str">
            <v>●</v>
          </cell>
          <cell r="W54" t="str">
            <v>Ch.755</v>
          </cell>
          <cell r="X54" t="str">
            <v>リアリティTV</v>
          </cell>
          <cell r="AD54" t="str">
            <v>Ch.791</v>
          </cell>
          <cell r="AE54" t="str">
            <v>KBS WORLD</v>
          </cell>
        </row>
        <row r="55">
          <cell r="J55" t="str">
            <v>Ch.310</v>
          </cell>
          <cell r="K55" t="str">
            <v>衛星劇場</v>
          </cell>
          <cell r="L55" t="str">
            <v>1,890円/月</v>
          </cell>
          <cell r="M55">
            <v>1</v>
          </cell>
          <cell r="N55">
            <v>1</v>
          </cell>
          <cell r="O55">
            <v>256</v>
          </cell>
          <cell r="P55" t="str">
            <v>-</v>
          </cell>
          <cell r="Q55" t="str">
            <v>ホームドラマチャンネル</v>
          </cell>
          <cell r="S55" t="str">
            <v>○</v>
          </cell>
          <cell r="T55" t="str">
            <v>-</v>
          </cell>
          <cell r="AA55" t="str">
            <v>BSチャネル</v>
          </cell>
          <cell r="AF55">
            <v>101</v>
          </cell>
          <cell r="AG55" t="str">
            <v>NHK</v>
          </cell>
        </row>
        <row r="56">
          <cell r="B56" t="str">
            <v>　　</v>
          </cell>
          <cell r="E56">
            <v>3</v>
          </cell>
          <cell r="J56" t="str">
            <v>Ch.312</v>
          </cell>
          <cell r="K56" t="str">
            <v>ムービープラス</v>
          </cell>
          <cell r="L56" t="str">
            <v>525円/月</v>
          </cell>
          <cell r="M56">
            <v>1</v>
          </cell>
          <cell r="N56">
            <v>1</v>
          </cell>
          <cell r="O56">
            <v>260</v>
          </cell>
          <cell r="P56">
            <v>16</v>
          </cell>
          <cell r="Q56" t="str">
            <v>ディズニー・チャンネル</v>
          </cell>
          <cell r="S56" t="str">
            <v>●</v>
          </cell>
          <cell r="T56" t="str">
            <v>●</v>
          </cell>
          <cell r="W56" t="str">
            <v>国内ドラマ・バラエティ・舞台</v>
          </cell>
          <cell r="AF56">
            <v>102</v>
          </cell>
          <cell r="AG56" t="str">
            <v>NHK BS2</v>
          </cell>
        </row>
        <row r="57">
          <cell r="F57" t="str">
            <v>チャンネル番号</v>
          </cell>
          <cell r="G57" t="str">
            <v>チャンネル名</v>
          </cell>
          <cell r="H57" t="str">
            <v>料金</v>
          </cell>
          <cell r="J57" t="str">
            <v>Ch.315</v>
          </cell>
          <cell r="K57" t="str">
            <v>スター・チャンネル</v>
          </cell>
          <cell r="M57">
            <v>1</v>
          </cell>
          <cell r="N57">
            <v>1</v>
          </cell>
          <cell r="O57">
            <v>261</v>
          </cell>
          <cell r="P57" t="str">
            <v>-</v>
          </cell>
          <cell r="Q57" t="str">
            <v>トゥーン・ディズニー</v>
          </cell>
          <cell r="S57" t="str">
            <v>●</v>
          </cell>
          <cell r="T57" t="str">
            <v>-</v>
          </cell>
          <cell r="W57" t="str">
            <v>Ch.262</v>
          </cell>
          <cell r="X57" t="str">
            <v>シアター・テレビジョン</v>
          </cell>
          <cell r="AF57">
            <v>103</v>
          </cell>
          <cell r="AG57" t="str">
            <v>NHKデジタル衛星ハイビジョン</v>
          </cell>
        </row>
        <row r="58">
          <cell r="F58">
            <v>292</v>
          </cell>
          <cell r="G58" t="str">
            <v>時代劇専門チャンネル</v>
          </cell>
          <cell r="H58" t="str">
            <v>525円</v>
          </cell>
          <cell r="J58" t="str">
            <v>Ch.316</v>
          </cell>
          <cell r="K58" t="str">
            <v>スター・チャンネル プラス</v>
          </cell>
          <cell r="N58">
            <v>1</v>
          </cell>
          <cell r="O58">
            <v>262</v>
          </cell>
          <cell r="P58">
            <v>47</v>
          </cell>
          <cell r="Q58" t="str">
            <v>カートゥーン ネットワーク</v>
          </cell>
          <cell r="S58" t="str">
            <v>●</v>
          </cell>
          <cell r="T58" t="str">
            <v>●</v>
          </cell>
          <cell r="W58" t="str">
            <v>Ch.275</v>
          </cell>
          <cell r="X58" t="str">
            <v>EXエンタテイメント</v>
          </cell>
          <cell r="AF58" t="str">
            <v>Ch. 141/142/143</v>
          </cell>
          <cell r="AG58" t="str">
            <v>BS日テレ</v>
          </cell>
        </row>
        <row r="59">
          <cell r="F59">
            <v>291</v>
          </cell>
          <cell r="G59" t="str">
            <v>パンチクラブ</v>
          </cell>
          <cell r="H59" t="str">
            <v>1050円</v>
          </cell>
          <cell r="J59" t="str">
            <v>Ch.317</v>
          </cell>
          <cell r="K59" t="str">
            <v>スター・チャンネル クラシック</v>
          </cell>
          <cell r="M59">
            <v>1</v>
          </cell>
          <cell r="N59">
            <v>1</v>
          </cell>
          <cell r="O59">
            <v>263</v>
          </cell>
          <cell r="P59">
            <v>48</v>
          </cell>
          <cell r="Q59" t="str">
            <v>アニマックス</v>
          </cell>
          <cell r="S59" t="str">
            <v>●</v>
          </cell>
          <cell r="T59" t="str">
            <v>●</v>
          </cell>
          <cell r="W59" t="str">
            <v>Ch.279</v>
          </cell>
          <cell r="X59" t="str">
            <v>ＭＯＮＤＯ21</v>
          </cell>
          <cell r="AF59" t="str">
            <v>Ch. 151/152/153</v>
          </cell>
          <cell r="AG59" t="str">
            <v>BS朝日</v>
          </cell>
        </row>
        <row r="60">
          <cell r="A60">
            <v>5</v>
          </cell>
          <cell r="F60">
            <v>293</v>
          </cell>
          <cell r="G60" t="str">
            <v>ファミリー劇場</v>
          </cell>
          <cell r="H60" t="str">
            <v>525円</v>
          </cell>
          <cell r="J60" t="str">
            <v>Ch.318</v>
          </cell>
          <cell r="K60" t="str">
            <v>ホラーTV</v>
          </cell>
          <cell r="L60" t="str">
            <v>980円/月</v>
          </cell>
          <cell r="N60">
            <v>1</v>
          </cell>
          <cell r="O60">
            <v>264</v>
          </cell>
          <cell r="P60">
            <v>46</v>
          </cell>
          <cell r="Q60" t="str">
            <v>キッズステーション</v>
          </cell>
          <cell r="S60" t="str">
            <v>●</v>
          </cell>
          <cell r="T60" t="str">
            <v>●</v>
          </cell>
          <cell r="W60" t="str">
            <v>Ch.361</v>
          </cell>
          <cell r="X60" t="str">
            <v>ファミリー劇場</v>
          </cell>
          <cell r="AF60" t="str">
            <v>Ch. 161/162/163</v>
          </cell>
          <cell r="AG60" t="str">
            <v>BS－ｉ</v>
          </cell>
        </row>
        <row r="61">
          <cell r="B61" t="str">
            <v>チャンネル番号</v>
          </cell>
          <cell r="C61" t="str">
            <v>チャンネル名</v>
          </cell>
          <cell r="D61" t="str">
            <v>料金</v>
          </cell>
          <cell r="J61" t="str">
            <v>Ch.319</v>
          </cell>
          <cell r="K61" t="str">
            <v>Ｖ☆パラダイス</v>
          </cell>
          <cell r="L61" t="str">
            <v>735円/月</v>
          </cell>
          <cell r="N61">
            <v>1</v>
          </cell>
          <cell r="O61">
            <v>265</v>
          </cell>
          <cell r="P61">
            <v>23</v>
          </cell>
          <cell r="Q61" t="str">
            <v>ディスカバリ－チャンネル</v>
          </cell>
          <cell r="S61" t="str">
            <v>●</v>
          </cell>
          <cell r="T61" t="str">
            <v>●</v>
          </cell>
          <cell r="W61" t="str">
            <v>Ch.362</v>
          </cell>
          <cell r="X61" t="str">
            <v>ホームドラマチャンネル</v>
          </cell>
          <cell r="AF61" t="str">
            <v>Ch. 171/172/173</v>
          </cell>
          <cell r="AG61" t="str">
            <v>BSジャパン</v>
          </cell>
        </row>
        <row r="62">
          <cell r="B62">
            <v>331</v>
          </cell>
          <cell r="C62" t="str">
            <v>カートゥーン　ネットワーク</v>
          </cell>
          <cell r="D62" t="str">
            <v>598円</v>
          </cell>
          <cell r="J62" t="str">
            <v>Ch.706</v>
          </cell>
          <cell r="K62" t="str">
            <v>ザ・シネマ</v>
          </cell>
          <cell r="L62" t="str">
            <v>525円/月</v>
          </cell>
          <cell r="O62">
            <v>266</v>
          </cell>
          <cell r="P62" t="str">
            <v>-</v>
          </cell>
          <cell r="Q62" t="str">
            <v>ディスカバリーHD</v>
          </cell>
          <cell r="S62" t="str">
            <v>○</v>
          </cell>
          <cell r="T62" t="str">
            <v>-</v>
          </cell>
          <cell r="W62" t="str">
            <v>Ch.718</v>
          </cell>
          <cell r="X62" t="str">
            <v>時代劇専門チャンネル</v>
          </cell>
          <cell r="AF62" t="str">
            <v>Ch. 181/182/183</v>
          </cell>
          <cell r="AG62" t="str">
            <v>BSフジ</v>
          </cell>
        </row>
        <row r="63">
          <cell r="B63">
            <v>333</v>
          </cell>
          <cell r="C63" t="str">
            <v>アニメシアターX（AT-X)</v>
          </cell>
          <cell r="D63" t="str">
            <v>1575円</v>
          </cell>
          <cell r="E63">
            <v>4</v>
          </cell>
          <cell r="J63" t="str">
            <v>Ch.707</v>
          </cell>
          <cell r="K63" t="str">
            <v>日本映画専門チャンネル</v>
          </cell>
          <cell r="L63" t="str">
            <v>525円/月</v>
          </cell>
          <cell r="M63">
            <v>1</v>
          </cell>
          <cell r="N63">
            <v>1</v>
          </cell>
          <cell r="O63">
            <v>267</v>
          </cell>
          <cell r="P63">
            <v>26</v>
          </cell>
          <cell r="Q63" t="str">
            <v>ヒストリーチャンネルTM</v>
          </cell>
          <cell r="S63" t="str">
            <v>●</v>
          </cell>
          <cell r="T63" t="str">
            <v>●</v>
          </cell>
        </row>
        <row r="64">
          <cell r="B64">
            <v>330</v>
          </cell>
          <cell r="C64" t="str">
            <v>キッズステーション</v>
          </cell>
          <cell r="D64" t="str">
            <v>315円</v>
          </cell>
          <cell r="F64" t="str">
            <v>チャンネル番号</v>
          </cell>
          <cell r="G64" t="str">
            <v>チャンネル名</v>
          </cell>
          <cell r="H64" t="str">
            <v>料金</v>
          </cell>
          <cell r="J64" t="str">
            <v>Ch.708</v>
          </cell>
          <cell r="K64" t="str">
            <v>東映チャンネル</v>
          </cell>
          <cell r="L64" t="str">
            <v>1,575円/月</v>
          </cell>
          <cell r="M64">
            <v>1</v>
          </cell>
          <cell r="N64">
            <v>1</v>
          </cell>
          <cell r="O64">
            <v>268</v>
          </cell>
          <cell r="P64" t="str">
            <v>-</v>
          </cell>
          <cell r="Q64" t="str">
            <v>NATIONAL　GEOGRAPHIC　CHANNEL</v>
          </cell>
          <cell r="S64" t="str">
            <v>○</v>
          </cell>
          <cell r="T64" t="str">
            <v>-</v>
          </cell>
          <cell r="W64" t="str">
            <v>ドキュメンタリー</v>
          </cell>
        </row>
        <row r="65">
          <cell r="B65">
            <v>332</v>
          </cell>
          <cell r="C65" t="str">
            <v>アニマックス</v>
          </cell>
          <cell r="D65" t="str">
            <v>420円</v>
          </cell>
          <cell r="F65">
            <v>340</v>
          </cell>
          <cell r="G65" t="str">
            <v>ディスカバリーチャンネル</v>
          </cell>
          <cell r="H65" t="str">
            <v>525円</v>
          </cell>
          <cell r="J65" t="str">
            <v>Ch.709</v>
          </cell>
          <cell r="K65" t="str">
            <v>エキサイティング・グランプリ</v>
          </cell>
          <cell r="L65" t="str">
            <v>480円/月</v>
          </cell>
          <cell r="N65">
            <v>1</v>
          </cell>
          <cell r="O65">
            <v>269</v>
          </cell>
          <cell r="P65">
            <v>22</v>
          </cell>
          <cell r="Q65" t="str">
            <v>アニマルプラネット</v>
          </cell>
          <cell r="S65" t="str">
            <v>●</v>
          </cell>
          <cell r="T65" t="str">
            <v>●</v>
          </cell>
          <cell r="W65" t="str">
            <v>Ch.321</v>
          </cell>
          <cell r="X65" t="str">
            <v>ディスカバリーチャンネル</v>
          </cell>
        </row>
        <row r="66">
          <cell r="B66">
            <v>334</v>
          </cell>
          <cell r="C66" t="str">
            <v>トゥーン・ディズニー</v>
          </cell>
          <cell r="D66" t="str">
            <v>630円</v>
          </cell>
          <cell r="F66">
            <v>341</v>
          </cell>
          <cell r="G66" t="str">
            <v>アニマルプラネット</v>
          </cell>
          <cell r="H66" t="str">
            <v>525円</v>
          </cell>
          <cell r="J66" t="str">
            <v>Ch.720</v>
          </cell>
          <cell r="K66" t="str">
            <v>シーエスＧyaＯ</v>
          </cell>
          <cell r="L66" t="str">
            <v>630円/月</v>
          </cell>
          <cell r="N66">
            <v>1</v>
          </cell>
          <cell r="O66">
            <v>270</v>
          </cell>
          <cell r="P66" t="str">
            <v>-</v>
          </cell>
          <cell r="Q66" t="str">
            <v>TBSチャンネル</v>
          </cell>
          <cell r="S66" t="str">
            <v>○</v>
          </cell>
          <cell r="T66" t="str">
            <v>-</v>
          </cell>
          <cell r="W66" t="str">
            <v>Ch.370</v>
          </cell>
          <cell r="X66" t="str">
            <v>ヒストリーチャンネル</v>
          </cell>
        </row>
        <row r="67">
          <cell r="F67">
            <v>342</v>
          </cell>
          <cell r="G67" t="str">
            <v>ヒストリーチャンネルTM</v>
          </cell>
          <cell r="H67" t="str">
            <v>525円</v>
          </cell>
          <cell r="O67">
            <v>271</v>
          </cell>
          <cell r="P67" t="str">
            <v>-</v>
          </cell>
          <cell r="Q67" t="str">
            <v>LaLa HD</v>
          </cell>
          <cell r="S67" t="str">
            <v>○</v>
          </cell>
          <cell r="T67" t="str">
            <v>-</v>
          </cell>
          <cell r="W67" t="str">
            <v>Ch.741</v>
          </cell>
          <cell r="X67" t="str">
            <v>NATIONAL GEOGRAPHIC CHANNEL</v>
          </cell>
        </row>
        <row r="68">
          <cell r="F68">
            <v>343</v>
          </cell>
          <cell r="G68" t="str">
            <v>ナショナル ジオグラフィック チャンネル</v>
          </cell>
          <cell r="H68" t="str">
            <v>525円　</v>
          </cell>
          <cell r="N68">
            <v>1</v>
          </cell>
          <cell r="O68">
            <v>272</v>
          </cell>
          <cell r="P68" t="str">
            <v>-</v>
          </cell>
          <cell r="Q68" t="str">
            <v>テレ朝チャンネル</v>
          </cell>
          <cell r="S68" t="str">
            <v>○</v>
          </cell>
          <cell r="T68" t="str">
            <v>-</v>
          </cell>
          <cell r="W68" t="str">
            <v>Ch.747</v>
          </cell>
          <cell r="X68" t="str">
            <v>アニマルプラネット</v>
          </cell>
        </row>
        <row r="69">
          <cell r="N69">
            <v>1</v>
          </cell>
          <cell r="O69">
            <v>273</v>
          </cell>
          <cell r="P69" t="str">
            <v>-</v>
          </cell>
          <cell r="Q69" t="str">
            <v>MONDO21</v>
          </cell>
          <cell r="S69" t="str">
            <v>○</v>
          </cell>
          <cell r="T69" t="str">
            <v>-</v>
          </cell>
        </row>
        <row r="70">
          <cell r="B70" t="str">
            <v>　　</v>
          </cell>
          <cell r="N70">
            <v>1</v>
          </cell>
          <cell r="O70">
            <v>274</v>
          </cell>
          <cell r="P70" t="str">
            <v>-</v>
          </cell>
          <cell r="Q70" t="str">
            <v>リアリティTV</v>
          </cell>
          <cell r="S70" t="str">
            <v>○</v>
          </cell>
          <cell r="T70" t="str">
            <v>-</v>
          </cell>
          <cell r="W70" t="str">
            <v>ニュース・ビジネス経済</v>
          </cell>
        </row>
        <row r="71">
          <cell r="E71">
            <v>5</v>
          </cell>
          <cell r="I71">
            <v>12</v>
          </cell>
          <cell r="N71">
            <v>1</v>
          </cell>
          <cell r="O71">
            <v>275</v>
          </cell>
          <cell r="P71">
            <v>44</v>
          </cell>
          <cell r="Q71" t="str">
            <v>LaLa TV</v>
          </cell>
          <cell r="S71" t="str">
            <v>△</v>
          </cell>
          <cell r="T71" t="str">
            <v>●</v>
          </cell>
          <cell r="W71" t="str">
            <v>Ch.250</v>
          </cell>
          <cell r="X71" t="str">
            <v>ブルームバーグ テレビジョン</v>
          </cell>
        </row>
        <row r="72">
          <cell r="F72" t="str">
            <v>チャンネル番号</v>
          </cell>
          <cell r="G72" t="str">
            <v>チャンネル名</v>
          </cell>
          <cell r="H72" t="str">
            <v>料金</v>
          </cell>
          <cell r="N72">
            <v>1</v>
          </cell>
          <cell r="O72">
            <v>276</v>
          </cell>
          <cell r="P72" t="str">
            <v>-</v>
          </cell>
          <cell r="Q72" t="str">
            <v>KBS WORLD</v>
          </cell>
          <cell r="S72" t="str">
            <v>○</v>
          </cell>
          <cell r="T72" t="str">
            <v>-</v>
          </cell>
          <cell r="W72" t="str">
            <v>Ch.251</v>
          </cell>
          <cell r="X72" t="str">
            <v>日経ＣＮＢＣ</v>
          </cell>
        </row>
        <row r="73">
          <cell r="F73">
            <v>352</v>
          </cell>
          <cell r="G73" t="str">
            <v>朝日ニュースター</v>
          </cell>
          <cell r="H73" t="str">
            <v>630円</v>
          </cell>
          <cell r="N73">
            <v>1</v>
          </cell>
          <cell r="O73">
            <v>280</v>
          </cell>
          <cell r="P73">
            <v>60</v>
          </cell>
          <cell r="Q73" t="str">
            <v>囲碁・将棋チャンネル</v>
          </cell>
          <cell r="S73" t="str">
            <v>●</v>
          </cell>
          <cell r="T73" t="str">
            <v>●</v>
          </cell>
          <cell r="W73" t="str">
            <v>Ch.252</v>
          </cell>
          <cell r="X73" t="str">
            <v>ＢＢＣワールド</v>
          </cell>
        </row>
        <row r="74">
          <cell r="A74">
            <v>6</v>
          </cell>
          <cell r="F74">
            <v>353</v>
          </cell>
          <cell r="G74" t="str">
            <v>ＢＢＣワールド</v>
          </cell>
          <cell r="H74" t="str">
            <v>945円</v>
          </cell>
          <cell r="J74" t="str">
            <v>チャンネル番号</v>
          </cell>
          <cell r="K74" t="str">
            <v>チャンネル名</v>
          </cell>
          <cell r="L74" t="str">
            <v>視聴料金</v>
          </cell>
          <cell r="N74">
            <v>1</v>
          </cell>
          <cell r="O74">
            <v>281</v>
          </cell>
          <cell r="P74" t="str">
            <v>-</v>
          </cell>
          <cell r="Q74" t="str">
            <v>グルメ旅★FoodiesTV</v>
          </cell>
          <cell r="S74" t="str">
            <v>○</v>
          </cell>
          <cell r="T74" t="str">
            <v>-</v>
          </cell>
          <cell r="W74" t="str">
            <v>Ch.254</v>
          </cell>
          <cell r="X74" t="str">
            <v>e-天気.net</v>
          </cell>
        </row>
        <row r="75">
          <cell r="B75" t="str">
            <v>チャンネル番号</v>
          </cell>
          <cell r="C75" t="str">
            <v>チャンネル名</v>
          </cell>
          <cell r="D75" t="str">
            <v>料金</v>
          </cell>
          <cell r="F75">
            <v>354</v>
          </cell>
          <cell r="G75" t="str">
            <v>CNNj</v>
          </cell>
          <cell r="H75" t="str">
            <v>945円</v>
          </cell>
          <cell r="J75" t="str">
            <v>Ch.282</v>
          </cell>
          <cell r="K75" t="str">
            <v xml:space="preserve">ＥＸスポーツ </v>
          </cell>
          <cell r="L75" t="str">
            <v>525円/月</v>
          </cell>
          <cell r="N75">
            <v>1</v>
          </cell>
          <cell r="O75">
            <v>282</v>
          </cell>
          <cell r="P75" t="str">
            <v>-</v>
          </cell>
          <cell r="Q75" t="str">
            <v>旅チャンネル</v>
          </cell>
          <cell r="S75" t="str">
            <v>○</v>
          </cell>
          <cell r="T75" t="str">
            <v>-</v>
          </cell>
          <cell r="W75" t="str">
            <v>Ch.255</v>
          </cell>
          <cell r="X75" t="str">
            <v>交通情報アクセスplus天気</v>
          </cell>
        </row>
        <row r="76">
          <cell r="B76">
            <v>303</v>
          </cell>
          <cell r="C76" t="str">
            <v>テレ朝チャンネル</v>
          </cell>
          <cell r="D76" t="str">
            <v>630円</v>
          </cell>
          <cell r="F76">
            <v>350</v>
          </cell>
          <cell r="G76" t="str">
            <v>日テレNEWS24</v>
          </cell>
          <cell r="H76" t="str">
            <v>630円</v>
          </cell>
          <cell r="J76" t="str">
            <v>Ch.285</v>
          </cell>
          <cell r="K76" t="str">
            <v>スカイ・A ｓｐｏｒｔｓ＋</v>
          </cell>
          <cell r="L76" t="str">
            <v>735円/月</v>
          </cell>
          <cell r="M76">
            <v>1</v>
          </cell>
          <cell r="N76">
            <v>1</v>
          </cell>
          <cell r="O76">
            <v>285</v>
          </cell>
          <cell r="P76" t="str">
            <v>-</v>
          </cell>
          <cell r="Q76" t="str">
            <v>放送大学CSテレビ</v>
          </cell>
          <cell r="S76" t="str">
            <v>●</v>
          </cell>
          <cell r="T76" t="str">
            <v>-</v>
          </cell>
          <cell r="W76" t="str">
            <v>Ch.256</v>
          </cell>
          <cell r="X76" t="str">
            <v>朝日ニュースター</v>
          </cell>
        </row>
        <row r="77">
          <cell r="B77">
            <v>300</v>
          </cell>
          <cell r="C77" t="str">
            <v>日テレプラス＆サイエンス</v>
          </cell>
          <cell r="D77" t="str">
            <v>630円</v>
          </cell>
          <cell r="F77">
            <v>351</v>
          </cell>
          <cell r="G77" t="str">
            <v>ＴＢＳニュースバード</v>
          </cell>
          <cell r="H77" t="str">
            <v>630円</v>
          </cell>
          <cell r="J77" t="str">
            <v>Ch.286</v>
          </cell>
          <cell r="K77" t="str">
            <v>ザ・ゴルフ・チャンネル</v>
          </cell>
          <cell r="L77" t="str">
            <v>840円/月</v>
          </cell>
          <cell r="N77">
            <v>1</v>
          </cell>
          <cell r="O77">
            <v>286</v>
          </cell>
          <cell r="P77">
            <v>29</v>
          </cell>
          <cell r="Q77" t="str">
            <v>ショップチャンネル</v>
          </cell>
          <cell r="S77" t="str">
            <v>●</v>
          </cell>
          <cell r="T77" t="str">
            <v>●</v>
          </cell>
          <cell r="W77" t="str">
            <v>Ch.257</v>
          </cell>
          <cell r="X77" t="str">
            <v>CNNj</v>
          </cell>
        </row>
        <row r="78">
          <cell r="B78">
            <v>301</v>
          </cell>
          <cell r="C78" t="str">
            <v>ＴＢＳチャンネル</v>
          </cell>
          <cell r="D78" t="str">
            <v>630円</v>
          </cell>
          <cell r="J78" t="str">
            <v>Ch.300</v>
          </cell>
          <cell r="K78" t="str">
            <v>J sports ESPN</v>
          </cell>
          <cell r="L78" t="str">
            <v>998円/月</v>
          </cell>
          <cell r="N78">
            <v>1</v>
          </cell>
          <cell r="O78">
            <v>289</v>
          </cell>
          <cell r="P78">
            <v>59</v>
          </cell>
          <cell r="Q78" t="str">
            <v>QVC</v>
          </cell>
          <cell r="S78" t="str">
            <v>●</v>
          </cell>
          <cell r="T78" t="str">
            <v>●</v>
          </cell>
          <cell r="W78" t="str">
            <v>Ch.258</v>
          </cell>
          <cell r="X78" t="str">
            <v>TBSニュースバード</v>
          </cell>
        </row>
        <row r="79">
          <cell r="B79">
            <v>302</v>
          </cell>
          <cell r="C79" t="str">
            <v>フジテレビ721</v>
          </cell>
          <cell r="D79" t="str">
            <v>フジテレビ739とセットで1050円</v>
          </cell>
          <cell r="L79" t="str">
            <v>Ch.300、Ch.306～308の</v>
          </cell>
          <cell r="O79" t="str">
            <v>191/192/193</v>
          </cell>
          <cell r="P79" t="str">
            <v>-</v>
          </cell>
          <cell r="Q79" t="str">
            <v>デジタルWOWOW</v>
          </cell>
          <cell r="S79" t="str">
            <v>●</v>
          </cell>
          <cell r="T79" t="str">
            <v>-</v>
          </cell>
          <cell r="W79" t="str">
            <v>Ch.742</v>
          </cell>
          <cell r="X79" t="str">
            <v>Bloomberg Television[英語版]</v>
          </cell>
        </row>
        <row r="80">
          <cell r="B80">
            <v>304</v>
          </cell>
          <cell r="C80" t="str">
            <v>ディズニー・チャンネル</v>
          </cell>
          <cell r="D80" t="str">
            <v>630円　</v>
          </cell>
          <cell r="E80">
            <v>1</v>
          </cell>
          <cell r="L80" t="str">
            <v>4チャンネルで2,400円/月</v>
          </cell>
          <cell r="M80">
            <v>1</v>
          </cell>
          <cell r="N80">
            <v>1</v>
          </cell>
          <cell r="O80" t="str">
            <v>-</v>
          </cell>
          <cell r="P80">
            <v>52</v>
          </cell>
          <cell r="Q80" t="str">
            <v>WOWOW</v>
          </cell>
          <cell r="S80" t="str">
            <v>-</v>
          </cell>
          <cell r="T80" t="str">
            <v>●</v>
          </cell>
          <cell r="W80" t="str">
            <v>Ch.744</v>
          </cell>
          <cell r="X80" t="str">
            <v>ウェザーニュース</v>
          </cell>
        </row>
        <row r="81">
          <cell r="B81">
            <v>800</v>
          </cell>
          <cell r="C81" t="str">
            <v>スカチャン！ハイビジョン</v>
          </cell>
          <cell r="D81" t="str">
            <v>番組提供Chのお申込みが必要です</v>
          </cell>
          <cell r="F81" t="str">
            <v>チャンネル番号</v>
          </cell>
          <cell r="G81" t="str">
            <v>チャンネル名</v>
          </cell>
          <cell r="H81" t="str">
            <v>料金</v>
          </cell>
          <cell r="J81" t="str">
            <v>Ch.301</v>
          </cell>
          <cell r="K81" t="str">
            <v>FIGHTING TV サムライ</v>
          </cell>
          <cell r="L81" t="str">
            <v>1,890円/月</v>
          </cell>
          <cell r="O81">
            <v>200</v>
          </cell>
          <cell r="P81" t="str">
            <v>-</v>
          </cell>
          <cell r="Q81" t="str">
            <v>スター・チャンネルBS</v>
          </cell>
          <cell r="S81" t="str">
            <v>●</v>
          </cell>
          <cell r="T81" t="str">
            <v>-</v>
          </cell>
          <cell r="W81" t="str">
            <v>Ch.745</v>
          </cell>
          <cell r="X81" t="str">
            <v>日テレNEWS24</v>
          </cell>
        </row>
        <row r="82">
          <cell r="F82">
            <v>360</v>
          </cell>
          <cell r="G82" t="str">
            <v>囲碁名人戦・朝日オープン将棋</v>
          </cell>
          <cell r="H82" t="str">
            <v>210円</v>
          </cell>
          <cell r="J82" t="str">
            <v>Ch.302</v>
          </cell>
          <cell r="K82" t="str">
            <v>GAORA</v>
          </cell>
          <cell r="L82" t="str">
            <v>945円/月</v>
          </cell>
          <cell r="M82">
            <v>1</v>
          </cell>
          <cell r="N82">
            <v>1</v>
          </cell>
          <cell r="O82">
            <v>290</v>
          </cell>
          <cell r="P82">
            <v>50</v>
          </cell>
          <cell r="Q82" t="str">
            <v>衛星劇場</v>
          </cell>
          <cell r="S82" t="str">
            <v>●</v>
          </cell>
          <cell r="T82" t="str">
            <v>●</v>
          </cell>
          <cell r="W82" t="str">
            <v>Ch.766</v>
          </cell>
          <cell r="X82" t="str">
            <v>ダイワ・証券情報TV</v>
          </cell>
        </row>
        <row r="83">
          <cell r="J83" t="str">
            <v>Ch.303</v>
          </cell>
          <cell r="K83" t="str">
            <v>ゴルフネットワーク</v>
          </cell>
          <cell r="L83" t="str">
            <v>1,260円/月</v>
          </cell>
          <cell r="M83">
            <v>1</v>
          </cell>
          <cell r="N83">
            <v>1</v>
          </cell>
          <cell r="O83" t="str">
            <v>-</v>
          </cell>
          <cell r="P83">
            <v>51</v>
          </cell>
          <cell r="Q83" t="str">
            <v>スター・チャンネル</v>
          </cell>
          <cell r="S83" t="str">
            <v>-</v>
          </cell>
          <cell r="T83" t="str">
            <v>●</v>
          </cell>
        </row>
        <row r="84">
          <cell r="J84" t="str">
            <v>Ch.306</v>
          </cell>
          <cell r="K84" t="str">
            <v>Ｊ sports １</v>
          </cell>
          <cell r="L84" t="str">
            <v>Ch.306～308の</v>
          </cell>
          <cell r="O84">
            <v>291</v>
          </cell>
          <cell r="P84" t="str">
            <v>-</v>
          </cell>
          <cell r="Q84" t="str">
            <v>スター・チャンネル　ハイビジョン</v>
          </cell>
          <cell r="S84" t="str">
            <v>●</v>
          </cell>
          <cell r="T84" t="str">
            <v>-</v>
          </cell>
          <cell r="W84" t="str">
            <v>娯楽・趣味</v>
          </cell>
        </row>
        <row r="85">
          <cell r="B85" t="str">
            <v>　　</v>
          </cell>
          <cell r="L85" t="str">
            <v>3チャンネルで 2,100円/月</v>
          </cell>
          <cell r="M85">
            <v>1</v>
          </cell>
          <cell r="N85">
            <v>1</v>
          </cell>
          <cell r="O85">
            <v>292</v>
          </cell>
          <cell r="P85" t="str">
            <v>-</v>
          </cell>
          <cell r="Q85" t="str">
            <v>スター・チャンネル　クラシック</v>
          </cell>
          <cell r="S85" t="str">
            <v>●</v>
          </cell>
          <cell r="T85" t="str">
            <v>-</v>
          </cell>
          <cell r="W85" t="str">
            <v>Ch.277</v>
          </cell>
          <cell r="X85" t="str">
            <v>旅チャンネル</v>
          </cell>
        </row>
        <row r="86">
          <cell r="J86" t="str">
            <v>Ch.307</v>
          </cell>
          <cell r="K86" t="str">
            <v>Ｊ sports ２</v>
          </cell>
          <cell r="L86" t="str">
            <v>Ch.300、Ch.306～308の</v>
          </cell>
          <cell r="M86">
            <v>1</v>
          </cell>
          <cell r="N86">
            <v>1</v>
          </cell>
          <cell r="O86">
            <v>293</v>
          </cell>
          <cell r="P86" t="str">
            <v>-</v>
          </cell>
          <cell r="Q86" t="str">
            <v>アニメシアターX（AT－X）</v>
          </cell>
          <cell r="S86" t="str">
            <v>●</v>
          </cell>
          <cell r="T86" t="str">
            <v>-</v>
          </cell>
          <cell r="W86" t="str">
            <v>Ch.280</v>
          </cell>
          <cell r="X86" t="str">
            <v>Act On TV</v>
          </cell>
        </row>
        <row r="87">
          <cell r="J87" t="str">
            <v>Ch.308</v>
          </cell>
          <cell r="K87" t="str">
            <v>Ｊ sports Plus</v>
          </cell>
          <cell r="L87" t="str">
            <v>4チャンネルで 2,400円/月</v>
          </cell>
          <cell r="M87">
            <v>1</v>
          </cell>
          <cell r="N87">
            <v>1</v>
          </cell>
          <cell r="O87">
            <v>294</v>
          </cell>
          <cell r="P87" t="str">
            <v>-</v>
          </cell>
          <cell r="Q87" t="str">
            <v>東映チャンネル</v>
          </cell>
          <cell r="S87" t="str">
            <v>●</v>
          </cell>
          <cell r="T87" t="str">
            <v>-</v>
          </cell>
          <cell r="W87" t="str">
            <v>Ch.281</v>
          </cell>
          <cell r="X87" t="str">
            <v>グルメ旅★FoodiesTV</v>
          </cell>
        </row>
        <row r="88">
          <cell r="J88" t="str">
            <v>Ch.309</v>
          </cell>
          <cell r="K88" t="str">
            <v>日テレＧ+</v>
          </cell>
          <cell r="L88" t="str">
            <v>Ch.745と2チャンネルで</v>
          </cell>
          <cell r="N88">
            <v>1</v>
          </cell>
          <cell r="O88">
            <v>295</v>
          </cell>
          <cell r="P88">
            <v>56</v>
          </cell>
          <cell r="Q88" t="str">
            <v>フジテレビ721</v>
          </cell>
          <cell r="S88" t="str">
            <v>●</v>
          </cell>
          <cell r="T88" t="str">
            <v>●</v>
          </cell>
          <cell r="W88" t="str">
            <v>Ch.283</v>
          </cell>
          <cell r="X88" t="str">
            <v>SheTV</v>
          </cell>
        </row>
        <row r="89">
          <cell r="A89">
            <v>4</v>
          </cell>
          <cell r="L89" t="str">
            <v>1,050円/月</v>
          </cell>
          <cell r="M89">
            <v>1</v>
          </cell>
          <cell r="O89">
            <v>296</v>
          </cell>
          <cell r="P89">
            <v>57</v>
          </cell>
          <cell r="Q89" t="str">
            <v>フジテレビ739</v>
          </cell>
          <cell r="S89" t="str">
            <v>●</v>
          </cell>
          <cell r="T89" t="str">
            <v>●</v>
          </cell>
        </row>
        <row r="90">
          <cell r="B90" t="str">
            <v>チャンネル番号</v>
          </cell>
          <cell r="C90" t="str">
            <v>チャンネル名</v>
          </cell>
          <cell r="D90" t="str">
            <v>料金</v>
          </cell>
          <cell r="J90" t="str">
            <v>Ch.739</v>
          </cell>
          <cell r="K90" t="str">
            <v>フジテレビ７３９</v>
          </cell>
          <cell r="L90" t="str">
            <v>Ch.721と2チャンネルで</v>
          </cell>
          <cell r="N90">
            <v>1</v>
          </cell>
          <cell r="O90">
            <v>297</v>
          </cell>
          <cell r="P90" t="str">
            <v>-</v>
          </cell>
          <cell r="Q90" t="str">
            <v>J sports Plus</v>
          </cell>
          <cell r="S90" t="str">
            <v>●</v>
          </cell>
          <cell r="T90" t="str">
            <v>-</v>
          </cell>
          <cell r="W90" t="str">
            <v>教育・資格</v>
          </cell>
        </row>
        <row r="91">
          <cell r="B91">
            <v>310</v>
          </cell>
          <cell r="C91" t="str">
            <v>Super! drama TV</v>
          </cell>
          <cell r="D91" t="str">
            <v>525円</v>
          </cell>
          <cell r="L91" t="str">
            <v>1,050円/月</v>
          </cell>
          <cell r="N91">
            <v>1</v>
          </cell>
          <cell r="O91">
            <v>298</v>
          </cell>
          <cell r="P91" t="str">
            <v>-</v>
          </cell>
          <cell r="Q91" t="str">
            <v>クラシカ・ジャパン</v>
          </cell>
          <cell r="S91" t="str">
            <v>●</v>
          </cell>
          <cell r="T91" t="str">
            <v>-</v>
          </cell>
          <cell r="W91" t="str">
            <v>Ch.343</v>
          </cell>
          <cell r="X91" t="str">
            <v>GLC24時間英会話チャンネル</v>
          </cell>
        </row>
        <row r="92">
          <cell r="B92">
            <v>311</v>
          </cell>
          <cell r="C92" t="str">
            <v>AXN</v>
          </cell>
          <cell r="D92" t="str">
            <v>630円</v>
          </cell>
          <cell r="N92">
            <v>1</v>
          </cell>
          <cell r="O92">
            <v>810</v>
          </cell>
          <cell r="P92" t="str">
            <v>-</v>
          </cell>
          <cell r="Q92" t="str">
            <v>グリーンチャンネル</v>
          </cell>
          <cell r="S92" t="str">
            <v>●</v>
          </cell>
          <cell r="T92" t="str">
            <v>-</v>
          </cell>
          <cell r="W92" t="str">
            <v>Ch.791</v>
          </cell>
          <cell r="X92" t="str">
            <v>KBS WORLD</v>
          </cell>
        </row>
        <row r="93">
          <cell r="B93">
            <v>312</v>
          </cell>
          <cell r="C93" t="str">
            <v>FOX</v>
          </cell>
          <cell r="D93" t="str">
            <v>525円</v>
          </cell>
          <cell r="N93">
            <v>1</v>
          </cell>
          <cell r="O93">
            <v>811</v>
          </cell>
          <cell r="P93" t="str">
            <v>-</v>
          </cell>
          <cell r="Q93" t="str">
            <v>グリーンチャンネル2</v>
          </cell>
          <cell r="S93" t="str">
            <v>●</v>
          </cell>
          <cell r="T93" t="str">
            <v>-</v>
          </cell>
        </row>
        <row r="94">
          <cell r="B94">
            <v>313</v>
          </cell>
          <cell r="C94" t="str">
            <v>LaLa TV</v>
          </cell>
          <cell r="D94" t="str">
            <v>525円</v>
          </cell>
          <cell r="N94">
            <v>1</v>
          </cell>
          <cell r="O94">
            <v>812</v>
          </cell>
          <cell r="P94" t="str">
            <v>-</v>
          </cell>
          <cell r="Q94" t="str">
            <v>レジャーチャンネル</v>
          </cell>
          <cell r="S94" t="str">
            <v>●</v>
          </cell>
          <cell r="T94" t="str">
            <v>-</v>
          </cell>
        </row>
        <row r="95">
          <cell r="N95">
            <v>1</v>
          </cell>
          <cell r="O95">
            <v>850</v>
          </cell>
          <cell r="P95" t="str">
            <v>-</v>
          </cell>
          <cell r="Q95" t="str">
            <v>プレイボーイチャンネル＊</v>
          </cell>
          <cell r="S95" t="str">
            <v>○</v>
          </cell>
          <cell r="T95" t="str">
            <v>-</v>
          </cell>
        </row>
        <row r="96">
          <cell r="I96">
            <v>11</v>
          </cell>
          <cell r="N96">
            <v>1</v>
          </cell>
          <cell r="O96">
            <v>851</v>
          </cell>
          <cell r="P96" t="str">
            <v>-</v>
          </cell>
          <cell r="Q96" t="str">
            <v>ミッドナイト・ブルー＊</v>
          </cell>
          <cell r="S96" t="str">
            <v>○</v>
          </cell>
          <cell r="T96" t="str">
            <v>-</v>
          </cell>
        </row>
        <row r="97">
          <cell r="N97">
            <v>1</v>
          </cell>
          <cell r="O97">
            <v>511</v>
          </cell>
          <cell r="P97" t="str">
            <v>-</v>
          </cell>
          <cell r="Q97" t="str">
            <v>パーフェクト チョイス162（イベント＆国内映画）</v>
          </cell>
          <cell r="S97" t="str">
            <v>○</v>
          </cell>
          <cell r="T97" t="str">
            <v>-</v>
          </cell>
        </row>
        <row r="98">
          <cell r="B98" t="str">
            <v>　　</v>
          </cell>
          <cell r="N98">
            <v>1</v>
          </cell>
          <cell r="O98">
            <v>590</v>
          </cell>
          <cell r="P98" t="str">
            <v>-</v>
          </cell>
          <cell r="Q98" t="str">
            <v>パーフェクト チョイス115（ソフトアダルト）＊</v>
          </cell>
          <cell r="S98" t="str">
            <v>○</v>
          </cell>
          <cell r="T98" t="str">
            <v>-</v>
          </cell>
        </row>
        <row r="99">
          <cell r="J99" t="str">
            <v>チャンネル番号</v>
          </cell>
          <cell r="K99" t="str">
            <v>チャンネル名</v>
          </cell>
          <cell r="L99" t="str">
            <v>視聴料金</v>
          </cell>
          <cell r="N99">
            <v>1</v>
          </cell>
          <cell r="O99">
            <v>591</v>
          </cell>
          <cell r="P99" t="str">
            <v>-</v>
          </cell>
          <cell r="Q99" t="str">
            <v>パーフェクト チョイス110（ソフトアダルト＆アダルト）＊</v>
          </cell>
          <cell r="S99" t="str">
            <v>○</v>
          </cell>
          <cell r="T99" t="str">
            <v>-</v>
          </cell>
        </row>
        <row r="100">
          <cell r="J100" t="str">
            <v>Ch.265</v>
          </cell>
          <cell r="K100" t="str">
            <v>スペースシャワーTV</v>
          </cell>
          <cell r="L100" t="str">
            <v>525円/月</v>
          </cell>
          <cell r="M100">
            <v>1</v>
          </cell>
          <cell r="N100">
            <v>1</v>
          </cell>
          <cell r="O100">
            <v>592</v>
          </cell>
          <cell r="P100" t="str">
            <v>-</v>
          </cell>
          <cell r="Q100" t="str">
            <v>パーフェクト チョイス111（ソフトアダルト＆アダルト）＊</v>
          </cell>
          <cell r="S100" t="str">
            <v>○</v>
          </cell>
          <cell r="T100" t="str">
            <v>-</v>
          </cell>
        </row>
        <row r="101">
          <cell r="J101" t="str">
            <v>Ch.266</v>
          </cell>
          <cell r="K101" t="str">
            <v>歌謡ポップスチャンネル</v>
          </cell>
          <cell r="L101" t="str">
            <v>525円/月</v>
          </cell>
          <cell r="O101" t="str">
            <v>-</v>
          </cell>
          <cell r="P101">
            <v>2</v>
          </cell>
          <cell r="Q101" t="str">
            <v>J:COMチャンネル（コミュニティチャンネル）／お天気情報</v>
          </cell>
          <cell r="S101" t="str">
            <v>-</v>
          </cell>
          <cell r="T101" t="str">
            <v>●</v>
          </cell>
        </row>
        <row r="102">
          <cell r="A102">
            <v>5</v>
          </cell>
          <cell r="J102" t="str">
            <v>Ch.267</v>
          </cell>
          <cell r="K102" t="str">
            <v>第一興商スターカラオケ</v>
          </cell>
          <cell r="L102" t="str">
            <v>525円/月</v>
          </cell>
          <cell r="O102">
            <v>499</v>
          </cell>
          <cell r="P102" t="str">
            <v>-</v>
          </cell>
          <cell r="Q102" t="str">
            <v>リモコン使い方講座</v>
          </cell>
          <cell r="S102" t="str">
            <v>●</v>
          </cell>
          <cell r="T102" t="str">
            <v>-</v>
          </cell>
        </row>
        <row r="103">
          <cell r="B103" t="str">
            <v>チャンネル番号</v>
          </cell>
          <cell r="C103" t="str">
            <v>チャンネル名</v>
          </cell>
          <cell r="D103" t="str">
            <v>料金</v>
          </cell>
          <cell r="J103" t="str">
            <v>Ch.268</v>
          </cell>
          <cell r="K103" t="str">
            <v>安らぎの音楽と風景／エコミュージックＴＶ</v>
          </cell>
          <cell r="L103" t="str">
            <v>525円/月</v>
          </cell>
          <cell r="O103">
            <v>500</v>
          </cell>
          <cell r="P103" t="str">
            <v>-</v>
          </cell>
          <cell r="Q103" t="str">
            <v>プロモチャンネル</v>
          </cell>
          <cell r="S103" t="str">
            <v>●</v>
          </cell>
          <cell r="T103" t="str">
            <v>-</v>
          </cell>
        </row>
        <row r="104">
          <cell r="B104">
            <v>290</v>
          </cell>
          <cell r="C104" t="str">
            <v>TAKARAZUKA　SKY　STAGE</v>
          </cell>
          <cell r="D104" t="str">
            <v>2625円</v>
          </cell>
          <cell r="J104" t="str">
            <v>Ch.269</v>
          </cell>
          <cell r="K104" t="str">
            <v>Music Japan TV</v>
          </cell>
          <cell r="L104" t="str">
            <v>420円/月</v>
          </cell>
          <cell r="O104">
            <v>501</v>
          </cell>
          <cell r="P104" t="str">
            <v>-</v>
          </cell>
          <cell r="Q104" t="str">
            <v>VODプロモチャンネル</v>
          </cell>
          <cell r="S104" t="str">
            <v>●</v>
          </cell>
          <cell r="T104" t="str">
            <v>-</v>
          </cell>
        </row>
        <row r="105">
          <cell r="B105">
            <v>292</v>
          </cell>
          <cell r="C105" t="str">
            <v>時代劇専門チャンネル</v>
          </cell>
          <cell r="D105" t="str">
            <v>525円</v>
          </cell>
          <cell r="J105" t="str">
            <v>Ch.270</v>
          </cell>
          <cell r="K105" t="str">
            <v>ＭＴＶ</v>
          </cell>
          <cell r="L105" t="str">
            <v>630円/月</v>
          </cell>
          <cell r="M105">
            <v>1</v>
          </cell>
        </row>
        <row r="106">
          <cell r="B106">
            <v>194</v>
          </cell>
          <cell r="C106" t="str">
            <v>AQステーション</v>
          </cell>
          <cell r="D106" t="str">
            <v>無料</v>
          </cell>
          <cell r="J106" t="str">
            <v>Ch.271</v>
          </cell>
          <cell r="K106" t="str">
            <v>大人の音楽専門TV◆ミュージック・エア</v>
          </cell>
          <cell r="L106" t="str">
            <v>420円/月</v>
          </cell>
          <cell r="M106">
            <v>1</v>
          </cell>
          <cell r="O106" t="str">
            <v>※ J:COM TV デジタル/J:COM TV デジタル コンパクトで視聴可能なチャンネルにつきまして、</v>
          </cell>
        </row>
        <row r="107">
          <cell r="B107">
            <v>291</v>
          </cell>
          <cell r="C107" t="str">
            <v>パンチクラブ</v>
          </cell>
          <cell r="D107" t="str">
            <v>1050円</v>
          </cell>
          <cell r="J107" t="str">
            <v>Ch.731</v>
          </cell>
          <cell r="K107" t="str">
            <v>MUSIC ON! TV</v>
          </cell>
          <cell r="L107" t="str">
            <v>473円/月</v>
          </cell>
          <cell r="M107">
            <v>1</v>
          </cell>
          <cell r="O107" t="str">
            <v>●はJ:COM TV デジタル・J:COM TV デジタル コンパクト両方のサービスで視聴可能なチャンネル、</v>
          </cell>
        </row>
        <row r="108">
          <cell r="B108">
            <v>293</v>
          </cell>
          <cell r="C108" t="str">
            <v>ファミリー劇場</v>
          </cell>
          <cell r="D108" t="str">
            <v>525円</v>
          </cell>
          <cell r="J108" t="str">
            <v>Ch.732</v>
          </cell>
          <cell r="K108" t="str">
            <v>ミュージックビデオ専門／ＶＭＣ</v>
          </cell>
          <cell r="L108" t="str">
            <v>420円/月</v>
          </cell>
          <cell r="O108" t="str">
            <v>○はJ:COM TV デジタルのみ視聴可能なチャンネル、</v>
          </cell>
        </row>
        <row r="109">
          <cell r="J109" t="str">
            <v>Ch.736</v>
          </cell>
          <cell r="K109" t="str">
            <v>クラシカ・ジャパン</v>
          </cell>
          <cell r="L109" t="str">
            <v>3,150円/月</v>
          </cell>
          <cell r="M109">
            <v>1</v>
          </cell>
          <cell r="O109" t="str">
            <v>△はJ:COM TV デジタル コンパクトのみ視聴可能なチャンネルとなります。</v>
          </cell>
        </row>
        <row r="110">
          <cell r="J110" t="str">
            <v>Ch.795</v>
          </cell>
          <cell r="K110" t="str">
            <v>懐かし音楽★グラフィティTV／ｋｅｉｂａ</v>
          </cell>
          <cell r="L110" t="str">
            <v>630円/月</v>
          </cell>
          <cell r="O110" t="str">
            <v>※LaLaHDの開始に伴い、4/1以降はデジタルコンパクトのみ視聴可能となっています。(アナログは変更ありません)</v>
          </cell>
        </row>
        <row r="111">
          <cell r="J111" t="str">
            <v>Ch.400～499</v>
          </cell>
          <cell r="K111" t="str">
            <v>スターデジオ(100ch音楽ラジオ）</v>
          </cell>
          <cell r="L111" t="str">
            <v>1,575円/月</v>
          </cell>
          <cell r="O111" t="str">
            <v>※地域や建物によってはサービスをお届けできない場合があります。詳しくはお問い合わせください。</v>
          </cell>
        </row>
        <row r="112">
          <cell r="B112" t="str">
            <v>　　</v>
          </cell>
          <cell r="O112" t="str">
            <v>※＊は成人向け番組のため、未成年者はお申し込みいただけません。</v>
          </cell>
        </row>
        <row r="113">
          <cell r="O113" t="str">
            <v>※レジャーチャンネルはアナログサービスとデジタルサービスでは一部内容が異なります。</v>
          </cell>
        </row>
        <row r="114">
          <cell r="O114" t="str">
            <v>デジタル放送はEPG（電子番組表）でご確認下さい。</v>
          </cell>
        </row>
        <row r="116">
          <cell r="A116">
            <v>4</v>
          </cell>
          <cell r="I116">
            <v>6</v>
          </cell>
        </row>
        <row r="117">
          <cell r="B117" t="str">
            <v>チャンネル番号</v>
          </cell>
          <cell r="C117" t="str">
            <v>チャンネル名</v>
          </cell>
          <cell r="D117" t="str">
            <v>料金</v>
          </cell>
        </row>
        <row r="118">
          <cell r="B118">
            <v>340</v>
          </cell>
          <cell r="C118" t="str">
            <v>ディスカバリーチャンネル</v>
          </cell>
          <cell r="D118" t="str">
            <v>525円</v>
          </cell>
        </row>
        <row r="119">
          <cell r="B119">
            <v>341</v>
          </cell>
          <cell r="C119" t="str">
            <v>アニマルプラネット</v>
          </cell>
          <cell r="D119" t="str">
            <v>525円</v>
          </cell>
          <cell r="J119" t="str">
            <v>チャンネル番号</v>
          </cell>
          <cell r="K119" t="str">
            <v>チャンネル名</v>
          </cell>
          <cell r="L119" t="str">
            <v>視聴料金</v>
          </cell>
        </row>
        <row r="120">
          <cell r="B120">
            <v>342</v>
          </cell>
          <cell r="C120" t="str">
            <v>ヒストリーチャンネルTM</v>
          </cell>
          <cell r="D120" t="str">
            <v>525円</v>
          </cell>
          <cell r="J120" t="str">
            <v>Ch.274</v>
          </cell>
          <cell r="K120" t="str">
            <v>カートゥーン ネットワーク</v>
          </cell>
          <cell r="L120" t="str">
            <v>598円/月</v>
          </cell>
          <cell r="M120">
            <v>1</v>
          </cell>
        </row>
        <row r="121">
          <cell r="B121">
            <v>343</v>
          </cell>
          <cell r="C121" t="str">
            <v>ナショナル ジオグラフィック チャンネル</v>
          </cell>
          <cell r="D121" t="str">
            <v>525円　</v>
          </cell>
          <cell r="J121" t="str">
            <v>Ch.276</v>
          </cell>
          <cell r="K121" t="str">
            <v>キッズステーション</v>
          </cell>
          <cell r="L121" t="str">
            <v>315円/月</v>
          </cell>
          <cell r="M121">
            <v>1</v>
          </cell>
        </row>
        <row r="122">
          <cell r="J122" t="str">
            <v>Ch.724</v>
          </cell>
          <cell r="K122" t="str">
            <v>アニマックス</v>
          </cell>
          <cell r="L122" t="str">
            <v>420円/月</v>
          </cell>
          <cell r="M122">
            <v>1</v>
          </cell>
        </row>
        <row r="123">
          <cell r="J123" t="str">
            <v>Ch.729</v>
          </cell>
          <cell r="K123" t="str">
            <v>アニメシアターＸ(AT-X)</v>
          </cell>
          <cell r="L123" t="str">
            <v>1,575円/月</v>
          </cell>
          <cell r="M123">
            <v>1</v>
          </cell>
        </row>
        <row r="124">
          <cell r="J124" t="str">
            <v>Ch.746</v>
          </cell>
          <cell r="K124" t="str">
            <v>トゥーン・ディズニー</v>
          </cell>
          <cell r="L124" t="str">
            <v>630円/月</v>
          </cell>
        </row>
        <row r="125">
          <cell r="B125" t="str">
            <v>　　</v>
          </cell>
          <cell r="L125" t="str">
            <v>Ch.730と2チャンネルで</v>
          </cell>
        </row>
        <row r="126">
          <cell r="L126" t="str">
            <v>730円/月</v>
          </cell>
          <cell r="M126">
            <v>1</v>
          </cell>
        </row>
        <row r="127">
          <cell r="J127" t="str">
            <v>Ch.751</v>
          </cell>
          <cell r="K127" t="str">
            <v>ニコロデオン／アニメ・子どもTV</v>
          </cell>
          <cell r="L127" t="str">
            <v>525円/月</v>
          </cell>
        </row>
        <row r="129">
          <cell r="A129">
            <v>4</v>
          </cell>
        </row>
        <row r="130">
          <cell r="B130" t="str">
            <v>チャンネル番号</v>
          </cell>
          <cell r="C130" t="str">
            <v>チャンネル名</v>
          </cell>
          <cell r="D130" t="str">
            <v>料金</v>
          </cell>
        </row>
        <row r="131">
          <cell r="B131">
            <v>352</v>
          </cell>
          <cell r="C131" t="str">
            <v>朝日ニュースター</v>
          </cell>
          <cell r="D131" t="str">
            <v>630円</v>
          </cell>
        </row>
        <row r="132">
          <cell r="B132">
            <v>353</v>
          </cell>
          <cell r="C132" t="str">
            <v>ＢＢＣワールド</v>
          </cell>
          <cell r="D132" t="str">
            <v>945円</v>
          </cell>
          <cell r="I132">
            <v>7</v>
          </cell>
        </row>
        <row r="133">
          <cell r="B133">
            <v>354</v>
          </cell>
          <cell r="C133" t="str">
            <v>CNNj</v>
          </cell>
          <cell r="D133" t="str">
            <v>945円</v>
          </cell>
        </row>
        <row r="134">
          <cell r="B134">
            <v>350</v>
          </cell>
          <cell r="C134" t="str">
            <v>日テレNEWS24</v>
          </cell>
          <cell r="D134" t="str">
            <v>630円</v>
          </cell>
        </row>
        <row r="135">
          <cell r="B135">
            <v>351</v>
          </cell>
          <cell r="C135" t="str">
            <v>ＴＢＳニュースバード</v>
          </cell>
          <cell r="D135" t="str">
            <v>630円</v>
          </cell>
          <cell r="J135" t="str">
            <v>チャンネル番号</v>
          </cell>
          <cell r="K135" t="str">
            <v>チャンネル名</v>
          </cell>
          <cell r="L135" t="str">
            <v>視聴料金</v>
          </cell>
        </row>
        <row r="136">
          <cell r="J136" t="str">
            <v>Ch.278</v>
          </cell>
          <cell r="K136" t="str">
            <v>日テレプラス＆サイエンス</v>
          </cell>
          <cell r="L136" t="str">
            <v>630円/月</v>
          </cell>
        </row>
        <row r="137">
          <cell r="J137" t="str">
            <v>Ch.330</v>
          </cell>
          <cell r="K137" t="str">
            <v>ＷＯＷＯＷ</v>
          </cell>
          <cell r="L137" t="str">
            <v>2,100円/月</v>
          </cell>
        </row>
        <row r="139">
          <cell r="B139" t="str">
            <v>　　</v>
          </cell>
          <cell r="L139" t="str">
            <v>※WOWOW加入料3,150円が別途かかります。</v>
          </cell>
          <cell r="M139">
            <v>1</v>
          </cell>
        </row>
        <row r="140">
          <cell r="J140" t="str">
            <v>Ch.363</v>
          </cell>
          <cell r="K140" t="str">
            <v>ＴＢＳチャンネル</v>
          </cell>
          <cell r="L140" t="str">
            <v>630円/月</v>
          </cell>
          <cell r="M140">
            <v>1</v>
          </cell>
        </row>
        <row r="141">
          <cell r="J141" t="str">
            <v>Ch.717</v>
          </cell>
          <cell r="K141" t="str">
            <v>テレ朝チャンネル</v>
          </cell>
          <cell r="L141" t="str">
            <v>630円/月</v>
          </cell>
          <cell r="M141">
            <v>1</v>
          </cell>
        </row>
        <row r="142">
          <cell r="J142" t="str">
            <v>Ch.721</v>
          </cell>
          <cell r="K142" t="str">
            <v>フジテレビ７２１</v>
          </cell>
          <cell r="L142" t="str">
            <v>Ch.739と2チャンネルで</v>
          </cell>
        </row>
        <row r="143">
          <cell r="A143">
            <v>2</v>
          </cell>
          <cell r="L143" t="str">
            <v>1,050円/月</v>
          </cell>
          <cell r="M143">
            <v>1</v>
          </cell>
        </row>
        <row r="144">
          <cell r="B144" t="str">
            <v>チャンネル番号</v>
          </cell>
          <cell r="C144" t="str">
            <v>チャンネル名</v>
          </cell>
          <cell r="D144" t="str">
            <v>料金</v>
          </cell>
          <cell r="J144" t="str">
            <v>Ch.726</v>
          </cell>
          <cell r="K144" t="str">
            <v>関西テレビ☆京都チャンネル</v>
          </cell>
          <cell r="L144" t="str">
            <v>525円/月</v>
          </cell>
        </row>
        <row r="145">
          <cell r="B145">
            <v>360</v>
          </cell>
          <cell r="C145" t="str">
            <v>囲碁名人戦・朝日オープン将棋</v>
          </cell>
          <cell r="D145" t="str">
            <v>210円</v>
          </cell>
          <cell r="J145" t="str">
            <v>Ch.730</v>
          </cell>
          <cell r="K145" t="str">
            <v>ディズニー・チャンネル</v>
          </cell>
          <cell r="L145" t="str">
            <v>630円/月</v>
          </cell>
        </row>
        <row r="146">
          <cell r="B146">
            <v>361</v>
          </cell>
          <cell r="C146" t="str">
            <v>ジャスト・アイ　インフォメーション</v>
          </cell>
          <cell r="D146" t="str">
            <v>無料</v>
          </cell>
          <cell r="L146" t="str">
            <v>Ch.746と2チャンネルで</v>
          </cell>
        </row>
        <row r="147">
          <cell r="L147" t="str">
            <v>730円/月</v>
          </cell>
          <cell r="M147">
            <v>1</v>
          </cell>
        </row>
        <row r="150">
          <cell r="B150" t="str">
            <v>　　</v>
          </cell>
        </row>
        <row r="152">
          <cell r="I152">
            <v>9</v>
          </cell>
        </row>
        <row r="154">
          <cell r="A154">
            <v>4</v>
          </cell>
        </row>
        <row r="155">
          <cell r="B155" t="str">
            <v>チャンネル番号</v>
          </cell>
          <cell r="C155" t="str">
            <v>チャンネル名</v>
          </cell>
          <cell r="D155" t="str">
            <v>料金</v>
          </cell>
          <cell r="J155" t="str">
            <v>チャンネル番号</v>
          </cell>
          <cell r="K155" t="str">
            <v>チャンネル名</v>
          </cell>
          <cell r="L155" t="str">
            <v>視聴料金</v>
          </cell>
        </row>
        <row r="156">
          <cell r="B156">
            <v>161</v>
          </cell>
          <cell r="C156" t="str">
            <v>QVC(キュー・ヴィー・シー)</v>
          </cell>
          <cell r="D156" t="str">
            <v>無料</v>
          </cell>
          <cell r="J156" t="str">
            <v>Ch.360</v>
          </cell>
          <cell r="K156" t="str">
            <v>Super! drama TV</v>
          </cell>
          <cell r="L156" t="str">
            <v>525円/月</v>
          </cell>
          <cell r="M156">
            <v>1</v>
          </cell>
        </row>
        <row r="157">
          <cell r="B157">
            <v>177</v>
          </cell>
          <cell r="C157" t="str">
            <v>ショップチャンネル</v>
          </cell>
          <cell r="D157" t="str">
            <v>無料</v>
          </cell>
          <cell r="J157" t="str">
            <v>Ch.372</v>
          </cell>
          <cell r="K157" t="str">
            <v>ＬａLａ TV</v>
          </cell>
          <cell r="L157" t="str">
            <v>525円/月</v>
          </cell>
          <cell r="M157">
            <v>1</v>
          </cell>
        </row>
        <row r="158">
          <cell r="B158">
            <v>183</v>
          </cell>
          <cell r="C158" t="str">
            <v>ディノスチャンネル</v>
          </cell>
          <cell r="D158" t="str">
            <v>無料</v>
          </cell>
          <cell r="J158" t="str">
            <v>Ch.722</v>
          </cell>
          <cell r="K158" t="str">
            <v>FOX</v>
          </cell>
          <cell r="L158" t="str">
            <v>525円/月</v>
          </cell>
          <cell r="M158">
            <v>1</v>
          </cell>
        </row>
        <row r="159">
          <cell r="B159">
            <v>185</v>
          </cell>
          <cell r="C159" t="str">
            <v>プライム３６５．ＴＶ</v>
          </cell>
          <cell r="D159" t="str">
            <v>無料</v>
          </cell>
          <cell r="J159" t="str">
            <v>Ch.723</v>
          </cell>
          <cell r="K159" t="str">
            <v>サスペンスシアターＦＯＸＣＲＩＭＥ</v>
          </cell>
          <cell r="L159" t="str">
            <v>525円/月</v>
          </cell>
        </row>
        <row r="160">
          <cell r="J160" t="str">
            <v>Ch.725</v>
          </cell>
          <cell r="K160" t="str">
            <v>ＡＸＮ</v>
          </cell>
          <cell r="L160" t="str">
            <v>630円/月</v>
          </cell>
          <cell r="M160">
            <v>1</v>
          </cell>
        </row>
        <row r="161">
          <cell r="J161" t="str">
            <v>Ch.728</v>
          </cell>
          <cell r="K161" t="str">
            <v>ミステリチャンネル</v>
          </cell>
          <cell r="L161" t="str">
            <v>525円/月</v>
          </cell>
        </row>
        <row r="163">
          <cell r="B163" t="str">
            <v>　　</v>
          </cell>
          <cell r="L163" t="str">
            <v>※2007年3月31日までは420円/月</v>
          </cell>
          <cell r="M163">
            <v>1</v>
          </cell>
        </row>
        <row r="164">
          <cell r="J164" t="str">
            <v>Ch.749</v>
          </cell>
          <cell r="K164" t="str">
            <v>アジアドラマチックTV★So-net</v>
          </cell>
          <cell r="L164" t="str">
            <v>525円/月</v>
          </cell>
        </row>
        <row r="165">
          <cell r="J165" t="str">
            <v>Ch.755</v>
          </cell>
          <cell r="K165" t="str">
            <v>リアリティTV</v>
          </cell>
          <cell r="L165" t="str">
            <v>525円/月</v>
          </cell>
          <cell r="M165">
            <v>1</v>
          </cell>
        </row>
        <row r="168">
          <cell r="B168" t="str">
            <v>チャンネル番号</v>
          </cell>
          <cell r="C168" t="str">
            <v>チャンネル名</v>
          </cell>
          <cell r="D168" t="str">
            <v>料金</v>
          </cell>
        </row>
        <row r="169">
          <cell r="B169">
            <v>1</v>
          </cell>
          <cell r="C169" t="str">
            <v>ｅ２メイト</v>
          </cell>
          <cell r="D169" t="str">
            <v>無料</v>
          </cell>
        </row>
        <row r="170">
          <cell r="B170">
            <v>100</v>
          </cell>
          <cell r="C170" t="str">
            <v>ｅ２プロモ</v>
          </cell>
          <cell r="D170" t="str">
            <v>無料</v>
          </cell>
          <cell r="I170">
            <v>9</v>
          </cell>
        </row>
        <row r="171">
          <cell r="B171">
            <v>101</v>
          </cell>
          <cell r="C171" t="str">
            <v>TAKARAZUKA　SKY　STAGE（プロモチャンネル）</v>
          </cell>
          <cell r="D171" t="str">
            <v>無料</v>
          </cell>
        </row>
        <row r="172">
          <cell r="B172">
            <v>110</v>
          </cell>
          <cell r="C172" t="str">
            <v>ワンテンポータル</v>
          </cell>
          <cell r="D172" t="str">
            <v>無料</v>
          </cell>
        </row>
        <row r="173">
          <cell r="B173">
            <v>123</v>
          </cell>
          <cell r="C173" t="str">
            <v>CS映画</v>
          </cell>
          <cell r="D173" t="str">
            <v>無料</v>
          </cell>
          <cell r="J173" t="str">
            <v>チャンネル番号</v>
          </cell>
          <cell r="K173" t="str">
            <v>チャンネル名</v>
          </cell>
          <cell r="L173" t="str">
            <v>視聴料金</v>
          </cell>
        </row>
        <row r="174">
          <cell r="B174">
            <v>147</v>
          </cell>
          <cell r="C174" t="str">
            <v>ＣＳ日本番組ガイド</v>
          </cell>
          <cell r="D174" t="str">
            <v>無料</v>
          </cell>
          <cell r="J174" t="str">
            <v>Ch.262</v>
          </cell>
          <cell r="K174" t="str">
            <v>シアター・テレビジョン</v>
          </cell>
          <cell r="L174" t="str">
            <v>525円/月</v>
          </cell>
        </row>
        <row r="175">
          <cell r="B175">
            <v>160</v>
          </cell>
          <cell r="C175" t="str">
            <v>Ｃ-ＴＢＳウェルカムチャンネル</v>
          </cell>
          <cell r="D175" t="str">
            <v>無料</v>
          </cell>
          <cell r="J175" t="str">
            <v>Ch.275</v>
          </cell>
          <cell r="K175" t="str">
            <v>EXエンタテイメント</v>
          </cell>
          <cell r="L175" t="str">
            <v>315円/月</v>
          </cell>
        </row>
        <row r="176">
          <cell r="J176" t="str">
            <v>Ch.279</v>
          </cell>
          <cell r="K176" t="str">
            <v>MONDO２１</v>
          </cell>
          <cell r="L176" t="str">
            <v>525円/月</v>
          </cell>
          <cell r="M176">
            <v>1</v>
          </cell>
        </row>
        <row r="177">
          <cell r="J177" t="str">
            <v>Ch.284</v>
          </cell>
          <cell r="K177" t="str">
            <v>ヨシモトファンダンゴＴＶ</v>
          </cell>
          <cell r="L177" t="str">
            <v>1,300円/月</v>
          </cell>
        </row>
        <row r="178">
          <cell r="J178" t="str">
            <v>Ch.325</v>
          </cell>
          <cell r="K178" t="str">
            <v>歌舞伎チャンネル</v>
          </cell>
          <cell r="L178" t="str">
            <v>1,680円/月</v>
          </cell>
        </row>
        <row r="179">
          <cell r="J179" t="str">
            <v>Ch.361</v>
          </cell>
          <cell r="K179" t="str">
            <v>ファミリー劇場</v>
          </cell>
          <cell r="L179" t="str">
            <v>525円/月</v>
          </cell>
          <cell r="M179">
            <v>1</v>
          </cell>
        </row>
        <row r="180">
          <cell r="J180" t="str">
            <v>Ch.362</v>
          </cell>
          <cell r="K180" t="str">
            <v>ホームドラマチャンネル</v>
          </cell>
          <cell r="L180" t="str">
            <v>578円/月</v>
          </cell>
          <cell r="M180">
            <v>1</v>
          </cell>
        </row>
        <row r="181">
          <cell r="J181" t="str">
            <v>Ch.371</v>
          </cell>
          <cell r="K181" t="str">
            <v>エンタ！３７１</v>
          </cell>
          <cell r="L181" t="str">
            <v>1,260円/月</v>
          </cell>
        </row>
        <row r="182">
          <cell r="J182" t="str">
            <v>Ch.718</v>
          </cell>
          <cell r="K182" t="str">
            <v>時代劇専門チャンネル</v>
          </cell>
          <cell r="L182" t="str">
            <v>525円/月</v>
          </cell>
          <cell r="M182">
            <v>1</v>
          </cell>
        </row>
        <row r="187">
          <cell r="I187">
            <v>4</v>
          </cell>
        </row>
        <row r="190">
          <cell r="J190" t="str">
            <v>チャンネル番号</v>
          </cell>
          <cell r="K190" t="str">
            <v>チャンネル名</v>
          </cell>
          <cell r="L190" t="str">
            <v>視聴料金</v>
          </cell>
        </row>
        <row r="191">
          <cell r="J191" t="str">
            <v>Ch.321</v>
          </cell>
          <cell r="K191" t="str">
            <v>ディスカバリーチャンネル</v>
          </cell>
          <cell r="L191" t="str">
            <v>525円/月</v>
          </cell>
          <cell r="M191">
            <v>1</v>
          </cell>
        </row>
        <row r="192">
          <cell r="J192" t="str">
            <v>Ch.370</v>
          </cell>
          <cell r="K192" t="str">
            <v>ヒストリーチャンネル™</v>
          </cell>
          <cell r="L192" t="str">
            <v>525円/月</v>
          </cell>
          <cell r="M192">
            <v>1</v>
          </cell>
        </row>
        <row r="193">
          <cell r="J193" t="str">
            <v>Ch.741</v>
          </cell>
          <cell r="K193" t="str">
            <v>ナショナル ジオグラフィック チャンネル</v>
          </cell>
          <cell r="L193" t="str">
            <v>525円/月</v>
          </cell>
          <cell r="M193">
            <v>1</v>
          </cell>
        </row>
        <row r="194">
          <cell r="J194" t="str">
            <v>Ch.747</v>
          </cell>
          <cell r="K194" t="str">
            <v>アニマルプラネット</v>
          </cell>
          <cell r="L194" t="str">
            <v>525円/月</v>
          </cell>
          <cell r="M194">
            <v>1</v>
          </cell>
        </row>
        <row r="199">
          <cell r="I199">
            <v>13</v>
          </cell>
        </row>
        <row r="202">
          <cell r="J202" t="str">
            <v>チャンネル番号</v>
          </cell>
          <cell r="K202" t="str">
            <v>チャンネル名</v>
          </cell>
          <cell r="L202" t="str">
            <v>視聴料金</v>
          </cell>
        </row>
        <row r="203">
          <cell r="J203" t="str">
            <v>Ch.250</v>
          </cell>
          <cell r="K203" t="str">
            <v>ブルームバーグ テレビジョン</v>
          </cell>
          <cell r="L203" t="str">
            <v>525円/月</v>
          </cell>
        </row>
        <row r="204">
          <cell r="J204" t="str">
            <v>Ch.251</v>
          </cell>
          <cell r="K204" t="str">
            <v>日経CNBC</v>
          </cell>
          <cell r="L204" t="str">
            <v>945円/月</v>
          </cell>
          <cell r="M204">
            <v>1</v>
          </cell>
        </row>
        <row r="205">
          <cell r="J205" t="str">
            <v>Ch.252</v>
          </cell>
          <cell r="K205" t="str">
            <v>BBCワールド</v>
          </cell>
          <cell r="L205" t="str">
            <v>945円/月</v>
          </cell>
        </row>
        <row r="206">
          <cell r="J206" t="str">
            <v>Ch.254</v>
          </cell>
          <cell r="K206" t="str">
            <v>ｅ－天気.ｎｅｔ</v>
          </cell>
          <cell r="L206" t="str">
            <v>210円/月</v>
          </cell>
        </row>
        <row r="207">
          <cell r="J207" t="str">
            <v>Ch.255</v>
          </cell>
          <cell r="K207" t="str">
            <v>交通情報アクセス ｐｌｕｓ 天気</v>
          </cell>
          <cell r="L207" t="str">
            <v>210円/月</v>
          </cell>
        </row>
        <row r="208">
          <cell r="J208" t="str">
            <v>Ch.256</v>
          </cell>
          <cell r="K208" t="str">
            <v>朝日ニュースター</v>
          </cell>
          <cell r="L208" t="str">
            <v>630円/月</v>
          </cell>
          <cell r="M208">
            <v>1</v>
          </cell>
        </row>
        <row r="209">
          <cell r="J209" t="str">
            <v>Ch.257</v>
          </cell>
          <cell r="K209" t="str">
            <v>ＣＮＮｊ</v>
          </cell>
          <cell r="L209" t="str">
            <v>945円/月</v>
          </cell>
          <cell r="M209">
            <v>1</v>
          </cell>
        </row>
        <row r="210">
          <cell r="J210" t="str">
            <v>Ch.258</v>
          </cell>
          <cell r="K210" t="str">
            <v>ＴＢＳニュースバード</v>
          </cell>
          <cell r="L210" t="str">
            <v>630円/月</v>
          </cell>
          <cell r="M210">
            <v>1</v>
          </cell>
        </row>
        <row r="211">
          <cell r="J211" t="str">
            <v>Ch.742</v>
          </cell>
          <cell r="K211" t="str">
            <v>Bloomberg Television[英語版]</v>
          </cell>
          <cell r="L211" t="str">
            <v>840円/月</v>
          </cell>
        </row>
        <row r="212">
          <cell r="J212" t="str">
            <v>Ch.744</v>
          </cell>
          <cell r="K212" t="str">
            <v>ウェザーニュース</v>
          </cell>
          <cell r="L212" t="str">
            <v>210円/月</v>
          </cell>
        </row>
        <row r="214">
          <cell r="L214" t="str">
            <v>※2007年5月31日をもって放送終了</v>
          </cell>
        </row>
        <row r="215">
          <cell r="L215" t="str">
            <v>新規視聴契約の受付は4月30日で終了</v>
          </cell>
        </row>
        <row r="216">
          <cell r="J216" t="str">
            <v>Ch.745</v>
          </cell>
          <cell r="K216" t="str">
            <v>日テレＮＥＷＳ２４</v>
          </cell>
          <cell r="L216" t="str">
            <v>Ch.309と2チャンネルで</v>
          </cell>
        </row>
        <row r="217">
          <cell r="L217" t="str">
            <v>1,050円/月</v>
          </cell>
        </row>
        <row r="218">
          <cell r="J218" t="str">
            <v>Ch.757</v>
          </cell>
          <cell r="K218" t="str">
            <v>ビジネス・ブレークスルー</v>
          </cell>
          <cell r="L218" t="str">
            <v>17,850円/月</v>
          </cell>
        </row>
        <row r="219">
          <cell r="J219" t="str">
            <v>Ch.766</v>
          </cell>
          <cell r="K219" t="str">
            <v>ダイワ・証券情報TV</v>
          </cell>
          <cell r="L219" t="str">
            <v>210円/月</v>
          </cell>
        </row>
        <row r="224">
          <cell r="I224">
            <v>11</v>
          </cell>
        </row>
        <row r="227">
          <cell r="J227" t="str">
            <v>チャンネル番号</v>
          </cell>
          <cell r="K227" t="str">
            <v>チャンネル名</v>
          </cell>
          <cell r="L227" t="str">
            <v>視聴料金</v>
          </cell>
        </row>
        <row r="228">
          <cell r="J228" t="str">
            <v>Ch.216</v>
          </cell>
          <cell r="K228" t="str">
            <v>ベターライフチャンネル</v>
          </cell>
          <cell r="L228" t="str">
            <v>無料</v>
          </cell>
        </row>
        <row r="229">
          <cell r="J229" t="str">
            <v>Ch.218</v>
          </cell>
          <cell r="K229" t="str">
            <v>ビクトリーチャンネル</v>
          </cell>
          <cell r="L229" t="str">
            <v>無料</v>
          </cell>
        </row>
        <row r="230">
          <cell r="J230" t="str">
            <v>Ch.277</v>
          </cell>
          <cell r="K230" t="str">
            <v>旅チャンネル</v>
          </cell>
          <cell r="L230" t="str">
            <v>525円/月</v>
          </cell>
          <cell r="M230">
            <v>1</v>
          </cell>
        </row>
        <row r="231">
          <cell r="J231" t="str">
            <v>Ch.280</v>
          </cell>
          <cell r="K231" t="str">
            <v>大人の趣味と生活向上◆アクトオンＴＶ</v>
          </cell>
          <cell r="L231" t="str">
            <v>525円/月</v>
          </cell>
        </row>
        <row r="232">
          <cell r="J232" t="str">
            <v>Ch.281</v>
          </cell>
          <cell r="K232" t="str">
            <v>グルメ旅★ＦｏｏｄｉｅｓＴＶ</v>
          </cell>
          <cell r="L232" t="str">
            <v>525円/月</v>
          </cell>
          <cell r="M232">
            <v>1</v>
          </cell>
        </row>
        <row r="233">
          <cell r="J233" t="str">
            <v>Ch.283</v>
          </cell>
          <cell r="K233" t="str">
            <v>ＳheTV</v>
          </cell>
          <cell r="L233" t="str">
            <v>525円/月</v>
          </cell>
        </row>
        <row r="234">
          <cell r="J234" t="str">
            <v>Ch.320</v>
          </cell>
          <cell r="K234" t="str">
            <v>囲碁・将棋チャンネル</v>
          </cell>
          <cell r="L234" t="str">
            <v>1,470円/月</v>
          </cell>
          <cell r="M234">
            <v>1</v>
          </cell>
        </row>
        <row r="235">
          <cell r="J235" t="str">
            <v>Ch.753</v>
          </cell>
          <cell r="K235" t="str">
            <v>釣りビジョン</v>
          </cell>
          <cell r="L235" t="str">
            <v>945円/月</v>
          </cell>
        </row>
        <row r="236">
          <cell r="J236" t="str">
            <v>Ch.759</v>
          </cell>
          <cell r="K236" t="str">
            <v>パチンコ・パチスロTV！</v>
          </cell>
          <cell r="L236" t="str">
            <v>1,050円/月</v>
          </cell>
        </row>
        <row r="237">
          <cell r="J237" t="str">
            <v>Ch.767</v>
          </cell>
          <cell r="K237" t="str">
            <v>日本文化チャンネル桜</v>
          </cell>
          <cell r="L237" t="str">
            <v>880円/月</v>
          </cell>
        </row>
        <row r="239">
          <cell r="L239" t="str">
            <v>※2007年3月31日をもって放送終了</v>
          </cell>
        </row>
        <row r="240">
          <cell r="J240" t="str">
            <v>Ch.777</v>
          </cell>
          <cell r="K240" t="str">
            <v>パチ・スロサイトセブンTV</v>
          </cell>
          <cell r="L240" t="str">
            <v>735円/月</v>
          </cell>
        </row>
        <row r="245">
          <cell r="I245">
            <v>9</v>
          </cell>
        </row>
        <row r="248">
          <cell r="J248" t="str">
            <v>チャンネル番号</v>
          </cell>
          <cell r="K248" t="str">
            <v>チャンネル名</v>
          </cell>
          <cell r="L248" t="str">
            <v>視聴料金</v>
          </cell>
        </row>
        <row r="249">
          <cell r="J249" t="str">
            <v>Ch.205</v>
          </cell>
          <cell r="K249" t="str">
            <v>放送大学ＣＳテレビ</v>
          </cell>
          <cell r="L249" t="str">
            <v>無料</v>
          </cell>
          <cell r="M249">
            <v>1</v>
          </cell>
        </row>
        <row r="250">
          <cell r="J250" t="str">
            <v>Ch.248</v>
          </cell>
          <cell r="K250" t="str">
            <v>ベネッセチャンネル</v>
          </cell>
          <cell r="L250" t="str">
            <v>無料</v>
          </cell>
        </row>
        <row r="251">
          <cell r="J251" t="str">
            <v>Ch.340</v>
          </cell>
          <cell r="K251" t="str">
            <v>InstrucTV</v>
          </cell>
          <cell r="L251" t="str">
            <v>5,250円/月</v>
          </cell>
        </row>
        <row r="252">
          <cell r="J252" t="str">
            <v>Ch.343</v>
          </cell>
          <cell r="K252" t="str">
            <v>ＧＬＣ ２４時間英会話ch</v>
          </cell>
          <cell r="L252" t="str">
            <v>525円/月</v>
          </cell>
        </row>
        <row r="253">
          <cell r="J253" t="str">
            <v>Ch.500</v>
          </cell>
          <cell r="K253" t="str">
            <v>放送大学ＣＳラジオ</v>
          </cell>
          <cell r="L253" t="str">
            <v>無料</v>
          </cell>
        </row>
        <row r="254">
          <cell r="J254" t="str">
            <v>Ch.762</v>
          </cell>
          <cell r="K254" t="str">
            <v>GROWTH＆EDUCATION</v>
          </cell>
          <cell r="L254" t="str">
            <v>315円/月</v>
          </cell>
        </row>
        <row r="255">
          <cell r="J255" t="str">
            <v>Ch.765</v>
          </cell>
          <cell r="K255" t="str">
            <v>子育て支援・サイエンスチャンネル</v>
          </cell>
          <cell r="L255" t="str">
            <v>315円/月</v>
          </cell>
        </row>
        <row r="256">
          <cell r="J256" t="str">
            <v>Ch.772</v>
          </cell>
          <cell r="K256" t="str">
            <v>ケアネットＴＶ・メディカルＣｈ．</v>
          </cell>
          <cell r="L256" t="str">
            <v>3,150円/月</v>
          </cell>
        </row>
        <row r="257">
          <cell r="J257" t="str">
            <v>Ch.774</v>
          </cell>
          <cell r="K257" t="str">
            <v>医療福祉チャンネル７７４</v>
          </cell>
          <cell r="L257" t="str">
            <v>PPS基本コース　2,100円</v>
          </cell>
        </row>
        <row r="262">
          <cell r="I262">
            <v>16</v>
          </cell>
        </row>
        <row r="265">
          <cell r="J265" t="str">
            <v>チャンネル番号</v>
          </cell>
          <cell r="K265" t="str">
            <v>チャンネル名</v>
          </cell>
          <cell r="L265" t="str">
            <v>視聴料金</v>
          </cell>
        </row>
        <row r="266">
          <cell r="J266" t="str">
            <v>Ch.120</v>
          </cell>
          <cell r="K266" t="str">
            <v>パーフェクト チョイス</v>
          </cell>
          <cell r="L266" t="str">
            <v>1,050円/月</v>
          </cell>
        </row>
        <row r="267">
          <cell r="K267" t="str">
            <v>南関東地方競馬シリーズ</v>
          </cell>
        </row>
        <row r="268">
          <cell r="J268" t="str">
            <v>Ch.380</v>
          </cell>
          <cell r="K268" t="str">
            <v>レジャーチャンネル１</v>
          </cell>
          <cell r="L268" t="str">
            <v>Ch.380～384とCh.385の</v>
          </cell>
        </row>
        <row r="269">
          <cell r="J269" t="str">
            <v>Ch.381</v>
          </cell>
          <cell r="K269" t="str">
            <v>レジャーチャンネル２</v>
          </cell>
          <cell r="L269" t="str">
            <v>6チャンネルで1,029円/月</v>
          </cell>
        </row>
        <row r="270">
          <cell r="J270" t="str">
            <v>Ch.382</v>
          </cell>
          <cell r="K270" t="str">
            <v>レジャーチャンネル３</v>
          </cell>
        </row>
        <row r="271">
          <cell r="J271" t="str">
            <v>Ch.383</v>
          </cell>
          <cell r="K271" t="str">
            <v>レジャーチャンネル４</v>
          </cell>
        </row>
        <row r="272">
          <cell r="J272" t="str">
            <v>Ch.384</v>
          </cell>
          <cell r="K272" t="str">
            <v>レジャーチャンネル５</v>
          </cell>
        </row>
        <row r="273">
          <cell r="J273" t="str">
            <v>Ch.385</v>
          </cell>
          <cell r="K273" t="str">
            <v>ＪＬＣプラスワン</v>
          </cell>
        </row>
        <row r="274">
          <cell r="J274" t="str">
            <v>Ch.388</v>
          </cell>
          <cell r="K274" t="str">
            <v>グリーンチャンネル</v>
          </cell>
          <cell r="L274" t="str">
            <v>Ch.388とCh.389の</v>
          </cell>
          <cell r="M274">
            <v>1</v>
          </cell>
        </row>
        <row r="275">
          <cell r="J275" t="str">
            <v>Ch.389</v>
          </cell>
          <cell r="K275" t="str">
            <v>グリーンチャンネル２</v>
          </cell>
          <cell r="L275" t="str">
            <v>2チャンネルで1,260円/月</v>
          </cell>
          <cell r="M275">
            <v>1</v>
          </cell>
        </row>
        <row r="276">
          <cell r="J276" t="str">
            <v>Ch.390</v>
          </cell>
          <cell r="K276" t="str">
            <v>（ケイリンライブ）SPEEDチャンネル</v>
          </cell>
          <cell r="L276" t="str">
            <v>Ch.390～394とCh.395の</v>
          </cell>
        </row>
        <row r="277">
          <cell r="J277" t="str">
            <v>Ch.391</v>
          </cell>
          <cell r="K277" t="str">
            <v>（ケイリンライブ）SPEEDチャンネル</v>
          </cell>
          <cell r="L277" t="str">
            <v>6チャンネルで1,260円/月</v>
          </cell>
        </row>
        <row r="278">
          <cell r="J278" t="str">
            <v>Ch.392</v>
          </cell>
          <cell r="K278" t="str">
            <v>（ケイリンライブ）SPEEDチャンネル</v>
          </cell>
        </row>
        <row r="279">
          <cell r="J279" t="str">
            <v>Ch.393</v>
          </cell>
          <cell r="K279" t="str">
            <v>（ケイリンライブ）SPEEDチャンネル</v>
          </cell>
        </row>
        <row r="280">
          <cell r="J280" t="str">
            <v>Ch.394</v>
          </cell>
          <cell r="K280" t="str">
            <v>（ケイリンライブ）SPEEDチャンネル</v>
          </cell>
        </row>
        <row r="281">
          <cell r="J281" t="str">
            <v>Ch.395</v>
          </cell>
          <cell r="K281" t="str">
            <v>ＳＰＥＥＤプラスワン３９５</v>
          </cell>
        </row>
        <row r="286">
          <cell r="I286">
            <v>12</v>
          </cell>
        </row>
        <row r="289">
          <cell r="J289" t="str">
            <v>チャンネル番号</v>
          </cell>
          <cell r="K289" t="str">
            <v>チャンネル名</v>
          </cell>
          <cell r="L289" t="str">
            <v>視聴料金</v>
          </cell>
        </row>
        <row r="290">
          <cell r="J290" t="str">
            <v>Ch.331</v>
          </cell>
          <cell r="K290" t="str">
            <v>ＫＮテレビジョン</v>
          </cell>
          <cell r="L290" t="str">
            <v>3,150円/月</v>
          </cell>
        </row>
        <row r="291">
          <cell r="J291" t="str">
            <v>Ch.332</v>
          </cell>
          <cell r="K291" t="str">
            <v>ＴＶＥスペインチャンネル</v>
          </cell>
          <cell r="L291" t="str">
            <v>2,940円/月</v>
          </cell>
        </row>
        <row r="292">
          <cell r="J292" t="str">
            <v>Ch.333</v>
          </cell>
          <cell r="K292" t="str">
            <v>ＩＰＣブラジルチャンネル</v>
          </cell>
          <cell r="L292" t="str">
            <v>4,200円/月</v>
          </cell>
        </row>
        <row r="293">
          <cell r="J293" t="str">
            <v>Ch.334</v>
          </cell>
          <cell r="K293" t="str">
            <v>ＴＶグローボ・インターナショナル</v>
          </cell>
          <cell r="L293" t="str">
            <v>4,200円/月</v>
          </cell>
        </row>
        <row r="294">
          <cell r="J294" t="str">
            <v>Ch.781</v>
          </cell>
          <cell r="K294" t="str">
            <v>チャンネル中国</v>
          </cell>
          <cell r="L294" t="str">
            <v>2,100円/月</v>
          </cell>
        </row>
        <row r="295">
          <cell r="J295" t="str">
            <v>Ch.782</v>
          </cell>
          <cell r="K295" t="str">
            <v>ＴＶＢ大富</v>
          </cell>
          <cell r="L295" t="str">
            <v>2,940円/月</v>
          </cell>
        </row>
        <row r="296">
          <cell r="J296" t="str">
            <v>Ch.783</v>
          </cell>
          <cell r="K296" t="str">
            <v>ＣＣＴＶ大富</v>
          </cell>
          <cell r="L296" t="str">
            <v>1,890円/月</v>
          </cell>
        </row>
        <row r="297">
          <cell r="J297" t="str">
            <v>Ch.784</v>
          </cell>
          <cell r="K297" t="str">
            <v>楽楽チャイナ（鳳凰衛視）</v>
          </cell>
          <cell r="L297" t="str">
            <v>1,974円/月</v>
          </cell>
        </row>
        <row r="298">
          <cell r="J298" t="str">
            <v>Ch.785</v>
          </cell>
          <cell r="K298" t="str">
            <v>ＣＣＴＶ－９</v>
          </cell>
          <cell r="L298" t="str">
            <v>1,680円/月</v>
          </cell>
        </row>
        <row r="299">
          <cell r="J299" t="str">
            <v>Ch.787</v>
          </cell>
          <cell r="K299" t="str">
            <v>ウィンズ・フィリピノ・チャンネル</v>
          </cell>
          <cell r="L299" t="str">
            <v>3,150円/月</v>
          </cell>
        </row>
        <row r="300">
          <cell r="J300" t="str">
            <v>Ch.791</v>
          </cell>
          <cell r="K300" t="str">
            <v>ＫＢＳ　ＷＯＲＬＤ</v>
          </cell>
          <cell r="L300" t="str">
            <v>525円/月</v>
          </cell>
          <cell r="M300">
            <v>1</v>
          </cell>
        </row>
        <row r="301">
          <cell r="J301" t="str">
            <v>Ch.792</v>
          </cell>
          <cell r="K301" t="str">
            <v>Ｍｎｅｔ</v>
          </cell>
          <cell r="L301" t="str">
            <v>1,575円/月</v>
          </cell>
        </row>
        <row r="306">
          <cell r="I306">
            <v>10</v>
          </cell>
        </row>
        <row r="309">
          <cell r="J309" t="str">
            <v>チャンネル番号</v>
          </cell>
          <cell r="K309" t="str">
            <v>チャンネル名</v>
          </cell>
          <cell r="L309" t="str">
            <v>視聴料金</v>
          </cell>
        </row>
        <row r="310">
          <cell r="J310" t="str">
            <v>Ch.217</v>
          </cell>
          <cell r="K310" t="str">
            <v>楽天ショッピングチャンネル</v>
          </cell>
          <cell r="L310" t="str">
            <v>無料</v>
          </cell>
        </row>
        <row r="311">
          <cell r="J311" t="str">
            <v>Ch.220</v>
          </cell>
          <cell r="K311" t="str">
            <v>ショップチャンネル</v>
          </cell>
          <cell r="L311" t="str">
            <v>無料</v>
          </cell>
          <cell r="M311">
            <v>1</v>
          </cell>
        </row>
        <row r="312">
          <cell r="J312" t="str">
            <v>Ch.221</v>
          </cell>
          <cell r="K312" t="str">
            <v>MALL OF TV</v>
          </cell>
          <cell r="L312" t="str">
            <v>無料</v>
          </cell>
        </row>
        <row r="313">
          <cell r="J313" t="str">
            <v>Ch.222</v>
          </cell>
          <cell r="K313" t="str">
            <v>ＱＶＣ（キュー･ヴィー･シー）</v>
          </cell>
          <cell r="L313" t="str">
            <v>無料</v>
          </cell>
          <cell r="M313">
            <v>1</v>
          </cell>
        </row>
        <row r="314">
          <cell r="J314" t="str">
            <v>Ch.223</v>
          </cell>
          <cell r="K314" t="str">
            <v>コジマショッピングＴＶ</v>
          </cell>
          <cell r="L314" t="str">
            <v>無料</v>
          </cell>
        </row>
        <row r="315">
          <cell r="J315" t="str">
            <v>Ch.224</v>
          </cell>
          <cell r="K315" t="str">
            <v>ジョイショップ２２４</v>
          </cell>
          <cell r="L315" t="str">
            <v>無料</v>
          </cell>
        </row>
        <row r="316">
          <cell r="J316" t="str">
            <v>Ch.240</v>
          </cell>
          <cell r="K316" t="str">
            <v>Shop ２４０</v>
          </cell>
          <cell r="L316" t="str">
            <v>無料</v>
          </cell>
        </row>
        <row r="317">
          <cell r="J317" t="str">
            <v>Ch.241</v>
          </cell>
          <cell r="K317" t="str">
            <v>ハッピー２４１</v>
          </cell>
          <cell r="L317" t="str">
            <v>無料</v>
          </cell>
        </row>
        <row r="318">
          <cell r="J318" t="str">
            <v>Ch.242</v>
          </cell>
          <cell r="K318" t="str">
            <v>ジャパネットスタジオ２４２</v>
          </cell>
          <cell r="L318" t="str">
            <v>無料</v>
          </cell>
        </row>
        <row r="319">
          <cell r="J319" t="str">
            <v>Ch.244</v>
          </cell>
          <cell r="K319" t="str">
            <v>ディノスチャンネル</v>
          </cell>
          <cell r="L319" t="str">
            <v>無料</v>
          </cell>
        </row>
        <row r="324">
          <cell r="I324">
            <v>26</v>
          </cell>
        </row>
        <row r="325">
          <cell r="J325" t="str">
            <v>inc.PPV</v>
          </cell>
        </row>
        <row r="327">
          <cell r="J327" t="str">
            <v>チャンネル番号</v>
          </cell>
          <cell r="K327" t="str">
            <v>チャンネル名</v>
          </cell>
          <cell r="L327" t="str">
            <v>視聴料金</v>
          </cell>
        </row>
        <row r="328">
          <cell r="J328" t="str">
            <v>Ch.101</v>
          </cell>
          <cell r="K328" t="str">
            <v>パワープラッツ</v>
          </cell>
          <cell r="L328" t="str">
            <v>378円/夜間2番組</v>
          </cell>
        </row>
        <row r="329">
          <cell r="J329" t="str">
            <v>Ch.102</v>
          </cell>
          <cell r="K329" t="str">
            <v>パワープラッツ</v>
          </cell>
          <cell r="L329" t="str">
            <v>378円/夜間2番組</v>
          </cell>
        </row>
        <row r="330">
          <cell r="J330" t="str">
            <v>Ch.103</v>
          </cell>
          <cell r="K330" t="str">
            <v>パワープラッツ</v>
          </cell>
          <cell r="L330" t="str">
            <v>378円/夜間2番組</v>
          </cell>
        </row>
        <row r="331">
          <cell r="J331" t="str">
            <v>Ch.104</v>
          </cell>
          <cell r="K331" t="str">
            <v>パワープラッツ</v>
          </cell>
          <cell r="L331" t="str">
            <v>378円/夜間2番組</v>
          </cell>
        </row>
        <row r="332">
          <cell r="J332" t="str">
            <v>Ch.110</v>
          </cell>
          <cell r="K332" t="str">
            <v>パーフェクト チョイス</v>
          </cell>
          <cell r="L332" t="str">
            <v>525円/夜間3番組</v>
          </cell>
          <cell r="M332">
            <v>1</v>
          </cell>
        </row>
        <row r="333">
          <cell r="J333" t="str">
            <v>Ch.111</v>
          </cell>
          <cell r="K333" t="str">
            <v>パーフェクト チョイス</v>
          </cell>
          <cell r="L333" t="str">
            <v>525円/夜間3番組</v>
          </cell>
          <cell r="M333">
            <v>1</v>
          </cell>
        </row>
        <row r="334">
          <cell r="J334" t="str">
            <v>Ch.112</v>
          </cell>
          <cell r="K334" t="str">
            <v>パーフェクト チョイス</v>
          </cell>
          <cell r="L334" t="str">
            <v>525円/夜間3番組</v>
          </cell>
          <cell r="M334">
            <v>1</v>
          </cell>
        </row>
        <row r="335">
          <cell r="J335" t="str">
            <v>Ch.113</v>
          </cell>
          <cell r="K335" t="str">
            <v>パーフェクト チョイス</v>
          </cell>
          <cell r="L335" t="str">
            <v>525円/夜間3番組</v>
          </cell>
          <cell r="M335">
            <v>1</v>
          </cell>
        </row>
        <row r="336">
          <cell r="J336" t="str">
            <v>Ch.114</v>
          </cell>
          <cell r="K336" t="str">
            <v>パーフェクト チョイス</v>
          </cell>
          <cell r="L336" t="str">
            <v>525円/夜間3番組</v>
          </cell>
          <cell r="M336">
            <v>1</v>
          </cell>
        </row>
        <row r="337">
          <cell r="J337" t="str">
            <v>Ch.136</v>
          </cell>
          <cell r="K337" t="str">
            <v>CINEMA-R</v>
          </cell>
          <cell r="L337" t="str">
            <v>PPV 210円～/番組</v>
          </cell>
        </row>
        <row r="338">
          <cell r="J338" t="str">
            <v>Ch.900</v>
          </cell>
          <cell r="K338" t="str">
            <v>プレイボーイチャンネル</v>
          </cell>
          <cell r="L338" t="str">
            <v>2,625円/月 または 735円/日</v>
          </cell>
          <cell r="M338">
            <v>1</v>
          </cell>
        </row>
        <row r="339">
          <cell r="J339" t="str">
            <v>Ch.901</v>
          </cell>
          <cell r="K339" t="str">
            <v>レインボーチャンネル</v>
          </cell>
          <cell r="L339" t="str">
            <v>2,415円/月 または 840円/日</v>
          </cell>
        </row>
        <row r="340">
          <cell r="J340" t="str">
            <v>Ch.902</v>
          </cell>
          <cell r="K340" t="str">
            <v>ミッドナイトブルー</v>
          </cell>
          <cell r="L340" t="str">
            <v>2,415円/月 または 840円/日</v>
          </cell>
          <cell r="M340">
            <v>1</v>
          </cell>
        </row>
        <row r="341">
          <cell r="J341" t="str">
            <v>Ch.903</v>
          </cell>
          <cell r="K341" t="str">
            <v>フラミンゴ９０３</v>
          </cell>
          <cell r="L341" t="str">
            <v>PPV 210円～/番組</v>
          </cell>
        </row>
        <row r="342">
          <cell r="J342" t="str">
            <v>Ch.904</v>
          </cell>
          <cell r="K342" t="str">
            <v>チャンネル・ルビー</v>
          </cell>
          <cell r="L342" t="str">
            <v>2,625円/月 または 735円/日</v>
          </cell>
        </row>
        <row r="343">
          <cell r="J343" t="str">
            <v>Ch.905</v>
          </cell>
          <cell r="K343" t="str">
            <v>ブルーチェリー（チェリーボム）</v>
          </cell>
          <cell r="L343" t="str">
            <v>2,625円/月</v>
          </cell>
        </row>
        <row r="344">
          <cell r="L344" t="str">
            <v>または PPV 105円～/番組</v>
          </cell>
        </row>
        <row r="346">
          <cell r="L346" t="str">
            <v>※2007年3月31日までは2,625円/月</v>
          </cell>
        </row>
        <row r="347">
          <cell r="L347" t="str">
            <v>またはPPV 210円～/番組</v>
          </cell>
        </row>
        <row r="348">
          <cell r="J348" t="str">
            <v>Ch.906</v>
          </cell>
          <cell r="K348" t="str">
            <v>みるく９０６</v>
          </cell>
          <cell r="L348" t="str">
            <v>PPV 315円～/番組</v>
          </cell>
        </row>
        <row r="349">
          <cell r="J349" t="str">
            <v>Ch.907</v>
          </cell>
          <cell r="K349" t="str">
            <v>Ｓｐｌａｓｈ</v>
          </cell>
          <cell r="L349" t="str">
            <v>PPV 210～315円/番組</v>
          </cell>
        </row>
        <row r="350">
          <cell r="J350" t="str">
            <v>Ch.910</v>
          </cell>
          <cell r="K350" t="str">
            <v>Ｚａｐｔｖ９１０</v>
          </cell>
          <cell r="L350" t="str">
            <v>2,415円/月</v>
          </cell>
        </row>
        <row r="351">
          <cell r="L351" t="str">
            <v>または PPV 210円～/番組</v>
          </cell>
        </row>
        <row r="352">
          <cell r="J352" t="str">
            <v>Ch.911</v>
          </cell>
          <cell r="K352" t="str">
            <v>Queen Bee ９１１</v>
          </cell>
          <cell r="L352" t="str">
            <v>2,415円/月</v>
          </cell>
        </row>
        <row r="353">
          <cell r="L353" t="str">
            <v>または PPV 210円～/番組</v>
          </cell>
        </row>
        <row r="354">
          <cell r="J354" t="str">
            <v>Ch.912</v>
          </cell>
          <cell r="K354" t="str">
            <v>まんぞくチャンネル</v>
          </cell>
          <cell r="L354" t="str">
            <v>1,995円/月 または 420円/日</v>
          </cell>
        </row>
        <row r="355">
          <cell r="J355" t="str">
            <v>Ch.913</v>
          </cell>
          <cell r="K355" t="str">
            <v>パラダイステレビ</v>
          </cell>
          <cell r="L355" t="str">
            <v>2,100円/月 または 525円/日</v>
          </cell>
        </row>
        <row r="356">
          <cell r="J356" t="str">
            <v>Ch.914</v>
          </cell>
          <cell r="K356" t="str">
            <v>ピンクチェリー（チェリーボム）</v>
          </cell>
          <cell r="L356" t="str">
            <v>Ch.914、915の</v>
          </cell>
        </row>
        <row r="357">
          <cell r="L357" t="str">
            <v>2チャンネルで 2,625円/月</v>
          </cell>
        </row>
        <row r="358">
          <cell r="J358" t="str">
            <v>Ch.915</v>
          </cell>
          <cell r="K358" t="str">
            <v>イエローチェリー（チェリーボム）</v>
          </cell>
          <cell r="L358" t="str">
            <v>同2チャンネルで 840円/日</v>
          </cell>
        </row>
        <row r="359">
          <cell r="J359" t="str">
            <v>Ch.916</v>
          </cell>
          <cell r="K359" t="str">
            <v>ダイナマイトＴＶ</v>
          </cell>
          <cell r="L359" t="str">
            <v>2,415円/月 または 420円～/半日</v>
          </cell>
        </row>
        <row r="361">
          <cell r="K361" t="str">
            <v>※2007年3月31日までは「いよかん通信チャンネル」</v>
          </cell>
          <cell r="L361" t="str">
            <v>※2007年3月31日までは、</v>
          </cell>
        </row>
        <row r="362">
          <cell r="L362" t="str">
            <v>2,415円/月または840円/日</v>
          </cell>
        </row>
        <row r="363">
          <cell r="J363" t="str">
            <v>Ch.917</v>
          </cell>
          <cell r="K363" t="str">
            <v>ＮＯＮＳＴＯＰフレッシュギャルズ</v>
          </cell>
          <cell r="L363" t="str">
            <v>2,415円/月</v>
          </cell>
        </row>
        <row r="364">
          <cell r="L364" t="str">
            <v>または ＰＰＶ 210円～/番組</v>
          </cell>
        </row>
        <row r="372">
          <cell r="J372" t="str">
            <v>チャンネル番号</v>
          </cell>
          <cell r="K372" t="str">
            <v>チャンネル名</v>
          </cell>
          <cell r="L372" t="str">
            <v>視聴料金</v>
          </cell>
        </row>
        <row r="373">
          <cell r="J373" t="str">
            <v>Ch.200</v>
          </cell>
          <cell r="K373" t="str">
            <v>ＣＬＵＢスカパー！TV</v>
          </cell>
          <cell r="L373" t="str">
            <v>無料</v>
          </cell>
        </row>
        <row r="374">
          <cell r="J374" t="str">
            <v>Ch.202</v>
          </cell>
          <cell r="K374" t="str">
            <v>スカパー！インフォメーションチャンネル</v>
          </cell>
          <cell r="L374" t="str">
            <v>無料</v>
          </cell>
        </row>
        <row r="382">
          <cell r="J382" t="str">
            <v>チャンネル番号</v>
          </cell>
          <cell r="K382" t="str">
            <v>チャンネル名</v>
          </cell>
          <cell r="L382" t="str">
            <v>視聴料金</v>
          </cell>
        </row>
        <row r="383">
          <cell r="J383" t="str">
            <v>Ch.400～499</v>
          </cell>
          <cell r="K383" t="str">
            <v>スターデジオ(100ch音楽ラジオ）</v>
          </cell>
          <cell r="L383" t="str">
            <v>1,575円/月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ntDisclosures"/>
      <sheetName val="CircularReferenceAlert"/>
      <sheetName val="Cover"/>
      <sheetName val="CLWR"/>
      <sheetName val="MW-Cache"/>
      <sheetName val="DCF"/>
      <sheetName val="Links"/>
      <sheetName val="IndexInformation"/>
      <sheetName val="ModPubIndex"/>
      <sheetName val="__FDSCACHE__"/>
      <sheetName val="mStartup"/>
    </sheetNames>
    <sheetDataSet>
      <sheetData sheetId="0"/>
      <sheetData sheetId="1"/>
      <sheetData sheetId="2">
        <row r="1">
          <cell r="AF1" t="str">
            <v>2014E</v>
          </cell>
          <cell r="AG1" t="str">
            <v>2015E</v>
          </cell>
        </row>
        <row r="16">
          <cell r="E16" t="str">
            <v>US Large Cap Telecom Services</v>
          </cell>
        </row>
        <row r="18">
          <cell r="E18" t="str">
            <v>Simon Flannery</v>
          </cell>
          <cell r="G18" t="str">
            <v>(212) 761 - 6432</v>
          </cell>
          <cell r="J18" t="str">
            <v>simon.flannery@morganstanley.com</v>
          </cell>
        </row>
        <row r="19">
          <cell r="E19" t="str">
            <v>Daniel Rodriguez</v>
          </cell>
          <cell r="G19" t="str">
            <v>(212) 761 - 6648</v>
          </cell>
          <cell r="J19" t="str">
            <v>daniel.rodriguez@morganstanley.com</v>
          </cell>
        </row>
        <row r="74">
          <cell r="AF74">
            <v>0</v>
          </cell>
          <cell r="AG74">
            <v>0</v>
          </cell>
        </row>
        <row r="80">
          <cell r="AF80">
            <v>0</v>
          </cell>
          <cell r="AG80">
            <v>0</v>
          </cell>
        </row>
        <row r="93">
          <cell r="AF93">
            <v>0</v>
          </cell>
          <cell r="AG93">
            <v>0</v>
          </cell>
        </row>
        <row r="101">
          <cell r="AF101">
            <v>0</v>
          </cell>
          <cell r="AG101">
            <v>0</v>
          </cell>
        </row>
        <row r="449">
          <cell r="AF449" t="str">
            <v>2014-FY</v>
          </cell>
          <cell r="AG449" t="str">
            <v>2015-FY</v>
          </cell>
        </row>
      </sheetData>
      <sheetData sheetId="3">
        <row r="44">
          <cell r="BE44">
            <v>11.913</v>
          </cell>
        </row>
      </sheetData>
      <sheetData sheetId="4"/>
      <sheetData sheetId="5">
        <row r="1">
          <cell r="A1" t="str">
            <v>Clearwire Corporation</v>
          </cell>
        </row>
        <row r="2">
          <cell r="A2" t="str">
            <v>Discounted Cash Flow Valuation</v>
          </cell>
        </row>
        <row r="3">
          <cell r="A3" t="str">
            <v>(All values in millions, except per-share amounts)</v>
          </cell>
        </row>
        <row r="4">
          <cell r="A4" t="str">
            <v>Terminal Growth Rate:</v>
          </cell>
          <cell r="B4">
            <v>4.1000000000000002E-2</v>
          </cell>
          <cell r="D4" t="str">
            <v>Disc. Rate:</v>
          </cell>
          <cell r="E4">
            <v>0.13004000000000002</v>
          </cell>
        </row>
        <row r="6">
          <cell r="A6" t="str">
            <v>Calendar Year Ending Dec. 31</v>
          </cell>
          <cell r="B6">
            <v>2010</v>
          </cell>
          <cell r="C6">
            <v>2011</v>
          </cell>
          <cell r="D6" t="str">
            <v>2012E</v>
          </cell>
          <cell r="E6" t="str">
            <v>2013E</v>
          </cell>
          <cell r="F6" t="str">
            <v>2014E</v>
          </cell>
          <cell r="G6" t="str">
            <v>2015E</v>
          </cell>
          <cell r="H6" t="str">
            <v>2016E</v>
          </cell>
          <cell r="I6" t="str">
            <v>2017E</v>
          </cell>
          <cell r="J6" t="str">
            <v>2018E</v>
          </cell>
        </row>
        <row r="7">
          <cell r="A7" t="str">
            <v>Operating Cash Flow (EBITDA)</v>
          </cell>
          <cell r="B7">
            <v>-1080.2359999999999</v>
          </cell>
          <cell r="C7">
            <v>-326.71900000000005</v>
          </cell>
          <cell r="D7">
            <v>-158.3543433752252</v>
          </cell>
          <cell r="E7">
            <v>-143.20825280667458</v>
          </cell>
          <cell r="F7">
            <v>-442.75951082227368</v>
          </cell>
          <cell r="G7">
            <v>-494.01102755549823</v>
          </cell>
          <cell r="H7">
            <v>-436.59567354776243</v>
          </cell>
          <cell r="I7">
            <v>-395.56460582584089</v>
          </cell>
          <cell r="J7">
            <v>-363.75273610430577</v>
          </cell>
        </row>
        <row r="8">
          <cell r="A8" t="str">
            <v>Tax Expense (38% of EBIT)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</row>
        <row r="9">
          <cell r="A9" t="str">
            <v>Capital Expenditures</v>
          </cell>
          <cell r="B9">
            <v>-2657</v>
          </cell>
          <cell r="C9">
            <v>-226</v>
          </cell>
          <cell r="D9">
            <v>-141</v>
          </cell>
          <cell r="E9">
            <v>-580</v>
          </cell>
          <cell r="F9">
            <v>-300</v>
          </cell>
          <cell r="G9">
            <v>-200</v>
          </cell>
          <cell r="H9">
            <v>-200</v>
          </cell>
          <cell r="I9">
            <v>-175</v>
          </cell>
          <cell r="J9">
            <v>-175</v>
          </cell>
        </row>
        <row r="10">
          <cell r="A10" t="str">
            <v>Working Capital</v>
          </cell>
          <cell r="B10">
            <v>71.652999999999992</v>
          </cell>
          <cell r="C10">
            <v>-128.36599999999999</v>
          </cell>
          <cell r="D10">
            <v>423.30883791653469</v>
          </cell>
          <cell r="E10">
            <v>-126.11670788823248</v>
          </cell>
          <cell r="F10">
            <v>461.41292013599451</v>
          </cell>
          <cell r="G10">
            <v>172.63696563879967</v>
          </cell>
          <cell r="H10">
            <v>222.47749520239981</v>
          </cell>
          <cell r="I10">
            <v>272.03456519229474</v>
          </cell>
          <cell r="J10">
            <v>1605.8334986186658</v>
          </cell>
        </row>
        <row r="11">
          <cell r="B11" t="str">
            <v xml:space="preserve">_______ </v>
          </cell>
          <cell r="C11" t="str">
            <v xml:space="preserve">_______ </v>
          </cell>
          <cell r="D11" t="str">
            <v xml:space="preserve">_______ </v>
          </cell>
          <cell r="E11" t="str">
            <v xml:space="preserve">_______ </v>
          </cell>
          <cell r="F11" t="str">
            <v xml:space="preserve">_______ </v>
          </cell>
          <cell r="G11" t="str">
            <v xml:space="preserve">_______ </v>
          </cell>
          <cell r="H11" t="str">
            <v xml:space="preserve">_______ </v>
          </cell>
          <cell r="I11" t="str">
            <v xml:space="preserve">_______ </v>
          </cell>
          <cell r="J11" t="str">
            <v xml:space="preserve">_______ </v>
          </cell>
        </row>
        <row r="12">
          <cell r="A12" t="str">
            <v>Unleveraged Free Cash Flow</v>
          </cell>
          <cell r="B12">
            <v>-3665.5830000000001</v>
          </cell>
          <cell r="C12">
            <v>-681.08500000000004</v>
          </cell>
          <cell r="D12">
            <v>123.95449454130949</v>
          </cell>
          <cell r="E12">
            <v>-849.32496069490708</v>
          </cell>
          <cell r="F12">
            <v>-281.34659068627917</v>
          </cell>
          <cell r="G12">
            <v>-521.37406191669857</v>
          </cell>
          <cell r="H12">
            <v>-414.11817834536259</v>
          </cell>
          <cell r="I12">
            <v>-298.53004063354615</v>
          </cell>
          <cell r="J12">
            <v>1067.08076251436</v>
          </cell>
        </row>
        <row r="13">
          <cell r="A13" t="str">
            <v xml:space="preserve">  Year-over-Year Growth</v>
          </cell>
          <cell r="C13">
            <v>-0.81419463152246174</v>
          </cell>
          <cell r="D13">
            <v>-1.1819956312961077</v>
          </cell>
          <cell r="E13">
            <v>-7.8519093546209264</v>
          </cell>
          <cell r="F13">
            <v>-0.66874093697177472</v>
          </cell>
          <cell r="G13">
            <v>0.85313801260192479</v>
          </cell>
          <cell r="H13">
            <v>-0.20571772054988147</v>
          </cell>
          <cell r="I13">
            <v>-0.27911872445121033</v>
          </cell>
          <cell r="J13">
            <v>-4.5744501968705755</v>
          </cell>
        </row>
        <row r="15">
          <cell r="A15" t="str">
            <v>Discount Period</v>
          </cell>
          <cell r="F15">
            <v>1</v>
          </cell>
          <cell r="G15">
            <v>2</v>
          </cell>
          <cell r="H15">
            <v>3</v>
          </cell>
          <cell r="I15">
            <v>4</v>
          </cell>
          <cell r="J15">
            <v>5</v>
          </cell>
        </row>
        <row r="16">
          <cell r="A16" t="str">
            <v>Discount Factor</v>
          </cell>
          <cell r="F16">
            <v>0.88492442745389543</v>
          </cell>
          <cell r="G16">
            <v>0.78309124230460481</v>
          </cell>
          <cell r="H16">
            <v>0.69297656924056217</v>
          </cell>
          <cell r="I16">
            <v>0.61323189377416931</v>
          </cell>
          <cell r="J16">
            <v>0.54266388249457476</v>
          </cell>
        </row>
        <row r="17">
          <cell r="A17" t="str">
            <v xml:space="preserve">NPV of Future Cash Flows </v>
          </cell>
          <cell r="F17">
            <v>-248.97047067916105</v>
          </cell>
          <cell r="G17">
            <v>-408.28346185174541</v>
          </cell>
          <cell r="H17">
            <v>-286.97419448992065</v>
          </cell>
          <cell r="I17">
            <v>-183.06814216618923</v>
          </cell>
          <cell r="J17">
            <v>579.06618952131385</v>
          </cell>
        </row>
        <row r="18">
          <cell r="A18" t="str">
            <v>Terminal Value</v>
          </cell>
          <cell r="J18">
            <v>12475.640990312764</v>
          </cell>
        </row>
        <row r="19">
          <cell r="A19" t="str">
            <v>NPV of Terminal Value</v>
          </cell>
          <cell r="J19">
            <v>6770.079776411586</v>
          </cell>
        </row>
        <row r="21">
          <cell r="A21" t="str">
            <v>12 Month Forward Target</v>
          </cell>
        </row>
        <row r="22">
          <cell r="A22" t="str">
            <v>Sum of NPV of Future Cash Flows</v>
          </cell>
          <cell r="B22">
            <v>-548.23007966570253</v>
          </cell>
          <cell r="D22" t="str">
            <v>WACC</v>
          </cell>
          <cell r="G22" t="str">
            <v>Common Stock Shares as of September 30, 2012</v>
          </cell>
        </row>
        <row r="23">
          <cell r="A23" t="str">
            <v>NPV of Terminal Value</v>
          </cell>
          <cell r="B23">
            <v>6770.079776411586</v>
          </cell>
          <cell r="D23" t="str">
            <v>Cost of Debt</v>
          </cell>
          <cell r="E23">
            <v>0.12</v>
          </cell>
          <cell r="G23" t="str">
            <v>Basic Class A Common Stock</v>
          </cell>
          <cell r="J23">
            <v>682.758735</v>
          </cell>
        </row>
        <row r="24">
          <cell r="A24" t="str">
            <v>Enterprise Value</v>
          </cell>
          <cell r="B24">
            <v>6221.8496967458832</v>
          </cell>
          <cell r="D24" t="str">
            <v>Cost of Equity</v>
          </cell>
          <cell r="E24">
            <v>0.16</v>
          </cell>
          <cell r="G24" t="str">
            <v>Basic Class B Common Stock</v>
          </cell>
          <cell r="J24">
            <v>782.20711200000005</v>
          </cell>
        </row>
        <row r="25">
          <cell r="A25" t="str">
            <v>+ Projected Cash</v>
          </cell>
          <cell r="B25">
            <v>38.883791375231226</v>
          </cell>
          <cell r="D25" t="str">
            <v>Debt/Total Cap.</v>
          </cell>
          <cell r="E25">
            <v>0.35</v>
          </cell>
          <cell r="G25" t="str">
            <v>Total Basic Shares</v>
          </cell>
          <cell r="J25">
            <v>1464.9658469999999</v>
          </cell>
        </row>
        <row r="26">
          <cell r="A26" t="str">
            <v>- Projected Debt</v>
          </cell>
          <cell r="B26">
            <v>4653.7757124490709</v>
          </cell>
          <cell r="D26" t="str">
            <v>Tax Rate</v>
          </cell>
          <cell r="E26">
            <v>0.38</v>
          </cell>
        </row>
        <row r="27">
          <cell r="A27" t="str">
            <v>Equity Value</v>
          </cell>
          <cell r="B27">
            <v>1606.9577756720437</v>
          </cell>
          <cell r="D27" t="str">
            <v>WACC</v>
          </cell>
          <cell r="E27">
            <v>0.13004000000000002</v>
          </cell>
          <cell r="G27" t="str">
            <v>Weighted Avg. Class A Common Stock</v>
          </cell>
          <cell r="J27">
            <v>558.08299999999997</v>
          </cell>
        </row>
        <row r="28">
          <cell r="A28" t="str">
            <v>Value per Share</v>
          </cell>
          <cell r="B28">
            <v>1.0136942371022115</v>
          </cell>
          <cell r="G28" t="str">
            <v>Weighted Avg. Class B Common Stock</v>
          </cell>
          <cell r="J28">
            <v>904.18899999999996</v>
          </cell>
        </row>
        <row r="29">
          <cell r="A29" t="str">
            <v>Current Share Price</v>
          </cell>
          <cell r="B29">
            <v>2.2200000000000002</v>
          </cell>
          <cell r="G29" t="str">
            <v>Weighted Avg. A &amp; B Common Stock</v>
          </cell>
          <cell r="J29">
            <v>1462.2719999999999</v>
          </cell>
        </row>
        <row r="30">
          <cell r="A30" t="str">
            <v>2013E Shares</v>
          </cell>
          <cell r="B30">
            <v>1585.249</v>
          </cell>
          <cell r="G30" t="str">
            <v>Dilutive Securities</v>
          </cell>
          <cell r="J30">
            <v>122.977</v>
          </cell>
        </row>
        <row r="31">
          <cell r="A31" t="str">
            <v>2013E Net Cash Balance</v>
          </cell>
          <cell r="B31">
            <v>-4614.8919210738395</v>
          </cell>
          <cell r="G31" t="str">
            <v>Diluted Wghtd. Avg. A &amp; B Common Stock</v>
          </cell>
          <cell r="J31">
            <v>1585.249</v>
          </cell>
        </row>
        <row r="32">
          <cell r="A32" t="str">
            <v>2013E Net Cash Value per Share</v>
          </cell>
          <cell r="B32">
            <v>-2.9111464010220724</v>
          </cell>
        </row>
        <row r="35">
          <cell r="A35" t="str">
            <v>Multiples Analysis</v>
          </cell>
          <cell r="B35">
            <v>2010</v>
          </cell>
          <cell r="C35">
            <v>2011</v>
          </cell>
          <cell r="D35" t="str">
            <v>2012E</v>
          </cell>
          <cell r="E35" t="str">
            <v>2013E</v>
          </cell>
          <cell r="F35" t="str">
            <v>2014E</v>
          </cell>
          <cell r="G35" t="str">
            <v>2015E</v>
          </cell>
          <cell r="H35" t="str">
            <v>2016E</v>
          </cell>
          <cell r="I35" t="str">
            <v>2017E</v>
          </cell>
          <cell r="J35" t="str">
            <v>2018E</v>
          </cell>
        </row>
        <row r="36">
          <cell r="A36" t="str">
            <v>Projected EBITDA</v>
          </cell>
          <cell r="B36">
            <v>-1080.2359999999999</v>
          </cell>
          <cell r="C36">
            <v>-326.71900000000005</v>
          </cell>
          <cell r="D36">
            <v>-158.3543433752252</v>
          </cell>
          <cell r="E36">
            <v>-143.20825280667458</v>
          </cell>
          <cell r="F36">
            <v>-442.75951082227368</v>
          </cell>
          <cell r="G36">
            <v>-494.01102755549823</v>
          </cell>
          <cell r="H36">
            <v>-436.59567354776243</v>
          </cell>
          <cell r="I36">
            <v>-395.56460582584089</v>
          </cell>
          <cell r="J36">
            <v>-363.75273610430577</v>
          </cell>
        </row>
        <row r="37">
          <cell r="A37" t="str">
            <v xml:space="preserve">  Year-over-Year Growth</v>
          </cell>
          <cell r="C37">
            <v>-0.69754849866140356</v>
          </cell>
          <cell r="D37">
            <v>-0.51531945379599842</v>
          </cell>
          <cell r="E37">
            <v>-9.5646827524405342E-2</v>
          </cell>
          <cell r="F37">
            <v>2.0917178454790686</v>
          </cell>
          <cell r="G37">
            <v>0.11575475055982976</v>
          </cell>
          <cell r="H37">
            <v>-0.11622281853067673</v>
          </cell>
          <cell r="I37">
            <v>-9.3979556390251018E-2</v>
          </cell>
          <cell r="J37">
            <v>-8.0421426116019212E-2</v>
          </cell>
        </row>
        <row r="38">
          <cell r="A38" t="str">
            <v>1-yr Forward EBITDA Multiple</v>
          </cell>
          <cell r="B38" t="str">
            <v>N.M.</v>
          </cell>
          <cell r="C38" t="str">
            <v>N.M.</v>
          </cell>
          <cell r="D38" t="str">
            <v>N.M.</v>
          </cell>
          <cell r="E38" t="str">
            <v>N.M.</v>
          </cell>
          <cell r="F38" t="str">
            <v>N.M.</v>
          </cell>
          <cell r="G38" t="str">
            <v>N.M.</v>
          </cell>
          <cell r="H38" t="str">
            <v>N.M.</v>
          </cell>
          <cell r="I38" t="str">
            <v>N.M.</v>
          </cell>
          <cell r="J38" t="str">
            <v>-</v>
          </cell>
        </row>
        <row r="39">
          <cell r="A39" t="str">
            <v>EBITDA Multiple</v>
          </cell>
          <cell r="B39" t="str">
            <v>N.M.</v>
          </cell>
          <cell r="C39" t="str">
            <v>N.M.</v>
          </cell>
          <cell r="D39" t="str">
            <v>N.M.</v>
          </cell>
          <cell r="E39" t="str">
            <v>N.M.</v>
          </cell>
          <cell r="F39" t="str">
            <v>N.M.</v>
          </cell>
          <cell r="G39" t="str">
            <v>N.M.</v>
          </cell>
          <cell r="H39" t="str">
            <v>N.M.</v>
          </cell>
          <cell r="I39" t="str">
            <v>N.M.</v>
          </cell>
          <cell r="J39" t="str">
            <v>N.M.</v>
          </cell>
        </row>
        <row r="40">
          <cell r="A40" t="str">
            <v xml:space="preserve">   3-Year Forward Growth</v>
          </cell>
          <cell r="B40">
            <v>-0.49010220578941044</v>
          </cell>
          <cell r="C40">
            <v>0.10661826974320343</v>
          </cell>
          <cell r="D40">
            <v>0.46117496038212091</v>
          </cell>
          <cell r="E40">
            <v>0.45000820758054583</v>
          </cell>
          <cell r="F40">
            <v>-3.6873848362311223E-2</v>
          </cell>
          <cell r="G40">
            <v>-9.6995582162980765E-2</v>
          </cell>
          <cell r="H40" t="str">
            <v>-</v>
          </cell>
          <cell r="I40" t="str">
            <v>-</v>
          </cell>
          <cell r="J40" t="str">
            <v>-</v>
          </cell>
        </row>
        <row r="42">
          <cell r="A42" t="str">
            <v>Projected EPS</v>
          </cell>
          <cell r="B42">
            <v>-2.1638139088383967</v>
          </cell>
          <cell r="C42">
            <v>-2.75247854961462</v>
          </cell>
          <cell r="D42">
            <v>-1.126547620749395</v>
          </cell>
          <cell r="E42">
            <v>-1.4323091669735499</v>
          </cell>
          <cell r="F42">
            <v>-1.6434662286247175</v>
          </cell>
          <cell r="G42">
            <v>-1.9203478423456108</v>
          </cell>
          <cell r="H42">
            <v>-1.7934825978726987</v>
          </cell>
          <cell r="I42">
            <v>-1.8457157778097</v>
          </cell>
          <cell r="J42">
            <v>-1.8918240364257497</v>
          </cell>
        </row>
        <row r="43">
          <cell r="A43" t="str">
            <v>Price-to-Earnings</v>
          </cell>
          <cell r="B43" t="str">
            <v>N.M.</v>
          </cell>
          <cell r="C43" t="str">
            <v>N.M.</v>
          </cell>
          <cell r="D43" t="str">
            <v>N.M.</v>
          </cell>
          <cell r="E43" t="str">
            <v>N.M.</v>
          </cell>
          <cell r="F43" t="str">
            <v>N.M.</v>
          </cell>
          <cell r="G43" t="str">
            <v>N.M.</v>
          </cell>
          <cell r="H43" t="str">
            <v>N.M.</v>
          </cell>
          <cell r="I43" t="str">
            <v>N.M.</v>
          </cell>
          <cell r="J43" t="str">
            <v>N.M.</v>
          </cell>
        </row>
        <row r="45">
          <cell r="A45" t="str">
            <v>Free Cash Flow (OCF less Capex)</v>
          </cell>
          <cell r="B45">
            <v>-3828.7330000000002</v>
          </cell>
          <cell r="C45">
            <v>-1335.9850000000001</v>
          </cell>
          <cell r="D45">
            <v>-416.06736170869056</v>
          </cell>
          <cell r="E45">
            <v>-1384.7158469160775</v>
          </cell>
          <cell r="F45">
            <v>-915.56443672940327</v>
          </cell>
          <cell r="G45">
            <v>-1492.6697301434695</v>
          </cell>
          <cell r="H45">
            <v>-1350.0790557366859</v>
          </cell>
          <cell r="I45">
            <v>-1380.4913133035532</v>
          </cell>
          <cell r="J45">
            <v>-136.65796672216493</v>
          </cell>
        </row>
        <row r="46">
          <cell r="A46" t="str">
            <v xml:space="preserve">  Year-over-Year Growth</v>
          </cell>
          <cell r="C46">
            <v>-0.65106341967434134</v>
          </cell>
          <cell r="D46">
            <v>-0.68856883744301733</v>
          </cell>
          <cell r="E46">
            <v>2.3281049521149075</v>
          </cell>
          <cell r="F46">
            <v>-0.33880699150770077</v>
          </cell>
          <cell r="G46">
            <v>0.63032733717313527</v>
          </cell>
          <cell r="H46">
            <v>-9.5527276749343804E-2</v>
          </cell>
          <cell r="I46">
            <v>2.2526279063171284E-2</v>
          </cell>
          <cell r="J46">
            <v>-0.90100773151904978</v>
          </cell>
        </row>
        <row r="47">
          <cell r="A47" t="str">
            <v>1-yr Forward FCF Multiple</v>
          </cell>
          <cell r="B47" t="str">
            <v>N.M.</v>
          </cell>
          <cell r="C47" t="str">
            <v>N.M.</v>
          </cell>
          <cell r="D47" t="str">
            <v>N.M.</v>
          </cell>
          <cell r="E47" t="str">
            <v>N.M.</v>
          </cell>
          <cell r="F47" t="str">
            <v>N.M.</v>
          </cell>
          <cell r="G47" t="str">
            <v>N.M.</v>
          </cell>
          <cell r="H47" t="str">
            <v>N.M.</v>
          </cell>
          <cell r="I47" t="str">
            <v>N.M.</v>
          </cell>
          <cell r="J47" t="str">
            <v>-</v>
          </cell>
        </row>
        <row r="48">
          <cell r="A48" t="str">
            <v>Free Cash Flow Multiple</v>
          </cell>
          <cell r="B48" t="str">
            <v>N.M.</v>
          </cell>
          <cell r="C48" t="str">
            <v>N.M.</v>
          </cell>
          <cell r="D48" t="str">
            <v>N.M.</v>
          </cell>
          <cell r="E48" t="str">
            <v>N.M.</v>
          </cell>
          <cell r="F48" t="str">
            <v>N.M.</v>
          </cell>
          <cell r="G48" t="str">
            <v>N.M.</v>
          </cell>
          <cell r="H48" t="str">
            <v>N.M.</v>
          </cell>
          <cell r="I48" t="str">
            <v>N.M.</v>
          </cell>
          <cell r="J48" t="str">
            <v>N.M.</v>
          </cell>
        </row>
        <row r="49">
          <cell r="A49" t="str">
            <v xml:space="preserve">   3-Year Forward Growth</v>
          </cell>
          <cell r="B49">
            <v>-0.2875268095968776</v>
          </cell>
          <cell r="C49">
            <v>-0.11835088143577288</v>
          </cell>
          <cell r="D49">
            <v>0.53085253938379928</v>
          </cell>
          <cell r="E49">
            <v>-8.4083845720787087E-3</v>
          </cell>
          <cell r="F49">
            <v>0.1466958859936438</v>
          </cell>
          <cell r="G49">
            <v>-0.54929704071060881</v>
          </cell>
          <cell r="H49" t="str">
            <v>-</v>
          </cell>
          <cell r="I49" t="str">
            <v>-</v>
          </cell>
          <cell r="J49" t="str">
            <v>-</v>
          </cell>
        </row>
        <row r="51">
          <cell r="A51" t="str">
            <v>Projected Sales</v>
          </cell>
          <cell r="B51">
            <v>546.53199999999993</v>
          </cell>
          <cell r="C51">
            <v>1240.6469999999999</v>
          </cell>
          <cell r="D51">
            <v>1261.9051666247749</v>
          </cell>
          <cell r="E51">
            <v>1258.1795081933253</v>
          </cell>
          <cell r="F51">
            <v>950.39057951342613</v>
          </cell>
          <cell r="G51">
            <v>897.25532887891927</v>
          </cell>
          <cell r="H51">
            <v>953.80057738906737</v>
          </cell>
          <cell r="I51">
            <v>994.94839787827516</v>
          </cell>
          <cell r="J51">
            <v>1027.8424225521969</v>
          </cell>
        </row>
        <row r="52">
          <cell r="A52" t="str">
            <v xml:space="preserve">  Year-over-Year Growth</v>
          </cell>
          <cell r="B52">
            <v>0.99131378935939152</v>
          </cell>
          <cell r="C52">
            <v>1.270035423360389</v>
          </cell>
          <cell r="D52">
            <v>1.7134742295572325E-2</v>
          </cell>
          <cell r="E52">
            <v>-2.9524076214179074E-3</v>
          </cell>
          <cell r="F52">
            <v>-0.24463037799897625</v>
          </cell>
          <cell r="G52">
            <v>-5.5908856611047941E-2</v>
          </cell>
          <cell r="H52">
            <v>6.3020242611207422E-2</v>
          </cell>
          <cell r="I52">
            <v>4.3140905410065766E-2</v>
          </cell>
          <cell r="J52">
            <v>3.306103587288356E-2</v>
          </cell>
        </row>
        <row r="53">
          <cell r="A53" t="str">
            <v>1-yr Forward EV/Sales Multiple</v>
          </cell>
          <cell r="B53">
            <v>5.0150040235021596</v>
          </cell>
          <cell r="C53">
            <v>4.9305208198707202</v>
          </cell>
          <cell r="D53">
            <v>4.9451208323048492</v>
          </cell>
          <cell r="E53">
            <v>6.5466239153288948</v>
          </cell>
          <cell r="F53">
            <v>6.9343134518017386</v>
          </cell>
          <cell r="G53">
            <v>6.523218631066011</v>
          </cell>
          <cell r="H53">
            <v>6.2534395854236875</v>
          </cell>
          <cell r="I53">
            <v>6.0533108579977091</v>
          </cell>
          <cell r="J53" t="str">
            <v>-</v>
          </cell>
        </row>
        <row r="54">
          <cell r="A54" t="str">
            <v xml:space="preserve"> EV/Sales Multiple</v>
          </cell>
          <cell r="B54">
            <v>11.384236781644779</v>
          </cell>
          <cell r="C54">
            <v>5.0150040235021596</v>
          </cell>
          <cell r="D54">
            <v>4.9305208198707202</v>
          </cell>
          <cell r="E54">
            <v>4.9451208323048492</v>
          </cell>
          <cell r="F54">
            <v>6.5466239153288948</v>
          </cell>
          <cell r="G54">
            <v>6.9343134518017386</v>
          </cell>
          <cell r="H54">
            <v>6.523218631066011</v>
          </cell>
          <cell r="I54">
            <v>6.2534395854236875</v>
          </cell>
          <cell r="J54">
            <v>6.0533108579977091</v>
          </cell>
        </row>
        <row r="55">
          <cell r="A55" t="str">
            <v xml:space="preserve">   3-Year Forward Growth</v>
          </cell>
          <cell r="B55">
            <v>0.32041060596533066</v>
          </cell>
          <cell r="C55">
            <v>-8.5006593821515986E-2</v>
          </cell>
          <cell r="D55">
            <v>-0.10745571003247167</v>
          </cell>
          <cell r="E55">
            <v>-8.8188655790770065E-2</v>
          </cell>
          <cell r="F55">
            <v>1.5389835003422059E-2</v>
          </cell>
          <cell r="G55">
            <v>4.6333581698552839E-2</v>
          </cell>
          <cell r="H55" t="str">
            <v>-</v>
          </cell>
          <cell r="I55" t="str">
            <v>-</v>
          </cell>
          <cell r="J55" t="str">
            <v>-</v>
          </cell>
        </row>
        <row r="56">
          <cell r="A56" t="str">
            <v>Source: Company Data and Morgan Stanley Estimates</v>
          </cell>
        </row>
        <row r="62">
          <cell r="A62" t="str">
            <v>Clearwire Corporation</v>
          </cell>
        </row>
        <row r="66">
          <cell r="B66" t="str">
            <v>Date</v>
          </cell>
          <cell r="C66" t="str">
            <v>Shares</v>
          </cell>
          <cell r="E66" t="str">
            <v>Exercise</v>
          </cell>
          <cell r="F66" t="str">
            <v>Proceeds</v>
          </cell>
        </row>
        <row r="67">
          <cell r="A67" t="str">
            <v>Common Shares Outstanding</v>
          </cell>
        </row>
        <row r="68">
          <cell r="A68" t="str">
            <v>Class A</v>
          </cell>
          <cell r="B68">
            <v>39573</v>
          </cell>
          <cell r="C68">
            <v>135.62047100000001</v>
          </cell>
        </row>
        <row r="69">
          <cell r="A69" t="str">
            <v>Class B</v>
          </cell>
          <cell r="B69">
            <v>39573</v>
          </cell>
          <cell r="C69">
            <v>28.596685000000001</v>
          </cell>
        </row>
        <row r="70">
          <cell r="A70" t="str">
            <v>Stock Options</v>
          </cell>
          <cell r="B70">
            <v>39538</v>
          </cell>
          <cell r="C70">
            <v>19.093427999999999</v>
          </cell>
          <cell r="E70">
            <v>14.88</v>
          </cell>
          <cell r="F70">
            <v>284.11020864</v>
          </cell>
        </row>
        <row r="71">
          <cell r="A71" t="str">
            <v>Restricted Stock</v>
          </cell>
          <cell r="B71">
            <v>39538</v>
          </cell>
          <cell r="C71">
            <v>1.2049989999999999</v>
          </cell>
        </row>
        <row r="72">
          <cell r="A72" t="str">
            <v>Warrants</v>
          </cell>
          <cell r="B72">
            <v>39538</v>
          </cell>
          <cell r="C72">
            <v>17.80622</v>
          </cell>
          <cell r="E72">
            <v>16.57</v>
          </cell>
          <cell r="F72">
            <v>295.04906540000002</v>
          </cell>
        </row>
        <row r="73">
          <cell r="C73" t="str">
            <v xml:space="preserve">_______  </v>
          </cell>
          <cell r="F73" t="str">
            <v xml:space="preserve">_______  </v>
          </cell>
        </row>
        <row r="74">
          <cell r="A74" t="str">
            <v>Totals</v>
          </cell>
          <cell r="C74">
            <v>202.32180299999999</v>
          </cell>
          <cell r="F74">
            <v>579.15927404000001</v>
          </cell>
        </row>
        <row r="81">
          <cell r="A81" t="str">
            <v>Free Cash Flows From NOLs</v>
          </cell>
          <cell r="B81">
            <v>2010</v>
          </cell>
          <cell r="C81">
            <v>2011</v>
          </cell>
          <cell r="D81" t="str">
            <v>2012E</v>
          </cell>
          <cell r="E81" t="str">
            <v>2013E</v>
          </cell>
          <cell r="F81" t="str">
            <v>2014E</v>
          </cell>
          <cell r="G81" t="str">
            <v>2015E</v>
          </cell>
          <cell r="H81" t="str">
            <v>2016E</v>
          </cell>
          <cell r="I81" t="str">
            <v>2017E</v>
          </cell>
        </row>
        <row r="82">
          <cell r="A82" t="str">
            <v>NOL Usage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A83" t="str">
            <v>Discounted Value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</row>
        <row r="85">
          <cell r="A85" t="str">
            <v>Discount Rate</v>
          </cell>
          <cell r="B85">
            <v>0.13004000000000002</v>
          </cell>
        </row>
      </sheetData>
      <sheetData sheetId="6"/>
      <sheetData sheetId="7"/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3)"/>
      <sheetName val="docomo buyback history"/>
      <sheetName val="__FDSCACHE__"/>
      <sheetName val="from 0103"/>
      <sheetName val="MWare_Cached"/>
      <sheetName val="Sheet1"/>
      <sheetName val="Sheet2"/>
      <sheetName val="from 0106"/>
      <sheetName val="Sheet1 (2)"/>
      <sheetName val="__FDS_DOWNL_SCRATCH_SHEET__"/>
      <sheetName val="Sheet3"/>
    </sheetNames>
    <sheetDataSet>
      <sheetData sheetId="0"/>
      <sheetData sheetId="1"/>
      <sheetData sheetId="2"/>
      <sheetData sheetId="3">
        <row r="1">
          <cell r="C1" t="str">
            <v>04年1月=100</v>
          </cell>
        </row>
        <row r="2">
          <cell r="C2" t="str">
            <v>NTT</v>
          </cell>
          <cell r="D2" t="str">
            <v>KDDI</v>
          </cell>
          <cell r="E2" t="str">
            <v>Softbank</v>
          </cell>
          <cell r="F2" t="str">
            <v>NTT DoCoMo</v>
          </cell>
          <cell r="G2" t="str">
            <v>TOPIX</v>
          </cell>
          <cell r="H2" t="str">
            <v>eAccess</v>
          </cell>
          <cell r="I2" t="str">
            <v>Yahoo Japan</v>
          </cell>
          <cell r="J2" t="str">
            <v>JASDAQ</v>
          </cell>
          <cell r="K2" t="str">
            <v>沖縄セルラー</v>
          </cell>
        </row>
        <row r="3">
          <cell r="B3">
            <v>37991</v>
          </cell>
          <cell r="C3">
            <v>100</v>
          </cell>
          <cell r="D3">
            <v>100</v>
          </cell>
          <cell r="E3">
            <v>100</v>
          </cell>
          <cell r="F3">
            <v>100</v>
          </cell>
          <cell r="G3">
            <v>100</v>
          </cell>
          <cell r="H3">
            <v>100</v>
          </cell>
          <cell r="I3">
            <v>100</v>
          </cell>
          <cell r="J3">
            <v>100</v>
          </cell>
          <cell r="K3">
            <v>100</v>
          </cell>
        </row>
        <row r="4">
          <cell r="B4">
            <v>37992</v>
          </cell>
          <cell r="C4">
            <v>101.13207547169812</v>
          </cell>
          <cell r="D4">
            <v>98.211382113821131</v>
          </cell>
          <cell r="E4">
            <v>99.704955752212385</v>
          </cell>
          <cell r="F4">
            <v>97.967479674796749</v>
          </cell>
          <cell r="G4">
            <v>99.670440702933931</v>
          </cell>
          <cell r="H4">
            <v>98.281786941580748</v>
          </cell>
          <cell r="I4">
            <v>99.310344827586206</v>
          </cell>
          <cell r="J4">
            <v>100.20567063317174</v>
          </cell>
          <cell r="K4">
            <v>97.164179104477611</v>
          </cell>
        </row>
        <row r="5">
          <cell r="B5">
            <v>37993</v>
          </cell>
          <cell r="C5">
            <v>97.547169811320757</v>
          </cell>
          <cell r="D5">
            <v>100.16260162601627</v>
          </cell>
          <cell r="E5">
            <v>107.37451327433629</v>
          </cell>
          <cell r="F5">
            <v>97.560975609756099</v>
          </cell>
          <cell r="G5">
            <v>99.301220974702304</v>
          </cell>
          <cell r="H5">
            <v>103.4364261168385</v>
          </cell>
          <cell r="I5">
            <v>100.68965517241379</v>
          </cell>
          <cell r="J5">
            <v>101.57191126781254</v>
          </cell>
          <cell r="K5">
            <v>102.98507462686568</v>
          </cell>
        </row>
        <row r="6">
          <cell r="B6">
            <v>37994</v>
          </cell>
          <cell r="C6">
            <v>96.79245283018868</v>
          </cell>
          <cell r="D6">
            <v>98.536585365853654</v>
          </cell>
          <cell r="E6">
            <v>105.8996460176991</v>
          </cell>
          <cell r="F6">
            <v>99.59349593495935</v>
          </cell>
          <cell r="G6">
            <v>99.804530732112681</v>
          </cell>
          <cell r="H6">
            <v>102.06185567010309</v>
          </cell>
          <cell r="I6">
            <v>101.37931034482759</v>
          </cell>
          <cell r="J6">
            <v>102.58557367415895</v>
          </cell>
          <cell r="K6">
            <v>105.22388059701493</v>
          </cell>
        </row>
        <row r="7">
          <cell r="B7">
            <v>37995</v>
          </cell>
          <cell r="C7">
            <v>96.037735849056602</v>
          </cell>
          <cell r="D7">
            <v>100</v>
          </cell>
          <cell r="E7">
            <v>112.68424778761063</v>
          </cell>
          <cell r="F7">
            <v>101.21951219512195</v>
          </cell>
          <cell r="G7">
            <v>100.64117697050963</v>
          </cell>
          <cell r="H7">
            <v>100</v>
          </cell>
          <cell r="I7">
            <v>102.06896551724138</v>
          </cell>
          <cell r="J7">
            <v>103.42294696635817</v>
          </cell>
          <cell r="K7">
            <v>105.07462686567163</v>
          </cell>
        </row>
        <row r="8">
          <cell r="B8">
            <v>37998</v>
          </cell>
          <cell r="C8">
            <v>96.037735849056602</v>
          </cell>
          <cell r="D8">
            <v>100</v>
          </cell>
          <cell r="E8">
            <v>112.68424778761063</v>
          </cell>
          <cell r="F8">
            <v>101.21951219512195</v>
          </cell>
          <cell r="G8">
            <v>100.64117697050963</v>
          </cell>
          <cell r="H8">
            <v>100</v>
          </cell>
          <cell r="I8">
            <v>102.06896551724138</v>
          </cell>
          <cell r="J8">
            <v>103.42294696635817</v>
          </cell>
          <cell r="K8">
            <v>105.07462686567163</v>
          </cell>
        </row>
        <row r="9">
          <cell r="B9">
            <v>37999</v>
          </cell>
          <cell r="C9">
            <v>98.113207547169807</v>
          </cell>
          <cell r="D9">
            <v>101.13821138211382</v>
          </cell>
          <cell r="E9">
            <v>112.979203539823</v>
          </cell>
          <cell r="F9">
            <v>100.40650406504066</v>
          </cell>
          <cell r="G9">
            <v>99.944286537172218</v>
          </cell>
          <cell r="H9">
            <v>99.312714776632305</v>
          </cell>
          <cell r="I9">
            <v>100.68965517241379</v>
          </cell>
          <cell r="J9">
            <v>103.05567797855149</v>
          </cell>
          <cell r="K9">
            <v>104.92537313432835</v>
          </cell>
        </row>
        <row r="10">
          <cell r="B10">
            <v>38000</v>
          </cell>
          <cell r="C10">
            <v>96.415094339622641</v>
          </cell>
          <cell r="D10">
            <v>100.48780487804878</v>
          </cell>
          <cell r="E10">
            <v>116.22407079646018</v>
          </cell>
          <cell r="F10">
            <v>97.560975609756099</v>
          </cell>
          <cell r="G10">
            <v>99.901793218066274</v>
          </cell>
          <cell r="H10">
            <v>98.62542955326461</v>
          </cell>
          <cell r="I10">
            <v>101.37931034482759</v>
          </cell>
          <cell r="J10">
            <v>103.70207139709122</v>
          </cell>
          <cell r="K10">
            <v>104.02985074626865</v>
          </cell>
        </row>
        <row r="11">
          <cell r="B11">
            <v>38001</v>
          </cell>
          <cell r="C11">
            <v>95.471698113207552</v>
          </cell>
          <cell r="D11">
            <v>99.512195121951223</v>
          </cell>
          <cell r="E11">
            <v>112.979203539823</v>
          </cell>
          <cell r="F11">
            <v>94.715447154471548</v>
          </cell>
          <cell r="G11">
            <v>98.638325196649632</v>
          </cell>
          <cell r="H11">
            <v>100.34364261168385</v>
          </cell>
          <cell r="I11">
            <v>98.620689655172413</v>
          </cell>
          <cell r="J11">
            <v>103.80490671367708</v>
          </cell>
          <cell r="K11">
            <v>108.05970149253731</v>
          </cell>
        </row>
        <row r="12">
          <cell r="B12">
            <v>38002</v>
          </cell>
          <cell r="C12">
            <v>96.79245283018868</v>
          </cell>
          <cell r="D12">
            <v>99.349593495934968</v>
          </cell>
          <cell r="E12">
            <v>113.8641592920354</v>
          </cell>
          <cell r="F12">
            <v>97.560975609756099</v>
          </cell>
          <cell r="G12">
            <v>99.998111408039733</v>
          </cell>
          <cell r="H12">
            <v>100.34364261168385</v>
          </cell>
          <cell r="I12">
            <v>101.37931034482759</v>
          </cell>
          <cell r="J12">
            <v>104.46599089172909</v>
          </cell>
          <cell r="K12">
            <v>108.05970149253731</v>
          </cell>
        </row>
        <row r="13">
          <cell r="B13">
            <v>38005</v>
          </cell>
          <cell r="C13">
            <v>96.037735849056602</v>
          </cell>
          <cell r="D13">
            <v>98.536585365853654</v>
          </cell>
          <cell r="E13">
            <v>114.15929203539822</v>
          </cell>
          <cell r="F13">
            <v>95.528455284552848</v>
          </cell>
          <cell r="G13">
            <v>99.998111408039733</v>
          </cell>
          <cell r="H13">
            <v>103.78006872852235</v>
          </cell>
          <cell r="I13">
            <v>104.82758620689656</v>
          </cell>
          <cell r="J13">
            <v>105.90568532393124</v>
          </cell>
          <cell r="K13">
            <v>114.32835820895522</v>
          </cell>
        </row>
        <row r="14">
          <cell r="B14">
            <v>38006</v>
          </cell>
          <cell r="C14">
            <v>95.471698113207552</v>
          </cell>
          <cell r="D14">
            <v>98.211382113821131</v>
          </cell>
          <cell r="E14">
            <v>122.12389380530972</v>
          </cell>
          <cell r="F14">
            <v>94.308943089430898</v>
          </cell>
          <cell r="G14">
            <v>101.60058168632378</v>
          </cell>
          <cell r="H14">
            <v>105.49828178694159</v>
          </cell>
          <cell r="I14">
            <v>106.89655172413792</v>
          </cell>
          <cell r="J14">
            <v>106.56676950198325</v>
          </cell>
          <cell r="K14">
            <v>115.07462686567165</v>
          </cell>
        </row>
        <row r="15">
          <cell r="B15">
            <v>38007</v>
          </cell>
          <cell r="C15">
            <v>95.84905660377359</v>
          </cell>
          <cell r="D15">
            <v>97.723577235772368</v>
          </cell>
          <cell r="E15">
            <v>121.53380530973452</v>
          </cell>
          <cell r="F15">
            <v>96.341463414634148</v>
          </cell>
          <cell r="G15">
            <v>101.07272023342995</v>
          </cell>
          <cell r="H15">
            <v>116.15120274914091</v>
          </cell>
          <cell r="I15">
            <v>104.82758620689656</v>
          </cell>
          <cell r="J15">
            <v>106.24357279271339</v>
          </cell>
          <cell r="K15">
            <v>117.91044776119404</v>
          </cell>
        </row>
        <row r="16">
          <cell r="B16">
            <v>38008</v>
          </cell>
          <cell r="C16">
            <v>95.471698113207552</v>
          </cell>
          <cell r="D16">
            <v>98.699186991869908</v>
          </cell>
          <cell r="E16">
            <v>121.23893805309736</v>
          </cell>
          <cell r="F16">
            <v>98.373983739837399</v>
          </cell>
          <cell r="G16">
            <v>101.45988158528409</v>
          </cell>
          <cell r="H16">
            <v>112.7147766323024</v>
          </cell>
          <cell r="I16">
            <v>102.06896551724138</v>
          </cell>
          <cell r="J16">
            <v>106.06728367856617</v>
          </cell>
          <cell r="K16">
            <v>116.56716417910448</v>
          </cell>
        </row>
        <row r="17">
          <cell r="B17">
            <v>38009</v>
          </cell>
          <cell r="C17">
            <v>93.962264150943398</v>
          </cell>
          <cell r="D17">
            <v>99.1869918699187</v>
          </cell>
          <cell r="E17">
            <v>120.35398230088497</v>
          </cell>
          <cell r="F17">
            <v>95.934959349593498</v>
          </cell>
          <cell r="G17">
            <v>101.69406698835684</v>
          </cell>
          <cell r="H17">
            <v>118.55670103092784</v>
          </cell>
          <cell r="I17">
            <v>103.44827586206897</v>
          </cell>
          <cell r="J17">
            <v>106.19950051417658</v>
          </cell>
          <cell r="K17">
            <v>115.67164179104476</v>
          </cell>
        </row>
        <row r="18">
          <cell r="B18">
            <v>38012</v>
          </cell>
          <cell r="C18">
            <v>93.396226415094347</v>
          </cell>
          <cell r="D18">
            <v>98.373983739837399</v>
          </cell>
          <cell r="E18">
            <v>116.8141592920354</v>
          </cell>
          <cell r="F18">
            <v>95.528455284552848</v>
          </cell>
          <cell r="G18">
            <v>100.93107583641014</v>
          </cell>
          <cell r="H18">
            <v>121.99312714776633</v>
          </cell>
          <cell r="I18">
            <v>105.51724137931035</v>
          </cell>
          <cell r="J18">
            <v>105.89099456441897</v>
          </cell>
          <cell r="K18">
            <v>115.82089552238806</v>
          </cell>
        </row>
        <row r="19">
          <cell r="B19">
            <v>38013</v>
          </cell>
          <cell r="C19">
            <v>92.075471698113205</v>
          </cell>
          <cell r="D19">
            <v>95.934959349593498</v>
          </cell>
          <cell r="E19">
            <v>117.40398230088496</v>
          </cell>
          <cell r="F19">
            <v>93.495934959349597</v>
          </cell>
          <cell r="G19">
            <v>100.41265734331768</v>
          </cell>
          <cell r="H19">
            <v>116.49484536082475</v>
          </cell>
          <cell r="I19">
            <v>103.44827586206897</v>
          </cell>
          <cell r="J19">
            <v>107.21316292052299</v>
          </cell>
          <cell r="K19">
            <v>118.65671641791045</v>
          </cell>
        </row>
        <row r="20">
          <cell r="B20">
            <v>38014</v>
          </cell>
          <cell r="C20">
            <v>92.830188679245282</v>
          </cell>
          <cell r="D20">
            <v>96.747967479674799</v>
          </cell>
          <cell r="E20">
            <v>115.63407079646018</v>
          </cell>
          <cell r="F20">
            <v>92.682926829268297</v>
          </cell>
          <cell r="G20">
            <v>99.920679137668927</v>
          </cell>
          <cell r="H20">
            <v>117.5257731958763</v>
          </cell>
          <cell r="I20">
            <v>105.51724137931035</v>
          </cell>
          <cell r="J20">
            <v>106.88996621125311</v>
          </cell>
          <cell r="K20">
            <v>118.0597014925373</v>
          </cell>
        </row>
        <row r="21">
          <cell r="B21">
            <v>38015</v>
          </cell>
          <cell r="C21">
            <v>92.64150943396227</v>
          </cell>
          <cell r="D21">
            <v>97.886178861788622</v>
          </cell>
          <cell r="E21">
            <v>111.50442477876106</v>
          </cell>
          <cell r="F21">
            <v>93.902439024390233</v>
          </cell>
          <cell r="G21">
            <v>99.163353761603048</v>
          </cell>
          <cell r="H21">
            <v>118.55670103092784</v>
          </cell>
          <cell r="I21">
            <v>105.51724137931035</v>
          </cell>
          <cell r="J21">
            <v>106.21419127368883</v>
          </cell>
          <cell r="K21">
            <v>117.61194029850745</v>
          </cell>
        </row>
        <row r="22">
          <cell r="B22">
            <v>38016</v>
          </cell>
          <cell r="C22">
            <v>91.509433962264154</v>
          </cell>
          <cell r="D22">
            <v>101.13821138211382</v>
          </cell>
          <cell r="E22">
            <v>110.61946902654867</v>
          </cell>
          <cell r="F22">
            <v>93.089430894308947</v>
          </cell>
          <cell r="G22">
            <v>98.915948214808452</v>
          </cell>
          <cell r="H22">
            <v>128.86597938144331</v>
          </cell>
          <cell r="I22">
            <v>107.58620689655172</v>
          </cell>
          <cell r="J22">
            <v>106.84589393271631</v>
          </cell>
          <cell r="K22">
            <v>115.22388059701491</v>
          </cell>
        </row>
        <row r="23">
          <cell r="B23">
            <v>38019</v>
          </cell>
          <cell r="C23">
            <v>90.754716981132077</v>
          </cell>
          <cell r="D23">
            <v>100</v>
          </cell>
          <cell r="E23">
            <v>114.45415929203541</v>
          </cell>
          <cell r="F23">
            <v>91.463414634146346</v>
          </cell>
          <cell r="G23">
            <v>99.100085930934185</v>
          </cell>
          <cell r="H23">
            <v>128.86597938144331</v>
          </cell>
          <cell r="I23">
            <v>109.6551724137931</v>
          </cell>
          <cell r="J23">
            <v>107.46290583223153</v>
          </cell>
          <cell r="K23">
            <v>122.38805970149254</v>
          </cell>
        </row>
        <row r="24">
          <cell r="B24">
            <v>38020</v>
          </cell>
          <cell r="C24">
            <v>90.566037735849065</v>
          </cell>
          <cell r="D24">
            <v>98.048780487804876</v>
          </cell>
          <cell r="E24">
            <v>112.979203539823</v>
          </cell>
          <cell r="F24">
            <v>91.869918699186996</v>
          </cell>
          <cell r="G24">
            <v>98.5165110152126</v>
          </cell>
          <cell r="H24">
            <v>130.58419243986253</v>
          </cell>
          <cell r="I24">
            <v>113.79310344827587</v>
          </cell>
          <cell r="J24">
            <v>107.33068899662112</v>
          </cell>
          <cell r="K24">
            <v>122.38805970149254</v>
          </cell>
        </row>
        <row r="25">
          <cell r="B25">
            <v>38021</v>
          </cell>
          <cell r="C25">
            <v>89.811320754716988</v>
          </cell>
          <cell r="D25">
            <v>97.560975609756099</v>
          </cell>
          <cell r="E25">
            <v>105.01469026548671</v>
          </cell>
          <cell r="F25">
            <v>90.650406504065046</v>
          </cell>
          <cell r="G25">
            <v>96.564651224279743</v>
          </cell>
          <cell r="H25">
            <v>129.20962199312714</v>
          </cell>
          <cell r="I25">
            <v>110.34482758620689</v>
          </cell>
          <cell r="J25">
            <v>105.34743646246511</v>
          </cell>
          <cell r="K25">
            <v>118.35820895522389</v>
          </cell>
        </row>
        <row r="26">
          <cell r="B26">
            <v>38022</v>
          </cell>
          <cell r="C26">
            <v>89.622641509433961</v>
          </cell>
          <cell r="D26">
            <v>94.959349593495929</v>
          </cell>
          <cell r="E26">
            <v>105.60460176991151</v>
          </cell>
          <cell r="F26">
            <v>89.024390243902445</v>
          </cell>
          <cell r="G26">
            <v>96.83566417057763</v>
          </cell>
          <cell r="H26">
            <v>132.30240549828179</v>
          </cell>
          <cell r="I26">
            <v>110.34482758620689</v>
          </cell>
          <cell r="J26">
            <v>105.18583810783018</v>
          </cell>
          <cell r="K26">
            <v>117.91044776119404</v>
          </cell>
        </row>
        <row r="27">
          <cell r="B27">
            <v>38023</v>
          </cell>
          <cell r="C27">
            <v>91.886792452830193</v>
          </cell>
          <cell r="D27">
            <v>96.097560975609753</v>
          </cell>
          <cell r="E27">
            <v>110.32442477876106</v>
          </cell>
          <cell r="F27">
            <v>88.211382113821131</v>
          </cell>
          <cell r="G27">
            <v>97.152003323921846</v>
          </cell>
          <cell r="H27">
            <v>133.33333333333331</v>
          </cell>
          <cell r="I27">
            <v>113.10344827586208</v>
          </cell>
          <cell r="J27">
            <v>106.41986190686058</v>
          </cell>
          <cell r="K27">
            <v>117.16417910447761</v>
          </cell>
        </row>
        <row r="28">
          <cell r="B28">
            <v>38026</v>
          </cell>
          <cell r="C28">
            <v>90.754716981132077</v>
          </cell>
          <cell r="D28">
            <v>94.634146341463406</v>
          </cell>
          <cell r="E28">
            <v>108.84955752212389</v>
          </cell>
          <cell r="F28">
            <v>86.58536585365853</v>
          </cell>
          <cell r="G28">
            <v>96.768619155988262</v>
          </cell>
          <cell r="H28">
            <v>135.05154639175259</v>
          </cell>
          <cell r="I28">
            <v>120.68965517241379</v>
          </cell>
          <cell r="J28">
            <v>106.47862494490965</v>
          </cell>
          <cell r="K28">
            <v>114.92537313432835</v>
          </cell>
        </row>
        <row r="29">
          <cell r="B29">
            <v>38027</v>
          </cell>
          <cell r="C29">
            <v>89.811320754716988</v>
          </cell>
          <cell r="D29">
            <v>91.056910569105682</v>
          </cell>
          <cell r="E29">
            <v>109.73451327433628</v>
          </cell>
          <cell r="F29">
            <v>89.837398373983731</v>
          </cell>
          <cell r="G29">
            <v>96.813945363034591</v>
          </cell>
          <cell r="H29">
            <v>131.61512027491409</v>
          </cell>
          <cell r="I29">
            <v>119.31034482758621</v>
          </cell>
          <cell r="J29">
            <v>106.55207874247097</v>
          </cell>
          <cell r="K29">
            <v>111.94029850746267</v>
          </cell>
        </row>
        <row r="30">
          <cell r="B30">
            <v>38028</v>
          </cell>
          <cell r="C30">
            <v>89.811320754716988</v>
          </cell>
          <cell r="D30">
            <v>91.056910569105682</v>
          </cell>
          <cell r="E30">
            <v>109.73451327433628</v>
          </cell>
          <cell r="F30">
            <v>89.837398373983731</v>
          </cell>
          <cell r="G30">
            <v>96.813945363034591</v>
          </cell>
          <cell r="H30">
            <v>131.61512027491409</v>
          </cell>
          <cell r="I30">
            <v>119.31034482758621</v>
          </cell>
          <cell r="J30">
            <v>106.55207874247097</v>
          </cell>
          <cell r="K30">
            <v>111.94029850746267</v>
          </cell>
        </row>
        <row r="31">
          <cell r="B31">
            <v>38029</v>
          </cell>
          <cell r="C31">
            <v>89.622641509433961</v>
          </cell>
          <cell r="D31">
            <v>90.40650406504065</v>
          </cell>
          <cell r="E31">
            <v>110.61946902654867</v>
          </cell>
          <cell r="F31">
            <v>89.024390243902445</v>
          </cell>
          <cell r="G31">
            <v>97.348416887789313</v>
          </cell>
          <cell r="H31">
            <v>130.58419243986253</v>
          </cell>
          <cell r="I31">
            <v>120.68965517241379</v>
          </cell>
          <cell r="J31">
            <v>107.00749228735124</v>
          </cell>
          <cell r="K31">
            <v>112.38805970149252</v>
          </cell>
        </row>
        <row r="32">
          <cell r="B32">
            <v>38030</v>
          </cell>
          <cell r="C32">
            <v>91.132075471698116</v>
          </cell>
          <cell r="D32">
            <v>95.772357723577244</v>
          </cell>
          <cell r="E32">
            <v>121.53380530973452</v>
          </cell>
          <cell r="F32">
            <v>91.056910569105682</v>
          </cell>
          <cell r="G32">
            <v>98.304044419682896</v>
          </cell>
          <cell r="H32">
            <v>130.58419243986253</v>
          </cell>
          <cell r="I32">
            <v>120.68965517241379</v>
          </cell>
          <cell r="J32">
            <v>106.99280152783896</v>
          </cell>
          <cell r="K32">
            <v>116.71641791044776</v>
          </cell>
        </row>
        <row r="33">
          <cell r="B33">
            <v>38033</v>
          </cell>
          <cell r="C33">
            <v>91.320754716981128</v>
          </cell>
          <cell r="D33">
            <v>98.211382113821131</v>
          </cell>
          <cell r="E33">
            <v>120.05884955752212</v>
          </cell>
          <cell r="F33">
            <v>90.243902439024396</v>
          </cell>
          <cell r="G33">
            <v>98.304044419682896</v>
          </cell>
          <cell r="H33">
            <v>134.70790378006873</v>
          </cell>
          <cell r="I33">
            <v>124.82758620689656</v>
          </cell>
          <cell r="J33">
            <v>106.71367709710591</v>
          </cell>
          <cell r="K33">
            <v>118.0597014925373</v>
          </cell>
        </row>
        <row r="34">
          <cell r="B34">
            <v>38034</v>
          </cell>
          <cell r="C34">
            <v>92.452830188679243</v>
          </cell>
          <cell r="D34">
            <v>100.16260162601627</v>
          </cell>
          <cell r="E34">
            <v>126.25353982300884</v>
          </cell>
          <cell r="F34">
            <v>89.024390243902445</v>
          </cell>
          <cell r="G34">
            <v>99.586398360702162</v>
          </cell>
          <cell r="H34">
            <v>134.36426116838487</v>
          </cell>
          <cell r="I34">
            <v>125.51724137931035</v>
          </cell>
          <cell r="J34">
            <v>106.47862494490965</v>
          </cell>
          <cell r="K34">
            <v>116.11940298507464</v>
          </cell>
        </row>
        <row r="35">
          <cell r="B35">
            <v>38035</v>
          </cell>
          <cell r="C35">
            <v>94.339622641509436</v>
          </cell>
          <cell r="D35">
            <v>99.024390243902445</v>
          </cell>
          <cell r="E35">
            <v>124.77876106194689</v>
          </cell>
          <cell r="F35">
            <v>91.463414634146346</v>
          </cell>
          <cell r="G35">
            <v>99.432478115940654</v>
          </cell>
          <cell r="H35">
            <v>140.89347079037802</v>
          </cell>
          <cell r="I35">
            <v>128.27586206896549</v>
          </cell>
          <cell r="J35">
            <v>106.55207874247097</v>
          </cell>
          <cell r="K35">
            <v>114.4776119402985</v>
          </cell>
        </row>
        <row r="36">
          <cell r="B36">
            <v>38036</v>
          </cell>
          <cell r="C36">
            <v>95.660377358490564</v>
          </cell>
          <cell r="D36">
            <v>98.699186991869908</v>
          </cell>
          <cell r="E36">
            <v>128.31858407079645</v>
          </cell>
          <cell r="F36">
            <v>95.528455284552848</v>
          </cell>
          <cell r="G36">
            <v>100.04910339096686</v>
          </cell>
          <cell r="H36">
            <v>132.98969072164948</v>
          </cell>
          <cell r="I36">
            <v>132.41379310344828</v>
          </cell>
          <cell r="J36">
            <v>106.86058469222857</v>
          </cell>
          <cell r="K36">
            <v>111.94029850746267</v>
          </cell>
        </row>
        <row r="37">
          <cell r="B37">
            <v>38037</v>
          </cell>
          <cell r="C37">
            <v>96.603773584905667</v>
          </cell>
          <cell r="D37">
            <v>95.284552845528452</v>
          </cell>
          <cell r="E37">
            <v>125.07362831858408</v>
          </cell>
          <cell r="F37">
            <v>96.341463414634148</v>
          </cell>
          <cell r="G37">
            <v>99.978281192456961</v>
          </cell>
          <cell r="H37">
            <v>136.42611683848799</v>
          </cell>
          <cell r="I37">
            <v>132.41379310344828</v>
          </cell>
          <cell r="J37">
            <v>106.71367709710591</v>
          </cell>
          <cell r="K37">
            <v>108.95522388059702</v>
          </cell>
        </row>
        <row r="38">
          <cell r="B38">
            <v>38040</v>
          </cell>
          <cell r="C38">
            <v>95.660377358490564</v>
          </cell>
          <cell r="D38">
            <v>91.707317073170742</v>
          </cell>
          <cell r="E38">
            <v>129.49840707964603</v>
          </cell>
          <cell r="F38">
            <v>94.308943089430898</v>
          </cell>
          <cell r="G38">
            <v>100.8526992700592</v>
          </cell>
          <cell r="H38">
            <v>142.61168384879724</v>
          </cell>
          <cell r="I38">
            <v>140.68965517241378</v>
          </cell>
          <cell r="J38">
            <v>107.50697811076833</v>
          </cell>
          <cell r="K38">
            <v>110.00000000000001</v>
          </cell>
        </row>
        <row r="39">
          <cell r="B39">
            <v>38041</v>
          </cell>
          <cell r="C39">
            <v>94.905660377358487</v>
          </cell>
          <cell r="D39">
            <v>89.430894308943081</v>
          </cell>
          <cell r="E39">
            <v>123.59867256637168</v>
          </cell>
          <cell r="F39">
            <v>89.430894308943081</v>
          </cell>
          <cell r="G39">
            <v>99.04531676408655</v>
          </cell>
          <cell r="H39">
            <v>152.233676975945</v>
          </cell>
          <cell r="I39">
            <v>138.62068965517241</v>
          </cell>
          <cell r="J39">
            <v>107.46290583223153</v>
          </cell>
          <cell r="K39">
            <v>108.95522388059702</v>
          </cell>
        </row>
        <row r="40">
          <cell r="B40">
            <v>38042</v>
          </cell>
          <cell r="C40">
            <v>95.283018867924525</v>
          </cell>
          <cell r="D40">
            <v>90.894308943089428</v>
          </cell>
          <cell r="E40">
            <v>116.8141592920354</v>
          </cell>
          <cell r="F40">
            <v>91.463414634146346</v>
          </cell>
          <cell r="G40">
            <v>98.811131361013807</v>
          </cell>
          <cell r="H40">
            <v>154.63917525773198</v>
          </cell>
          <cell r="I40">
            <v>131.0344827586207</v>
          </cell>
          <cell r="J40">
            <v>106.97811076832673</v>
          </cell>
          <cell r="K40">
            <v>106.56716417910448</v>
          </cell>
        </row>
        <row r="41">
          <cell r="B41">
            <v>38043</v>
          </cell>
          <cell r="C41">
            <v>94.339622641509436</v>
          </cell>
          <cell r="D41">
            <v>91.707317073170742</v>
          </cell>
          <cell r="E41">
            <v>116.8141592920354</v>
          </cell>
          <cell r="F41">
            <v>91.056910569105682</v>
          </cell>
          <cell r="G41">
            <v>100.09820678193373</v>
          </cell>
          <cell r="H41">
            <v>168.38487972508591</v>
          </cell>
          <cell r="I41">
            <v>132.41379310344828</v>
          </cell>
          <cell r="J41">
            <v>107.66857646540326</v>
          </cell>
          <cell r="K41">
            <v>108.95522388059702</v>
          </cell>
        </row>
        <row r="42">
          <cell r="B42">
            <v>38044</v>
          </cell>
          <cell r="C42">
            <v>95.471698113207552</v>
          </cell>
          <cell r="D42">
            <v>92.195121951219519</v>
          </cell>
          <cell r="E42">
            <v>119.17389380530975</v>
          </cell>
          <cell r="F42">
            <v>92.276422764227632</v>
          </cell>
          <cell r="G42">
            <v>102.21720696134997</v>
          </cell>
          <cell r="H42">
            <v>161.85567010309279</v>
          </cell>
          <cell r="I42">
            <v>138.62068965517241</v>
          </cell>
          <cell r="J42">
            <v>108.9319817834582</v>
          </cell>
          <cell r="K42">
            <v>110.44776119402985</v>
          </cell>
        </row>
        <row r="43">
          <cell r="B43">
            <v>38047</v>
          </cell>
          <cell r="C43">
            <v>97.735849056603769</v>
          </cell>
          <cell r="D43">
            <v>93.008130081300806</v>
          </cell>
          <cell r="E43">
            <v>126.54867256637168</v>
          </cell>
          <cell r="F43">
            <v>93.495934959349597</v>
          </cell>
          <cell r="G43">
            <v>104.59022275942172</v>
          </cell>
          <cell r="H43">
            <v>159.45017182130584</v>
          </cell>
          <cell r="I43">
            <v>148.27586206896552</v>
          </cell>
          <cell r="J43">
            <v>110.37167621566033</v>
          </cell>
          <cell r="K43">
            <v>110.59701492537313</v>
          </cell>
        </row>
        <row r="44">
          <cell r="B44">
            <v>38048</v>
          </cell>
          <cell r="C44">
            <v>100</v>
          </cell>
          <cell r="D44">
            <v>92.357723577235774</v>
          </cell>
          <cell r="E44">
            <v>125.66371681415929</v>
          </cell>
          <cell r="F44">
            <v>93.495934959349597</v>
          </cell>
          <cell r="G44">
            <v>105.4542535812425</v>
          </cell>
          <cell r="H44">
            <v>164.60481099656357</v>
          </cell>
          <cell r="I44">
            <v>150.34482758620689</v>
          </cell>
          <cell r="J44">
            <v>110.72425444395475</v>
          </cell>
          <cell r="K44">
            <v>111.79104477611941</v>
          </cell>
        </row>
        <row r="45">
          <cell r="B45">
            <v>38049</v>
          </cell>
          <cell r="C45">
            <v>99.811320754716988</v>
          </cell>
          <cell r="D45">
            <v>93.495934959349597</v>
          </cell>
          <cell r="E45">
            <v>124.77876106194689</v>
          </cell>
          <cell r="F45">
            <v>93.495934959349597</v>
          </cell>
          <cell r="G45">
            <v>105.38437567871273</v>
          </cell>
          <cell r="H45">
            <v>159.79381443298971</v>
          </cell>
          <cell r="I45">
            <v>150.34482758620689</v>
          </cell>
          <cell r="J45">
            <v>111.87013368591157</v>
          </cell>
          <cell r="K45">
            <v>110.74626865671642</v>
          </cell>
        </row>
        <row r="46">
          <cell r="B46">
            <v>38050</v>
          </cell>
          <cell r="C46">
            <v>100.75471698113208</v>
          </cell>
          <cell r="D46">
            <v>94.471544715447152</v>
          </cell>
          <cell r="E46">
            <v>126.84353982300887</v>
          </cell>
          <cell r="F46">
            <v>95.528455284552848</v>
          </cell>
          <cell r="G46">
            <v>105.82441760545427</v>
          </cell>
          <cell r="H46">
            <v>152.233676975945</v>
          </cell>
          <cell r="I46">
            <v>148.27586206896552</v>
          </cell>
          <cell r="J46">
            <v>113.50080799177317</v>
          </cell>
          <cell r="K46">
            <v>110.74626865671642</v>
          </cell>
        </row>
        <row r="47">
          <cell r="B47">
            <v>38051</v>
          </cell>
          <cell r="C47">
            <v>100.9433962264151</v>
          </cell>
          <cell r="D47">
            <v>94.634146341463406</v>
          </cell>
          <cell r="E47">
            <v>126.54867256637168</v>
          </cell>
          <cell r="F47">
            <v>95.934959349593498</v>
          </cell>
          <cell r="G47">
            <v>106.80081964891075</v>
          </cell>
          <cell r="H47">
            <v>154.63917525773198</v>
          </cell>
          <cell r="I47">
            <v>145.51724137931035</v>
          </cell>
          <cell r="J47">
            <v>114.16189216982518</v>
          </cell>
          <cell r="K47">
            <v>111.19402985074626</v>
          </cell>
        </row>
        <row r="48">
          <cell r="B48">
            <v>38054</v>
          </cell>
          <cell r="C48">
            <v>100.56603773584906</v>
          </cell>
          <cell r="D48">
            <v>92.682926829268297</v>
          </cell>
          <cell r="E48">
            <v>124.18867256637169</v>
          </cell>
          <cell r="F48">
            <v>97.154471544715449</v>
          </cell>
          <cell r="G48">
            <v>106.89713783888422</v>
          </cell>
          <cell r="H48">
            <v>150.85910652920961</v>
          </cell>
          <cell r="I48">
            <v>147.58620689655174</v>
          </cell>
          <cell r="J48">
            <v>114.94050242397532</v>
          </cell>
          <cell r="K48">
            <v>113.28358208955225</v>
          </cell>
        </row>
        <row r="49">
          <cell r="B49">
            <v>38055</v>
          </cell>
          <cell r="C49">
            <v>99.622641509433961</v>
          </cell>
          <cell r="D49">
            <v>93.170731707317074</v>
          </cell>
          <cell r="E49">
            <v>125.36858407079646</v>
          </cell>
          <cell r="F49">
            <v>96.341463414634148</v>
          </cell>
          <cell r="G49">
            <v>107.1152702102947</v>
          </cell>
          <cell r="H49">
            <v>159.79381443298971</v>
          </cell>
          <cell r="I49">
            <v>148.96551724137933</v>
          </cell>
          <cell r="J49">
            <v>116.42426913471424</v>
          </cell>
          <cell r="K49">
            <v>113.58208955223881</v>
          </cell>
        </row>
        <row r="50">
          <cell r="B50">
            <v>38056</v>
          </cell>
          <cell r="C50">
            <v>100.56603773584906</v>
          </cell>
          <cell r="D50">
            <v>94.146341463414629</v>
          </cell>
          <cell r="E50">
            <v>123.8938053097345</v>
          </cell>
          <cell r="F50">
            <v>97.154471544715449</v>
          </cell>
          <cell r="G50">
            <v>106.5543583980963</v>
          </cell>
          <cell r="H50">
            <v>165.97938144329899</v>
          </cell>
          <cell r="I50">
            <v>146.20689655172413</v>
          </cell>
          <cell r="J50">
            <v>117.87865432642866</v>
          </cell>
          <cell r="K50">
            <v>113.88059701492537</v>
          </cell>
        </row>
        <row r="51">
          <cell r="B51">
            <v>38057</v>
          </cell>
          <cell r="C51">
            <v>100</v>
          </cell>
          <cell r="D51">
            <v>94.471544715447152</v>
          </cell>
          <cell r="E51">
            <v>122.41876106194691</v>
          </cell>
          <cell r="F51">
            <v>94.308943089430898</v>
          </cell>
          <cell r="G51">
            <v>105.79325583810987</v>
          </cell>
          <cell r="H51">
            <v>150.51546391752578</v>
          </cell>
          <cell r="I51">
            <v>142.06896551724137</v>
          </cell>
          <cell r="J51">
            <v>118.51035698545613</v>
          </cell>
          <cell r="K51">
            <v>112.53731343283582</v>
          </cell>
        </row>
        <row r="52">
          <cell r="B52">
            <v>38058</v>
          </cell>
          <cell r="C52">
            <v>96.981132075471692</v>
          </cell>
          <cell r="D52">
            <v>92.682926829268297</v>
          </cell>
          <cell r="E52">
            <v>120.35398230088497</v>
          </cell>
          <cell r="F52">
            <v>90.243902439024396</v>
          </cell>
          <cell r="G52">
            <v>104.56850395187867</v>
          </cell>
          <cell r="H52">
            <v>143.29896907216494</v>
          </cell>
          <cell r="I52">
            <v>137.93103448275863</v>
          </cell>
          <cell r="J52">
            <v>117.80520052886732</v>
          </cell>
          <cell r="K52">
            <v>111.49253731343282</v>
          </cell>
        </row>
        <row r="53">
          <cell r="B53">
            <v>38061</v>
          </cell>
          <cell r="C53">
            <v>97.735849056603769</v>
          </cell>
          <cell r="D53">
            <v>93.658536585365866</v>
          </cell>
          <cell r="E53">
            <v>124.77876106194689</v>
          </cell>
          <cell r="F53">
            <v>91.056910569105682</v>
          </cell>
          <cell r="G53">
            <v>106.22574339701036</v>
          </cell>
          <cell r="H53">
            <v>147.766323024055</v>
          </cell>
          <cell r="I53">
            <v>140.68965517241378</v>
          </cell>
          <cell r="J53">
            <v>119.50932863229029</v>
          </cell>
          <cell r="K53">
            <v>112.53731343283582</v>
          </cell>
        </row>
        <row r="54">
          <cell r="B54">
            <v>38062</v>
          </cell>
          <cell r="C54">
            <v>98.867924528301884</v>
          </cell>
          <cell r="D54">
            <v>92.520325203252028</v>
          </cell>
          <cell r="E54">
            <v>129.49840707964603</v>
          </cell>
          <cell r="F54">
            <v>90.650406504065046</v>
          </cell>
          <cell r="G54">
            <v>105.85180218887808</v>
          </cell>
          <cell r="H54">
            <v>144.67353951890033</v>
          </cell>
          <cell r="I54">
            <v>139.31034482758619</v>
          </cell>
          <cell r="J54">
            <v>119.81783458204789</v>
          </cell>
          <cell r="K54">
            <v>119.25373134328359</v>
          </cell>
        </row>
        <row r="55">
          <cell r="B55">
            <v>38063</v>
          </cell>
          <cell r="C55">
            <v>99.811320754716988</v>
          </cell>
          <cell r="D55">
            <v>93.333333333333329</v>
          </cell>
          <cell r="E55">
            <v>132.74336283185841</v>
          </cell>
          <cell r="F55">
            <v>92.682926829268297</v>
          </cell>
          <cell r="G55">
            <v>107.81121634765201</v>
          </cell>
          <cell r="H55">
            <v>146.73539518900341</v>
          </cell>
          <cell r="I55">
            <v>146.20689655172413</v>
          </cell>
          <cell r="J55">
            <v>120.65520787424708</v>
          </cell>
          <cell r="K55">
            <v>116.4179104477612</v>
          </cell>
        </row>
        <row r="56">
          <cell r="B56">
            <v>38064</v>
          </cell>
          <cell r="C56">
            <v>100.75471698113208</v>
          </cell>
          <cell r="D56">
            <v>90.731707317073173</v>
          </cell>
          <cell r="E56">
            <v>130.38336283185842</v>
          </cell>
          <cell r="F56">
            <v>92.682926829268297</v>
          </cell>
          <cell r="G56">
            <v>108.18893473970481</v>
          </cell>
          <cell r="H56">
            <v>146.39175257731958</v>
          </cell>
          <cell r="I56">
            <v>146.20689655172413</v>
          </cell>
          <cell r="J56">
            <v>120.00881445570735</v>
          </cell>
          <cell r="K56">
            <v>114.92537313432835</v>
          </cell>
        </row>
        <row r="57">
          <cell r="B57">
            <v>38065</v>
          </cell>
          <cell r="C57">
            <v>102.07547169811322</v>
          </cell>
          <cell r="D57">
            <v>89.59349593495935</v>
          </cell>
          <cell r="E57">
            <v>133.33318584070796</v>
          </cell>
          <cell r="F57">
            <v>90.243902439024396</v>
          </cell>
          <cell r="G57">
            <v>107.46938120284422</v>
          </cell>
          <cell r="H57">
            <v>149.82817869415808</v>
          </cell>
          <cell r="I57">
            <v>148.27586206896552</v>
          </cell>
          <cell r="J57">
            <v>120.44953724107535</v>
          </cell>
          <cell r="K57">
            <v>112.53731343283582</v>
          </cell>
        </row>
        <row r="58">
          <cell r="B58">
            <v>38068</v>
          </cell>
          <cell r="C58">
            <v>100.18867924528303</v>
          </cell>
          <cell r="D58">
            <v>89.430894308943081</v>
          </cell>
          <cell r="E58">
            <v>135.69309734513274</v>
          </cell>
          <cell r="F58">
            <v>89.837398373983731</v>
          </cell>
          <cell r="G58">
            <v>106.84709015193722</v>
          </cell>
          <cell r="H58">
            <v>151.20274914089347</v>
          </cell>
          <cell r="I58">
            <v>147.58620689655174</v>
          </cell>
          <cell r="J58">
            <v>121.69825179961803</v>
          </cell>
          <cell r="K58">
            <v>111.64179104477611</v>
          </cell>
        </row>
        <row r="59">
          <cell r="B59">
            <v>38069</v>
          </cell>
          <cell r="C59">
            <v>101.69811320754718</v>
          </cell>
          <cell r="D59">
            <v>92.682926829268297</v>
          </cell>
          <cell r="E59">
            <v>134.80814159292035</v>
          </cell>
          <cell r="F59">
            <v>89.024390243902445</v>
          </cell>
          <cell r="G59">
            <v>106.94624122985108</v>
          </cell>
          <cell r="H59">
            <v>153.60824742268042</v>
          </cell>
          <cell r="I59">
            <v>148.27586206896552</v>
          </cell>
          <cell r="J59">
            <v>121.77170559717936</v>
          </cell>
          <cell r="K59">
            <v>111.79104477611941</v>
          </cell>
        </row>
        <row r="60">
          <cell r="B60">
            <v>38070</v>
          </cell>
          <cell r="C60">
            <v>107.9245283018868</v>
          </cell>
          <cell r="D60">
            <v>93.495934959349597</v>
          </cell>
          <cell r="E60">
            <v>131.26831858407081</v>
          </cell>
          <cell r="F60">
            <v>89.837398373983731</v>
          </cell>
          <cell r="G60">
            <v>108.21159784322798</v>
          </cell>
          <cell r="H60">
            <v>154.29553264604812</v>
          </cell>
          <cell r="I60">
            <v>144.13793103448276</v>
          </cell>
          <cell r="J60">
            <v>122.75598648450124</v>
          </cell>
          <cell r="K60">
            <v>117.16417910447761</v>
          </cell>
        </row>
        <row r="61">
          <cell r="B61">
            <v>38071</v>
          </cell>
          <cell r="C61">
            <v>111.69811320754717</v>
          </cell>
          <cell r="D61">
            <v>90.569105691056905</v>
          </cell>
          <cell r="E61">
            <v>130.38336283185842</v>
          </cell>
          <cell r="F61">
            <v>88.211382113821131</v>
          </cell>
          <cell r="G61">
            <v>109.53833369531345</v>
          </cell>
          <cell r="H61">
            <v>159.10652920962198</v>
          </cell>
          <cell r="I61">
            <v>144.82758620689654</v>
          </cell>
          <cell r="J61">
            <v>122.62376964889083</v>
          </cell>
          <cell r="K61">
            <v>115.5223880597015</v>
          </cell>
        </row>
        <row r="62">
          <cell r="B62">
            <v>38072</v>
          </cell>
          <cell r="C62">
            <v>106.0377358490566</v>
          </cell>
          <cell r="D62">
            <v>90.243902439024396</v>
          </cell>
          <cell r="E62">
            <v>133.03823008849557</v>
          </cell>
          <cell r="F62">
            <v>90.243902439024396</v>
          </cell>
          <cell r="G62">
            <v>111.0794247348889</v>
          </cell>
          <cell r="H62">
            <v>162.19931271477662</v>
          </cell>
          <cell r="I62">
            <v>161.37931034482759</v>
          </cell>
          <cell r="J62">
            <v>123.43176142206551</v>
          </cell>
          <cell r="K62">
            <v>112.53731343283582</v>
          </cell>
        </row>
        <row r="63">
          <cell r="B63">
            <v>38075</v>
          </cell>
          <cell r="C63">
            <v>108.11320754716982</v>
          </cell>
          <cell r="D63">
            <v>92.032520325203251</v>
          </cell>
          <cell r="E63">
            <v>137.75796460176991</v>
          </cell>
          <cell r="F63">
            <v>92.682926829268297</v>
          </cell>
          <cell r="G63">
            <v>111.34854908922654</v>
          </cell>
          <cell r="H63">
            <v>159.79381443298971</v>
          </cell>
          <cell r="I63">
            <v>176.55172413793105</v>
          </cell>
          <cell r="J63">
            <v>125.26810636109884</v>
          </cell>
          <cell r="K63">
            <v>112.8358208955224</v>
          </cell>
        </row>
        <row r="64">
          <cell r="B64">
            <v>38076</v>
          </cell>
          <cell r="C64">
            <v>111.13207547169812</v>
          </cell>
          <cell r="D64">
            <v>95.284552845528452</v>
          </cell>
          <cell r="E64">
            <v>139.52787610619467</v>
          </cell>
          <cell r="F64">
            <v>94.715447154471548</v>
          </cell>
          <cell r="G64">
            <v>111.00293676049822</v>
          </cell>
          <cell r="H64">
            <v>159.79381443298971</v>
          </cell>
          <cell r="I64">
            <v>176.55172413793105</v>
          </cell>
          <cell r="J64">
            <v>126.86939914793594</v>
          </cell>
          <cell r="K64">
            <v>115.07462686567165</v>
          </cell>
          <cell r="L64" t="str">
            <v>NTT</v>
          </cell>
          <cell r="M64" t="str">
            <v>KDDI</v>
          </cell>
          <cell r="N64" t="str">
            <v>Softbank</v>
          </cell>
          <cell r="O64" t="str">
            <v>NTT DoCoMo</v>
          </cell>
          <cell r="P64" t="str">
            <v>TOPIX</v>
          </cell>
          <cell r="Q64" t="str">
            <v>沖縄セルラー</v>
          </cell>
        </row>
        <row r="65">
          <cell r="B65">
            <v>38077</v>
          </cell>
          <cell r="C65">
            <v>111.32075471698113</v>
          </cell>
          <cell r="D65">
            <v>95.447154471544721</v>
          </cell>
          <cell r="E65">
            <v>143.65769911504427</v>
          </cell>
          <cell r="F65">
            <v>93.495934959349597</v>
          </cell>
          <cell r="G65">
            <v>111.35421486510732</v>
          </cell>
          <cell r="H65">
            <v>158.76288659793815</v>
          </cell>
          <cell r="I65">
            <v>175.17241379310343</v>
          </cell>
          <cell r="J65">
            <v>129.61657117672982</v>
          </cell>
          <cell r="K65">
            <v>115.07462686567165</v>
          </cell>
          <cell r="L65">
            <v>100</v>
          </cell>
          <cell r="M65">
            <v>100</v>
          </cell>
          <cell r="N65">
            <v>100</v>
          </cell>
          <cell r="O65">
            <v>100</v>
          </cell>
          <cell r="P65">
            <v>100</v>
          </cell>
          <cell r="Q65">
            <v>100</v>
          </cell>
        </row>
        <row r="66">
          <cell r="B66">
            <v>38078</v>
          </cell>
          <cell r="C66">
            <v>109.62264150943398</v>
          </cell>
          <cell r="D66">
            <v>94.959349593495929</v>
          </cell>
          <cell r="E66">
            <v>157.22699115044247</v>
          </cell>
          <cell r="F66">
            <v>92.276422764227632</v>
          </cell>
          <cell r="G66">
            <v>110.95572196149162</v>
          </cell>
          <cell r="H66">
            <v>175.94501718213058</v>
          </cell>
          <cell r="I66">
            <v>179.31034482758622</v>
          </cell>
          <cell r="J66">
            <v>134.6261201704128</v>
          </cell>
          <cell r="K66">
            <v>118.35820895522389</v>
          </cell>
          <cell r="L66">
            <v>98.474576271186436</v>
          </cell>
          <cell r="M66">
            <v>99.488926746166953</v>
          </cell>
          <cell r="N66">
            <v>109.44557243989522</v>
          </cell>
          <cell r="O66">
            <v>98.695652173913047</v>
          </cell>
          <cell r="P66">
            <v>99.64213936212613</v>
          </cell>
          <cell r="Q66">
            <v>102.85343709468222</v>
          </cell>
        </row>
        <row r="67">
          <cell r="B67">
            <v>38079</v>
          </cell>
          <cell r="C67">
            <v>109.81132075471697</v>
          </cell>
          <cell r="D67">
            <v>96.747967479674799</v>
          </cell>
          <cell r="E67">
            <v>159.2920353982301</v>
          </cell>
          <cell r="F67">
            <v>93.089430894308947</v>
          </cell>
          <cell r="G67">
            <v>111.82352996723293</v>
          </cell>
          <cell r="H67">
            <v>177.66323024054981</v>
          </cell>
          <cell r="I67">
            <v>186.20689655172413</v>
          </cell>
          <cell r="J67">
            <v>137.7111796679888</v>
          </cell>
          <cell r="K67">
            <v>122.98507462686568</v>
          </cell>
          <cell r="L67">
            <v>98.644067796610173</v>
          </cell>
          <cell r="M67">
            <v>101.36286201022146</v>
          </cell>
          <cell r="N67">
            <v>110.88304795322213</v>
          </cell>
          <cell r="O67">
            <v>99.565217391304344</v>
          </cell>
          <cell r="P67">
            <v>100.42146146214054</v>
          </cell>
          <cell r="Q67">
            <v>106.87418936446174</v>
          </cell>
        </row>
        <row r="68">
          <cell r="B68">
            <v>38082</v>
          </cell>
          <cell r="C68">
            <v>116.79245283018869</v>
          </cell>
          <cell r="D68">
            <v>101.46341463414635</v>
          </cell>
          <cell r="E68">
            <v>168.43646017699118</v>
          </cell>
          <cell r="F68">
            <v>97.154471544715449</v>
          </cell>
          <cell r="G68">
            <v>113.24375112135148</v>
          </cell>
          <cell r="H68">
            <v>192.43986254295532</v>
          </cell>
          <cell r="I68">
            <v>191.72413793103448</v>
          </cell>
          <cell r="J68">
            <v>140.6493315704422</v>
          </cell>
          <cell r="K68">
            <v>123.43283582089552</v>
          </cell>
          <cell r="L68">
            <v>104.91525423728814</v>
          </cell>
          <cell r="M68">
            <v>106.30323679727427</v>
          </cell>
          <cell r="N68">
            <v>117.24847412605676</v>
          </cell>
          <cell r="O68">
            <v>103.91304347826087</v>
          </cell>
          <cell r="P68">
            <v>101.69686999143508</v>
          </cell>
          <cell r="Q68">
            <v>107.2632944228275</v>
          </cell>
        </row>
        <row r="69">
          <cell r="B69">
            <v>38083</v>
          </cell>
          <cell r="C69">
            <v>117.54716981132076</v>
          </cell>
          <cell r="D69">
            <v>104.06504065040652</v>
          </cell>
          <cell r="E69">
            <v>164.30663716814161</v>
          </cell>
          <cell r="F69">
            <v>97.967479674796749</v>
          </cell>
          <cell r="G69">
            <v>114.20693302108613</v>
          </cell>
          <cell r="H69">
            <v>180.06872852233678</v>
          </cell>
          <cell r="I69">
            <v>183.44827586206895</v>
          </cell>
          <cell r="J69">
            <v>138.88644042897019</v>
          </cell>
          <cell r="K69">
            <v>124.02985074626866</v>
          </cell>
          <cell r="L69">
            <v>105.59322033898304</v>
          </cell>
          <cell r="M69">
            <v>109.02896081771721</v>
          </cell>
          <cell r="N69">
            <v>114.37370790448287</v>
          </cell>
          <cell r="O69">
            <v>104.78260869565217</v>
          </cell>
          <cell r="P69">
            <v>102.56184120146197</v>
          </cell>
          <cell r="Q69">
            <v>107.78210116731518</v>
          </cell>
        </row>
        <row r="70">
          <cell r="B70">
            <v>38084</v>
          </cell>
          <cell r="C70">
            <v>115.47169811320754</v>
          </cell>
          <cell r="D70">
            <v>102.27642276422763</v>
          </cell>
          <cell r="E70">
            <v>161.65176991150443</v>
          </cell>
          <cell r="F70">
            <v>95.934959349593498</v>
          </cell>
          <cell r="G70">
            <v>113.769723982285</v>
          </cell>
          <cell r="H70">
            <v>176.97594501718211</v>
          </cell>
          <cell r="I70">
            <v>175.17241379310343</v>
          </cell>
          <cell r="J70">
            <v>138.78360511238429</v>
          </cell>
          <cell r="K70">
            <v>122.38805970149254</v>
          </cell>
          <cell r="L70">
            <v>103.72881355932205</v>
          </cell>
          <cell r="M70">
            <v>107.1550255536627</v>
          </cell>
          <cell r="N70">
            <v>112.5256571052625</v>
          </cell>
          <cell r="O70">
            <v>102.60869565217392</v>
          </cell>
          <cell r="P70">
            <v>102.16921211298897</v>
          </cell>
          <cell r="Q70">
            <v>106.35538261997407</v>
          </cell>
        </row>
        <row r="71">
          <cell r="B71">
            <v>38085</v>
          </cell>
          <cell r="C71">
            <v>118.49056603773585</v>
          </cell>
          <cell r="D71">
            <v>103.2520325203252</v>
          </cell>
          <cell r="E71">
            <v>164.60176991150442</v>
          </cell>
          <cell r="F71">
            <v>95.121951219512198</v>
          </cell>
          <cell r="G71">
            <v>114.24942634019209</v>
          </cell>
          <cell r="H71">
            <v>176.97594501718211</v>
          </cell>
          <cell r="I71">
            <v>180.68965517241381</v>
          </cell>
          <cell r="J71">
            <v>141.35448802703098</v>
          </cell>
          <cell r="K71">
            <v>120.44776119402985</v>
          </cell>
          <cell r="L71">
            <v>106.4406779661017</v>
          </cell>
          <cell r="M71">
            <v>108.1771720613288</v>
          </cell>
          <cell r="N71">
            <v>114.57914955166287</v>
          </cell>
          <cell r="O71">
            <v>101.7391304347826</v>
          </cell>
          <cell r="P71">
            <v>102.60000169602199</v>
          </cell>
          <cell r="Q71">
            <v>104.66926070038912</v>
          </cell>
        </row>
        <row r="72">
          <cell r="B72">
            <v>38086</v>
          </cell>
          <cell r="C72">
            <v>117.35849056603773</v>
          </cell>
          <cell r="D72">
            <v>101.30081300813008</v>
          </cell>
          <cell r="E72">
            <v>153.39221238938055</v>
          </cell>
          <cell r="F72">
            <v>94.308943089430898</v>
          </cell>
          <cell r="G72">
            <v>114.24942634019209</v>
          </cell>
          <cell r="H72">
            <v>170.10309278350516</v>
          </cell>
          <cell r="I72">
            <v>172.41379310344826</v>
          </cell>
          <cell r="J72">
            <v>138.47509916262669</v>
          </cell>
          <cell r="K72">
            <v>119.25373134328359</v>
          </cell>
          <cell r="L72">
            <v>105.42372881355932</v>
          </cell>
          <cell r="M72">
            <v>106.1328790459966</v>
          </cell>
          <cell r="N72">
            <v>106.77618626380803</v>
          </cell>
          <cell r="O72">
            <v>100.8695652173913</v>
          </cell>
          <cell r="P72">
            <v>102.60000169602199</v>
          </cell>
          <cell r="Q72">
            <v>103.63164721141376</v>
          </cell>
        </row>
        <row r="73">
          <cell r="B73">
            <v>38089</v>
          </cell>
          <cell r="C73">
            <v>118.30188679245283</v>
          </cell>
          <cell r="D73">
            <v>100.48780487804878</v>
          </cell>
          <cell r="E73">
            <v>160.76681415929204</v>
          </cell>
          <cell r="F73">
            <v>94.308943089430898</v>
          </cell>
          <cell r="G73">
            <v>113.93592007478823</v>
          </cell>
          <cell r="H73">
            <v>178.69415807560139</v>
          </cell>
          <cell r="I73">
            <v>177.93103448275863</v>
          </cell>
          <cell r="J73">
            <v>142.91170853533126</v>
          </cell>
          <cell r="K73">
            <v>122.23880597014924</v>
          </cell>
          <cell r="L73">
            <v>106.27118644067797</v>
          </cell>
          <cell r="M73">
            <v>105.28109028960817</v>
          </cell>
          <cell r="N73">
            <v>111.90964017218906</v>
          </cell>
          <cell r="O73">
            <v>100.8695652173913</v>
          </cell>
          <cell r="P73">
            <v>102.31846204726813</v>
          </cell>
          <cell r="Q73">
            <v>106.22568093385215</v>
          </cell>
        </row>
        <row r="74">
          <cell r="B74">
            <v>38090</v>
          </cell>
          <cell r="C74">
            <v>115.66037735849058</v>
          </cell>
          <cell r="D74">
            <v>101.13821138211382</v>
          </cell>
          <cell r="E74">
            <v>160.47185840707965</v>
          </cell>
          <cell r="F74">
            <v>93.089430894308947</v>
          </cell>
          <cell r="G74">
            <v>114.88304894286063</v>
          </cell>
          <cell r="H74">
            <v>181.44329896907217</v>
          </cell>
          <cell r="I74">
            <v>176.55172413793105</v>
          </cell>
          <cell r="J74">
            <v>145.42382841192889</v>
          </cell>
          <cell r="K74">
            <v>123.13432835820895</v>
          </cell>
          <cell r="L74">
            <v>103.89830508474576</v>
          </cell>
          <cell r="M74">
            <v>105.9625212947189</v>
          </cell>
          <cell r="N74">
            <v>111.70432172839566</v>
          </cell>
          <cell r="O74">
            <v>99.565217391304344</v>
          </cell>
          <cell r="P74">
            <v>103.16901707046122</v>
          </cell>
          <cell r="Q74">
            <v>107.00389105058366</v>
          </cell>
        </row>
        <row r="75">
          <cell r="B75">
            <v>38091</v>
          </cell>
          <cell r="C75">
            <v>115.47169811320754</v>
          </cell>
          <cell r="D75">
            <v>103.08943089430895</v>
          </cell>
          <cell r="E75">
            <v>156.93203539823011</v>
          </cell>
          <cell r="F75">
            <v>92.276422764227632</v>
          </cell>
          <cell r="G75">
            <v>115.0029745323374</v>
          </cell>
          <cell r="H75">
            <v>182.4742268041237</v>
          </cell>
          <cell r="I75">
            <v>172.41379310344826</v>
          </cell>
          <cell r="J75">
            <v>147.15733803437635</v>
          </cell>
          <cell r="K75">
            <v>138.05970149253733</v>
          </cell>
          <cell r="L75">
            <v>103.72881355932205</v>
          </cell>
          <cell r="M75">
            <v>108.0068143100511</v>
          </cell>
          <cell r="N75">
            <v>109.24025399610184</v>
          </cell>
          <cell r="O75">
            <v>98.695652173913047</v>
          </cell>
          <cell r="P75">
            <v>103.27671446621946</v>
          </cell>
          <cell r="Q75">
            <v>119.97405966277562</v>
          </cell>
        </row>
        <row r="76">
          <cell r="B76">
            <v>38092</v>
          </cell>
          <cell r="C76">
            <v>114.15094339622642</v>
          </cell>
          <cell r="D76">
            <v>101.62601626016261</v>
          </cell>
          <cell r="E76">
            <v>150.14734513274337</v>
          </cell>
          <cell r="F76">
            <v>90.650406504065046</v>
          </cell>
          <cell r="G76">
            <v>112.81220785843115</v>
          </cell>
          <cell r="H76">
            <v>175.25773195876289</v>
          </cell>
          <cell r="I76">
            <v>169.65517241379311</v>
          </cell>
          <cell r="J76">
            <v>145.89393271632142</v>
          </cell>
          <cell r="K76">
            <v>136.56716417910448</v>
          </cell>
          <cell r="L76">
            <v>102.54237288135593</v>
          </cell>
          <cell r="M76">
            <v>106.47359454855196</v>
          </cell>
          <cell r="N76">
            <v>104.51743697530758</v>
          </cell>
          <cell r="O76">
            <v>96.956521739130437</v>
          </cell>
          <cell r="P76">
            <v>101.30932896890343</v>
          </cell>
          <cell r="Q76">
            <v>118.67704280155642</v>
          </cell>
        </row>
        <row r="77">
          <cell r="B77">
            <v>38093</v>
          </cell>
          <cell r="C77">
            <v>113.58490566037736</v>
          </cell>
          <cell r="D77">
            <v>103.73983739837398</v>
          </cell>
          <cell r="E77">
            <v>150.73734513274337</v>
          </cell>
          <cell r="F77">
            <v>91.869918699186996</v>
          </cell>
          <cell r="G77">
            <v>112.95479655143109</v>
          </cell>
          <cell r="H77">
            <v>167.69759450171821</v>
          </cell>
          <cell r="I77">
            <v>166.89655172413794</v>
          </cell>
          <cell r="J77">
            <v>146.93697664169235</v>
          </cell>
          <cell r="K77">
            <v>144.02985074626866</v>
          </cell>
          <cell r="L77">
            <v>102.03389830508473</v>
          </cell>
          <cell r="M77">
            <v>108.68824531516184</v>
          </cell>
          <cell r="N77">
            <v>104.92813546458765</v>
          </cell>
          <cell r="O77">
            <v>98.260869565217391</v>
          </cell>
          <cell r="P77">
            <v>101.43737862842703</v>
          </cell>
          <cell r="Q77">
            <v>125.1621271076524</v>
          </cell>
        </row>
        <row r="78">
          <cell r="B78">
            <v>38096</v>
          </cell>
          <cell r="C78">
            <v>112.64150943396227</v>
          </cell>
          <cell r="D78">
            <v>103.73983739837398</v>
          </cell>
          <cell r="E78">
            <v>147.1975221238938</v>
          </cell>
          <cell r="F78">
            <v>91.056910569105682</v>
          </cell>
          <cell r="G78">
            <v>111.7073815616767</v>
          </cell>
          <cell r="H78">
            <v>162.54295532646049</v>
          </cell>
          <cell r="I78">
            <v>165.51724137931035</v>
          </cell>
          <cell r="J78">
            <v>145.4091376524166</v>
          </cell>
          <cell r="K78">
            <v>141.64179104477611</v>
          </cell>
          <cell r="L78">
            <v>101.18644067796609</v>
          </cell>
          <cell r="M78">
            <v>108.68824531516184</v>
          </cell>
          <cell r="N78">
            <v>102.46406773229381</v>
          </cell>
          <cell r="O78">
            <v>97.391304347826093</v>
          </cell>
          <cell r="P78">
            <v>100.31715611034319</v>
          </cell>
          <cell r="Q78">
            <v>123.08690012970169</v>
          </cell>
        </row>
        <row r="79">
          <cell r="B79">
            <v>38097</v>
          </cell>
          <cell r="C79">
            <v>111.88679245283019</v>
          </cell>
          <cell r="D79">
            <v>104.8780487804878</v>
          </cell>
          <cell r="E79">
            <v>156.63716814159292</v>
          </cell>
          <cell r="F79">
            <v>94.308943089430898</v>
          </cell>
          <cell r="G79">
            <v>113.72817495915919</v>
          </cell>
          <cell r="H79">
            <v>170.10309278350516</v>
          </cell>
          <cell r="I79">
            <v>166.89655172413794</v>
          </cell>
          <cell r="J79">
            <v>145.7323343616865</v>
          </cell>
          <cell r="K79">
            <v>138.95522388059703</v>
          </cell>
          <cell r="L79">
            <v>100.50847457627118</v>
          </cell>
          <cell r="M79">
            <v>109.88074957410564</v>
          </cell>
          <cell r="N79">
            <v>109.03499715400176</v>
          </cell>
          <cell r="O79">
            <v>100.8695652173913</v>
          </cell>
          <cell r="P79">
            <v>102.13189962941918</v>
          </cell>
          <cell r="Q79">
            <v>120.75226977950713</v>
          </cell>
        </row>
        <row r="80">
          <cell r="B80">
            <v>38098</v>
          </cell>
          <cell r="C80">
            <v>109.24528301886794</v>
          </cell>
          <cell r="D80">
            <v>102.60162601626017</v>
          </cell>
          <cell r="E80">
            <v>153.68716814159291</v>
          </cell>
          <cell r="F80">
            <v>92.276422764227632</v>
          </cell>
          <cell r="G80">
            <v>113.65451987270889</v>
          </cell>
          <cell r="H80">
            <v>168.72852233676977</v>
          </cell>
          <cell r="I80">
            <v>168.27586206896552</v>
          </cell>
          <cell r="J80">
            <v>146.46687233729983</v>
          </cell>
          <cell r="K80">
            <v>137.61194029850748</v>
          </cell>
          <cell r="L80">
            <v>98.135593220338976</v>
          </cell>
          <cell r="M80">
            <v>107.49574105621807</v>
          </cell>
          <cell r="N80">
            <v>106.98150470760139</v>
          </cell>
          <cell r="O80">
            <v>98.695652173913047</v>
          </cell>
          <cell r="P80">
            <v>102.06575477218185</v>
          </cell>
          <cell r="Q80">
            <v>119.58495460440986</v>
          </cell>
        </row>
        <row r="81">
          <cell r="B81">
            <v>38099</v>
          </cell>
          <cell r="C81">
            <v>112.26415094339623</v>
          </cell>
          <cell r="D81">
            <v>103.2520325203252</v>
          </cell>
          <cell r="E81">
            <v>151.62230088495576</v>
          </cell>
          <cell r="F81">
            <v>91.869918699186996</v>
          </cell>
          <cell r="G81">
            <v>113.86320928431807</v>
          </cell>
          <cell r="H81">
            <v>185.91065292096221</v>
          </cell>
          <cell r="I81">
            <v>165.51724137931035</v>
          </cell>
          <cell r="J81">
            <v>148.00940208608785</v>
          </cell>
          <cell r="K81">
            <v>141.79104477611941</v>
          </cell>
          <cell r="L81">
            <v>100.84745762711864</v>
          </cell>
          <cell r="M81">
            <v>108.1771720613288</v>
          </cell>
          <cell r="N81">
            <v>105.54415239766111</v>
          </cell>
          <cell r="O81">
            <v>98.260869565217391</v>
          </cell>
          <cell r="P81">
            <v>102.25316520102099</v>
          </cell>
          <cell r="Q81">
            <v>123.21660181582361</v>
          </cell>
        </row>
        <row r="82">
          <cell r="B82">
            <v>38100</v>
          </cell>
          <cell r="C82">
            <v>110.00000000000001</v>
          </cell>
          <cell r="D82">
            <v>105.04065040650406</v>
          </cell>
          <cell r="E82">
            <v>151.91725663716812</v>
          </cell>
          <cell r="F82">
            <v>92.276422764227632</v>
          </cell>
          <cell r="G82">
            <v>114.22393034872849</v>
          </cell>
          <cell r="H82">
            <v>196.5635738831615</v>
          </cell>
          <cell r="I82">
            <v>164.13793103448276</v>
          </cell>
          <cell r="J82">
            <v>148.96430145438518</v>
          </cell>
          <cell r="K82">
            <v>140.8955223880597</v>
          </cell>
          <cell r="L82">
            <v>98.813559322033896</v>
          </cell>
          <cell r="M82">
            <v>110.0511073253833</v>
          </cell>
          <cell r="N82">
            <v>105.74947084145447</v>
          </cell>
          <cell r="O82">
            <v>98.695652173913047</v>
          </cell>
          <cell r="P82">
            <v>102.57710539928597</v>
          </cell>
          <cell r="Q82">
            <v>122.43839169909209</v>
          </cell>
        </row>
        <row r="83">
          <cell r="B83">
            <v>38103</v>
          </cell>
          <cell r="C83">
            <v>109.81132075471697</v>
          </cell>
          <cell r="D83">
            <v>107.64227642276423</v>
          </cell>
          <cell r="E83">
            <v>146.6075221238938</v>
          </cell>
          <cell r="F83">
            <v>93.495934959349597</v>
          </cell>
          <cell r="G83">
            <v>114.3504660100662</v>
          </cell>
          <cell r="H83">
            <v>195.18900343642611</v>
          </cell>
          <cell r="I83">
            <v>160</v>
          </cell>
          <cell r="J83">
            <v>149.91920082268251</v>
          </cell>
          <cell r="K83">
            <v>156.71641791044777</v>
          </cell>
          <cell r="L83">
            <v>98.644067796610173</v>
          </cell>
          <cell r="M83">
            <v>112.77683134582624</v>
          </cell>
          <cell r="N83">
            <v>102.05336924301373</v>
          </cell>
          <cell r="O83">
            <v>100</v>
          </cell>
          <cell r="P83">
            <v>102.69073887197577</v>
          </cell>
          <cell r="Q83">
            <v>136.18677042801556</v>
          </cell>
        </row>
        <row r="84">
          <cell r="B84">
            <v>38104</v>
          </cell>
          <cell r="C84">
            <v>109.24528301886794</v>
          </cell>
          <cell r="D84">
            <v>106.34146341463415</v>
          </cell>
          <cell r="E84">
            <v>150.14734513274337</v>
          </cell>
          <cell r="F84">
            <v>92.276422764227632</v>
          </cell>
          <cell r="G84">
            <v>113.78199983002672</v>
          </cell>
          <cell r="H84">
            <v>188.65979381443299</v>
          </cell>
          <cell r="I84">
            <v>164.13793103448276</v>
          </cell>
          <cell r="J84">
            <v>150.93286322902895</v>
          </cell>
          <cell r="K84">
            <v>159.70149253731341</v>
          </cell>
          <cell r="L84">
            <v>98.135593220338976</v>
          </cell>
          <cell r="M84">
            <v>111.41396933560476</v>
          </cell>
          <cell r="N84">
            <v>104.51743697530758</v>
          </cell>
          <cell r="O84">
            <v>98.695652173913047</v>
          </cell>
          <cell r="P84">
            <v>102.18023625586187</v>
          </cell>
          <cell r="Q84">
            <v>138.78080415045395</v>
          </cell>
        </row>
        <row r="85">
          <cell r="B85">
            <v>38105</v>
          </cell>
          <cell r="C85">
            <v>104.15094339622641</v>
          </cell>
          <cell r="D85">
            <v>105.85365853658537</v>
          </cell>
          <cell r="E85">
            <v>149.85238938053098</v>
          </cell>
          <cell r="F85">
            <v>90.650406504065046</v>
          </cell>
          <cell r="G85">
            <v>113.96897043409287</v>
          </cell>
          <cell r="H85">
            <v>191.75257731958763</v>
          </cell>
          <cell r="I85">
            <v>179.31034482758622</v>
          </cell>
          <cell r="J85">
            <v>151.93183487586305</v>
          </cell>
          <cell r="K85">
            <v>158.20895522388059</v>
          </cell>
          <cell r="L85">
            <v>93.559322033898312</v>
          </cell>
          <cell r="M85">
            <v>110.90289608177173</v>
          </cell>
          <cell r="N85">
            <v>104.31211853151419</v>
          </cell>
          <cell r="O85">
            <v>96.956521739130437</v>
          </cell>
          <cell r="P85">
            <v>102.34814243192591</v>
          </cell>
          <cell r="Q85">
            <v>137.48378728923475</v>
          </cell>
        </row>
        <row r="86">
          <cell r="B86">
            <v>38106</v>
          </cell>
          <cell r="C86">
            <v>104.15094339622641</v>
          </cell>
          <cell r="D86">
            <v>105.85365853658537</v>
          </cell>
          <cell r="E86">
            <v>149.85238938053098</v>
          </cell>
          <cell r="F86">
            <v>90.650406504065046</v>
          </cell>
          <cell r="G86">
            <v>113.96897043409287</v>
          </cell>
          <cell r="H86">
            <v>191.75257731958763</v>
          </cell>
          <cell r="I86">
            <v>179.31034482758622</v>
          </cell>
          <cell r="J86">
            <v>151.93183487586305</v>
          </cell>
          <cell r="K86">
            <v>158.20895522388059</v>
          </cell>
          <cell r="L86">
            <v>93.559322033898312</v>
          </cell>
          <cell r="M86">
            <v>110.90289608177173</v>
          </cell>
          <cell r="N86">
            <v>104.31211853151419</v>
          </cell>
          <cell r="O86">
            <v>96.956521739130437</v>
          </cell>
          <cell r="P86">
            <v>102.34814243192591</v>
          </cell>
          <cell r="Q86">
            <v>137.48378728923475</v>
          </cell>
        </row>
        <row r="87">
          <cell r="B87">
            <v>38107</v>
          </cell>
          <cell r="C87">
            <v>109.43396226415094</v>
          </cell>
          <cell r="D87">
            <v>107.47967479674796</v>
          </cell>
          <cell r="E87">
            <v>147.49247787610619</v>
          </cell>
          <cell r="F87">
            <v>89.024390243902445</v>
          </cell>
          <cell r="G87">
            <v>112.02277641904077</v>
          </cell>
          <cell r="H87">
            <v>193.12714776632302</v>
          </cell>
          <cell r="I87">
            <v>172.41379310344826</v>
          </cell>
          <cell r="J87">
            <v>152.75451740855002</v>
          </cell>
          <cell r="K87">
            <v>167.1641791044776</v>
          </cell>
          <cell r="L87">
            <v>98.305084745762713</v>
          </cell>
          <cell r="M87">
            <v>112.60647359454856</v>
          </cell>
          <cell r="N87">
            <v>102.6693861760872</v>
          </cell>
          <cell r="O87">
            <v>95.217391304347828</v>
          </cell>
          <cell r="P87">
            <v>100.60039178107746</v>
          </cell>
          <cell r="Q87">
            <v>145.26588845654993</v>
          </cell>
        </row>
        <row r="88">
          <cell r="B88">
            <v>38110</v>
          </cell>
          <cell r="C88">
            <v>109.43396226415094</v>
          </cell>
          <cell r="D88">
            <v>107.47967479674796</v>
          </cell>
          <cell r="E88">
            <v>147.49247787610619</v>
          </cell>
          <cell r="F88">
            <v>89.024390243902445</v>
          </cell>
          <cell r="G88">
            <v>112.02277641904077</v>
          </cell>
          <cell r="H88">
            <v>193.12714776632302</v>
          </cell>
          <cell r="I88">
            <v>172.41379310344826</v>
          </cell>
          <cell r="J88">
            <v>152.75451740855002</v>
          </cell>
          <cell r="K88">
            <v>167.1641791044776</v>
          </cell>
          <cell r="L88">
            <v>98.305084745762713</v>
          </cell>
          <cell r="M88">
            <v>112.60647359454856</v>
          </cell>
          <cell r="N88">
            <v>102.6693861760872</v>
          </cell>
          <cell r="O88">
            <v>95.217391304347828</v>
          </cell>
          <cell r="P88">
            <v>100.60039178107746</v>
          </cell>
          <cell r="Q88">
            <v>145.26588845654993</v>
          </cell>
        </row>
        <row r="89">
          <cell r="B89">
            <v>38111</v>
          </cell>
          <cell r="C89">
            <v>109.43396226415094</v>
          </cell>
          <cell r="D89">
            <v>107.47967479674796</v>
          </cell>
          <cell r="E89">
            <v>147.49247787610619</v>
          </cell>
          <cell r="F89">
            <v>89.024390243902445</v>
          </cell>
          <cell r="G89">
            <v>112.02277641904077</v>
          </cell>
          <cell r="H89">
            <v>193.12714776632302</v>
          </cell>
          <cell r="I89">
            <v>172.41379310344826</v>
          </cell>
          <cell r="J89">
            <v>152.75451740855002</v>
          </cell>
          <cell r="K89">
            <v>167.1641791044776</v>
          </cell>
          <cell r="L89">
            <v>98.305084745762713</v>
          </cell>
          <cell r="M89">
            <v>112.60647359454856</v>
          </cell>
          <cell r="N89">
            <v>102.6693861760872</v>
          </cell>
          <cell r="O89">
            <v>95.217391304347828</v>
          </cell>
          <cell r="P89">
            <v>100.60039178107746</v>
          </cell>
          <cell r="Q89">
            <v>145.26588845654993</v>
          </cell>
        </row>
        <row r="90">
          <cell r="B90">
            <v>38112</v>
          </cell>
          <cell r="C90">
            <v>109.43396226415094</v>
          </cell>
          <cell r="D90">
            <v>107.47967479674796</v>
          </cell>
          <cell r="E90">
            <v>147.49247787610619</v>
          </cell>
          <cell r="F90">
            <v>89.024390243902445</v>
          </cell>
          <cell r="G90">
            <v>112.02277641904077</v>
          </cell>
          <cell r="H90">
            <v>193.12714776632302</v>
          </cell>
          <cell r="I90">
            <v>172.41379310344826</v>
          </cell>
          <cell r="J90">
            <v>152.75451740855002</v>
          </cell>
          <cell r="K90">
            <v>167.1641791044776</v>
          </cell>
          <cell r="L90">
            <v>98.305084745762713</v>
          </cell>
          <cell r="M90">
            <v>112.60647359454856</v>
          </cell>
          <cell r="N90">
            <v>102.6693861760872</v>
          </cell>
          <cell r="O90">
            <v>95.217391304347828</v>
          </cell>
          <cell r="P90">
            <v>100.60039178107746</v>
          </cell>
          <cell r="Q90">
            <v>145.26588845654993</v>
          </cell>
        </row>
        <row r="91">
          <cell r="B91">
            <v>38113</v>
          </cell>
          <cell r="C91">
            <v>104.71698113207549</v>
          </cell>
          <cell r="D91">
            <v>107.96747967479673</v>
          </cell>
          <cell r="E91">
            <v>144.24778761061947</v>
          </cell>
          <cell r="F91">
            <v>88.211382113821131</v>
          </cell>
          <cell r="G91">
            <v>110.03314478890263</v>
          </cell>
          <cell r="H91">
            <v>193.12714776632302</v>
          </cell>
          <cell r="I91">
            <v>172.41379310344826</v>
          </cell>
          <cell r="J91">
            <v>153.68003525782282</v>
          </cell>
          <cell r="K91">
            <v>170.14925373134329</v>
          </cell>
          <cell r="L91">
            <v>94.067796610169495</v>
          </cell>
          <cell r="M91">
            <v>113.11754684838161</v>
          </cell>
          <cell r="N91">
            <v>100.41076009097338</v>
          </cell>
          <cell r="O91">
            <v>94.347826086956516</v>
          </cell>
          <cell r="P91">
            <v>98.813632624678817</v>
          </cell>
          <cell r="Q91">
            <v>147.85992217898834</v>
          </cell>
        </row>
        <row r="92">
          <cell r="B92">
            <v>38114</v>
          </cell>
          <cell r="C92">
            <v>103.96226415094341</v>
          </cell>
          <cell r="D92">
            <v>106.5040650406504</v>
          </cell>
          <cell r="E92">
            <v>140.1178761061947</v>
          </cell>
          <cell r="F92">
            <v>87.804878048780495</v>
          </cell>
          <cell r="G92">
            <v>108.6780800574132</v>
          </cell>
          <cell r="H92">
            <v>191.06529209621993</v>
          </cell>
          <cell r="I92">
            <v>168.27586206896552</v>
          </cell>
          <cell r="J92">
            <v>151.90245335683855</v>
          </cell>
          <cell r="K92">
            <v>165.67164179104478</v>
          </cell>
          <cell r="L92">
            <v>93.389830508474574</v>
          </cell>
          <cell r="M92">
            <v>111.58432708688247</v>
          </cell>
          <cell r="N92">
            <v>97.535932267706173</v>
          </cell>
          <cell r="O92">
            <v>93.913043478260875</v>
          </cell>
          <cell r="P92">
            <v>97.596736853709629</v>
          </cell>
          <cell r="Q92">
            <v>143.96887159533074</v>
          </cell>
        </row>
        <row r="93">
          <cell r="B93">
            <v>38117</v>
          </cell>
          <cell r="C93">
            <v>94.905660377358487</v>
          </cell>
          <cell r="D93">
            <v>99.1869918699187</v>
          </cell>
          <cell r="E93">
            <v>125.36858407079646</v>
          </cell>
          <cell r="F93">
            <v>76.016260162601625</v>
          </cell>
          <cell r="G93">
            <v>102.50710582725048</v>
          </cell>
          <cell r="H93">
            <v>166.66666666666669</v>
          </cell>
          <cell r="I93">
            <v>151.72413793103448</v>
          </cell>
          <cell r="J93">
            <v>138.93051270750698</v>
          </cell>
          <cell r="K93">
            <v>140.14925373134329</v>
          </cell>
          <cell r="L93">
            <v>85.254237288135599</v>
          </cell>
          <cell r="M93">
            <v>103.91822827938671</v>
          </cell>
          <cell r="N93">
            <v>87.268962849250798</v>
          </cell>
          <cell r="O93">
            <v>81.304347826086953</v>
          </cell>
          <cell r="P93">
            <v>92.054985032606012</v>
          </cell>
          <cell r="Q93">
            <v>121.78988326848248</v>
          </cell>
        </row>
        <row r="94">
          <cell r="B94">
            <v>38118</v>
          </cell>
          <cell r="C94">
            <v>94.716981132075475</v>
          </cell>
          <cell r="D94">
            <v>97.560975609756099</v>
          </cell>
          <cell r="E94">
            <v>114.45415929203541</v>
          </cell>
          <cell r="F94">
            <v>77.642276422764226</v>
          </cell>
          <cell r="G94">
            <v>102.82344498059473</v>
          </cell>
          <cell r="H94">
            <v>154.29553264604812</v>
          </cell>
          <cell r="I94">
            <v>148.96551724137933</v>
          </cell>
          <cell r="J94">
            <v>134.7583370060232</v>
          </cell>
          <cell r="K94">
            <v>130.59701492537314</v>
          </cell>
          <cell r="L94">
            <v>85.084745762711862</v>
          </cell>
          <cell r="M94">
            <v>102.21465076660988</v>
          </cell>
          <cell r="N94">
            <v>79.671441208575942</v>
          </cell>
          <cell r="O94">
            <v>83.043478260869563</v>
          </cell>
          <cell r="P94">
            <v>92.339068714330537</v>
          </cell>
          <cell r="Q94">
            <v>113.48897535667963</v>
          </cell>
        </row>
        <row r="95">
          <cell r="B95">
            <v>38119</v>
          </cell>
          <cell r="C95">
            <v>99.433962264150949</v>
          </cell>
          <cell r="D95">
            <v>98.211382113821131</v>
          </cell>
          <cell r="E95">
            <v>123.3037168141593</v>
          </cell>
          <cell r="F95">
            <v>79.268292682926827</v>
          </cell>
          <cell r="G95">
            <v>105.9792821461959</v>
          </cell>
          <cell r="H95">
            <v>171.47766323024055</v>
          </cell>
          <cell r="I95">
            <v>155.86206896551724</v>
          </cell>
          <cell r="J95">
            <v>140.53180549434404</v>
          </cell>
          <cell r="K95">
            <v>144.02985074626866</v>
          </cell>
          <cell r="L95">
            <v>89.322033898305079</v>
          </cell>
          <cell r="M95">
            <v>102.8960817717206</v>
          </cell>
          <cell r="N95">
            <v>85.831610539310503</v>
          </cell>
          <cell r="O95">
            <v>84.782608695652172</v>
          </cell>
          <cell r="P95">
            <v>95.173121443653912</v>
          </cell>
          <cell r="Q95">
            <v>125.1621271076524</v>
          </cell>
        </row>
        <row r="96">
          <cell r="B96">
            <v>38120</v>
          </cell>
          <cell r="C96">
            <v>97.547169811320757</v>
          </cell>
          <cell r="D96">
            <v>96.422764227642276</v>
          </cell>
          <cell r="E96">
            <v>120.05884955752212</v>
          </cell>
          <cell r="F96">
            <v>78.455284552845526</v>
          </cell>
          <cell r="G96">
            <v>103.48822935060767</v>
          </cell>
          <cell r="H96">
            <v>168.72852233676977</v>
          </cell>
          <cell r="I96">
            <v>153.10344827586206</v>
          </cell>
          <cell r="J96">
            <v>138.79829587189656</v>
          </cell>
          <cell r="K96">
            <v>141.94029850746267</v>
          </cell>
          <cell r="L96">
            <v>87.627118644067792</v>
          </cell>
          <cell r="M96">
            <v>101.02214650766609</v>
          </cell>
          <cell r="N96">
            <v>83.572861250810064</v>
          </cell>
          <cell r="O96">
            <v>83.913043478260875</v>
          </cell>
          <cell r="P96">
            <v>92.936068451447142</v>
          </cell>
          <cell r="Q96">
            <v>123.34630350194553</v>
          </cell>
        </row>
        <row r="97">
          <cell r="B97">
            <v>38121</v>
          </cell>
          <cell r="C97">
            <v>97.735849056603769</v>
          </cell>
          <cell r="D97">
            <v>96.910569105691053</v>
          </cell>
          <cell r="E97">
            <v>112.09424778761061</v>
          </cell>
          <cell r="F97">
            <v>79.674796747967477</v>
          </cell>
          <cell r="G97">
            <v>103.07085052738931</v>
          </cell>
          <cell r="H97">
            <v>169.41580756013747</v>
          </cell>
          <cell r="I97">
            <v>144.82758620689654</v>
          </cell>
          <cell r="J97">
            <v>134.8464815630968</v>
          </cell>
          <cell r="K97">
            <v>137.01492537313433</v>
          </cell>
          <cell r="L97">
            <v>87.79661016949153</v>
          </cell>
          <cell r="M97">
            <v>101.53321976149914</v>
          </cell>
          <cell r="N97">
            <v>78.028708853148942</v>
          </cell>
          <cell r="O97">
            <v>85.217391304347828</v>
          </cell>
          <cell r="P97">
            <v>92.561247593768812</v>
          </cell>
          <cell r="Q97">
            <v>119.06614785992218</v>
          </cell>
        </row>
        <row r="98">
          <cell r="B98">
            <v>38124</v>
          </cell>
          <cell r="C98">
            <v>96.415094339622641</v>
          </cell>
          <cell r="D98">
            <v>96.747967479674799</v>
          </cell>
          <cell r="E98">
            <v>100.88495575221239</v>
          </cell>
          <cell r="F98">
            <v>77.235772357723576</v>
          </cell>
          <cell r="G98">
            <v>99.507077498371089</v>
          </cell>
          <cell r="H98">
            <v>158.07560137457045</v>
          </cell>
          <cell r="I98">
            <v>134.89655172413794</v>
          </cell>
          <cell r="J98">
            <v>124.56294990451006</v>
          </cell>
          <cell r="K98">
            <v>122.08955223880598</v>
          </cell>
          <cell r="L98">
            <v>86.610169491525426</v>
          </cell>
          <cell r="M98">
            <v>101.36286201022146</v>
          </cell>
          <cell r="N98">
            <v>70.225930370374016</v>
          </cell>
          <cell r="O98">
            <v>82.608695652173907</v>
          </cell>
          <cell r="P98">
            <v>89.360854116669358</v>
          </cell>
          <cell r="Q98">
            <v>106.09597924773023</v>
          </cell>
        </row>
        <row r="99">
          <cell r="B99">
            <v>38125</v>
          </cell>
          <cell r="C99">
            <v>101.13207547169812</v>
          </cell>
          <cell r="D99">
            <v>97.398373983739845</v>
          </cell>
          <cell r="E99">
            <v>112.09424778761061</v>
          </cell>
          <cell r="F99">
            <v>78.048780487804876</v>
          </cell>
          <cell r="G99">
            <v>101.62607767778734</v>
          </cell>
          <cell r="H99">
            <v>170.79037800687286</v>
          </cell>
          <cell r="I99">
            <v>140.68965517241378</v>
          </cell>
          <cell r="J99">
            <v>127.31012193330393</v>
          </cell>
          <cell r="K99">
            <v>127.61194029850746</v>
          </cell>
          <cell r="L99">
            <v>90.847457627118644</v>
          </cell>
          <cell r="M99">
            <v>102.0442930153322</v>
          </cell>
          <cell r="N99">
            <v>78.028708853148942</v>
          </cell>
          <cell r="O99">
            <v>83.478260869565219</v>
          </cell>
          <cell r="P99">
            <v>91.263790778728492</v>
          </cell>
          <cell r="Q99">
            <v>110.89494163424125</v>
          </cell>
        </row>
        <row r="100">
          <cell r="B100">
            <v>38126</v>
          </cell>
          <cell r="C100">
            <v>102.26415094339623</v>
          </cell>
          <cell r="D100">
            <v>100.32520325203251</v>
          </cell>
          <cell r="E100">
            <v>119.17389380530975</v>
          </cell>
          <cell r="F100">
            <v>78.455284552845526</v>
          </cell>
          <cell r="G100">
            <v>104.4542441382827</v>
          </cell>
          <cell r="H100">
            <v>185.22336769759451</v>
          </cell>
          <cell r="I100">
            <v>146.20689655172413</v>
          </cell>
          <cell r="J100">
            <v>132.93668282650211</v>
          </cell>
          <cell r="K100">
            <v>138.35820895522389</v>
          </cell>
          <cell r="L100">
            <v>91.86440677966101</v>
          </cell>
          <cell r="M100">
            <v>105.1107325383305</v>
          </cell>
          <cell r="N100">
            <v>82.956844317736596</v>
          </cell>
          <cell r="O100">
            <v>83.913043478260875</v>
          </cell>
          <cell r="P100">
            <v>93.803583694444683</v>
          </cell>
          <cell r="Q100">
            <v>120.23346303501945</v>
          </cell>
        </row>
        <row r="101">
          <cell r="B101">
            <v>38127</v>
          </cell>
          <cell r="C101">
            <v>102.45283018867926</v>
          </cell>
          <cell r="D101">
            <v>99.512195121951223</v>
          </cell>
          <cell r="E101">
            <v>113.56920353982302</v>
          </cell>
          <cell r="F101">
            <v>80.081300813008127</v>
          </cell>
          <cell r="G101">
            <v>104.33431854880595</v>
          </cell>
          <cell r="H101">
            <v>190.37800687285221</v>
          </cell>
          <cell r="I101">
            <v>140.68965517241378</v>
          </cell>
          <cell r="J101">
            <v>132.93668282650211</v>
          </cell>
          <cell r="K101">
            <v>136.41791044776119</v>
          </cell>
          <cell r="L101">
            <v>92.033898305084747</v>
          </cell>
          <cell r="M101">
            <v>104.25894378194207</v>
          </cell>
          <cell r="N101">
            <v>79.055424275502489</v>
          </cell>
          <cell r="O101">
            <v>85.652173913043484</v>
          </cell>
          <cell r="P101">
            <v>93.695886298686432</v>
          </cell>
          <cell r="Q101">
            <v>118.54734111543451</v>
          </cell>
        </row>
        <row r="102">
          <cell r="B102">
            <v>38128</v>
          </cell>
          <cell r="C102">
            <v>105.28301886792453</v>
          </cell>
          <cell r="D102">
            <v>100.65040650406505</v>
          </cell>
          <cell r="E102">
            <v>120.35398230088497</v>
          </cell>
          <cell r="F102">
            <v>82.520325203252028</v>
          </cell>
          <cell r="G102">
            <v>106.25312798043419</v>
          </cell>
          <cell r="H102">
            <v>189.34707903780068</v>
          </cell>
          <cell r="I102">
            <v>146.20689655172413</v>
          </cell>
          <cell r="J102">
            <v>135.84545320993092</v>
          </cell>
          <cell r="K102">
            <v>139.85074626865674</v>
          </cell>
          <cell r="L102">
            <v>94.576271186440678</v>
          </cell>
          <cell r="M102">
            <v>105.45144804088586</v>
          </cell>
          <cell r="N102">
            <v>83.778302897990059</v>
          </cell>
          <cell r="O102">
            <v>88.260869565217391</v>
          </cell>
          <cell r="P102">
            <v>95.419044630818419</v>
          </cell>
          <cell r="Q102">
            <v>121.53047989623865</v>
          </cell>
        </row>
        <row r="103">
          <cell r="B103">
            <v>38131</v>
          </cell>
          <cell r="C103">
            <v>103.01886792452831</v>
          </cell>
          <cell r="D103">
            <v>100.32520325203251</v>
          </cell>
          <cell r="E103">
            <v>120.94380530973451</v>
          </cell>
          <cell r="F103">
            <v>83.333333333333343</v>
          </cell>
          <cell r="G103">
            <v>106.78948809714919</v>
          </cell>
          <cell r="H103">
            <v>206.87285223367701</v>
          </cell>
          <cell r="I103">
            <v>146.20689655172413</v>
          </cell>
          <cell r="J103">
            <v>136.77097105920376</v>
          </cell>
          <cell r="K103">
            <v>141.79104477611941</v>
          </cell>
          <cell r="L103">
            <v>92.542372881355931</v>
          </cell>
          <cell r="M103">
            <v>105.1107325383305</v>
          </cell>
          <cell r="N103">
            <v>84.188878183883503</v>
          </cell>
          <cell r="O103">
            <v>89.130434782608688</v>
          </cell>
          <cell r="P103">
            <v>95.900714873264775</v>
          </cell>
          <cell r="Q103">
            <v>123.21660181582361</v>
          </cell>
        </row>
        <row r="104">
          <cell r="B104">
            <v>38132</v>
          </cell>
          <cell r="C104">
            <v>102.26415094339623</v>
          </cell>
          <cell r="D104">
            <v>98.211382113821131</v>
          </cell>
          <cell r="E104">
            <v>123.00884955752211</v>
          </cell>
          <cell r="F104">
            <v>80.894308943089428</v>
          </cell>
          <cell r="G104">
            <v>105.35132531940812</v>
          </cell>
          <cell r="H104">
            <v>188.65979381443299</v>
          </cell>
          <cell r="I104">
            <v>147.58620689655174</v>
          </cell>
          <cell r="J104">
            <v>136.00705156456587</v>
          </cell>
          <cell r="K104">
            <v>142.98507462686567</v>
          </cell>
          <cell r="L104">
            <v>91.86440677966101</v>
          </cell>
          <cell r="M104">
            <v>102.8960817717206</v>
          </cell>
          <cell r="N104">
            <v>85.626353697210419</v>
          </cell>
          <cell r="O104">
            <v>86.521739130434781</v>
          </cell>
          <cell r="P104">
            <v>94.609194135155988</v>
          </cell>
          <cell r="Q104">
            <v>124.25421530479896</v>
          </cell>
        </row>
        <row r="105">
          <cell r="B105">
            <v>38133</v>
          </cell>
          <cell r="C105">
            <v>105.09433962264151</v>
          </cell>
          <cell r="D105">
            <v>99.1869918699187</v>
          </cell>
          <cell r="E105">
            <v>121.82876106194689</v>
          </cell>
          <cell r="F105">
            <v>80.894308943089428</v>
          </cell>
          <cell r="G105">
            <v>106.44482006440099</v>
          </cell>
          <cell r="H105">
            <v>192.43986254295532</v>
          </cell>
          <cell r="I105">
            <v>148.96551724137933</v>
          </cell>
          <cell r="J105">
            <v>137.25576612310857</v>
          </cell>
          <cell r="K105">
            <v>150.74626865671641</v>
          </cell>
          <cell r="L105">
            <v>94.406779661016955</v>
          </cell>
          <cell r="M105">
            <v>103.91822827938671</v>
          </cell>
          <cell r="N105">
            <v>84.80489511695697</v>
          </cell>
          <cell r="O105">
            <v>86.521739130434781</v>
          </cell>
          <cell r="P105">
            <v>95.591190861833567</v>
          </cell>
          <cell r="Q105">
            <v>130.99870298313877</v>
          </cell>
        </row>
        <row r="106">
          <cell r="B106">
            <v>38134</v>
          </cell>
          <cell r="C106">
            <v>104.33962264150945</v>
          </cell>
          <cell r="D106">
            <v>102.4390243902439</v>
          </cell>
          <cell r="E106">
            <v>122.71371681415928</v>
          </cell>
          <cell r="F106">
            <v>82.113821138211378</v>
          </cell>
          <cell r="G106">
            <v>106.38816230559307</v>
          </cell>
          <cell r="H106">
            <v>183.84879725085909</v>
          </cell>
          <cell r="I106">
            <v>150.34482758620689</v>
          </cell>
          <cell r="J106">
            <v>136.49184662847068</v>
          </cell>
          <cell r="K106">
            <v>147.31343283582089</v>
          </cell>
          <cell r="L106">
            <v>93.728813559322035</v>
          </cell>
          <cell r="M106">
            <v>107.32538330494037</v>
          </cell>
          <cell r="N106">
            <v>85.420912050030424</v>
          </cell>
          <cell r="O106">
            <v>87.826086956521749</v>
          </cell>
          <cell r="P106">
            <v>95.54031020242023</v>
          </cell>
          <cell r="Q106">
            <v>128.01556420233462</v>
          </cell>
        </row>
        <row r="107">
          <cell r="B107">
            <v>38135</v>
          </cell>
          <cell r="C107">
            <v>102.45283018867926</v>
          </cell>
          <cell r="D107">
            <v>104.71544715447155</v>
          </cell>
          <cell r="E107">
            <v>124.77876106194689</v>
          </cell>
          <cell r="F107">
            <v>84.552845528455293</v>
          </cell>
          <cell r="G107">
            <v>107.87448417832086</v>
          </cell>
          <cell r="H107">
            <v>194.50171821305841</v>
          </cell>
          <cell r="I107">
            <v>160</v>
          </cell>
          <cell r="J107">
            <v>136.97664169237547</v>
          </cell>
          <cell r="K107">
            <v>144.77611940298507</v>
          </cell>
          <cell r="L107">
            <v>92.033898305084747</v>
          </cell>
          <cell r="M107">
            <v>109.71039182282793</v>
          </cell>
          <cell r="N107">
            <v>86.858387563357326</v>
          </cell>
          <cell r="O107">
            <v>90.434782608695656</v>
          </cell>
          <cell r="P107">
            <v>96.875079501030342</v>
          </cell>
          <cell r="Q107">
            <v>125.81063553826199</v>
          </cell>
        </row>
        <row r="108">
          <cell r="B108">
            <v>38138</v>
          </cell>
          <cell r="C108">
            <v>102.8301886792453</v>
          </cell>
          <cell r="D108">
            <v>100.65040650406505</v>
          </cell>
          <cell r="E108">
            <v>138.64292035398228</v>
          </cell>
          <cell r="F108">
            <v>82.520325203252028</v>
          </cell>
          <cell r="G108">
            <v>107.87448417832086</v>
          </cell>
          <cell r="H108">
            <v>198.28178694158078</v>
          </cell>
          <cell r="I108">
            <v>158.62068965517241</v>
          </cell>
          <cell r="J108">
            <v>136.74158954017921</v>
          </cell>
          <cell r="K108">
            <v>141.79104477611941</v>
          </cell>
          <cell r="L108">
            <v>92.372881355932208</v>
          </cell>
          <cell r="M108">
            <v>105.45144804088586</v>
          </cell>
          <cell r="N108">
            <v>96.50921684535264</v>
          </cell>
          <cell r="O108">
            <v>88.260869565217391</v>
          </cell>
          <cell r="P108">
            <v>96.875079501030342</v>
          </cell>
          <cell r="Q108">
            <v>123.21660181582361</v>
          </cell>
        </row>
        <row r="109">
          <cell r="B109">
            <v>38139</v>
          </cell>
          <cell r="C109">
            <v>102.8301886792453</v>
          </cell>
          <cell r="D109">
            <v>103.73983739837398</v>
          </cell>
          <cell r="E109">
            <v>136.87300884955752</v>
          </cell>
          <cell r="F109">
            <v>83.333333333333343</v>
          </cell>
          <cell r="G109">
            <v>108.0529561185658</v>
          </cell>
          <cell r="H109">
            <v>194.84536082474227</v>
          </cell>
          <cell r="I109">
            <v>158.62068965517241</v>
          </cell>
          <cell r="J109">
            <v>138.53386220067577</v>
          </cell>
          <cell r="K109">
            <v>145.37313432835822</v>
          </cell>
          <cell r="L109">
            <v>92.372881355932208</v>
          </cell>
          <cell r="M109">
            <v>108.68824531516184</v>
          </cell>
          <cell r="N109">
            <v>95.277182979205719</v>
          </cell>
          <cell r="O109">
            <v>89.130434782608688</v>
          </cell>
          <cell r="P109">
            <v>97.035353578182367</v>
          </cell>
          <cell r="Q109">
            <v>126.32944228274967</v>
          </cell>
        </row>
        <row r="110">
          <cell r="B110">
            <v>38140</v>
          </cell>
          <cell r="C110">
            <v>103.77358490566037</v>
          </cell>
          <cell r="D110">
            <v>103.90243902439025</v>
          </cell>
          <cell r="E110">
            <v>132.74336283185841</v>
          </cell>
          <cell r="F110">
            <v>82.113821138211378</v>
          </cell>
          <cell r="G110">
            <v>107.35417709326811</v>
          </cell>
          <cell r="H110">
            <v>188.65979381443299</v>
          </cell>
          <cell r="I110">
            <v>157.24137931034483</v>
          </cell>
          <cell r="J110">
            <v>138.68076979579845</v>
          </cell>
          <cell r="K110">
            <v>143.28358208955223</v>
          </cell>
          <cell r="L110">
            <v>93.220338983050837</v>
          </cell>
          <cell r="M110">
            <v>108.85860306643953</v>
          </cell>
          <cell r="N110">
            <v>92.402539961018434</v>
          </cell>
          <cell r="O110">
            <v>87.826086956521749</v>
          </cell>
          <cell r="P110">
            <v>96.407825445417757</v>
          </cell>
          <cell r="Q110">
            <v>124.5136186770428</v>
          </cell>
        </row>
        <row r="111">
          <cell r="B111">
            <v>38141</v>
          </cell>
          <cell r="C111">
            <v>101.13207547169812</v>
          </cell>
          <cell r="D111">
            <v>100.97560975609755</v>
          </cell>
          <cell r="E111">
            <v>129.20353982300884</v>
          </cell>
          <cell r="F111">
            <v>79.268292682926827</v>
          </cell>
          <cell r="G111">
            <v>105.7196007516596</v>
          </cell>
          <cell r="H111">
            <v>186.25429553264604</v>
          </cell>
          <cell r="I111">
            <v>153.10344827586206</v>
          </cell>
          <cell r="J111">
            <v>138.37226384604082</v>
          </cell>
          <cell r="K111">
            <v>143.28358208955223</v>
          </cell>
          <cell r="L111">
            <v>90.847457627118644</v>
          </cell>
          <cell r="M111">
            <v>105.79216354344123</v>
          </cell>
          <cell r="N111">
            <v>89.938472228724621</v>
          </cell>
          <cell r="O111">
            <v>84.782608695652172</v>
          </cell>
          <cell r="P111">
            <v>94.939918421342739</v>
          </cell>
          <cell r="Q111">
            <v>124.5136186770428</v>
          </cell>
        </row>
        <row r="112">
          <cell r="B112">
            <v>38142</v>
          </cell>
          <cell r="C112">
            <v>101.32075471698114</v>
          </cell>
          <cell r="D112">
            <v>102.11382113821139</v>
          </cell>
          <cell r="E112">
            <v>131.5632743362832</v>
          </cell>
          <cell r="F112">
            <v>80.487804878048792</v>
          </cell>
          <cell r="G112">
            <v>106.23046487691101</v>
          </cell>
          <cell r="H112">
            <v>179.03780068728523</v>
          </cell>
          <cell r="I112">
            <v>150.34482758620689</v>
          </cell>
          <cell r="J112">
            <v>137.66710738945201</v>
          </cell>
          <cell r="K112">
            <v>141.94029850746267</v>
          </cell>
          <cell r="L112">
            <v>91.016949152542367</v>
          </cell>
          <cell r="M112">
            <v>106.984667802385</v>
          </cell>
          <cell r="N112">
            <v>91.581081380764985</v>
          </cell>
          <cell r="O112">
            <v>86.08695652173914</v>
          </cell>
          <cell r="P112">
            <v>95.398692367053073</v>
          </cell>
          <cell r="Q112">
            <v>123.34630350194553</v>
          </cell>
        </row>
        <row r="113">
          <cell r="B113">
            <v>38145</v>
          </cell>
          <cell r="C113">
            <v>103.58490566037737</v>
          </cell>
          <cell r="D113">
            <v>103.57723577235774</v>
          </cell>
          <cell r="E113">
            <v>137.46300884955753</v>
          </cell>
          <cell r="F113">
            <v>82.926829268292678</v>
          </cell>
          <cell r="G113">
            <v>108.7517351438635</v>
          </cell>
          <cell r="H113">
            <v>185.91065292096221</v>
          </cell>
          <cell r="I113">
            <v>151.72413793103448</v>
          </cell>
          <cell r="J113">
            <v>138.73953283384751</v>
          </cell>
          <cell r="K113">
            <v>149.25373134328359</v>
          </cell>
          <cell r="L113">
            <v>93.050847457627114</v>
          </cell>
          <cell r="M113">
            <v>108.51788756388416</v>
          </cell>
          <cell r="N113">
            <v>95.687881468485799</v>
          </cell>
          <cell r="O113">
            <v>88.695652173913047</v>
          </cell>
          <cell r="P113">
            <v>97.662881710946976</v>
          </cell>
          <cell r="Q113">
            <v>129.70168612191958</v>
          </cell>
        </row>
        <row r="114">
          <cell r="B114">
            <v>38146</v>
          </cell>
          <cell r="C114">
            <v>103.01886792452831</v>
          </cell>
          <cell r="D114">
            <v>103.2520325203252</v>
          </cell>
          <cell r="E114">
            <v>134.51327433628319</v>
          </cell>
          <cell r="F114">
            <v>82.926829268292678</v>
          </cell>
          <cell r="G114">
            <v>109.34192013144602</v>
          </cell>
          <cell r="H114">
            <v>186.25429553264604</v>
          </cell>
          <cell r="I114">
            <v>150.34482758620689</v>
          </cell>
          <cell r="J114">
            <v>138.85705890994561</v>
          </cell>
          <cell r="K114">
            <v>147.01492537313433</v>
          </cell>
          <cell r="L114">
            <v>92.542372881355931</v>
          </cell>
          <cell r="M114">
            <v>108.1771720613288</v>
          </cell>
          <cell r="N114">
            <v>93.634573827165354</v>
          </cell>
          <cell r="O114">
            <v>88.695652173913047</v>
          </cell>
          <cell r="P114">
            <v>98.192888579836008</v>
          </cell>
          <cell r="Q114">
            <v>127.75616083009078</v>
          </cell>
        </row>
        <row r="115">
          <cell r="B115">
            <v>38147</v>
          </cell>
          <cell r="C115">
            <v>102.8301886792453</v>
          </cell>
          <cell r="D115">
            <v>100.97560975609755</v>
          </cell>
          <cell r="E115">
            <v>134.51327433628319</v>
          </cell>
          <cell r="F115">
            <v>82.926829268292678</v>
          </cell>
          <cell r="G115">
            <v>108.85560770167801</v>
          </cell>
          <cell r="H115">
            <v>188.31615120274913</v>
          </cell>
          <cell r="I115">
            <v>146.20689655172413</v>
          </cell>
          <cell r="J115">
            <v>138.81298663140882</v>
          </cell>
          <cell r="K115">
            <v>153.73134328358208</v>
          </cell>
          <cell r="L115">
            <v>92.372881355932208</v>
          </cell>
          <cell r="M115">
            <v>105.79216354344123</v>
          </cell>
          <cell r="N115">
            <v>93.634573827165354</v>
          </cell>
          <cell r="O115">
            <v>88.695652173913047</v>
          </cell>
          <cell r="P115">
            <v>97.756162919871443</v>
          </cell>
          <cell r="Q115">
            <v>133.59273670557715</v>
          </cell>
        </row>
        <row r="116">
          <cell r="B116">
            <v>38148</v>
          </cell>
          <cell r="C116">
            <v>103.77358490566037</v>
          </cell>
          <cell r="D116">
            <v>99.349593495934968</v>
          </cell>
          <cell r="E116">
            <v>134.21814159292035</v>
          </cell>
          <cell r="F116">
            <v>82.926829268292678</v>
          </cell>
          <cell r="G116">
            <v>109.73285866722064</v>
          </cell>
          <cell r="H116">
            <v>188.31615120274913</v>
          </cell>
          <cell r="I116">
            <v>142.06896551724137</v>
          </cell>
          <cell r="J116">
            <v>138.94520346701921</v>
          </cell>
          <cell r="K116">
            <v>158.20895522388059</v>
          </cell>
          <cell r="L116">
            <v>93.220338983050837</v>
          </cell>
          <cell r="M116">
            <v>104.0885860306644</v>
          </cell>
          <cell r="N116">
            <v>93.429132179985359</v>
          </cell>
          <cell r="O116">
            <v>88.695652173913047</v>
          </cell>
          <cell r="P116">
            <v>98.543965129788077</v>
          </cell>
          <cell r="Q116">
            <v>137.48378728923475</v>
          </cell>
        </row>
        <row r="117">
          <cell r="B117">
            <v>38149</v>
          </cell>
          <cell r="C117">
            <v>102.45283018867926</v>
          </cell>
          <cell r="D117">
            <v>97.560975609756099</v>
          </cell>
          <cell r="E117">
            <v>135.39823008849558</v>
          </cell>
          <cell r="F117">
            <v>81.707317073170728</v>
          </cell>
          <cell r="G117">
            <v>109.73285866722064</v>
          </cell>
          <cell r="H117">
            <v>174.91408934707903</v>
          </cell>
          <cell r="I117">
            <v>143.44827586206895</v>
          </cell>
          <cell r="J117">
            <v>139.90010283531657</v>
          </cell>
          <cell r="K117">
            <v>156.71641791044777</v>
          </cell>
          <cell r="L117">
            <v>92.033898305084747</v>
          </cell>
          <cell r="M117">
            <v>102.21465076660988</v>
          </cell>
          <cell r="N117">
            <v>94.250590760238808</v>
          </cell>
          <cell r="O117">
            <v>87.391304347826079</v>
          </cell>
          <cell r="P117">
            <v>98.543965129788077</v>
          </cell>
          <cell r="Q117">
            <v>136.18677042801556</v>
          </cell>
        </row>
        <row r="118">
          <cell r="B118">
            <v>38152</v>
          </cell>
          <cell r="C118">
            <v>103.39622641509433</v>
          </cell>
          <cell r="D118">
            <v>99.1869918699187</v>
          </cell>
          <cell r="E118">
            <v>135.98805309734513</v>
          </cell>
          <cell r="F118">
            <v>80.894308943089428</v>
          </cell>
          <cell r="G118">
            <v>109.40046648221417</v>
          </cell>
          <cell r="H118">
            <v>175.25773195876289</v>
          </cell>
          <cell r="I118">
            <v>142.06896551724137</v>
          </cell>
          <cell r="J118">
            <v>141.44263258410459</v>
          </cell>
          <cell r="K118">
            <v>162.68656716417911</v>
          </cell>
          <cell r="L118">
            <v>92.881355932203391</v>
          </cell>
          <cell r="M118">
            <v>103.91822827938671</v>
          </cell>
          <cell r="N118">
            <v>94.661166046132266</v>
          </cell>
          <cell r="O118">
            <v>86.521739130434781</v>
          </cell>
          <cell r="P118">
            <v>98.245465261229782</v>
          </cell>
          <cell r="Q118">
            <v>141.37483787289236</v>
          </cell>
        </row>
        <row r="119">
          <cell r="B119">
            <v>38153</v>
          </cell>
          <cell r="C119">
            <v>104.90566037735849</v>
          </cell>
          <cell r="D119">
            <v>98.373983739837399</v>
          </cell>
          <cell r="E119">
            <v>136.28318584070794</v>
          </cell>
          <cell r="F119">
            <v>80.487804878048792</v>
          </cell>
          <cell r="G119">
            <v>108.71679619259859</v>
          </cell>
          <cell r="H119">
            <v>174.57044673539519</v>
          </cell>
          <cell r="I119">
            <v>142.06896551724137</v>
          </cell>
          <cell r="J119">
            <v>143.0733068899662</v>
          </cell>
          <cell r="K119">
            <v>164.17910447761196</v>
          </cell>
          <cell r="L119">
            <v>94.237288135593218</v>
          </cell>
          <cell r="M119">
            <v>103.06643952299829</v>
          </cell>
          <cell r="N119">
            <v>94.866607693312261</v>
          </cell>
          <cell r="O119">
            <v>86.08695652173914</v>
          </cell>
          <cell r="P119">
            <v>97.631505304308746</v>
          </cell>
          <cell r="Q119">
            <v>142.67185473411155</v>
          </cell>
        </row>
        <row r="120">
          <cell r="B120">
            <v>38154</v>
          </cell>
          <cell r="C120">
            <v>1.0679245283018868</v>
          </cell>
          <cell r="D120">
            <v>101.46341463414635</v>
          </cell>
          <cell r="E120">
            <v>137.75796460176991</v>
          </cell>
          <cell r="F120">
            <v>81.707317073170728</v>
          </cell>
          <cell r="G120">
            <v>110.20783954522703</v>
          </cell>
          <cell r="H120">
            <v>177.31958762886597</v>
          </cell>
          <cell r="I120">
            <v>140.68965517241378</v>
          </cell>
          <cell r="J120">
            <v>144.13104157484941</v>
          </cell>
          <cell r="K120">
            <v>170.14925373134329</v>
          </cell>
          <cell r="L120">
            <v>95.932203389830505</v>
          </cell>
          <cell r="M120">
            <v>106.30323679727427</v>
          </cell>
          <cell r="N120">
            <v>95.893199912279186</v>
          </cell>
          <cell r="O120">
            <v>87.391304347826079</v>
          </cell>
          <cell r="P120">
            <v>98.970514657869955</v>
          </cell>
          <cell r="Q120">
            <v>147.85992217898834</v>
          </cell>
        </row>
        <row r="121">
          <cell r="B121">
            <v>38155</v>
          </cell>
          <cell r="C121">
            <v>1.0452830188679245</v>
          </cell>
          <cell r="D121">
            <v>100.97560975609755</v>
          </cell>
          <cell r="E121">
            <v>143.95265486725663</v>
          </cell>
          <cell r="F121">
            <v>81.300813008130078</v>
          </cell>
          <cell r="G121">
            <v>110.17856636984295</v>
          </cell>
          <cell r="H121">
            <v>186.5979381443299</v>
          </cell>
          <cell r="I121">
            <v>143.44827586206895</v>
          </cell>
          <cell r="J121">
            <v>145.70295284266197</v>
          </cell>
          <cell r="K121">
            <v>176.11940298507463</v>
          </cell>
          <cell r="L121">
            <v>93.898305084745758</v>
          </cell>
          <cell r="M121">
            <v>105.79216354344123</v>
          </cell>
          <cell r="N121">
            <v>100.20531844379337</v>
          </cell>
          <cell r="O121">
            <v>86.956521739130437</v>
          </cell>
          <cell r="P121">
            <v>98.944226317173062</v>
          </cell>
          <cell r="Q121">
            <v>153.04798962386511</v>
          </cell>
        </row>
        <row r="122">
          <cell r="B122">
            <v>38156</v>
          </cell>
          <cell r="C122">
            <v>1.0188679245283019</v>
          </cell>
          <cell r="D122">
            <v>98.373983739837399</v>
          </cell>
          <cell r="E122">
            <v>136.57805309734513</v>
          </cell>
          <cell r="F122">
            <v>79.674796747967477</v>
          </cell>
          <cell r="G122">
            <v>108.58270616341987</v>
          </cell>
          <cell r="H122">
            <v>182.13058419243987</v>
          </cell>
          <cell r="I122">
            <v>139.31034482758619</v>
          </cell>
          <cell r="J122">
            <v>145.24753929778169</v>
          </cell>
          <cell r="K122">
            <v>171.64179104477611</v>
          </cell>
          <cell r="L122">
            <v>91.525423728813564</v>
          </cell>
          <cell r="M122">
            <v>103.06643952299829</v>
          </cell>
          <cell r="N122">
            <v>95.071864535412359</v>
          </cell>
          <cell r="O122">
            <v>85.217391304347828</v>
          </cell>
          <cell r="P122">
            <v>97.511087743697161</v>
          </cell>
          <cell r="Q122">
            <v>149.15693904020753</v>
          </cell>
        </row>
        <row r="123">
          <cell r="B123">
            <v>38159</v>
          </cell>
          <cell r="C123">
            <v>1.0433962264150944</v>
          </cell>
          <cell r="D123">
            <v>101.62601626016261</v>
          </cell>
          <cell r="E123">
            <v>139.82300884955751</v>
          </cell>
          <cell r="F123">
            <v>80.081300813008127</v>
          </cell>
          <cell r="G123">
            <v>110.03408908488277</v>
          </cell>
          <cell r="H123">
            <v>183.1615120274914</v>
          </cell>
          <cell r="I123">
            <v>137.93103448275863</v>
          </cell>
          <cell r="J123">
            <v>145.96738651388276</v>
          </cell>
          <cell r="K123">
            <v>168.65671641791045</v>
          </cell>
          <cell r="L123">
            <v>93.728813559322035</v>
          </cell>
          <cell r="M123">
            <v>106.47359454855196</v>
          </cell>
          <cell r="N123">
            <v>97.330675425606088</v>
          </cell>
          <cell r="O123">
            <v>85.652173913043484</v>
          </cell>
          <cell r="P123">
            <v>98.814480635669028</v>
          </cell>
          <cell r="Q123">
            <v>146.56290531776912</v>
          </cell>
        </row>
        <row r="124">
          <cell r="B124">
            <v>38160</v>
          </cell>
          <cell r="C124">
            <v>1.0641509433962264</v>
          </cell>
          <cell r="D124">
            <v>103.2520325203252</v>
          </cell>
          <cell r="E124">
            <v>137.46300884955753</v>
          </cell>
          <cell r="F124">
            <v>80.487804878048792</v>
          </cell>
          <cell r="G124">
            <v>109.75646606672396</v>
          </cell>
          <cell r="H124">
            <v>178.69415807560139</v>
          </cell>
          <cell r="I124">
            <v>134.62068965517241</v>
          </cell>
          <cell r="J124">
            <v>144.77743499338914</v>
          </cell>
          <cell r="K124">
            <v>179.1044776119403</v>
          </cell>
          <cell r="L124">
            <v>95.593220338983059</v>
          </cell>
          <cell r="M124">
            <v>108.1771720613288</v>
          </cell>
          <cell r="N124">
            <v>95.687881468485799</v>
          </cell>
          <cell r="O124">
            <v>86.08695652173914</v>
          </cell>
          <cell r="P124">
            <v>98.565165404543649</v>
          </cell>
          <cell r="Q124">
            <v>155.64202334630352</v>
          </cell>
        </row>
        <row r="125">
          <cell r="B125">
            <v>38161</v>
          </cell>
          <cell r="C125">
            <v>1.0792452830188679</v>
          </cell>
          <cell r="D125">
            <v>103.08943089430895</v>
          </cell>
          <cell r="E125">
            <v>129.20353982300884</v>
          </cell>
          <cell r="F125">
            <v>78.048780487804876</v>
          </cell>
          <cell r="G125">
            <v>109.17572403894277</v>
          </cell>
          <cell r="H125">
            <v>181.09965635738831</v>
          </cell>
          <cell r="I125">
            <v>128.27586206896549</v>
          </cell>
          <cell r="J125">
            <v>142.91170853533126</v>
          </cell>
          <cell r="K125">
            <v>170.14925373134329</v>
          </cell>
          <cell r="L125">
            <v>96.949152542372886</v>
          </cell>
          <cell r="M125">
            <v>108.0068143100511</v>
          </cell>
          <cell r="N125">
            <v>89.938472228724621</v>
          </cell>
          <cell r="O125">
            <v>83.478260869565219</v>
          </cell>
          <cell r="P125">
            <v>98.043638645556854</v>
          </cell>
          <cell r="Q125">
            <v>147.85992217898834</v>
          </cell>
        </row>
        <row r="126">
          <cell r="B126">
            <v>38162</v>
          </cell>
          <cell r="C126">
            <v>1.0698113207547169</v>
          </cell>
          <cell r="D126">
            <v>102.4390243902439</v>
          </cell>
          <cell r="E126">
            <v>137.46300884955753</v>
          </cell>
          <cell r="F126">
            <v>79.268292682926827</v>
          </cell>
          <cell r="G126">
            <v>110.38442289351174</v>
          </cell>
          <cell r="H126">
            <v>180.06872852233678</v>
          </cell>
          <cell r="I126">
            <v>137.10344827586206</v>
          </cell>
          <cell r="J126">
            <v>143.46995739679741</v>
          </cell>
          <cell r="K126">
            <v>174.62686567164178</v>
          </cell>
          <cell r="L126">
            <v>96.101694915254228</v>
          </cell>
          <cell r="M126">
            <v>107.32538330494037</v>
          </cell>
          <cell r="N126">
            <v>95.687881468485799</v>
          </cell>
          <cell r="O126">
            <v>84.782608695652172</v>
          </cell>
          <cell r="P126">
            <v>99.129092713041572</v>
          </cell>
          <cell r="Q126">
            <v>151.75097276264592</v>
          </cell>
        </row>
        <row r="127">
          <cell r="B127">
            <v>38163</v>
          </cell>
          <cell r="C127">
            <v>1.0849056603773584</v>
          </cell>
          <cell r="D127">
            <v>102.27642276422763</v>
          </cell>
          <cell r="E127">
            <v>136.28318584070794</v>
          </cell>
          <cell r="F127">
            <v>79.674796747967477</v>
          </cell>
          <cell r="G127">
            <v>110.71303789459768</v>
          </cell>
          <cell r="H127">
            <v>182.4742268041237</v>
          </cell>
          <cell r="I127">
            <v>136.82758620689654</v>
          </cell>
          <cell r="J127">
            <v>144.77743499338914</v>
          </cell>
          <cell r="K127">
            <v>171.64179104477611</v>
          </cell>
          <cell r="L127">
            <v>97.457627118644069</v>
          </cell>
          <cell r="M127">
            <v>107.1550255536627</v>
          </cell>
          <cell r="N127">
            <v>94.866607693312261</v>
          </cell>
          <cell r="O127">
            <v>85.217391304347828</v>
          </cell>
          <cell r="P127">
            <v>99.424200537638967</v>
          </cell>
          <cell r="Q127">
            <v>149.15693904020753</v>
          </cell>
        </row>
        <row r="128">
          <cell r="B128">
            <v>38166</v>
          </cell>
          <cell r="C128">
            <v>1.0867924528301887</v>
          </cell>
          <cell r="D128">
            <v>101.95121951219512</v>
          </cell>
          <cell r="E128">
            <v>140.7079646017699</v>
          </cell>
          <cell r="F128">
            <v>80.487804878048792</v>
          </cell>
          <cell r="G128">
            <v>112.05016100246463</v>
          </cell>
          <cell r="H128">
            <v>187.2852233676976</v>
          </cell>
          <cell r="I128">
            <v>143.44827586206895</v>
          </cell>
          <cell r="J128">
            <v>147.0104304392537</v>
          </cell>
          <cell r="K128">
            <v>171.64179104477611</v>
          </cell>
          <cell r="L128">
            <v>97.627118644067806</v>
          </cell>
          <cell r="M128">
            <v>106.81431005110733</v>
          </cell>
          <cell r="N128">
            <v>97.946692358679542</v>
          </cell>
          <cell r="O128">
            <v>86.08695652173914</v>
          </cell>
          <cell r="P128">
            <v>100.62498409979395</v>
          </cell>
          <cell r="Q128">
            <v>149.15693904020753</v>
          </cell>
        </row>
        <row r="129">
          <cell r="B129">
            <v>38167</v>
          </cell>
          <cell r="C129">
            <v>1.0867924528301887</v>
          </cell>
          <cell r="D129">
            <v>101.62601626016261</v>
          </cell>
          <cell r="E129">
            <v>140.41283185840706</v>
          </cell>
          <cell r="F129">
            <v>79.674796747967477</v>
          </cell>
          <cell r="G129">
            <v>112.08887713765003</v>
          </cell>
          <cell r="H129">
            <v>221.6494845360825</v>
          </cell>
          <cell r="I129">
            <v>144.82758620689654</v>
          </cell>
          <cell r="J129">
            <v>147.73027765535477</v>
          </cell>
          <cell r="K129">
            <v>174.62686567164178</v>
          </cell>
          <cell r="L129">
            <v>97.627118644067806</v>
          </cell>
          <cell r="M129">
            <v>106.47359454855196</v>
          </cell>
          <cell r="N129">
            <v>97.741250711499546</v>
          </cell>
          <cell r="O129">
            <v>85.217391304347828</v>
          </cell>
          <cell r="P129">
            <v>100.65975255039305</v>
          </cell>
          <cell r="Q129">
            <v>151.75097276264592</v>
          </cell>
        </row>
        <row r="130">
          <cell r="B130">
            <v>38168</v>
          </cell>
          <cell r="C130">
            <v>1.0999999999999999</v>
          </cell>
          <cell r="D130">
            <v>101.46341463414635</v>
          </cell>
          <cell r="E130">
            <v>141.59292035398229</v>
          </cell>
          <cell r="F130">
            <v>79.268292682926827</v>
          </cell>
          <cell r="G130">
            <v>112.33344979650424</v>
          </cell>
          <cell r="H130">
            <v>238.8316151202749</v>
          </cell>
          <cell r="I130">
            <v>146.20689655172413</v>
          </cell>
          <cell r="J130">
            <v>149.83105626560894</v>
          </cell>
          <cell r="K130">
            <v>176.11940298507463</v>
          </cell>
          <cell r="L130">
            <v>98.813559322033896</v>
          </cell>
          <cell r="M130">
            <v>106.30323679727427</v>
          </cell>
          <cell r="N130">
            <v>98.562709291753009</v>
          </cell>
          <cell r="O130">
            <v>84.782608695652172</v>
          </cell>
          <cell r="P130">
            <v>100.87938739686066</v>
          </cell>
          <cell r="Q130">
            <v>153.04798962386511</v>
          </cell>
        </row>
        <row r="131">
          <cell r="B131">
            <v>38169</v>
          </cell>
          <cell r="C131">
            <v>1.1056603773584905</v>
          </cell>
          <cell r="D131">
            <v>102.11382113821139</v>
          </cell>
          <cell r="E131">
            <v>138.34796460176992</v>
          </cell>
          <cell r="F131">
            <v>80.081300813008127</v>
          </cell>
          <cell r="G131">
            <v>112.22202287084863</v>
          </cell>
          <cell r="H131">
            <v>231.27147766323026</v>
          </cell>
          <cell r="I131">
            <v>146.20689655172413</v>
          </cell>
          <cell r="J131">
            <v>150.12487145585425</v>
          </cell>
          <cell r="K131">
            <v>177.61194029850748</v>
          </cell>
          <cell r="L131">
            <v>99.322033898305079</v>
          </cell>
          <cell r="M131">
            <v>106.984667802385</v>
          </cell>
          <cell r="N131">
            <v>96.303898401559266</v>
          </cell>
          <cell r="O131">
            <v>85.652173913043484</v>
          </cell>
          <cell r="P131">
            <v>100.77932210001441</v>
          </cell>
          <cell r="Q131">
            <v>154.34500648508433</v>
          </cell>
        </row>
        <row r="132">
          <cell r="B132">
            <v>38170</v>
          </cell>
          <cell r="C132">
            <v>1.0830188679245283</v>
          </cell>
          <cell r="D132">
            <v>99.837398373983746</v>
          </cell>
          <cell r="E132">
            <v>139.82300884955751</v>
          </cell>
          <cell r="F132">
            <v>78.455284552845526</v>
          </cell>
          <cell r="G132">
            <v>110.81785474839234</v>
          </cell>
          <cell r="H132">
            <v>236.76975945017182</v>
          </cell>
          <cell r="I132">
            <v>139.31034482758619</v>
          </cell>
          <cell r="J132">
            <v>150.09548993682972</v>
          </cell>
          <cell r="K132">
            <v>180.59701492537314</v>
          </cell>
          <cell r="L132">
            <v>97.288135593220332</v>
          </cell>
          <cell r="M132">
            <v>104.59965928449743</v>
          </cell>
          <cell r="N132">
            <v>97.330675425606088</v>
          </cell>
          <cell r="O132">
            <v>83.913043478260875</v>
          </cell>
          <cell r="P132">
            <v>99.518329757553644</v>
          </cell>
          <cell r="Q132">
            <v>156.93904020752271</v>
          </cell>
        </row>
        <row r="133">
          <cell r="B133">
            <v>38173</v>
          </cell>
          <cell r="C133">
            <v>1.081132075471698</v>
          </cell>
          <cell r="D133">
            <v>99.349593495934968</v>
          </cell>
          <cell r="E133">
            <v>135.10309734513274</v>
          </cell>
          <cell r="F133">
            <v>77.642276422764226</v>
          </cell>
          <cell r="G133">
            <v>110.81785474839234</v>
          </cell>
          <cell r="H133">
            <v>236.76975945017182</v>
          </cell>
          <cell r="I133">
            <v>137.10344827586206</v>
          </cell>
          <cell r="J133">
            <v>149.37564272072865</v>
          </cell>
          <cell r="K133">
            <v>192.53731343283582</v>
          </cell>
          <cell r="L133">
            <v>97.288135593220332</v>
          </cell>
          <cell r="M133">
            <v>104.0885860306644</v>
          </cell>
          <cell r="N133">
            <v>94.045149113058812</v>
          </cell>
          <cell r="O133">
            <v>83.043478260869563</v>
          </cell>
          <cell r="P133">
            <v>99.518329757553644</v>
          </cell>
          <cell r="Q133">
            <v>167.31517509727627</v>
          </cell>
        </row>
        <row r="134">
          <cell r="B134">
            <v>38174</v>
          </cell>
          <cell r="C134">
            <v>1.0547169811320753</v>
          </cell>
          <cell r="D134">
            <v>97.723577235772368</v>
          </cell>
          <cell r="E134">
            <v>130.08849557522123</v>
          </cell>
          <cell r="F134">
            <v>76.829268292682926</v>
          </cell>
          <cell r="G134">
            <v>108.49866382118812</v>
          </cell>
          <cell r="H134">
            <v>228.52233676975945</v>
          </cell>
          <cell r="I134">
            <v>132.41379310344828</v>
          </cell>
          <cell r="J134">
            <v>146.18774790656676</v>
          </cell>
          <cell r="K134">
            <v>177.61194029850748</v>
          </cell>
          <cell r="L134">
            <v>94.745762711864415</v>
          </cell>
          <cell r="M134">
            <v>102.38500851788757</v>
          </cell>
          <cell r="N134">
            <v>90.554489161798074</v>
          </cell>
          <cell r="O134">
            <v>82.173913043478265</v>
          </cell>
          <cell r="P134">
            <v>97.435614765567351</v>
          </cell>
          <cell r="Q134">
            <v>154.34500648508433</v>
          </cell>
        </row>
        <row r="135">
          <cell r="B135">
            <v>38175</v>
          </cell>
          <cell r="C135">
            <v>1.0433962264150944</v>
          </cell>
          <cell r="D135">
            <v>99.1869918699187</v>
          </cell>
          <cell r="E135">
            <v>130.38336283185842</v>
          </cell>
          <cell r="F135">
            <v>76.422764227642276</v>
          </cell>
          <cell r="G135">
            <v>107.63841018328786</v>
          </cell>
          <cell r="H135">
            <v>226.1168384879725</v>
          </cell>
          <cell r="I135">
            <v>135.17241379310346</v>
          </cell>
          <cell r="J135">
            <v>145.6294990451006</v>
          </cell>
          <cell r="K135">
            <v>179.1044776119403</v>
          </cell>
          <cell r="L135">
            <v>93.728813559322035</v>
          </cell>
          <cell r="M135">
            <v>103.91822827938671</v>
          </cell>
          <cell r="N135">
            <v>90.759746003898158</v>
          </cell>
          <cell r="O135">
            <v>81.739130434782609</v>
          </cell>
          <cell r="P135">
            <v>96.663076753474726</v>
          </cell>
          <cell r="Q135">
            <v>155.64202334630352</v>
          </cell>
        </row>
        <row r="136">
          <cell r="B136">
            <v>38176</v>
          </cell>
          <cell r="C136">
            <v>1.0547169811320753</v>
          </cell>
          <cell r="D136">
            <v>97.560975609756099</v>
          </cell>
          <cell r="E136">
            <v>124.18867256637169</v>
          </cell>
          <cell r="F136">
            <v>76.829268292682926</v>
          </cell>
          <cell r="G136">
            <v>107.17759374498344</v>
          </cell>
          <cell r="H136">
            <v>217.52577319587627</v>
          </cell>
          <cell r="I136">
            <v>130.06896551724139</v>
          </cell>
          <cell r="J136">
            <v>144.60114587924195</v>
          </cell>
          <cell r="K136">
            <v>179.1044776119403</v>
          </cell>
          <cell r="L136">
            <v>94.745762711864415</v>
          </cell>
          <cell r="M136">
            <v>102.21465076660988</v>
          </cell>
          <cell r="N136">
            <v>86.447627472383957</v>
          </cell>
          <cell r="O136">
            <v>82.173913043478265</v>
          </cell>
          <cell r="P136">
            <v>96.249247390246168</v>
          </cell>
          <cell r="Q136">
            <v>155.64202334630352</v>
          </cell>
        </row>
        <row r="137">
          <cell r="B137">
            <v>38177</v>
          </cell>
          <cell r="C137">
            <v>1.0584905660377359</v>
          </cell>
          <cell r="D137">
            <v>94.796747967479675</v>
          </cell>
          <cell r="E137">
            <v>130.38336283185842</v>
          </cell>
          <cell r="F137">
            <v>75.609756097560975</v>
          </cell>
          <cell r="G137">
            <v>108.3031945533008</v>
          </cell>
          <cell r="H137">
            <v>223.02405498281789</v>
          </cell>
          <cell r="I137">
            <v>132</v>
          </cell>
          <cell r="J137">
            <v>145.99676803290728</v>
          </cell>
          <cell r="K137">
            <v>180.59701492537314</v>
          </cell>
          <cell r="L137">
            <v>95.084745762711862</v>
          </cell>
          <cell r="M137">
            <v>99.318568994889262</v>
          </cell>
          <cell r="N137">
            <v>90.759746003898158</v>
          </cell>
          <cell r="O137">
            <v>80.869565217391298</v>
          </cell>
          <cell r="P137">
            <v>97.260076490591317</v>
          </cell>
          <cell r="Q137">
            <v>156.93904020752271</v>
          </cell>
        </row>
        <row r="138">
          <cell r="B138">
            <v>38180</v>
          </cell>
          <cell r="C138">
            <v>1.0849056603773584</v>
          </cell>
          <cell r="D138">
            <v>97.073170731707307</v>
          </cell>
          <cell r="E138">
            <v>130.38336283185842</v>
          </cell>
          <cell r="F138">
            <v>76.016260162601625</v>
          </cell>
          <cell r="G138">
            <v>109.69697541997564</v>
          </cell>
          <cell r="H138">
            <v>230.24054982817867</v>
          </cell>
          <cell r="I138">
            <v>132.13793103448276</v>
          </cell>
          <cell r="J138">
            <v>148.22976347877184</v>
          </cell>
          <cell r="K138">
            <v>177.61194029850748</v>
          </cell>
          <cell r="L138">
            <v>97.457627118644069</v>
          </cell>
          <cell r="M138">
            <v>101.70357751277683</v>
          </cell>
          <cell r="N138">
            <v>90.759746003898158</v>
          </cell>
          <cell r="O138">
            <v>81.304347826086953</v>
          </cell>
          <cell r="P138">
            <v>98.511740712159636</v>
          </cell>
          <cell r="Q138">
            <v>154.34500648508433</v>
          </cell>
        </row>
        <row r="139">
          <cell r="B139">
            <v>38181</v>
          </cell>
          <cell r="C139">
            <v>1.1018867924528302</v>
          </cell>
          <cell r="D139">
            <v>98.048780487804876</v>
          </cell>
          <cell r="E139">
            <v>127.72849557522126</v>
          </cell>
          <cell r="F139">
            <v>76.016260162601625</v>
          </cell>
          <cell r="G139">
            <v>110.14929319445888</v>
          </cell>
          <cell r="H139">
            <v>222.33676975945019</v>
          </cell>
          <cell r="I139">
            <v>129.24137931034483</v>
          </cell>
          <cell r="J139">
            <v>148.55296018804171</v>
          </cell>
          <cell r="K139">
            <v>176.11940298507463</v>
          </cell>
          <cell r="L139">
            <v>98.983050847457633</v>
          </cell>
          <cell r="M139">
            <v>102.72572402044293</v>
          </cell>
          <cell r="N139">
            <v>88.911695204677784</v>
          </cell>
          <cell r="O139">
            <v>81.304347826086953</v>
          </cell>
          <cell r="P139">
            <v>98.917937976476182</v>
          </cell>
          <cell r="Q139">
            <v>153.04798962386511</v>
          </cell>
        </row>
        <row r="140">
          <cell r="B140">
            <v>38182</v>
          </cell>
          <cell r="C140">
            <v>1.090566037735849</v>
          </cell>
          <cell r="D140">
            <v>95.447154471544721</v>
          </cell>
          <cell r="E140">
            <v>124.48362831858407</v>
          </cell>
          <cell r="F140">
            <v>74.796747967479675</v>
          </cell>
          <cell r="G140">
            <v>108.73473781622111</v>
          </cell>
          <cell r="H140">
            <v>218.21305841924396</v>
          </cell>
          <cell r="I140">
            <v>128.55172413793105</v>
          </cell>
          <cell r="J140">
            <v>145.65888056412516</v>
          </cell>
          <cell r="K140">
            <v>164.17910447761196</v>
          </cell>
          <cell r="L140">
            <v>97.966101694915253</v>
          </cell>
          <cell r="M140">
            <v>100</v>
          </cell>
          <cell r="N140">
            <v>86.652945916177345</v>
          </cell>
          <cell r="O140">
            <v>80</v>
          </cell>
          <cell r="P140">
            <v>97.647617513122967</v>
          </cell>
          <cell r="Q140">
            <v>142.67185473411155</v>
          </cell>
        </row>
        <row r="141">
          <cell r="B141">
            <v>38183</v>
          </cell>
          <cell r="C141">
            <v>1.088679245283019</v>
          </cell>
          <cell r="D141">
            <v>95.609756097560975</v>
          </cell>
          <cell r="E141">
            <v>121.82876106194689</v>
          </cell>
          <cell r="F141">
            <v>73.983739837398375</v>
          </cell>
          <cell r="G141">
            <v>108.69979886495625</v>
          </cell>
          <cell r="H141">
            <v>208.93470790378009</v>
          </cell>
          <cell r="I141">
            <v>122.75862068965517</v>
          </cell>
          <cell r="J141">
            <v>142.88232701630673</v>
          </cell>
          <cell r="K141">
            <v>161.19402985074626</v>
          </cell>
          <cell r="L141">
            <v>97.79661016949153</v>
          </cell>
          <cell r="M141">
            <v>100.17035775127768</v>
          </cell>
          <cell r="N141">
            <v>84.80489511695697</v>
          </cell>
          <cell r="O141">
            <v>79.130434782608688</v>
          </cell>
          <cell r="P141">
            <v>97.61624110648475</v>
          </cell>
          <cell r="Q141">
            <v>140.07782101167314</v>
          </cell>
        </row>
        <row r="142">
          <cell r="B142">
            <v>38184</v>
          </cell>
          <cell r="C142">
            <v>1.0716981132075472</v>
          </cell>
          <cell r="D142">
            <v>95.934959349593498</v>
          </cell>
          <cell r="E142">
            <v>123.8938053097345</v>
          </cell>
          <cell r="F142">
            <v>73.170731707317074</v>
          </cell>
          <cell r="G142">
            <v>108.70357604887677</v>
          </cell>
          <cell r="H142">
            <v>216.49484536082474</v>
          </cell>
          <cell r="I142">
            <v>125.24137931034483</v>
          </cell>
          <cell r="J142">
            <v>144.42485676509475</v>
          </cell>
          <cell r="K142">
            <v>168.65671641791045</v>
          </cell>
          <cell r="L142">
            <v>96.271186440677965</v>
          </cell>
          <cell r="M142">
            <v>100.51107325383303</v>
          </cell>
          <cell r="N142">
            <v>86.242370630283887</v>
          </cell>
          <cell r="O142">
            <v>78.260869565217391</v>
          </cell>
          <cell r="P142">
            <v>97.619633150445637</v>
          </cell>
          <cell r="Q142">
            <v>146.56290531776912</v>
          </cell>
        </row>
        <row r="143">
          <cell r="B143">
            <v>38187</v>
          </cell>
          <cell r="C143">
            <v>1.0716981132075472</v>
          </cell>
          <cell r="D143">
            <v>95.934959349593498</v>
          </cell>
          <cell r="E143">
            <v>123.8938053097345</v>
          </cell>
          <cell r="F143">
            <v>73.170731707317074</v>
          </cell>
          <cell r="G143">
            <v>108.70357604887677</v>
          </cell>
          <cell r="H143">
            <v>216.49484536082474</v>
          </cell>
          <cell r="I143">
            <v>125.24137931034483</v>
          </cell>
          <cell r="J143">
            <v>144.42485676509475</v>
          </cell>
          <cell r="K143">
            <v>168.65671641791045</v>
          </cell>
          <cell r="L143">
            <v>96.271186440677965</v>
          </cell>
          <cell r="M143">
            <v>100.51107325383303</v>
          </cell>
          <cell r="N143">
            <v>86.242370630283887</v>
          </cell>
          <cell r="O143">
            <v>78.260869565217391</v>
          </cell>
          <cell r="P143">
            <v>97.619633150445637</v>
          </cell>
          <cell r="Q143">
            <v>146.56290531776912</v>
          </cell>
        </row>
        <row r="144">
          <cell r="B144">
            <v>38188</v>
          </cell>
          <cell r="C144">
            <v>1.0735849056603775</v>
          </cell>
          <cell r="D144">
            <v>93.82113821138212</v>
          </cell>
          <cell r="E144">
            <v>120.35398230088497</v>
          </cell>
          <cell r="F144">
            <v>70.325203252032523</v>
          </cell>
          <cell r="G144">
            <v>107.60535982398322</v>
          </cell>
          <cell r="H144">
            <v>220.9621993127148</v>
          </cell>
          <cell r="I144">
            <v>119.72413793103449</v>
          </cell>
          <cell r="J144">
            <v>143.01454385191715</v>
          </cell>
          <cell r="K144">
            <v>168.65671641791045</v>
          </cell>
          <cell r="L144">
            <v>96.440677966101703</v>
          </cell>
          <cell r="M144">
            <v>98.296422487223168</v>
          </cell>
          <cell r="N144">
            <v>83.778302897990059</v>
          </cell>
          <cell r="O144">
            <v>75.217391304347828</v>
          </cell>
          <cell r="P144">
            <v>96.633396368816932</v>
          </cell>
          <cell r="Q144">
            <v>146.56290531776912</v>
          </cell>
        </row>
        <row r="145">
          <cell r="B145">
            <v>38189</v>
          </cell>
          <cell r="C145">
            <v>1.0735849056603775</v>
          </cell>
          <cell r="D145">
            <v>97.235772357723576</v>
          </cell>
          <cell r="E145">
            <v>124.77876106194689</v>
          </cell>
          <cell r="F145">
            <v>73.577235772357724</v>
          </cell>
          <cell r="G145">
            <v>108.94909300371107</v>
          </cell>
          <cell r="H145">
            <v>219.93127147766324</v>
          </cell>
          <cell r="I145">
            <v>126.89655172413794</v>
          </cell>
          <cell r="J145">
            <v>143.70500954899367</v>
          </cell>
          <cell r="K145">
            <v>173.13432835820893</v>
          </cell>
          <cell r="L145">
            <v>96.440677966101703</v>
          </cell>
          <cell r="M145">
            <v>101.87393526405451</v>
          </cell>
          <cell r="N145">
            <v>86.858387563357326</v>
          </cell>
          <cell r="O145">
            <v>78.695652173913047</v>
          </cell>
          <cell r="P145">
            <v>97.840116007903461</v>
          </cell>
          <cell r="Q145">
            <v>150.45395590142672</v>
          </cell>
        </row>
        <row r="146">
          <cell r="B146">
            <v>38190</v>
          </cell>
          <cell r="C146">
            <v>1.0679245283018868</v>
          </cell>
          <cell r="D146">
            <v>95.447154471544721</v>
          </cell>
          <cell r="E146">
            <v>123.00884955752211</v>
          </cell>
          <cell r="F146">
            <v>76.016260162601625</v>
          </cell>
          <cell r="G146">
            <v>108.05673330248634</v>
          </cell>
          <cell r="H146">
            <v>216.15120274914088</v>
          </cell>
          <cell r="I146">
            <v>131.44827586206898</v>
          </cell>
          <cell r="J146">
            <v>142.17717055971792</v>
          </cell>
          <cell r="K146">
            <v>167.1641791044776</v>
          </cell>
          <cell r="L146">
            <v>95.932203389830505</v>
          </cell>
          <cell r="M146">
            <v>100</v>
          </cell>
          <cell r="N146">
            <v>85.626353697210419</v>
          </cell>
          <cell r="O146">
            <v>81.304347826086953</v>
          </cell>
          <cell r="P146">
            <v>97.038745622143253</v>
          </cell>
          <cell r="Q146">
            <v>145.26588845654993</v>
          </cell>
        </row>
        <row r="147">
          <cell r="B147">
            <v>38191</v>
          </cell>
          <cell r="C147">
            <v>1.0547169811320753</v>
          </cell>
          <cell r="D147">
            <v>95.121951219512198</v>
          </cell>
          <cell r="E147">
            <v>120.35398230088497</v>
          </cell>
          <cell r="F147">
            <v>74.796747967479675</v>
          </cell>
          <cell r="G147">
            <v>107.20497832840725</v>
          </cell>
          <cell r="H147">
            <v>213.05841924398626</v>
          </cell>
          <cell r="I147">
            <v>128.27586206896549</v>
          </cell>
          <cell r="J147">
            <v>142.16247980020563</v>
          </cell>
          <cell r="K147">
            <v>167.1641791044776</v>
          </cell>
          <cell r="L147">
            <v>94.745762711864415</v>
          </cell>
          <cell r="M147">
            <v>99.659284497444631</v>
          </cell>
          <cell r="N147">
            <v>83.778302897990059</v>
          </cell>
          <cell r="O147">
            <v>80</v>
          </cell>
          <cell r="P147">
            <v>96.273839708962626</v>
          </cell>
          <cell r="Q147">
            <v>145.26588845654993</v>
          </cell>
        </row>
        <row r="148">
          <cell r="B148">
            <v>38194</v>
          </cell>
          <cell r="C148">
            <v>0.99433962264150955</v>
          </cell>
          <cell r="D148">
            <v>93.008130081300806</v>
          </cell>
          <cell r="E148">
            <v>119.17389380530975</v>
          </cell>
          <cell r="F148">
            <v>75.609756097560975</v>
          </cell>
          <cell r="G148">
            <v>106.41554688901689</v>
          </cell>
          <cell r="H148">
            <v>203.78006872852234</v>
          </cell>
          <cell r="I148">
            <v>124.13793103448276</v>
          </cell>
          <cell r="J148">
            <v>139.22432789775229</v>
          </cell>
          <cell r="K148">
            <v>165.67164179104478</v>
          </cell>
          <cell r="L148">
            <v>89.322033898305079</v>
          </cell>
          <cell r="M148">
            <v>97.444633730834752</v>
          </cell>
          <cell r="N148">
            <v>82.956844317736596</v>
          </cell>
          <cell r="O148">
            <v>80.869565217391298</v>
          </cell>
          <cell r="P148">
            <v>95.564902521136673</v>
          </cell>
          <cell r="Q148">
            <v>143.96887159533074</v>
          </cell>
        </row>
        <row r="149">
          <cell r="B149">
            <v>38195</v>
          </cell>
          <cell r="C149">
            <v>0.98490566037735849</v>
          </cell>
          <cell r="D149">
            <v>94.308943089430898</v>
          </cell>
          <cell r="E149">
            <v>113.56920353982302</v>
          </cell>
          <cell r="F149">
            <v>76.829268292682926</v>
          </cell>
          <cell r="G149">
            <v>105.23139972993137</v>
          </cell>
          <cell r="H149">
            <v>221.6494845360825</v>
          </cell>
          <cell r="I149">
            <v>119.31034482758621</v>
          </cell>
          <cell r="J149">
            <v>134.46452181577786</v>
          </cell>
          <cell r="K149">
            <v>153.73134328358208</v>
          </cell>
          <cell r="L149">
            <v>88.47457627118645</v>
          </cell>
          <cell r="M149">
            <v>98.807495741056215</v>
          </cell>
          <cell r="N149">
            <v>79.055424275502489</v>
          </cell>
          <cell r="O149">
            <v>82.173913043478265</v>
          </cell>
          <cell r="P149">
            <v>94.501496739397751</v>
          </cell>
          <cell r="Q149">
            <v>133.59273670557715</v>
          </cell>
        </row>
        <row r="150">
          <cell r="B150">
            <v>38196</v>
          </cell>
          <cell r="C150">
            <v>1</v>
          </cell>
          <cell r="D150">
            <v>95.284552845528452</v>
          </cell>
          <cell r="E150">
            <v>117.99398230088497</v>
          </cell>
          <cell r="F150">
            <v>78.861788617886177</v>
          </cell>
          <cell r="G150">
            <v>106.67145109963268</v>
          </cell>
          <cell r="H150">
            <v>216.49484536082474</v>
          </cell>
          <cell r="I150">
            <v>124</v>
          </cell>
          <cell r="J150">
            <v>136.94726017335094</v>
          </cell>
          <cell r="K150">
            <v>158.20895522388059</v>
          </cell>
          <cell r="L150">
            <v>89.830508474576277</v>
          </cell>
          <cell r="M150">
            <v>99.829642248722323</v>
          </cell>
          <cell r="N150">
            <v>82.135508940869769</v>
          </cell>
          <cell r="O150">
            <v>84.34782608695653</v>
          </cell>
          <cell r="P150">
            <v>95.79471349948696</v>
          </cell>
          <cell r="Q150">
            <v>137.48378728923475</v>
          </cell>
        </row>
        <row r="151">
          <cell r="B151">
            <v>38197</v>
          </cell>
          <cell r="C151">
            <v>1.0150943396226415</v>
          </cell>
          <cell r="D151">
            <v>96.910569105691053</v>
          </cell>
          <cell r="E151">
            <v>113.27433628318585</v>
          </cell>
          <cell r="F151">
            <v>79.268292682926827</v>
          </cell>
          <cell r="G151">
            <v>105.94812037885156</v>
          </cell>
          <cell r="H151">
            <v>207.90378006872854</v>
          </cell>
          <cell r="I151">
            <v>119.44827586206897</v>
          </cell>
          <cell r="J151">
            <v>134.00910827089757</v>
          </cell>
          <cell r="K151">
            <v>161.19402985074626</v>
          </cell>
          <cell r="L151">
            <v>91.18644067796609</v>
          </cell>
          <cell r="M151">
            <v>101.53321976149914</v>
          </cell>
          <cell r="N151">
            <v>78.850167433402405</v>
          </cell>
          <cell r="O151">
            <v>84.782608695652172</v>
          </cell>
          <cell r="P151">
            <v>95.145137080976568</v>
          </cell>
          <cell r="Q151">
            <v>140.07782101167314</v>
          </cell>
        </row>
        <row r="152">
          <cell r="B152">
            <v>38198</v>
          </cell>
          <cell r="C152">
            <v>1.0471698113207548</v>
          </cell>
          <cell r="D152">
            <v>92.520325203252028</v>
          </cell>
          <cell r="E152">
            <v>115.63407079646018</v>
          </cell>
          <cell r="F152">
            <v>78.861788617886177</v>
          </cell>
          <cell r="G152">
            <v>107.58364101644018</v>
          </cell>
          <cell r="H152">
            <v>202.74914089347078</v>
          </cell>
          <cell r="I152">
            <v>121.93103448275862</v>
          </cell>
          <cell r="J152">
            <v>134.91993536065814</v>
          </cell>
          <cell r="K152">
            <v>159.70149253731341</v>
          </cell>
          <cell r="L152">
            <v>94.067796610169495</v>
          </cell>
          <cell r="M152">
            <v>96.933560477001706</v>
          </cell>
          <cell r="N152">
            <v>80.492776585442769</v>
          </cell>
          <cell r="O152">
            <v>84.34782608695653</v>
          </cell>
          <cell r="P152">
            <v>96.613892116041825</v>
          </cell>
          <cell r="Q152">
            <v>138.78080415045395</v>
          </cell>
        </row>
        <row r="153">
          <cell r="B153">
            <v>38201</v>
          </cell>
          <cell r="C153">
            <v>1.0490566037735849</v>
          </cell>
          <cell r="D153">
            <v>89.268292682926827</v>
          </cell>
          <cell r="E153">
            <v>114.45415929203541</v>
          </cell>
          <cell r="F153">
            <v>80.487804878048792</v>
          </cell>
          <cell r="G153">
            <v>107.23802868771189</v>
          </cell>
          <cell r="H153">
            <v>190.7216494845361</v>
          </cell>
          <cell r="I153">
            <v>118.62068965517241</v>
          </cell>
          <cell r="J153">
            <v>133.84750991626265</v>
          </cell>
          <cell r="K153">
            <v>152.23880597014926</v>
          </cell>
          <cell r="L153">
            <v>94.237288135593218</v>
          </cell>
          <cell r="M153">
            <v>93.526405451448042</v>
          </cell>
          <cell r="N153">
            <v>79.671441208575942</v>
          </cell>
          <cell r="O153">
            <v>86.08695652173914</v>
          </cell>
          <cell r="P153">
            <v>96.303520093620421</v>
          </cell>
          <cell r="Q153">
            <v>132.29571984435796</v>
          </cell>
        </row>
        <row r="154">
          <cell r="B154">
            <v>38202</v>
          </cell>
          <cell r="C154">
            <v>1.0320754716981133</v>
          </cell>
          <cell r="D154">
            <v>89.105691056910572</v>
          </cell>
          <cell r="E154">
            <v>111.79929203539825</v>
          </cell>
          <cell r="F154">
            <v>80.081300813008127</v>
          </cell>
          <cell r="G154">
            <v>106.42498984881821</v>
          </cell>
          <cell r="H154">
            <v>197.59450171821305</v>
          </cell>
          <cell r="I154">
            <v>118.62068965517241</v>
          </cell>
          <cell r="J154">
            <v>130.57147054502715</v>
          </cell>
          <cell r="K154">
            <v>146.41791044776119</v>
          </cell>
          <cell r="L154">
            <v>92.711864406779668</v>
          </cell>
          <cell r="M154">
            <v>93.35604770017035</v>
          </cell>
          <cell r="N154">
            <v>77.823390409355568</v>
          </cell>
          <cell r="O154">
            <v>85.652173913043484</v>
          </cell>
          <cell r="P154">
            <v>95.573382631038896</v>
          </cell>
          <cell r="Q154">
            <v>127.2373540856031</v>
          </cell>
        </row>
        <row r="155">
          <cell r="B155">
            <v>38203</v>
          </cell>
          <cell r="C155">
            <v>1.0113207547169811</v>
          </cell>
          <cell r="D155">
            <v>88.455284552845526</v>
          </cell>
          <cell r="E155">
            <v>113.8641592920354</v>
          </cell>
          <cell r="F155">
            <v>79.674796747967477</v>
          </cell>
          <cell r="G155">
            <v>105.26633868119623</v>
          </cell>
          <cell r="H155">
            <v>194.15807560137458</v>
          </cell>
          <cell r="I155">
            <v>114.89655172413794</v>
          </cell>
          <cell r="J155">
            <v>129.57249889819303</v>
          </cell>
          <cell r="K155">
            <v>152.23880597014926</v>
          </cell>
          <cell r="L155">
            <v>90.847457627118644</v>
          </cell>
          <cell r="M155">
            <v>92.674616695059626</v>
          </cell>
          <cell r="N155">
            <v>79.260742719295862</v>
          </cell>
          <cell r="O155">
            <v>85.217391304347828</v>
          </cell>
          <cell r="P155">
            <v>94.532873146035968</v>
          </cell>
          <cell r="Q155">
            <v>132.29571984435796</v>
          </cell>
        </row>
        <row r="156">
          <cell r="B156">
            <v>38204</v>
          </cell>
          <cell r="C156">
            <v>1.0150943396226415</v>
          </cell>
          <cell r="D156">
            <v>87.154471544715449</v>
          </cell>
          <cell r="E156">
            <v>114.45415929203541</v>
          </cell>
          <cell r="F156">
            <v>78.048780487804876</v>
          </cell>
          <cell r="G156">
            <v>105.46369654104384</v>
          </cell>
          <cell r="H156">
            <v>197.59450171821305</v>
          </cell>
          <cell r="I156">
            <v>117.24137931034481</v>
          </cell>
          <cell r="J156">
            <v>130.55677978551489</v>
          </cell>
          <cell r="K156">
            <v>149.25373134328359</v>
          </cell>
          <cell r="L156">
            <v>91.18644067796609</v>
          </cell>
          <cell r="M156">
            <v>91.311754684838164</v>
          </cell>
          <cell r="N156">
            <v>79.671441208575942</v>
          </cell>
          <cell r="O156">
            <v>83.478260869565219</v>
          </cell>
          <cell r="P156">
            <v>94.710107442992481</v>
          </cell>
          <cell r="Q156">
            <v>129.70168612191958</v>
          </cell>
        </row>
        <row r="157">
          <cell r="B157">
            <v>38205</v>
          </cell>
          <cell r="C157">
            <v>1.0094339622641508</v>
          </cell>
          <cell r="D157">
            <v>86.829268292682926</v>
          </cell>
          <cell r="E157">
            <v>113.56920353982302</v>
          </cell>
          <cell r="F157">
            <v>77.235772357723576</v>
          </cell>
          <cell r="G157">
            <v>104.54489655237538</v>
          </cell>
          <cell r="H157">
            <v>204.46735395189</v>
          </cell>
          <cell r="I157">
            <v>116.41379310344828</v>
          </cell>
          <cell r="J157">
            <v>129.99853092404877</v>
          </cell>
          <cell r="K157">
            <v>150.74626865671641</v>
          </cell>
          <cell r="L157">
            <v>90.677966101694921</v>
          </cell>
          <cell r="M157">
            <v>90.971039182282794</v>
          </cell>
          <cell r="N157">
            <v>79.055424275502489</v>
          </cell>
          <cell r="O157">
            <v>82.608695652173907</v>
          </cell>
          <cell r="P157">
            <v>93.88499274950604</v>
          </cell>
          <cell r="Q157">
            <v>130.99870298313877</v>
          </cell>
        </row>
        <row r="158">
          <cell r="B158">
            <v>38208</v>
          </cell>
          <cell r="C158">
            <v>1</v>
          </cell>
          <cell r="D158">
            <v>86.016260162601625</v>
          </cell>
          <cell r="E158">
            <v>116.22407079646018</v>
          </cell>
          <cell r="F158">
            <v>76.422764227642276</v>
          </cell>
          <cell r="G158">
            <v>104.02081228340209</v>
          </cell>
          <cell r="H158">
            <v>202.74914089347078</v>
          </cell>
          <cell r="I158">
            <v>119.0344827586207</v>
          </cell>
          <cell r="J158">
            <v>129.41090054355809</v>
          </cell>
          <cell r="K158">
            <v>150.74626865671641</v>
          </cell>
          <cell r="L158">
            <v>89.830508474576277</v>
          </cell>
          <cell r="M158">
            <v>90.119250425894379</v>
          </cell>
          <cell r="N158">
            <v>80.903475074722849</v>
          </cell>
          <cell r="O158">
            <v>81.739130434782609</v>
          </cell>
          <cell r="P158">
            <v>93.414346649932583</v>
          </cell>
          <cell r="Q158">
            <v>130.99870298313877</v>
          </cell>
        </row>
        <row r="159">
          <cell r="B159">
            <v>38209</v>
          </cell>
          <cell r="C159">
            <v>0.99056603773584906</v>
          </cell>
          <cell r="D159">
            <v>87.317073170731703</v>
          </cell>
          <cell r="E159">
            <v>123.3037168141593</v>
          </cell>
          <cell r="F159">
            <v>75.609756097560975</v>
          </cell>
          <cell r="G159">
            <v>104.34659439654766</v>
          </cell>
          <cell r="H159">
            <v>209.62199312714779</v>
          </cell>
          <cell r="I159">
            <v>130.75862068965517</v>
          </cell>
          <cell r="J159">
            <v>132.61348611723224</v>
          </cell>
          <cell r="K159">
            <v>159.70149253731341</v>
          </cell>
          <cell r="L159">
            <v>88.983050847457619</v>
          </cell>
          <cell r="M159">
            <v>91.482112436115841</v>
          </cell>
          <cell r="N159">
            <v>85.831610539310503</v>
          </cell>
          <cell r="O159">
            <v>80.869565217391298</v>
          </cell>
          <cell r="P159">
            <v>93.706910441559316</v>
          </cell>
          <cell r="Q159">
            <v>138.78080415045395</v>
          </cell>
        </row>
        <row r="160">
          <cell r="B160">
            <v>38210</v>
          </cell>
          <cell r="C160">
            <v>1.0150943396226415</v>
          </cell>
          <cell r="D160">
            <v>88.943089430894304</v>
          </cell>
          <cell r="E160">
            <v>121.23893805309736</v>
          </cell>
          <cell r="F160">
            <v>77.235772357723576</v>
          </cell>
          <cell r="G160">
            <v>105.86596662858008</v>
          </cell>
          <cell r="H160">
            <v>221.6494845360825</v>
          </cell>
          <cell r="I160">
            <v>132.27586206896552</v>
          </cell>
          <cell r="J160">
            <v>132.96606434552666</v>
          </cell>
          <cell r="K160">
            <v>156.71641791044777</v>
          </cell>
          <cell r="L160">
            <v>91.18644067796609</v>
          </cell>
          <cell r="M160">
            <v>93.185689948892673</v>
          </cell>
          <cell r="N160">
            <v>84.394319831063513</v>
          </cell>
          <cell r="O160">
            <v>82.608695652173907</v>
          </cell>
          <cell r="P160">
            <v>95.071360124827237</v>
          </cell>
          <cell r="Q160">
            <v>136.18677042801556</v>
          </cell>
        </row>
        <row r="161">
          <cell r="B161">
            <v>38211</v>
          </cell>
          <cell r="C161">
            <v>1</v>
          </cell>
          <cell r="D161">
            <v>89.430894308943081</v>
          </cell>
          <cell r="E161">
            <v>125.07362831858408</v>
          </cell>
          <cell r="F161">
            <v>78.048780487804876</v>
          </cell>
          <cell r="G161">
            <v>105.49863549230871</v>
          </cell>
          <cell r="H161">
            <v>223.36769759450172</v>
          </cell>
          <cell r="I161">
            <v>132.41379310344828</v>
          </cell>
          <cell r="J161">
            <v>133.27457029528424</v>
          </cell>
          <cell r="K161">
            <v>156.71641791044777</v>
          </cell>
          <cell r="L161">
            <v>89.830508474576277</v>
          </cell>
          <cell r="M161">
            <v>93.69676320272572</v>
          </cell>
          <cell r="N161">
            <v>87.063644405457424</v>
          </cell>
          <cell r="O161">
            <v>83.478260869565219</v>
          </cell>
          <cell r="P161">
            <v>94.741483849630697</v>
          </cell>
          <cell r="Q161">
            <v>136.18677042801556</v>
          </cell>
        </row>
        <row r="162">
          <cell r="B162">
            <v>38212</v>
          </cell>
          <cell r="C162">
            <v>0.98301886792452831</v>
          </cell>
          <cell r="D162">
            <v>86.341463414634148</v>
          </cell>
          <cell r="E162">
            <v>123.8938053097345</v>
          </cell>
          <cell r="F162">
            <v>80.894308943089428</v>
          </cell>
          <cell r="G162">
            <v>103.57132739685926</v>
          </cell>
          <cell r="H162">
            <v>216.49484536082474</v>
          </cell>
          <cell r="I162">
            <v>131.86206896551724</v>
          </cell>
          <cell r="J162">
            <v>132.04054649625382</v>
          </cell>
          <cell r="K162">
            <v>153.73134328358208</v>
          </cell>
          <cell r="L162">
            <v>88.305084745762713</v>
          </cell>
          <cell r="M162">
            <v>90.459965928449748</v>
          </cell>
          <cell r="N162">
            <v>86.242370630283887</v>
          </cell>
          <cell r="O162">
            <v>86.521739130434781</v>
          </cell>
          <cell r="P162">
            <v>93.010693418586698</v>
          </cell>
          <cell r="Q162">
            <v>133.59273670557715</v>
          </cell>
        </row>
        <row r="163">
          <cell r="B163">
            <v>38215</v>
          </cell>
          <cell r="C163">
            <v>0.97547169811320744</v>
          </cell>
          <cell r="D163">
            <v>86.829268292682926</v>
          </cell>
          <cell r="E163">
            <v>125.66371681415929</v>
          </cell>
          <cell r="F163">
            <v>81.300813008130078</v>
          </cell>
          <cell r="G163">
            <v>102.42211918903863</v>
          </cell>
          <cell r="H163">
            <v>213.05841924398626</v>
          </cell>
          <cell r="I163">
            <v>132.13793103448276</v>
          </cell>
          <cell r="J163">
            <v>130.54208902600263</v>
          </cell>
          <cell r="K163">
            <v>158.20895522388059</v>
          </cell>
          <cell r="L163">
            <v>87.627118644067792</v>
          </cell>
          <cell r="M163">
            <v>90.971039182282794</v>
          </cell>
          <cell r="N163">
            <v>87.474404496430793</v>
          </cell>
          <cell r="O163">
            <v>86.956521739130437</v>
          </cell>
          <cell r="P163">
            <v>91.97866404348602</v>
          </cell>
          <cell r="Q163">
            <v>137.48378728923475</v>
          </cell>
        </row>
        <row r="164">
          <cell r="B164">
            <v>38216</v>
          </cell>
          <cell r="C164">
            <v>0.98113207547169812</v>
          </cell>
          <cell r="D164">
            <v>86.341463414634148</v>
          </cell>
          <cell r="E164">
            <v>125.36858407079646</v>
          </cell>
          <cell r="F164">
            <v>82.926829268292678</v>
          </cell>
          <cell r="G164">
            <v>102.92165176252846</v>
          </cell>
          <cell r="H164">
            <v>213.05841924398626</v>
          </cell>
          <cell r="I164">
            <v>131.31034482758622</v>
          </cell>
          <cell r="J164">
            <v>130.05729396209782</v>
          </cell>
          <cell r="K164">
            <v>156.71641791044777</v>
          </cell>
          <cell r="L164">
            <v>88.135593220338976</v>
          </cell>
          <cell r="M164">
            <v>90.459965928449748</v>
          </cell>
          <cell r="N164">
            <v>87.268962849250798</v>
          </cell>
          <cell r="O164">
            <v>88.695652173913047</v>
          </cell>
          <cell r="P164">
            <v>92.427261857313667</v>
          </cell>
          <cell r="Q164">
            <v>136.18677042801556</v>
          </cell>
        </row>
        <row r="165">
          <cell r="B165">
            <v>38217</v>
          </cell>
          <cell r="C165">
            <v>0.9679245283018868</v>
          </cell>
          <cell r="D165">
            <v>87.479674796747958</v>
          </cell>
          <cell r="E165">
            <v>122.41876106194691</v>
          </cell>
          <cell r="F165">
            <v>84.959349593495944</v>
          </cell>
          <cell r="G165">
            <v>103.38907827269381</v>
          </cell>
          <cell r="H165">
            <v>207.90378006872854</v>
          </cell>
          <cell r="I165">
            <v>132.41379310344828</v>
          </cell>
          <cell r="J165">
            <v>128.74981636550609</v>
          </cell>
          <cell r="K165">
            <v>155.22388059701493</v>
          </cell>
          <cell r="L165">
            <v>86.949152542372872</v>
          </cell>
          <cell r="M165">
            <v>91.652470187393533</v>
          </cell>
          <cell r="N165">
            <v>85.21559360623705</v>
          </cell>
          <cell r="O165">
            <v>90.869565217391298</v>
          </cell>
          <cell r="P165">
            <v>92.847027297473787</v>
          </cell>
          <cell r="Q165">
            <v>134.88975356679637</v>
          </cell>
        </row>
        <row r="166">
          <cell r="B166">
            <v>38218</v>
          </cell>
          <cell r="C166">
            <v>0.96226415094339612</v>
          </cell>
          <cell r="D166">
            <v>86.341463414634148</v>
          </cell>
          <cell r="E166">
            <v>128.61345132743364</v>
          </cell>
          <cell r="F166">
            <v>85.365853658536579</v>
          </cell>
          <cell r="G166">
            <v>104.57889120766013</v>
          </cell>
          <cell r="H166">
            <v>213.05841924398626</v>
          </cell>
          <cell r="I166">
            <v>139.31034482758619</v>
          </cell>
          <cell r="J166">
            <v>129.52842661965622</v>
          </cell>
          <cell r="K166">
            <v>155.22388059701493</v>
          </cell>
          <cell r="L166">
            <v>86.440677966101703</v>
          </cell>
          <cell r="M166">
            <v>90.459965928449748</v>
          </cell>
          <cell r="N166">
            <v>89.527712137751251</v>
          </cell>
          <cell r="O166">
            <v>91.304347826086953</v>
          </cell>
          <cell r="P166">
            <v>93.915521145154045</v>
          </cell>
          <cell r="Q166">
            <v>134.88975356679637</v>
          </cell>
        </row>
        <row r="167">
          <cell r="B167">
            <v>38219</v>
          </cell>
          <cell r="C167">
            <v>0.95849056603773586</v>
          </cell>
          <cell r="D167">
            <v>83.252032520325201</v>
          </cell>
          <cell r="E167">
            <v>127.13849557522123</v>
          </cell>
          <cell r="F167">
            <v>84.959349593495944</v>
          </cell>
          <cell r="G167">
            <v>104.80174505897128</v>
          </cell>
          <cell r="H167">
            <v>206.18556701030926</v>
          </cell>
          <cell r="I167">
            <v>144.82758620689654</v>
          </cell>
          <cell r="J167">
            <v>130.23358307624505</v>
          </cell>
          <cell r="K167">
            <v>156.71641791044777</v>
          </cell>
          <cell r="L167">
            <v>86.101694915254228</v>
          </cell>
          <cell r="M167">
            <v>87.223168654173762</v>
          </cell>
          <cell r="N167">
            <v>88.500996715397704</v>
          </cell>
          <cell r="O167">
            <v>90.869565217391298</v>
          </cell>
          <cell r="P167">
            <v>94.115651738846523</v>
          </cell>
          <cell r="Q167">
            <v>136.18677042801556</v>
          </cell>
        </row>
        <row r="168">
          <cell r="B168">
            <v>38222</v>
          </cell>
          <cell r="C168">
            <v>0.95660377358490567</v>
          </cell>
          <cell r="D168">
            <v>86.178861788617894</v>
          </cell>
          <cell r="E168">
            <v>129.20353982300884</v>
          </cell>
          <cell r="F168">
            <v>84.552845528455293</v>
          </cell>
          <cell r="G168">
            <v>105.21723529022937</v>
          </cell>
          <cell r="H168">
            <v>206.18556701030926</v>
          </cell>
          <cell r="I168">
            <v>147.58620689655174</v>
          </cell>
          <cell r="J168">
            <v>130.36579991185542</v>
          </cell>
          <cell r="K168">
            <v>156.71641791044777</v>
          </cell>
          <cell r="L168">
            <v>85.932203389830505</v>
          </cell>
          <cell r="M168">
            <v>90.28960817717207</v>
          </cell>
          <cell r="N168">
            <v>89.938472228724621</v>
          </cell>
          <cell r="O168">
            <v>90.434782608695656</v>
          </cell>
          <cell r="P168">
            <v>94.488776574544403</v>
          </cell>
          <cell r="Q168">
            <v>136.18677042801556</v>
          </cell>
        </row>
        <row r="169">
          <cell r="B169">
            <v>38223</v>
          </cell>
          <cell r="C169">
            <v>0.96981132075471699</v>
          </cell>
          <cell r="D169">
            <v>89.430894308943081</v>
          </cell>
          <cell r="E169">
            <v>133.33318584070796</v>
          </cell>
          <cell r="F169">
            <v>84.146341463414629</v>
          </cell>
          <cell r="G169">
            <v>105.44008914154053</v>
          </cell>
          <cell r="H169">
            <v>207.90378006872854</v>
          </cell>
          <cell r="I169">
            <v>151.72413793103448</v>
          </cell>
          <cell r="J169">
            <v>129.74878801234024</v>
          </cell>
          <cell r="K169">
            <v>152.23880597014926</v>
          </cell>
          <cell r="L169">
            <v>87.118644067796609</v>
          </cell>
          <cell r="M169">
            <v>93.69676320272572</v>
          </cell>
          <cell r="N169">
            <v>92.813115246911906</v>
          </cell>
          <cell r="O169">
            <v>90</v>
          </cell>
          <cell r="P169">
            <v>94.688907168236909</v>
          </cell>
          <cell r="Q169">
            <v>132.29571984435796</v>
          </cell>
        </row>
        <row r="170">
          <cell r="B170">
            <v>38224</v>
          </cell>
          <cell r="C170">
            <v>0.98113207547169812</v>
          </cell>
          <cell r="D170">
            <v>90.40650406504065</v>
          </cell>
          <cell r="E170">
            <v>132.15327433628318</v>
          </cell>
          <cell r="F170">
            <v>85.365853658536579</v>
          </cell>
          <cell r="G170">
            <v>106.60346178906318</v>
          </cell>
          <cell r="H170">
            <v>213.05841924398626</v>
          </cell>
          <cell r="I170">
            <v>147.58620689655174</v>
          </cell>
          <cell r="J170">
            <v>130.39518143087997</v>
          </cell>
          <cell r="K170">
            <v>158.20895522388059</v>
          </cell>
          <cell r="L170">
            <v>88.135593220338976</v>
          </cell>
          <cell r="M170">
            <v>94.718909710391813</v>
          </cell>
          <cell r="N170">
            <v>91.991779870045065</v>
          </cell>
          <cell r="O170">
            <v>91.304347826086953</v>
          </cell>
          <cell r="P170">
            <v>95.733656708190935</v>
          </cell>
          <cell r="Q170">
            <v>137.48378728923475</v>
          </cell>
        </row>
        <row r="171">
          <cell r="B171">
            <v>38225</v>
          </cell>
          <cell r="C171">
            <v>0.96603773584905661</v>
          </cell>
          <cell r="D171">
            <v>90.894308943089428</v>
          </cell>
          <cell r="E171">
            <v>132.15327433628318</v>
          </cell>
          <cell r="F171">
            <v>83.333333333333343</v>
          </cell>
          <cell r="G171">
            <v>106.71111153079819</v>
          </cell>
          <cell r="H171">
            <v>225.08591065292097</v>
          </cell>
          <cell r="I171">
            <v>143.44827586206895</v>
          </cell>
          <cell r="J171">
            <v>130.89466725429705</v>
          </cell>
          <cell r="K171">
            <v>158.20895522388059</v>
          </cell>
          <cell r="L171">
            <v>86.779661016949149</v>
          </cell>
          <cell r="M171">
            <v>95.229982964224874</v>
          </cell>
          <cell r="N171">
            <v>91.991779870045065</v>
          </cell>
          <cell r="O171">
            <v>89.130434782608688</v>
          </cell>
          <cell r="P171">
            <v>95.830329961076288</v>
          </cell>
          <cell r="Q171">
            <v>137.48378728923475</v>
          </cell>
        </row>
        <row r="172">
          <cell r="B172">
            <v>38226</v>
          </cell>
          <cell r="C172">
            <v>0.95849056603773586</v>
          </cell>
          <cell r="D172">
            <v>91.219512195121951</v>
          </cell>
          <cell r="E172">
            <v>135.10309734513274</v>
          </cell>
          <cell r="F172">
            <v>84.146341463414629</v>
          </cell>
          <cell r="G172">
            <v>107.44010802746011</v>
          </cell>
          <cell r="H172">
            <v>223.36769759450172</v>
          </cell>
          <cell r="I172">
            <v>144.82758620689654</v>
          </cell>
          <cell r="J172">
            <v>132.1140002938152</v>
          </cell>
          <cell r="K172">
            <v>162.68656716417911</v>
          </cell>
          <cell r="L172">
            <v>86.101694915254228</v>
          </cell>
          <cell r="M172">
            <v>95.570698466780229</v>
          </cell>
          <cell r="N172">
            <v>94.045149113058812</v>
          </cell>
          <cell r="O172">
            <v>90</v>
          </cell>
          <cell r="P172">
            <v>96.484994445528002</v>
          </cell>
          <cell r="Q172">
            <v>141.37483787289236</v>
          </cell>
        </row>
        <row r="173">
          <cell r="B173">
            <v>38229</v>
          </cell>
          <cell r="C173">
            <v>0.9037735849056604</v>
          </cell>
          <cell r="D173">
            <v>88.617886178861795</v>
          </cell>
          <cell r="E173">
            <v>138.93805309734512</v>
          </cell>
          <cell r="F173">
            <v>82.926829268292678</v>
          </cell>
          <cell r="G173">
            <v>107.4627711309833</v>
          </cell>
          <cell r="H173">
            <v>226.8041237113402</v>
          </cell>
          <cell r="I173">
            <v>148.96551724137933</v>
          </cell>
          <cell r="J173">
            <v>133.09828118113705</v>
          </cell>
          <cell r="K173">
            <v>159.70149253731341</v>
          </cell>
          <cell r="L173">
            <v>81.186440677966104</v>
          </cell>
          <cell r="M173">
            <v>92.844974446337318</v>
          </cell>
          <cell r="N173">
            <v>96.714658492532635</v>
          </cell>
          <cell r="O173">
            <v>88.695652173913047</v>
          </cell>
          <cell r="P173">
            <v>96.505346709293349</v>
          </cell>
          <cell r="Q173">
            <v>138.78080415045395</v>
          </cell>
        </row>
        <row r="174">
          <cell r="B174">
            <v>38230</v>
          </cell>
          <cell r="C174">
            <v>0.89433962264150946</v>
          </cell>
          <cell r="D174">
            <v>85.528455284552834</v>
          </cell>
          <cell r="E174">
            <v>138.05309734513273</v>
          </cell>
          <cell r="F174">
            <v>82.520325203252028</v>
          </cell>
          <cell r="G174">
            <v>106.66295243581148</v>
          </cell>
          <cell r="H174">
            <v>223.36769759450172</v>
          </cell>
          <cell r="I174">
            <v>144.82758620689654</v>
          </cell>
          <cell r="J174">
            <v>133.31864257382105</v>
          </cell>
          <cell r="K174">
            <v>158.20895522388059</v>
          </cell>
          <cell r="L174">
            <v>80.33898305084746</v>
          </cell>
          <cell r="M174">
            <v>89.608177172061332</v>
          </cell>
          <cell r="N174">
            <v>96.098641559459168</v>
          </cell>
          <cell r="O174">
            <v>88.260869565217391</v>
          </cell>
          <cell r="P174">
            <v>95.787081400574948</v>
          </cell>
          <cell r="Q174">
            <v>137.48378728923475</v>
          </cell>
        </row>
        <row r="175">
          <cell r="B175">
            <v>38231</v>
          </cell>
          <cell r="C175">
            <v>0.88867924528301889</v>
          </cell>
          <cell r="D175">
            <v>85.365853658536579</v>
          </cell>
          <cell r="E175">
            <v>143.36283185840708</v>
          </cell>
          <cell r="F175">
            <v>83.333333333333343</v>
          </cell>
          <cell r="G175">
            <v>107.23614009575162</v>
          </cell>
          <cell r="H175">
            <v>216.49484536082474</v>
          </cell>
          <cell r="I175">
            <v>146.20689655172413</v>
          </cell>
          <cell r="J175">
            <v>134.52328485382694</v>
          </cell>
          <cell r="K175">
            <v>164.17910447761196</v>
          </cell>
          <cell r="L175">
            <v>79.830508474576263</v>
          </cell>
          <cell r="M175">
            <v>89.437819420783654</v>
          </cell>
          <cell r="N175">
            <v>99.794743157899916</v>
          </cell>
          <cell r="O175">
            <v>89.130434782608688</v>
          </cell>
          <cell r="P175">
            <v>96.30182407163997</v>
          </cell>
          <cell r="Q175">
            <v>142.67185473411155</v>
          </cell>
        </row>
        <row r="176">
          <cell r="B176">
            <v>38232</v>
          </cell>
          <cell r="C176">
            <v>0.88490566037735841</v>
          </cell>
          <cell r="D176">
            <v>84.065040650406502</v>
          </cell>
          <cell r="E176">
            <v>145.72256637168141</v>
          </cell>
          <cell r="F176">
            <v>85.77235772357723</v>
          </cell>
          <cell r="G176">
            <v>107.42216640383762</v>
          </cell>
          <cell r="H176">
            <v>225.08591065292097</v>
          </cell>
          <cell r="I176">
            <v>148.96551724137933</v>
          </cell>
          <cell r="J176">
            <v>134.96400763919493</v>
          </cell>
          <cell r="K176">
            <v>159.70149253731341</v>
          </cell>
          <cell r="L176">
            <v>79.491525423728817</v>
          </cell>
          <cell r="M176">
            <v>88.074957410562178</v>
          </cell>
          <cell r="N176">
            <v>101.43735230994028</v>
          </cell>
          <cell r="O176">
            <v>91.739130434782609</v>
          </cell>
          <cell r="P176">
            <v>96.468882236713782</v>
          </cell>
          <cell r="Q176">
            <v>138.78080415045395</v>
          </cell>
        </row>
        <row r="177">
          <cell r="B177">
            <v>38233</v>
          </cell>
          <cell r="C177">
            <v>0.89245283018867927</v>
          </cell>
          <cell r="D177">
            <v>83.089430894308947</v>
          </cell>
          <cell r="E177">
            <v>142.47787610619469</v>
          </cell>
          <cell r="F177">
            <v>82.113821138211378</v>
          </cell>
          <cell r="G177">
            <v>106.2002474055468</v>
          </cell>
          <cell r="H177">
            <v>219.93127147766324</v>
          </cell>
          <cell r="I177">
            <v>146.20689655172413</v>
          </cell>
          <cell r="J177">
            <v>134.03848978992212</v>
          </cell>
          <cell r="K177">
            <v>159.70149253731341</v>
          </cell>
          <cell r="L177">
            <v>80.169491525423737</v>
          </cell>
          <cell r="M177">
            <v>87.052810902896084</v>
          </cell>
          <cell r="N177">
            <v>99.178726224826462</v>
          </cell>
          <cell r="O177">
            <v>87.826086956521749</v>
          </cell>
          <cell r="P177">
            <v>95.371556015365968</v>
          </cell>
          <cell r="Q177">
            <v>138.78080415045395</v>
          </cell>
        </row>
        <row r="178">
          <cell r="B178">
            <v>38236</v>
          </cell>
          <cell r="C178">
            <v>0.91132075471698115</v>
          </cell>
          <cell r="D178">
            <v>84.552845528455293</v>
          </cell>
          <cell r="E178">
            <v>145.72256637168141</v>
          </cell>
          <cell r="F178">
            <v>84.552845528455293</v>
          </cell>
          <cell r="G178">
            <v>106.2002474055468</v>
          </cell>
          <cell r="H178">
            <v>219.93127147766324</v>
          </cell>
          <cell r="I178">
            <v>147.58620689655174</v>
          </cell>
          <cell r="J178">
            <v>133.59776700455413</v>
          </cell>
          <cell r="K178">
            <v>159.70149253731341</v>
          </cell>
          <cell r="L178">
            <v>80.169491525423737</v>
          </cell>
          <cell r="M178">
            <v>88.586030664395238</v>
          </cell>
          <cell r="N178">
            <v>101.43735230994028</v>
          </cell>
          <cell r="O178">
            <v>90.434782608695656</v>
          </cell>
          <cell r="P178">
            <v>95.371556015365968</v>
          </cell>
          <cell r="Q178">
            <v>138.78080415045395</v>
          </cell>
        </row>
        <row r="179">
          <cell r="B179">
            <v>38237</v>
          </cell>
          <cell r="C179">
            <v>0.9358490566037736</v>
          </cell>
          <cell r="D179">
            <v>86.178861788617894</v>
          </cell>
          <cell r="E179">
            <v>145.13274336283186</v>
          </cell>
          <cell r="F179">
            <v>84.552845528455293</v>
          </cell>
          <cell r="G179">
            <v>108.09356084571149</v>
          </cell>
          <cell r="H179">
            <v>225.08591065292097</v>
          </cell>
          <cell r="I179">
            <v>151.72413793103448</v>
          </cell>
          <cell r="J179">
            <v>132.87791978845306</v>
          </cell>
          <cell r="K179">
            <v>156.71641791044777</v>
          </cell>
          <cell r="L179">
            <v>84.067796610169481</v>
          </cell>
          <cell r="M179">
            <v>90.28960817717207</v>
          </cell>
          <cell r="N179">
            <v>101.02677702404684</v>
          </cell>
          <cell r="O179">
            <v>90.434782608695656</v>
          </cell>
          <cell r="P179">
            <v>97.071818050761934</v>
          </cell>
          <cell r="Q179">
            <v>136.18677042801556</v>
          </cell>
        </row>
        <row r="180">
          <cell r="B180">
            <v>38238</v>
          </cell>
          <cell r="C180">
            <v>0.90754716981132078</v>
          </cell>
          <cell r="D180">
            <v>86.504065040650403</v>
          </cell>
          <cell r="E180">
            <v>145.72256637168141</v>
          </cell>
          <cell r="F180">
            <v>82.926829268292678</v>
          </cell>
          <cell r="G180">
            <v>108.03973597484395</v>
          </cell>
          <cell r="H180">
            <v>219.93127147766324</v>
          </cell>
          <cell r="I180">
            <v>148.96551724137933</v>
          </cell>
          <cell r="J180">
            <v>132.7310121933304</v>
          </cell>
          <cell r="K180">
            <v>156.71641791044777</v>
          </cell>
          <cell r="L180">
            <v>81.525423728813564</v>
          </cell>
          <cell r="M180">
            <v>90.630323679727425</v>
          </cell>
          <cell r="N180">
            <v>101.43735230994028</v>
          </cell>
          <cell r="O180">
            <v>88.695652173913047</v>
          </cell>
          <cell r="P180">
            <v>97.023481424319272</v>
          </cell>
          <cell r="Q180">
            <v>136.18677042801556</v>
          </cell>
        </row>
        <row r="181">
          <cell r="B181">
            <v>38239</v>
          </cell>
          <cell r="C181">
            <v>0.89433962264150946</v>
          </cell>
          <cell r="D181">
            <v>84.22764227642277</v>
          </cell>
          <cell r="E181">
            <v>143.06769911504423</v>
          </cell>
          <cell r="F181">
            <v>82.926829268292678</v>
          </cell>
          <cell r="G181">
            <v>107.00006610071861</v>
          </cell>
          <cell r="H181">
            <v>219.93127147766324</v>
          </cell>
          <cell r="I181">
            <v>146.20689655172413</v>
          </cell>
          <cell r="J181">
            <v>132.31967092698693</v>
          </cell>
          <cell r="K181">
            <v>153.73134328358208</v>
          </cell>
          <cell r="L181">
            <v>80.33898305084746</v>
          </cell>
          <cell r="M181">
            <v>88.245315161839869</v>
          </cell>
          <cell r="N181">
            <v>99.58930151071992</v>
          </cell>
          <cell r="O181">
            <v>88.695652173913047</v>
          </cell>
          <cell r="P181">
            <v>96.089821324084369</v>
          </cell>
          <cell r="Q181">
            <v>133.59273670557715</v>
          </cell>
        </row>
        <row r="182">
          <cell r="B182">
            <v>38240</v>
          </cell>
          <cell r="C182">
            <v>0.87358490566037739</v>
          </cell>
          <cell r="D182">
            <v>83.902439024390247</v>
          </cell>
          <cell r="E182">
            <v>141.59292035398229</v>
          </cell>
          <cell r="F182">
            <v>82.520325203252028</v>
          </cell>
          <cell r="G182">
            <v>106.36172201814938</v>
          </cell>
          <cell r="H182">
            <v>211.34020618556701</v>
          </cell>
          <cell r="I182">
            <v>147.58620689655174</v>
          </cell>
          <cell r="J182">
            <v>131.77611282503307</v>
          </cell>
          <cell r="K182">
            <v>155.22388059701493</v>
          </cell>
          <cell r="L182">
            <v>78.474576271186436</v>
          </cell>
          <cell r="M182">
            <v>87.9045996592845</v>
          </cell>
          <cell r="N182">
            <v>98.562709291753009</v>
          </cell>
          <cell r="O182">
            <v>88.260869565217391</v>
          </cell>
          <cell r="P182">
            <v>95.516565894694011</v>
          </cell>
          <cell r="Q182">
            <v>134.88975356679637</v>
          </cell>
        </row>
        <row r="183">
          <cell r="B183">
            <v>38243</v>
          </cell>
          <cell r="C183">
            <v>0.87358490566037739</v>
          </cell>
          <cell r="D183">
            <v>86.178861788617894</v>
          </cell>
          <cell r="E183">
            <v>143.06769911504423</v>
          </cell>
          <cell r="F183">
            <v>84.552845528455293</v>
          </cell>
          <cell r="G183">
            <v>107.54020340135411</v>
          </cell>
          <cell r="H183">
            <v>211.34020618556701</v>
          </cell>
          <cell r="I183">
            <v>148.96551724137933</v>
          </cell>
          <cell r="J183">
            <v>132.34905244601146</v>
          </cell>
          <cell r="K183">
            <v>156.71641791044777</v>
          </cell>
          <cell r="L183">
            <v>78.474576271186436</v>
          </cell>
          <cell r="M183">
            <v>90.28960817717207</v>
          </cell>
          <cell r="N183">
            <v>99.58930151071992</v>
          </cell>
          <cell r="O183">
            <v>90.434782608695656</v>
          </cell>
          <cell r="P183">
            <v>96.574883610491582</v>
          </cell>
          <cell r="Q183">
            <v>136.18677042801556</v>
          </cell>
        </row>
        <row r="184">
          <cell r="B184">
            <v>38244</v>
          </cell>
          <cell r="C184">
            <v>0.87358490566037739</v>
          </cell>
          <cell r="D184">
            <v>87.479674796747958</v>
          </cell>
          <cell r="E184">
            <v>140.7079646017699</v>
          </cell>
          <cell r="F184">
            <v>85.365853658536579</v>
          </cell>
          <cell r="G184">
            <v>107.81027205167189</v>
          </cell>
          <cell r="H184">
            <v>209.62199312714779</v>
          </cell>
          <cell r="I184">
            <v>147.58620689655174</v>
          </cell>
          <cell r="J184">
            <v>131.62920522991038</v>
          </cell>
          <cell r="K184">
            <v>158.20895522388059</v>
          </cell>
          <cell r="L184">
            <v>78.474576271186436</v>
          </cell>
          <cell r="M184">
            <v>91.652470187393533</v>
          </cell>
          <cell r="N184">
            <v>97.946692358679542</v>
          </cell>
          <cell r="O184">
            <v>91.304347826086953</v>
          </cell>
          <cell r="P184">
            <v>96.817414753695203</v>
          </cell>
          <cell r="Q184">
            <v>137.48378728923475</v>
          </cell>
        </row>
        <row r="185">
          <cell r="B185">
            <v>38245</v>
          </cell>
          <cell r="C185">
            <v>0.86415094339622645</v>
          </cell>
          <cell r="D185">
            <v>86.341463414634148</v>
          </cell>
          <cell r="E185">
            <v>137.46300884955753</v>
          </cell>
          <cell r="F185">
            <v>83.333333333333343</v>
          </cell>
          <cell r="G185">
            <v>106.55719128603668</v>
          </cell>
          <cell r="H185">
            <v>206.18556701030926</v>
          </cell>
          <cell r="I185">
            <v>144.82758620689654</v>
          </cell>
          <cell r="J185">
            <v>130.30703687380637</v>
          </cell>
          <cell r="K185">
            <v>156.71641791044777</v>
          </cell>
          <cell r="L185">
            <v>77.627118644067792</v>
          </cell>
          <cell r="M185">
            <v>90.459965928449748</v>
          </cell>
          <cell r="N185">
            <v>95.687881468485799</v>
          </cell>
          <cell r="O185">
            <v>89.130434782608688</v>
          </cell>
          <cell r="P185">
            <v>95.692104169670046</v>
          </cell>
          <cell r="Q185">
            <v>136.18677042801556</v>
          </cell>
        </row>
        <row r="186">
          <cell r="B186">
            <v>38246</v>
          </cell>
          <cell r="C186">
            <v>0.84339622641509437</v>
          </cell>
          <cell r="D186">
            <v>88.780487804878049</v>
          </cell>
          <cell r="E186">
            <v>137.75796460176991</v>
          </cell>
          <cell r="F186">
            <v>83.739837398373979</v>
          </cell>
          <cell r="G186">
            <v>105.95095326679194</v>
          </cell>
          <cell r="H186">
            <v>192.43986254295532</v>
          </cell>
          <cell r="I186">
            <v>143.44827586206895</v>
          </cell>
          <cell r="J186">
            <v>130.1160570001469</v>
          </cell>
          <cell r="K186">
            <v>156.71641791044777</v>
          </cell>
          <cell r="L186">
            <v>75.762711864406782</v>
          </cell>
          <cell r="M186">
            <v>93.015332197614981</v>
          </cell>
          <cell r="N186">
            <v>95.893199912279186</v>
          </cell>
          <cell r="O186">
            <v>89.565217391304358</v>
          </cell>
          <cell r="P186">
            <v>95.147681113947229</v>
          </cell>
          <cell r="Q186">
            <v>136.18677042801556</v>
          </cell>
        </row>
        <row r="187">
          <cell r="B187">
            <v>38247</v>
          </cell>
          <cell r="C187">
            <v>0.83018867924528306</v>
          </cell>
          <cell r="D187">
            <v>90.569105691056905</v>
          </cell>
          <cell r="E187">
            <v>139.82300884955751</v>
          </cell>
          <cell r="F187">
            <v>83.333333333333343</v>
          </cell>
          <cell r="G187">
            <v>105.62422685766626</v>
          </cell>
          <cell r="H187">
            <v>189.00343642611682</v>
          </cell>
          <cell r="I187">
            <v>143.44827586206895</v>
          </cell>
          <cell r="J187">
            <v>129.19053915087409</v>
          </cell>
          <cell r="K187">
            <v>155.22388059701493</v>
          </cell>
          <cell r="L187">
            <v>74.576271186440678</v>
          </cell>
          <cell r="M187">
            <v>94.889267461669505</v>
          </cell>
          <cell r="N187">
            <v>97.330675425606088</v>
          </cell>
          <cell r="O187">
            <v>89.130434782608688</v>
          </cell>
          <cell r="P187">
            <v>94.85426931133027</v>
          </cell>
          <cell r="Q187">
            <v>134.88975356679637</v>
          </cell>
        </row>
        <row r="188">
          <cell r="B188">
            <v>38250</v>
          </cell>
          <cell r="C188">
            <v>0.83018867924528306</v>
          </cell>
          <cell r="D188">
            <v>90.569105691056905</v>
          </cell>
          <cell r="E188">
            <v>139.82300884955751</v>
          </cell>
          <cell r="F188">
            <v>83.333333333333343</v>
          </cell>
          <cell r="G188">
            <v>105.62422685766626</v>
          </cell>
          <cell r="H188">
            <v>189.00343642611682</v>
          </cell>
          <cell r="I188">
            <v>143.44827586206895</v>
          </cell>
          <cell r="J188">
            <v>129.19053915087409</v>
          </cell>
          <cell r="K188">
            <v>155.22388059701493</v>
          </cell>
          <cell r="L188">
            <v>74.576271186440678</v>
          </cell>
          <cell r="M188">
            <v>94.889267461669505</v>
          </cell>
          <cell r="N188">
            <v>97.330675425606088</v>
          </cell>
          <cell r="O188">
            <v>89.130434782608688</v>
          </cell>
          <cell r="P188">
            <v>94.85426931133027</v>
          </cell>
          <cell r="Q188">
            <v>134.88975356679637</v>
          </cell>
        </row>
        <row r="189">
          <cell r="B189">
            <v>38251</v>
          </cell>
          <cell r="C189">
            <v>0.82641509433962268</v>
          </cell>
          <cell r="D189">
            <v>88.617886178861795</v>
          </cell>
          <cell r="E189">
            <v>141.29778761061945</v>
          </cell>
          <cell r="F189">
            <v>83.739837398373979</v>
          </cell>
          <cell r="G189">
            <v>105.38531997469288</v>
          </cell>
          <cell r="H189">
            <v>180.41237113402062</v>
          </cell>
          <cell r="I189">
            <v>146.20689655172413</v>
          </cell>
          <cell r="J189">
            <v>127.148523578669</v>
          </cell>
          <cell r="K189">
            <v>149.25373134328359</v>
          </cell>
          <cell r="L189">
            <v>74.237288135593218</v>
          </cell>
          <cell r="M189">
            <v>92.844974446337318</v>
          </cell>
          <cell r="N189">
            <v>98.357267644573014</v>
          </cell>
          <cell r="O189">
            <v>89.565217391304358</v>
          </cell>
          <cell r="P189">
            <v>94.639722530803994</v>
          </cell>
          <cell r="Q189">
            <v>129.70168612191958</v>
          </cell>
        </row>
        <row r="190">
          <cell r="B190">
            <v>38252</v>
          </cell>
          <cell r="C190">
            <v>0.85849056603773588</v>
          </cell>
          <cell r="D190">
            <v>88.455284552845526</v>
          </cell>
          <cell r="E190">
            <v>141.29778761061945</v>
          </cell>
          <cell r="F190">
            <v>83.333333333333343</v>
          </cell>
          <cell r="G190">
            <v>105.20212655454726</v>
          </cell>
          <cell r="H190">
            <v>190.7216494845361</v>
          </cell>
          <cell r="I190">
            <v>142.06896551724137</v>
          </cell>
          <cell r="J190">
            <v>125.57661231085646</v>
          </cell>
          <cell r="K190">
            <v>147.91044776119401</v>
          </cell>
          <cell r="L190">
            <v>77.118644067796609</v>
          </cell>
          <cell r="M190">
            <v>92.674616695059626</v>
          </cell>
          <cell r="N190">
            <v>98.357267644573014</v>
          </cell>
          <cell r="O190">
            <v>89.130434782608688</v>
          </cell>
          <cell r="P190">
            <v>94.475208398700843</v>
          </cell>
          <cell r="Q190">
            <v>128.53437094682232</v>
          </cell>
        </row>
        <row r="191">
          <cell r="B191">
            <v>38253</v>
          </cell>
          <cell r="C191">
            <v>0.85849056603773588</v>
          </cell>
          <cell r="D191">
            <v>88.455284552845526</v>
          </cell>
          <cell r="E191">
            <v>141.29778761061945</v>
          </cell>
          <cell r="F191">
            <v>83.333333333333343</v>
          </cell>
          <cell r="G191">
            <v>105.20212655454726</v>
          </cell>
          <cell r="H191">
            <v>190.7216494845361</v>
          </cell>
          <cell r="I191">
            <v>142.06896551724137</v>
          </cell>
          <cell r="J191">
            <v>125.57661231085646</v>
          </cell>
          <cell r="K191">
            <v>147.91044776119401</v>
          </cell>
          <cell r="L191">
            <v>77.118644067796609</v>
          </cell>
          <cell r="M191">
            <v>92.674616695059626</v>
          </cell>
          <cell r="N191">
            <v>98.357267644573014</v>
          </cell>
          <cell r="O191">
            <v>89.130434782608688</v>
          </cell>
          <cell r="P191">
            <v>94.475208398700843</v>
          </cell>
          <cell r="Q191">
            <v>128.53437094682232</v>
          </cell>
        </row>
        <row r="192">
          <cell r="B192">
            <v>38254</v>
          </cell>
          <cell r="C192">
            <v>0.82830188679245287</v>
          </cell>
          <cell r="D192">
            <v>87.317073170731703</v>
          </cell>
          <cell r="E192">
            <v>139.82300884955751</v>
          </cell>
          <cell r="F192">
            <v>80.487804878048792</v>
          </cell>
          <cell r="G192">
            <v>104.09635596181268</v>
          </cell>
          <cell r="H192">
            <v>180.41237113402062</v>
          </cell>
          <cell r="I192">
            <v>137.93103448275863</v>
          </cell>
          <cell r="J192">
            <v>125.10650800646393</v>
          </cell>
          <cell r="K192">
            <v>145.52238805970151</v>
          </cell>
          <cell r="L192">
            <v>74.406779661016955</v>
          </cell>
          <cell r="M192">
            <v>91.482112436115841</v>
          </cell>
          <cell r="N192">
            <v>97.330675425606088</v>
          </cell>
          <cell r="O192">
            <v>86.08695652173914</v>
          </cell>
          <cell r="P192">
            <v>93.48218752915038</v>
          </cell>
          <cell r="Q192">
            <v>126.45914396887159</v>
          </cell>
        </row>
        <row r="193">
          <cell r="B193">
            <v>38257</v>
          </cell>
          <cell r="C193">
            <v>0.820754716981132</v>
          </cell>
          <cell r="D193">
            <v>84.390243902439025</v>
          </cell>
          <cell r="E193">
            <v>138.64292035398228</v>
          </cell>
          <cell r="F193">
            <v>79.268292682926827</v>
          </cell>
          <cell r="G193">
            <v>103.42307292797854</v>
          </cell>
          <cell r="H193">
            <v>190.7216494845361</v>
          </cell>
          <cell r="I193">
            <v>137.65517241379311</v>
          </cell>
          <cell r="J193">
            <v>124.16629939767884</v>
          </cell>
          <cell r="K193">
            <v>144.77611940298507</v>
          </cell>
          <cell r="L193">
            <v>73.728813559322035</v>
          </cell>
          <cell r="M193">
            <v>88.415672913117547</v>
          </cell>
          <cell r="N193">
            <v>96.50921684535264</v>
          </cell>
          <cell r="O193">
            <v>84.782608695652172</v>
          </cell>
          <cell r="P193">
            <v>92.877555693121778</v>
          </cell>
          <cell r="Q193">
            <v>125.81063553826199</v>
          </cell>
        </row>
        <row r="194">
          <cell r="B194">
            <v>38258</v>
          </cell>
          <cell r="C194">
            <v>0.81132075471698117</v>
          </cell>
          <cell r="D194">
            <v>85.691056910569102</v>
          </cell>
          <cell r="E194">
            <v>139.23292035398231</v>
          </cell>
          <cell r="F194">
            <v>75.609756097560975</v>
          </cell>
          <cell r="G194">
            <v>102.96320078565427</v>
          </cell>
          <cell r="H194">
            <v>185.56701030927834</v>
          </cell>
          <cell r="I194">
            <v>132.41379310344828</v>
          </cell>
          <cell r="J194">
            <v>122.5062435727927</v>
          </cell>
          <cell r="K194">
            <v>144.47761194029852</v>
          </cell>
          <cell r="L194">
            <v>72.881355932203391</v>
          </cell>
          <cell r="M194">
            <v>89.778534923339009</v>
          </cell>
          <cell r="N194">
            <v>96.919915334632719</v>
          </cell>
          <cell r="O194">
            <v>80.869565217391298</v>
          </cell>
          <cell r="P194">
            <v>92.464574340883459</v>
          </cell>
          <cell r="Q194">
            <v>125.55123216601815</v>
          </cell>
        </row>
        <row r="195">
          <cell r="B195">
            <v>38259</v>
          </cell>
          <cell r="C195">
            <v>0.83207547169811324</v>
          </cell>
          <cell r="D195">
            <v>85.853658536585371</v>
          </cell>
          <cell r="E195">
            <v>141.29778761061945</v>
          </cell>
          <cell r="F195">
            <v>77.235772357723576</v>
          </cell>
          <cell r="G195">
            <v>102.83572082833643</v>
          </cell>
          <cell r="H195">
            <v>171.30584192439861</v>
          </cell>
          <cell r="I195">
            <v>128</v>
          </cell>
          <cell r="J195">
            <v>121.21345673571322</v>
          </cell>
          <cell r="K195">
            <v>134.92537313432834</v>
          </cell>
          <cell r="L195">
            <v>74.745762711864401</v>
          </cell>
          <cell r="M195">
            <v>89.948892674616701</v>
          </cell>
          <cell r="N195">
            <v>98.357267644573014</v>
          </cell>
          <cell r="O195">
            <v>82.608695652173907</v>
          </cell>
          <cell r="P195">
            <v>92.350092857203421</v>
          </cell>
          <cell r="Q195">
            <v>117.25032425421531</v>
          </cell>
        </row>
        <row r="196">
          <cell r="B196">
            <v>38260</v>
          </cell>
          <cell r="C196">
            <v>0.82830188679245287</v>
          </cell>
          <cell r="D196">
            <v>86.99186991869918</v>
          </cell>
          <cell r="E196">
            <v>150.73734513274337</v>
          </cell>
          <cell r="F196">
            <v>76.016260162601625</v>
          </cell>
          <cell r="G196">
            <v>104.07180426632925</v>
          </cell>
          <cell r="H196">
            <v>175.25773195876289</v>
          </cell>
          <cell r="I196">
            <v>135.17241379310346</v>
          </cell>
          <cell r="J196">
            <v>124.82738357573085</v>
          </cell>
          <cell r="K196">
            <v>140.59701492537314</v>
          </cell>
          <cell r="L196">
            <v>74.406779661016955</v>
          </cell>
          <cell r="M196">
            <v>91.141396933560486</v>
          </cell>
          <cell r="N196">
            <v>104.92813546458765</v>
          </cell>
          <cell r="O196">
            <v>81.304347826086953</v>
          </cell>
          <cell r="P196">
            <v>93.460139243404612</v>
          </cell>
          <cell r="Q196">
            <v>122.17898832684826</v>
          </cell>
        </row>
        <row r="197">
          <cell r="B197">
            <v>38261</v>
          </cell>
          <cell r="C197">
            <v>0.83396226415094343</v>
          </cell>
          <cell r="D197">
            <v>86.99186991869918</v>
          </cell>
          <cell r="E197">
            <v>148.0824778761062</v>
          </cell>
          <cell r="F197">
            <v>78.048780487804876</v>
          </cell>
          <cell r="G197">
            <v>105.50524556416963</v>
          </cell>
          <cell r="H197">
            <v>182.13058419243987</v>
          </cell>
          <cell r="I197">
            <v>138.75862068965517</v>
          </cell>
          <cell r="J197">
            <v>125.47377699427058</v>
          </cell>
          <cell r="K197">
            <v>143.28358208955223</v>
          </cell>
          <cell r="L197">
            <v>74.915254237288138</v>
          </cell>
          <cell r="M197">
            <v>91.141396933560486</v>
          </cell>
          <cell r="N197">
            <v>103.08008466536729</v>
          </cell>
          <cell r="O197">
            <v>83.478260869565219</v>
          </cell>
          <cell r="P197">
            <v>94.747419926562245</v>
          </cell>
          <cell r="Q197">
            <v>124.5136186770428</v>
          </cell>
        </row>
        <row r="198">
          <cell r="B198">
            <v>38264</v>
          </cell>
          <cell r="C198">
            <v>0.83396226415094343</v>
          </cell>
          <cell r="D198">
            <v>88.780487804878049</v>
          </cell>
          <cell r="E198">
            <v>151.62230088495576</v>
          </cell>
          <cell r="F198">
            <v>80.081300813008127</v>
          </cell>
          <cell r="G198">
            <v>107.59780545614217</v>
          </cell>
          <cell r="H198">
            <v>175.25773195876289</v>
          </cell>
          <cell r="I198">
            <v>141.24137931034483</v>
          </cell>
          <cell r="J198">
            <v>127.47172028793887</v>
          </cell>
          <cell r="K198">
            <v>149.55223880597015</v>
          </cell>
          <cell r="L198">
            <v>74.915254237288138</v>
          </cell>
          <cell r="M198">
            <v>93.015332197614981</v>
          </cell>
          <cell r="N198">
            <v>105.54415239766111</v>
          </cell>
          <cell r="O198">
            <v>85.652173913043484</v>
          </cell>
          <cell r="P198">
            <v>96.626612280895159</v>
          </cell>
          <cell r="Q198">
            <v>129.96108949416342</v>
          </cell>
        </row>
        <row r="199">
          <cell r="B199">
            <v>38265</v>
          </cell>
          <cell r="C199">
            <v>0.86037735849056607</v>
          </cell>
          <cell r="D199">
            <v>89.268292682926827</v>
          </cell>
          <cell r="E199">
            <v>150.14734513274337</v>
          </cell>
          <cell r="F199">
            <v>80.487804878048792</v>
          </cell>
          <cell r="G199">
            <v>107.66107328681103</v>
          </cell>
          <cell r="H199">
            <v>171.82130584192439</v>
          </cell>
          <cell r="I199">
            <v>139.31034482758619</v>
          </cell>
          <cell r="J199">
            <v>127.1044513001322</v>
          </cell>
          <cell r="K199">
            <v>154.02985074626864</v>
          </cell>
          <cell r="L199">
            <v>77.288135593220346</v>
          </cell>
          <cell r="M199">
            <v>93.526405451448042</v>
          </cell>
          <cell r="N199">
            <v>104.51743697530758</v>
          </cell>
          <cell r="O199">
            <v>86.08695652173914</v>
          </cell>
          <cell r="P199">
            <v>96.683429017240073</v>
          </cell>
          <cell r="Q199">
            <v>133.85214007782099</v>
          </cell>
        </row>
        <row r="200">
          <cell r="B200">
            <v>38266</v>
          </cell>
          <cell r="C200">
            <v>0.87735849056603776</v>
          </cell>
          <cell r="D200">
            <v>90.243902439024396</v>
          </cell>
          <cell r="E200">
            <v>157.22699115044247</v>
          </cell>
          <cell r="F200">
            <v>80.894308943089428</v>
          </cell>
          <cell r="G200">
            <v>108.37590534377095</v>
          </cell>
          <cell r="H200">
            <v>178.69415807560139</v>
          </cell>
          <cell r="I200">
            <v>142.62068965517241</v>
          </cell>
          <cell r="J200">
            <v>127.8242985162333</v>
          </cell>
          <cell r="K200">
            <v>150.44776119402985</v>
          </cell>
          <cell r="L200">
            <v>78.813559322033896</v>
          </cell>
          <cell r="M200">
            <v>94.548551959114135</v>
          </cell>
          <cell r="N200">
            <v>109.44557243989522</v>
          </cell>
          <cell r="O200">
            <v>86.521739130434781</v>
          </cell>
          <cell r="P200">
            <v>97.325373336838453</v>
          </cell>
          <cell r="Q200">
            <v>130.73929961089493</v>
          </cell>
        </row>
        <row r="201">
          <cell r="B201">
            <v>38267</v>
          </cell>
          <cell r="C201">
            <v>0.86226415094339626</v>
          </cell>
          <cell r="D201">
            <v>88.130081300813018</v>
          </cell>
          <cell r="E201">
            <v>155.16212389380533</v>
          </cell>
          <cell r="F201">
            <v>79.674796747967477</v>
          </cell>
          <cell r="G201">
            <v>107.82349219539371</v>
          </cell>
          <cell r="H201">
            <v>189.00343642611682</v>
          </cell>
          <cell r="I201">
            <v>142.89655172413794</v>
          </cell>
          <cell r="J201">
            <v>128.17687674452768</v>
          </cell>
          <cell r="K201">
            <v>147.76119402985074</v>
          </cell>
          <cell r="L201">
            <v>77.457627118644069</v>
          </cell>
          <cell r="M201">
            <v>92.333901192504271</v>
          </cell>
          <cell r="N201">
            <v>108.00822012995492</v>
          </cell>
          <cell r="O201">
            <v>85.217391304347828</v>
          </cell>
          <cell r="P201">
            <v>96.829286907558313</v>
          </cell>
          <cell r="Q201">
            <v>128.40466926070039</v>
          </cell>
        </row>
        <row r="202">
          <cell r="B202">
            <v>38268</v>
          </cell>
          <cell r="C202">
            <v>0.85094339622641502</v>
          </cell>
          <cell r="D202">
            <v>86.016260162601625</v>
          </cell>
          <cell r="E202">
            <v>156.93203539823011</v>
          </cell>
          <cell r="F202">
            <v>79.674796747967477</v>
          </cell>
          <cell r="G202">
            <v>107.65540751093022</v>
          </cell>
          <cell r="H202">
            <v>185.56701030927834</v>
          </cell>
          <cell r="I202">
            <v>142.62068965517241</v>
          </cell>
          <cell r="J202">
            <v>127.69208168062288</v>
          </cell>
          <cell r="K202">
            <v>151.9402985074627</v>
          </cell>
          <cell r="L202">
            <v>76.440677966101703</v>
          </cell>
          <cell r="M202">
            <v>90.119250425894379</v>
          </cell>
          <cell r="N202">
            <v>109.24025399610184</v>
          </cell>
          <cell r="O202">
            <v>85.217391304347828</v>
          </cell>
          <cell r="P202">
            <v>96.678340951298722</v>
          </cell>
          <cell r="Q202">
            <v>132.03631647211412</v>
          </cell>
        </row>
        <row r="203">
          <cell r="B203">
            <v>38271</v>
          </cell>
          <cell r="C203">
            <v>0.85094339622641502</v>
          </cell>
          <cell r="D203">
            <v>86.016260162601625</v>
          </cell>
          <cell r="E203">
            <v>156.93203539823011</v>
          </cell>
          <cell r="F203">
            <v>79.674796747967477</v>
          </cell>
          <cell r="G203">
            <v>107.65540751093022</v>
          </cell>
          <cell r="H203">
            <v>185.56701030927834</v>
          </cell>
          <cell r="I203">
            <v>142.62068965517241</v>
          </cell>
          <cell r="J203">
            <v>127.69208168062288</v>
          </cell>
          <cell r="K203">
            <v>151.9402985074627</v>
          </cell>
          <cell r="L203">
            <v>76.440677966101703</v>
          </cell>
          <cell r="M203">
            <v>90.119250425894379</v>
          </cell>
          <cell r="N203">
            <v>109.24025399610184</v>
          </cell>
          <cell r="O203">
            <v>85.217391304347828</v>
          </cell>
          <cell r="P203">
            <v>96.678340951298722</v>
          </cell>
          <cell r="Q203">
            <v>132.03631647211412</v>
          </cell>
        </row>
        <row r="204">
          <cell r="B204">
            <v>38272</v>
          </cell>
          <cell r="C204">
            <v>0.8377358490566037</v>
          </cell>
          <cell r="D204">
            <v>85.691056910569102</v>
          </cell>
          <cell r="E204">
            <v>153.68716814159291</v>
          </cell>
          <cell r="F204">
            <v>77.642276422764226</v>
          </cell>
          <cell r="G204">
            <v>106.40327104127519</v>
          </cell>
          <cell r="H204">
            <v>185.56701030927834</v>
          </cell>
          <cell r="I204">
            <v>140.13793103448276</v>
          </cell>
          <cell r="J204">
            <v>126.53151167915379</v>
          </cell>
          <cell r="K204">
            <v>148.0597014925373</v>
          </cell>
          <cell r="L204">
            <v>75.254237288135599</v>
          </cell>
          <cell r="M204">
            <v>89.778534923339009</v>
          </cell>
          <cell r="N204">
            <v>106.98150470760139</v>
          </cell>
          <cell r="O204">
            <v>83.043478260869563</v>
          </cell>
          <cell r="P204">
            <v>95.553878378263775</v>
          </cell>
          <cell r="Q204">
            <v>128.66407263294423</v>
          </cell>
        </row>
        <row r="205">
          <cell r="B205">
            <v>38273</v>
          </cell>
          <cell r="C205">
            <v>0.83584905660377351</v>
          </cell>
          <cell r="D205">
            <v>85.203252032520325</v>
          </cell>
          <cell r="E205">
            <v>154.27716814159294</v>
          </cell>
          <cell r="F205">
            <v>77.235772357723576</v>
          </cell>
          <cell r="G205">
            <v>106.08787618391109</v>
          </cell>
          <cell r="H205">
            <v>183.84879725085909</v>
          </cell>
          <cell r="I205">
            <v>140.41379310344828</v>
          </cell>
          <cell r="J205">
            <v>125.826355222565</v>
          </cell>
          <cell r="K205">
            <v>146.56716417910448</v>
          </cell>
          <cell r="L205">
            <v>75.084745762711862</v>
          </cell>
          <cell r="M205">
            <v>89.267461669505963</v>
          </cell>
          <cell r="N205">
            <v>107.39220319688147</v>
          </cell>
          <cell r="O205">
            <v>82.608695652173907</v>
          </cell>
          <cell r="P205">
            <v>95.27064270752949</v>
          </cell>
          <cell r="Q205">
            <v>127.36705577172502</v>
          </cell>
        </row>
        <row r="206">
          <cell r="B206">
            <v>38274</v>
          </cell>
          <cell r="C206">
            <v>0.8377358490566037</v>
          </cell>
          <cell r="D206">
            <v>85.203252032520325</v>
          </cell>
          <cell r="E206">
            <v>151.32743362831857</v>
          </cell>
          <cell r="F206">
            <v>76.829268292682926</v>
          </cell>
          <cell r="G206">
            <v>104.78285913936864</v>
          </cell>
          <cell r="H206">
            <v>182.13058419243987</v>
          </cell>
          <cell r="I206">
            <v>140.41379310344828</v>
          </cell>
          <cell r="J206">
            <v>124.72454825914498</v>
          </cell>
          <cell r="K206">
            <v>144.77611940298507</v>
          </cell>
          <cell r="L206">
            <v>75.254237288135599</v>
          </cell>
          <cell r="M206">
            <v>89.267461669505963</v>
          </cell>
          <cell r="N206">
            <v>105.33889555556102</v>
          </cell>
          <cell r="O206">
            <v>82.173913043478265</v>
          </cell>
          <cell r="P206">
            <v>94.098691519042106</v>
          </cell>
          <cell r="Q206">
            <v>125.81063553826199</v>
          </cell>
        </row>
        <row r="207">
          <cell r="B207">
            <v>38275</v>
          </cell>
          <cell r="C207">
            <v>0.83584905660377351</v>
          </cell>
          <cell r="D207">
            <v>84.552845528455293</v>
          </cell>
          <cell r="E207">
            <v>150.14734513274337</v>
          </cell>
          <cell r="F207">
            <v>75.609756097560975</v>
          </cell>
          <cell r="G207">
            <v>104.38153334781255</v>
          </cell>
          <cell r="H207">
            <v>175.25773195876289</v>
          </cell>
          <cell r="I207">
            <v>140.13793103448276</v>
          </cell>
          <cell r="J207">
            <v>124.88614661377993</v>
          </cell>
          <cell r="K207">
            <v>146.26865671641792</v>
          </cell>
          <cell r="L207">
            <v>75.084745762711862</v>
          </cell>
          <cell r="M207">
            <v>88.586030664395238</v>
          </cell>
          <cell r="N207">
            <v>104.51743697530758</v>
          </cell>
          <cell r="O207">
            <v>80.869565217391298</v>
          </cell>
          <cell r="P207">
            <v>93.738286848197561</v>
          </cell>
          <cell r="Q207">
            <v>127.10765239948118</v>
          </cell>
        </row>
        <row r="208">
          <cell r="B208">
            <v>38278</v>
          </cell>
          <cell r="C208">
            <v>0.84150943396226419</v>
          </cell>
          <cell r="D208">
            <v>85.528455284552834</v>
          </cell>
          <cell r="E208">
            <v>146.01769911504425</v>
          </cell>
          <cell r="F208">
            <v>75.203252032520325</v>
          </cell>
          <cell r="G208">
            <v>103.97737466831605</v>
          </cell>
          <cell r="H208">
            <v>167.69759450171821</v>
          </cell>
          <cell r="I208">
            <v>140.13793103448276</v>
          </cell>
          <cell r="J208">
            <v>123.57866901718819</v>
          </cell>
          <cell r="K208">
            <v>143.28358208955223</v>
          </cell>
          <cell r="L208">
            <v>75.593220338983045</v>
          </cell>
          <cell r="M208">
            <v>89.608177172061332</v>
          </cell>
          <cell r="N208">
            <v>101.64279395712028</v>
          </cell>
          <cell r="O208">
            <v>80.434782608695656</v>
          </cell>
          <cell r="P208">
            <v>93.375338144382354</v>
          </cell>
          <cell r="Q208">
            <v>124.5136186770428</v>
          </cell>
        </row>
        <row r="209">
          <cell r="B209">
            <v>38279</v>
          </cell>
          <cell r="C209">
            <v>0.83584905660377351</v>
          </cell>
          <cell r="D209">
            <v>85.853658536585371</v>
          </cell>
          <cell r="E209">
            <v>148.0824778761062</v>
          </cell>
          <cell r="F209">
            <v>76.829268292682926</v>
          </cell>
          <cell r="G209">
            <v>104.68937383733558</v>
          </cell>
          <cell r="H209">
            <v>175.25773195876289</v>
          </cell>
          <cell r="I209">
            <v>142.89655172413794</v>
          </cell>
          <cell r="J209">
            <v>123.34361686499192</v>
          </cell>
          <cell r="K209">
            <v>146.26865671641792</v>
          </cell>
          <cell r="L209">
            <v>75.084745762711862</v>
          </cell>
          <cell r="M209">
            <v>89.948892674616701</v>
          </cell>
          <cell r="N209">
            <v>103.08008466536729</v>
          </cell>
          <cell r="O209">
            <v>82.173913043478265</v>
          </cell>
          <cell r="P209">
            <v>94.014738431010073</v>
          </cell>
          <cell r="Q209">
            <v>127.10765239948118</v>
          </cell>
        </row>
        <row r="210">
          <cell r="B210">
            <v>38280</v>
          </cell>
          <cell r="C210">
            <v>0.84150943396226419</v>
          </cell>
          <cell r="D210">
            <v>84.390243902439025</v>
          </cell>
          <cell r="E210">
            <v>144.83761061946902</v>
          </cell>
          <cell r="F210">
            <v>77.235772357723576</v>
          </cell>
          <cell r="G210">
            <v>103.30031445056139</v>
          </cell>
          <cell r="H210">
            <v>171.47766323024055</v>
          </cell>
          <cell r="I210">
            <v>139.0344827586207</v>
          </cell>
          <cell r="J210">
            <v>122.56500661084178</v>
          </cell>
          <cell r="K210">
            <v>146.56716417910448</v>
          </cell>
          <cell r="L210">
            <v>75.593220338983045</v>
          </cell>
          <cell r="M210">
            <v>88.415672913117547</v>
          </cell>
          <cell r="N210">
            <v>100.82133537686684</v>
          </cell>
          <cell r="O210">
            <v>82.608695652173907</v>
          </cell>
          <cell r="P210">
            <v>92.76731426439288</v>
          </cell>
          <cell r="Q210">
            <v>127.36705577172502</v>
          </cell>
        </row>
        <row r="211">
          <cell r="B211">
            <v>38281</v>
          </cell>
          <cell r="C211">
            <v>0.8377358490566037</v>
          </cell>
          <cell r="D211">
            <v>83.414634146341456</v>
          </cell>
          <cell r="E211">
            <v>141.00283185840709</v>
          </cell>
          <cell r="F211">
            <v>75.609756097560975</v>
          </cell>
          <cell r="G211">
            <v>102.46650110010482</v>
          </cell>
          <cell r="H211">
            <v>167.01030927835052</v>
          </cell>
          <cell r="I211">
            <v>132.41379310344828</v>
          </cell>
          <cell r="J211">
            <v>121.7129425591303</v>
          </cell>
          <cell r="K211">
            <v>145.37313432835822</v>
          </cell>
          <cell r="L211">
            <v>75.254237288135599</v>
          </cell>
          <cell r="M211">
            <v>87.393526405451453</v>
          </cell>
          <cell r="N211">
            <v>98.151949200779626</v>
          </cell>
          <cell r="O211">
            <v>80.869565217391298</v>
          </cell>
          <cell r="P211">
            <v>92.01852056002646</v>
          </cell>
          <cell r="Q211">
            <v>126.32944228274967</v>
          </cell>
        </row>
        <row r="212">
          <cell r="B212">
            <v>38282</v>
          </cell>
          <cell r="C212">
            <v>0.85094339622641502</v>
          </cell>
          <cell r="D212">
            <v>84.390243902439025</v>
          </cell>
          <cell r="E212">
            <v>143.06769911504423</v>
          </cell>
          <cell r="F212">
            <v>76.829268292682926</v>
          </cell>
          <cell r="G212">
            <v>103.00758269672046</v>
          </cell>
          <cell r="H212">
            <v>154.63917525773198</v>
          </cell>
          <cell r="I212">
            <v>132.68965517241381</v>
          </cell>
          <cell r="J212">
            <v>122.40340825620683</v>
          </cell>
          <cell r="K212">
            <v>146.86567164179104</v>
          </cell>
          <cell r="L212">
            <v>76.440677966101703</v>
          </cell>
          <cell r="M212">
            <v>88.415672913117547</v>
          </cell>
          <cell r="N212">
            <v>99.58930151071992</v>
          </cell>
          <cell r="O212">
            <v>82.173913043478265</v>
          </cell>
          <cell r="P212">
            <v>92.504430857423898</v>
          </cell>
          <cell r="Q212">
            <v>127.62645914396886</v>
          </cell>
        </row>
        <row r="213">
          <cell r="B213">
            <v>38285</v>
          </cell>
          <cell r="C213">
            <v>0.84339622641509437</v>
          </cell>
          <cell r="D213">
            <v>85.040650406504071</v>
          </cell>
          <cell r="E213">
            <v>139.82300884955751</v>
          </cell>
          <cell r="F213">
            <v>75.609756097560975</v>
          </cell>
          <cell r="G213">
            <v>101.52314941595296</v>
          </cell>
          <cell r="H213">
            <v>144.32989690721649</v>
          </cell>
          <cell r="I213">
            <v>130.20689655172413</v>
          </cell>
          <cell r="J213">
            <v>121.55134420449536</v>
          </cell>
          <cell r="K213">
            <v>149.25373134328359</v>
          </cell>
          <cell r="L213">
            <v>75.762711864406782</v>
          </cell>
          <cell r="M213">
            <v>89.097103918228285</v>
          </cell>
          <cell r="N213">
            <v>97.330675425606088</v>
          </cell>
          <cell r="O213">
            <v>80.869565217391298</v>
          </cell>
          <cell r="P213">
            <v>91.17135758079425</v>
          </cell>
          <cell r="Q213">
            <v>129.70168612191958</v>
          </cell>
        </row>
        <row r="214">
          <cell r="B214">
            <v>38286</v>
          </cell>
          <cell r="C214">
            <v>0.84905660377358494</v>
          </cell>
          <cell r="D214">
            <v>84.390243902439025</v>
          </cell>
          <cell r="E214">
            <v>144.83761061946902</v>
          </cell>
          <cell r="F214">
            <v>73.577235772357724</v>
          </cell>
          <cell r="G214">
            <v>101.34184458776758</v>
          </cell>
          <cell r="H214">
            <v>153.26460481099659</v>
          </cell>
          <cell r="I214">
            <v>132.41379310344828</v>
          </cell>
          <cell r="J214">
            <v>120.84618774790657</v>
          </cell>
          <cell r="K214">
            <v>147.76119402985074</v>
          </cell>
          <cell r="L214">
            <v>76.271186440677965</v>
          </cell>
          <cell r="M214">
            <v>88.415672913117547</v>
          </cell>
          <cell r="N214">
            <v>100.82133537686684</v>
          </cell>
          <cell r="O214">
            <v>78.695652173913047</v>
          </cell>
          <cell r="P214">
            <v>91.00853947067155</v>
          </cell>
          <cell r="Q214">
            <v>128.40466926070039</v>
          </cell>
        </row>
        <row r="215">
          <cell r="B215">
            <v>38287</v>
          </cell>
          <cell r="C215">
            <v>0.83396226415094343</v>
          </cell>
          <cell r="D215">
            <v>85.691056910569102</v>
          </cell>
          <cell r="E215">
            <v>145.42761061946902</v>
          </cell>
          <cell r="F215">
            <v>73.983739837398375</v>
          </cell>
          <cell r="G215">
            <v>101.44477284960199</v>
          </cell>
          <cell r="H215">
            <v>164.60481099656357</v>
          </cell>
          <cell r="I215">
            <v>133.79310344827587</v>
          </cell>
          <cell r="J215">
            <v>120.62582635522254</v>
          </cell>
          <cell r="K215">
            <v>148.65671641791045</v>
          </cell>
          <cell r="L215">
            <v>74.915254237288138</v>
          </cell>
          <cell r="M215">
            <v>89.778534923339009</v>
          </cell>
          <cell r="N215">
            <v>101.23203386614692</v>
          </cell>
          <cell r="O215">
            <v>79.130434782608688</v>
          </cell>
          <cell r="P215">
            <v>91.100972668605777</v>
          </cell>
          <cell r="Q215">
            <v>129.1828793774319</v>
          </cell>
        </row>
        <row r="216">
          <cell r="B216">
            <v>38288</v>
          </cell>
          <cell r="C216">
            <v>0.84528301886792456</v>
          </cell>
          <cell r="D216">
            <v>86.341463414634148</v>
          </cell>
          <cell r="E216">
            <v>145.72256637168141</v>
          </cell>
          <cell r="F216">
            <v>74.796747967479675</v>
          </cell>
          <cell r="G216">
            <v>102.95186923389268</v>
          </cell>
          <cell r="H216">
            <v>167.5257731958763</v>
          </cell>
          <cell r="I216">
            <v>133.79310344827587</v>
          </cell>
          <cell r="J216">
            <v>121.43381812839722</v>
          </cell>
          <cell r="K216">
            <v>148.0597014925373</v>
          </cell>
          <cell r="L216">
            <v>75.932203389830505</v>
          </cell>
          <cell r="M216">
            <v>90.459965928449748</v>
          </cell>
          <cell r="N216">
            <v>101.43735230994028</v>
          </cell>
          <cell r="O216">
            <v>80</v>
          </cell>
          <cell r="P216">
            <v>92.454398209000786</v>
          </cell>
          <cell r="Q216">
            <v>128.66407263294423</v>
          </cell>
        </row>
        <row r="217">
          <cell r="B217">
            <v>38289</v>
          </cell>
          <cell r="C217">
            <v>0.84905660377358494</v>
          </cell>
          <cell r="D217">
            <v>82.926829268292678</v>
          </cell>
          <cell r="E217">
            <v>141.59292035398229</v>
          </cell>
          <cell r="F217">
            <v>76.016260162601625</v>
          </cell>
          <cell r="G217">
            <v>102.49671857146905</v>
          </cell>
          <cell r="H217">
            <v>161.68384879725087</v>
          </cell>
          <cell r="I217">
            <v>132.13793103448276</v>
          </cell>
          <cell r="J217">
            <v>120.62582635522254</v>
          </cell>
          <cell r="K217">
            <v>149.25373134328359</v>
          </cell>
          <cell r="L217">
            <v>76.271186440677965</v>
          </cell>
          <cell r="M217">
            <v>86.882453151618392</v>
          </cell>
          <cell r="N217">
            <v>98.562709291753009</v>
          </cell>
          <cell r="O217">
            <v>81.304347826086953</v>
          </cell>
          <cell r="P217">
            <v>92.045656911713579</v>
          </cell>
          <cell r="Q217">
            <v>129.70168612191958</v>
          </cell>
        </row>
        <row r="218">
          <cell r="B218">
            <v>38292</v>
          </cell>
          <cell r="C218">
            <v>0.86226415094339626</v>
          </cell>
          <cell r="D218">
            <v>82.276422764227647</v>
          </cell>
          <cell r="E218">
            <v>139.52787610619467</v>
          </cell>
          <cell r="F218">
            <v>74.796747967479675</v>
          </cell>
          <cell r="G218">
            <v>102.03118065326396</v>
          </cell>
          <cell r="H218">
            <v>159.96563573883162</v>
          </cell>
          <cell r="I218">
            <v>131.0344827586207</v>
          </cell>
          <cell r="J218">
            <v>118.45159394740705</v>
          </cell>
          <cell r="K218">
            <v>144.77611940298507</v>
          </cell>
          <cell r="L218">
            <v>77.457627118644069</v>
          </cell>
          <cell r="M218">
            <v>86.201022146507668</v>
          </cell>
          <cell r="N218">
            <v>97.125233778426093</v>
          </cell>
          <cell r="O218">
            <v>80</v>
          </cell>
          <cell r="P218">
            <v>91.627587493533909</v>
          </cell>
          <cell r="Q218">
            <v>125.81063553826199</v>
          </cell>
        </row>
        <row r="219">
          <cell r="B219">
            <v>38293</v>
          </cell>
          <cell r="C219">
            <v>0.88113207547169803</v>
          </cell>
          <cell r="D219">
            <v>83.414634146341456</v>
          </cell>
          <cell r="E219">
            <v>144.54265486725663</v>
          </cell>
          <cell r="F219">
            <v>76.016260162601625</v>
          </cell>
          <cell r="G219">
            <v>103.38907827269381</v>
          </cell>
          <cell r="H219">
            <v>161.51202749140893</v>
          </cell>
          <cell r="I219">
            <v>131.86206896551724</v>
          </cell>
          <cell r="J219">
            <v>119.40649331570441</v>
          </cell>
          <cell r="K219">
            <v>143.88059701492537</v>
          </cell>
          <cell r="L219">
            <v>79.152542372881356</v>
          </cell>
          <cell r="M219">
            <v>87.393526405451453</v>
          </cell>
          <cell r="N219">
            <v>100.61601693307345</v>
          </cell>
          <cell r="O219">
            <v>81.304347826086953</v>
          </cell>
          <cell r="P219">
            <v>92.847027297473787</v>
          </cell>
          <cell r="Q219">
            <v>125.03242542153048</v>
          </cell>
        </row>
        <row r="220">
          <cell r="B220">
            <v>38294</v>
          </cell>
          <cell r="C220">
            <v>0.88113207547169803</v>
          </cell>
          <cell r="D220">
            <v>83.414634146341456</v>
          </cell>
          <cell r="E220">
            <v>144.54265486725663</v>
          </cell>
          <cell r="F220">
            <v>76.016260162601625</v>
          </cell>
          <cell r="G220">
            <v>103.38907827269381</v>
          </cell>
          <cell r="H220">
            <v>161.51202749140893</v>
          </cell>
          <cell r="I220">
            <v>131.86206896551724</v>
          </cell>
          <cell r="J220">
            <v>119.40649331570441</v>
          </cell>
          <cell r="K220">
            <v>143.88059701492537</v>
          </cell>
          <cell r="L220">
            <v>79.152542372881356</v>
          </cell>
          <cell r="M220">
            <v>87.393526405451453</v>
          </cell>
          <cell r="N220">
            <v>100.61601693307345</v>
          </cell>
          <cell r="O220">
            <v>81.304347826086953</v>
          </cell>
          <cell r="P220">
            <v>92.847027297473787</v>
          </cell>
          <cell r="Q220">
            <v>125.03242542153048</v>
          </cell>
        </row>
        <row r="221">
          <cell r="B221">
            <v>38295</v>
          </cell>
          <cell r="C221">
            <v>0.85849056603773588</v>
          </cell>
          <cell r="D221">
            <v>82.60162601626017</v>
          </cell>
          <cell r="E221">
            <v>141.88778761061948</v>
          </cell>
          <cell r="F221">
            <v>76.829268292682926</v>
          </cell>
          <cell r="G221">
            <v>104.05102975476635</v>
          </cell>
          <cell r="H221">
            <v>154.46735395189003</v>
          </cell>
          <cell r="I221">
            <v>129.37931034482759</v>
          </cell>
          <cell r="J221">
            <v>120.21448508887909</v>
          </cell>
          <cell r="K221">
            <v>139.40298507462688</v>
          </cell>
          <cell r="L221">
            <v>77.118644067796609</v>
          </cell>
          <cell r="M221">
            <v>86.541737649063037</v>
          </cell>
          <cell r="N221">
            <v>98.767966133853093</v>
          </cell>
          <cell r="O221">
            <v>82.173913043478265</v>
          </cell>
          <cell r="P221">
            <v>93.441483001619702</v>
          </cell>
          <cell r="Q221">
            <v>121.14137483787289</v>
          </cell>
        </row>
        <row r="222">
          <cell r="B222">
            <v>38296</v>
          </cell>
          <cell r="C222">
            <v>0.88490566037735841</v>
          </cell>
          <cell r="D222">
            <v>84.065040650406502</v>
          </cell>
          <cell r="E222">
            <v>142.77274336283187</v>
          </cell>
          <cell r="F222">
            <v>76.422764227642276</v>
          </cell>
          <cell r="G222">
            <v>105.01798883842153</v>
          </cell>
          <cell r="H222">
            <v>148.96907216494844</v>
          </cell>
          <cell r="I222">
            <v>130.75862068965517</v>
          </cell>
          <cell r="J222">
            <v>121.40443660937269</v>
          </cell>
          <cell r="K222">
            <v>137.61194029850748</v>
          </cell>
          <cell r="L222">
            <v>79.491525423728817</v>
          </cell>
          <cell r="M222">
            <v>88.074957410562178</v>
          </cell>
          <cell r="N222">
            <v>99.383983066926547</v>
          </cell>
          <cell r="O222">
            <v>81.739130434782609</v>
          </cell>
          <cell r="P222">
            <v>94.309846255607482</v>
          </cell>
          <cell r="Q222">
            <v>119.58495460440986</v>
          </cell>
        </row>
        <row r="223">
          <cell r="B223">
            <v>38299</v>
          </cell>
          <cell r="C223">
            <v>0.88867924528301889</v>
          </cell>
          <cell r="D223">
            <v>83.577235772357724</v>
          </cell>
          <cell r="E223">
            <v>141.29778761061945</v>
          </cell>
          <cell r="F223">
            <v>74.390243902439025</v>
          </cell>
          <cell r="G223">
            <v>104.12846202513717</v>
          </cell>
          <cell r="H223">
            <v>146.04810996563572</v>
          </cell>
          <cell r="I223">
            <v>128.27586206896549</v>
          </cell>
          <cell r="J223">
            <v>121.4485088879095</v>
          </cell>
          <cell r="K223">
            <v>140</v>
          </cell>
          <cell r="L223">
            <v>79.830508474576263</v>
          </cell>
          <cell r="M223">
            <v>87.563884156729131</v>
          </cell>
          <cell r="N223">
            <v>98.357267644573014</v>
          </cell>
          <cell r="O223">
            <v>79.565217391304344</v>
          </cell>
          <cell r="P223">
            <v>93.511019902817935</v>
          </cell>
          <cell r="Q223">
            <v>121.66018158236056</v>
          </cell>
        </row>
        <row r="224">
          <cell r="B224">
            <v>38300</v>
          </cell>
          <cell r="C224">
            <v>0.87358490566037739</v>
          </cell>
          <cell r="D224">
            <v>80.975609756097569</v>
          </cell>
          <cell r="E224">
            <v>143.06769911504423</v>
          </cell>
          <cell r="F224">
            <v>73.577235772357724</v>
          </cell>
          <cell r="G224">
            <v>103.90371958186573</v>
          </cell>
          <cell r="H224">
            <v>146.04810996563572</v>
          </cell>
          <cell r="I224">
            <v>125.79310344827586</v>
          </cell>
          <cell r="J224">
            <v>120.87556926693108</v>
          </cell>
          <cell r="K224">
            <v>134.92537313432834</v>
          </cell>
          <cell r="L224">
            <v>78.474576271186436</v>
          </cell>
          <cell r="M224">
            <v>84.838160136286206</v>
          </cell>
          <cell r="N224">
            <v>99.58930151071992</v>
          </cell>
          <cell r="O224">
            <v>78.695652173913047</v>
          </cell>
          <cell r="P224">
            <v>93.309193287144993</v>
          </cell>
          <cell r="Q224">
            <v>117.25032425421531</v>
          </cell>
        </row>
        <row r="225">
          <cell r="B225">
            <v>38301</v>
          </cell>
          <cell r="C225">
            <v>0.8698113207547169</v>
          </cell>
          <cell r="D225">
            <v>81.788617886178855</v>
          </cell>
          <cell r="E225">
            <v>145.13274336283186</v>
          </cell>
          <cell r="F225">
            <v>71.544715447154474</v>
          </cell>
          <cell r="G225">
            <v>103.94243571705115</v>
          </cell>
          <cell r="H225">
            <v>157.38831615120276</v>
          </cell>
          <cell r="I225">
            <v>126.62068965517241</v>
          </cell>
          <cell r="J225">
            <v>122.0214485088879</v>
          </cell>
          <cell r="K225">
            <v>131.64179104477611</v>
          </cell>
          <cell r="L225">
            <v>78.13559322033899</v>
          </cell>
          <cell r="M225">
            <v>85.689948892674622</v>
          </cell>
          <cell r="N225">
            <v>101.02677702404684</v>
          </cell>
          <cell r="O225">
            <v>76.521739130434781</v>
          </cell>
          <cell r="P225">
            <v>93.343961737744124</v>
          </cell>
          <cell r="Q225">
            <v>114.39688715953307</v>
          </cell>
        </row>
        <row r="226">
          <cell r="B226">
            <v>38302</v>
          </cell>
          <cell r="C226">
            <v>0.86415094339622645</v>
          </cell>
          <cell r="D226">
            <v>81.951219512195124</v>
          </cell>
          <cell r="E226">
            <v>143.65769911504427</v>
          </cell>
          <cell r="F226">
            <v>71.544715447154474</v>
          </cell>
          <cell r="G226">
            <v>103.0349672801443</v>
          </cell>
          <cell r="H226">
            <v>153.78006872852234</v>
          </cell>
          <cell r="I226">
            <v>128</v>
          </cell>
          <cell r="J226">
            <v>121.94799471132657</v>
          </cell>
          <cell r="K226">
            <v>132.23880597014926</v>
          </cell>
          <cell r="L226">
            <v>77.627118644067792</v>
          </cell>
          <cell r="M226">
            <v>85.860306643952299</v>
          </cell>
          <cell r="N226">
            <v>100</v>
          </cell>
          <cell r="O226">
            <v>76.521739130434781</v>
          </cell>
          <cell r="P226">
            <v>92.52902317614037</v>
          </cell>
          <cell r="Q226">
            <v>114.91569390402074</v>
          </cell>
        </row>
        <row r="227">
          <cell r="B227">
            <v>38303</v>
          </cell>
          <cell r="C227">
            <v>0.89433962264150946</v>
          </cell>
          <cell r="D227">
            <v>82.926829268292678</v>
          </cell>
          <cell r="E227">
            <v>150.14734513274337</v>
          </cell>
          <cell r="F227">
            <v>72.357723577235774</v>
          </cell>
          <cell r="G227">
            <v>104.25216479853445</v>
          </cell>
          <cell r="H227">
            <v>161.51202749140893</v>
          </cell>
          <cell r="I227">
            <v>132.9655172413793</v>
          </cell>
          <cell r="J227">
            <v>123.84310268840899</v>
          </cell>
          <cell r="K227">
            <v>134.92537313432834</v>
          </cell>
          <cell r="L227">
            <v>80.33898305084746</v>
          </cell>
          <cell r="M227">
            <v>86.882453151618392</v>
          </cell>
          <cell r="N227">
            <v>104.51743697530758</v>
          </cell>
          <cell r="O227">
            <v>77.391304347826079</v>
          </cell>
          <cell r="P227">
            <v>93.622109342537073</v>
          </cell>
          <cell r="Q227">
            <v>117.25032425421531</v>
          </cell>
        </row>
        <row r="228">
          <cell r="B228">
            <v>38306</v>
          </cell>
          <cell r="C228">
            <v>0.89999999999999991</v>
          </cell>
          <cell r="D228">
            <v>84.390243902439025</v>
          </cell>
          <cell r="E228">
            <v>150.44247787610618</v>
          </cell>
          <cell r="F228">
            <v>73.577235772357724</v>
          </cell>
          <cell r="G228">
            <v>106.08882047989121</v>
          </cell>
          <cell r="H228">
            <v>173.53951890034364</v>
          </cell>
          <cell r="I228">
            <v>141.24137931034483</v>
          </cell>
          <cell r="J228">
            <v>125.76759218451592</v>
          </cell>
          <cell r="K228">
            <v>138.80597014925374</v>
          </cell>
          <cell r="L228">
            <v>80.847457627118644</v>
          </cell>
          <cell r="M228">
            <v>88.415672913117547</v>
          </cell>
          <cell r="N228">
            <v>104.72287862248757</v>
          </cell>
          <cell r="O228">
            <v>78.695652173913047</v>
          </cell>
          <cell r="P228">
            <v>95.271490718519715</v>
          </cell>
          <cell r="Q228">
            <v>120.62256809338521</v>
          </cell>
        </row>
        <row r="229">
          <cell r="B229">
            <v>38307</v>
          </cell>
          <cell r="C229">
            <v>0.87924528301886795</v>
          </cell>
          <cell r="D229">
            <v>84.390243902439025</v>
          </cell>
          <cell r="E229">
            <v>149.85238938053098</v>
          </cell>
          <cell r="F229">
            <v>73.983739837398375</v>
          </cell>
          <cell r="G229">
            <v>105.79608872605031</v>
          </cell>
          <cell r="H229">
            <v>167.5257731958763</v>
          </cell>
          <cell r="I229">
            <v>137.93103448275863</v>
          </cell>
          <cell r="J229">
            <v>125.31217863963566</v>
          </cell>
          <cell r="K229">
            <v>136.41791044776119</v>
          </cell>
          <cell r="L229">
            <v>78.983050847457619</v>
          </cell>
          <cell r="M229">
            <v>88.415672913117547</v>
          </cell>
          <cell r="N229">
            <v>104.31211853151419</v>
          </cell>
          <cell r="O229">
            <v>79.130434782608688</v>
          </cell>
          <cell r="P229">
            <v>95.008607311550762</v>
          </cell>
          <cell r="Q229">
            <v>118.54734111543451</v>
          </cell>
        </row>
        <row r="230">
          <cell r="B230">
            <v>38308</v>
          </cell>
          <cell r="C230">
            <v>0.89999999999999991</v>
          </cell>
          <cell r="D230">
            <v>83.414634146341456</v>
          </cell>
          <cell r="E230">
            <v>152.21238938053096</v>
          </cell>
          <cell r="F230">
            <v>74.390243902439025</v>
          </cell>
          <cell r="G230">
            <v>105.25217424149427</v>
          </cell>
          <cell r="H230">
            <v>162.88659793814432</v>
          </cell>
          <cell r="I230">
            <v>136.82758620689654</v>
          </cell>
          <cell r="J230">
            <v>125.37094167768473</v>
          </cell>
          <cell r="K230">
            <v>133.13432835820896</v>
          </cell>
          <cell r="L230">
            <v>80.847457627118644</v>
          </cell>
          <cell r="M230">
            <v>87.393526405451453</v>
          </cell>
          <cell r="N230">
            <v>105.95491248863449</v>
          </cell>
          <cell r="O230">
            <v>79.565217391304344</v>
          </cell>
          <cell r="P230">
            <v>94.520152981182648</v>
          </cell>
          <cell r="Q230">
            <v>115.69390402075229</v>
          </cell>
        </row>
        <row r="231">
          <cell r="B231">
            <v>38309</v>
          </cell>
          <cell r="C231">
            <v>0.89811320754716972</v>
          </cell>
          <cell r="D231">
            <v>83.089430894308947</v>
          </cell>
          <cell r="E231">
            <v>152.21238938053096</v>
          </cell>
          <cell r="F231">
            <v>74.796747967479675</v>
          </cell>
          <cell r="G231">
            <v>104.84046119415669</v>
          </cell>
          <cell r="H231">
            <v>180.41237113402062</v>
          </cell>
          <cell r="I231">
            <v>137.65517241379311</v>
          </cell>
          <cell r="J231">
            <v>124.70985749963273</v>
          </cell>
          <cell r="K231">
            <v>127.76119402985076</v>
          </cell>
          <cell r="L231">
            <v>80.677966101694921</v>
          </cell>
          <cell r="M231">
            <v>87.052810902896084</v>
          </cell>
          <cell r="N231">
            <v>105.95491248863449</v>
          </cell>
          <cell r="O231">
            <v>80</v>
          </cell>
          <cell r="P231">
            <v>94.150420189445654</v>
          </cell>
          <cell r="Q231">
            <v>111.02464332036317</v>
          </cell>
        </row>
        <row r="232">
          <cell r="B232">
            <v>38310</v>
          </cell>
          <cell r="C232">
            <v>0.89056603773584908</v>
          </cell>
          <cell r="D232">
            <v>82.276422764227647</v>
          </cell>
          <cell r="E232">
            <v>151.62230088495576</v>
          </cell>
          <cell r="F232">
            <v>73.983739837398375</v>
          </cell>
          <cell r="G232">
            <v>104.79513498711034</v>
          </cell>
          <cell r="H232">
            <v>180.41237113402062</v>
          </cell>
          <cell r="I232">
            <v>137.10344827586206</v>
          </cell>
          <cell r="J232">
            <v>123.62274129572499</v>
          </cell>
          <cell r="K232">
            <v>125.67164179104478</v>
          </cell>
          <cell r="L232">
            <v>80</v>
          </cell>
          <cell r="M232">
            <v>86.201022146507668</v>
          </cell>
          <cell r="N232">
            <v>105.54415239766111</v>
          </cell>
          <cell r="O232">
            <v>79.130434782608688</v>
          </cell>
          <cell r="P232">
            <v>94.109715661914976</v>
          </cell>
          <cell r="Q232">
            <v>109.20881971465629</v>
          </cell>
        </row>
        <row r="233">
          <cell r="B233">
            <v>38313</v>
          </cell>
          <cell r="C233">
            <v>0.87924528301886795</v>
          </cell>
          <cell r="D233">
            <v>81.626016260162601</v>
          </cell>
          <cell r="E233">
            <v>148.67256637168143</v>
          </cell>
          <cell r="F233">
            <v>73.170731707317074</v>
          </cell>
          <cell r="G233">
            <v>102.90654302684634</v>
          </cell>
          <cell r="H233">
            <v>185.56701030927834</v>
          </cell>
          <cell r="I233">
            <v>137.10344827586206</v>
          </cell>
          <cell r="J233">
            <v>121.96268547083882</v>
          </cell>
          <cell r="K233">
            <v>124.47761194029852</v>
          </cell>
          <cell r="L233">
            <v>78.983050847457619</v>
          </cell>
          <cell r="M233">
            <v>85.51959114139693</v>
          </cell>
          <cell r="N233">
            <v>103.49084475634065</v>
          </cell>
          <cell r="O233">
            <v>78.260869565217391</v>
          </cell>
          <cell r="P233">
            <v>92.413693681470107</v>
          </cell>
          <cell r="Q233">
            <v>108.17120622568093</v>
          </cell>
        </row>
        <row r="234">
          <cell r="B234">
            <v>38314</v>
          </cell>
          <cell r="C234">
            <v>0.87924528301886795</v>
          </cell>
          <cell r="D234">
            <v>81.626016260162601</v>
          </cell>
          <cell r="E234">
            <v>148.67256637168143</v>
          </cell>
          <cell r="F234">
            <v>73.170731707317074</v>
          </cell>
          <cell r="G234">
            <v>102.90654302684634</v>
          </cell>
          <cell r="H234">
            <v>185.56701030927834</v>
          </cell>
          <cell r="I234">
            <v>137.10344827586206</v>
          </cell>
          <cell r="J234">
            <v>121.96268547083882</v>
          </cell>
          <cell r="K234">
            <v>124.47761194029852</v>
          </cell>
          <cell r="L234">
            <v>78.983050847457619</v>
          </cell>
          <cell r="M234">
            <v>85.51959114139693</v>
          </cell>
          <cell r="N234">
            <v>103.49084475634065</v>
          </cell>
          <cell r="O234">
            <v>78.260869565217391</v>
          </cell>
          <cell r="P234">
            <v>92.413693681470107</v>
          </cell>
          <cell r="Q234">
            <v>108.17120622568093</v>
          </cell>
        </row>
        <row r="235">
          <cell r="B235">
            <v>38315</v>
          </cell>
          <cell r="C235">
            <v>0.86603773584905652</v>
          </cell>
          <cell r="D235">
            <v>81.463414634146332</v>
          </cell>
          <cell r="E235">
            <v>148.96743362831859</v>
          </cell>
          <cell r="F235">
            <v>71.951219512195124</v>
          </cell>
          <cell r="G235">
            <v>103.01608136054166</v>
          </cell>
          <cell r="H235">
            <v>182.13058419243987</v>
          </cell>
          <cell r="I235">
            <v>135.44827586206895</v>
          </cell>
          <cell r="J235">
            <v>122.59438812986629</v>
          </cell>
          <cell r="K235">
            <v>122.38805970149254</v>
          </cell>
          <cell r="L235">
            <v>77.796610169491515</v>
          </cell>
          <cell r="M235">
            <v>85.349233390119252</v>
          </cell>
          <cell r="N235">
            <v>103.69610159844073</v>
          </cell>
          <cell r="O235">
            <v>76.956521739130437</v>
          </cell>
          <cell r="P235">
            <v>92.51206295633591</v>
          </cell>
          <cell r="Q235">
            <v>106.35538261997407</v>
          </cell>
        </row>
        <row r="236">
          <cell r="B236">
            <v>38316</v>
          </cell>
          <cell r="C236">
            <v>0.86415094339622645</v>
          </cell>
          <cell r="D236">
            <v>81.951219512195124</v>
          </cell>
          <cell r="E236">
            <v>148.67256637168143</v>
          </cell>
          <cell r="F236">
            <v>71.544715447154474</v>
          </cell>
          <cell r="G236">
            <v>103.01608136054166</v>
          </cell>
          <cell r="H236">
            <v>171.82130584192439</v>
          </cell>
          <cell r="I236">
            <v>133.24137931034483</v>
          </cell>
          <cell r="J236">
            <v>122.90289407962389</v>
          </cell>
          <cell r="K236">
            <v>117.91044776119404</v>
          </cell>
          <cell r="L236">
            <v>77.796610169491515</v>
          </cell>
          <cell r="M236">
            <v>85.860306643952299</v>
          </cell>
          <cell r="N236">
            <v>103.49084475634065</v>
          </cell>
          <cell r="O236">
            <v>76.521739130434781</v>
          </cell>
          <cell r="P236">
            <v>92.51206295633591</v>
          </cell>
          <cell r="Q236">
            <v>102.46433203631646</v>
          </cell>
        </row>
        <row r="237">
          <cell r="B237">
            <v>38317</v>
          </cell>
          <cell r="C237">
            <v>0.87735849056603776</v>
          </cell>
          <cell r="D237">
            <v>82.113821138211378</v>
          </cell>
          <cell r="E237">
            <v>147.1975221238938</v>
          </cell>
          <cell r="F237">
            <v>71.951219512195124</v>
          </cell>
          <cell r="G237">
            <v>103.04252164798535</v>
          </cell>
          <cell r="H237">
            <v>175.25773195876289</v>
          </cell>
          <cell r="I237">
            <v>132.41379310344828</v>
          </cell>
          <cell r="J237">
            <v>123.04980167474658</v>
          </cell>
          <cell r="K237">
            <v>119.1044776119403</v>
          </cell>
          <cell r="L237">
            <v>78.813559322033896</v>
          </cell>
          <cell r="M237">
            <v>86.030664395229977</v>
          </cell>
          <cell r="N237">
            <v>102.46406773229381</v>
          </cell>
          <cell r="O237">
            <v>76.956521739130437</v>
          </cell>
          <cell r="P237">
            <v>92.535807264062143</v>
          </cell>
          <cell r="Q237">
            <v>103.50194552529184</v>
          </cell>
        </row>
        <row r="238">
          <cell r="B238">
            <v>38320</v>
          </cell>
          <cell r="C238">
            <v>0.87547169811320757</v>
          </cell>
          <cell r="D238">
            <v>83.414634146341456</v>
          </cell>
          <cell r="E238">
            <v>152.21238938053096</v>
          </cell>
          <cell r="F238">
            <v>71.138211382113823</v>
          </cell>
          <cell r="G238">
            <v>104.21250436736894</v>
          </cell>
          <cell r="H238">
            <v>178.69415807560139</v>
          </cell>
          <cell r="I238">
            <v>133.79310344827587</v>
          </cell>
          <cell r="J238">
            <v>123.04980167474658</v>
          </cell>
          <cell r="K238">
            <v>119.70149253731344</v>
          </cell>
          <cell r="L238">
            <v>78.644067796610173</v>
          </cell>
          <cell r="M238">
            <v>87.393526405451453</v>
          </cell>
          <cell r="N238">
            <v>105.95491248863449</v>
          </cell>
          <cell r="O238">
            <v>76.08695652173914</v>
          </cell>
          <cell r="P238">
            <v>93.586492880947745</v>
          </cell>
          <cell r="Q238">
            <v>104.02075226977952</v>
          </cell>
        </row>
        <row r="239">
          <cell r="B239">
            <v>38321</v>
          </cell>
          <cell r="C239">
            <v>0.8716981132075472</v>
          </cell>
          <cell r="D239">
            <v>82.60162601626017</v>
          </cell>
          <cell r="E239">
            <v>149.85238938053098</v>
          </cell>
          <cell r="F239">
            <v>72.764227642276424</v>
          </cell>
          <cell r="G239">
            <v>103.75829800092539</v>
          </cell>
          <cell r="H239">
            <v>170.44673539518899</v>
          </cell>
          <cell r="I239">
            <v>130.75862068965517</v>
          </cell>
          <cell r="J239">
            <v>122.9910386366975</v>
          </cell>
          <cell r="K239">
            <v>120</v>
          </cell>
          <cell r="L239">
            <v>78.305084745762713</v>
          </cell>
          <cell r="M239">
            <v>86.541737649063037</v>
          </cell>
          <cell r="N239">
            <v>104.31211853151419</v>
          </cell>
          <cell r="O239">
            <v>77.826086956521735</v>
          </cell>
          <cell r="P239">
            <v>93.178599594650748</v>
          </cell>
          <cell r="Q239">
            <v>104.28015564202336</v>
          </cell>
        </row>
        <row r="240">
          <cell r="B240">
            <v>38322</v>
          </cell>
          <cell r="C240">
            <v>0.85849056603773588</v>
          </cell>
          <cell r="D240">
            <v>81.788617886178855</v>
          </cell>
          <cell r="E240">
            <v>143.95265486725663</v>
          </cell>
          <cell r="F240">
            <v>70.731707317073173</v>
          </cell>
          <cell r="G240">
            <v>102.67896769563454</v>
          </cell>
          <cell r="H240">
            <v>164.26116838487971</v>
          </cell>
          <cell r="I240">
            <v>126.89655172413794</v>
          </cell>
          <cell r="J240">
            <v>122.59438812986629</v>
          </cell>
          <cell r="K240">
            <v>119.40298507462686</v>
          </cell>
          <cell r="L240">
            <v>77.118644067796609</v>
          </cell>
          <cell r="M240">
            <v>85.689948892674622</v>
          </cell>
          <cell r="N240">
            <v>100.20531844379337</v>
          </cell>
          <cell r="O240">
            <v>75.65217391304347</v>
          </cell>
          <cell r="P240">
            <v>92.209323032826518</v>
          </cell>
          <cell r="Q240">
            <v>103.76134889753568</v>
          </cell>
        </row>
        <row r="241">
          <cell r="B241">
            <v>38323</v>
          </cell>
          <cell r="C241">
            <v>0.87358490566037739</v>
          </cell>
          <cell r="D241">
            <v>83.089430894308947</v>
          </cell>
          <cell r="E241">
            <v>145.42761061946902</v>
          </cell>
          <cell r="F241">
            <v>73.170731707317074</v>
          </cell>
          <cell r="G241">
            <v>104.3805890518324</v>
          </cell>
          <cell r="H241">
            <v>164.94845360824741</v>
          </cell>
          <cell r="I241">
            <v>130.20689655172413</v>
          </cell>
          <cell r="J241">
            <v>122.47686205376817</v>
          </cell>
          <cell r="K241">
            <v>119.70149253731344</v>
          </cell>
          <cell r="L241">
            <v>78.474576271186436</v>
          </cell>
          <cell r="M241">
            <v>87.052810902896084</v>
          </cell>
          <cell r="N241">
            <v>101.23203386614692</v>
          </cell>
          <cell r="O241">
            <v>78.260869565217391</v>
          </cell>
          <cell r="P241">
            <v>93.73743883720735</v>
          </cell>
          <cell r="Q241">
            <v>104.02075226977952</v>
          </cell>
        </row>
        <row r="242">
          <cell r="B242">
            <v>38324</v>
          </cell>
          <cell r="C242">
            <v>0.87358490566037739</v>
          </cell>
          <cell r="D242">
            <v>83.577235772357724</v>
          </cell>
          <cell r="E242">
            <v>146.01769911504425</v>
          </cell>
          <cell r="F242">
            <v>74.796747967479675</v>
          </cell>
          <cell r="G242">
            <v>104.86690148160038</v>
          </cell>
          <cell r="H242">
            <v>165.12027491408935</v>
          </cell>
          <cell r="I242">
            <v>132.41379310344828</v>
          </cell>
          <cell r="J242">
            <v>122.34464521815778</v>
          </cell>
          <cell r="K242">
            <v>119.40298507462686</v>
          </cell>
          <cell r="L242">
            <v>78.474576271186436</v>
          </cell>
          <cell r="M242">
            <v>87.563884156729131</v>
          </cell>
          <cell r="N242">
            <v>101.64279395712028</v>
          </cell>
          <cell r="O242">
            <v>80</v>
          </cell>
          <cell r="P242">
            <v>94.174164497171873</v>
          </cell>
          <cell r="Q242">
            <v>103.76134889753568</v>
          </cell>
        </row>
        <row r="243">
          <cell r="B243">
            <v>38327</v>
          </cell>
          <cell r="C243">
            <v>0.86415094339622645</v>
          </cell>
          <cell r="D243">
            <v>82.764227642276424</v>
          </cell>
          <cell r="E243">
            <v>145.13274336283186</v>
          </cell>
          <cell r="F243">
            <v>75.203252032520325</v>
          </cell>
          <cell r="G243">
            <v>104.22194732717023</v>
          </cell>
          <cell r="H243">
            <v>171.47766323024055</v>
          </cell>
          <cell r="I243">
            <v>131.86206896551724</v>
          </cell>
          <cell r="J243">
            <v>122.38871749669458</v>
          </cell>
          <cell r="K243">
            <v>118.80597014925374</v>
          </cell>
          <cell r="L243">
            <v>77.627118644067792</v>
          </cell>
          <cell r="M243">
            <v>86.712095400340715</v>
          </cell>
          <cell r="N243">
            <v>101.02677702404684</v>
          </cell>
          <cell r="O243">
            <v>80.434782608695656</v>
          </cell>
          <cell r="P243">
            <v>93.594972990849968</v>
          </cell>
          <cell r="Q243">
            <v>103.24254215304801</v>
          </cell>
        </row>
        <row r="244">
          <cell r="B244">
            <v>38328</v>
          </cell>
          <cell r="C244">
            <v>0.8716981132075472</v>
          </cell>
          <cell r="D244">
            <v>82.439024390243901</v>
          </cell>
          <cell r="E244">
            <v>143.36283185840708</v>
          </cell>
          <cell r="F244">
            <v>74.390243902439025</v>
          </cell>
          <cell r="G244">
            <v>103.27576275507795</v>
          </cell>
          <cell r="H244">
            <v>163.4020618556701</v>
          </cell>
          <cell r="I244">
            <v>129.37931034482759</v>
          </cell>
          <cell r="J244">
            <v>122.24180990157191</v>
          </cell>
          <cell r="K244">
            <v>119.1044776119403</v>
          </cell>
          <cell r="L244">
            <v>78.305084745762713</v>
          </cell>
          <cell r="M244">
            <v>86.371379897785346</v>
          </cell>
          <cell r="N244">
            <v>99.794743157899916</v>
          </cell>
          <cell r="O244">
            <v>79.565217391304344</v>
          </cell>
          <cell r="P244">
            <v>92.745265978647083</v>
          </cell>
          <cell r="Q244">
            <v>103.50194552529184</v>
          </cell>
        </row>
        <row r="245">
          <cell r="B245">
            <v>38329</v>
          </cell>
          <cell r="C245">
            <v>0.89056603773584908</v>
          </cell>
          <cell r="D245">
            <v>81.951219512195124</v>
          </cell>
          <cell r="E245">
            <v>144.24778761061947</v>
          </cell>
          <cell r="F245">
            <v>75.609756097560975</v>
          </cell>
          <cell r="G245">
            <v>103.84328463913729</v>
          </cell>
          <cell r="H245">
            <v>157.56013745704468</v>
          </cell>
          <cell r="I245">
            <v>128.82758620689657</v>
          </cell>
          <cell r="J245">
            <v>122.31526369913324</v>
          </cell>
          <cell r="K245">
            <v>118.80597014925374</v>
          </cell>
          <cell r="L245">
            <v>80</v>
          </cell>
          <cell r="M245">
            <v>85.860306643952299</v>
          </cell>
          <cell r="N245">
            <v>100.41076009097338</v>
          </cell>
          <cell r="O245">
            <v>80.869565217391298</v>
          </cell>
          <cell r="P245">
            <v>93.254920583770769</v>
          </cell>
          <cell r="Q245">
            <v>103.24254215304801</v>
          </cell>
        </row>
        <row r="246">
          <cell r="B246">
            <v>38330</v>
          </cell>
          <cell r="C246">
            <v>0.8867924528301887</v>
          </cell>
          <cell r="D246">
            <v>82.113821138211378</v>
          </cell>
          <cell r="E246">
            <v>143.36283185840708</v>
          </cell>
          <cell r="F246">
            <v>74.390243902439025</v>
          </cell>
          <cell r="G246">
            <v>102.69785361523715</v>
          </cell>
          <cell r="H246">
            <v>151.89003436426117</v>
          </cell>
          <cell r="I246">
            <v>128.27586206896549</v>
          </cell>
          <cell r="J246">
            <v>121.52196268547083</v>
          </cell>
          <cell r="K246">
            <v>118.50746268656715</v>
          </cell>
          <cell r="L246">
            <v>79.66101694915254</v>
          </cell>
          <cell r="M246">
            <v>86.030664395229977</v>
          </cell>
          <cell r="N246">
            <v>99.794743157899916</v>
          </cell>
          <cell r="O246">
            <v>79.565217391304344</v>
          </cell>
          <cell r="P246">
            <v>92.22628325263095</v>
          </cell>
          <cell r="Q246">
            <v>102.98313878080414</v>
          </cell>
        </row>
        <row r="247">
          <cell r="B247">
            <v>38331</v>
          </cell>
          <cell r="C247">
            <v>0.8698113207547169</v>
          </cell>
          <cell r="D247">
            <v>81.951219512195124</v>
          </cell>
          <cell r="E247">
            <v>143.95265486725663</v>
          </cell>
          <cell r="F247">
            <v>73.577235772357724</v>
          </cell>
          <cell r="G247">
            <v>102.3418540307274</v>
          </cell>
          <cell r="H247">
            <v>158.76288659793815</v>
          </cell>
          <cell r="I247">
            <v>127.44827586206897</v>
          </cell>
          <cell r="J247">
            <v>121.4925811664463</v>
          </cell>
          <cell r="K247">
            <v>117.31343283582089</v>
          </cell>
          <cell r="L247">
            <v>78.13559322033899</v>
          </cell>
          <cell r="M247">
            <v>85.860306643952299</v>
          </cell>
          <cell r="N247">
            <v>100.20531844379337</v>
          </cell>
          <cell r="O247">
            <v>78.695652173913047</v>
          </cell>
          <cell r="P247">
            <v>91.906583109317097</v>
          </cell>
          <cell r="Q247">
            <v>101.94552529182879</v>
          </cell>
        </row>
        <row r="248">
          <cell r="B248">
            <v>38334</v>
          </cell>
          <cell r="C248">
            <v>0.86415094339622645</v>
          </cell>
          <cell r="D248">
            <v>81.951219512195124</v>
          </cell>
          <cell r="E248">
            <v>141.88778761061948</v>
          </cell>
          <cell r="F248">
            <v>73.983739837398375</v>
          </cell>
          <cell r="G248">
            <v>102.53543470665446</v>
          </cell>
          <cell r="H248">
            <v>156.70103092783506</v>
          </cell>
          <cell r="I248">
            <v>126.62068965517241</v>
          </cell>
          <cell r="J248">
            <v>120.83149698839428</v>
          </cell>
          <cell r="K248">
            <v>118.80597014925374</v>
          </cell>
          <cell r="L248">
            <v>77.627118644067792</v>
          </cell>
          <cell r="M248">
            <v>85.860306643952299</v>
          </cell>
          <cell r="N248">
            <v>98.767966133853093</v>
          </cell>
          <cell r="O248">
            <v>79.130434782608688</v>
          </cell>
          <cell r="P248">
            <v>92.080425362312695</v>
          </cell>
          <cell r="Q248">
            <v>103.24254215304801</v>
          </cell>
        </row>
        <row r="249">
          <cell r="B249">
            <v>38335</v>
          </cell>
          <cell r="C249">
            <v>0.86415094339622645</v>
          </cell>
          <cell r="D249">
            <v>83.902439024390247</v>
          </cell>
          <cell r="E249">
            <v>142.47787610619469</v>
          </cell>
          <cell r="F249">
            <v>75.203252032520325</v>
          </cell>
          <cell r="G249">
            <v>103.83006449541543</v>
          </cell>
          <cell r="H249">
            <v>153.60824742268042</v>
          </cell>
          <cell r="I249">
            <v>128</v>
          </cell>
          <cell r="J249">
            <v>120.71397091229616</v>
          </cell>
          <cell r="K249">
            <v>118.80597014925374</v>
          </cell>
          <cell r="L249">
            <v>77.627118644067792</v>
          </cell>
          <cell r="M249">
            <v>87.9045996592845</v>
          </cell>
          <cell r="N249">
            <v>99.178726224826462</v>
          </cell>
          <cell r="O249">
            <v>80.434782608695656</v>
          </cell>
          <cell r="P249">
            <v>93.243048429907645</v>
          </cell>
          <cell r="Q249">
            <v>103.24254215304801</v>
          </cell>
        </row>
        <row r="250">
          <cell r="B250">
            <v>38336</v>
          </cell>
          <cell r="C250">
            <v>0.85660377358490569</v>
          </cell>
          <cell r="D250">
            <v>84.878048780487802</v>
          </cell>
          <cell r="E250">
            <v>141.88778761061948</v>
          </cell>
          <cell r="F250">
            <v>74.390243902439025</v>
          </cell>
          <cell r="G250">
            <v>104.03497672310409</v>
          </cell>
          <cell r="H250">
            <v>153.78006872852234</v>
          </cell>
          <cell r="I250">
            <v>127.44827586206897</v>
          </cell>
          <cell r="J250">
            <v>121.08123990010282</v>
          </cell>
          <cell r="K250">
            <v>114.32835820895522</v>
          </cell>
          <cell r="L250">
            <v>76.949152542372872</v>
          </cell>
          <cell r="M250">
            <v>88.926746166950593</v>
          </cell>
          <cell r="N250">
            <v>98.767966133853093</v>
          </cell>
          <cell r="O250">
            <v>79.565217391304344</v>
          </cell>
          <cell r="P250">
            <v>93.427066814785917</v>
          </cell>
          <cell r="Q250">
            <v>99.351491569390404</v>
          </cell>
        </row>
        <row r="251">
          <cell r="B251">
            <v>38337</v>
          </cell>
          <cell r="C251">
            <v>0.86792452830188671</v>
          </cell>
          <cell r="D251">
            <v>84.22764227642277</v>
          </cell>
          <cell r="E251">
            <v>140.7079646017699</v>
          </cell>
          <cell r="F251">
            <v>75.609756097560975</v>
          </cell>
          <cell r="G251">
            <v>103.9735974843955</v>
          </cell>
          <cell r="H251">
            <v>157.73195876288659</v>
          </cell>
          <cell r="I251">
            <v>126.89655172413794</v>
          </cell>
          <cell r="J251">
            <v>121.21345673571322</v>
          </cell>
          <cell r="K251">
            <v>115.82089552238806</v>
          </cell>
          <cell r="L251">
            <v>77.966101694915253</v>
          </cell>
          <cell r="M251">
            <v>88.245315161839869</v>
          </cell>
          <cell r="N251">
            <v>97.946692358679542</v>
          </cell>
          <cell r="O251">
            <v>80.869565217391298</v>
          </cell>
          <cell r="P251">
            <v>93.371946100421454</v>
          </cell>
          <cell r="Q251">
            <v>100.6485084306096</v>
          </cell>
        </row>
        <row r="252">
          <cell r="B252">
            <v>38338</v>
          </cell>
          <cell r="C252">
            <v>0.8698113207547169</v>
          </cell>
          <cell r="D252">
            <v>87.479674796747958</v>
          </cell>
          <cell r="E252">
            <v>143.95265486725663</v>
          </cell>
          <cell r="F252">
            <v>77.235772357723576</v>
          </cell>
          <cell r="G252">
            <v>104.94433375197123</v>
          </cell>
          <cell r="H252">
            <v>164.60481099656357</v>
          </cell>
          <cell r="I252">
            <v>129.37931034482759</v>
          </cell>
          <cell r="J252">
            <v>122.10959306596149</v>
          </cell>
          <cell r="K252">
            <v>117.01492537313433</v>
          </cell>
          <cell r="L252">
            <v>78.13559322033899</v>
          </cell>
          <cell r="M252">
            <v>91.652470187393533</v>
          </cell>
          <cell r="N252">
            <v>100.20531844379337</v>
          </cell>
          <cell r="O252">
            <v>82.608695652173907</v>
          </cell>
          <cell r="P252">
            <v>94.243701398370121</v>
          </cell>
          <cell r="Q252">
            <v>101.68612191958495</v>
          </cell>
        </row>
        <row r="253">
          <cell r="B253">
            <v>38341</v>
          </cell>
          <cell r="C253">
            <v>0.85471698113207539</v>
          </cell>
          <cell r="D253">
            <v>87.967479674796749</v>
          </cell>
          <cell r="E253">
            <v>143.65769911504427</v>
          </cell>
          <cell r="F253">
            <v>75.203252032520325</v>
          </cell>
          <cell r="G253">
            <v>104.79419069113023</v>
          </cell>
          <cell r="H253">
            <v>162.88659793814432</v>
          </cell>
          <cell r="I253">
            <v>128.27586206896549</v>
          </cell>
          <cell r="J253">
            <v>122.41809901571909</v>
          </cell>
          <cell r="K253">
            <v>116.4179104477612</v>
          </cell>
          <cell r="L253">
            <v>76.779661016949149</v>
          </cell>
          <cell r="M253">
            <v>92.163543441226579</v>
          </cell>
          <cell r="N253">
            <v>100</v>
          </cell>
          <cell r="O253">
            <v>80.434782608695656</v>
          </cell>
          <cell r="P253">
            <v>94.108867650924751</v>
          </cell>
          <cell r="Q253">
            <v>101.16731517509727</v>
          </cell>
        </row>
        <row r="254">
          <cell r="B254">
            <v>38342</v>
          </cell>
          <cell r="C254">
            <v>0.85094339622641502</v>
          </cell>
          <cell r="D254">
            <v>87.804878048780495</v>
          </cell>
          <cell r="E254">
            <v>143.36283185840708</v>
          </cell>
          <cell r="F254">
            <v>76.422764227642276</v>
          </cell>
          <cell r="G254">
            <v>105.41553744605707</v>
          </cell>
          <cell r="H254">
            <v>156.3573883161512</v>
          </cell>
          <cell r="I254">
            <v>129.10344827586206</v>
          </cell>
          <cell r="J254">
            <v>122.88820332011166</v>
          </cell>
          <cell r="K254">
            <v>116.4179104477612</v>
          </cell>
          <cell r="L254">
            <v>76.440677966101703</v>
          </cell>
          <cell r="M254">
            <v>91.993185689948902</v>
          </cell>
          <cell r="N254">
            <v>99.794743157899916</v>
          </cell>
          <cell r="O254">
            <v>81.739130434782609</v>
          </cell>
          <cell r="P254">
            <v>94.666858882491113</v>
          </cell>
          <cell r="Q254">
            <v>101.16731517509727</v>
          </cell>
        </row>
        <row r="255">
          <cell r="B255">
            <v>38343</v>
          </cell>
          <cell r="C255">
            <v>0.84528301886792456</v>
          </cell>
          <cell r="D255">
            <v>89.268292682926827</v>
          </cell>
          <cell r="E255">
            <v>143.06769911504423</v>
          </cell>
          <cell r="F255">
            <v>74.796747967479675</v>
          </cell>
          <cell r="G255">
            <v>105.994390881878</v>
          </cell>
          <cell r="H255">
            <v>154.46735395189003</v>
          </cell>
          <cell r="I255">
            <v>128.55172413793105</v>
          </cell>
          <cell r="J255">
            <v>123.19670926986923</v>
          </cell>
          <cell r="K255">
            <v>117.31343283582089</v>
          </cell>
          <cell r="L255">
            <v>75.932203389830505</v>
          </cell>
          <cell r="M255">
            <v>93.526405451448042</v>
          </cell>
          <cell r="N255">
            <v>99.58930151071992</v>
          </cell>
          <cell r="O255">
            <v>80</v>
          </cell>
          <cell r="P255">
            <v>95.186689619497471</v>
          </cell>
          <cell r="Q255">
            <v>101.94552529182879</v>
          </cell>
        </row>
        <row r="256">
          <cell r="B256">
            <v>38344</v>
          </cell>
          <cell r="C256">
            <v>0.84528301886792456</v>
          </cell>
          <cell r="D256">
            <v>89.268292682926827</v>
          </cell>
          <cell r="E256">
            <v>143.06769911504423</v>
          </cell>
          <cell r="F256">
            <v>74.796747967479675</v>
          </cell>
          <cell r="G256">
            <v>105.994390881878</v>
          </cell>
          <cell r="H256">
            <v>154.46735395189003</v>
          </cell>
          <cell r="I256">
            <v>128.55172413793105</v>
          </cell>
          <cell r="J256">
            <v>123.19670926986923</v>
          </cell>
          <cell r="K256">
            <v>117.31343283582089</v>
          </cell>
          <cell r="L256">
            <v>75.932203389830505</v>
          </cell>
          <cell r="M256">
            <v>93.526405451448042</v>
          </cell>
          <cell r="N256">
            <v>99.58930151071992</v>
          </cell>
          <cell r="O256">
            <v>80</v>
          </cell>
          <cell r="P256">
            <v>95.186689619497471</v>
          </cell>
          <cell r="Q256">
            <v>101.94552529182879</v>
          </cell>
        </row>
        <row r="257">
          <cell r="B257">
            <v>38345</v>
          </cell>
          <cell r="C257">
            <v>0.84528301886792456</v>
          </cell>
          <cell r="D257">
            <v>89.756097560975618</v>
          </cell>
          <cell r="E257">
            <v>143.95265486725663</v>
          </cell>
          <cell r="F257">
            <v>76.829268292682926</v>
          </cell>
          <cell r="G257">
            <v>105.994390881878</v>
          </cell>
          <cell r="H257">
            <v>151.20274914089347</v>
          </cell>
          <cell r="I257">
            <v>128.82758620689657</v>
          </cell>
          <cell r="J257">
            <v>124.48949610694871</v>
          </cell>
          <cell r="K257">
            <v>114.6268656716418</v>
          </cell>
          <cell r="L257">
            <v>75.932203389830505</v>
          </cell>
          <cell r="M257">
            <v>94.037478705281089</v>
          </cell>
          <cell r="N257">
            <v>100.20531844379337</v>
          </cell>
          <cell r="O257">
            <v>82.173913043478265</v>
          </cell>
          <cell r="P257">
            <v>95.186689619497471</v>
          </cell>
          <cell r="Q257">
            <v>99.610894941634243</v>
          </cell>
        </row>
        <row r="258">
          <cell r="B258">
            <v>38348</v>
          </cell>
          <cell r="C258">
            <v>0.84339622641509437</v>
          </cell>
          <cell r="D258">
            <v>89.105691056910572</v>
          </cell>
          <cell r="E258">
            <v>143.06769911504423</v>
          </cell>
          <cell r="F258">
            <v>76.016260162601625</v>
          </cell>
          <cell r="G258">
            <v>107.1407662017583</v>
          </cell>
          <cell r="H258">
            <v>152.06185567010309</v>
          </cell>
          <cell r="I258">
            <v>128.27586206896549</v>
          </cell>
          <cell r="J258">
            <v>125.32686939914792</v>
          </cell>
          <cell r="K258">
            <v>113.43283582089552</v>
          </cell>
          <cell r="L258">
            <v>75.762711864406782</v>
          </cell>
          <cell r="M258">
            <v>93.35604770017035</v>
          </cell>
          <cell r="N258">
            <v>99.58930151071992</v>
          </cell>
          <cell r="O258">
            <v>81.304347826086953</v>
          </cell>
          <cell r="P258">
            <v>96.216174961627516</v>
          </cell>
          <cell r="Q258">
            <v>98.57328145265889</v>
          </cell>
        </row>
        <row r="259">
          <cell r="B259">
            <v>38349</v>
          </cell>
          <cell r="C259">
            <v>0.85471698113207539</v>
          </cell>
          <cell r="D259">
            <v>89.430894308943081</v>
          </cell>
          <cell r="E259">
            <v>148.67256637168143</v>
          </cell>
          <cell r="F259">
            <v>76.422764227642276</v>
          </cell>
          <cell r="G259">
            <v>107.66768335867194</v>
          </cell>
          <cell r="H259">
            <v>156.52920962199312</v>
          </cell>
          <cell r="I259">
            <v>132.9655172413793</v>
          </cell>
          <cell r="J259">
            <v>128.19156750403994</v>
          </cell>
          <cell r="K259">
            <v>119.70149253731344</v>
          </cell>
          <cell r="L259">
            <v>76.779661016949149</v>
          </cell>
          <cell r="M259">
            <v>93.69676320272572</v>
          </cell>
          <cell r="N259">
            <v>103.49084475634065</v>
          </cell>
          <cell r="O259">
            <v>81.739130434782609</v>
          </cell>
          <cell r="P259">
            <v>96.68936509417162</v>
          </cell>
          <cell r="Q259">
            <v>104.02075226977952</v>
          </cell>
        </row>
        <row r="260">
          <cell r="B260">
            <v>38350</v>
          </cell>
          <cell r="C260">
            <v>0.86792452830188671</v>
          </cell>
          <cell r="D260">
            <v>89.105691056910572</v>
          </cell>
          <cell r="E260">
            <v>147.49247787610619</v>
          </cell>
          <cell r="F260">
            <v>76.422764227642276</v>
          </cell>
          <cell r="G260">
            <v>107.59402827222164</v>
          </cell>
          <cell r="H260">
            <v>155.84192439862542</v>
          </cell>
          <cell r="I260">
            <v>135.17241379310346</v>
          </cell>
          <cell r="J260">
            <v>132.6281768767445</v>
          </cell>
          <cell r="K260">
            <v>127.46268656716417</v>
          </cell>
          <cell r="L260">
            <v>77.966101694915253</v>
          </cell>
          <cell r="M260">
            <v>93.35604770017035</v>
          </cell>
          <cell r="N260">
            <v>102.6693861760872</v>
          </cell>
          <cell r="O260">
            <v>81.739130434782609</v>
          </cell>
          <cell r="P260">
            <v>96.623220236934273</v>
          </cell>
          <cell r="Q260">
            <v>110.76523994811933</v>
          </cell>
        </row>
        <row r="261">
          <cell r="B261">
            <v>38351</v>
          </cell>
          <cell r="C261">
            <v>0.86792452830188671</v>
          </cell>
          <cell r="D261">
            <v>89.756097560975618</v>
          </cell>
          <cell r="E261">
            <v>147.1975221238938</v>
          </cell>
          <cell r="F261">
            <v>76.829268292682926</v>
          </cell>
          <cell r="G261">
            <v>108.55909876391657</v>
          </cell>
          <cell r="H261">
            <v>155.49828178694159</v>
          </cell>
          <cell r="I261">
            <v>135.72413793103448</v>
          </cell>
          <cell r="J261">
            <v>132.70163067430585</v>
          </cell>
          <cell r="K261">
            <v>128.05970149253733</v>
          </cell>
          <cell r="L261">
            <v>77.966101694915253</v>
          </cell>
          <cell r="M261">
            <v>94.037478705281089</v>
          </cell>
          <cell r="N261">
            <v>102.46406773229381</v>
          </cell>
          <cell r="O261">
            <v>82.173913043478265</v>
          </cell>
          <cell r="P261">
            <v>97.489887468941603</v>
          </cell>
          <cell r="Q261">
            <v>111.28404669260701</v>
          </cell>
        </row>
        <row r="262">
          <cell r="B262">
            <v>38352</v>
          </cell>
          <cell r="C262">
            <v>0.86792452830188671</v>
          </cell>
          <cell r="D262">
            <v>89.756097560975618</v>
          </cell>
          <cell r="E262">
            <v>147.1975221238938</v>
          </cell>
          <cell r="F262">
            <v>76.829268292682926</v>
          </cell>
          <cell r="G262">
            <v>108.55909876391657</v>
          </cell>
          <cell r="H262">
            <v>155.49828178694159</v>
          </cell>
          <cell r="I262">
            <v>135.72413793103448</v>
          </cell>
          <cell r="J262">
            <v>132.70163067430585</v>
          </cell>
          <cell r="K262">
            <v>128.05970149253733</v>
          </cell>
          <cell r="L262">
            <v>77.966101694915253</v>
          </cell>
          <cell r="M262">
            <v>94.037478705281089</v>
          </cell>
          <cell r="N262">
            <v>102.46406773229381</v>
          </cell>
          <cell r="O262">
            <v>82.173913043478265</v>
          </cell>
          <cell r="P262">
            <v>97.489887468941603</v>
          </cell>
          <cell r="Q262">
            <v>111.28404669260701</v>
          </cell>
        </row>
        <row r="263">
          <cell r="B263">
            <v>38355</v>
          </cell>
          <cell r="C263">
            <v>0.86792452830188671</v>
          </cell>
          <cell r="D263">
            <v>89.756097560975618</v>
          </cell>
          <cell r="E263">
            <v>147.1975221238938</v>
          </cell>
          <cell r="F263">
            <v>76.829268292682926</v>
          </cell>
          <cell r="G263">
            <v>108.55909876391657</v>
          </cell>
          <cell r="H263">
            <v>155.49828178694159</v>
          </cell>
          <cell r="I263">
            <v>135.72413793103448</v>
          </cell>
          <cell r="J263">
            <v>132.70163067430585</v>
          </cell>
          <cell r="K263">
            <v>128.05970149253733</v>
          </cell>
          <cell r="L263">
            <v>77.966101694915253</v>
          </cell>
          <cell r="M263">
            <v>94.037478705281089</v>
          </cell>
          <cell r="N263">
            <v>102.46406773229381</v>
          </cell>
          <cell r="O263">
            <v>82.173913043478265</v>
          </cell>
          <cell r="P263">
            <v>97.489887468941603</v>
          </cell>
          <cell r="Q263">
            <v>111.28404669260701</v>
          </cell>
        </row>
        <row r="264">
          <cell r="B264">
            <v>38356</v>
          </cell>
          <cell r="C264">
            <v>0.86792452830188671</v>
          </cell>
          <cell r="D264">
            <v>89.268292682926827</v>
          </cell>
          <cell r="E264">
            <v>147.78761061946904</v>
          </cell>
          <cell r="F264">
            <v>76.829268292682926</v>
          </cell>
          <cell r="G264">
            <v>108.91320975646607</v>
          </cell>
          <cell r="H264">
            <v>152.06185567010309</v>
          </cell>
          <cell r="I264">
            <v>135.17241379310346</v>
          </cell>
          <cell r="J264">
            <v>134.36168649919199</v>
          </cell>
          <cell r="K264">
            <v>125.37313432835822</v>
          </cell>
          <cell r="L264">
            <v>77.966101694915253</v>
          </cell>
          <cell r="M264">
            <v>93.526405451448042</v>
          </cell>
          <cell r="N264">
            <v>102.8748278232672</v>
          </cell>
          <cell r="O264">
            <v>82.173913043478265</v>
          </cell>
          <cell r="P264">
            <v>97.80789159027502</v>
          </cell>
          <cell r="Q264">
            <v>108.94941634241245</v>
          </cell>
        </row>
        <row r="265">
          <cell r="B265">
            <v>38357</v>
          </cell>
          <cell r="C265">
            <v>0.86415094339622645</v>
          </cell>
          <cell r="D265">
            <v>89.918699186991873</v>
          </cell>
          <cell r="E265">
            <v>146.01769911504425</v>
          </cell>
          <cell r="F265">
            <v>76.016260162601625</v>
          </cell>
          <cell r="G265">
            <v>107.9670251843738</v>
          </cell>
          <cell r="H265">
            <v>153.60824742268042</v>
          </cell>
          <cell r="I265">
            <v>132.9655172413793</v>
          </cell>
          <cell r="J265">
            <v>134.96400763919493</v>
          </cell>
          <cell r="K265">
            <v>125.37313432835822</v>
          </cell>
          <cell r="L265">
            <v>77.627118644067792</v>
          </cell>
          <cell r="M265">
            <v>94.207836456558766</v>
          </cell>
          <cell r="N265">
            <v>101.64279395712028</v>
          </cell>
          <cell r="O265">
            <v>81.304347826086953</v>
          </cell>
          <cell r="P265">
            <v>96.958184578072135</v>
          </cell>
          <cell r="Q265">
            <v>108.94941634241245</v>
          </cell>
        </row>
        <row r="266">
          <cell r="B266">
            <v>38358</v>
          </cell>
          <cell r="C266">
            <v>0.8528301886792452</v>
          </cell>
          <cell r="D266">
            <v>92.032520325203251</v>
          </cell>
          <cell r="E266">
            <v>146.6075221238938</v>
          </cell>
          <cell r="F266">
            <v>76.016260162601625</v>
          </cell>
          <cell r="G266">
            <v>108.40234563121464</v>
          </cell>
          <cell r="H266">
            <v>159.96563573883162</v>
          </cell>
          <cell r="I266">
            <v>131.58620689655172</v>
          </cell>
          <cell r="J266">
            <v>136.97664169237547</v>
          </cell>
          <cell r="K266">
            <v>127.46268656716417</v>
          </cell>
          <cell r="L266">
            <v>76.610169491525426</v>
          </cell>
          <cell r="M266">
            <v>96.422487223168645</v>
          </cell>
          <cell r="N266">
            <v>102.05336924301373</v>
          </cell>
          <cell r="O266">
            <v>81.304347826086953</v>
          </cell>
          <cell r="P266">
            <v>97.349117644564672</v>
          </cell>
          <cell r="Q266">
            <v>110.76523994811933</v>
          </cell>
        </row>
        <row r="267">
          <cell r="B267">
            <v>38359</v>
          </cell>
          <cell r="C267">
            <v>0.85471698113207539</v>
          </cell>
          <cell r="D267">
            <v>91.382113821138205</v>
          </cell>
          <cell r="E267">
            <v>145.42761061946902</v>
          </cell>
          <cell r="F267">
            <v>76.422764227642276</v>
          </cell>
          <cell r="G267">
            <v>108.19365621960546</v>
          </cell>
          <cell r="H267">
            <v>157.21649484536081</v>
          </cell>
          <cell r="I267">
            <v>131.31034482758622</v>
          </cell>
          <cell r="J267">
            <v>137.66710738945201</v>
          </cell>
          <cell r="K267">
            <v>133.73134328358211</v>
          </cell>
          <cell r="L267">
            <v>76.779661016949149</v>
          </cell>
          <cell r="M267">
            <v>95.741056218057921</v>
          </cell>
          <cell r="N267">
            <v>101.23203386614692</v>
          </cell>
          <cell r="O267">
            <v>81.739130434782609</v>
          </cell>
          <cell r="P267">
            <v>97.161707215725514</v>
          </cell>
          <cell r="Q267">
            <v>116.21271076523996</v>
          </cell>
        </row>
        <row r="268">
          <cell r="B268">
            <v>38362</v>
          </cell>
          <cell r="C268">
            <v>0.85471698113207539</v>
          </cell>
          <cell r="D268">
            <v>91.382113821138205</v>
          </cell>
          <cell r="E268">
            <v>145.42761061946902</v>
          </cell>
          <cell r="F268">
            <v>76.422764227642276</v>
          </cell>
          <cell r="G268">
            <v>108.19365621960546</v>
          </cell>
          <cell r="H268">
            <v>157.21649484536081</v>
          </cell>
          <cell r="I268">
            <v>131.31034482758622</v>
          </cell>
          <cell r="J268">
            <v>137.66710738945201</v>
          </cell>
          <cell r="K268">
            <v>133.73134328358211</v>
          </cell>
          <cell r="L268">
            <v>76.779661016949149</v>
          </cell>
          <cell r="M268">
            <v>95.741056218057921</v>
          </cell>
          <cell r="N268">
            <v>101.23203386614692</v>
          </cell>
          <cell r="O268">
            <v>81.739130434782609</v>
          </cell>
          <cell r="P268">
            <v>97.161707215725514</v>
          </cell>
          <cell r="Q268">
            <v>116.21271076523996</v>
          </cell>
        </row>
        <row r="269">
          <cell r="B269">
            <v>38363</v>
          </cell>
          <cell r="C269">
            <v>0.84905660377358494</v>
          </cell>
          <cell r="D269">
            <v>91.869918699186996</v>
          </cell>
          <cell r="E269">
            <v>148.0824778761062</v>
          </cell>
          <cell r="F269">
            <v>76.422764227642276</v>
          </cell>
          <cell r="G269">
            <v>109.28337378067781</v>
          </cell>
          <cell r="H269">
            <v>162.37113402061857</v>
          </cell>
          <cell r="I269">
            <v>133.24137931034483</v>
          </cell>
          <cell r="J269">
            <v>139.4887615689731</v>
          </cell>
          <cell r="K269">
            <v>148.65671641791045</v>
          </cell>
          <cell r="L269">
            <v>76.271186440677965</v>
          </cell>
          <cell r="M269">
            <v>96.252129471890967</v>
          </cell>
          <cell r="N269">
            <v>103.08008466536729</v>
          </cell>
          <cell r="O269">
            <v>81.739130434782609</v>
          </cell>
          <cell r="P269">
            <v>98.140311898442206</v>
          </cell>
          <cell r="Q269">
            <v>129.1828793774319</v>
          </cell>
        </row>
        <row r="270">
          <cell r="B270">
            <v>38364</v>
          </cell>
          <cell r="C270">
            <v>0.84339622641509437</v>
          </cell>
          <cell r="D270">
            <v>90.731707317073173</v>
          </cell>
          <cell r="E270">
            <v>146.31256637168141</v>
          </cell>
          <cell r="F270">
            <v>75.203252032520325</v>
          </cell>
          <cell r="G270">
            <v>108.39479126337359</v>
          </cell>
          <cell r="H270">
            <v>159.79381443298971</v>
          </cell>
          <cell r="I270">
            <v>132.41379310344828</v>
          </cell>
          <cell r="J270">
            <v>138.50448068165122</v>
          </cell>
          <cell r="K270">
            <v>145.07462686567166</v>
          </cell>
          <cell r="L270">
            <v>75.762711864406782</v>
          </cell>
          <cell r="M270">
            <v>95.059625212947182</v>
          </cell>
          <cell r="N270">
            <v>101.84805079922037</v>
          </cell>
          <cell r="O270">
            <v>80.434782608695656</v>
          </cell>
          <cell r="P270">
            <v>97.342333556642899</v>
          </cell>
          <cell r="Q270">
            <v>126.07003891050583</v>
          </cell>
        </row>
        <row r="271">
          <cell r="B271">
            <v>38365</v>
          </cell>
          <cell r="C271">
            <v>0.83018867924528306</v>
          </cell>
          <cell r="D271">
            <v>90.40650406504065</v>
          </cell>
          <cell r="E271">
            <v>145.42761061946902</v>
          </cell>
          <cell r="F271">
            <v>74.796747967479675</v>
          </cell>
          <cell r="G271">
            <v>107.65351891896995</v>
          </cell>
          <cell r="H271">
            <v>162.02749140893471</v>
          </cell>
          <cell r="I271">
            <v>131.0344827586207</v>
          </cell>
          <cell r="J271">
            <v>138.07844865579548</v>
          </cell>
          <cell r="K271">
            <v>141.79104477611941</v>
          </cell>
          <cell r="L271">
            <v>74.576271186440678</v>
          </cell>
          <cell r="M271">
            <v>94.718909710391813</v>
          </cell>
          <cell r="N271">
            <v>101.23203386614692</v>
          </cell>
          <cell r="O271">
            <v>80</v>
          </cell>
          <cell r="P271">
            <v>96.676644929318272</v>
          </cell>
          <cell r="Q271">
            <v>123.21660181582361</v>
          </cell>
        </row>
        <row r="272">
          <cell r="B272">
            <v>38366</v>
          </cell>
          <cell r="C272">
            <v>0.83018867924528306</v>
          </cell>
          <cell r="D272">
            <v>91.869918699186996</v>
          </cell>
          <cell r="E272">
            <v>145.13274336283186</v>
          </cell>
          <cell r="F272">
            <v>73.983739837398375</v>
          </cell>
          <cell r="G272">
            <v>108.18704614774455</v>
          </cell>
          <cell r="H272">
            <v>160.30927835051548</v>
          </cell>
          <cell r="I272">
            <v>133.24137931034483</v>
          </cell>
          <cell r="J272">
            <v>138.91582194799469</v>
          </cell>
          <cell r="K272">
            <v>144.17910447761193</v>
          </cell>
          <cell r="L272">
            <v>74.576271186440678</v>
          </cell>
          <cell r="M272">
            <v>96.252129471890967</v>
          </cell>
          <cell r="N272">
            <v>101.02677702404684</v>
          </cell>
          <cell r="O272">
            <v>79.130434782608688</v>
          </cell>
          <cell r="P272">
            <v>97.155771138793966</v>
          </cell>
          <cell r="Q272">
            <v>125.29182879377431</v>
          </cell>
        </row>
        <row r="273">
          <cell r="B273">
            <v>38369</v>
          </cell>
          <cell r="C273">
            <v>0.82830188679245287</v>
          </cell>
          <cell r="D273">
            <v>92.682926829268297</v>
          </cell>
          <cell r="E273">
            <v>150.14734513274337</v>
          </cell>
          <cell r="F273">
            <v>73.577235772357724</v>
          </cell>
          <cell r="G273">
            <v>108.18704614774455</v>
          </cell>
          <cell r="H273">
            <v>159.79381443298971</v>
          </cell>
          <cell r="I273">
            <v>138.75862068965517</v>
          </cell>
          <cell r="J273">
            <v>140.35551638019686</v>
          </cell>
          <cell r="K273">
            <v>144.17910447761193</v>
          </cell>
          <cell r="L273">
            <v>74.576271186440678</v>
          </cell>
          <cell r="M273">
            <v>97.103918228279383</v>
          </cell>
          <cell r="N273">
            <v>104.51743697530758</v>
          </cell>
          <cell r="O273">
            <v>78.695652173913047</v>
          </cell>
          <cell r="P273">
            <v>97.155771138793966</v>
          </cell>
          <cell r="Q273">
            <v>125.29182879377431</v>
          </cell>
        </row>
        <row r="274">
          <cell r="B274">
            <v>38370</v>
          </cell>
          <cell r="C274">
            <v>0.82641509433962268</v>
          </cell>
          <cell r="D274">
            <v>92.682926829268297</v>
          </cell>
          <cell r="E274">
            <v>147.49247787610619</v>
          </cell>
          <cell r="F274">
            <v>73.170731707317074</v>
          </cell>
          <cell r="G274">
            <v>108.14171994069821</v>
          </cell>
          <cell r="H274">
            <v>170.44673539518899</v>
          </cell>
          <cell r="I274">
            <v>137.93103448275863</v>
          </cell>
          <cell r="J274">
            <v>139.75319524019389</v>
          </cell>
          <cell r="K274">
            <v>143.88059701492537</v>
          </cell>
          <cell r="L274">
            <v>74.237288135593218</v>
          </cell>
          <cell r="M274">
            <v>97.103918228279383</v>
          </cell>
          <cell r="N274">
            <v>102.6693861760872</v>
          </cell>
          <cell r="O274">
            <v>78.260869565217391</v>
          </cell>
          <cell r="P274">
            <v>97.115066611263273</v>
          </cell>
          <cell r="Q274">
            <v>125.03242542153048</v>
          </cell>
        </row>
        <row r="275">
          <cell r="B275">
            <v>38371</v>
          </cell>
          <cell r="C275">
            <v>0.82641509433962268</v>
          </cell>
          <cell r="D275">
            <v>90.894308943089428</v>
          </cell>
          <cell r="E275">
            <v>146.01769911504425</v>
          </cell>
          <cell r="F275">
            <v>72.357723577235774</v>
          </cell>
          <cell r="G275">
            <v>108.05578900650619</v>
          </cell>
          <cell r="H275">
            <v>167.5257731958763</v>
          </cell>
          <cell r="I275">
            <v>137.37931034482759</v>
          </cell>
          <cell r="J275">
            <v>139.9294843543411</v>
          </cell>
          <cell r="K275">
            <v>142.68656716417911</v>
          </cell>
          <cell r="L275">
            <v>74.237288135593218</v>
          </cell>
          <cell r="M275">
            <v>95.229982964224874</v>
          </cell>
          <cell r="N275">
            <v>101.64279395712028</v>
          </cell>
          <cell r="O275">
            <v>77.391304347826079</v>
          </cell>
          <cell r="P275">
            <v>97.037897611153028</v>
          </cell>
          <cell r="Q275">
            <v>123.99481193255512</v>
          </cell>
        </row>
        <row r="276">
          <cell r="B276">
            <v>38372</v>
          </cell>
          <cell r="C276">
            <v>0.82830188679245287</v>
          </cell>
          <cell r="D276">
            <v>89.756097560975618</v>
          </cell>
          <cell r="E276">
            <v>144.54265486725663</v>
          </cell>
          <cell r="F276">
            <v>71.544715447154474</v>
          </cell>
          <cell r="G276">
            <v>107.02367350022193</v>
          </cell>
          <cell r="H276">
            <v>168.38487972508591</v>
          </cell>
          <cell r="I276">
            <v>138.75862068965517</v>
          </cell>
          <cell r="J276">
            <v>138.50448068165122</v>
          </cell>
          <cell r="K276">
            <v>140.29850746268659</v>
          </cell>
          <cell r="L276">
            <v>74.406779661016955</v>
          </cell>
          <cell r="M276">
            <v>94.037478705281089</v>
          </cell>
          <cell r="N276">
            <v>100.61601693307345</v>
          </cell>
          <cell r="O276">
            <v>76.521739130434781</v>
          </cell>
          <cell r="P276">
            <v>96.111021598839926</v>
          </cell>
          <cell r="Q276">
            <v>121.91958495460442</v>
          </cell>
        </row>
        <row r="277">
          <cell r="B277">
            <v>38373</v>
          </cell>
          <cell r="C277">
            <v>0.82264150943396219</v>
          </cell>
          <cell r="D277">
            <v>87.804878048780495</v>
          </cell>
          <cell r="E277">
            <v>143.65769911504427</v>
          </cell>
          <cell r="F277">
            <v>71.544715447154474</v>
          </cell>
          <cell r="G277">
            <v>106.91130227858621</v>
          </cell>
          <cell r="H277">
            <v>164.94845360824741</v>
          </cell>
          <cell r="I277">
            <v>140.13793103448276</v>
          </cell>
          <cell r="J277">
            <v>139.16556485970324</v>
          </cell>
          <cell r="K277">
            <v>139.70149253731344</v>
          </cell>
          <cell r="L277">
            <v>73.898305084745758</v>
          </cell>
          <cell r="M277">
            <v>91.993185689948902</v>
          </cell>
          <cell r="N277">
            <v>100</v>
          </cell>
          <cell r="O277">
            <v>76.521739130434781</v>
          </cell>
          <cell r="P277">
            <v>96.010108291003462</v>
          </cell>
          <cell r="Q277">
            <v>121.40077821011673</v>
          </cell>
        </row>
        <row r="278">
          <cell r="B278">
            <v>38376</v>
          </cell>
          <cell r="C278">
            <v>0.80754716981132069</v>
          </cell>
          <cell r="D278">
            <v>87.967479674796749</v>
          </cell>
          <cell r="E278">
            <v>145.42761061946902</v>
          </cell>
          <cell r="F278">
            <v>72.357723577235774</v>
          </cell>
          <cell r="G278">
            <v>107.57230946467861</v>
          </cell>
          <cell r="H278">
            <v>163.4020618556701</v>
          </cell>
          <cell r="I278">
            <v>145.93103448275861</v>
          </cell>
          <cell r="J278">
            <v>140.53180549434404</v>
          </cell>
          <cell r="K278">
            <v>141.49253731343282</v>
          </cell>
          <cell r="L278">
            <v>72.542372881355931</v>
          </cell>
          <cell r="M278">
            <v>92.163543441226579</v>
          </cell>
          <cell r="N278">
            <v>101.23203386614692</v>
          </cell>
          <cell r="O278">
            <v>77.391304347826079</v>
          </cell>
          <cell r="P278">
            <v>96.603715984159152</v>
          </cell>
          <cell r="Q278">
            <v>122.95719844357977</v>
          </cell>
        </row>
        <row r="279">
          <cell r="B279">
            <v>38377</v>
          </cell>
          <cell r="C279">
            <v>0.80188679245283023</v>
          </cell>
          <cell r="D279">
            <v>88.943089430894304</v>
          </cell>
          <cell r="E279">
            <v>145.13274336283186</v>
          </cell>
          <cell r="F279">
            <v>71.544715447154474</v>
          </cell>
          <cell r="G279">
            <v>107.46371542696342</v>
          </cell>
          <cell r="H279">
            <v>163.57388316151201</v>
          </cell>
          <cell r="I279">
            <v>145.65517241379311</v>
          </cell>
          <cell r="J279">
            <v>140.91376524166299</v>
          </cell>
          <cell r="K279">
            <v>144.17910447761193</v>
          </cell>
          <cell r="L279">
            <v>72.033898305084747</v>
          </cell>
          <cell r="M279">
            <v>93.185689948892673</v>
          </cell>
          <cell r="N279">
            <v>101.02677702404684</v>
          </cell>
          <cell r="O279">
            <v>76.521739130434781</v>
          </cell>
          <cell r="P279">
            <v>96.50619472028356</v>
          </cell>
          <cell r="Q279">
            <v>125.29182879377431</v>
          </cell>
        </row>
        <row r="280">
          <cell r="B280">
            <v>38378</v>
          </cell>
          <cell r="C280">
            <v>0.81698113207547174</v>
          </cell>
          <cell r="D280">
            <v>90.081300813008127</v>
          </cell>
          <cell r="E280">
            <v>144.83761061946902</v>
          </cell>
          <cell r="F280">
            <v>70.731707317073173</v>
          </cell>
          <cell r="G280">
            <v>108.11150246933398</v>
          </cell>
          <cell r="H280">
            <v>168.72852233676977</v>
          </cell>
          <cell r="I280">
            <v>144.27586206896552</v>
          </cell>
          <cell r="J280">
            <v>141.44263258410459</v>
          </cell>
          <cell r="K280">
            <v>143.58208955223881</v>
          </cell>
          <cell r="L280">
            <v>73.389830508474574</v>
          </cell>
          <cell r="M280">
            <v>94.378194207836458</v>
          </cell>
          <cell r="N280">
            <v>100.82133537686684</v>
          </cell>
          <cell r="O280">
            <v>75.65217391304347</v>
          </cell>
          <cell r="P280">
            <v>97.087930259576169</v>
          </cell>
          <cell r="Q280">
            <v>124.77302204928664</v>
          </cell>
        </row>
        <row r="281">
          <cell r="B281">
            <v>38379</v>
          </cell>
          <cell r="C281">
            <v>0.81698113207547174</v>
          </cell>
          <cell r="D281">
            <v>88.292682926829272</v>
          </cell>
          <cell r="E281">
            <v>143.95265486725663</v>
          </cell>
          <cell r="F281">
            <v>71.951219512195124</v>
          </cell>
          <cell r="G281">
            <v>107.83293515519506</v>
          </cell>
          <cell r="H281">
            <v>163.4020618556701</v>
          </cell>
          <cell r="I281">
            <v>145.37931034482759</v>
          </cell>
          <cell r="J281">
            <v>141.16350815337151</v>
          </cell>
          <cell r="K281">
            <v>138.80597014925374</v>
          </cell>
          <cell r="L281">
            <v>73.389830508474574</v>
          </cell>
          <cell r="M281">
            <v>92.504258943781949</v>
          </cell>
          <cell r="N281">
            <v>100.20531844379337</v>
          </cell>
          <cell r="O281">
            <v>76.956521739130437</v>
          </cell>
          <cell r="P281">
            <v>96.83776701746055</v>
          </cell>
          <cell r="Q281">
            <v>120.62256809338521</v>
          </cell>
        </row>
        <row r="282">
          <cell r="B282">
            <v>38380</v>
          </cell>
          <cell r="C282">
            <v>0.8056603773584905</v>
          </cell>
          <cell r="D282">
            <v>86.178861788617894</v>
          </cell>
          <cell r="E282">
            <v>143.65769911504427</v>
          </cell>
          <cell r="F282">
            <v>73.577235772357724</v>
          </cell>
          <cell r="G282">
            <v>107.71584245365868</v>
          </cell>
          <cell r="H282">
            <v>164.08934707903779</v>
          </cell>
          <cell r="I282">
            <v>144.27586206896552</v>
          </cell>
          <cell r="J282">
            <v>141.29572498898193</v>
          </cell>
          <cell r="K282">
            <v>137.31343283582089</v>
          </cell>
          <cell r="L282">
            <v>72.372881355932208</v>
          </cell>
          <cell r="M282">
            <v>90.28960817717207</v>
          </cell>
          <cell r="N282">
            <v>100</v>
          </cell>
          <cell r="O282">
            <v>78.695652173913047</v>
          </cell>
          <cell r="P282">
            <v>96.732613654672974</v>
          </cell>
          <cell r="Q282">
            <v>119.32555123216602</v>
          </cell>
        </row>
        <row r="283">
          <cell r="B283">
            <v>38383</v>
          </cell>
          <cell r="C283">
            <v>0.82452830188679238</v>
          </cell>
          <cell r="D283">
            <v>86.016260162601625</v>
          </cell>
          <cell r="E283">
            <v>144.54265486725663</v>
          </cell>
          <cell r="F283">
            <v>73.170731707317074</v>
          </cell>
          <cell r="G283">
            <v>108.2295394668505</v>
          </cell>
          <cell r="H283">
            <v>180.41237113402062</v>
          </cell>
          <cell r="I283">
            <v>144.82758620689654</v>
          </cell>
          <cell r="J283">
            <v>140.57587777288083</v>
          </cell>
          <cell r="K283">
            <v>138.50746268656718</v>
          </cell>
          <cell r="L283">
            <v>74.067796610169495</v>
          </cell>
          <cell r="M283">
            <v>90.119250425894379</v>
          </cell>
          <cell r="N283">
            <v>100.61601693307345</v>
          </cell>
          <cell r="O283">
            <v>78.260869565217391</v>
          </cell>
          <cell r="P283">
            <v>97.193931633353984</v>
          </cell>
          <cell r="Q283">
            <v>120.36316472114137</v>
          </cell>
        </row>
        <row r="284">
          <cell r="B284">
            <v>38384</v>
          </cell>
          <cell r="C284">
            <v>0.81886792452830182</v>
          </cell>
          <cell r="D284">
            <v>85.853658536585371</v>
          </cell>
          <cell r="E284">
            <v>143.95265486725663</v>
          </cell>
          <cell r="F284">
            <v>73.577235772357724</v>
          </cell>
          <cell r="G284">
            <v>108.26258982615511</v>
          </cell>
          <cell r="H284">
            <v>189.00343642611682</v>
          </cell>
          <cell r="I284">
            <v>145.37931034482759</v>
          </cell>
          <cell r="J284">
            <v>141.29572498898193</v>
          </cell>
          <cell r="K284">
            <v>140.29850746268659</v>
          </cell>
          <cell r="L284">
            <v>73.559322033898297</v>
          </cell>
          <cell r="M284">
            <v>89.948892674616701</v>
          </cell>
          <cell r="N284">
            <v>100.20531844379337</v>
          </cell>
          <cell r="O284">
            <v>78.695652173913047</v>
          </cell>
          <cell r="P284">
            <v>97.22361201801175</v>
          </cell>
          <cell r="Q284">
            <v>121.91958495460442</v>
          </cell>
        </row>
        <row r="285">
          <cell r="B285">
            <v>38385</v>
          </cell>
          <cell r="C285">
            <v>0.80754716981132069</v>
          </cell>
          <cell r="D285">
            <v>85.040650406504071</v>
          </cell>
          <cell r="E285">
            <v>144.24778761061947</v>
          </cell>
          <cell r="F285">
            <v>73.170731707317074</v>
          </cell>
          <cell r="G285">
            <v>108.78006402326746</v>
          </cell>
          <cell r="H285">
            <v>178.69415807560139</v>
          </cell>
          <cell r="I285">
            <v>149.24137931034483</v>
          </cell>
          <cell r="J285">
            <v>141.54546790069048</v>
          </cell>
          <cell r="K285">
            <v>140</v>
          </cell>
          <cell r="L285">
            <v>72.542372881355931</v>
          </cell>
          <cell r="M285">
            <v>89.097103918228285</v>
          </cell>
          <cell r="N285">
            <v>100.41076009097338</v>
          </cell>
          <cell r="O285">
            <v>78.260869565217391</v>
          </cell>
          <cell r="P285">
            <v>97.688322040653645</v>
          </cell>
          <cell r="Q285">
            <v>121.66018158236056</v>
          </cell>
        </row>
        <row r="286">
          <cell r="B286">
            <v>38386</v>
          </cell>
          <cell r="C286">
            <v>0.8</v>
          </cell>
          <cell r="D286">
            <v>85.528455284552834</v>
          </cell>
          <cell r="E286">
            <v>143.36283185840708</v>
          </cell>
          <cell r="F286">
            <v>72.764227642276424</v>
          </cell>
          <cell r="G286">
            <v>108.54776721215498</v>
          </cell>
          <cell r="H286">
            <v>173.53951890034364</v>
          </cell>
          <cell r="I286">
            <v>150.34482758620689</v>
          </cell>
          <cell r="J286">
            <v>141.60423093873953</v>
          </cell>
          <cell r="K286">
            <v>140.29850746268659</v>
          </cell>
          <cell r="L286">
            <v>71.86440677966101</v>
          </cell>
          <cell r="M286">
            <v>89.608177172061332</v>
          </cell>
          <cell r="N286">
            <v>99.794743157899916</v>
          </cell>
          <cell r="O286">
            <v>77.826086956521735</v>
          </cell>
          <cell r="P286">
            <v>97.47971133705893</v>
          </cell>
          <cell r="Q286">
            <v>121.91958495460442</v>
          </cell>
        </row>
        <row r="287">
          <cell r="B287">
            <v>38387</v>
          </cell>
          <cell r="C287">
            <v>0.80188679245283023</v>
          </cell>
          <cell r="D287">
            <v>85.691056910569102</v>
          </cell>
          <cell r="E287">
            <v>140.41283185840706</v>
          </cell>
          <cell r="F287">
            <v>71.951219512195124</v>
          </cell>
          <cell r="G287">
            <v>108.17004882010217</v>
          </cell>
          <cell r="H287">
            <v>178.69415807560139</v>
          </cell>
          <cell r="I287">
            <v>151.44827586206898</v>
          </cell>
          <cell r="J287">
            <v>140.72278536800351</v>
          </cell>
          <cell r="K287">
            <v>142.08955223880596</v>
          </cell>
          <cell r="L287">
            <v>72.033898305084747</v>
          </cell>
          <cell r="M287">
            <v>89.778534923339009</v>
          </cell>
          <cell r="N287">
            <v>97.741250711499546</v>
          </cell>
          <cell r="O287">
            <v>76.956521739130437</v>
          </cell>
          <cell r="P287">
            <v>97.140506940969956</v>
          </cell>
          <cell r="Q287">
            <v>123.47600518806745</v>
          </cell>
        </row>
        <row r="288">
          <cell r="B288">
            <v>38390</v>
          </cell>
          <cell r="C288">
            <v>0.80377358490566031</v>
          </cell>
          <cell r="D288">
            <v>86.504065040650403</v>
          </cell>
          <cell r="E288">
            <v>141.59292035398229</v>
          </cell>
          <cell r="F288">
            <v>72.357723577235774</v>
          </cell>
          <cell r="G288">
            <v>109.01141653839981</v>
          </cell>
          <cell r="H288">
            <v>176.97594501718211</v>
          </cell>
          <cell r="I288">
            <v>155.31034482758622</v>
          </cell>
          <cell r="J288">
            <v>140.84031144410164</v>
          </cell>
          <cell r="K288">
            <v>142.98507462686567</v>
          </cell>
          <cell r="L288">
            <v>72.203389830508485</v>
          </cell>
          <cell r="M288">
            <v>90.630323679727425</v>
          </cell>
          <cell r="N288">
            <v>98.562709291753009</v>
          </cell>
          <cell r="O288">
            <v>77.391304347826079</v>
          </cell>
          <cell r="P288">
            <v>97.896084733258149</v>
          </cell>
          <cell r="Q288">
            <v>124.25421530479896</v>
          </cell>
        </row>
        <row r="289">
          <cell r="B289">
            <v>38391</v>
          </cell>
          <cell r="C289">
            <v>0.80754716981132069</v>
          </cell>
          <cell r="D289">
            <v>87.642276422764226</v>
          </cell>
          <cell r="E289">
            <v>140.41283185840706</v>
          </cell>
          <cell r="F289">
            <v>73.983739837398375</v>
          </cell>
          <cell r="G289">
            <v>109.10584613641301</v>
          </cell>
          <cell r="H289">
            <v>171.82130584192439</v>
          </cell>
          <cell r="I289">
            <v>154.75862068965517</v>
          </cell>
          <cell r="J289">
            <v>141.01660055824885</v>
          </cell>
          <cell r="K289">
            <v>143.28358208955223</v>
          </cell>
          <cell r="L289">
            <v>72.542372881355931</v>
          </cell>
          <cell r="M289">
            <v>91.82282793867121</v>
          </cell>
          <cell r="N289">
            <v>97.741250711499546</v>
          </cell>
          <cell r="O289">
            <v>79.130434782608688</v>
          </cell>
          <cell r="P289">
            <v>97.980885832280393</v>
          </cell>
          <cell r="Q289">
            <v>124.5136186770428</v>
          </cell>
        </row>
        <row r="290">
          <cell r="B290">
            <v>38392</v>
          </cell>
          <cell r="C290">
            <v>0.80377358490566031</v>
          </cell>
          <cell r="D290">
            <v>87.317073170731703</v>
          </cell>
          <cell r="E290">
            <v>140.7079646017699</v>
          </cell>
          <cell r="F290">
            <v>73.170731707317074</v>
          </cell>
          <cell r="G290">
            <v>109.141729383658</v>
          </cell>
          <cell r="H290">
            <v>175.25773195876289</v>
          </cell>
          <cell r="I290">
            <v>153.10344827586206</v>
          </cell>
          <cell r="J290">
            <v>141.19288967239606</v>
          </cell>
          <cell r="K290">
            <v>140.8955223880597</v>
          </cell>
          <cell r="L290">
            <v>72.203389830508485</v>
          </cell>
          <cell r="M290">
            <v>91.482112436115841</v>
          </cell>
          <cell r="N290">
            <v>97.946692358679542</v>
          </cell>
          <cell r="O290">
            <v>78.260869565217391</v>
          </cell>
          <cell r="P290">
            <v>98.013110249908834</v>
          </cell>
          <cell r="Q290">
            <v>122.43839169909209</v>
          </cell>
        </row>
        <row r="291">
          <cell r="B291">
            <v>38393</v>
          </cell>
          <cell r="C291">
            <v>0.82452830188679238</v>
          </cell>
          <cell r="D291">
            <v>88.130081300813018</v>
          </cell>
          <cell r="E291">
            <v>136.57805309734513</v>
          </cell>
          <cell r="F291">
            <v>73.983739837398375</v>
          </cell>
          <cell r="G291">
            <v>109.60443441392272</v>
          </cell>
          <cell r="H291">
            <v>178.69415807560139</v>
          </cell>
          <cell r="I291">
            <v>153.10344827586206</v>
          </cell>
          <cell r="J291">
            <v>141.32510650800646</v>
          </cell>
          <cell r="K291">
            <v>138.50746268656718</v>
          </cell>
          <cell r="L291">
            <v>74.067796610169495</v>
          </cell>
          <cell r="M291">
            <v>92.333901192504271</v>
          </cell>
          <cell r="N291">
            <v>95.071864535412359</v>
          </cell>
          <cell r="O291">
            <v>79.130434782608688</v>
          </cell>
          <cell r="P291">
            <v>98.428635635117828</v>
          </cell>
          <cell r="Q291">
            <v>120.36316472114137</v>
          </cell>
        </row>
        <row r="292">
          <cell r="B292">
            <v>38394</v>
          </cell>
          <cell r="C292">
            <v>0.82452830188679238</v>
          </cell>
          <cell r="D292">
            <v>88.130081300813018</v>
          </cell>
          <cell r="E292">
            <v>136.57805309734513</v>
          </cell>
          <cell r="F292">
            <v>73.983739837398375</v>
          </cell>
          <cell r="G292">
            <v>109.60443441392272</v>
          </cell>
          <cell r="H292">
            <v>178.69415807560139</v>
          </cell>
          <cell r="I292">
            <v>153.10344827586206</v>
          </cell>
          <cell r="J292">
            <v>141.32510650800646</v>
          </cell>
          <cell r="K292">
            <v>138.50746268656718</v>
          </cell>
          <cell r="L292">
            <v>74.067796610169495</v>
          </cell>
          <cell r="M292">
            <v>92.333901192504271</v>
          </cell>
          <cell r="N292">
            <v>95.071864535412359</v>
          </cell>
          <cell r="O292">
            <v>79.130434782608688</v>
          </cell>
          <cell r="P292">
            <v>98.428635635117828</v>
          </cell>
          <cell r="Q292">
            <v>120.36316472114137</v>
          </cell>
        </row>
        <row r="293">
          <cell r="B293">
            <v>38397</v>
          </cell>
          <cell r="C293">
            <v>0.84716981132075475</v>
          </cell>
          <cell r="D293">
            <v>89.105691056910572</v>
          </cell>
          <cell r="E293">
            <v>136.28318584070794</v>
          </cell>
          <cell r="F293">
            <v>74.390243902439025</v>
          </cell>
          <cell r="G293">
            <v>110.35137253420713</v>
          </cell>
          <cell r="H293">
            <v>187.2852233676976</v>
          </cell>
          <cell r="I293">
            <v>150.89655172413794</v>
          </cell>
          <cell r="J293">
            <v>141.36917878654324</v>
          </cell>
          <cell r="K293">
            <v>138.50746268656718</v>
          </cell>
          <cell r="L293">
            <v>76.101694915254242</v>
          </cell>
          <cell r="M293">
            <v>93.35604770017035</v>
          </cell>
          <cell r="N293">
            <v>94.866607693312261</v>
          </cell>
          <cell r="O293">
            <v>79.565217391304344</v>
          </cell>
          <cell r="P293">
            <v>99.099412328383778</v>
          </cell>
          <cell r="Q293">
            <v>120.36316472114137</v>
          </cell>
        </row>
        <row r="294">
          <cell r="B294">
            <v>38398</v>
          </cell>
          <cell r="C294">
            <v>0.83962264150943389</v>
          </cell>
          <cell r="D294">
            <v>88.780487804878049</v>
          </cell>
          <cell r="E294">
            <v>134.51327433628319</v>
          </cell>
          <cell r="F294">
            <v>73.983739837398375</v>
          </cell>
          <cell r="G294">
            <v>110.31171210304159</v>
          </cell>
          <cell r="H294">
            <v>183.84879725085909</v>
          </cell>
          <cell r="I294">
            <v>146.75862068965517</v>
          </cell>
          <cell r="J294">
            <v>140.70809460849125</v>
          </cell>
          <cell r="K294">
            <v>138.20895522388059</v>
          </cell>
          <cell r="L294">
            <v>75.423728813559322</v>
          </cell>
          <cell r="M294">
            <v>93.015332197614981</v>
          </cell>
          <cell r="N294">
            <v>93.634573827165354</v>
          </cell>
          <cell r="O294">
            <v>79.130434782608688</v>
          </cell>
          <cell r="P294">
            <v>99.063795866794436</v>
          </cell>
          <cell r="Q294">
            <v>120.10376134889754</v>
          </cell>
        </row>
        <row r="295">
          <cell r="B295">
            <v>38399</v>
          </cell>
          <cell r="C295">
            <v>0.85660377358490569</v>
          </cell>
          <cell r="D295">
            <v>89.105691056910572</v>
          </cell>
          <cell r="E295">
            <v>135.10309734513274</v>
          </cell>
          <cell r="F295">
            <v>74.796747967479675</v>
          </cell>
          <cell r="G295">
            <v>110.00481590949869</v>
          </cell>
          <cell r="H295">
            <v>180.41237113402062</v>
          </cell>
          <cell r="I295">
            <v>146.48275862068965</v>
          </cell>
          <cell r="J295">
            <v>138.65138827677387</v>
          </cell>
          <cell r="K295">
            <v>133.13432835820896</v>
          </cell>
          <cell r="L295">
            <v>76.949152542372872</v>
          </cell>
          <cell r="M295">
            <v>93.35604770017035</v>
          </cell>
          <cell r="N295">
            <v>94.045149113058812</v>
          </cell>
          <cell r="O295">
            <v>80</v>
          </cell>
          <cell r="P295">
            <v>98.788192294972148</v>
          </cell>
          <cell r="Q295">
            <v>115.69390402075229</v>
          </cell>
        </row>
        <row r="296">
          <cell r="B296">
            <v>38400</v>
          </cell>
          <cell r="C296">
            <v>0.8716981132075472</v>
          </cell>
          <cell r="D296">
            <v>89.59349593495935</v>
          </cell>
          <cell r="E296">
            <v>133.03823008849557</v>
          </cell>
          <cell r="F296">
            <v>73.983739837398375</v>
          </cell>
          <cell r="G296">
            <v>109.72058281947893</v>
          </cell>
          <cell r="H296">
            <v>178.69415807560139</v>
          </cell>
          <cell r="I296">
            <v>146.20689655172413</v>
          </cell>
          <cell r="J296">
            <v>138.22535625091817</v>
          </cell>
          <cell r="K296">
            <v>130.14925373134326</v>
          </cell>
          <cell r="L296">
            <v>78.305084745762713</v>
          </cell>
          <cell r="M296">
            <v>93.867120954003397</v>
          </cell>
          <cell r="N296">
            <v>92.607796803118532</v>
          </cell>
          <cell r="O296">
            <v>79.130434782608688</v>
          </cell>
          <cell r="P296">
            <v>98.532940986915193</v>
          </cell>
          <cell r="Q296">
            <v>113.09987029831387</v>
          </cell>
        </row>
        <row r="297">
          <cell r="B297">
            <v>38401</v>
          </cell>
          <cell r="C297">
            <v>0.86415094339622645</v>
          </cell>
          <cell r="D297">
            <v>89.105691056910572</v>
          </cell>
          <cell r="E297">
            <v>130.67831858407081</v>
          </cell>
          <cell r="F297">
            <v>73.170731707317074</v>
          </cell>
          <cell r="G297">
            <v>110.1587361542602</v>
          </cell>
          <cell r="H297">
            <v>180.41237113402062</v>
          </cell>
          <cell r="I297">
            <v>143.17241379310346</v>
          </cell>
          <cell r="J297">
            <v>136.81504333774055</v>
          </cell>
          <cell r="K297">
            <v>129.55223880597015</v>
          </cell>
          <cell r="L297">
            <v>77.627118644067792</v>
          </cell>
          <cell r="M297">
            <v>93.35604770017035</v>
          </cell>
          <cell r="N297">
            <v>90.965064447691532</v>
          </cell>
          <cell r="O297">
            <v>78.260869565217391</v>
          </cell>
          <cell r="P297">
            <v>98.926418086378391</v>
          </cell>
          <cell r="Q297">
            <v>112.5810635538262</v>
          </cell>
        </row>
        <row r="298">
          <cell r="B298">
            <v>38404</v>
          </cell>
          <cell r="C298">
            <v>0.86037735849056607</v>
          </cell>
          <cell r="D298">
            <v>89.268292682926827</v>
          </cell>
          <cell r="E298">
            <v>132.15327433628318</v>
          </cell>
          <cell r="F298">
            <v>73.170731707317074</v>
          </cell>
          <cell r="G298">
            <v>110.1587361542602</v>
          </cell>
          <cell r="H298">
            <v>185.56701030927834</v>
          </cell>
          <cell r="I298">
            <v>145.10344827586209</v>
          </cell>
          <cell r="J298">
            <v>137.82870574408696</v>
          </cell>
          <cell r="K298">
            <v>128.05970149253733</v>
          </cell>
          <cell r="L298">
            <v>77.627118644067792</v>
          </cell>
          <cell r="M298">
            <v>93.526405451448042</v>
          </cell>
          <cell r="N298">
            <v>91.991779870045065</v>
          </cell>
          <cell r="O298">
            <v>78.260869565217391</v>
          </cell>
          <cell r="P298">
            <v>98.926418086378391</v>
          </cell>
          <cell r="Q298">
            <v>111.28404669260701</v>
          </cell>
        </row>
        <row r="299">
          <cell r="B299">
            <v>38405</v>
          </cell>
          <cell r="C299">
            <v>0.86792452830188671</v>
          </cell>
          <cell r="D299">
            <v>88.455284552845526</v>
          </cell>
          <cell r="E299">
            <v>134.21814159292035</v>
          </cell>
          <cell r="F299">
            <v>72.764227642276424</v>
          </cell>
          <cell r="G299">
            <v>109.77346339436633</v>
          </cell>
          <cell r="H299">
            <v>182.13058419243987</v>
          </cell>
          <cell r="I299">
            <v>144.82758620689654</v>
          </cell>
          <cell r="J299">
            <v>138.47509916262669</v>
          </cell>
          <cell r="K299">
            <v>129.25373134328356</v>
          </cell>
          <cell r="L299">
            <v>77.966101694915253</v>
          </cell>
          <cell r="M299">
            <v>92.674616695059626</v>
          </cell>
          <cell r="N299">
            <v>93.429132179985359</v>
          </cell>
          <cell r="O299">
            <v>77.826086956521735</v>
          </cell>
          <cell r="P299">
            <v>98.580429602367644</v>
          </cell>
          <cell r="Q299">
            <v>112.32166018158236</v>
          </cell>
        </row>
        <row r="300">
          <cell r="B300">
            <v>38406</v>
          </cell>
          <cell r="C300">
            <v>0.85094339622641502</v>
          </cell>
          <cell r="D300">
            <v>87.317073170731703</v>
          </cell>
          <cell r="E300">
            <v>133.6283185840708</v>
          </cell>
          <cell r="F300">
            <v>71.544715447154474</v>
          </cell>
          <cell r="G300">
            <v>108.8726050293204</v>
          </cell>
          <cell r="H300">
            <v>178.69415807560139</v>
          </cell>
          <cell r="I300">
            <v>142.06896551724137</v>
          </cell>
          <cell r="J300">
            <v>138.21066549140588</v>
          </cell>
          <cell r="K300">
            <v>128.35820895522389</v>
          </cell>
          <cell r="L300">
            <v>76.440677966101703</v>
          </cell>
          <cell r="M300">
            <v>91.482112436115841</v>
          </cell>
          <cell r="N300">
            <v>93.018556894091901</v>
          </cell>
          <cell r="O300">
            <v>76.521739130434781</v>
          </cell>
          <cell r="P300">
            <v>97.771427117695453</v>
          </cell>
          <cell r="Q300">
            <v>111.54345006485084</v>
          </cell>
        </row>
        <row r="301">
          <cell r="B301">
            <v>38407</v>
          </cell>
          <cell r="C301">
            <v>0.85660377358490569</v>
          </cell>
          <cell r="D301">
            <v>86.666666666666671</v>
          </cell>
          <cell r="E301">
            <v>131.5632743362832</v>
          </cell>
          <cell r="F301">
            <v>71.138211382113823</v>
          </cell>
          <cell r="G301">
            <v>109.30603688420098</v>
          </cell>
          <cell r="H301">
            <v>175.25773195876289</v>
          </cell>
          <cell r="I301">
            <v>142.89655172413794</v>
          </cell>
          <cell r="J301">
            <v>138.62200675774938</v>
          </cell>
          <cell r="K301">
            <v>127.76119402985076</v>
          </cell>
          <cell r="L301">
            <v>76.949152542372872</v>
          </cell>
          <cell r="M301">
            <v>90.800681431005117</v>
          </cell>
          <cell r="N301">
            <v>91.581081380764985</v>
          </cell>
          <cell r="O301">
            <v>76.08695652173914</v>
          </cell>
          <cell r="P301">
            <v>98.160664162207539</v>
          </cell>
          <cell r="Q301">
            <v>111.02464332036317</v>
          </cell>
        </row>
        <row r="302">
          <cell r="B302">
            <v>38408</v>
          </cell>
          <cell r="C302">
            <v>0.85660377358490569</v>
          </cell>
          <cell r="D302">
            <v>87.642276422764226</v>
          </cell>
          <cell r="E302">
            <v>132.44823008849556</v>
          </cell>
          <cell r="F302">
            <v>71.951219512195124</v>
          </cell>
          <cell r="G302">
            <v>110.2305026487502</v>
          </cell>
          <cell r="H302">
            <v>173.53951890034364</v>
          </cell>
          <cell r="I302">
            <v>143.44827586206895</v>
          </cell>
          <cell r="J302">
            <v>139.45938004994858</v>
          </cell>
          <cell r="K302">
            <v>127.76119402985076</v>
          </cell>
          <cell r="L302">
            <v>76.949152542372872</v>
          </cell>
          <cell r="M302">
            <v>91.82282793867121</v>
          </cell>
          <cell r="N302">
            <v>92.197098313838438</v>
          </cell>
          <cell r="O302">
            <v>76.956521739130437</v>
          </cell>
          <cell r="P302">
            <v>98.990866921635302</v>
          </cell>
          <cell r="Q302">
            <v>111.02464332036317</v>
          </cell>
        </row>
        <row r="303">
          <cell r="B303">
            <v>38411</v>
          </cell>
          <cell r="C303">
            <v>0.85471698113207539</v>
          </cell>
          <cell r="D303">
            <v>87.317073170731703</v>
          </cell>
          <cell r="E303">
            <v>133.6283185840708</v>
          </cell>
          <cell r="F303">
            <v>72.357723577235774</v>
          </cell>
          <cell r="G303">
            <v>111.1823529967233</v>
          </cell>
          <cell r="H303">
            <v>178.69415807560139</v>
          </cell>
          <cell r="I303">
            <v>144.82758620689654</v>
          </cell>
          <cell r="J303">
            <v>140.28206258263549</v>
          </cell>
          <cell r="K303">
            <v>129.85074626865671</v>
          </cell>
          <cell r="L303">
            <v>76.779661016949149</v>
          </cell>
          <cell r="M303">
            <v>91.482112436115841</v>
          </cell>
          <cell r="N303">
            <v>93.018556894091901</v>
          </cell>
          <cell r="O303">
            <v>77.391304347826079</v>
          </cell>
          <cell r="P303">
            <v>99.845661999779523</v>
          </cell>
          <cell r="Q303">
            <v>112.84046692607004</v>
          </cell>
        </row>
        <row r="304">
          <cell r="B304">
            <v>38412</v>
          </cell>
          <cell r="C304">
            <v>0.85094339622641502</v>
          </cell>
          <cell r="D304">
            <v>86.666666666666671</v>
          </cell>
          <cell r="E304">
            <v>133.6283185840708</v>
          </cell>
          <cell r="F304">
            <v>71.138211382113823</v>
          </cell>
          <cell r="G304">
            <v>111.41748269577619</v>
          </cell>
          <cell r="H304">
            <v>178.69415807560139</v>
          </cell>
          <cell r="I304">
            <v>144.27586206896552</v>
          </cell>
          <cell r="J304">
            <v>140.25268106361096</v>
          </cell>
          <cell r="K304">
            <v>131.64179104477611</v>
          </cell>
          <cell r="L304">
            <v>76.440677966101703</v>
          </cell>
          <cell r="M304">
            <v>90.800681431005117</v>
          </cell>
          <cell r="N304">
            <v>93.018556894091901</v>
          </cell>
          <cell r="O304">
            <v>76.08695652173914</v>
          </cell>
          <cell r="P304">
            <v>100.0568167363449</v>
          </cell>
          <cell r="Q304">
            <v>114.39688715953307</v>
          </cell>
        </row>
        <row r="305">
          <cell r="B305">
            <v>38413</v>
          </cell>
          <cell r="C305">
            <v>0.8698113207547169</v>
          </cell>
          <cell r="D305">
            <v>86.666666666666671</v>
          </cell>
          <cell r="E305">
            <v>135.10309734513274</v>
          </cell>
          <cell r="F305">
            <v>72.357723577235774</v>
          </cell>
          <cell r="G305">
            <v>111.96611866023287</v>
          </cell>
          <cell r="H305">
            <v>175.25773195876289</v>
          </cell>
          <cell r="I305">
            <v>144</v>
          </cell>
          <cell r="J305">
            <v>140.48773321580722</v>
          </cell>
          <cell r="K305">
            <v>131.044776119403</v>
          </cell>
          <cell r="L305">
            <v>78.13559322033899</v>
          </cell>
          <cell r="M305">
            <v>90.800681431005117</v>
          </cell>
          <cell r="N305">
            <v>94.045149113058812</v>
          </cell>
          <cell r="O305">
            <v>77.391304347826079</v>
          </cell>
          <cell r="P305">
            <v>100.54951112166415</v>
          </cell>
          <cell r="Q305">
            <v>113.87808041504539</v>
          </cell>
        </row>
        <row r="306">
          <cell r="B306">
            <v>38414</v>
          </cell>
          <cell r="C306">
            <v>0.89811320754716972</v>
          </cell>
          <cell r="D306">
            <v>87.154471544715449</v>
          </cell>
          <cell r="E306">
            <v>134.21814159292035</v>
          </cell>
          <cell r="F306">
            <v>71.951219512195124</v>
          </cell>
          <cell r="G306">
            <v>112.32589542866316</v>
          </cell>
          <cell r="H306">
            <v>173.53951890034364</v>
          </cell>
          <cell r="I306">
            <v>144.55172413793102</v>
          </cell>
          <cell r="J306">
            <v>140.73747612751581</v>
          </cell>
          <cell r="K306">
            <v>129.25373134328356</v>
          </cell>
          <cell r="L306">
            <v>80.677966101694921</v>
          </cell>
          <cell r="M306">
            <v>91.311754684838164</v>
          </cell>
          <cell r="N306">
            <v>93.429132179985359</v>
          </cell>
          <cell r="O306">
            <v>76.956521739130437</v>
          </cell>
          <cell r="P306">
            <v>100.87260330893888</v>
          </cell>
          <cell r="Q306">
            <v>112.32166018158236</v>
          </cell>
        </row>
        <row r="307">
          <cell r="B307">
            <v>38415</v>
          </cell>
          <cell r="C307">
            <v>0.9037735849056604</v>
          </cell>
          <cell r="D307">
            <v>86.99186991869918</v>
          </cell>
          <cell r="E307">
            <v>133.6283185840708</v>
          </cell>
          <cell r="F307">
            <v>71.951219512195124</v>
          </cell>
          <cell r="G307">
            <v>112.57046808751736</v>
          </cell>
          <cell r="H307">
            <v>175.25773195876289</v>
          </cell>
          <cell r="I307">
            <v>145.37931034482759</v>
          </cell>
          <cell r="J307">
            <v>141.38386954605554</v>
          </cell>
          <cell r="K307">
            <v>129.55223880597015</v>
          </cell>
          <cell r="L307">
            <v>81.186440677966104</v>
          </cell>
          <cell r="M307">
            <v>91.141396933560486</v>
          </cell>
          <cell r="N307">
            <v>93.018556894091901</v>
          </cell>
          <cell r="O307">
            <v>76.956521739130437</v>
          </cell>
          <cell r="P307">
            <v>101.09223815540651</v>
          </cell>
          <cell r="Q307">
            <v>112.5810635538262</v>
          </cell>
        </row>
        <row r="308">
          <cell r="B308">
            <v>38418</v>
          </cell>
          <cell r="C308">
            <v>0.90188679245283032</v>
          </cell>
          <cell r="D308">
            <v>87.479674796747958</v>
          </cell>
          <cell r="E308">
            <v>133.33318584070796</v>
          </cell>
          <cell r="F308">
            <v>74.796747967479675</v>
          </cell>
          <cell r="G308">
            <v>113.29946458417925</v>
          </cell>
          <cell r="H308">
            <v>175.25773195876289</v>
          </cell>
          <cell r="I308">
            <v>146.75862068965517</v>
          </cell>
          <cell r="J308">
            <v>142.36815043337739</v>
          </cell>
          <cell r="K308">
            <v>129.85074626865671</v>
          </cell>
          <cell r="L308">
            <v>81.016949152542367</v>
          </cell>
          <cell r="M308">
            <v>91.652470187393533</v>
          </cell>
          <cell r="N308">
            <v>92.813115246911906</v>
          </cell>
          <cell r="O308">
            <v>80</v>
          </cell>
          <cell r="P308">
            <v>101.74690263985819</v>
          </cell>
          <cell r="Q308">
            <v>112.84046692607004</v>
          </cell>
        </row>
        <row r="309">
          <cell r="B309">
            <v>38419</v>
          </cell>
          <cell r="C309">
            <v>0.90188679245283032</v>
          </cell>
          <cell r="D309">
            <v>88.130081300813018</v>
          </cell>
          <cell r="E309">
            <v>131.85840707964601</v>
          </cell>
          <cell r="F309">
            <v>75.203252032520325</v>
          </cell>
          <cell r="G309">
            <v>112.88019716900067</v>
          </cell>
          <cell r="H309">
            <v>171.64948453608247</v>
          </cell>
          <cell r="I309">
            <v>145.37931034482759</v>
          </cell>
          <cell r="J309">
            <v>141.66299397678858</v>
          </cell>
          <cell r="K309">
            <v>129.85074626865671</v>
          </cell>
          <cell r="L309">
            <v>81.016949152542367</v>
          </cell>
          <cell r="M309">
            <v>92.333901192504271</v>
          </cell>
          <cell r="N309">
            <v>91.786523027944995</v>
          </cell>
          <cell r="O309">
            <v>80.434782608695656</v>
          </cell>
          <cell r="P309">
            <v>101.37038576019945</v>
          </cell>
          <cell r="Q309">
            <v>112.84046692607004</v>
          </cell>
        </row>
        <row r="310">
          <cell r="B310">
            <v>38420</v>
          </cell>
          <cell r="C310">
            <v>0.90188679245283032</v>
          </cell>
          <cell r="D310">
            <v>88.292682926829272</v>
          </cell>
          <cell r="E310">
            <v>132.74336283185841</v>
          </cell>
          <cell r="F310">
            <v>75.609756097560975</v>
          </cell>
          <cell r="G310">
            <v>113.37500826258984</v>
          </cell>
          <cell r="H310">
            <v>171.64948453608247</v>
          </cell>
          <cell r="I310">
            <v>144.55172413793102</v>
          </cell>
          <cell r="J310">
            <v>141.64830321727632</v>
          </cell>
          <cell r="K310">
            <v>129.85074626865671</v>
          </cell>
          <cell r="L310">
            <v>81.016949152542367</v>
          </cell>
          <cell r="M310">
            <v>92.504258943781949</v>
          </cell>
          <cell r="N310">
            <v>92.402539961018434</v>
          </cell>
          <cell r="O310">
            <v>80.869565217391298</v>
          </cell>
          <cell r="P310">
            <v>101.81474351907602</v>
          </cell>
          <cell r="Q310">
            <v>112.84046692607004</v>
          </cell>
        </row>
        <row r="311">
          <cell r="B311">
            <v>38421</v>
          </cell>
          <cell r="C311">
            <v>0.90188679245283032</v>
          </cell>
          <cell r="D311">
            <v>87.479674796747958</v>
          </cell>
          <cell r="E311">
            <v>131.5632743362832</v>
          </cell>
          <cell r="F311">
            <v>75.203252032520325</v>
          </cell>
          <cell r="G311">
            <v>112.88397435292119</v>
          </cell>
          <cell r="H311">
            <v>171.13402061855669</v>
          </cell>
          <cell r="I311">
            <v>142.89655172413794</v>
          </cell>
          <cell r="J311">
            <v>141.94211840752166</v>
          </cell>
          <cell r="K311">
            <v>129.25373134328356</v>
          </cell>
          <cell r="L311">
            <v>81.016949152542367</v>
          </cell>
          <cell r="M311">
            <v>91.652470187393533</v>
          </cell>
          <cell r="N311">
            <v>91.581081380764985</v>
          </cell>
          <cell r="O311">
            <v>80.434782608695656</v>
          </cell>
          <cell r="P311">
            <v>101.37377780416034</v>
          </cell>
          <cell r="Q311">
            <v>112.32166018158236</v>
          </cell>
        </row>
        <row r="312">
          <cell r="B312">
            <v>38422</v>
          </cell>
          <cell r="C312">
            <v>0.89622641509433965</v>
          </cell>
          <cell r="D312">
            <v>86.99186991869918</v>
          </cell>
          <cell r="E312">
            <v>130.38336283185842</v>
          </cell>
          <cell r="F312">
            <v>75.203252032520325</v>
          </cell>
          <cell r="G312">
            <v>113.31551761584151</v>
          </cell>
          <cell r="H312">
            <v>173.53951890034364</v>
          </cell>
          <cell r="I312">
            <v>143.17241379310346</v>
          </cell>
          <cell r="J312">
            <v>142.88232701630673</v>
          </cell>
          <cell r="K312">
            <v>127.76119402985076</v>
          </cell>
          <cell r="L312">
            <v>80.508474576271183</v>
          </cell>
          <cell r="M312">
            <v>91.141396933560486</v>
          </cell>
          <cell r="N312">
            <v>90.759746003898158</v>
          </cell>
          <cell r="O312">
            <v>80.434782608695656</v>
          </cell>
          <cell r="P312">
            <v>101.76131882669199</v>
          </cell>
          <cell r="Q312">
            <v>111.02464332036317</v>
          </cell>
        </row>
        <row r="313">
          <cell r="B313">
            <v>38425</v>
          </cell>
          <cell r="C313">
            <v>0.88301886792452822</v>
          </cell>
          <cell r="D313">
            <v>86.178861788617894</v>
          </cell>
          <cell r="E313">
            <v>130.08849557522123</v>
          </cell>
          <cell r="F313">
            <v>75.203252032520325</v>
          </cell>
          <cell r="G313">
            <v>112.88586294488145</v>
          </cell>
          <cell r="H313">
            <v>171.13402061855669</v>
          </cell>
          <cell r="I313">
            <v>140.13793103448276</v>
          </cell>
          <cell r="J313">
            <v>142.80887321874539</v>
          </cell>
          <cell r="K313">
            <v>127.76119402985076</v>
          </cell>
          <cell r="L313">
            <v>79.322033898305094</v>
          </cell>
          <cell r="M313">
            <v>90.28960817717207</v>
          </cell>
          <cell r="N313">
            <v>90.554489161798074</v>
          </cell>
          <cell r="O313">
            <v>80.434782608695656</v>
          </cell>
          <cell r="P313">
            <v>101.37547382614078</v>
          </cell>
          <cell r="Q313">
            <v>111.02464332036317</v>
          </cell>
        </row>
        <row r="314">
          <cell r="B314">
            <v>38426</v>
          </cell>
          <cell r="C314">
            <v>0.88301886792452822</v>
          </cell>
          <cell r="D314">
            <v>86.341463414634148</v>
          </cell>
          <cell r="E314">
            <v>127.72849557522126</v>
          </cell>
          <cell r="F314">
            <v>74.796747967479675</v>
          </cell>
          <cell r="G314">
            <v>112.63562451014646</v>
          </cell>
          <cell r="H314">
            <v>158.07560137457045</v>
          </cell>
          <cell r="I314">
            <v>137.93103448275863</v>
          </cell>
          <cell r="J314">
            <v>141.91273688849714</v>
          </cell>
          <cell r="K314">
            <v>127.46268656716417</v>
          </cell>
          <cell r="L314">
            <v>79.322033898305094</v>
          </cell>
          <cell r="M314">
            <v>90.459965928449748</v>
          </cell>
          <cell r="N314">
            <v>88.911695204677784</v>
          </cell>
          <cell r="O314">
            <v>80</v>
          </cell>
          <cell r="P314">
            <v>101.15075091373184</v>
          </cell>
          <cell r="Q314">
            <v>110.76523994811933</v>
          </cell>
        </row>
        <row r="315">
          <cell r="B315">
            <v>38427</v>
          </cell>
          <cell r="C315">
            <v>0.89811320754716972</v>
          </cell>
          <cell r="D315">
            <v>87.479674796747958</v>
          </cell>
          <cell r="E315">
            <v>127.72849557522126</v>
          </cell>
          <cell r="F315">
            <v>76.829268292682926</v>
          </cell>
          <cell r="G315">
            <v>113.15026581931839</v>
          </cell>
          <cell r="H315">
            <v>154.63917525773198</v>
          </cell>
          <cell r="I315">
            <v>138.75862068965517</v>
          </cell>
          <cell r="J315">
            <v>142.235933597767</v>
          </cell>
          <cell r="K315">
            <v>126.86567164179105</v>
          </cell>
          <cell r="L315">
            <v>80.677966101694921</v>
          </cell>
          <cell r="M315">
            <v>91.652470187393533</v>
          </cell>
          <cell r="N315">
            <v>88.911695204677784</v>
          </cell>
          <cell r="O315">
            <v>82.173913043478265</v>
          </cell>
          <cell r="P315">
            <v>101.61291690340306</v>
          </cell>
          <cell r="Q315">
            <v>110.24643320363165</v>
          </cell>
        </row>
        <row r="316">
          <cell r="B316">
            <v>38428</v>
          </cell>
          <cell r="C316">
            <v>0.89056603773584908</v>
          </cell>
          <cell r="D316">
            <v>87.154471544715449</v>
          </cell>
          <cell r="E316">
            <v>126.84353982300887</v>
          </cell>
          <cell r="F316">
            <v>75.203252032520325</v>
          </cell>
          <cell r="G316">
            <v>112.58652111917959</v>
          </cell>
          <cell r="H316">
            <v>161.34020618556701</v>
          </cell>
          <cell r="I316">
            <v>138.75862068965517</v>
          </cell>
          <cell r="J316">
            <v>141.79521081239898</v>
          </cell>
          <cell r="K316">
            <v>134.92537313432834</v>
          </cell>
          <cell r="L316">
            <v>80</v>
          </cell>
          <cell r="M316">
            <v>91.311754684838164</v>
          </cell>
          <cell r="N316">
            <v>88.295678271604331</v>
          </cell>
          <cell r="O316">
            <v>80.434782608695656</v>
          </cell>
          <cell r="P316">
            <v>101.10665434224026</v>
          </cell>
          <cell r="Q316">
            <v>117.25032425421531</v>
          </cell>
        </row>
        <row r="317">
          <cell r="B317">
            <v>38429</v>
          </cell>
          <cell r="C317">
            <v>0.89433962264150946</v>
          </cell>
          <cell r="D317">
            <v>87.967479674796749</v>
          </cell>
          <cell r="E317">
            <v>129.79336283185842</v>
          </cell>
          <cell r="F317">
            <v>76.422764227642276</v>
          </cell>
          <cell r="G317">
            <v>113.62335810536455</v>
          </cell>
          <cell r="H317">
            <v>159.79381443298971</v>
          </cell>
          <cell r="I317">
            <v>140.68965517241378</v>
          </cell>
          <cell r="J317">
            <v>143.49933891582194</v>
          </cell>
          <cell r="K317">
            <v>138.50746268656718</v>
          </cell>
          <cell r="L317">
            <v>80.33898305084746</v>
          </cell>
          <cell r="M317">
            <v>92.163543441226579</v>
          </cell>
          <cell r="N317">
            <v>90.349047514618078</v>
          </cell>
          <cell r="O317">
            <v>81.739130434782609</v>
          </cell>
          <cell r="P317">
            <v>102.0377704095045</v>
          </cell>
          <cell r="Q317">
            <v>120.36316472114137</v>
          </cell>
        </row>
        <row r="318">
          <cell r="B318">
            <v>38432</v>
          </cell>
          <cell r="C318">
            <v>0.89433962264150946</v>
          </cell>
          <cell r="D318">
            <v>87.967479674796749</v>
          </cell>
          <cell r="E318">
            <v>129.79336283185842</v>
          </cell>
          <cell r="F318">
            <v>76.422764227642276</v>
          </cell>
          <cell r="G318">
            <v>113.62335810536455</v>
          </cell>
          <cell r="H318">
            <v>159.79381443298971</v>
          </cell>
          <cell r="I318">
            <v>140.68965517241378</v>
          </cell>
          <cell r="J318">
            <v>143.49933891582194</v>
          </cell>
          <cell r="K318">
            <v>138.50746268656718</v>
          </cell>
          <cell r="L318">
            <v>80.33898305084746</v>
          </cell>
          <cell r="M318">
            <v>92.163543441226579</v>
          </cell>
          <cell r="N318">
            <v>90.349047514618078</v>
          </cell>
          <cell r="O318">
            <v>81.739130434782609</v>
          </cell>
          <cell r="P318">
            <v>102.0377704095045</v>
          </cell>
          <cell r="Q318">
            <v>120.36316472114137</v>
          </cell>
        </row>
        <row r="319">
          <cell r="B319">
            <v>38433</v>
          </cell>
          <cell r="C319">
            <v>0.87924528301886795</v>
          </cell>
          <cell r="D319">
            <v>86.666666666666671</v>
          </cell>
          <cell r="E319">
            <v>128.90840707964603</v>
          </cell>
          <cell r="F319">
            <v>73.983739837398375</v>
          </cell>
          <cell r="G319">
            <v>113.55348020283478</v>
          </cell>
          <cell r="H319">
            <v>156.52920962199312</v>
          </cell>
          <cell r="I319">
            <v>141.51724137931035</v>
          </cell>
          <cell r="J319">
            <v>143.69031878948141</v>
          </cell>
          <cell r="K319">
            <v>141.19402985074626</v>
          </cell>
          <cell r="L319">
            <v>78.983050847457619</v>
          </cell>
          <cell r="M319">
            <v>90.800681431005117</v>
          </cell>
          <cell r="N319">
            <v>89.733030581544611</v>
          </cell>
          <cell r="O319">
            <v>79.130434782608688</v>
          </cell>
          <cell r="P319">
            <v>101.97501759622804</v>
          </cell>
          <cell r="Q319">
            <v>122.69779507133593</v>
          </cell>
        </row>
        <row r="320">
          <cell r="B320">
            <v>38434</v>
          </cell>
          <cell r="C320">
            <v>0.88113207547169803</v>
          </cell>
          <cell r="D320">
            <v>86.341463414634148</v>
          </cell>
          <cell r="E320">
            <v>128.90840707964603</v>
          </cell>
          <cell r="F320">
            <v>74.390243902439025</v>
          </cell>
          <cell r="G320">
            <v>112.73477558806033</v>
          </cell>
          <cell r="H320">
            <v>151.71821305841922</v>
          </cell>
          <cell r="I320">
            <v>142.06896551724137</v>
          </cell>
          <cell r="J320">
            <v>143.33774056118699</v>
          </cell>
          <cell r="K320">
            <v>137.31343283582089</v>
          </cell>
          <cell r="L320">
            <v>79.152542372881356</v>
          </cell>
          <cell r="M320">
            <v>90.459965928449748</v>
          </cell>
          <cell r="N320">
            <v>89.733030581544611</v>
          </cell>
          <cell r="O320">
            <v>79.565217391304344</v>
          </cell>
          <cell r="P320">
            <v>101.23979206770521</v>
          </cell>
          <cell r="Q320">
            <v>119.32555123216602</v>
          </cell>
        </row>
        <row r="321">
          <cell r="B321">
            <v>38435</v>
          </cell>
          <cell r="C321">
            <v>0.86792452830188671</v>
          </cell>
          <cell r="D321">
            <v>86.341463414634148</v>
          </cell>
          <cell r="E321">
            <v>128.02345132743363</v>
          </cell>
          <cell r="F321">
            <v>72.357723577235774</v>
          </cell>
          <cell r="G321">
            <v>112.2239114628089</v>
          </cell>
          <cell r="H321">
            <v>160.99656357388318</v>
          </cell>
          <cell r="I321">
            <v>141.79310344827587</v>
          </cell>
          <cell r="J321">
            <v>143.16145144703981</v>
          </cell>
          <cell r="K321">
            <v>131.9402985074627</v>
          </cell>
          <cell r="L321">
            <v>77.966101694915253</v>
          </cell>
          <cell r="M321">
            <v>90.459965928449748</v>
          </cell>
          <cell r="N321">
            <v>89.117013648471172</v>
          </cell>
          <cell r="O321">
            <v>77.391304347826079</v>
          </cell>
          <cell r="P321">
            <v>100.78101812199488</v>
          </cell>
          <cell r="Q321">
            <v>114.6562905317769</v>
          </cell>
        </row>
        <row r="322">
          <cell r="B322">
            <v>38436</v>
          </cell>
          <cell r="C322">
            <v>0.8698113207547169</v>
          </cell>
          <cell r="D322">
            <v>86.99186991869918</v>
          </cell>
          <cell r="E322">
            <v>132.15327433628318</v>
          </cell>
          <cell r="F322">
            <v>74.390243902439025</v>
          </cell>
          <cell r="G322">
            <v>112.2239114628089</v>
          </cell>
          <cell r="H322">
            <v>163.23024054982818</v>
          </cell>
          <cell r="I322">
            <v>144.82758620689654</v>
          </cell>
          <cell r="J322">
            <v>142.5444395475246</v>
          </cell>
          <cell r="K322">
            <v>132.8358208955224</v>
          </cell>
          <cell r="L322">
            <v>77.966101694915253</v>
          </cell>
          <cell r="M322">
            <v>91.141396933560486</v>
          </cell>
          <cell r="N322">
            <v>91.991779870045065</v>
          </cell>
          <cell r="O322">
            <v>79.565217391304344</v>
          </cell>
          <cell r="P322">
            <v>100.78101812199488</v>
          </cell>
          <cell r="Q322">
            <v>115.43450064850842</v>
          </cell>
        </row>
        <row r="323">
          <cell r="B323">
            <v>38439</v>
          </cell>
          <cell r="C323">
            <v>0.89433962264150946</v>
          </cell>
          <cell r="D323">
            <v>86.341463414634148</v>
          </cell>
          <cell r="E323">
            <v>132.74336283185841</v>
          </cell>
          <cell r="F323">
            <v>72.764227642276424</v>
          </cell>
          <cell r="G323">
            <v>112.75271721168284</v>
          </cell>
          <cell r="H323">
            <v>161.68384879725087</v>
          </cell>
          <cell r="I323">
            <v>142.34482758620689</v>
          </cell>
          <cell r="J323">
            <v>141.78052005288671</v>
          </cell>
          <cell r="K323">
            <v>130.74626865671641</v>
          </cell>
          <cell r="L323">
            <v>80.33898305084746</v>
          </cell>
          <cell r="M323">
            <v>90.459965928449748</v>
          </cell>
          <cell r="N323">
            <v>92.402539961018434</v>
          </cell>
          <cell r="O323">
            <v>77.826086956521735</v>
          </cell>
          <cell r="P323">
            <v>101.25590427651943</v>
          </cell>
          <cell r="Q323">
            <v>113.61867704280155</v>
          </cell>
        </row>
        <row r="324">
          <cell r="B324">
            <v>38440</v>
          </cell>
          <cell r="C324">
            <v>0.87735849056603776</v>
          </cell>
          <cell r="D324">
            <v>85.365853658536579</v>
          </cell>
          <cell r="E324">
            <v>131.26831858407081</v>
          </cell>
          <cell r="F324">
            <v>72.357723577235774</v>
          </cell>
          <cell r="G324">
            <v>111.01332401627968</v>
          </cell>
          <cell r="H324">
            <v>156.70103092783506</v>
          </cell>
          <cell r="I324">
            <v>139.0344827586207</v>
          </cell>
          <cell r="J324">
            <v>141.11943587483472</v>
          </cell>
          <cell r="K324">
            <v>130.74626865671641</v>
          </cell>
          <cell r="L324">
            <v>78.813559322033896</v>
          </cell>
          <cell r="M324">
            <v>89.437819420783654</v>
          </cell>
          <cell r="N324">
            <v>91.375762936971611</v>
          </cell>
          <cell r="O324">
            <v>77.391304347826079</v>
          </cell>
          <cell r="P324">
            <v>99.693868032529707</v>
          </cell>
          <cell r="Q324">
            <v>113.61867704280155</v>
          </cell>
        </row>
        <row r="325">
          <cell r="B325">
            <v>38441</v>
          </cell>
          <cell r="C325">
            <v>0.87358490566037739</v>
          </cell>
          <cell r="D325">
            <v>86.016260162601625</v>
          </cell>
          <cell r="E325">
            <v>130.67831858407081</v>
          </cell>
          <cell r="F325">
            <v>73.170731707317074</v>
          </cell>
          <cell r="G325">
            <v>110.39858733321373</v>
          </cell>
          <cell r="H325">
            <v>153.95189003436428</v>
          </cell>
          <cell r="I325">
            <v>137.93103448275863</v>
          </cell>
          <cell r="J325">
            <v>139.45938004994858</v>
          </cell>
          <cell r="K325">
            <v>128.05970149253733</v>
          </cell>
          <cell r="L325">
            <v>78.474576271186436</v>
          </cell>
          <cell r="M325">
            <v>90.119250425894379</v>
          </cell>
          <cell r="N325">
            <v>90.965064447691532</v>
          </cell>
          <cell r="O325">
            <v>78.260869565217391</v>
          </cell>
          <cell r="P325">
            <v>99.141812877894907</v>
          </cell>
          <cell r="Q325">
            <v>111.28404669260701</v>
          </cell>
        </row>
        <row r="326">
          <cell r="B326">
            <v>38442</v>
          </cell>
          <cell r="C326">
            <v>0.88490566037735841</v>
          </cell>
          <cell r="D326">
            <v>86.341463414634148</v>
          </cell>
          <cell r="E326">
            <v>130.38336283185842</v>
          </cell>
          <cell r="F326">
            <v>73.170731707317074</v>
          </cell>
          <cell r="G326">
            <v>111.63278217924626</v>
          </cell>
          <cell r="H326">
            <v>156.3573883161512</v>
          </cell>
          <cell r="I326">
            <v>138.48275862068965</v>
          </cell>
          <cell r="J326">
            <v>140.5611870133686</v>
          </cell>
          <cell r="K326">
            <v>130.44776119402985</v>
          </cell>
          <cell r="L326">
            <v>79.491525423728817</v>
          </cell>
          <cell r="M326">
            <v>90.459965928449748</v>
          </cell>
          <cell r="N326">
            <v>90.759746003898158</v>
          </cell>
          <cell r="O326">
            <v>78.260869565217391</v>
          </cell>
          <cell r="P326">
            <v>100.25016324211562</v>
          </cell>
          <cell r="Q326">
            <v>113.35927367055771</v>
          </cell>
          <cell r="R326">
            <v>0</v>
          </cell>
          <cell r="S326">
            <v>100</v>
          </cell>
          <cell r="T326">
            <v>100</v>
          </cell>
          <cell r="U326">
            <v>100</v>
          </cell>
          <cell r="V326">
            <v>100</v>
          </cell>
          <cell r="W326">
            <v>100</v>
          </cell>
        </row>
        <row r="327">
          <cell r="B327">
            <v>38443</v>
          </cell>
          <cell r="C327">
            <v>0.87735849056603776</v>
          </cell>
          <cell r="D327">
            <v>86.504065040650403</v>
          </cell>
          <cell r="E327">
            <v>129.20353982300884</v>
          </cell>
          <cell r="F327">
            <v>73.577235772357724</v>
          </cell>
          <cell r="G327">
            <v>112.04071804266329</v>
          </cell>
          <cell r="H327">
            <v>157.56013745704468</v>
          </cell>
          <cell r="I327">
            <v>136.82758620689654</v>
          </cell>
          <cell r="J327">
            <v>140.70809460849125</v>
          </cell>
          <cell r="K327">
            <v>130.14925373134326</v>
          </cell>
          <cell r="L327">
            <v>78.813559322033896</v>
          </cell>
          <cell r="M327">
            <v>90.630323679727425</v>
          </cell>
          <cell r="N327">
            <v>89.938472228724621</v>
          </cell>
          <cell r="O327">
            <v>78.695652173913047</v>
          </cell>
          <cell r="P327">
            <v>100.6165039898917</v>
          </cell>
          <cell r="Q327">
            <v>113.09987029831387</v>
          </cell>
          <cell r="R327">
            <v>0</v>
          </cell>
          <cell r="S327">
            <v>99.147121535181242</v>
          </cell>
          <cell r="T327">
            <v>100.18832391713748</v>
          </cell>
          <cell r="U327">
            <v>99.095112303269048</v>
          </cell>
          <cell r="V327">
            <v>100.55555555555556</v>
          </cell>
          <cell r="W327">
            <v>100.36542658478405</v>
          </cell>
        </row>
        <row r="328">
          <cell r="B328">
            <v>38446</v>
          </cell>
          <cell r="C328">
            <v>0.87924528301886795</v>
          </cell>
          <cell r="D328">
            <v>86.016260162601625</v>
          </cell>
          <cell r="E328">
            <v>127.43362831858407</v>
          </cell>
          <cell r="F328">
            <v>72.764227642276424</v>
          </cell>
          <cell r="G328">
            <v>111.72437888931907</v>
          </cell>
          <cell r="H328">
            <v>154.1237113402062</v>
          </cell>
          <cell r="I328">
            <v>134.62068965517241</v>
          </cell>
          <cell r="J328">
            <v>140.9578375201998</v>
          </cell>
          <cell r="K328">
            <v>132.53731343283582</v>
          </cell>
          <cell r="L328">
            <v>78.983050847457619</v>
          </cell>
          <cell r="M328">
            <v>90.119250425894379</v>
          </cell>
          <cell r="N328">
            <v>88.7064383625777</v>
          </cell>
          <cell r="O328">
            <v>77.826086956521735</v>
          </cell>
          <cell r="P328">
            <v>100.3324203081672</v>
          </cell>
          <cell r="Q328">
            <v>115.17509727626458</v>
          </cell>
          <cell r="R328">
            <v>0</v>
          </cell>
          <cell r="S328">
            <v>99.360341151385924</v>
          </cell>
          <cell r="T328">
            <v>99.623352165725038</v>
          </cell>
          <cell r="U328">
            <v>97.737645011443448</v>
          </cell>
          <cell r="V328">
            <v>99.444444444444443</v>
          </cell>
          <cell r="W328">
            <v>100.08205180260197</v>
          </cell>
        </row>
        <row r="329">
          <cell r="B329">
            <v>38447</v>
          </cell>
          <cell r="C329">
            <v>0.89622641509433965</v>
          </cell>
          <cell r="D329">
            <v>85.691056910569102</v>
          </cell>
          <cell r="E329">
            <v>128.90840707964603</v>
          </cell>
          <cell r="F329">
            <v>73.577235772357724</v>
          </cell>
          <cell r="G329">
            <v>112.35139142012672</v>
          </cell>
          <cell r="H329">
            <v>153.60824742268042</v>
          </cell>
          <cell r="I329">
            <v>134.06896551724139</v>
          </cell>
          <cell r="J329">
            <v>142.28000587630382</v>
          </cell>
          <cell r="K329">
            <v>135.82089552238804</v>
          </cell>
          <cell r="L329">
            <v>80.508474576271183</v>
          </cell>
          <cell r="M329">
            <v>89.778534923339009</v>
          </cell>
          <cell r="N329">
            <v>89.733030581544611</v>
          </cell>
          <cell r="O329">
            <v>78.695652173913047</v>
          </cell>
          <cell r="P329">
            <v>100.89549960567487</v>
          </cell>
          <cell r="Q329">
            <v>118.02853437094683</v>
          </cell>
          <cell r="R329">
            <v>0</v>
          </cell>
          <cell r="S329">
            <v>101.27931769722815</v>
          </cell>
          <cell r="T329">
            <v>99.246704331450104</v>
          </cell>
          <cell r="U329">
            <v>98.868754632357124</v>
          </cell>
          <cell r="V329">
            <v>100.55555555555556</v>
          </cell>
          <cell r="W329">
            <v>100.64372599773299</v>
          </cell>
        </row>
        <row r="330">
          <cell r="B330">
            <v>38448</v>
          </cell>
          <cell r="C330">
            <v>0.89056603773584908</v>
          </cell>
          <cell r="D330">
            <v>86.016260162601625</v>
          </cell>
          <cell r="E330">
            <v>127.43362831858407</v>
          </cell>
          <cell r="F330">
            <v>73.983739837398375</v>
          </cell>
          <cell r="G330">
            <v>112.95951803133175</v>
          </cell>
          <cell r="H330">
            <v>153.60824742268042</v>
          </cell>
          <cell r="I330">
            <v>136.82758620689654</v>
          </cell>
          <cell r="J330">
            <v>142.03026296459527</v>
          </cell>
          <cell r="K330">
            <v>131.9402985074627</v>
          </cell>
          <cell r="L330">
            <v>80</v>
          </cell>
          <cell r="M330">
            <v>90.119250425894379</v>
          </cell>
          <cell r="N330">
            <v>88.7064383625777</v>
          </cell>
          <cell r="O330">
            <v>79.130434782608688</v>
          </cell>
          <cell r="P330">
            <v>101.44161868337814</v>
          </cell>
          <cell r="Q330">
            <v>114.6562905317769</v>
          </cell>
          <cell r="R330">
            <v>0</v>
          </cell>
          <cell r="S330">
            <v>100.63965884861408</v>
          </cell>
          <cell r="T330">
            <v>99.623352165725038</v>
          </cell>
          <cell r="U330">
            <v>97.737645011443448</v>
          </cell>
          <cell r="V330">
            <v>101.11111111111111</v>
          </cell>
          <cell r="W330">
            <v>101.18848229542033</v>
          </cell>
        </row>
        <row r="331">
          <cell r="B331">
            <v>38449</v>
          </cell>
          <cell r="C331">
            <v>0.90754716981132078</v>
          </cell>
          <cell r="D331">
            <v>85.691056910569102</v>
          </cell>
          <cell r="E331">
            <v>125.95858407079648</v>
          </cell>
          <cell r="F331">
            <v>73.170731707317074</v>
          </cell>
          <cell r="G331">
            <v>113.01617579013966</v>
          </cell>
          <cell r="H331">
            <v>153.4364261168385</v>
          </cell>
          <cell r="I331">
            <v>136.82758620689654</v>
          </cell>
          <cell r="J331">
            <v>142.05964448361979</v>
          </cell>
          <cell r="K331">
            <v>133.13432835820896</v>
          </cell>
          <cell r="L331">
            <v>81.525423728813564</v>
          </cell>
          <cell r="M331">
            <v>89.778534923339009</v>
          </cell>
          <cell r="N331">
            <v>87.679661338530877</v>
          </cell>
          <cell r="O331">
            <v>78.260869565217391</v>
          </cell>
          <cell r="P331">
            <v>101.49249934279148</v>
          </cell>
          <cell r="Q331">
            <v>115.69390402075229</v>
          </cell>
          <cell r="R331">
            <v>0</v>
          </cell>
          <cell r="S331">
            <v>102.55863539445629</v>
          </cell>
          <cell r="T331">
            <v>99.246704331450104</v>
          </cell>
          <cell r="U331">
            <v>96.606331770436</v>
          </cell>
          <cell r="V331">
            <v>100</v>
          </cell>
          <cell r="W331">
            <v>101.23923598775144</v>
          </cell>
        </row>
        <row r="332">
          <cell r="B332">
            <v>38450</v>
          </cell>
          <cell r="C332">
            <v>0.90754716981132078</v>
          </cell>
          <cell r="D332">
            <v>85.853658536585371</v>
          </cell>
          <cell r="E332">
            <v>133.03823008849557</v>
          </cell>
          <cell r="F332">
            <v>74.390243902439025</v>
          </cell>
          <cell r="G332">
            <v>113.43827609325868</v>
          </cell>
          <cell r="H332">
            <v>154.63917525773198</v>
          </cell>
          <cell r="I332">
            <v>139.58620689655172</v>
          </cell>
          <cell r="J332">
            <v>143.5140296753342</v>
          </cell>
          <cell r="K332">
            <v>132.53731343283582</v>
          </cell>
          <cell r="L332">
            <v>81.525423728813564</v>
          </cell>
          <cell r="M332">
            <v>89.948892674616701</v>
          </cell>
          <cell r="N332">
            <v>92.607796803118532</v>
          </cell>
          <cell r="O332">
            <v>79.565217391304344</v>
          </cell>
          <cell r="P332">
            <v>101.8715602554209</v>
          </cell>
          <cell r="Q332">
            <v>115.17509727626458</v>
          </cell>
          <cell r="R332">
            <v>0</v>
          </cell>
          <cell r="S332">
            <v>102.55863539445629</v>
          </cell>
          <cell r="T332">
            <v>99.435028248587571</v>
          </cell>
          <cell r="U332">
            <v>102.0362009377384</v>
          </cell>
          <cell r="V332">
            <v>101.66666666666666</v>
          </cell>
          <cell r="W332">
            <v>101.61735099561827</v>
          </cell>
        </row>
        <row r="333">
          <cell r="B333">
            <v>38453</v>
          </cell>
          <cell r="C333">
            <v>0.91320754716981123</v>
          </cell>
          <cell r="D333">
            <v>86.016260162601625</v>
          </cell>
          <cell r="E333">
            <v>130.97345132743362</v>
          </cell>
          <cell r="F333">
            <v>73.577235772357724</v>
          </cell>
          <cell r="G333">
            <v>112.3825531874711</v>
          </cell>
          <cell r="H333">
            <v>152.57731958762886</v>
          </cell>
          <cell r="I333">
            <v>137.93103448275863</v>
          </cell>
          <cell r="J333">
            <v>142.58851182606139</v>
          </cell>
          <cell r="K333">
            <v>133.73134328358211</v>
          </cell>
          <cell r="L333">
            <v>82.033898305084733</v>
          </cell>
          <cell r="M333">
            <v>90.119250425894379</v>
          </cell>
          <cell r="N333">
            <v>91.170506094871527</v>
          </cell>
          <cell r="O333">
            <v>78.695652173913047</v>
          </cell>
          <cell r="P333">
            <v>100.92348396835224</v>
          </cell>
          <cell r="Q333">
            <v>116.21271076523996</v>
          </cell>
          <cell r="R333">
            <v>0</v>
          </cell>
          <cell r="S333">
            <v>103.19829424307036</v>
          </cell>
          <cell r="T333">
            <v>99.623352165725038</v>
          </cell>
          <cell r="U333">
            <v>100.45257959509466</v>
          </cell>
          <cell r="V333">
            <v>100.55555555555556</v>
          </cell>
          <cell r="W333">
            <v>100.67164052851511</v>
          </cell>
        </row>
        <row r="334">
          <cell r="B334">
            <v>38454</v>
          </cell>
          <cell r="C334">
            <v>0.89056603773584908</v>
          </cell>
          <cell r="D334">
            <v>85.528455284552834</v>
          </cell>
          <cell r="E334">
            <v>128.02345132743363</v>
          </cell>
          <cell r="F334">
            <v>72.764227642276424</v>
          </cell>
          <cell r="G334">
            <v>111.35893634500798</v>
          </cell>
          <cell r="H334">
            <v>151.03092783505156</v>
          </cell>
          <cell r="I334">
            <v>134.62068965517241</v>
          </cell>
          <cell r="J334">
            <v>141.69237549581314</v>
          </cell>
          <cell r="K334">
            <v>134.02985074626866</v>
          </cell>
          <cell r="L334">
            <v>80</v>
          </cell>
          <cell r="M334">
            <v>89.608177172061332</v>
          </cell>
          <cell r="N334">
            <v>89.117013648471172</v>
          </cell>
          <cell r="O334">
            <v>77.826086956521735</v>
          </cell>
          <cell r="P334">
            <v>100.0042400549511</v>
          </cell>
          <cell r="Q334">
            <v>116.4721141374838</v>
          </cell>
          <cell r="R334">
            <v>0</v>
          </cell>
          <cell r="S334">
            <v>100.63965884861408</v>
          </cell>
          <cell r="T334">
            <v>99.058380414312623</v>
          </cell>
          <cell r="U334">
            <v>98.190020986444324</v>
          </cell>
          <cell r="V334">
            <v>99.444444444444443</v>
          </cell>
          <cell r="W334">
            <v>99.754690487066256</v>
          </cell>
        </row>
        <row r="335">
          <cell r="B335">
            <v>38455</v>
          </cell>
          <cell r="C335">
            <v>0.87358490566037739</v>
          </cell>
          <cell r="D335">
            <v>85.203252032520325</v>
          </cell>
          <cell r="E335">
            <v>127.43362831858407</v>
          </cell>
          <cell r="F335">
            <v>71.951219512195124</v>
          </cell>
          <cell r="G335">
            <v>111.08603480674984</v>
          </cell>
          <cell r="H335">
            <v>146.90721649484539</v>
          </cell>
          <cell r="I335">
            <v>135.17241379310346</v>
          </cell>
          <cell r="J335">
            <v>141.26634346995738</v>
          </cell>
          <cell r="K335">
            <v>134.32835820895522</v>
          </cell>
          <cell r="L335">
            <v>78.474576271186436</v>
          </cell>
          <cell r="M335">
            <v>89.267461669505963</v>
          </cell>
          <cell r="N335">
            <v>88.7064383625777</v>
          </cell>
          <cell r="O335">
            <v>76.956521739130437</v>
          </cell>
          <cell r="P335">
            <v>99.759164878776843</v>
          </cell>
          <cell r="Q335">
            <v>116.73151750972764</v>
          </cell>
          <cell r="R335">
            <v>0</v>
          </cell>
          <cell r="S335">
            <v>98.720682302771863</v>
          </cell>
          <cell r="T335">
            <v>98.681732580037661</v>
          </cell>
          <cell r="U335">
            <v>97.737645011443448</v>
          </cell>
          <cell r="V335">
            <v>98.333333333333329</v>
          </cell>
          <cell r="W335">
            <v>99.510226869004725</v>
          </cell>
        </row>
        <row r="336">
          <cell r="B336">
            <v>38456</v>
          </cell>
          <cell r="C336">
            <v>0.85849056603773588</v>
          </cell>
          <cell r="D336">
            <v>84.715447154471548</v>
          </cell>
          <cell r="E336">
            <v>128.02345132743363</v>
          </cell>
          <cell r="F336">
            <v>71.951219512195124</v>
          </cell>
          <cell r="G336">
            <v>110.33343091058462</v>
          </cell>
          <cell r="H336">
            <v>148.10996563573883</v>
          </cell>
          <cell r="I336">
            <v>134.06896551724139</v>
          </cell>
          <cell r="J336">
            <v>141.00190979873659</v>
          </cell>
          <cell r="K336">
            <v>132.8358208955224</v>
          </cell>
          <cell r="L336">
            <v>77.118644067796609</v>
          </cell>
          <cell r="M336">
            <v>88.756388415672916</v>
          </cell>
          <cell r="N336">
            <v>89.117013648471172</v>
          </cell>
          <cell r="O336">
            <v>76.956521739130437</v>
          </cell>
          <cell r="P336">
            <v>99.083300119569557</v>
          </cell>
          <cell r="Q336">
            <v>115.43450064850842</v>
          </cell>
          <cell r="R336">
            <v>0</v>
          </cell>
          <cell r="S336">
            <v>97.014925373134332</v>
          </cell>
          <cell r="T336">
            <v>98.116760828625232</v>
          </cell>
          <cell r="U336">
            <v>98.190020986444324</v>
          </cell>
          <cell r="V336">
            <v>98.333333333333329</v>
          </cell>
          <cell r="W336">
            <v>98.836048655873057</v>
          </cell>
        </row>
        <row r="337">
          <cell r="B337">
            <v>38457</v>
          </cell>
          <cell r="C337">
            <v>0.84339622641509437</v>
          </cell>
          <cell r="D337">
            <v>83.739837398373979</v>
          </cell>
          <cell r="E337">
            <v>125.95858407079648</v>
          </cell>
          <cell r="F337">
            <v>70.731707317073173</v>
          </cell>
          <cell r="G337">
            <v>108.65730554585029</v>
          </cell>
          <cell r="H337">
            <v>145.53264604810997</v>
          </cell>
          <cell r="I337">
            <v>132.41379310344828</v>
          </cell>
          <cell r="J337">
            <v>140.48773321580722</v>
          </cell>
          <cell r="K337">
            <v>131.9402985074627</v>
          </cell>
          <cell r="L337">
            <v>75.762711864406782</v>
          </cell>
          <cell r="M337">
            <v>87.734241908006823</v>
          </cell>
          <cell r="N337">
            <v>87.679661338530877</v>
          </cell>
          <cell r="O337">
            <v>75.65217391304347</v>
          </cell>
          <cell r="P337">
            <v>97.578080611924733</v>
          </cell>
          <cell r="Q337">
            <v>114.6562905317769</v>
          </cell>
          <cell r="R337">
            <v>0</v>
          </cell>
          <cell r="S337">
            <v>95.309168443496802</v>
          </cell>
          <cell r="T337">
            <v>96.986817325800374</v>
          </cell>
          <cell r="U337">
            <v>96.606331770436</v>
          </cell>
          <cell r="V337">
            <v>96.666666666666671</v>
          </cell>
          <cell r="W337">
            <v>97.334585257744166</v>
          </cell>
        </row>
        <row r="338">
          <cell r="B338">
            <v>38460</v>
          </cell>
          <cell r="C338">
            <v>0.80754716981132069</v>
          </cell>
          <cell r="D338">
            <v>80.975609756097569</v>
          </cell>
          <cell r="E338">
            <v>122.12389380530972</v>
          </cell>
          <cell r="F338">
            <v>67.479674796747972</v>
          </cell>
          <cell r="G338">
            <v>104.76869469966665</v>
          </cell>
          <cell r="H338">
            <v>136.76975945017182</v>
          </cell>
          <cell r="I338">
            <v>127.44827586206897</v>
          </cell>
          <cell r="J338">
            <v>136.78566181871602</v>
          </cell>
          <cell r="K338">
            <v>125.37313432835822</v>
          </cell>
          <cell r="L338">
            <v>72.542372881355931</v>
          </cell>
          <cell r="M338">
            <v>84.838160136286206</v>
          </cell>
          <cell r="N338">
            <v>85.010336764136966</v>
          </cell>
          <cell r="O338">
            <v>72.173913043478265</v>
          </cell>
          <cell r="P338">
            <v>94.085971354188743</v>
          </cell>
          <cell r="Q338">
            <v>108.94941634241245</v>
          </cell>
          <cell r="R338">
            <v>0</v>
          </cell>
          <cell r="S338">
            <v>91.257995735607679</v>
          </cell>
          <cell r="T338">
            <v>93.78531073446328</v>
          </cell>
          <cell r="U338">
            <v>93.665243135966634</v>
          </cell>
          <cell r="V338">
            <v>92.222222222222229</v>
          </cell>
          <cell r="W338">
            <v>93.851190174085161</v>
          </cell>
        </row>
        <row r="339">
          <cell r="B339">
            <v>38461</v>
          </cell>
          <cell r="C339">
            <v>0.82641509433962268</v>
          </cell>
          <cell r="D339">
            <v>81.626016260162601</v>
          </cell>
          <cell r="E339">
            <v>122.41876106194691</v>
          </cell>
          <cell r="F339">
            <v>67.073170731707322</v>
          </cell>
          <cell r="G339">
            <v>106.39477237745399</v>
          </cell>
          <cell r="H339">
            <v>140.20618556701029</v>
          </cell>
          <cell r="I339">
            <v>128.55172413793105</v>
          </cell>
          <cell r="J339">
            <v>138.63669751726164</v>
          </cell>
          <cell r="K339">
            <v>132.53731343283582</v>
          </cell>
          <cell r="L339">
            <v>74.237288135593218</v>
          </cell>
          <cell r="M339">
            <v>85.51959114139693</v>
          </cell>
          <cell r="N339">
            <v>85.21559360623705</v>
          </cell>
          <cell r="O339">
            <v>71.739130434782609</v>
          </cell>
          <cell r="P339">
            <v>95.546246279351791</v>
          </cell>
          <cell r="Q339">
            <v>115.17509727626458</v>
          </cell>
          <cell r="R339">
            <v>0</v>
          </cell>
          <cell r="S339">
            <v>93.390191897654589</v>
          </cell>
          <cell r="T339">
            <v>94.538606403013176</v>
          </cell>
          <cell r="U339">
            <v>93.891397186784786</v>
          </cell>
          <cell r="V339">
            <v>91.666666666666657</v>
          </cell>
          <cell r="W339">
            <v>95.307821143988221</v>
          </cell>
        </row>
        <row r="340">
          <cell r="B340">
            <v>38462</v>
          </cell>
          <cell r="C340">
            <v>0.82264150943396219</v>
          </cell>
          <cell r="D340">
            <v>81.138211382113823</v>
          </cell>
          <cell r="E340">
            <v>123.8938053097345</v>
          </cell>
          <cell r="F340">
            <v>68.292682926829272</v>
          </cell>
          <cell r="G340">
            <v>106.84992303987761</v>
          </cell>
          <cell r="H340">
            <v>138.14432989690721</v>
          </cell>
          <cell r="I340">
            <v>130.20689655172413</v>
          </cell>
          <cell r="J340">
            <v>139.70912296165713</v>
          </cell>
          <cell r="K340">
            <v>130.44776119402985</v>
          </cell>
          <cell r="L340">
            <v>73.898305084745758</v>
          </cell>
          <cell r="M340">
            <v>85.008517887563883</v>
          </cell>
          <cell r="N340">
            <v>86.242370630283887</v>
          </cell>
          <cell r="O340">
            <v>73.043478260869563</v>
          </cell>
          <cell r="P340">
            <v>95.954987576638999</v>
          </cell>
          <cell r="Q340">
            <v>113.35927367055771</v>
          </cell>
          <cell r="R340">
            <v>0</v>
          </cell>
          <cell r="S340">
            <v>92.96375266524521</v>
          </cell>
          <cell r="T340">
            <v>93.973634651600761</v>
          </cell>
          <cell r="U340">
            <v>95.022710427792234</v>
          </cell>
          <cell r="V340">
            <v>93.333333333333329</v>
          </cell>
          <cell r="W340">
            <v>95.715542472381514</v>
          </cell>
        </row>
        <row r="341">
          <cell r="B341">
            <v>38463</v>
          </cell>
          <cell r="C341">
            <v>0.82264150943396219</v>
          </cell>
          <cell r="D341">
            <v>80.650406504065046</v>
          </cell>
          <cell r="E341">
            <v>125.07362831858408</v>
          </cell>
          <cell r="F341">
            <v>69.512195121951208</v>
          </cell>
          <cell r="G341">
            <v>106.07465604018923</v>
          </cell>
          <cell r="H341">
            <v>137.97250859106529</v>
          </cell>
          <cell r="I341">
            <v>130.75862068965517</v>
          </cell>
          <cell r="J341">
            <v>139.34185397385045</v>
          </cell>
          <cell r="K341">
            <v>132.8358208955224</v>
          </cell>
          <cell r="L341">
            <v>73.898305084745758</v>
          </cell>
          <cell r="M341">
            <v>84.497444633730836</v>
          </cell>
          <cell r="N341">
            <v>87.063644405457424</v>
          </cell>
          <cell r="O341">
            <v>74.34782608695653</v>
          </cell>
          <cell r="P341">
            <v>95.258770553666366</v>
          </cell>
          <cell r="Q341">
            <v>115.43450064850842</v>
          </cell>
          <cell r="R341">
            <v>0</v>
          </cell>
          <cell r="S341">
            <v>92.96375266524521</v>
          </cell>
          <cell r="T341">
            <v>93.408662900188318</v>
          </cell>
          <cell r="U341">
            <v>95.9275981245232</v>
          </cell>
          <cell r="V341">
            <v>95</v>
          </cell>
          <cell r="W341">
            <v>95.021062782317401</v>
          </cell>
        </row>
        <row r="342">
          <cell r="B342">
            <v>38464</v>
          </cell>
          <cell r="C342">
            <v>0.81509433962264155</v>
          </cell>
          <cell r="D342">
            <v>79.837398373983731</v>
          </cell>
          <cell r="E342">
            <v>126.84353982300887</v>
          </cell>
          <cell r="F342">
            <v>67.886178861788622</v>
          </cell>
          <cell r="G342">
            <v>106.78948809714919</v>
          </cell>
          <cell r="H342">
            <v>141.92439862542955</v>
          </cell>
          <cell r="I342">
            <v>134.62068965517241</v>
          </cell>
          <cell r="J342">
            <v>140.60525929190538</v>
          </cell>
          <cell r="K342">
            <v>131.9402985074627</v>
          </cell>
          <cell r="L342">
            <v>73.220338983050851</v>
          </cell>
          <cell r="M342">
            <v>83.645655877342421</v>
          </cell>
          <cell r="N342">
            <v>88.295678271604331</v>
          </cell>
          <cell r="O342">
            <v>72.608695652173921</v>
          </cell>
          <cell r="P342">
            <v>95.900714873264775</v>
          </cell>
          <cell r="Q342">
            <v>114.6562905317769</v>
          </cell>
          <cell r="R342">
            <v>0</v>
          </cell>
          <cell r="S342">
            <v>92.110874200426437</v>
          </cell>
          <cell r="T342">
            <v>92.467043314500941</v>
          </cell>
          <cell r="U342">
            <v>97.285065416348786</v>
          </cell>
          <cell r="V342">
            <v>92.777777777777786</v>
          </cell>
          <cell r="W342">
            <v>95.661405200561674</v>
          </cell>
        </row>
        <row r="343">
          <cell r="B343">
            <v>38467</v>
          </cell>
          <cell r="C343">
            <v>0.81509433962264155</v>
          </cell>
          <cell r="D343">
            <v>79.674796747967477</v>
          </cell>
          <cell r="E343">
            <v>127.13849557522123</v>
          </cell>
          <cell r="F343">
            <v>67.886178861788622</v>
          </cell>
          <cell r="G343">
            <v>106.91035798260606</v>
          </cell>
          <cell r="H343">
            <v>146.39175257731958</v>
          </cell>
          <cell r="I343">
            <v>134.06896551724139</v>
          </cell>
          <cell r="J343">
            <v>140.79623916556486</v>
          </cell>
          <cell r="K343">
            <v>129.25373134328356</v>
          </cell>
          <cell r="L343">
            <v>73.220338983050851</v>
          </cell>
          <cell r="M343">
            <v>83.475298126064729</v>
          </cell>
          <cell r="N343">
            <v>88.500996715397704</v>
          </cell>
          <cell r="O343">
            <v>72.608695652173921</v>
          </cell>
          <cell r="P343">
            <v>96.009260280013237</v>
          </cell>
          <cell r="Q343">
            <v>112.32166018158236</v>
          </cell>
          <cell r="R343">
            <v>0</v>
          </cell>
          <cell r="S343">
            <v>92.110874200426437</v>
          </cell>
          <cell r="T343">
            <v>92.27871939736346</v>
          </cell>
          <cell r="U343">
            <v>97.51128734053151</v>
          </cell>
          <cell r="V343">
            <v>92.777777777777786</v>
          </cell>
          <cell r="W343">
            <v>95.769679744201397</v>
          </cell>
        </row>
        <row r="344">
          <cell r="B344">
            <v>38468</v>
          </cell>
          <cell r="C344">
            <v>0.81132075471698117</v>
          </cell>
          <cell r="D344">
            <v>79.024390243902445</v>
          </cell>
          <cell r="E344">
            <v>126.54867256637168</v>
          </cell>
          <cell r="F344">
            <v>67.886178861788622</v>
          </cell>
          <cell r="G344">
            <v>106.8291485283147</v>
          </cell>
          <cell r="H344">
            <v>145.70446735395188</v>
          </cell>
          <cell r="I344">
            <v>132.9655172413793</v>
          </cell>
          <cell r="J344">
            <v>141.19288967239606</v>
          </cell>
          <cell r="K344">
            <v>129.85074626865671</v>
          </cell>
          <cell r="L344">
            <v>72.881355932203391</v>
          </cell>
          <cell r="M344">
            <v>82.793867120954005</v>
          </cell>
          <cell r="N344">
            <v>88.090421429504246</v>
          </cell>
          <cell r="O344">
            <v>72.608695652173921</v>
          </cell>
          <cell r="P344">
            <v>95.936331334854103</v>
          </cell>
          <cell r="Q344">
            <v>112.84046692607004</v>
          </cell>
          <cell r="R344">
            <v>0</v>
          </cell>
          <cell r="S344">
            <v>91.684434968017058</v>
          </cell>
          <cell r="T344">
            <v>91.525423728813564</v>
          </cell>
          <cell r="U344">
            <v>97.058911365530648</v>
          </cell>
          <cell r="V344">
            <v>92.777777777777786</v>
          </cell>
          <cell r="W344">
            <v>95.696932785193439</v>
          </cell>
        </row>
        <row r="345">
          <cell r="B345">
            <v>38469</v>
          </cell>
          <cell r="C345">
            <v>0.81698113207547174</v>
          </cell>
          <cell r="D345">
            <v>79.349593495934954</v>
          </cell>
          <cell r="E345">
            <v>125.66371681415929</v>
          </cell>
          <cell r="F345">
            <v>67.479674796747972</v>
          </cell>
          <cell r="G345">
            <v>106.73377463432136</v>
          </cell>
          <cell r="H345">
            <v>141.23711340206185</v>
          </cell>
          <cell r="I345">
            <v>131.86206896551724</v>
          </cell>
          <cell r="J345">
            <v>141.04598207727338</v>
          </cell>
          <cell r="K345">
            <v>134.32835820895522</v>
          </cell>
          <cell r="L345">
            <v>73.389830508474574</v>
          </cell>
          <cell r="M345">
            <v>83.134582623509374</v>
          </cell>
          <cell r="N345">
            <v>87.474404496430793</v>
          </cell>
          <cell r="O345">
            <v>72.173913043478265</v>
          </cell>
          <cell r="P345">
            <v>95.850682224841634</v>
          </cell>
          <cell r="Q345">
            <v>116.73151750972764</v>
          </cell>
          <cell r="R345">
            <v>0</v>
          </cell>
          <cell r="S345">
            <v>92.32409381663112</v>
          </cell>
          <cell r="T345">
            <v>91.902071563088512</v>
          </cell>
          <cell r="U345">
            <v>96.380177719617848</v>
          </cell>
          <cell r="V345">
            <v>92.222222222222229</v>
          </cell>
          <cell r="W345">
            <v>95.611497403102732</v>
          </cell>
        </row>
        <row r="346">
          <cell r="B346">
            <v>38470</v>
          </cell>
          <cell r="C346">
            <v>0.83396226415094343</v>
          </cell>
          <cell r="D346">
            <v>78.861788617886177</v>
          </cell>
          <cell r="E346">
            <v>124.48362831858407</v>
          </cell>
          <cell r="F346">
            <v>65.853658536585371</v>
          </cell>
          <cell r="G346">
            <v>106.69883568305649</v>
          </cell>
          <cell r="H346">
            <v>138.48797250859107</v>
          </cell>
          <cell r="I346">
            <v>129.65517241379308</v>
          </cell>
          <cell r="J346">
            <v>140.41427941824591</v>
          </cell>
          <cell r="K346">
            <v>139.1044776119403</v>
          </cell>
          <cell r="L346">
            <v>74.915254237288138</v>
          </cell>
          <cell r="M346">
            <v>82.623509369676313</v>
          </cell>
          <cell r="N346">
            <v>86.652945916177345</v>
          </cell>
          <cell r="O346">
            <v>70.434782608695656</v>
          </cell>
          <cell r="P346">
            <v>95.819305818203404</v>
          </cell>
          <cell r="Q346">
            <v>120.88197146562905</v>
          </cell>
          <cell r="R346">
            <v>0</v>
          </cell>
          <cell r="S346">
            <v>94.243070362473347</v>
          </cell>
          <cell r="T346">
            <v>91.337099811676083</v>
          </cell>
          <cell r="U346">
            <v>95.475086402793124</v>
          </cell>
          <cell r="V346">
            <v>90</v>
          </cell>
          <cell r="W346">
            <v>95.580199292831892</v>
          </cell>
        </row>
        <row r="347">
          <cell r="B347">
            <v>38471</v>
          </cell>
          <cell r="C347">
            <v>0.83396226415094343</v>
          </cell>
          <cell r="D347">
            <v>78.861788617886177</v>
          </cell>
          <cell r="E347">
            <v>124.48362831858407</v>
          </cell>
          <cell r="F347">
            <v>65.853658536585371</v>
          </cell>
          <cell r="G347">
            <v>106.69883568305649</v>
          </cell>
          <cell r="H347">
            <v>138.48797250859107</v>
          </cell>
          <cell r="I347">
            <v>129.65517241379308</v>
          </cell>
          <cell r="J347">
            <v>140.41427941824591</v>
          </cell>
          <cell r="K347">
            <v>139.1044776119403</v>
          </cell>
          <cell r="L347">
            <v>74.915254237288138</v>
          </cell>
          <cell r="M347">
            <v>82.623509369676313</v>
          </cell>
          <cell r="N347">
            <v>86.652945916177345</v>
          </cell>
          <cell r="O347">
            <v>70.434782608695656</v>
          </cell>
          <cell r="P347">
            <v>95.819305818203404</v>
          </cell>
          <cell r="Q347">
            <v>120.88197146562905</v>
          </cell>
          <cell r="R347">
            <v>0</v>
          </cell>
          <cell r="S347">
            <v>94.243070362473347</v>
          </cell>
          <cell r="T347">
            <v>91.337099811676083</v>
          </cell>
          <cell r="U347">
            <v>95.475086402793124</v>
          </cell>
          <cell r="V347">
            <v>90</v>
          </cell>
          <cell r="W347">
            <v>95.580199292831892</v>
          </cell>
        </row>
        <row r="348">
          <cell r="B348">
            <v>38474</v>
          </cell>
          <cell r="C348">
            <v>0.81132075471698117</v>
          </cell>
          <cell r="D348">
            <v>79.024390243902445</v>
          </cell>
          <cell r="E348">
            <v>123.3037168141593</v>
          </cell>
          <cell r="F348">
            <v>66.260162601626021</v>
          </cell>
          <cell r="G348">
            <v>106.87541903134117</v>
          </cell>
          <cell r="H348">
            <v>137.62886597938143</v>
          </cell>
          <cell r="I348">
            <v>128</v>
          </cell>
          <cell r="J348">
            <v>141.76582929337445</v>
          </cell>
          <cell r="K348">
            <v>138.20895522388059</v>
          </cell>
          <cell r="L348">
            <v>72.881355932203391</v>
          </cell>
          <cell r="M348">
            <v>82.793867120954005</v>
          </cell>
          <cell r="N348">
            <v>85.831610539310503</v>
          </cell>
          <cell r="O348">
            <v>70.869565217391312</v>
          </cell>
          <cell r="P348">
            <v>95.977883873374992</v>
          </cell>
          <cell r="Q348">
            <v>120.10376134889754</v>
          </cell>
          <cell r="R348">
            <v>0</v>
          </cell>
          <cell r="S348">
            <v>91.684434968017058</v>
          </cell>
          <cell r="T348">
            <v>91.525423728813564</v>
          </cell>
          <cell r="U348">
            <v>94.570130832697586</v>
          </cell>
          <cell r="V348">
            <v>90.555555555555557</v>
          </cell>
          <cell r="W348">
            <v>95.73838163393053</v>
          </cell>
        </row>
        <row r="349">
          <cell r="B349">
            <v>38475</v>
          </cell>
          <cell r="C349">
            <v>0.81132075471698117</v>
          </cell>
          <cell r="D349">
            <v>79.024390243902445</v>
          </cell>
          <cell r="E349">
            <v>123.3037168141593</v>
          </cell>
          <cell r="F349">
            <v>66.260162601626021</v>
          </cell>
          <cell r="G349">
            <v>106.87541903134117</v>
          </cell>
          <cell r="H349">
            <v>137.62886597938143</v>
          </cell>
          <cell r="I349">
            <v>128</v>
          </cell>
          <cell r="J349">
            <v>141.76582929337445</v>
          </cell>
          <cell r="K349">
            <v>138.20895522388059</v>
          </cell>
          <cell r="L349">
            <v>72.881355932203391</v>
          </cell>
          <cell r="M349">
            <v>82.793867120954005</v>
          </cell>
          <cell r="N349">
            <v>85.831610539310503</v>
          </cell>
          <cell r="O349">
            <v>70.869565217391312</v>
          </cell>
          <cell r="P349">
            <v>95.977883873374992</v>
          </cell>
          <cell r="Q349">
            <v>120.10376134889754</v>
          </cell>
          <cell r="R349">
            <v>0</v>
          </cell>
          <cell r="S349">
            <v>91.684434968017058</v>
          </cell>
          <cell r="T349">
            <v>91.525423728813564</v>
          </cell>
          <cell r="U349">
            <v>94.570130832697586</v>
          </cell>
          <cell r="V349">
            <v>90.555555555555557</v>
          </cell>
          <cell r="W349">
            <v>95.73838163393053</v>
          </cell>
        </row>
        <row r="350">
          <cell r="B350">
            <v>38476</v>
          </cell>
          <cell r="C350">
            <v>0.81132075471698117</v>
          </cell>
          <cell r="D350">
            <v>79.024390243902445</v>
          </cell>
          <cell r="E350">
            <v>123.3037168141593</v>
          </cell>
          <cell r="F350">
            <v>66.260162601626021</v>
          </cell>
          <cell r="G350">
            <v>106.87541903134117</v>
          </cell>
          <cell r="H350">
            <v>137.62886597938143</v>
          </cell>
          <cell r="I350">
            <v>128</v>
          </cell>
          <cell r="J350">
            <v>141.76582929337445</v>
          </cell>
          <cell r="K350">
            <v>138.20895522388059</v>
          </cell>
          <cell r="L350">
            <v>72.881355932203391</v>
          </cell>
          <cell r="M350">
            <v>82.793867120954005</v>
          </cell>
          <cell r="N350">
            <v>85.831610539310503</v>
          </cell>
          <cell r="O350">
            <v>70.869565217391312</v>
          </cell>
          <cell r="P350">
            <v>95.977883873374992</v>
          </cell>
          <cell r="Q350">
            <v>120.10376134889754</v>
          </cell>
          <cell r="R350">
            <v>0</v>
          </cell>
          <cell r="S350">
            <v>91.684434968017058</v>
          </cell>
          <cell r="T350">
            <v>91.525423728813564</v>
          </cell>
          <cell r="U350">
            <v>94.570130832697586</v>
          </cell>
          <cell r="V350">
            <v>90.555555555555557</v>
          </cell>
          <cell r="W350">
            <v>95.73838163393053</v>
          </cell>
        </row>
        <row r="351">
          <cell r="B351">
            <v>38477</v>
          </cell>
          <cell r="C351">
            <v>0.81132075471698117</v>
          </cell>
          <cell r="D351">
            <v>79.024390243902445</v>
          </cell>
          <cell r="E351">
            <v>123.3037168141593</v>
          </cell>
          <cell r="F351">
            <v>66.260162601626021</v>
          </cell>
          <cell r="G351">
            <v>106.87541903134117</v>
          </cell>
          <cell r="H351">
            <v>137.62886597938143</v>
          </cell>
          <cell r="I351">
            <v>128</v>
          </cell>
          <cell r="J351">
            <v>141.76582929337445</v>
          </cell>
          <cell r="K351">
            <v>138.20895522388059</v>
          </cell>
          <cell r="L351">
            <v>72.881355932203391</v>
          </cell>
          <cell r="M351">
            <v>82.793867120954005</v>
          </cell>
          <cell r="N351">
            <v>85.831610539310503</v>
          </cell>
          <cell r="O351">
            <v>70.869565217391312</v>
          </cell>
          <cell r="P351">
            <v>95.977883873374992</v>
          </cell>
          <cell r="Q351">
            <v>120.10376134889754</v>
          </cell>
          <cell r="R351">
            <v>0</v>
          </cell>
          <cell r="S351">
            <v>91.684434968017058</v>
          </cell>
          <cell r="T351">
            <v>91.525423728813564</v>
          </cell>
          <cell r="U351">
            <v>94.570130832697586</v>
          </cell>
          <cell r="V351">
            <v>90.555555555555557</v>
          </cell>
          <cell r="W351">
            <v>95.73838163393053</v>
          </cell>
        </row>
        <row r="352">
          <cell r="B352">
            <v>38478</v>
          </cell>
          <cell r="C352">
            <v>0.83584905660377351</v>
          </cell>
          <cell r="D352">
            <v>80.8130081300813</v>
          </cell>
          <cell r="E352">
            <v>122.71371681415928</v>
          </cell>
          <cell r="F352">
            <v>68.292682926829272</v>
          </cell>
          <cell r="G352">
            <v>108.66580420967146</v>
          </cell>
          <cell r="H352">
            <v>140.03436426116838</v>
          </cell>
          <cell r="I352">
            <v>127.44827586206897</v>
          </cell>
          <cell r="J352">
            <v>142.91170853533126</v>
          </cell>
          <cell r="K352">
            <v>137.61194029850748</v>
          </cell>
          <cell r="L352">
            <v>75.084745762711862</v>
          </cell>
          <cell r="M352">
            <v>84.667802385008514</v>
          </cell>
          <cell r="N352">
            <v>85.420912050030424</v>
          </cell>
          <cell r="O352">
            <v>73.043478260869563</v>
          </cell>
          <cell r="P352">
            <v>97.585712710836731</v>
          </cell>
          <cell r="Q352">
            <v>119.58495460440986</v>
          </cell>
          <cell r="R352">
            <v>0</v>
          </cell>
          <cell r="S352">
            <v>94.456289978678043</v>
          </cell>
          <cell r="T352">
            <v>93.596986817325799</v>
          </cell>
          <cell r="U352">
            <v>94.11761911096751</v>
          </cell>
          <cell r="V352">
            <v>93.333333333333329</v>
          </cell>
          <cell r="W352">
            <v>97.342198311593833</v>
          </cell>
        </row>
        <row r="353">
          <cell r="B353">
            <v>38481</v>
          </cell>
          <cell r="C353">
            <v>0.84150943396226419</v>
          </cell>
          <cell r="D353">
            <v>80.975609756097569</v>
          </cell>
          <cell r="E353">
            <v>121.82876106194689</v>
          </cell>
          <cell r="F353">
            <v>69.918699186991873</v>
          </cell>
          <cell r="G353">
            <v>108.8282231182542</v>
          </cell>
          <cell r="H353">
            <v>141.23711340206185</v>
          </cell>
          <cell r="I353">
            <v>126.34482758620689</v>
          </cell>
          <cell r="J353">
            <v>143.2936682826502</v>
          </cell>
          <cell r="K353">
            <v>135.82089552238804</v>
          </cell>
          <cell r="L353">
            <v>75.593220338983045</v>
          </cell>
          <cell r="M353">
            <v>84.838160136286206</v>
          </cell>
          <cell r="N353">
            <v>84.80489511695697</v>
          </cell>
          <cell r="O353">
            <v>74.782608695652172</v>
          </cell>
          <cell r="P353">
            <v>97.731570601154999</v>
          </cell>
          <cell r="Q353">
            <v>118.02853437094683</v>
          </cell>
          <cell r="R353">
            <v>0</v>
          </cell>
          <cell r="S353">
            <v>95.095948827292105</v>
          </cell>
          <cell r="T353">
            <v>93.78531073446328</v>
          </cell>
          <cell r="U353">
            <v>93.43888546505471</v>
          </cell>
          <cell r="V353">
            <v>95.555555555555557</v>
          </cell>
          <cell r="W353">
            <v>97.487692229609706</v>
          </cell>
        </row>
        <row r="354">
          <cell r="B354">
            <v>38482</v>
          </cell>
          <cell r="C354">
            <v>0.84528301886792456</v>
          </cell>
          <cell r="D354">
            <v>81.138211382113823</v>
          </cell>
          <cell r="E354">
            <v>120.94380530973451</v>
          </cell>
          <cell r="F354">
            <v>69.105691056910572</v>
          </cell>
          <cell r="G354">
            <v>108.55437728401589</v>
          </cell>
          <cell r="H354">
            <v>138.31615120274913</v>
          </cell>
          <cell r="I354">
            <v>125.79310344827586</v>
          </cell>
          <cell r="J354">
            <v>142.70603790215952</v>
          </cell>
          <cell r="K354">
            <v>133.73134328358211</v>
          </cell>
          <cell r="L354">
            <v>75.932203389830505</v>
          </cell>
          <cell r="M354">
            <v>85.008517887563883</v>
          </cell>
          <cell r="N354">
            <v>84.188878183883503</v>
          </cell>
          <cell r="O354">
            <v>73.91304347826086</v>
          </cell>
          <cell r="P354">
            <v>97.485647413990478</v>
          </cell>
          <cell r="Q354">
            <v>116.21271076523996</v>
          </cell>
          <cell r="R354">
            <v>0</v>
          </cell>
          <cell r="S354">
            <v>95.522388059701484</v>
          </cell>
          <cell r="T354">
            <v>93.973634651600761</v>
          </cell>
          <cell r="U354">
            <v>92.76015181914191</v>
          </cell>
          <cell r="V354">
            <v>94.444444444444443</v>
          </cell>
          <cell r="W354">
            <v>97.242382716675962</v>
          </cell>
        </row>
        <row r="355">
          <cell r="B355">
            <v>38483</v>
          </cell>
          <cell r="C355">
            <v>0.83207547169811324</v>
          </cell>
          <cell r="D355">
            <v>80.325203252032523</v>
          </cell>
          <cell r="E355">
            <v>118.58407079646018</v>
          </cell>
          <cell r="F355">
            <v>68.292682926829272</v>
          </cell>
          <cell r="G355">
            <v>108.15021860451938</v>
          </cell>
          <cell r="H355">
            <v>140.7216494845361</v>
          </cell>
          <cell r="I355">
            <v>123.0344827586207</v>
          </cell>
          <cell r="J355">
            <v>142.50036726898779</v>
          </cell>
          <cell r="K355">
            <v>130.14925373134326</v>
          </cell>
          <cell r="L355">
            <v>74.745762711864401</v>
          </cell>
          <cell r="M355">
            <v>84.156729131175467</v>
          </cell>
          <cell r="N355">
            <v>82.546269031843138</v>
          </cell>
          <cell r="O355">
            <v>73.043478260869563</v>
          </cell>
          <cell r="P355">
            <v>97.122698710175285</v>
          </cell>
          <cell r="Q355">
            <v>113.09987029831387</v>
          </cell>
          <cell r="R355">
            <v>0</v>
          </cell>
          <cell r="S355">
            <v>94.029850746268664</v>
          </cell>
          <cell r="T355">
            <v>93.03201506591337</v>
          </cell>
          <cell r="U355">
            <v>90.950308552315434</v>
          </cell>
          <cell r="V355">
            <v>93.333333333333329</v>
          </cell>
          <cell r="W355">
            <v>96.880339711380657</v>
          </cell>
        </row>
        <row r="356">
          <cell r="B356">
            <v>38484</v>
          </cell>
          <cell r="C356">
            <v>0.83018867924528306</v>
          </cell>
          <cell r="D356">
            <v>79.512195121951223</v>
          </cell>
          <cell r="E356">
            <v>115.33911504424779</v>
          </cell>
          <cell r="F356">
            <v>67.886178861788622</v>
          </cell>
          <cell r="G356">
            <v>107.69601223807589</v>
          </cell>
          <cell r="H356">
            <v>123.53951890034365</v>
          </cell>
          <cell r="I356">
            <v>121.37931034482759</v>
          </cell>
          <cell r="J356">
            <v>142.75011018069631</v>
          </cell>
          <cell r="K356">
            <v>128.35820895522389</v>
          </cell>
          <cell r="L356">
            <v>74.576271186440678</v>
          </cell>
          <cell r="M356">
            <v>83.304940374787051</v>
          </cell>
          <cell r="N356">
            <v>80.28745814164941</v>
          </cell>
          <cell r="O356">
            <v>72.608695652173921</v>
          </cell>
          <cell r="P356">
            <v>96.714805423878289</v>
          </cell>
          <cell r="Q356">
            <v>111.54345006485084</v>
          </cell>
          <cell r="R356">
            <v>0</v>
          </cell>
          <cell r="S356">
            <v>93.816631130063968</v>
          </cell>
          <cell r="T356">
            <v>92.090395480225979</v>
          </cell>
          <cell r="U356">
            <v>88.461528019482373</v>
          </cell>
          <cell r="V356">
            <v>92.777777777777786</v>
          </cell>
          <cell r="W356">
            <v>96.473464277859549</v>
          </cell>
        </row>
        <row r="357">
          <cell r="B357">
            <v>38485</v>
          </cell>
          <cell r="C357">
            <v>0.84339622641509437</v>
          </cell>
          <cell r="D357">
            <v>81.300813008130078</v>
          </cell>
          <cell r="E357">
            <v>117.10902654867257</v>
          </cell>
          <cell r="F357">
            <v>67.073170731707322</v>
          </cell>
          <cell r="G357">
            <v>107.16059641734104</v>
          </cell>
          <cell r="H357">
            <v>116.32302405498282</v>
          </cell>
          <cell r="I357">
            <v>121.93103448275862</v>
          </cell>
          <cell r="J357">
            <v>142.20655207874248</v>
          </cell>
          <cell r="K357">
            <v>127.76119402985076</v>
          </cell>
          <cell r="L357">
            <v>75.762711864406782</v>
          </cell>
          <cell r="M357">
            <v>85.178875638841561</v>
          </cell>
          <cell r="N357">
            <v>81.519492007796316</v>
          </cell>
          <cell r="O357">
            <v>71.739130434782609</v>
          </cell>
          <cell r="P357">
            <v>96.233983192422173</v>
          </cell>
          <cell r="Q357">
            <v>111.02464332036317</v>
          </cell>
          <cell r="R357">
            <v>0</v>
          </cell>
          <cell r="S357">
            <v>95.309168443496802</v>
          </cell>
          <cell r="T357">
            <v>94.161958568738228</v>
          </cell>
          <cell r="U357">
            <v>89.818995311307972</v>
          </cell>
          <cell r="V357">
            <v>91.666666666666657</v>
          </cell>
          <cell r="W357">
            <v>95.993841885330482</v>
          </cell>
        </row>
        <row r="358">
          <cell r="B358">
            <v>38488</v>
          </cell>
          <cell r="C358">
            <v>0.83396226415094343</v>
          </cell>
          <cell r="D358">
            <v>81.788617886178855</v>
          </cell>
          <cell r="E358">
            <v>114.45415929203541</v>
          </cell>
          <cell r="F358">
            <v>66.666666666666657</v>
          </cell>
          <cell r="G358">
            <v>106.07937752008991</v>
          </cell>
          <cell r="H358">
            <v>113.57388316151203</v>
          </cell>
          <cell r="I358">
            <v>119.72413793103449</v>
          </cell>
          <cell r="J358">
            <v>139.73850448068163</v>
          </cell>
          <cell r="K358">
            <v>126.56716417910448</v>
          </cell>
          <cell r="L358">
            <v>74.915254237288138</v>
          </cell>
          <cell r="M358">
            <v>85.689948892674622</v>
          </cell>
          <cell r="N358">
            <v>79.671441208575942</v>
          </cell>
          <cell r="O358">
            <v>71.304347826086953</v>
          </cell>
          <cell r="P358">
            <v>95.263010608617492</v>
          </cell>
          <cell r="Q358">
            <v>109.98702983138782</v>
          </cell>
          <cell r="R358">
            <v>0</v>
          </cell>
          <cell r="S358">
            <v>94.243070362473347</v>
          </cell>
          <cell r="T358">
            <v>94.726930320150657</v>
          </cell>
          <cell r="U358">
            <v>87.782794373569573</v>
          </cell>
          <cell r="V358">
            <v>91.111111111111114</v>
          </cell>
          <cell r="W358">
            <v>95.025292256678341</v>
          </cell>
        </row>
        <row r="359">
          <cell r="B359">
            <v>38489</v>
          </cell>
          <cell r="C359">
            <v>0.82641509433962268</v>
          </cell>
          <cell r="D359">
            <v>80.487804878048792</v>
          </cell>
          <cell r="E359">
            <v>110.02938053097347</v>
          </cell>
          <cell r="F359">
            <v>65.447154471544707</v>
          </cell>
          <cell r="G359">
            <v>104.98777136705728</v>
          </cell>
          <cell r="H359">
            <v>109.10652920962198</v>
          </cell>
          <cell r="I359">
            <v>116.41379310344828</v>
          </cell>
          <cell r="J359">
            <v>136.05112384310269</v>
          </cell>
          <cell r="K359">
            <v>125.67164179104478</v>
          </cell>
          <cell r="L359">
            <v>74.237288135593218</v>
          </cell>
          <cell r="M359">
            <v>84.327086882453145</v>
          </cell>
          <cell r="N359">
            <v>76.591356543208661</v>
          </cell>
          <cell r="O359">
            <v>70</v>
          </cell>
          <cell r="P359">
            <v>94.282709903920349</v>
          </cell>
          <cell r="Q359">
            <v>109.20881971465629</v>
          </cell>
          <cell r="R359">
            <v>0</v>
          </cell>
          <cell r="S359">
            <v>93.390191897654589</v>
          </cell>
          <cell r="T359">
            <v>93.220338983050837</v>
          </cell>
          <cell r="U359">
            <v>84.389126144005573</v>
          </cell>
          <cell r="V359">
            <v>89.444444444444443</v>
          </cell>
          <cell r="W359">
            <v>94.047437784432148</v>
          </cell>
        </row>
        <row r="360">
          <cell r="B360">
            <v>38490</v>
          </cell>
          <cell r="C360">
            <v>0.81132075471698117</v>
          </cell>
          <cell r="D360">
            <v>80.162601626016254</v>
          </cell>
          <cell r="E360">
            <v>110.32442477876106</v>
          </cell>
          <cell r="F360">
            <v>65.447154471544707</v>
          </cell>
          <cell r="G360">
            <v>104.74036582026271</v>
          </cell>
          <cell r="H360">
            <v>107.21649484536083</v>
          </cell>
          <cell r="I360">
            <v>116.41379310344828</v>
          </cell>
          <cell r="J360">
            <v>135.80138093139414</v>
          </cell>
          <cell r="K360">
            <v>128.05970149253733</v>
          </cell>
          <cell r="L360">
            <v>72.881355932203391</v>
          </cell>
          <cell r="M360">
            <v>83.98637137989779</v>
          </cell>
          <cell r="N360">
            <v>76.796736588695353</v>
          </cell>
          <cell r="O360">
            <v>70</v>
          </cell>
          <cell r="P360">
            <v>94.060531024482088</v>
          </cell>
          <cell r="Q360">
            <v>111.28404669260701</v>
          </cell>
          <cell r="R360">
            <v>0</v>
          </cell>
          <cell r="S360">
            <v>91.684434968017058</v>
          </cell>
          <cell r="T360">
            <v>92.843691148775903</v>
          </cell>
          <cell r="U360">
            <v>84.615415941552868</v>
          </cell>
          <cell r="V360">
            <v>89.444444444444443</v>
          </cell>
          <cell r="W360">
            <v>93.825813327919604</v>
          </cell>
        </row>
        <row r="361">
          <cell r="B361">
            <v>38491</v>
          </cell>
          <cell r="C361">
            <v>0.83207547169811324</v>
          </cell>
          <cell r="D361">
            <v>81.788617886178855</v>
          </cell>
          <cell r="E361">
            <v>114.45415929203541</v>
          </cell>
          <cell r="F361">
            <v>68.292682926829272</v>
          </cell>
          <cell r="G361">
            <v>106.83953578409617</v>
          </cell>
          <cell r="H361">
            <v>112.19931271477664</v>
          </cell>
          <cell r="I361">
            <v>121.93103448275862</v>
          </cell>
          <cell r="J361">
            <v>137.91685030116054</v>
          </cell>
          <cell r="K361">
            <v>127.46268656716417</v>
          </cell>
          <cell r="L361">
            <v>74.745762711864401</v>
          </cell>
          <cell r="M361">
            <v>85.689948892674622</v>
          </cell>
          <cell r="N361">
            <v>79.671441208575942</v>
          </cell>
          <cell r="O361">
            <v>73.043478260869563</v>
          </cell>
          <cell r="P361">
            <v>95.945659455746551</v>
          </cell>
          <cell r="Q361">
            <v>110.76523994811933</v>
          </cell>
          <cell r="R361">
            <v>0</v>
          </cell>
          <cell r="S361">
            <v>94.029850746268664</v>
          </cell>
          <cell r="T361">
            <v>94.726930320150657</v>
          </cell>
          <cell r="U361">
            <v>87.782794373569573</v>
          </cell>
          <cell r="V361">
            <v>93.333333333333329</v>
          </cell>
          <cell r="W361">
            <v>95.706237628787491</v>
          </cell>
        </row>
        <row r="362">
          <cell r="B362">
            <v>38492</v>
          </cell>
          <cell r="C362">
            <v>0.83396226415094343</v>
          </cell>
          <cell r="D362">
            <v>80</v>
          </cell>
          <cell r="E362">
            <v>117.69911504424779</v>
          </cell>
          <cell r="F362">
            <v>67.886178861788622</v>
          </cell>
          <cell r="G362">
            <v>106.6875041312949</v>
          </cell>
          <cell r="H362">
            <v>113.74570446735395</v>
          </cell>
          <cell r="I362">
            <v>121.93103448275862</v>
          </cell>
          <cell r="J362">
            <v>137.84339650359922</v>
          </cell>
          <cell r="K362">
            <v>126.26865671641792</v>
          </cell>
          <cell r="L362">
            <v>74.915254237288138</v>
          </cell>
          <cell r="M362">
            <v>83.816013628620098</v>
          </cell>
          <cell r="N362">
            <v>81.930252098769685</v>
          </cell>
          <cell r="O362">
            <v>72.608695652173921</v>
          </cell>
          <cell r="P362">
            <v>95.80912968632073</v>
          </cell>
          <cell r="Q362">
            <v>109.72762645914398</v>
          </cell>
          <cell r="R362">
            <v>0</v>
          </cell>
          <cell r="S362">
            <v>94.243070362473347</v>
          </cell>
          <cell r="T362">
            <v>92.655367231638422</v>
          </cell>
          <cell r="U362">
            <v>90.27157490640262</v>
          </cell>
          <cell r="V362">
            <v>92.777777777777786</v>
          </cell>
          <cell r="W362">
            <v>95.570048554365655</v>
          </cell>
        </row>
        <row r="363">
          <cell r="B363">
            <v>38495</v>
          </cell>
          <cell r="C363">
            <v>0.84339622641509437</v>
          </cell>
          <cell r="D363">
            <v>80.650406504065046</v>
          </cell>
          <cell r="E363">
            <v>115.63407079646018</v>
          </cell>
          <cell r="F363">
            <v>69.105691056910572</v>
          </cell>
          <cell r="G363">
            <v>107.43160936363894</v>
          </cell>
          <cell r="H363">
            <v>115.63573883161513</v>
          </cell>
          <cell r="I363">
            <v>121.93103448275862</v>
          </cell>
          <cell r="J363">
            <v>137.50550903481709</v>
          </cell>
          <cell r="K363">
            <v>125.97014925373134</v>
          </cell>
          <cell r="L363">
            <v>75.762711864406782</v>
          </cell>
          <cell r="M363">
            <v>84.497444633730836</v>
          </cell>
          <cell r="N363">
            <v>80.492776585442769</v>
          </cell>
          <cell r="O363">
            <v>73.91304347826086</v>
          </cell>
          <cell r="P363">
            <v>96.477362346616019</v>
          </cell>
          <cell r="Q363">
            <v>109.46822308690014</v>
          </cell>
          <cell r="R363">
            <v>0</v>
          </cell>
          <cell r="S363">
            <v>95.309168443496802</v>
          </cell>
          <cell r="T363">
            <v>93.408662900188318</v>
          </cell>
          <cell r="U363">
            <v>88.687749943665096</v>
          </cell>
          <cell r="V363">
            <v>94.444444444444443</v>
          </cell>
          <cell r="W363">
            <v>96.236613713647671</v>
          </cell>
        </row>
        <row r="364">
          <cell r="B364">
            <v>38496</v>
          </cell>
          <cell r="C364">
            <v>0.83584905660377351</v>
          </cell>
          <cell r="D364">
            <v>79.837398373983731</v>
          </cell>
          <cell r="E364">
            <v>113.56920353982302</v>
          </cell>
          <cell r="F364">
            <v>68.292682926829272</v>
          </cell>
          <cell r="G364">
            <v>107.30224081436084</v>
          </cell>
          <cell r="H364">
            <v>113.4020618556701</v>
          </cell>
          <cell r="I364">
            <v>120.27586206896552</v>
          </cell>
          <cell r="J364">
            <v>136.38901131188481</v>
          </cell>
          <cell r="K364">
            <v>124.77611940298507</v>
          </cell>
          <cell r="L364">
            <v>75.084745762711862</v>
          </cell>
          <cell r="M364">
            <v>83.645655877342421</v>
          </cell>
          <cell r="N364">
            <v>79.055424275502489</v>
          </cell>
          <cell r="O364">
            <v>73.043478260869563</v>
          </cell>
          <cell r="P364">
            <v>96.361184840955531</v>
          </cell>
          <cell r="Q364">
            <v>108.43060959792477</v>
          </cell>
          <cell r="R364">
            <v>0</v>
          </cell>
          <cell r="S364">
            <v>94.456289978678043</v>
          </cell>
          <cell r="T364">
            <v>92.467043314500941</v>
          </cell>
          <cell r="U364">
            <v>87.104060727656773</v>
          </cell>
          <cell r="V364">
            <v>93.333333333333329</v>
          </cell>
          <cell r="W364">
            <v>96.120726116158266</v>
          </cell>
        </row>
        <row r="365">
          <cell r="B365">
            <v>38497</v>
          </cell>
          <cell r="C365">
            <v>0.82264150943396219</v>
          </cell>
          <cell r="D365">
            <v>79.512195121951223</v>
          </cell>
          <cell r="E365">
            <v>110.91433628318586</v>
          </cell>
          <cell r="F365">
            <v>67.479674796747972</v>
          </cell>
          <cell r="G365">
            <v>106.20496888544746</v>
          </cell>
          <cell r="H365">
            <v>109.45017182130586</v>
          </cell>
          <cell r="I365">
            <v>118.06896551724138</v>
          </cell>
          <cell r="J365">
            <v>134.47921257529015</v>
          </cell>
          <cell r="K365">
            <v>122.08955223880598</v>
          </cell>
          <cell r="L365">
            <v>73.898305084745758</v>
          </cell>
          <cell r="M365">
            <v>83.304940374787051</v>
          </cell>
          <cell r="N365">
            <v>77.207373476282115</v>
          </cell>
          <cell r="O365">
            <v>72.173913043478265</v>
          </cell>
          <cell r="P365">
            <v>95.37579607031708</v>
          </cell>
          <cell r="Q365">
            <v>106.09597924773023</v>
          </cell>
          <cell r="R365">
            <v>0</v>
          </cell>
          <cell r="S365">
            <v>92.96375266524521</v>
          </cell>
          <cell r="T365">
            <v>92.090395480225979</v>
          </cell>
          <cell r="U365">
            <v>85.067859789918359</v>
          </cell>
          <cell r="V365">
            <v>92.222222222222229</v>
          </cell>
          <cell r="W365">
            <v>95.137796274678976</v>
          </cell>
        </row>
        <row r="366">
          <cell r="B366">
            <v>38498</v>
          </cell>
          <cell r="C366">
            <v>0.82830188679245287</v>
          </cell>
          <cell r="D366">
            <v>79.349593495934954</v>
          </cell>
          <cell r="E366">
            <v>112.38938053097345</v>
          </cell>
          <cell r="F366">
            <v>67.479674796747972</v>
          </cell>
          <cell r="G366">
            <v>106.09165336783161</v>
          </cell>
          <cell r="H366">
            <v>112.19931271477664</v>
          </cell>
          <cell r="I366">
            <v>116.96551724137932</v>
          </cell>
          <cell r="J366">
            <v>133.15704421918613</v>
          </cell>
          <cell r="K366">
            <v>122.38805970149254</v>
          </cell>
          <cell r="L366">
            <v>74.406779661016955</v>
          </cell>
          <cell r="M366">
            <v>83.134582623509374</v>
          </cell>
          <cell r="N366">
            <v>78.234150500328951</v>
          </cell>
          <cell r="O366">
            <v>72.173913043478265</v>
          </cell>
          <cell r="P366">
            <v>95.274034751490376</v>
          </cell>
          <cell r="Q366">
            <v>106.35538261997407</v>
          </cell>
          <cell r="R366">
            <v>0</v>
          </cell>
          <cell r="S366">
            <v>93.603411513859285</v>
          </cell>
          <cell r="T366">
            <v>91.902071563088512</v>
          </cell>
          <cell r="U366">
            <v>86.199173030925806</v>
          </cell>
          <cell r="V366">
            <v>92.222222222222229</v>
          </cell>
          <cell r="W366">
            <v>95.036288890016735</v>
          </cell>
        </row>
        <row r="367">
          <cell r="B367">
            <v>38499</v>
          </cell>
          <cell r="C367">
            <v>0.82452830188679238</v>
          </cell>
          <cell r="D367">
            <v>80</v>
          </cell>
          <cell r="E367">
            <v>115.04424778761062</v>
          </cell>
          <cell r="F367">
            <v>67.886178861788622</v>
          </cell>
          <cell r="G367">
            <v>106.9264110142683</v>
          </cell>
          <cell r="H367">
            <v>118.21305841924399</v>
          </cell>
          <cell r="I367">
            <v>119.72413793103449</v>
          </cell>
          <cell r="J367">
            <v>134.3176142206552</v>
          </cell>
          <cell r="K367">
            <v>122.98507462686568</v>
          </cell>
          <cell r="L367">
            <v>74.067796610169495</v>
          </cell>
          <cell r="M367">
            <v>83.816013628620098</v>
          </cell>
          <cell r="N367">
            <v>80.082201299549311</v>
          </cell>
          <cell r="O367">
            <v>72.608695652173921</v>
          </cell>
          <cell r="P367">
            <v>96.023676466846993</v>
          </cell>
          <cell r="Q367">
            <v>106.87418936446174</v>
          </cell>
          <cell r="R367">
            <v>0</v>
          </cell>
          <cell r="S367">
            <v>93.176972281449892</v>
          </cell>
          <cell r="T367">
            <v>92.655367231638422</v>
          </cell>
          <cell r="U367">
            <v>88.23537396866422</v>
          </cell>
          <cell r="V367">
            <v>92.777777777777786</v>
          </cell>
          <cell r="W367">
            <v>95.784059957028532</v>
          </cell>
        </row>
        <row r="368">
          <cell r="B368">
            <v>38502</v>
          </cell>
          <cell r="C368">
            <v>0.83207547169811324</v>
          </cell>
          <cell r="D368">
            <v>79.674796747967477</v>
          </cell>
          <cell r="E368">
            <v>115.63407079646018</v>
          </cell>
          <cell r="F368">
            <v>67.073170731707322</v>
          </cell>
          <cell r="G368">
            <v>106.9264110142683</v>
          </cell>
          <cell r="H368">
            <v>121.30584192439862</v>
          </cell>
          <cell r="I368">
            <v>122.48275862068965</v>
          </cell>
          <cell r="J368">
            <v>134.91993536065814</v>
          </cell>
          <cell r="K368">
            <v>122.98507462686568</v>
          </cell>
          <cell r="L368">
            <v>74.067796610169495</v>
          </cell>
          <cell r="M368">
            <v>83.475298126064729</v>
          </cell>
          <cell r="N368">
            <v>80.492776585442769</v>
          </cell>
          <cell r="O368">
            <v>71.739130434782609</v>
          </cell>
          <cell r="P368">
            <v>96.023676466846993</v>
          </cell>
          <cell r="Q368">
            <v>106.87418936446174</v>
          </cell>
          <cell r="R368">
            <v>0</v>
          </cell>
          <cell r="S368">
            <v>93.176972281449892</v>
          </cell>
          <cell r="T368">
            <v>92.655367231638422</v>
          </cell>
          <cell r="U368">
            <v>88.23537396866422</v>
          </cell>
          <cell r="V368">
            <v>92.777777777777786</v>
          </cell>
          <cell r="W368">
            <v>95.784059957028532</v>
          </cell>
        </row>
        <row r="369">
          <cell r="B369">
            <v>38503</v>
          </cell>
          <cell r="C369">
            <v>0.8377358490566037</v>
          </cell>
          <cell r="D369">
            <v>80.975609756097569</v>
          </cell>
          <cell r="E369">
            <v>115.33911504424779</v>
          </cell>
          <cell r="F369">
            <v>66.260162601626021</v>
          </cell>
          <cell r="G369">
            <v>108.05862189444659</v>
          </cell>
          <cell r="H369">
            <v>121.13402061855669</v>
          </cell>
          <cell r="I369">
            <v>120.82758620689656</v>
          </cell>
          <cell r="J369">
            <v>136.97664169237547</v>
          </cell>
          <cell r="K369">
            <v>123.58208955223881</v>
          </cell>
          <cell r="L369">
            <v>75.254237288135599</v>
          </cell>
          <cell r="M369">
            <v>84.838160136286206</v>
          </cell>
          <cell r="N369">
            <v>80.28745814164941</v>
          </cell>
          <cell r="O369">
            <v>70.869565217391312</v>
          </cell>
          <cell r="P369">
            <v>97.040441644123703</v>
          </cell>
          <cell r="Q369">
            <v>107.39299610894942</v>
          </cell>
          <cell r="R369">
            <v>0</v>
          </cell>
          <cell r="S369">
            <v>94.669509594882726</v>
          </cell>
          <cell r="T369">
            <v>93.78531073446328</v>
          </cell>
          <cell r="U369">
            <v>88.461528019482373</v>
          </cell>
          <cell r="V369">
            <v>90.555555555555557</v>
          </cell>
          <cell r="W369">
            <v>96.79828790877869</v>
          </cell>
        </row>
        <row r="370">
          <cell r="B370">
            <v>38504</v>
          </cell>
          <cell r="C370">
            <v>0.8377358490566037</v>
          </cell>
          <cell r="D370">
            <v>81.138211382113823</v>
          </cell>
          <cell r="E370">
            <v>115.63407079646018</v>
          </cell>
          <cell r="F370">
            <v>66.666666666666657</v>
          </cell>
          <cell r="G370">
            <v>108.54587862019471</v>
          </cell>
          <cell r="H370">
            <v>116.8384879725086</v>
          </cell>
          <cell r="I370">
            <v>121.93103448275862</v>
          </cell>
          <cell r="J370">
            <v>136.80035257822828</v>
          </cell>
          <cell r="K370">
            <v>122.98507462686568</v>
          </cell>
          <cell r="L370">
            <v>75.254237288135599</v>
          </cell>
          <cell r="M370">
            <v>85.008517887563883</v>
          </cell>
          <cell r="N370">
            <v>80.492776585442769</v>
          </cell>
          <cell r="O370">
            <v>71.304347826086953</v>
          </cell>
          <cell r="P370">
            <v>97.47801531507848</v>
          </cell>
          <cell r="Q370">
            <v>106.87418936446174</v>
          </cell>
          <cell r="R370">
            <v>0</v>
          </cell>
          <cell r="S370">
            <v>94.669509594882726</v>
          </cell>
          <cell r="T370">
            <v>93.973634651600761</v>
          </cell>
          <cell r="U370">
            <v>88.687749943665096</v>
          </cell>
          <cell r="V370">
            <v>91.111111111111114</v>
          </cell>
          <cell r="W370">
            <v>97.234769662826309</v>
          </cell>
        </row>
        <row r="371">
          <cell r="B371">
            <v>38505</v>
          </cell>
          <cell r="C371">
            <v>0.8377358490566037</v>
          </cell>
          <cell r="D371">
            <v>80.8130081300813</v>
          </cell>
          <cell r="E371">
            <v>121.53380530973452</v>
          </cell>
          <cell r="F371">
            <v>65.853658536585371</v>
          </cell>
          <cell r="G371">
            <v>108.48544367746629</v>
          </cell>
          <cell r="H371">
            <v>125.42955326460481</v>
          </cell>
          <cell r="I371">
            <v>124.68965517241379</v>
          </cell>
          <cell r="J371">
            <v>137.76994270603788</v>
          </cell>
          <cell r="K371">
            <v>122.38805970149254</v>
          </cell>
          <cell r="L371">
            <v>75.254237288135599</v>
          </cell>
          <cell r="M371">
            <v>84.667802385008514</v>
          </cell>
          <cell r="N371">
            <v>84.599576673163597</v>
          </cell>
          <cell r="O371">
            <v>70.434782608695656</v>
          </cell>
          <cell r="P371">
            <v>97.423742611704256</v>
          </cell>
          <cell r="Q371">
            <v>106.35538261997407</v>
          </cell>
          <cell r="R371">
            <v>0</v>
          </cell>
          <cell r="S371">
            <v>94.669509594882726</v>
          </cell>
          <cell r="T371">
            <v>93.596986817325799</v>
          </cell>
          <cell r="U371">
            <v>93.212663540871986</v>
          </cell>
          <cell r="V371">
            <v>90</v>
          </cell>
          <cell r="W371">
            <v>97.180632391006455</v>
          </cell>
        </row>
        <row r="372">
          <cell r="B372">
            <v>38506</v>
          </cell>
          <cell r="C372">
            <v>0.83962264150943389</v>
          </cell>
          <cell r="D372">
            <v>81.463414634146332</v>
          </cell>
          <cell r="E372">
            <v>120.94380530973451</v>
          </cell>
          <cell r="F372">
            <v>65.853658536585371</v>
          </cell>
          <cell r="G372">
            <v>108.37873823171135</v>
          </cell>
          <cell r="H372">
            <v>129.72508591065292</v>
          </cell>
          <cell r="I372">
            <v>125.24137931034483</v>
          </cell>
          <cell r="J372">
            <v>137.93154106067283</v>
          </cell>
          <cell r="K372">
            <v>123.58208955223881</v>
          </cell>
          <cell r="L372">
            <v>75.423728813559322</v>
          </cell>
          <cell r="M372">
            <v>85.349233390119252</v>
          </cell>
          <cell r="N372">
            <v>84.188878183883503</v>
          </cell>
          <cell r="O372">
            <v>70.434782608695656</v>
          </cell>
          <cell r="P372">
            <v>97.327917369809114</v>
          </cell>
          <cell r="Q372">
            <v>107.39299610894942</v>
          </cell>
          <cell r="R372">
            <v>0</v>
          </cell>
          <cell r="S372">
            <v>94.882729211087423</v>
          </cell>
          <cell r="T372">
            <v>94.350282485875709</v>
          </cell>
          <cell r="U372">
            <v>92.76015181914191</v>
          </cell>
          <cell r="V372">
            <v>90</v>
          </cell>
          <cell r="W372">
            <v>97.08504627044951</v>
          </cell>
        </row>
        <row r="373">
          <cell r="B373">
            <v>38509</v>
          </cell>
          <cell r="C373">
            <v>0.8528301886792452</v>
          </cell>
          <cell r="D373">
            <v>82.926829268292678</v>
          </cell>
          <cell r="E373">
            <v>122.41876106194691</v>
          </cell>
          <cell r="F373">
            <v>65.040650406504056</v>
          </cell>
          <cell r="G373">
            <v>108.15682867638034</v>
          </cell>
          <cell r="H373">
            <v>128.00687285223367</v>
          </cell>
          <cell r="I373">
            <v>126.34482758620689</v>
          </cell>
          <cell r="J373">
            <v>138.57793447921256</v>
          </cell>
          <cell r="K373">
            <v>125.37313432835822</v>
          </cell>
          <cell r="L373">
            <v>76.610169491525426</v>
          </cell>
          <cell r="M373">
            <v>86.882453151618392</v>
          </cell>
          <cell r="N373">
            <v>85.21559360623705</v>
          </cell>
          <cell r="O373">
            <v>69.565217391304344</v>
          </cell>
          <cell r="P373">
            <v>97.128634787106847</v>
          </cell>
          <cell r="Q373">
            <v>108.94941634241245</v>
          </cell>
          <cell r="R373">
            <v>0</v>
          </cell>
          <cell r="S373">
            <v>96.375266524520256</v>
          </cell>
          <cell r="T373">
            <v>96.045197740112997</v>
          </cell>
          <cell r="U373">
            <v>93.891397186784786</v>
          </cell>
          <cell r="V373">
            <v>88.888888888888886</v>
          </cell>
          <cell r="W373">
            <v>96.886260975485968</v>
          </cell>
        </row>
        <row r="374">
          <cell r="B374">
            <v>38510</v>
          </cell>
          <cell r="C374">
            <v>0.84905660377358494</v>
          </cell>
          <cell r="D374">
            <v>81.626016260162601</v>
          </cell>
          <cell r="E374">
            <v>121.53380530973452</v>
          </cell>
          <cell r="F374">
            <v>65.040650406504056</v>
          </cell>
          <cell r="G374">
            <v>107.76872302854608</v>
          </cell>
          <cell r="H374">
            <v>125.25773195876289</v>
          </cell>
          <cell r="I374">
            <v>125.79310344827586</v>
          </cell>
          <cell r="J374">
            <v>137.69648890847657</v>
          </cell>
          <cell r="K374">
            <v>122.6865671641791</v>
          </cell>
          <cell r="L374">
            <v>76.271186440677965</v>
          </cell>
          <cell r="M374">
            <v>85.51959114139693</v>
          </cell>
          <cell r="N374">
            <v>84.599576673163597</v>
          </cell>
          <cell r="O374">
            <v>69.565217391304344</v>
          </cell>
          <cell r="P374">
            <v>96.780102270125425</v>
          </cell>
          <cell r="Q374">
            <v>106.6147859922179</v>
          </cell>
          <cell r="R374">
            <v>0</v>
          </cell>
          <cell r="S374">
            <v>95.948827292110877</v>
          </cell>
          <cell r="T374">
            <v>94.538606403013176</v>
          </cell>
          <cell r="U374">
            <v>93.212663540871986</v>
          </cell>
          <cell r="V374">
            <v>88.888888888888886</v>
          </cell>
          <cell r="W374">
            <v>96.538598183017811</v>
          </cell>
        </row>
        <row r="375">
          <cell r="B375">
            <v>38511</v>
          </cell>
          <cell r="C375">
            <v>0.84716981132075475</v>
          </cell>
          <cell r="D375">
            <v>81.951219512195124</v>
          </cell>
          <cell r="E375">
            <v>122.71371681415928</v>
          </cell>
          <cell r="F375">
            <v>66.260162601626021</v>
          </cell>
          <cell r="G375">
            <v>108.45617050208216</v>
          </cell>
          <cell r="H375">
            <v>126.28865979381443</v>
          </cell>
          <cell r="I375">
            <v>123.58620689655173</v>
          </cell>
          <cell r="J375">
            <v>137.72587042750109</v>
          </cell>
          <cell r="K375">
            <v>123.28358208955224</v>
          </cell>
          <cell r="L375">
            <v>76.101694915254242</v>
          </cell>
          <cell r="M375">
            <v>85.860306643952299</v>
          </cell>
          <cell r="N375">
            <v>85.420912050030424</v>
          </cell>
          <cell r="O375">
            <v>70.869565217391312</v>
          </cell>
          <cell r="P375">
            <v>97.397454271007348</v>
          </cell>
          <cell r="Q375">
            <v>107.13359273670558</v>
          </cell>
          <cell r="R375">
            <v>0</v>
          </cell>
          <cell r="S375">
            <v>95.735607675906181</v>
          </cell>
          <cell r="T375">
            <v>94.915254237288138</v>
          </cell>
          <cell r="U375">
            <v>94.11761911096751</v>
          </cell>
          <cell r="V375">
            <v>90.555555555555557</v>
          </cell>
          <cell r="W375">
            <v>97.154409649968699</v>
          </cell>
        </row>
        <row r="376">
          <cell r="B376">
            <v>38512</v>
          </cell>
          <cell r="C376">
            <v>0.83962264150943389</v>
          </cell>
          <cell r="D376">
            <v>80.8130081300813</v>
          </cell>
          <cell r="E376">
            <v>120.05884955752212</v>
          </cell>
          <cell r="F376">
            <v>65.040650406504056</v>
          </cell>
          <cell r="G376">
            <v>107.53170473753293</v>
          </cell>
          <cell r="H376">
            <v>126.28865979381443</v>
          </cell>
          <cell r="I376">
            <v>119.72413793103449</v>
          </cell>
          <cell r="J376">
            <v>136.71220802115468</v>
          </cell>
          <cell r="K376">
            <v>122.38805970149254</v>
          </cell>
          <cell r="L376">
            <v>75.423728813559322</v>
          </cell>
          <cell r="M376">
            <v>84.667802385008514</v>
          </cell>
          <cell r="N376">
            <v>83.572861250810064</v>
          </cell>
          <cell r="O376">
            <v>69.565217391304344</v>
          </cell>
          <cell r="P376">
            <v>96.567251511579585</v>
          </cell>
          <cell r="Q376">
            <v>106.35538261997407</v>
          </cell>
          <cell r="R376">
            <v>0</v>
          </cell>
          <cell r="S376">
            <v>94.882729211087423</v>
          </cell>
          <cell r="T376">
            <v>93.596986817325799</v>
          </cell>
          <cell r="U376">
            <v>92.081418173229096</v>
          </cell>
          <cell r="V376">
            <v>88.888888888888886</v>
          </cell>
          <cell r="W376">
            <v>96.326278570099305</v>
          </cell>
        </row>
        <row r="377">
          <cell r="B377">
            <v>38513</v>
          </cell>
          <cell r="C377">
            <v>0.84905660377358494</v>
          </cell>
          <cell r="D377">
            <v>80.975609756097569</v>
          </cell>
          <cell r="E377">
            <v>120.35398230088497</v>
          </cell>
          <cell r="F377">
            <v>65.447154471544707</v>
          </cell>
          <cell r="G377">
            <v>108.49677522922785</v>
          </cell>
          <cell r="H377">
            <v>122.85223367697596</v>
          </cell>
          <cell r="I377">
            <v>119.72413793103449</v>
          </cell>
          <cell r="J377">
            <v>138.04906713677096</v>
          </cell>
          <cell r="K377">
            <v>123.58208955223881</v>
          </cell>
          <cell r="L377">
            <v>76.271186440677965</v>
          </cell>
          <cell r="M377">
            <v>84.838160136286206</v>
          </cell>
          <cell r="N377">
            <v>83.778302897990059</v>
          </cell>
          <cell r="O377">
            <v>70</v>
          </cell>
          <cell r="P377">
            <v>97.433918743586929</v>
          </cell>
          <cell r="Q377">
            <v>107.39299610894942</v>
          </cell>
          <cell r="R377">
            <v>0</v>
          </cell>
          <cell r="S377">
            <v>95.948827292110877</v>
          </cell>
          <cell r="T377">
            <v>93.78531073446328</v>
          </cell>
          <cell r="U377">
            <v>92.30777584414102</v>
          </cell>
          <cell r="V377">
            <v>89.444444444444443</v>
          </cell>
          <cell r="W377">
            <v>97.190783129472663</v>
          </cell>
        </row>
        <row r="378">
          <cell r="B378">
            <v>38516</v>
          </cell>
          <cell r="C378">
            <v>0.84905660377358494</v>
          </cell>
          <cell r="D378">
            <v>81.300813008130078</v>
          </cell>
          <cell r="E378">
            <v>119.46902654867257</v>
          </cell>
          <cell r="F378">
            <v>65.853658536585371</v>
          </cell>
          <cell r="G378">
            <v>108.56193165185697</v>
          </cell>
          <cell r="H378">
            <v>120.96219931271477</v>
          </cell>
          <cell r="I378">
            <v>119.17241379310343</v>
          </cell>
          <cell r="J378">
            <v>138.60731599823711</v>
          </cell>
          <cell r="K378">
            <v>123.88059701492537</v>
          </cell>
          <cell r="L378">
            <v>76.271186440677965</v>
          </cell>
          <cell r="M378">
            <v>85.178875638841561</v>
          </cell>
          <cell r="N378">
            <v>83.162285964916592</v>
          </cell>
          <cell r="O378">
            <v>70.434782608695656</v>
          </cell>
          <cell r="P378">
            <v>97.492431501912264</v>
          </cell>
          <cell r="Q378">
            <v>107.65239948119326</v>
          </cell>
          <cell r="R378">
            <v>0</v>
          </cell>
          <cell r="S378">
            <v>95.948827292110877</v>
          </cell>
          <cell r="T378">
            <v>94.161958568738228</v>
          </cell>
          <cell r="U378">
            <v>91.629042198228234</v>
          </cell>
          <cell r="V378">
            <v>90</v>
          </cell>
          <cell r="W378">
            <v>97.249149875653444</v>
          </cell>
        </row>
        <row r="379">
          <cell r="B379">
            <v>38517</v>
          </cell>
          <cell r="C379">
            <v>0.85094339622641502</v>
          </cell>
          <cell r="D379">
            <v>81.788617886178855</v>
          </cell>
          <cell r="E379">
            <v>117.99398230088497</v>
          </cell>
          <cell r="F379">
            <v>67.479674796747972</v>
          </cell>
          <cell r="G379">
            <v>108.6251994825258</v>
          </cell>
          <cell r="H379">
            <v>121.13402061855669</v>
          </cell>
          <cell r="I379">
            <v>117.51724137931035</v>
          </cell>
          <cell r="J379">
            <v>138.22535625091817</v>
          </cell>
          <cell r="K379">
            <v>122.98507462686568</v>
          </cell>
          <cell r="L379">
            <v>76.440677966101703</v>
          </cell>
          <cell r="M379">
            <v>85.689948892674622</v>
          </cell>
          <cell r="N379">
            <v>82.135508940869769</v>
          </cell>
          <cell r="O379">
            <v>72.173913043478265</v>
          </cell>
          <cell r="P379">
            <v>97.549248238257164</v>
          </cell>
          <cell r="Q379">
            <v>106.87418936446174</v>
          </cell>
          <cell r="R379">
            <v>0</v>
          </cell>
          <cell r="S379">
            <v>96.162046908315574</v>
          </cell>
          <cell r="T379">
            <v>94.726930320150657</v>
          </cell>
          <cell r="U379">
            <v>90.497728957220787</v>
          </cell>
          <cell r="V379">
            <v>92.222222222222229</v>
          </cell>
          <cell r="W379">
            <v>97.305824832089854</v>
          </cell>
        </row>
        <row r="380">
          <cell r="B380">
            <v>38518</v>
          </cell>
          <cell r="C380">
            <v>0.86226415094339626</v>
          </cell>
          <cell r="D380">
            <v>82.113821138211378</v>
          </cell>
          <cell r="E380">
            <v>117.69911504424779</v>
          </cell>
          <cell r="F380">
            <v>67.886178861788622</v>
          </cell>
          <cell r="G380">
            <v>109.37119330683009</v>
          </cell>
          <cell r="H380">
            <v>123.1958762886598</v>
          </cell>
          <cell r="I380">
            <v>116.96551724137932</v>
          </cell>
          <cell r="J380">
            <v>138.15190245335683</v>
          </cell>
          <cell r="K380">
            <v>123.28358208955224</v>
          </cell>
          <cell r="L380">
            <v>77.457627118644069</v>
          </cell>
          <cell r="M380">
            <v>86.030664395229977</v>
          </cell>
          <cell r="N380">
            <v>81.930252098769685</v>
          </cell>
          <cell r="O380">
            <v>72.608695652173921</v>
          </cell>
          <cell r="P380">
            <v>98.219176920532888</v>
          </cell>
          <cell r="Q380">
            <v>107.13359273670558</v>
          </cell>
          <cell r="R380">
            <v>0</v>
          </cell>
          <cell r="S380">
            <v>97.441364605543711</v>
          </cell>
          <cell r="T380">
            <v>95.10357815442562</v>
          </cell>
          <cell r="U380">
            <v>90.27157490640262</v>
          </cell>
          <cell r="V380">
            <v>92.777777777777786</v>
          </cell>
          <cell r="W380">
            <v>97.97408178111624</v>
          </cell>
        </row>
        <row r="381">
          <cell r="B381">
            <v>38519</v>
          </cell>
          <cell r="C381">
            <v>0.85849056603773588</v>
          </cell>
          <cell r="D381">
            <v>82.439024390243901</v>
          </cell>
          <cell r="E381">
            <v>116.22407079646018</v>
          </cell>
          <cell r="F381">
            <v>68.292682926829272</v>
          </cell>
          <cell r="G381">
            <v>109.58932567824058</v>
          </cell>
          <cell r="H381">
            <v>122.85223367697596</v>
          </cell>
          <cell r="I381">
            <v>116.96551724137932</v>
          </cell>
          <cell r="J381">
            <v>138.65138827677387</v>
          </cell>
          <cell r="K381">
            <v>123.28358208955224</v>
          </cell>
          <cell r="L381">
            <v>77.118644067796609</v>
          </cell>
          <cell r="M381">
            <v>86.371379897785346</v>
          </cell>
          <cell r="N381">
            <v>80.903475074722849</v>
          </cell>
          <cell r="O381">
            <v>73.043478260869563</v>
          </cell>
          <cell r="P381">
            <v>98.415067459274269</v>
          </cell>
          <cell r="Q381">
            <v>107.13359273670558</v>
          </cell>
          <cell r="R381">
            <v>0</v>
          </cell>
          <cell r="S381">
            <v>97.014925373134332</v>
          </cell>
          <cell r="T381">
            <v>95.480225988700568</v>
          </cell>
          <cell r="U381">
            <v>89.140261665395172</v>
          </cell>
          <cell r="V381">
            <v>93.333333333333329</v>
          </cell>
          <cell r="W381">
            <v>98.169483496591042</v>
          </cell>
        </row>
        <row r="382">
          <cell r="B382">
            <v>38520</v>
          </cell>
          <cell r="C382">
            <v>0.88301886792452822</v>
          </cell>
          <cell r="D382">
            <v>83.414634146341456</v>
          </cell>
          <cell r="E382">
            <v>117.99398230088497</v>
          </cell>
          <cell r="F382">
            <v>69.105691056910572</v>
          </cell>
          <cell r="G382">
            <v>110.70265063881621</v>
          </cell>
          <cell r="H382">
            <v>121.99312714776633</v>
          </cell>
          <cell r="I382">
            <v>118.62068965517241</v>
          </cell>
          <cell r="J382">
            <v>139.45938004994858</v>
          </cell>
          <cell r="K382">
            <v>123.88059701492537</v>
          </cell>
          <cell r="L382">
            <v>79.322033898305094</v>
          </cell>
          <cell r="M382">
            <v>87.393526405451453</v>
          </cell>
          <cell r="N382">
            <v>82.135508940869769</v>
          </cell>
          <cell r="O382">
            <v>73.91304347826086</v>
          </cell>
          <cell r="P382">
            <v>99.414872416746519</v>
          </cell>
          <cell r="Q382">
            <v>107.65239948119326</v>
          </cell>
          <cell r="R382">
            <v>0</v>
          </cell>
          <cell r="S382">
            <v>99.786780383795303</v>
          </cell>
          <cell r="T382">
            <v>96.610169491525426</v>
          </cell>
          <cell r="U382">
            <v>90.497728957220787</v>
          </cell>
          <cell r="V382">
            <v>94.444444444444443</v>
          </cell>
          <cell r="W382">
            <v>99.166793550897481</v>
          </cell>
        </row>
        <row r="383">
          <cell r="B383">
            <v>38523</v>
          </cell>
          <cell r="C383">
            <v>0.88490566037735841</v>
          </cell>
          <cell r="D383">
            <v>82.926829268292678</v>
          </cell>
          <cell r="E383">
            <v>117.99398230088497</v>
          </cell>
          <cell r="F383">
            <v>67.886178861788622</v>
          </cell>
          <cell r="G383">
            <v>110.54400891415406</v>
          </cell>
          <cell r="H383">
            <v>119.41580756013745</v>
          </cell>
          <cell r="I383">
            <v>122.48275862068965</v>
          </cell>
          <cell r="J383">
            <v>140.73747612751581</v>
          </cell>
          <cell r="K383">
            <v>124.47761194029852</v>
          </cell>
          <cell r="L383">
            <v>79.491525423728817</v>
          </cell>
          <cell r="M383">
            <v>86.882453151618392</v>
          </cell>
          <cell r="N383">
            <v>82.135508940869769</v>
          </cell>
          <cell r="O383">
            <v>72.608695652173921</v>
          </cell>
          <cell r="P383">
            <v>99.272406570389165</v>
          </cell>
          <cell r="Q383">
            <v>108.17120622568093</v>
          </cell>
          <cell r="R383">
            <v>0</v>
          </cell>
          <cell r="S383">
            <v>100</v>
          </cell>
          <cell r="T383">
            <v>96.045197740112997</v>
          </cell>
          <cell r="U383">
            <v>90.497728957220787</v>
          </cell>
          <cell r="V383">
            <v>92.777777777777786</v>
          </cell>
          <cell r="W383">
            <v>99.024683212370363</v>
          </cell>
        </row>
        <row r="384">
          <cell r="B384">
            <v>38524</v>
          </cell>
          <cell r="C384">
            <v>0.8716981132075472</v>
          </cell>
          <cell r="D384">
            <v>83.252032520325201</v>
          </cell>
          <cell r="E384">
            <v>121.53380530973452</v>
          </cell>
          <cell r="F384">
            <v>67.886178861788622</v>
          </cell>
          <cell r="G384">
            <v>110.40236451713426</v>
          </cell>
          <cell r="H384">
            <v>122.68041237113403</v>
          </cell>
          <cell r="I384">
            <v>124.13793103448276</v>
          </cell>
          <cell r="J384">
            <v>140.59056853239312</v>
          </cell>
          <cell r="K384">
            <v>128.35820895522389</v>
          </cell>
          <cell r="L384">
            <v>78.305084745762713</v>
          </cell>
          <cell r="M384">
            <v>87.223168654173762</v>
          </cell>
          <cell r="N384">
            <v>84.599576673163597</v>
          </cell>
          <cell r="O384">
            <v>72.608695652173921</v>
          </cell>
          <cell r="P384">
            <v>99.145204921855793</v>
          </cell>
          <cell r="Q384">
            <v>111.54345006485084</v>
          </cell>
          <cell r="R384">
            <v>0</v>
          </cell>
          <cell r="S384">
            <v>98.507462686567166</v>
          </cell>
          <cell r="T384">
            <v>96.421845574387945</v>
          </cell>
          <cell r="U384">
            <v>93.212663540871986</v>
          </cell>
          <cell r="V384">
            <v>92.777777777777786</v>
          </cell>
          <cell r="W384">
            <v>98.897798981542579</v>
          </cell>
        </row>
        <row r="385">
          <cell r="B385">
            <v>38525</v>
          </cell>
          <cell r="C385">
            <v>0.88867924528301889</v>
          </cell>
          <cell r="D385">
            <v>83.739837398373979</v>
          </cell>
          <cell r="E385">
            <v>120.94380530973451</v>
          </cell>
          <cell r="F385">
            <v>67.479674796747972</v>
          </cell>
          <cell r="G385">
            <v>110.78952586898838</v>
          </cell>
          <cell r="H385">
            <v>130.41237113402062</v>
          </cell>
          <cell r="I385">
            <v>124.68965517241379</v>
          </cell>
          <cell r="J385">
            <v>141.82459233142353</v>
          </cell>
          <cell r="K385">
            <v>127.76119402985076</v>
          </cell>
          <cell r="L385">
            <v>79.830508474576263</v>
          </cell>
          <cell r="M385">
            <v>87.734241908006823</v>
          </cell>
          <cell r="N385">
            <v>84.188878183883503</v>
          </cell>
          <cell r="O385">
            <v>72.173913043478265</v>
          </cell>
          <cell r="P385">
            <v>99.49288942784699</v>
          </cell>
          <cell r="Q385">
            <v>111.02464332036317</v>
          </cell>
          <cell r="R385">
            <v>0</v>
          </cell>
          <cell r="S385">
            <v>100.42643923240939</v>
          </cell>
          <cell r="T385">
            <v>96.986817325800374</v>
          </cell>
          <cell r="U385">
            <v>92.76015181914191</v>
          </cell>
          <cell r="V385">
            <v>92.222222222222229</v>
          </cell>
          <cell r="W385">
            <v>99.244615879138536</v>
          </cell>
        </row>
        <row r="386">
          <cell r="B386">
            <v>38526</v>
          </cell>
          <cell r="C386">
            <v>0.89056603773584908</v>
          </cell>
          <cell r="D386">
            <v>83.902439024390247</v>
          </cell>
          <cell r="E386">
            <v>119.46902654867257</v>
          </cell>
          <cell r="F386">
            <v>67.073170731707322</v>
          </cell>
          <cell r="G386">
            <v>110.86223665945853</v>
          </cell>
          <cell r="H386">
            <v>128.00687285223367</v>
          </cell>
          <cell r="I386">
            <v>123.0344827586207</v>
          </cell>
          <cell r="J386">
            <v>142.10371676215658</v>
          </cell>
          <cell r="K386">
            <v>130.14925373134326</v>
          </cell>
          <cell r="L386">
            <v>80</v>
          </cell>
          <cell r="M386">
            <v>87.9045996592845</v>
          </cell>
          <cell r="N386">
            <v>83.162285964916592</v>
          </cell>
          <cell r="O386">
            <v>71.739130434782609</v>
          </cell>
          <cell r="P386">
            <v>99.558186274094112</v>
          </cell>
          <cell r="Q386">
            <v>113.09987029831387</v>
          </cell>
          <cell r="R386">
            <v>0</v>
          </cell>
          <cell r="S386">
            <v>100.63965884861408</v>
          </cell>
          <cell r="T386">
            <v>97.175141242937855</v>
          </cell>
          <cell r="U386">
            <v>91.629042198228234</v>
          </cell>
          <cell r="V386">
            <v>91.666666666666657</v>
          </cell>
          <cell r="W386">
            <v>99.309749784296798</v>
          </cell>
        </row>
        <row r="387">
          <cell r="B387">
            <v>38527</v>
          </cell>
          <cell r="C387">
            <v>0.87735849056603776</v>
          </cell>
          <cell r="D387">
            <v>83.739837398373979</v>
          </cell>
          <cell r="E387">
            <v>119.46902654867257</v>
          </cell>
          <cell r="F387">
            <v>67.479674796747972</v>
          </cell>
          <cell r="G387">
            <v>110.80935608457114</v>
          </cell>
          <cell r="H387">
            <v>127.31958762886597</v>
          </cell>
          <cell r="I387">
            <v>123.0344827586207</v>
          </cell>
          <cell r="J387">
            <v>142.72072866167181</v>
          </cell>
          <cell r="K387">
            <v>130.44776119402985</v>
          </cell>
          <cell r="L387">
            <v>78.813559322033896</v>
          </cell>
          <cell r="M387">
            <v>87.734241908006823</v>
          </cell>
          <cell r="N387">
            <v>83.162285964916592</v>
          </cell>
          <cell r="O387">
            <v>72.173913043478265</v>
          </cell>
          <cell r="P387">
            <v>99.510697658641661</v>
          </cell>
          <cell r="Q387">
            <v>113.35927367055771</v>
          </cell>
          <cell r="R387">
            <v>0</v>
          </cell>
          <cell r="S387">
            <v>99.147121535181242</v>
          </cell>
          <cell r="T387">
            <v>96.986817325800374</v>
          </cell>
          <cell r="U387">
            <v>91.629042198228234</v>
          </cell>
          <cell r="V387">
            <v>92.222222222222229</v>
          </cell>
          <cell r="W387">
            <v>99.262379671454426</v>
          </cell>
        </row>
        <row r="388">
          <cell r="B388">
            <v>38530</v>
          </cell>
          <cell r="C388">
            <v>0.87358490566037739</v>
          </cell>
          <cell r="D388">
            <v>82.764227642276424</v>
          </cell>
          <cell r="E388">
            <v>119.76389380530973</v>
          </cell>
          <cell r="F388">
            <v>65.853658536585371</v>
          </cell>
          <cell r="G388">
            <v>109.67431231645249</v>
          </cell>
          <cell r="H388">
            <v>127.83505154639174</v>
          </cell>
          <cell r="I388">
            <v>122.48275862068965</v>
          </cell>
          <cell r="J388">
            <v>142.95578081386807</v>
          </cell>
          <cell r="K388">
            <v>128.955223880597</v>
          </cell>
          <cell r="L388">
            <v>78.474576271186436</v>
          </cell>
          <cell r="M388">
            <v>86.712095400340715</v>
          </cell>
          <cell r="N388">
            <v>83.367542807016676</v>
          </cell>
          <cell r="O388">
            <v>70.434782608695656</v>
          </cell>
          <cell r="P388">
            <v>98.491388448394289</v>
          </cell>
          <cell r="Q388">
            <v>112.06225680933852</v>
          </cell>
          <cell r="R388">
            <v>0</v>
          </cell>
          <cell r="S388">
            <v>98.720682302771863</v>
          </cell>
          <cell r="T388">
            <v>95.856873822975516</v>
          </cell>
          <cell r="U388">
            <v>91.855196249046372</v>
          </cell>
          <cell r="V388">
            <v>90</v>
          </cell>
          <cell r="W388">
            <v>98.245614035087712</v>
          </cell>
        </row>
        <row r="389">
          <cell r="B389">
            <v>38531</v>
          </cell>
          <cell r="C389">
            <v>0.87924528301886795</v>
          </cell>
          <cell r="D389">
            <v>82.276422764227647</v>
          </cell>
          <cell r="E389">
            <v>125.95858407079648</v>
          </cell>
          <cell r="F389">
            <v>65.853658536585371</v>
          </cell>
          <cell r="G389">
            <v>110.49207263524681</v>
          </cell>
          <cell r="H389">
            <v>128.86597938144331</v>
          </cell>
          <cell r="I389">
            <v>125.24137931034483</v>
          </cell>
          <cell r="J389">
            <v>144.0428970177758</v>
          </cell>
          <cell r="K389">
            <v>128.35820895522389</v>
          </cell>
          <cell r="L389">
            <v>78.983050847457619</v>
          </cell>
          <cell r="M389">
            <v>86.201022146507668</v>
          </cell>
          <cell r="N389">
            <v>87.679661338530877</v>
          </cell>
          <cell r="O389">
            <v>70.434782608695656</v>
          </cell>
          <cell r="P389">
            <v>99.225765965926925</v>
          </cell>
          <cell r="Q389">
            <v>111.54345006485084</v>
          </cell>
          <cell r="R389">
            <v>0</v>
          </cell>
          <cell r="S389">
            <v>99.360341151385924</v>
          </cell>
          <cell r="T389">
            <v>95.291902071563086</v>
          </cell>
          <cell r="U389">
            <v>96.606331770436</v>
          </cell>
          <cell r="V389">
            <v>90</v>
          </cell>
          <cell r="W389">
            <v>98.978158994400175</v>
          </cell>
        </row>
        <row r="390">
          <cell r="B390">
            <v>38532</v>
          </cell>
          <cell r="C390">
            <v>0.87924528301886795</v>
          </cell>
          <cell r="D390">
            <v>82.764227642276424</v>
          </cell>
          <cell r="E390">
            <v>126.54867256637168</v>
          </cell>
          <cell r="F390">
            <v>66.260162601626021</v>
          </cell>
          <cell r="G390">
            <v>111.09453347057101</v>
          </cell>
          <cell r="H390">
            <v>132.64604810996562</v>
          </cell>
          <cell r="I390">
            <v>129.10344827586206</v>
          </cell>
          <cell r="J390">
            <v>144.880270309975</v>
          </cell>
          <cell r="K390">
            <v>128.35820895522389</v>
          </cell>
          <cell r="L390">
            <v>78.983050847457619</v>
          </cell>
          <cell r="M390">
            <v>86.712095400340715</v>
          </cell>
          <cell r="N390">
            <v>88.090421429504246</v>
          </cell>
          <cell r="O390">
            <v>70.869565217391312</v>
          </cell>
          <cell r="P390">
            <v>99.766796977688827</v>
          </cell>
          <cell r="Q390">
            <v>111.54345006485084</v>
          </cell>
          <cell r="R390">
            <v>0</v>
          </cell>
          <cell r="S390">
            <v>99.360341151385924</v>
          </cell>
          <cell r="T390">
            <v>95.856873822975516</v>
          </cell>
          <cell r="U390">
            <v>97.058911365530648</v>
          </cell>
          <cell r="V390">
            <v>90.555555555555557</v>
          </cell>
          <cell r="W390">
            <v>99.517839922854378</v>
          </cell>
        </row>
        <row r="391">
          <cell r="B391">
            <v>38533</v>
          </cell>
          <cell r="C391">
            <v>0.89622641509433965</v>
          </cell>
          <cell r="D391">
            <v>83.414634146341456</v>
          </cell>
          <cell r="E391">
            <v>128.31858407079645</v>
          </cell>
          <cell r="F391">
            <v>66.666666666666657</v>
          </cell>
          <cell r="G391">
            <v>111.16252278114051</v>
          </cell>
          <cell r="H391">
            <v>128.35051546391753</v>
          </cell>
          <cell r="I391">
            <v>128.55172413793105</v>
          </cell>
          <cell r="J391">
            <v>144.95372410753635</v>
          </cell>
          <cell r="K391">
            <v>128.65671641791045</v>
          </cell>
          <cell r="L391">
            <v>80.508474576271183</v>
          </cell>
          <cell r="M391">
            <v>87.393526405451453</v>
          </cell>
          <cell r="N391">
            <v>89.322455295651153</v>
          </cell>
          <cell r="O391">
            <v>71.304347826086953</v>
          </cell>
          <cell r="P391">
            <v>99.827853768984852</v>
          </cell>
          <cell r="Q391">
            <v>111.80285343709468</v>
          </cell>
          <cell r="R391">
            <v>0</v>
          </cell>
          <cell r="S391">
            <v>101.27931769722815</v>
          </cell>
          <cell r="T391">
            <v>96.610169491525426</v>
          </cell>
          <cell r="U391">
            <v>98.416378657356233</v>
          </cell>
          <cell r="V391">
            <v>91.111111111111114</v>
          </cell>
          <cell r="W391">
            <v>99.578744353651729</v>
          </cell>
        </row>
        <row r="392">
          <cell r="B392">
            <v>38534</v>
          </cell>
          <cell r="C392">
            <v>0.89622641509433965</v>
          </cell>
          <cell r="D392">
            <v>83.739837398373979</v>
          </cell>
          <cell r="E392">
            <v>128.31858407079645</v>
          </cell>
          <cell r="F392">
            <v>67.073170731707322</v>
          </cell>
          <cell r="G392">
            <v>111.59689893200124</v>
          </cell>
          <cell r="H392">
            <v>130.2405498281787</v>
          </cell>
          <cell r="I392">
            <v>129.10344827586206</v>
          </cell>
          <cell r="J392">
            <v>145.55604524753929</v>
          </cell>
          <cell r="K392">
            <v>128.65671641791045</v>
          </cell>
          <cell r="L392">
            <v>80.508474576271183</v>
          </cell>
          <cell r="M392">
            <v>87.734241908006823</v>
          </cell>
          <cell r="N392">
            <v>89.322455295651153</v>
          </cell>
          <cell r="O392">
            <v>71.739130434782609</v>
          </cell>
          <cell r="P392">
            <v>100.21793882448715</v>
          </cell>
          <cell r="Q392">
            <v>111.80285343709468</v>
          </cell>
          <cell r="R392">
            <v>0</v>
          </cell>
          <cell r="S392">
            <v>101.27931769722815</v>
          </cell>
          <cell r="T392">
            <v>96.986817325800374</v>
          </cell>
          <cell r="U392">
            <v>98.416378657356233</v>
          </cell>
          <cell r="V392">
            <v>91.666666666666657</v>
          </cell>
          <cell r="W392">
            <v>99.967855994856947</v>
          </cell>
        </row>
        <row r="393">
          <cell r="B393">
            <v>38537</v>
          </cell>
          <cell r="C393">
            <v>0.89811320754716972</v>
          </cell>
          <cell r="D393">
            <v>84.22764227642277</v>
          </cell>
          <cell r="E393">
            <v>130.38336283185842</v>
          </cell>
          <cell r="F393">
            <v>66.666666666666657</v>
          </cell>
          <cell r="G393">
            <v>111.59689893200124</v>
          </cell>
          <cell r="H393">
            <v>130.9278350515464</v>
          </cell>
          <cell r="I393">
            <v>129.10344827586206</v>
          </cell>
          <cell r="J393">
            <v>146.14367562802997</v>
          </cell>
          <cell r="K393">
            <v>129.25373134328356</v>
          </cell>
          <cell r="L393">
            <v>80.508474576271183</v>
          </cell>
          <cell r="M393">
            <v>88.245315161839869</v>
          </cell>
          <cell r="N393">
            <v>90.759746003898158</v>
          </cell>
          <cell r="O393">
            <v>71.304347826086953</v>
          </cell>
          <cell r="P393">
            <v>100.21793882448715</v>
          </cell>
          <cell r="Q393">
            <v>112.32166018158236</v>
          </cell>
          <cell r="R393">
            <v>0</v>
          </cell>
          <cell r="S393">
            <v>101.27931769722815</v>
          </cell>
          <cell r="T393">
            <v>96.986817325800374</v>
          </cell>
          <cell r="U393">
            <v>98.416378657356233</v>
          </cell>
          <cell r="V393">
            <v>91.666666666666657</v>
          </cell>
          <cell r="W393">
            <v>99.967855994856947</v>
          </cell>
        </row>
        <row r="394">
          <cell r="B394">
            <v>38538</v>
          </cell>
          <cell r="C394">
            <v>0.89056603773584908</v>
          </cell>
          <cell r="D394">
            <v>84.22764227642277</v>
          </cell>
          <cell r="E394">
            <v>128.90840707964603</v>
          </cell>
          <cell r="F394">
            <v>66.666666666666657</v>
          </cell>
          <cell r="G394">
            <v>111.74893058480251</v>
          </cell>
          <cell r="H394">
            <v>128.52233676975945</v>
          </cell>
          <cell r="I394">
            <v>127.44827586206897</v>
          </cell>
          <cell r="J394">
            <v>145.30630233583076</v>
          </cell>
          <cell r="K394">
            <v>129.25373134328356</v>
          </cell>
          <cell r="L394">
            <v>80</v>
          </cell>
          <cell r="M394">
            <v>88.245315161839869</v>
          </cell>
          <cell r="N394">
            <v>89.733030581544611</v>
          </cell>
          <cell r="O394">
            <v>71.304347826086953</v>
          </cell>
          <cell r="P394">
            <v>100.354468593913</v>
          </cell>
          <cell r="Q394">
            <v>112.32166018158236</v>
          </cell>
          <cell r="R394">
            <v>0</v>
          </cell>
          <cell r="S394">
            <v>100.63965884861408</v>
          </cell>
          <cell r="T394">
            <v>97.551789077212803</v>
          </cell>
          <cell r="U394">
            <v>98.868754632357124</v>
          </cell>
          <cell r="V394">
            <v>91.111111111111114</v>
          </cell>
          <cell r="W394">
            <v>100.1040450692788</v>
          </cell>
        </row>
        <row r="395">
          <cell r="B395">
            <v>38539</v>
          </cell>
          <cell r="C395">
            <v>0.89811320754716972</v>
          </cell>
          <cell r="D395">
            <v>84.390243902439025</v>
          </cell>
          <cell r="E395">
            <v>127.72849557522126</v>
          </cell>
          <cell r="F395">
            <v>66.666666666666657</v>
          </cell>
          <cell r="G395">
            <v>111.76970509636541</v>
          </cell>
          <cell r="H395">
            <v>127.31958762886597</v>
          </cell>
          <cell r="I395">
            <v>128.55172413793105</v>
          </cell>
          <cell r="J395">
            <v>145.7323343616865</v>
          </cell>
          <cell r="K395">
            <v>129.85074626865671</v>
          </cell>
          <cell r="L395">
            <v>80.677966101694921</v>
          </cell>
          <cell r="M395">
            <v>88.415672913117547</v>
          </cell>
          <cell r="N395">
            <v>88.911695204677784</v>
          </cell>
          <cell r="O395">
            <v>71.304347826086953</v>
          </cell>
          <cell r="P395">
            <v>100.37312483569787</v>
          </cell>
          <cell r="Q395">
            <v>112.84046692607004</v>
          </cell>
          <cell r="R395">
            <v>0</v>
          </cell>
          <cell r="S395">
            <v>101.49253731343283</v>
          </cell>
          <cell r="T395">
            <v>97.740112994350284</v>
          </cell>
          <cell r="U395">
            <v>97.963799062261586</v>
          </cell>
          <cell r="V395">
            <v>91.111111111111114</v>
          </cell>
          <cell r="W395">
            <v>100.12265475646687</v>
          </cell>
        </row>
        <row r="396">
          <cell r="B396">
            <v>38540</v>
          </cell>
          <cell r="C396">
            <v>0.89056603773584908</v>
          </cell>
          <cell r="D396">
            <v>84.22764227642277</v>
          </cell>
          <cell r="E396">
            <v>129.79336283185842</v>
          </cell>
          <cell r="F396">
            <v>66.260162601626021</v>
          </cell>
          <cell r="G396">
            <v>111.44770016714038</v>
          </cell>
          <cell r="H396">
            <v>125.42955326460481</v>
          </cell>
          <cell r="I396">
            <v>128</v>
          </cell>
          <cell r="J396">
            <v>145.55604524753929</v>
          </cell>
          <cell r="K396">
            <v>129.85074626865671</v>
          </cell>
          <cell r="L396">
            <v>80</v>
          </cell>
          <cell r="M396">
            <v>88.245315161839869</v>
          </cell>
          <cell r="N396">
            <v>90.349047514618078</v>
          </cell>
          <cell r="O396">
            <v>70.869565217391312</v>
          </cell>
          <cell r="P396">
            <v>100.08395308803202</v>
          </cell>
          <cell r="Q396">
            <v>112.84046692607004</v>
          </cell>
          <cell r="R396">
            <v>0</v>
          </cell>
          <cell r="S396">
            <v>100.63965884861408</v>
          </cell>
          <cell r="T396">
            <v>97.551789077212803</v>
          </cell>
          <cell r="U396">
            <v>99.547488278269924</v>
          </cell>
          <cell r="V396">
            <v>90.555555555555557</v>
          </cell>
          <cell r="W396">
            <v>99.834204605051681</v>
          </cell>
        </row>
        <row r="397">
          <cell r="B397">
            <v>38541</v>
          </cell>
          <cell r="C397">
            <v>0.89811320754716972</v>
          </cell>
          <cell r="D397">
            <v>82.926829268292678</v>
          </cell>
          <cell r="E397">
            <v>131.26831858407081</v>
          </cell>
          <cell r="F397">
            <v>65.853658536585371</v>
          </cell>
          <cell r="G397">
            <v>111.20123891632593</v>
          </cell>
          <cell r="H397">
            <v>125.42955326460481</v>
          </cell>
          <cell r="I397">
            <v>127.44827586206897</v>
          </cell>
          <cell r="J397">
            <v>145.04186866460995</v>
          </cell>
          <cell r="K397">
            <v>128.65671641791045</v>
          </cell>
          <cell r="L397">
            <v>80.677966101694921</v>
          </cell>
          <cell r="M397">
            <v>86.882453151618392</v>
          </cell>
          <cell r="N397">
            <v>91.375762936971611</v>
          </cell>
          <cell r="O397">
            <v>70.434782608695656</v>
          </cell>
          <cell r="P397">
            <v>99.862622219583969</v>
          </cell>
          <cell r="Q397">
            <v>111.80285343709468</v>
          </cell>
          <cell r="R397">
            <v>0</v>
          </cell>
          <cell r="S397">
            <v>101.49253731343283</v>
          </cell>
          <cell r="T397">
            <v>96.045197740112997</v>
          </cell>
          <cell r="U397">
            <v>100.6787336459128</v>
          </cell>
          <cell r="V397">
            <v>90</v>
          </cell>
          <cell r="W397">
            <v>99.613426043411337</v>
          </cell>
        </row>
        <row r="398">
          <cell r="B398">
            <v>38544</v>
          </cell>
          <cell r="C398">
            <v>0.90754716981132078</v>
          </cell>
          <cell r="D398">
            <v>83.252032520325201</v>
          </cell>
          <cell r="E398">
            <v>132.15327433628318</v>
          </cell>
          <cell r="F398">
            <v>66.666666666666657</v>
          </cell>
          <cell r="G398">
            <v>111.90096223760375</v>
          </cell>
          <cell r="H398">
            <v>129.38144329896909</v>
          </cell>
          <cell r="I398">
            <v>128.55172413793105</v>
          </cell>
          <cell r="J398">
            <v>146.01145879241955</v>
          </cell>
          <cell r="K398">
            <v>129.25373134328356</v>
          </cell>
          <cell r="L398">
            <v>81.525423728813564</v>
          </cell>
          <cell r="M398">
            <v>87.223168654173762</v>
          </cell>
          <cell r="N398">
            <v>91.991779870045065</v>
          </cell>
          <cell r="O398">
            <v>71.304347826086953</v>
          </cell>
          <cell r="P398">
            <v>100.49099836333879</v>
          </cell>
          <cell r="Q398">
            <v>112.32166018158236</v>
          </cell>
          <cell r="R398">
            <v>0</v>
          </cell>
          <cell r="S398">
            <v>102.55863539445629</v>
          </cell>
          <cell r="T398">
            <v>96.421845574387945</v>
          </cell>
          <cell r="U398">
            <v>101.3574672918256</v>
          </cell>
          <cell r="V398">
            <v>91.111111111111114</v>
          </cell>
          <cell r="W398">
            <v>100.24023414370062</v>
          </cell>
        </row>
        <row r="399">
          <cell r="B399">
            <v>38545</v>
          </cell>
          <cell r="C399">
            <v>0.90943396226415096</v>
          </cell>
          <cell r="D399">
            <v>83.739837398373979</v>
          </cell>
          <cell r="E399">
            <v>132.44823008849556</v>
          </cell>
          <cell r="F399">
            <v>68.292682926829272</v>
          </cell>
          <cell r="G399">
            <v>111.99444753963684</v>
          </cell>
          <cell r="H399">
            <v>132.30240549828179</v>
          </cell>
          <cell r="I399">
            <v>128</v>
          </cell>
          <cell r="J399">
            <v>146.55501689437344</v>
          </cell>
          <cell r="K399">
            <v>128.955223880597</v>
          </cell>
          <cell r="L399">
            <v>81.694915254237287</v>
          </cell>
          <cell r="M399">
            <v>87.734241908006823</v>
          </cell>
          <cell r="N399">
            <v>92.197098313838438</v>
          </cell>
          <cell r="O399">
            <v>73.043478260869563</v>
          </cell>
          <cell r="P399">
            <v>100.57495145137081</v>
          </cell>
          <cell r="Q399">
            <v>112.06225680933852</v>
          </cell>
          <cell r="R399">
            <v>0</v>
          </cell>
          <cell r="S399">
            <v>102.77185501066097</v>
          </cell>
          <cell r="T399">
            <v>96.986817325800374</v>
          </cell>
          <cell r="U399">
            <v>101.58368921600834</v>
          </cell>
          <cell r="V399">
            <v>93.333333333333329</v>
          </cell>
          <cell r="W399">
            <v>100.32397773604696</v>
          </cell>
        </row>
        <row r="400">
          <cell r="B400">
            <v>38546</v>
          </cell>
          <cell r="C400">
            <v>0.91320754716981123</v>
          </cell>
          <cell r="D400">
            <v>83.739837398373979</v>
          </cell>
          <cell r="E400">
            <v>133.33318584070796</v>
          </cell>
          <cell r="F400">
            <v>67.886178861788622</v>
          </cell>
          <cell r="G400">
            <v>111.96517436425273</v>
          </cell>
          <cell r="H400">
            <v>133.33333333333331</v>
          </cell>
          <cell r="I400">
            <v>129.10344827586206</v>
          </cell>
          <cell r="J400">
            <v>146.98104892022917</v>
          </cell>
          <cell r="K400">
            <v>128.35820895522389</v>
          </cell>
          <cell r="L400">
            <v>82.033898305084733</v>
          </cell>
          <cell r="M400">
            <v>87.734241908006823</v>
          </cell>
          <cell r="N400">
            <v>92.813115246911906</v>
          </cell>
          <cell r="O400">
            <v>72.608695652173921</v>
          </cell>
          <cell r="P400">
            <v>100.54866311067391</v>
          </cell>
          <cell r="Q400">
            <v>111.54345006485084</v>
          </cell>
          <cell r="R400">
            <v>0</v>
          </cell>
          <cell r="S400">
            <v>103.19829424307036</v>
          </cell>
          <cell r="T400">
            <v>96.986817325800374</v>
          </cell>
          <cell r="U400">
            <v>102.26242286192114</v>
          </cell>
          <cell r="V400">
            <v>92.777777777777786</v>
          </cell>
          <cell r="W400">
            <v>100.29775499500921</v>
          </cell>
        </row>
        <row r="401">
          <cell r="B401">
            <v>38547</v>
          </cell>
          <cell r="C401">
            <v>0.93018867924528292</v>
          </cell>
          <cell r="D401">
            <v>84.552845528455293</v>
          </cell>
          <cell r="E401">
            <v>133.33318584070796</v>
          </cell>
          <cell r="F401">
            <v>68.292682926829272</v>
          </cell>
          <cell r="G401">
            <v>112.48170426538495</v>
          </cell>
          <cell r="H401">
            <v>132.98969072164948</v>
          </cell>
          <cell r="I401">
            <v>129.65517241379308</v>
          </cell>
          <cell r="J401">
            <v>147.90656676950198</v>
          </cell>
          <cell r="K401">
            <v>130.44776119402985</v>
          </cell>
          <cell r="L401">
            <v>83.559322033898312</v>
          </cell>
          <cell r="M401">
            <v>88.586030664395238</v>
          </cell>
          <cell r="N401">
            <v>92.813115246911906</v>
          </cell>
          <cell r="O401">
            <v>73.043478260869563</v>
          </cell>
          <cell r="P401">
            <v>101.0125251223256</v>
          </cell>
          <cell r="Q401">
            <v>113.35927367055771</v>
          </cell>
          <cell r="R401">
            <v>0</v>
          </cell>
          <cell r="S401">
            <v>105.11727078891258</v>
          </cell>
          <cell r="T401">
            <v>97.928436911487765</v>
          </cell>
          <cell r="U401">
            <v>102.26242286192114</v>
          </cell>
          <cell r="V401">
            <v>93.333333333333329</v>
          </cell>
          <cell r="W401">
            <v>100.76045949009458</v>
          </cell>
        </row>
        <row r="402">
          <cell r="B402">
            <v>38548</v>
          </cell>
          <cell r="C402">
            <v>0.93018867924528292</v>
          </cell>
          <cell r="D402">
            <v>84.065040650406502</v>
          </cell>
          <cell r="E402">
            <v>132.74336283185841</v>
          </cell>
          <cell r="F402">
            <v>69.512195121951208</v>
          </cell>
          <cell r="G402">
            <v>112.68283930915305</v>
          </cell>
          <cell r="H402">
            <v>133.67697594501718</v>
          </cell>
          <cell r="I402">
            <v>129.65517241379308</v>
          </cell>
          <cell r="J402">
            <v>148.69986778316436</v>
          </cell>
          <cell r="K402">
            <v>133.43283582089552</v>
          </cell>
          <cell r="L402">
            <v>83.559322033898312</v>
          </cell>
          <cell r="M402">
            <v>88.074957410562178</v>
          </cell>
          <cell r="N402">
            <v>92.402539961018434</v>
          </cell>
          <cell r="O402">
            <v>74.34782608695653</v>
          </cell>
          <cell r="P402">
            <v>101.19315146324294</v>
          </cell>
          <cell r="Q402">
            <v>115.95330739299612</v>
          </cell>
          <cell r="R402">
            <v>0</v>
          </cell>
          <cell r="S402">
            <v>105.11727078891258</v>
          </cell>
          <cell r="T402">
            <v>97.363465160075322</v>
          </cell>
          <cell r="U402">
            <v>101.81004688692026</v>
          </cell>
          <cell r="V402">
            <v>95</v>
          </cell>
          <cell r="W402">
            <v>100.94063509787003</v>
          </cell>
        </row>
        <row r="403">
          <cell r="B403">
            <v>38551</v>
          </cell>
          <cell r="C403">
            <v>0.93018867924528292</v>
          </cell>
          <cell r="D403">
            <v>84.065040650406502</v>
          </cell>
          <cell r="E403">
            <v>132.74336283185841</v>
          </cell>
          <cell r="F403">
            <v>69.512195121951208</v>
          </cell>
          <cell r="G403">
            <v>112.68283930915305</v>
          </cell>
          <cell r="H403">
            <v>133.67697594501718</v>
          </cell>
          <cell r="I403">
            <v>129.65517241379308</v>
          </cell>
          <cell r="J403">
            <v>148.69986778316436</v>
          </cell>
          <cell r="K403">
            <v>133.43283582089552</v>
          </cell>
          <cell r="L403">
            <v>83.559322033898312</v>
          </cell>
          <cell r="M403">
            <v>88.074957410562178</v>
          </cell>
          <cell r="N403">
            <v>92.402539961018434</v>
          </cell>
          <cell r="O403">
            <v>74.34782608695653</v>
          </cell>
          <cell r="P403">
            <v>101.19315146324294</v>
          </cell>
          <cell r="Q403">
            <v>115.95330739299612</v>
          </cell>
          <cell r="R403">
            <v>0</v>
          </cell>
          <cell r="S403">
            <v>105.11727078891258</v>
          </cell>
          <cell r="T403">
            <v>97.363465160075322</v>
          </cell>
          <cell r="U403">
            <v>101.81004688692026</v>
          </cell>
          <cell r="V403">
            <v>95</v>
          </cell>
          <cell r="W403">
            <v>100.94063509787003</v>
          </cell>
        </row>
        <row r="404">
          <cell r="B404">
            <v>38552</v>
          </cell>
          <cell r="C404">
            <v>0.92641509433962266</v>
          </cell>
          <cell r="D404">
            <v>84.22764227642277</v>
          </cell>
          <cell r="E404">
            <v>131.85840707964601</v>
          </cell>
          <cell r="F404">
            <v>68.292682926829272</v>
          </cell>
          <cell r="G404">
            <v>112.51569892066968</v>
          </cell>
          <cell r="H404">
            <v>133.67697594501718</v>
          </cell>
          <cell r="I404">
            <v>128.55172413793105</v>
          </cell>
          <cell r="J404">
            <v>148.21507271925958</v>
          </cell>
          <cell r="K404">
            <v>137.31343283582089</v>
          </cell>
          <cell r="L404">
            <v>83.220338983050851</v>
          </cell>
          <cell r="M404">
            <v>88.245315161839869</v>
          </cell>
          <cell r="N404">
            <v>91.786523027944995</v>
          </cell>
          <cell r="O404">
            <v>73.043478260869563</v>
          </cell>
          <cell r="P404">
            <v>101.04305351797358</v>
          </cell>
          <cell r="Q404">
            <v>119.32555123216602</v>
          </cell>
          <cell r="R404">
            <v>0</v>
          </cell>
          <cell r="S404">
            <v>104.69083155650321</v>
          </cell>
          <cell r="T404">
            <v>97.551789077212803</v>
          </cell>
          <cell r="U404">
            <v>101.13131324100746</v>
          </cell>
          <cell r="V404">
            <v>93.333333333333329</v>
          </cell>
          <cell r="W404">
            <v>100.79091170549323</v>
          </cell>
        </row>
        <row r="405">
          <cell r="B405">
            <v>38553</v>
          </cell>
          <cell r="C405">
            <v>0.91698113207547161</v>
          </cell>
          <cell r="D405">
            <v>84.390243902439025</v>
          </cell>
          <cell r="E405">
            <v>131.26831858407081</v>
          </cell>
          <cell r="F405">
            <v>69.105691056910572</v>
          </cell>
          <cell r="G405">
            <v>112.96896099113305</v>
          </cell>
          <cell r="H405">
            <v>131.61512027491409</v>
          </cell>
          <cell r="I405">
            <v>126.89655172413794</v>
          </cell>
          <cell r="J405">
            <v>148.09754664316145</v>
          </cell>
          <cell r="K405">
            <v>136.41791044776119</v>
          </cell>
          <cell r="L405">
            <v>82.372881355932208</v>
          </cell>
          <cell r="M405">
            <v>88.415672913117547</v>
          </cell>
          <cell r="N405">
            <v>91.375762936971611</v>
          </cell>
          <cell r="O405">
            <v>73.91304347826086</v>
          </cell>
          <cell r="P405">
            <v>101.45009879328035</v>
          </cell>
          <cell r="Q405">
            <v>118.54734111543451</v>
          </cell>
          <cell r="R405">
            <v>0</v>
          </cell>
          <cell r="S405">
            <v>103.62473347547973</v>
          </cell>
          <cell r="T405">
            <v>97.740112994350284</v>
          </cell>
          <cell r="U405">
            <v>100.6787336459128</v>
          </cell>
          <cell r="V405">
            <v>94.444444444444443</v>
          </cell>
          <cell r="W405">
            <v>101.19694124414215</v>
          </cell>
        </row>
        <row r="406">
          <cell r="B406">
            <v>38554</v>
          </cell>
          <cell r="C406">
            <v>0.90943396226415096</v>
          </cell>
          <cell r="D406">
            <v>84.552845528455293</v>
          </cell>
          <cell r="E406">
            <v>133.6283185840708</v>
          </cell>
          <cell r="F406">
            <v>69.105691056910572</v>
          </cell>
          <cell r="G406">
            <v>112.82070652225234</v>
          </cell>
          <cell r="H406">
            <v>132.13058419243987</v>
          </cell>
          <cell r="I406">
            <v>130.20689655172413</v>
          </cell>
          <cell r="J406">
            <v>147.89187600998969</v>
          </cell>
          <cell r="K406">
            <v>137.91044776119404</v>
          </cell>
          <cell r="L406">
            <v>81.694915254237287</v>
          </cell>
          <cell r="M406">
            <v>88.586030664395238</v>
          </cell>
          <cell r="N406">
            <v>93.018556894091901</v>
          </cell>
          <cell r="O406">
            <v>73.91304347826086</v>
          </cell>
          <cell r="P406">
            <v>101.31696106781544</v>
          </cell>
          <cell r="Q406">
            <v>119.8443579766537</v>
          </cell>
          <cell r="R406">
            <v>0</v>
          </cell>
          <cell r="S406">
            <v>102.77185501066097</v>
          </cell>
          <cell r="T406">
            <v>97.928436911487765</v>
          </cell>
          <cell r="U406">
            <v>102.48878053283306</v>
          </cell>
          <cell r="V406">
            <v>94.444444444444443</v>
          </cell>
          <cell r="W406">
            <v>101.06413574920907</v>
          </cell>
        </row>
        <row r="407">
          <cell r="B407">
            <v>38555</v>
          </cell>
          <cell r="C407">
            <v>0.90754716981132078</v>
          </cell>
          <cell r="D407">
            <v>84.065040650406502</v>
          </cell>
          <cell r="E407">
            <v>133.92318584070796</v>
          </cell>
          <cell r="F407">
            <v>68.292682926829272</v>
          </cell>
          <cell r="G407">
            <v>112.06526973814672</v>
          </cell>
          <cell r="H407">
            <v>130.58419243986253</v>
          </cell>
          <cell r="I407">
            <v>128</v>
          </cell>
          <cell r="J407">
            <v>147.37769942706038</v>
          </cell>
          <cell r="K407">
            <v>136.71641791044775</v>
          </cell>
          <cell r="L407">
            <v>81.525423728813564</v>
          </cell>
          <cell r="M407">
            <v>88.074957410562178</v>
          </cell>
          <cell r="N407">
            <v>93.223813736191985</v>
          </cell>
          <cell r="O407">
            <v>73.043478260869563</v>
          </cell>
          <cell r="P407">
            <v>100.63855227563749</v>
          </cell>
          <cell r="Q407">
            <v>118.80674448767834</v>
          </cell>
          <cell r="R407">
            <v>0</v>
          </cell>
          <cell r="S407">
            <v>102.55863539445629</v>
          </cell>
          <cell r="T407">
            <v>97.363465160075322</v>
          </cell>
          <cell r="U407">
            <v>102.7149345836512</v>
          </cell>
          <cell r="V407">
            <v>93.333333333333329</v>
          </cell>
          <cell r="W407">
            <v>100.38741985146085</v>
          </cell>
        </row>
        <row r="408">
          <cell r="B408">
            <v>38558</v>
          </cell>
          <cell r="C408">
            <v>0.90943396226415096</v>
          </cell>
          <cell r="D408">
            <v>84.552845528455293</v>
          </cell>
          <cell r="E408">
            <v>135.39823008849558</v>
          </cell>
          <cell r="F408">
            <v>67.886178861788622</v>
          </cell>
          <cell r="G408">
            <v>112.39671762717305</v>
          </cell>
          <cell r="H408">
            <v>133.67697594501718</v>
          </cell>
          <cell r="I408">
            <v>128</v>
          </cell>
          <cell r="J408">
            <v>147.65682385779343</v>
          </cell>
          <cell r="K408">
            <v>138.50746268656718</v>
          </cell>
          <cell r="L408">
            <v>81.694915254237287</v>
          </cell>
          <cell r="M408">
            <v>88.586030664395238</v>
          </cell>
          <cell r="N408">
            <v>94.250590760238808</v>
          </cell>
          <cell r="O408">
            <v>72.608695652173921</v>
          </cell>
          <cell r="P408">
            <v>100.93620413320556</v>
          </cell>
          <cell r="Q408">
            <v>120.36316472114137</v>
          </cell>
          <cell r="R408">
            <v>0</v>
          </cell>
          <cell r="S408">
            <v>102.77185501066097</v>
          </cell>
          <cell r="T408">
            <v>97.928436911487765</v>
          </cell>
          <cell r="U408">
            <v>103.84624782465866</v>
          </cell>
          <cell r="V408">
            <v>92.777777777777786</v>
          </cell>
          <cell r="W408">
            <v>100.68432895159789</v>
          </cell>
        </row>
        <row r="409">
          <cell r="B409">
            <v>38559</v>
          </cell>
          <cell r="C409">
            <v>0.90566037735849059</v>
          </cell>
          <cell r="D409">
            <v>85.040650406504071</v>
          </cell>
          <cell r="E409">
            <v>134.80814159292035</v>
          </cell>
          <cell r="F409">
            <v>68.292682926829272</v>
          </cell>
          <cell r="G409">
            <v>112.27773633367644</v>
          </cell>
          <cell r="H409">
            <v>131.95876288659792</v>
          </cell>
          <cell r="I409">
            <v>127.44827586206897</v>
          </cell>
          <cell r="J409">
            <v>147.50991626267077</v>
          </cell>
          <cell r="K409">
            <v>137.91044776119404</v>
          </cell>
          <cell r="L409">
            <v>81.355932203389841</v>
          </cell>
          <cell r="M409">
            <v>89.097103918228285</v>
          </cell>
          <cell r="N409">
            <v>93.839830669265439</v>
          </cell>
          <cell r="O409">
            <v>73.043478260869563</v>
          </cell>
          <cell r="P409">
            <v>100.82935474843752</v>
          </cell>
          <cell r="Q409">
            <v>119.8443579766537</v>
          </cell>
          <cell r="R409">
            <v>0</v>
          </cell>
          <cell r="S409">
            <v>102.34541577825161</v>
          </cell>
          <cell r="T409">
            <v>98.49340866290018</v>
          </cell>
          <cell r="U409">
            <v>103.39366822956401</v>
          </cell>
          <cell r="V409">
            <v>93.333333333333329</v>
          </cell>
          <cell r="W409">
            <v>100.57774619770254</v>
          </cell>
        </row>
        <row r="410">
          <cell r="B410">
            <v>38560</v>
          </cell>
          <cell r="C410">
            <v>0.90188679245283032</v>
          </cell>
          <cell r="D410">
            <v>87.317073170731703</v>
          </cell>
          <cell r="E410">
            <v>135.98805309734513</v>
          </cell>
          <cell r="F410">
            <v>69.105691056910572</v>
          </cell>
          <cell r="G410">
            <v>113.21825512988792</v>
          </cell>
          <cell r="H410">
            <v>132.81786941580756</v>
          </cell>
          <cell r="I410">
            <v>128.55172413793105</v>
          </cell>
          <cell r="J410">
            <v>148.14161892169824</v>
          </cell>
          <cell r="K410">
            <v>137.91044776119404</v>
          </cell>
          <cell r="L410">
            <v>81.016949152542367</v>
          </cell>
          <cell r="M410">
            <v>91.482112436115841</v>
          </cell>
          <cell r="N410">
            <v>94.661166046132266</v>
          </cell>
          <cell r="O410">
            <v>73.91304347826086</v>
          </cell>
          <cell r="P410">
            <v>101.67397369469909</v>
          </cell>
          <cell r="Q410">
            <v>119.8443579766537</v>
          </cell>
          <cell r="R410">
            <v>0</v>
          </cell>
          <cell r="S410">
            <v>101.91897654584221</v>
          </cell>
          <cell r="T410">
            <v>101.12994350282484</v>
          </cell>
          <cell r="U410">
            <v>104.29862379965952</v>
          </cell>
          <cell r="V410">
            <v>94.444444444444443</v>
          </cell>
          <cell r="W410">
            <v>101.42025749039909</v>
          </cell>
        </row>
        <row r="411">
          <cell r="B411">
            <v>38561</v>
          </cell>
          <cell r="C411">
            <v>0.90754716981132078</v>
          </cell>
          <cell r="D411">
            <v>88.617886178861795</v>
          </cell>
          <cell r="E411">
            <v>135.39823008849558</v>
          </cell>
          <cell r="F411">
            <v>70.325203252032523</v>
          </cell>
          <cell r="G411">
            <v>113.47793652442422</v>
          </cell>
          <cell r="H411">
            <v>133.67697594501718</v>
          </cell>
          <cell r="I411">
            <v>129.10344827586206</v>
          </cell>
          <cell r="J411">
            <v>148.00940208608785</v>
          </cell>
          <cell r="K411">
            <v>134.92537313432834</v>
          </cell>
          <cell r="L411">
            <v>81.525423728813564</v>
          </cell>
          <cell r="M411">
            <v>92.844974446337318</v>
          </cell>
          <cell r="N411">
            <v>94.250590760238808</v>
          </cell>
          <cell r="O411">
            <v>75.217391304347828</v>
          </cell>
          <cell r="P411">
            <v>101.90717671701026</v>
          </cell>
          <cell r="Q411">
            <v>117.25032425421531</v>
          </cell>
          <cell r="R411">
            <v>0</v>
          </cell>
          <cell r="S411">
            <v>102.55863539445629</v>
          </cell>
          <cell r="T411">
            <v>102.63653483992468</v>
          </cell>
          <cell r="U411">
            <v>103.84624782465866</v>
          </cell>
          <cell r="V411">
            <v>96.111111111111114</v>
          </cell>
          <cell r="W411">
            <v>101.65287858025005</v>
          </cell>
        </row>
        <row r="412">
          <cell r="B412">
            <v>38562</v>
          </cell>
          <cell r="C412">
            <v>0.9188679245283019</v>
          </cell>
          <cell r="D412">
            <v>88.130081300813018</v>
          </cell>
          <cell r="E412">
            <v>135.98805309734513</v>
          </cell>
          <cell r="F412">
            <v>70.731707317073173</v>
          </cell>
          <cell r="G412">
            <v>113.78577701394725</v>
          </cell>
          <cell r="H412">
            <v>134.02061855670101</v>
          </cell>
          <cell r="I412">
            <v>133.51724137931035</v>
          </cell>
          <cell r="J412">
            <v>148.30321727633319</v>
          </cell>
          <cell r="K412">
            <v>133.13432835820896</v>
          </cell>
          <cell r="L412">
            <v>82.542372881355931</v>
          </cell>
          <cell r="M412">
            <v>92.333901192504271</v>
          </cell>
          <cell r="N412">
            <v>94.661166046132266</v>
          </cell>
          <cell r="O412">
            <v>75.65217391304347</v>
          </cell>
          <cell r="P412">
            <v>102.18362829982277</v>
          </cell>
          <cell r="Q412">
            <v>115.69390402075229</v>
          </cell>
          <cell r="R412">
            <v>0</v>
          </cell>
          <cell r="S412">
            <v>103.83795309168444</v>
          </cell>
          <cell r="T412">
            <v>102.07156308851224</v>
          </cell>
          <cell r="U412">
            <v>104.29862379965952</v>
          </cell>
          <cell r="V412">
            <v>96.666666666666671</v>
          </cell>
          <cell r="W412">
            <v>101.92864030858244</v>
          </cell>
        </row>
        <row r="413">
          <cell r="B413">
            <v>38565</v>
          </cell>
          <cell r="C413">
            <v>0.93962264150943398</v>
          </cell>
          <cell r="D413">
            <v>93.658536585365866</v>
          </cell>
          <cell r="E413">
            <v>134.51327433628319</v>
          </cell>
          <cell r="F413">
            <v>73.983739837398375</v>
          </cell>
          <cell r="G413">
            <v>114.4118452487748</v>
          </cell>
          <cell r="H413">
            <v>131.44329896907217</v>
          </cell>
          <cell r="I413">
            <v>137.37931034482759</v>
          </cell>
          <cell r="J413">
            <v>148.20038195974729</v>
          </cell>
          <cell r="K413">
            <v>134.92537313432834</v>
          </cell>
          <cell r="L413">
            <v>84.406779661016955</v>
          </cell>
          <cell r="M413">
            <v>98.126064735945491</v>
          </cell>
          <cell r="N413">
            <v>93.634573827165354</v>
          </cell>
          <cell r="O413">
            <v>79.130434782608688</v>
          </cell>
          <cell r="P413">
            <v>102.74585958634023</v>
          </cell>
          <cell r="Q413">
            <v>117.25032425421531</v>
          </cell>
          <cell r="R413">
            <v>0</v>
          </cell>
          <cell r="S413">
            <v>106.18336886993602</v>
          </cell>
          <cell r="T413">
            <v>108.47457627118644</v>
          </cell>
          <cell r="U413">
            <v>103.16751417874586</v>
          </cell>
          <cell r="V413">
            <v>101.11111111111111</v>
          </cell>
          <cell r="W413">
            <v>102.48946860884129</v>
          </cell>
        </row>
        <row r="414">
          <cell r="B414">
            <v>38566</v>
          </cell>
          <cell r="C414">
            <v>0.93773584905660379</v>
          </cell>
          <cell r="D414">
            <v>96.097560975609753</v>
          </cell>
          <cell r="E414">
            <v>132.15327433628318</v>
          </cell>
          <cell r="F414">
            <v>73.983739837398375</v>
          </cell>
          <cell r="G414">
            <v>114.18332562158284</v>
          </cell>
          <cell r="H414">
            <v>123.8831615120275</v>
          </cell>
          <cell r="I414">
            <v>135.72413793103448</v>
          </cell>
          <cell r="J414">
            <v>146.59908917291023</v>
          </cell>
          <cell r="K414">
            <v>134.32835820895522</v>
          </cell>
          <cell r="L414">
            <v>84.237288135593218</v>
          </cell>
          <cell r="M414">
            <v>100.68143100511074</v>
          </cell>
          <cell r="N414">
            <v>91.991779870045065</v>
          </cell>
          <cell r="O414">
            <v>79.130434782608688</v>
          </cell>
          <cell r="P414">
            <v>102.5406409267064</v>
          </cell>
          <cell r="Q414">
            <v>116.73151750972764</v>
          </cell>
          <cell r="R414">
            <v>0</v>
          </cell>
          <cell r="S414">
            <v>105.97014925373134</v>
          </cell>
          <cell r="T414">
            <v>111.2994350282486</v>
          </cell>
          <cell r="U414">
            <v>101.3574672918256</v>
          </cell>
          <cell r="V414">
            <v>101.11111111111111</v>
          </cell>
          <cell r="W414">
            <v>102.28476204977245</v>
          </cell>
        </row>
        <row r="415">
          <cell r="B415">
            <v>38567</v>
          </cell>
          <cell r="C415">
            <v>0.94528301886792443</v>
          </cell>
          <cell r="D415">
            <v>95.284552845528452</v>
          </cell>
          <cell r="E415">
            <v>133.03823008849557</v>
          </cell>
          <cell r="F415">
            <v>73.983739837398375</v>
          </cell>
          <cell r="G415">
            <v>114.45056138396019</v>
          </cell>
          <cell r="H415">
            <v>121.64948453608247</v>
          </cell>
          <cell r="I415">
            <v>135.72413793103448</v>
          </cell>
          <cell r="J415">
            <v>144.83619803143822</v>
          </cell>
          <cell r="K415">
            <v>136.11940298507463</v>
          </cell>
          <cell r="L415">
            <v>84.915254237288138</v>
          </cell>
          <cell r="M415">
            <v>99.829642248722323</v>
          </cell>
          <cell r="N415">
            <v>92.607796803118532</v>
          </cell>
          <cell r="O415">
            <v>79.130434782608688</v>
          </cell>
          <cell r="P415">
            <v>102.78062803693935</v>
          </cell>
          <cell r="Q415">
            <v>118.28793774319067</v>
          </cell>
          <cell r="R415">
            <v>0</v>
          </cell>
          <cell r="S415">
            <v>106.82302771855009</v>
          </cell>
          <cell r="T415">
            <v>110.3578154425612</v>
          </cell>
          <cell r="U415">
            <v>102.0362009377384</v>
          </cell>
          <cell r="V415">
            <v>101.11111111111111</v>
          </cell>
          <cell r="W415">
            <v>102.52415029860089</v>
          </cell>
        </row>
        <row r="416">
          <cell r="B416">
            <v>38568</v>
          </cell>
          <cell r="C416">
            <v>0.93396226415094352</v>
          </cell>
          <cell r="D416">
            <v>94.308943089430898</v>
          </cell>
          <cell r="E416">
            <v>130.67831858407081</v>
          </cell>
          <cell r="F416">
            <v>74.390243902439025</v>
          </cell>
          <cell r="G416">
            <v>113.70928903955657</v>
          </cell>
          <cell r="H416">
            <v>119.93127147766323</v>
          </cell>
          <cell r="I416">
            <v>134.62068965517241</v>
          </cell>
          <cell r="J416">
            <v>143.16145144703981</v>
          </cell>
          <cell r="K416">
            <v>131.9402985074627</v>
          </cell>
          <cell r="L416">
            <v>83.898305084745758</v>
          </cell>
          <cell r="M416">
            <v>98.807495741056215</v>
          </cell>
          <cell r="N416">
            <v>90.965064447691532</v>
          </cell>
          <cell r="O416">
            <v>79.565217391304344</v>
          </cell>
          <cell r="P416">
            <v>102.11493940961476</v>
          </cell>
          <cell r="Q416">
            <v>114.6562905317769</v>
          </cell>
          <cell r="R416">
            <v>0</v>
          </cell>
          <cell r="S416">
            <v>105.54371002132197</v>
          </cell>
          <cell r="T416">
            <v>109.22787193973636</v>
          </cell>
          <cell r="U416">
            <v>100.22622192418274</v>
          </cell>
          <cell r="V416">
            <v>101.66666666666666</v>
          </cell>
          <cell r="W416">
            <v>101.86012282393544</v>
          </cell>
        </row>
        <row r="417">
          <cell r="B417">
            <v>38569</v>
          </cell>
          <cell r="C417">
            <v>0.92830188679245285</v>
          </cell>
          <cell r="D417">
            <v>93.495934959349597</v>
          </cell>
          <cell r="E417">
            <v>128.61345132743364</v>
          </cell>
          <cell r="F417">
            <v>73.983739837398375</v>
          </cell>
          <cell r="G417">
            <v>112.29473366131882</v>
          </cell>
          <cell r="H417">
            <v>116.49484536082475</v>
          </cell>
          <cell r="I417">
            <v>133.51724137931035</v>
          </cell>
          <cell r="J417">
            <v>141.6189216982518</v>
          </cell>
          <cell r="K417">
            <v>129.55223880597015</v>
          </cell>
          <cell r="L417">
            <v>83.389830508474574</v>
          </cell>
          <cell r="M417">
            <v>97.955706984667799</v>
          </cell>
          <cell r="N417">
            <v>89.527712137751251</v>
          </cell>
          <cell r="O417">
            <v>79.130434782608688</v>
          </cell>
          <cell r="P417">
            <v>100.84461894626156</v>
          </cell>
          <cell r="Q417">
            <v>112.5810635538262</v>
          </cell>
          <cell r="R417">
            <v>0</v>
          </cell>
          <cell r="S417">
            <v>104.9040511727079</v>
          </cell>
          <cell r="T417">
            <v>108.28625235404897</v>
          </cell>
          <cell r="U417">
            <v>98.6425327081744</v>
          </cell>
          <cell r="V417">
            <v>101.11111111111111</v>
          </cell>
          <cell r="W417">
            <v>100.59297230540187</v>
          </cell>
        </row>
        <row r="418">
          <cell r="B418">
            <v>38572</v>
          </cell>
          <cell r="C418">
            <v>0.92075471698113209</v>
          </cell>
          <cell r="D418">
            <v>93.82113821138212</v>
          </cell>
          <cell r="E418">
            <v>128.90840707964603</v>
          </cell>
          <cell r="F418">
            <v>73.170731707317074</v>
          </cell>
          <cell r="G418">
            <v>112.55063787193458</v>
          </cell>
          <cell r="H418">
            <v>116.15120274914091</v>
          </cell>
          <cell r="I418">
            <v>132.9655172413793</v>
          </cell>
          <cell r="J418">
            <v>141.04598207727338</v>
          </cell>
          <cell r="K418">
            <v>132.53731343283582</v>
          </cell>
          <cell r="L418">
            <v>82.711864406779654</v>
          </cell>
          <cell r="M418">
            <v>98.296422487223168</v>
          </cell>
          <cell r="N418">
            <v>89.733030581544611</v>
          </cell>
          <cell r="O418">
            <v>78.260869565217391</v>
          </cell>
          <cell r="P418">
            <v>101.07442992461182</v>
          </cell>
          <cell r="Q418">
            <v>115.17509727626458</v>
          </cell>
          <cell r="R418">
            <v>0</v>
          </cell>
          <cell r="S418">
            <v>104.05117270788912</v>
          </cell>
          <cell r="T418">
            <v>108.66290018832392</v>
          </cell>
          <cell r="U418">
            <v>98.868754632357124</v>
          </cell>
          <cell r="V418">
            <v>100</v>
          </cell>
          <cell r="W418">
            <v>100.82220981576411</v>
          </cell>
        </row>
        <row r="419">
          <cell r="B419">
            <v>38573</v>
          </cell>
          <cell r="C419">
            <v>0.9358490566037736</v>
          </cell>
          <cell r="D419">
            <v>94.634146341463406</v>
          </cell>
          <cell r="E419">
            <v>128.90840707964603</v>
          </cell>
          <cell r="F419">
            <v>74.796747967479675</v>
          </cell>
          <cell r="G419">
            <v>113.90759119538427</v>
          </cell>
          <cell r="H419">
            <v>117.35395189003437</v>
          </cell>
          <cell r="I419">
            <v>133.51724137931035</v>
          </cell>
          <cell r="J419">
            <v>143.67562802996915</v>
          </cell>
          <cell r="K419">
            <v>134.92537313432834</v>
          </cell>
          <cell r="L419">
            <v>84.067796610169481</v>
          </cell>
          <cell r="M419">
            <v>99.148211243611584</v>
          </cell>
          <cell r="N419">
            <v>89.733030581544611</v>
          </cell>
          <cell r="O419">
            <v>80</v>
          </cell>
          <cell r="P419">
            <v>102.29302171756144</v>
          </cell>
          <cell r="Q419">
            <v>117.25032425421531</v>
          </cell>
          <cell r="R419">
            <v>0</v>
          </cell>
          <cell r="S419">
            <v>105.75692963752665</v>
          </cell>
          <cell r="T419">
            <v>109.60451977401129</v>
          </cell>
          <cell r="U419">
            <v>98.868754632357124</v>
          </cell>
          <cell r="V419">
            <v>102.22222222222221</v>
          </cell>
          <cell r="W419">
            <v>102.03776074709434</v>
          </cell>
        </row>
        <row r="420">
          <cell r="B420">
            <v>38574</v>
          </cell>
          <cell r="C420">
            <v>0.94716981132075462</v>
          </cell>
          <cell r="D420">
            <v>98.211382113821131</v>
          </cell>
          <cell r="E420">
            <v>131.85840707964601</v>
          </cell>
          <cell r="F420">
            <v>76.829268292682926</v>
          </cell>
          <cell r="G420">
            <v>115.94538192050918</v>
          </cell>
          <cell r="H420">
            <v>118.04123711340206</v>
          </cell>
          <cell r="I420">
            <v>134.62068965517241</v>
          </cell>
          <cell r="J420">
            <v>145.30630233583076</v>
          </cell>
          <cell r="K420">
            <v>134.32835820895522</v>
          </cell>
          <cell r="L420">
            <v>85.084745762711862</v>
          </cell>
          <cell r="M420">
            <v>102.8960817717206</v>
          </cell>
          <cell r="N420">
            <v>91.786523027944995</v>
          </cell>
          <cell r="O420">
            <v>82.173913043478265</v>
          </cell>
          <cell r="P420">
            <v>104.12302943446147</v>
          </cell>
          <cell r="Q420">
            <v>116.73151750972764</v>
          </cell>
          <cell r="R420">
            <v>0</v>
          </cell>
          <cell r="S420">
            <v>107.0362473347548</v>
          </cell>
          <cell r="T420">
            <v>113.74764595103579</v>
          </cell>
          <cell r="U420">
            <v>101.13131324100746</v>
          </cell>
          <cell r="V420">
            <v>105</v>
          </cell>
          <cell r="W420">
            <v>103.8632018812702</v>
          </cell>
        </row>
        <row r="421">
          <cell r="B421">
            <v>38575</v>
          </cell>
          <cell r="C421">
            <v>0.94905660377358503</v>
          </cell>
          <cell r="D421">
            <v>98.536585365853654</v>
          </cell>
          <cell r="E421">
            <v>134.51327433628319</v>
          </cell>
          <cell r="F421">
            <v>76.829268292682926</v>
          </cell>
          <cell r="G421">
            <v>117.44586823293892</v>
          </cell>
          <cell r="H421">
            <v>118.72852233676976</v>
          </cell>
          <cell r="I421">
            <v>135.72413793103448</v>
          </cell>
          <cell r="J421">
            <v>145.87924195680918</v>
          </cell>
          <cell r="K421">
            <v>135.52238805970148</v>
          </cell>
          <cell r="L421">
            <v>85.254237288135599</v>
          </cell>
          <cell r="M421">
            <v>103.23679727427597</v>
          </cell>
          <cell r="N421">
            <v>93.634573827165354</v>
          </cell>
          <cell r="O421">
            <v>82.173913043478265</v>
          </cell>
          <cell r="P421">
            <v>105.47051889792492</v>
          </cell>
          <cell r="Q421">
            <v>117.76913099870299</v>
          </cell>
          <cell r="R421">
            <v>0</v>
          </cell>
          <cell r="S421">
            <v>107.24946695095949</v>
          </cell>
          <cell r="T421">
            <v>114.12429378531073</v>
          </cell>
          <cell r="U421">
            <v>103.16751417874586</v>
          </cell>
          <cell r="V421">
            <v>105</v>
          </cell>
          <cell r="W421">
            <v>105.20732883317261</v>
          </cell>
        </row>
        <row r="422">
          <cell r="B422">
            <v>38576</v>
          </cell>
          <cell r="C422">
            <v>0.94716981132075462</v>
          </cell>
          <cell r="D422">
            <v>97.723577235772368</v>
          </cell>
          <cell r="E422">
            <v>145.42761061946902</v>
          </cell>
          <cell r="F422">
            <v>76.016260162601625</v>
          </cell>
          <cell r="G422">
            <v>117.57712537417729</v>
          </cell>
          <cell r="H422">
            <v>117.35395189003437</v>
          </cell>
          <cell r="I422">
            <v>141.24137931034483</v>
          </cell>
          <cell r="J422">
            <v>146.07022183046863</v>
          </cell>
          <cell r="K422">
            <v>133.13432835820896</v>
          </cell>
          <cell r="L422">
            <v>85.084745762711862</v>
          </cell>
          <cell r="M422">
            <v>102.38500851788757</v>
          </cell>
          <cell r="N422">
            <v>101.23203386614692</v>
          </cell>
          <cell r="O422">
            <v>81.304347826086953</v>
          </cell>
          <cell r="P422">
            <v>105.58839242556584</v>
          </cell>
          <cell r="Q422">
            <v>115.69390402075229</v>
          </cell>
          <cell r="R422">
            <v>0</v>
          </cell>
          <cell r="S422">
            <v>107.0362473347548</v>
          </cell>
          <cell r="T422">
            <v>113.18267419962336</v>
          </cell>
          <cell r="U422">
            <v>111.53847198051763</v>
          </cell>
          <cell r="V422">
            <v>103.8888888888889</v>
          </cell>
          <cell r="W422">
            <v>105.32490822040637</v>
          </cell>
        </row>
        <row r="423">
          <cell r="B423">
            <v>38579</v>
          </cell>
          <cell r="C423">
            <v>0.93773584905660379</v>
          </cell>
          <cell r="D423">
            <v>97.235772357723576</v>
          </cell>
          <cell r="E423">
            <v>148.37743362831858</v>
          </cell>
          <cell r="F423">
            <v>75.609756097560975</v>
          </cell>
          <cell r="G423">
            <v>117.92084911094534</v>
          </cell>
          <cell r="H423">
            <v>115.80756013745706</v>
          </cell>
          <cell r="I423">
            <v>140.13793103448276</v>
          </cell>
          <cell r="J423">
            <v>146.68723372998386</v>
          </cell>
          <cell r="K423">
            <v>131.34328358208955</v>
          </cell>
          <cell r="L423">
            <v>84.237288135593218</v>
          </cell>
          <cell r="M423">
            <v>101.87393526405451</v>
          </cell>
          <cell r="N423">
            <v>103.28540310916065</v>
          </cell>
          <cell r="O423">
            <v>80.869565217391298</v>
          </cell>
          <cell r="P423">
            <v>105.8970684260068</v>
          </cell>
          <cell r="Q423">
            <v>114.13748378728923</v>
          </cell>
          <cell r="R423">
            <v>0</v>
          </cell>
          <cell r="S423">
            <v>105.97014925373134</v>
          </cell>
          <cell r="T423">
            <v>112.61770244821092</v>
          </cell>
          <cell r="U423">
            <v>113.80089484243877</v>
          </cell>
          <cell r="V423">
            <v>103.33333333333334</v>
          </cell>
          <cell r="W423">
            <v>105.63281395388179</v>
          </cell>
        </row>
        <row r="424">
          <cell r="B424">
            <v>38580</v>
          </cell>
          <cell r="C424">
            <v>0.9358490566037736</v>
          </cell>
          <cell r="D424">
            <v>97.398373983739845</v>
          </cell>
          <cell r="E424">
            <v>149.55752212389382</v>
          </cell>
          <cell r="F424">
            <v>76.016260162601625</v>
          </cell>
          <cell r="G424">
            <v>118.23718826428957</v>
          </cell>
          <cell r="H424">
            <v>116.8384879725086</v>
          </cell>
          <cell r="I424">
            <v>139.58620689655172</v>
          </cell>
          <cell r="J424">
            <v>147.34831790803585</v>
          </cell>
          <cell r="K424">
            <v>131.9402985074627</v>
          </cell>
          <cell r="L424">
            <v>84.067796610169481</v>
          </cell>
          <cell r="M424">
            <v>102.0442930153322</v>
          </cell>
          <cell r="N424">
            <v>104.10686168941412</v>
          </cell>
          <cell r="O424">
            <v>81.304347826086953</v>
          </cell>
          <cell r="P424">
            <v>106.18115210773131</v>
          </cell>
          <cell r="Q424">
            <v>114.6562905317769</v>
          </cell>
          <cell r="R424">
            <v>0</v>
          </cell>
          <cell r="S424">
            <v>105.75692963752665</v>
          </cell>
          <cell r="T424">
            <v>112.8060263653484</v>
          </cell>
          <cell r="U424">
            <v>114.70598615926349</v>
          </cell>
          <cell r="V424">
            <v>103.8888888888889</v>
          </cell>
          <cell r="W424">
            <v>105.91618873606387</v>
          </cell>
        </row>
        <row r="425">
          <cell r="B425">
            <v>38581</v>
          </cell>
          <cell r="C425">
            <v>0.94339622641509435</v>
          </cell>
          <cell r="D425">
            <v>94.634146341463406</v>
          </cell>
          <cell r="E425">
            <v>160.76681415929204</v>
          </cell>
          <cell r="F425">
            <v>74.796747967479675</v>
          </cell>
          <cell r="G425">
            <v>118.04644047630291</v>
          </cell>
          <cell r="H425">
            <v>116.8384879725086</v>
          </cell>
          <cell r="I425">
            <v>144</v>
          </cell>
          <cell r="J425">
            <v>147.92125752901424</v>
          </cell>
          <cell r="K425">
            <v>133.13432835820896</v>
          </cell>
          <cell r="L425">
            <v>84.745762711864401</v>
          </cell>
          <cell r="M425">
            <v>99.148211243611584</v>
          </cell>
          <cell r="N425">
            <v>111.90964017218906</v>
          </cell>
          <cell r="O425">
            <v>80</v>
          </cell>
          <cell r="P425">
            <v>106.00985388770638</v>
          </cell>
          <cell r="Q425">
            <v>115.69390402075229</v>
          </cell>
          <cell r="R425">
            <v>0</v>
          </cell>
          <cell r="S425">
            <v>106.60980810234541</v>
          </cell>
          <cell r="T425">
            <v>109.60451977401129</v>
          </cell>
          <cell r="U425">
            <v>123.30316588521799</v>
          </cell>
          <cell r="V425">
            <v>102.22222222222221</v>
          </cell>
          <cell r="W425">
            <v>105.74531797188247</v>
          </cell>
        </row>
        <row r="426">
          <cell r="B426">
            <v>38582</v>
          </cell>
          <cell r="C426">
            <v>0.93018867924528292</v>
          </cell>
          <cell r="D426">
            <v>94.308943089430898</v>
          </cell>
          <cell r="E426">
            <v>162.53672566371682</v>
          </cell>
          <cell r="F426">
            <v>73.983739837398375</v>
          </cell>
          <cell r="G426">
            <v>118.31462053466039</v>
          </cell>
          <cell r="H426">
            <v>123.02405498281787</v>
          </cell>
          <cell r="I426">
            <v>145.10344827586209</v>
          </cell>
          <cell r="J426">
            <v>149.2140443660937</v>
          </cell>
          <cell r="K426">
            <v>133.73134328358211</v>
          </cell>
          <cell r="L426">
            <v>83.559322033898312</v>
          </cell>
          <cell r="M426">
            <v>98.807495741056215</v>
          </cell>
          <cell r="N426">
            <v>113.14167403833595</v>
          </cell>
          <cell r="O426">
            <v>79.130434782608688</v>
          </cell>
          <cell r="P426">
            <v>106.25068900892956</v>
          </cell>
          <cell r="Q426">
            <v>116.21271076523996</v>
          </cell>
          <cell r="R426">
            <v>0</v>
          </cell>
          <cell r="S426">
            <v>105.11727078891258</v>
          </cell>
          <cell r="T426">
            <v>109.22787193973636</v>
          </cell>
          <cell r="U426">
            <v>124.66063317704359</v>
          </cell>
          <cell r="V426">
            <v>101.11111111111111</v>
          </cell>
          <cell r="W426">
            <v>105.98555211558308</v>
          </cell>
        </row>
        <row r="427">
          <cell r="B427">
            <v>38583</v>
          </cell>
          <cell r="C427">
            <v>0.9358490566037736</v>
          </cell>
          <cell r="D427">
            <v>94.308943089430898</v>
          </cell>
          <cell r="E427">
            <v>159.2920353982301</v>
          </cell>
          <cell r="F427">
            <v>73.983739837398375</v>
          </cell>
          <cell r="G427">
            <v>118.08421231550817</v>
          </cell>
          <cell r="H427">
            <v>122.33676975945018</v>
          </cell>
          <cell r="I427">
            <v>144</v>
          </cell>
          <cell r="J427">
            <v>148.96430145438518</v>
          </cell>
          <cell r="K427">
            <v>136.11940298507463</v>
          </cell>
          <cell r="L427">
            <v>84.067796610169481</v>
          </cell>
          <cell r="M427">
            <v>98.807495741056215</v>
          </cell>
          <cell r="N427">
            <v>110.88304795322213</v>
          </cell>
          <cell r="O427">
            <v>79.130434782608688</v>
          </cell>
          <cell r="P427">
            <v>106.04377432731529</v>
          </cell>
          <cell r="Q427">
            <v>118.28793774319067</v>
          </cell>
          <cell r="R427">
            <v>0</v>
          </cell>
          <cell r="S427">
            <v>105.75692963752665</v>
          </cell>
          <cell r="T427">
            <v>109.22787193973636</v>
          </cell>
          <cell r="U427">
            <v>122.1720562643043</v>
          </cell>
          <cell r="V427">
            <v>101.11111111111111</v>
          </cell>
          <cell r="W427">
            <v>105.77915376676985</v>
          </cell>
        </row>
        <row r="428">
          <cell r="B428">
            <v>38586</v>
          </cell>
          <cell r="C428">
            <v>0.92264150943396228</v>
          </cell>
          <cell r="D428">
            <v>95.772357723577244</v>
          </cell>
          <cell r="E428">
            <v>161.65176991150443</v>
          </cell>
          <cell r="F428">
            <v>73.983739837398375</v>
          </cell>
          <cell r="G428">
            <v>119.90859214912322</v>
          </cell>
          <cell r="H428">
            <v>124.39862542955326</v>
          </cell>
          <cell r="I428">
            <v>146.20689655172413</v>
          </cell>
          <cell r="J428">
            <v>149.56662259438812</v>
          </cell>
          <cell r="K428">
            <v>136.71641791044775</v>
          </cell>
          <cell r="L428">
            <v>82.881355932203391</v>
          </cell>
          <cell r="M428">
            <v>100.34071550255537</v>
          </cell>
          <cell r="N428">
            <v>112.5256571052625</v>
          </cell>
          <cell r="O428">
            <v>79.130434782608688</v>
          </cell>
          <cell r="P428">
            <v>107.68213156042501</v>
          </cell>
          <cell r="Q428">
            <v>118.80674448767834</v>
          </cell>
          <cell r="R428">
            <v>0</v>
          </cell>
          <cell r="S428">
            <v>104.26439232409382</v>
          </cell>
          <cell r="T428">
            <v>110.92278719397363</v>
          </cell>
          <cell r="U428">
            <v>123.98189953113079</v>
          </cell>
          <cell r="V428">
            <v>101.11111111111111</v>
          </cell>
          <cell r="W428">
            <v>107.41342265983182</v>
          </cell>
        </row>
        <row r="429">
          <cell r="B429">
            <v>38587</v>
          </cell>
          <cell r="C429">
            <v>0.92830188679245285</v>
          </cell>
          <cell r="D429">
            <v>95.934959349593498</v>
          </cell>
          <cell r="E429">
            <v>157.22699115044247</v>
          </cell>
          <cell r="F429">
            <v>74.796747967479675</v>
          </cell>
          <cell r="G429">
            <v>120.11444867279199</v>
          </cell>
          <cell r="H429">
            <v>125.42955326460481</v>
          </cell>
          <cell r="I429">
            <v>145.65517241379311</v>
          </cell>
          <cell r="J429">
            <v>148.84677537828705</v>
          </cell>
          <cell r="K429">
            <v>139.70149253731344</v>
          </cell>
          <cell r="L429">
            <v>83.389830508474574</v>
          </cell>
          <cell r="M429">
            <v>100.51107325383303</v>
          </cell>
          <cell r="N429">
            <v>109.44557243989522</v>
          </cell>
          <cell r="O429">
            <v>80</v>
          </cell>
          <cell r="P429">
            <v>107.8669979562935</v>
          </cell>
          <cell r="Q429">
            <v>121.40077821011673</v>
          </cell>
          <cell r="R429">
            <v>0</v>
          </cell>
          <cell r="S429">
            <v>104.9040511727079</v>
          </cell>
          <cell r="T429">
            <v>111.11111111111111</v>
          </cell>
          <cell r="U429">
            <v>120.58823130156678</v>
          </cell>
          <cell r="V429">
            <v>102.22222222222221</v>
          </cell>
          <cell r="W429">
            <v>107.59782774196822</v>
          </cell>
        </row>
        <row r="430">
          <cell r="B430">
            <v>38588</v>
          </cell>
          <cell r="C430">
            <v>0.93018867924528292</v>
          </cell>
          <cell r="D430">
            <v>95.934959349593498</v>
          </cell>
          <cell r="E430">
            <v>158.70194690265487</v>
          </cell>
          <cell r="F430">
            <v>74.796747967479675</v>
          </cell>
          <cell r="G430">
            <v>120.45533952161966</v>
          </cell>
          <cell r="H430">
            <v>123.1958762886598</v>
          </cell>
          <cell r="I430">
            <v>146.20689655172413</v>
          </cell>
          <cell r="J430">
            <v>148.28852651682089</v>
          </cell>
          <cell r="K430">
            <v>137.31343283582089</v>
          </cell>
          <cell r="L430">
            <v>83.559322033898312</v>
          </cell>
          <cell r="M430">
            <v>100.51107325383303</v>
          </cell>
          <cell r="N430">
            <v>110.47228786224876</v>
          </cell>
          <cell r="O430">
            <v>80</v>
          </cell>
          <cell r="P430">
            <v>108.17312992376382</v>
          </cell>
          <cell r="Q430">
            <v>119.32555123216602</v>
          </cell>
          <cell r="R430">
            <v>0</v>
          </cell>
          <cell r="S430">
            <v>105.11727078891258</v>
          </cell>
          <cell r="T430">
            <v>111.11111111111111</v>
          </cell>
          <cell r="U430">
            <v>121.71947666920966</v>
          </cell>
          <cell r="V430">
            <v>102.22222222222221</v>
          </cell>
          <cell r="W430">
            <v>107.90319579082713</v>
          </cell>
        </row>
        <row r="431">
          <cell r="B431">
            <v>38589</v>
          </cell>
          <cell r="C431">
            <v>0.92264150943396228</v>
          </cell>
          <cell r="D431">
            <v>94.959349593495929</v>
          </cell>
          <cell r="E431">
            <v>159.88185840707965</v>
          </cell>
          <cell r="F431">
            <v>73.577235772357724</v>
          </cell>
          <cell r="G431">
            <v>119.74239605661998</v>
          </cell>
          <cell r="H431">
            <v>119.93127147766323</v>
          </cell>
          <cell r="I431">
            <v>144</v>
          </cell>
          <cell r="J431">
            <v>147.5392977816953</v>
          </cell>
          <cell r="K431">
            <v>135.52238805970148</v>
          </cell>
          <cell r="L431">
            <v>82.881355932203391</v>
          </cell>
          <cell r="M431">
            <v>99.488926746166953</v>
          </cell>
          <cell r="N431">
            <v>111.29362323911558</v>
          </cell>
          <cell r="O431">
            <v>78.695652173913047</v>
          </cell>
          <cell r="P431">
            <v>107.53288162614587</v>
          </cell>
          <cell r="Q431">
            <v>117.76913099870299</v>
          </cell>
          <cell r="R431">
            <v>0</v>
          </cell>
          <cell r="S431">
            <v>104.26439232409382</v>
          </cell>
          <cell r="T431">
            <v>109.98116760828624</v>
          </cell>
          <cell r="U431">
            <v>122.62443223930519</v>
          </cell>
          <cell r="V431">
            <v>100.55555555555556</v>
          </cell>
          <cell r="W431">
            <v>107.26454516232722</v>
          </cell>
        </row>
        <row r="432">
          <cell r="B432">
            <v>38590</v>
          </cell>
          <cell r="C432">
            <v>0.92075471698113209</v>
          </cell>
          <cell r="D432">
            <v>95.772357723577244</v>
          </cell>
          <cell r="E432">
            <v>161.06194690265488</v>
          </cell>
          <cell r="F432">
            <v>73.983739837398375</v>
          </cell>
          <cell r="G432">
            <v>120.15788628787807</v>
          </cell>
          <cell r="H432">
            <v>121.13402061855669</v>
          </cell>
          <cell r="I432">
            <v>145.65517241379311</v>
          </cell>
          <cell r="J432">
            <v>148.25914499779637</v>
          </cell>
          <cell r="K432">
            <v>137.91044776119404</v>
          </cell>
          <cell r="L432">
            <v>82.711864406779654</v>
          </cell>
          <cell r="M432">
            <v>100.34071550255537</v>
          </cell>
          <cell r="N432">
            <v>112.11508181936904</v>
          </cell>
          <cell r="O432">
            <v>79.130434782608688</v>
          </cell>
          <cell r="P432">
            <v>107.90600646184375</v>
          </cell>
          <cell r="Q432">
            <v>119.8443579766537</v>
          </cell>
          <cell r="R432">
            <v>0</v>
          </cell>
          <cell r="S432">
            <v>104.05117270788912</v>
          </cell>
          <cell r="T432">
            <v>110.92278719397363</v>
          </cell>
          <cell r="U432">
            <v>123.52952355612992</v>
          </cell>
          <cell r="V432">
            <v>101.11111111111111</v>
          </cell>
          <cell r="W432">
            <v>107.63673890608875</v>
          </cell>
        </row>
        <row r="433">
          <cell r="B433">
            <v>38593</v>
          </cell>
          <cell r="C433">
            <v>0.9037735849056604</v>
          </cell>
          <cell r="D433">
            <v>95.284552845528452</v>
          </cell>
          <cell r="E433">
            <v>158.11194690265486</v>
          </cell>
          <cell r="F433">
            <v>72.357723577235774</v>
          </cell>
          <cell r="G433">
            <v>118.85286924333565</v>
          </cell>
          <cell r="H433">
            <v>119.0721649484536</v>
          </cell>
          <cell r="I433">
            <v>143.44827586206895</v>
          </cell>
          <cell r="J433">
            <v>147.61275157925664</v>
          </cell>
          <cell r="K433">
            <v>139.1044776119403</v>
          </cell>
          <cell r="L433">
            <v>81.186440677966104</v>
          </cell>
          <cell r="M433">
            <v>99.829642248722323</v>
          </cell>
          <cell r="N433">
            <v>110.06158937296868</v>
          </cell>
          <cell r="O433">
            <v>77.391304347826079</v>
          </cell>
          <cell r="P433">
            <v>106.73405527335635</v>
          </cell>
          <cell r="Q433">
            <v>120.88197146562905</v>
          </cell>
          <cell r="R433">
            <v>0</v>
          </cell>
          <cell r="S433">
            <v>102.13219616204692</v>
          </cell>
          <cell r="T433">
            <v>110.3578154425612</v>
          </cell>
          <cell r="U433">
            <v>121.26696494747958</v>
          </cell>
          <cell r="V433">
            <v>98.888888888888886</v>
          </cell>
          <cell r="W433">
            <v>106.46771219272868</v>
          </cell>
        </row>
        <row r="434">
          <cell r="B434">
            <v>38594</v>
          </cell>
          <cell r="C434">
            <v>0.89433962264150946</v>
          </cell>
          <cell r="D434">
            <v>95.121951219512198</v>
          </cell>
          <cell r="E434">
            <v>161.65176991150443</v>
          </cell>
          <cell r="F434">
            <v>73.170731707317074</v>
          </cell>
          <cell r="G434">
            <v>120.26553602961314</v>
          </cell>
          <cell r="H434">
            <v>120.79037800687284</v>
          </cell>
          <cell r="I434">
            <v>145.10344827586209</v>
          </cell>
          <cell r="J434">
            <v>148.28852651682089</v>
          </cell>
          <cell r="K434">
            <v>137.91044776119404</v>
          </cell>
          <cell r="L434">
            <v>80.33898305084746</v>
          </cell>
          <cell r="M434">
            <v>99.659284497444631</v>
          </cell>
          <cell r="N434">
            <v>112.5256571052625</v>
          </cell>
          <cell r="O434">
            <v>78.260869565217391</v>
          </cell>
          <cell r="P434">
            <v>108.00267971472913</v>
          </cell>
          <cell r="Q434">
            <v>119.8443579766537</v>
          </cell>
          <cell r="R434">
            <v>0</v>
          </cell>
          <cell r="S434">
            <v>101.06609808102345</v>
          </cell>
          <cell r="T434">
            <v>110.16949152542372</v>
          </cell>
          <cell r="U434">
            <v>123.98189953113079</v>
          </cell>
          <cell r="V434">
            <v>100</v>
          </cell>
          <cell r="W434">
            <v>107.73317092151788</v>
          </cell>
        </row>
        <row r="435">
          <cell r="B435">
            <v>38595</v>
          </cell>
          <cell r="C435">
            <v>0.90566037735849059</v>
          </cell>
          <cell r="D435">
            <v>94.796747967479675</v>
          </cell>
          <cell r="E435">
            <v>165.48672566371681</v>
          </cell>
          <cell r="F435">
            <v>71.951219512195124</v>
          </cell>
          <cell r="G435">
            <v>120.04740365820261</v>
          </cell>
          <cell r="H435">
            <v>137.97250859106529</v>
          </cell>
          <cell r="I435">
            <v>143.44827586206895</v>
          </cell>
          <cell r="J435">
            <v>148.65579550462758</v>
          </cell>
          <cell r="K435">
            <v>137.91044776119404</v>
          </cell>
          <cell r="L435">
            <v>81.355932203389841</v>
          </cell>
          <cell r="M435">
            <v>99.318568994889262</v>
          </cell>
          <cell r="N435">
            <v>115.19516648473633</v>
          </cell>
          <cell r="O435">
            <v>76.956521739130437</v>
          </cell>
          <cell r="P435">
            <v>107.80678917598772</v>
          </cell>
          <cell r="Q435">
            <v>119.8443579766537</v>
          </cell>
          <cell r="R435">
            <v>0</v>
          </cell>
          <cell r="S435">
            <v>102.34541577825161</v>
          </cell>
          <cell r="T435">
            <v>109.79284369114876</v>
          </cell>
          <cell r="U435">
            <v>126.92319178569392</v>
          </cell>
          <cell r="V435">
            <v>98.333333333333329</v>
          </cell>
          <cell r="W435">
            <v>107.53776920604305</v>
          </cell>
        </row>
        <row r="436">
          <cell r="B436">
            <v>38596</v>
          </cell>
          <cell r="C436">
            <v>0.90188679245283032</v>
          </cell>
          <cell r="D436">
            <v>96.58536585365853</v>
          </cell>
          <cell r="E436">
            <v>165.48672566371681</v>
          </cell>
          <cell r="F436">
            <v>72.357723577235774</v>
          </cell>
          <cell r="G436">
            <v>120.61775843020234</v>
          </cell>
          <cell r="H436">
            <v>131.78694158075601</v>
          </cell>
          <cell r="I436">
            <v>142.34482758620689</v>
          </cell>
          <cell r="J436">
            <v>149.16997208755691</v>
          </cell>
          <cell r="K436">
            <v>137.91044776119404</v>
          </cell>
          <cell r="L436">
            <v>81.016949152542367</v>
          </cell>
          <cell r="M436">
            <v>101.19250425894377</v>
          </cell>
          <cell r="N436">
            <v>115.19516648473633</v>
          </cell>
          <cell r="O436">
            <v>77.391304347826079</v>
          </cell>
          <cell r="P436">
            <v>108.31898781408206</v>
          </cell>
          <cell r="Q436">
            <v>119.8443579766537</v>
          </cell>
          <cell r="R436">
            <v>0</v>
          </cell>
          <cell r="S436">
            <v>101.91897654584221</v>
          </cell>
          <cell r="T436">
            <v>111.86440677966101</v>
          </cell>
          <cell r="U436">
            <v>126.92319178569392</v>
          </cell>
          <cell r="V436">
            <v>98.888888888888886</v>
          </cell>
          <cell r="W436">
            <v>108.04868970884299</v>
          </cell>
        </row>
        <row r="437">
          <cell r="B437">
            <v>38597</v>
          </cell>
          <cell r="C437">
            <v>0.90566037735849059</v>
          </cell>
          <cell r="D437">
            <v>98.373983739837399</v>
          </cell>
          <cell r="E437">
            <v>165.48672566371681</v>
          </cell>
          <cell r="F437">
            <v>73.983739837398375</v>
          </cell>
          <cell r="G437">
            <v>121.13334403535443</v>
          </cell>
          <cell r="H437">
            <v>128.52233676975945</v>
          </cell>
          <cell r="I437">
            <v>142.34482758620689</v>
          </cell>
          <cell r="J437">
            <v>148.92022917584836</v>
          </cell>
          <cell r="K437">
            <v>137.31343283582089</v>
          </cell>
          <cell r="L437">
            <v>81.355932203389841</v>
          </cell>
          <cell r="M437">
            <v>103.06643952299829</v>
          </cell>
          <cell r="N437">
            <v>115.19516648473633</v>
          </cell>
          <cell r="O437">
            <v>79.130434782608688</v>
          </cell>
          <cell r="P437">
            <v>108.78200181474351</v>
          </cell>
          <cell r="Q437">
            <v>119.32555123216602</v>
          </cell>
          <cell r="R437">
            <v>0</v>
          </cell>
          <cell r="S437">
            <v>102.34541577825161</v>
          </cell>
          <cell r="T437">
            <v>113.93596986817325</v>
          </cell>
          <cell r="U437">
            <v>126.92319178569392</v>
          </cell>
          <cell r="V437">
            <v>101.11111111111111</v>
          </cell>
          <cell r="W437">
            <v>108.51054830905613</v>
          </cell>
        </row>
        <row r="438">
          <cell r="B438">
            <v>38600</v>
          </cell>
          <cell r="C438">
            <v>0.91132075471698115</v>
          </cell>
          <cell r="D438">
            <v>98.211382113821131</v>
          </cell>
          <cell r="E438">
            <v>168.73141592920354</v>
          </cell>
          <cell r="F438">
            <v>75.203252032520325</v>
          </cell>
          <cell r="G438">
            <v>121.13334403535443</v>
          </cell>
          <cell r="H438">
            <v>128.17869415807561</v>
          </cell>
          <cell r="I438">
            <v>144.55172413793102</v>
          </cell>
          <cell r="J438">
            <v>149.4050242397532</v>
          </cell>
          <cell r="K438">
            <v>143.88059701492537</v>
          </cell>
          <cell r="L438">
            <v>81.355932203389841</v>
          </cell>
          <cell r="M438">
            <v>102.8960817717206</v>
          </cell>
          <cell r="N438">
            <v>117.45379256985015</v>
          </cell>
          <cell r="O438">
            <v>80.434782608695656</v>
          </cell>
          <cell r="P438">
            <v>108.78200181474351</v>
          </cell>
          <cell r="Q438">
            <v>125.03242542153048</v>
          </cell>
          <cell r="R438">
            <v>0</v>
          </cell>
          <cell r="S438">
            <v>102.34541577825161</v>
          </cell>
          <cell r="T438">
            <v>113.93596986817325</v>
          </cell>
          <cell r="U438">
            <v>126.92319178569392</v>
          </cell>
          <cell r="V438">
            <v>101.11111111111111</v>
          </cell>
          <cell r="W438">
            <v>108.51054830905613</v>
          </cell>
        </row>
        <row r="439">
          <cell r="B439">
            <v>38601</v>
          </cell>
          <cell r="C439">
            <v>0.92452830188679247</v>
          </cell>
          <cell r="D439">
            <v>98.373983739837399</v>
          </cell>
          <cell r="E439">
            <v>169.02654867256638</v>
          </cell>
          <cell r="F439">
            <v>75.609756097560975</v>
          </cell>
          <cell r="G439">
            <v>121.46384762840063</v>
          </cell>
          <cell r="H439">
            <v>131.78694158075601</v>
          </cell>
          <cell r="I439">
            <v>144.55172413793102</v>
          </cell>
          <cell r="J439">
            <v>149.15528132804465</v>
          </cell>
          <cell r="K439">
            <v>142.08955223880596</v>
          </cell>
          <cell r="L439">
            <v>83.050847457627114</v>
          </cell>
          <cell r="M439">
            <v>103.06643952299829</v>
          </cell>
          <cell r="N439">
            <v>117.65923421703015</v>
          </cell>
          <cell r="O439">
            <v>80.869565217391298</v>
          </cell>
          <cell r="P439">
            <v>109.07880566132138</v>
          </cell>
          <cell r="Q439">
            <v>123.47600518806745</v>
          </cell>
          <cell r="R439">
            <v>0</v>
          </cell>
          <cell r="S439">
            <v>104.4776119402985</v>
          </cell>
          <cell r="T439">
            <v>113.93596986817325</v>
          </cell>
          <cell r="U439">
            <v>129.63812636934512</v>
          </cell>
          <cell r="V439">
            <v>103.33333333333334</v>
          </cell>
          <cell r="W439">
            <v>108.80661151432098</v>
          </cell>
        </row>
        <row r="440">
          <cell r="B440">
            <v>38602</v>
          </cell>
          <cell r="C440">
            <v>0.92830188679245285</v>
          </cell>
          <cell r="D440">
            <v>98.373983739837399</v>
          </cell>
          <cell r="E440">
            <v>167.55150442477878</v>
          </cell>
          <cell r="F440">
            <v>78.455284552845526</v>
          </cell>
          <cell r="G440">
            <v>121.39113683793047</v>
          </cell>
          <cell r="H440">
            <v>128.69415807560139</v>
          </cell>
          <cell r="I440">
            <v>143.44827586206895</v>
          </cell>
          <cell r="J440">
            <v>148.83208461877479</v>
          </cell>
          <cell r="K440">
            <v>146.86567164179104</v>
          </cell>
          <cell r="L440">
            <v>83.389830508474574</v>
          </cell>
          <cell r="M440">
            <v>103.06643952299829</v>
          </cell>
          <cell r="N440">
            <v>116.63245719298332</v>
          </cell>
          <cell r="O440">
            <v>83.913043478260875</v>
          </cell>
          <cell r="P440">
            <v>109.01350881507423</v>
          </cell>
          <cell r="Q440">
            <v>127.62645914396886</v>
          </cell>
          <cell r="R440">
            <v>0</v>
          </cell>
          <cell r="S440">
            <v>104.9040511727079</v>
          </cell>
          <cell r="T440">
            <v>113.93596986817325</v>
          </cell>
          <cell r="U440">
            <v>128.50681312833768</v>
          </cell>
          <cell r="V440">
            <v>107.22222222222221</v>
          </cell>
          <cell r="W440">
            <v>108.74147760916273</v>
          </cell>
        </row>
        <row r="441">
          <cell r="B441">
            <v>38603</v>
          </cell>
          <cell r="C441">
            <v>0.92452830188679247</v>
          </cell>
          <cell r="D441">
            <v>99.1869918699187</v>
          </cell>
          <cell r="E441">
            <v>169.32141592920357</v>
          </cell>
          <cell r="F441">
            <v>77.235772357723576</v>
          </cell>
          <cell r="G441">
            <v>120.76601289908308</v>
          </cell>
          <cell r="H441">
            <v>134.70790378006873</v>
          </cell>
          <cell r="I441">
            <v>144</v>
          </cell>
          <cell r="J441">
            <v>148.90553841633613</v>
          </cell>
          <cell r="K441">
            <v>147.46268656716416</v>
          </cell>
          <cell r="L441">
            <v>83.050847457627114</v>
          </cell>
          <cell r="M441">
            <v>103.91822827938671</v>
          </cell>
          <cell r="N441">
            <v>117.86449105913024</v>
          </cell>
          <cell r="O441">
            <v>82.608695652173907</v>
          </cell>
          <cell r="P441">
            <v>108.452125539547</v>
          </cell>
          <cell r="Q441">
            <v>128.14526588845655</v>
          </cell>
          <cell r="R441">
            <v>0</v>
          </cell>
          <cell r="S441">
            <v>104.4776119402985</v>
          </cell>
          <cell r="T441">
            <v>114.87758945386064</v>
          </cell>
          <cell r="U441">
            <v>129.86428042016328</v>
          </cell>
          <cell r="V441">
            <v>105.55555555555556</v>
          </cell>
          <cell r="W441">
            <v>108.18149520377607</v>
          </cell>
        </row>
        <row r="442">
          <cell r="B442">
            <v>38604</v>
          </cell>
          <cell r="C442">
            <v>0.93773584905660379</v>
          </cell>
          <cell r="D442">
            <v>100</v>
          </cell>
          <cell r="E442">
            <v>171.97619469026552</v>
          </cell>
          <cell r="F442">
            <v>78.048780487804876</v>
          </cell>
          <cell r="G442">
            <v>122.13052059037386</v>
          </cell>
          <cell r="H442">
            <v>147.766323024055</v>
          </cell>
          <cell r="I442">
            <v>144</v>
          </cell>
          <cell r="J442">
            <v>149.24342588511826</v>
          </cell>
          <cell r="K442">
            <v>145.07462686567166</v>
          </cell>
          <cell r="L442">
            <v>84.237288135593218</v>
          </cell>
          <cell r="M442">
            <v>104.77001703577513</v>
          </cell>
          <cell r="N442">
            <v>119.7124802566573</v>
          </cell>
          <cell r="O442">
            <v>83.478260869565219</v>
          </cell>
          <cell r="P442">
            <v>109.67750142041841</v>
          </cell>
          <cell r="Q442">
            <v>126.07003891050583</v>
          </cell>
          <cell r="R442">
            <v>0</v>
          </cell>
          <cell r="S442">
            <v>105.97014925373134</v>
          </cell>
          <cell r="T442">
            <v>115.81920903954803</v>
          </cell>
          <cell r="U442">
            <v>131.9004134845371</v>
          </cell>
          <cell r="V442">
            <v>106.66666666666667</v>
          </cell>
          <cell r="W442">
            <v>109.40381329408382</v>
          </cell>
        </row>
        <row r="443">
          <cell r="B443">
            <v>38607</v>
          </cell>
          <cell r="C443">
            <v>0.94528301886792443</v>
          </cell>
          <cell r="D443">
            <v>100.16260162601627</v>
          </cell>
          <cell r="E443">
            <v>171.38628318584071</v>
          </cell>
          <cell r="F443">
            <v>77.235772357723576</v>
          </cell>
          <cell r="G443">
            <v>123.68388747769103</v>
          </cell>
          <cell r="H443">
            <v>146.90721649484539</v>
          </cell>
          <cell r="I443">
            <v>144</v>
          </cell>
          <cell r="J443">
            <v>150.30116057000146</v>
          </cell>
          <cell r="K443">
            <v>146.26865671641792</v>
          </cell>
          <cell r="L443">
            <v>84.915254237288138</v>
          </cell>
          <cell r="M443">
            <v>104.9403747870528</v>
          </cell>
          <cell r="N443">
            <v>119.30184336907053</v>
          </cell>
          <cell r="O443">
            <v>82.608695652173907</v>
          </cell>
          <cell r="P443">
            <v>111.07247949933432</v>
          </cell>
          <cell r="Q443">
            <v>127.10765239948118</v>
          </cell>
          <cell r="R443">
            <v>0</v>
          </cell>
          <cell r="S443">
            <v>106.82302771855009</v>
          </cell>
          <cell r="T443">
            <v>116.00753295668549</v>
          </cell>
          <cell r="U443">
            <v>131.44796963617159</v>
          </cell>
          <cell r="V443">
            <v>105.55555555555556</v>
          </cell>
          <cell r="W443">
            <v>110.79531035882862</v>
          </cell>
        </row>
        <row r="444">
          <cell r="B444">
            <v>38608</v>
          </cell>
          <cell r="C444">
            <v>0.95283018867924529</v>
          </cell>
          <cell r="D444">
            <v>100.16260162601627</v>
          </cell>
          <cell r="E444">
            <v>170.20637168141596</v>
          </cell>
          <cell r="F444">
            <v>77.235772357723576</v>
          </cell>
          <cell r="G444">
            <v>124.2466878818497</v>
          </cell>
          <cell r="H444">
            <v>151.71821305841922</v>
          </cell>
          <cell r="I444">
            <v>142.34482758620689</v>
          </cell>
          <cell r="J444">
            <v>151.77023652122813</v>
          </cell>
          <cell r="K444">
            <v>148.0597014925373</v>
          </cell>
          <cell r="L444">
            <v>85.593220338983059</v>
          </cell>
          <cell r="M444">
            <v>104.9403747870528</v>
          </cell>
          <cell r="N444">
            <v>118.48050799220368</v>
          </cell>
          <cell r="O444">
            <v>82.608695652173907</v>
          </cell>
          <cell r="P444">
            <v>111.57789404950688</v>
          </cell>
          <cell r="Q444">
            <v>128.66407263294423</v>
          </cell>
          <cell r="R444">
            <v>0</v>
          </cell>
          <cell r="S444">
            <v>107.67590618336887</v>
          </cell>
          <cell r="T444">
            <v>116.00753295668549</v>
          </cell>
          <cell r="U444">
            <v>130.54301406607607</v>
          </cell>
          <cell r="V444">
            <v>105.55555555555556</v>
          </cell>
          <cell r="W444">
            <v>111.29946370265102</v>
          </cell>
        </row>
        <row r="445">
          <cell r="B445">
            <v>38609</v>
          </cell>
          <cell r="C445">
            <v>0.94716981132075462</v>
          </cell>
          <cell r="D445">
            <v>100.32520325203251</v>
          </cell>
          <cell r="E445">
            <v>170.79646017699116</v>
          </cell>
          <cell r="F445">
            <v>77.235772357723576</v>
          </cell>
          <cell r="G445">
            <v>123.92468295262469</v>
          </cell>
          <cell r="H445">
            <v>148.79725085910653</v>
          </cell>
          <cell r="I445">
            <v>141.24137931034483</v>
          </cell>
          <cell r="J445">
            <v>152.53415601586599</v>
          </cell>
          <cell r="K445">
            <v>148.65671641791045</v>
          </cell>
          <cell r="L445">
            <v>85.084745762711862</v>
          </cell>
          <cell r="M445">
            <v>105.1107325383305</v>
          </cell>
          <cell r="N445">
            <v>118.89126808317707</v>
          </cell>
          <cell r="O445">
            <v>82.608695652173907</v>
          </cell>
          <cell r="P445">
            <v>111.28872230184103</v>
          </cell>
          <cell r="Q445">
            <v>129.1828793774319</v>
          </cell>
          <cell r="R445">
            <v>0</v>
          </cell>
          <cell r="S445">
            <v>107.0362473347548</v>
          </cell>
          <cell r="T445">
            <v>116.19585687382296</v>
          </cell>
          <cell r="U445">
            <v>130.99559366117072</v>
          </cell>
          <cell r="V445">
            <v>105.55555555555556</v>
          </cell>
          <cell r="W445">
            <v>111.01101355123586</v>
          </cell>
        </row>
        <row r="446">
          <cell r="B446">
            <v>38610</v>
          </cell>
          <cell r="C446">
            <v>0.98490566037735849</v>
          </cell>
          <cell r="D446">
            <v>100.48780487804878</v>
          </cell>
          <cell r="E446">
            <v>171.09132743362835</v>
          </cell>
          <cell r="F446">
            <v>77.235772357723576</v>
          </cell>
          <cell r="G446">
            <v>125.3354611469419</v>
          </cell>
          <cell r="H446">
            <v>151.89003436426117</v>
          </cell>
          <cell r="I446">
            <v>141.24137931034483</v>
          </cell>
          <cell r="J446">
            <v>152.93080652269722</v>
          </cell>
          <cell r="K446">
            <v>145.67164179104478</v>
          </cell>
          <cell r="L446">
            <v>88.47457627118645</v>
          </cell>
          <cell r="M446">
            <v>105.28109028960817</v>
          </cell>
          <cell r="N446">
            <v>119.09652492527714</v>
          </cell>
          <cell r="O446">
            <v>82.608695652173907</v>
          </cell>
          <cell r="P446">
            <v>112.55565072123335</v>
          </cell>
          <cell r="Q446">
            <v>126.58884565499351</v>
          </cell>
          <cell r="R446">
            <v>0</v>
          </cell>
          <cell r="S446">
            <v>111.30063965884862</v>
          </cell>
          <cell r="T446">
            <v>116.38418079096044</v>
          </cell>
          <cell r="U446">
            <v>131.22174771198885</v>
          </cell>
          <cell r="V446">
            <v>105.55555555555556</v>
          </cell>
          <cell r="W446">
            <v>112.27478049028066</v>
          </cell>
        </row>
        <row r="447">
          <cell r="B447">
            <v>38611</v>
          </cell>
          <cell r="C447">
            <v>0.98867924528301887</v>
          </cell>
          <cell r="D447">
            <v>99.512195121951223</v>
          </cell>
          <cell r="E447">
            <v>175.81106194690267</v>
          </cell>
          <cell r="F447">
            <v>76.422764227642276</v>
          </cell>
          <cell r="G447">
            <v>125.48182702386235</v>
          </cell>
          <cell r="H447">
            <v>160.99656357388318</v>
          </cell>
          <cell r="I447">
            <v>140.13793103448276</v>
          </cell>
          <cell r="J447">
            <v>153.07771411781988</v>
          </cell>
          <cell r="K447">
            <v>142.68656716417911</v>
          </cell>
          <cell r="L447">
            <v>88.813559322033896</v>
          </cell>
          <cell r="M447">
            <v>104.25894378194207</v>
          </cell>
          <cell r="N447">
            <v>122.38192803443779</v>
          </cell>
          <cell r="O447">
            <v>81.739130434782609</v>
          </cell>
          <cell r="P447">
            <v>112.68709242471782</v>
          </cell>
          <cell r="Q447">
            <v>123.99481193255512</v>
          </cell>
          <cell r="R447">
            <v>0</v>
          </cell>
          <cell r="S447">
            <v>111.72707889125799</v>
          </cell>
          <cell r="T447">
            <v>115.2542372881356</v>
          </cell>
          <cell r="U447">
            <v>134.84163786573561</v>
          </cell>
          <cell r="V447">
            <v>104.44444444444446</v>
          </cell>
          <cell r="W447">
            <v>112.40589419546939</v>
          </cell>
        </row>
        <row r="448">
          <cell r="B448">
            <v>38614</v>
          </cell>
          <cell r="C448">
            <v>0.98867924528301887</v>
          </cell>
          <cell r="D448">
            <v>99.512195121951223</v>
          </cell>
          <cell r="E448">
            <v>175.81106194690267</v>
          </cell>
          <cell r="F448">
            <v>76.422764227642276</v>
          </cell>
          <cell r="G448">
            <v>125.48182702386235</v>
          </cell>
          <cell r="H448">
            <v>160.99656357388318</v>
          </cell>
          <cell r="I448">
            <v>140.13793103448276</v>
          </cell>
          <cell r="J448">
            <v>153.07771411781988</v>
          </cell>
          <cell r="K448">
            <v>142.68656716417911</v>
          </cell>
          <cell r="L448">
            <v>88.813559322033896</v>
          </cell>
          <cell r="M448">
            <v>104.25894378194207</v>
          </cell>
          <cell r="N448">
            <v>122.38192803443779</v>
          </cell>
          <cell r="O448">
            <v>81.739130434782609</v>
          </cell>
          <cell r="P448">
            <v>112.68709242471782</v>
          </cell>
          <cell r="Q448">
            <v>123.99481193255512</v>
          </cell>
          <cell r="R448">
            <v>0</v>
          </cell>
          <cell r="S448">
            <v>111.72707889125799</v>
          </cell>
          <cell r="T448">
            <v>115.2542372881356</v>
          </cell>
          <cell r="U448">
            <v>134.84163786573561</v>
          </cell>
          <cell r="V448">
            <v>104.44444444444446</v>
          </cell>
          <cell r="W448">
            <v>112.40589419546939</v>
          </cell>
        </row>
        <row r="449">
          <cell r="B449">
            <v>38615</v>
          </cell>
          <cell r="C449">
            <v>0.98867924528301887</v>
          </cell>
          <cell r="D449">
            <v>101.78861788617886</v>
          </cell>
          <cell r="E449">
            <v>176.10619469026548</v>
          </cell>
          <cell r="F449">
            <v>78.455284552845526</v>
          </cell>
          <cell r="G449">
            <v>127.7188642007951</v>
          </cell>
          <cell r="H449">
            <v>155.32646048109967</v>
          </cell>
          <cell r="I449">
            <v>138.48275862068965</v>
          </cell>
          <cell r="J449">
            <v>153.70941677684732</v>
          </cell>
          <cell r="K449">
            <v>143.28358208955223</v>
          </cell>
          <cell r="L449">
            <v>88.813559322033896</v>
          </cell>
          <cell r="M449">
            <v>106.64395229982964</v>
          </cell>
          <cell r="N449">
            <v>122.58736968161782</v>
          </cell>
          <cell r="O449">
            <v>83.913043478260875</v>
          </cell>
          <cell r="P449">
            <v>114.69603046055477</v>
          </cell>
          <cell r="Q449">
            <v>124.5136186770428</v>
          </cell>
          <cell r="R449">
            <v>0</v>
          </cell>
          <cell r="S449">
            <v>111.72707889125799</v>
          </cell>
          <cell r="T449">
            <v>117.89077212806028</v>
          </cell>
          <cell r="U449">
            <v>135.06799553664754</v>
          </cell>
          <cell r="V449">
            <v>107.22222222222221</v>
          </cell>
          <cell r="W449">
            <v>114.40981914767632</v>
          </cell>
        </row>
        <row r="450">
          <cell r="B450">
            <v>38616</v>
          </cell>
          <cell r="C450">
            <v>0.99056603773584906</v>
          </cell>
          <cell r="D450">
            <v>100</v>
          </cell>
          <cell r="E450">
            <v>172.56637168141594</v>
          </cell>
          <cell r="F450">
            <v>79.674796747967477</v>
          </cell>
          <cell r="G450">
            <v>128.20800951850347</v>
          </cell>
          <cell r="H450">
            <v>147.766323024055</v>
          </cell>
          <cell r="I450">
            <v>136.27586206896552</v>
          </cell>
          <cell r="J450">
            <v>152.34317614220654</v>
          </cell>
          <cell r="K450">
            <v>143.88059701492537</v>
          </cell>
          <cell r="L450">
            <v>88.983050847457619</v>
          </cell>
          <cell r="M450">
            <v>104.77001703577513</v>
          </cell>
          <cell r="N450">
            <v>120.12330194932397</v>
          </cell>
          <cell r="O450">
            <v>85.217391304347828</v>
          </cell>
          <cell r="P450">
            <v>115.13530015348998</v>
          </cell>
          <cell r="Q450">
            <v>125.03242542153048</v>
          </cell>
          <cell r="R450">
            <v>0</v>
          </cell>
          <cell r="S450">
            <v>111.94029850746267</v>
          </cell>
          <cell r="T450">
            <v>115.81920903954803</v>
          </cell>
          <cell r="U450">
            <v>132.35306095299632</v>
          </cell>
          <cell r="V450">
            <v>108.88888888888889</v>
          </cell>
          <cell r="W450">
            <v>114.84799269146831</v>
          </cell>
        </row>
        <row r="451">
          <cell r="B451">
            <v>38617</v>
          </cell>
          <cell r="C451">
            <v>0.99622641509433973</v>
          </cell>
          <cell r="D451">
            <v>100.32520325203251</v>
          </cell>
          <cell r="E451">
            <v>167.84646017699114</v>
          </cell>
          <cell r="F451">
            <v>82.113821138211378</v>
          </cell>
          <cell r="G451">
            <v>128.0673094174638</v>
          </cell>
          <cell r="H451">
            <v>145.18900343642611</v>
          </cell>
          <cell r="I451">
            <v>134.62068965517241</v>
          </cell>
          <cell r="J451">
            <v>150.80064639341853</v>
          </cell>
          <cell r="K451">
            <v>143.28358208955223</v>
          </cell>
          <cell r="L451">
            <v>89.491525423728817</v>
          </cell>
          <cell r="M451">
            <v>105.1107325383305</v>
          </cell>
          <cell r="N451">
            <v>116.83777563677668</v>
          </cell>
          <cell r="O451">
            <v>87.826086956521749</v>
          </cell>
          <cell r="P451">
            <v>115.00894651594685</v>
          </cell>
          <cell r="Q451">
            <v>124.5136186770428</v>
          </cell>
          <cell r="R451">
            <v>0</v>
          </cell>
          <cell r="S451">
            <v>112.57995735607676</v>
          </cell>
          <cell r="T451">
            <v>116.19585687382296</v>
          </cell>
          <cell r="U451">
            <v>128.73303505252039</v>
          </cell>
          <cell r="V451">
            <v>112.22222222222223</v>
          </cell>
          <cell r="W451">
            <v>114.72195435551269</v>
          </cell>
        </row>
        <row r="452">
          <cell r="B452">
            <v>38618</v>
          </cell>
          <cell r="C452">
            <v>0.99622641509433973</v>
          </cell>
          <cell r="D452">
            <v>100.32520325203251</v>
          </cell>
          <cell r="E452">
            <v>167.84646017699114</v>
          </cell>
          <cell r="F452">
            <v>82.113821138211378</v>
          </cell>
          <cell r="G452">
            <v>128.0673094174638</v>
          </cell>
          <cell r="H452">
            <v>145.18900343642611</v>
          </cell>
          <cell r="I452">
            <v>134.62068965517241</v>
          </cell>
          <cell r="J452">
            <v>150.80064639341853</v>
          </cell>
          <cell r="K452">
            <v>143.28358208955223</v>
          </cell>
          <cell r="L452">
            <v>89.491525423728817</v>
          </cell>
          <cell r="M452">
            <v>105.1107325383305</v>
          </cell>
          <cell r="N452">
            <v>116.83777563677668</v>
          </cell>
          <cell r="O452">
            <v>87.826086956521749</v>
          </cell>
          <cell r="P452">
            <v>115.00894651594685</v>
          </cell>
          <cell r="Q452">
            <v>124.5136186770428</v>
          </cell>
          <cell r="R452">
            <v>0</v>
          </cell>
          <cell r="S452">
            <v>112.57995735607676</v>
          </cell>
          <cell r="T452">
            <v>116.19585687382296</v>
          </cell>
          <cell r="U452">
            <v>128.73303505252039</v>
          </cell>
          <cell r="V452">
            <v>112.22222222222223</v>
          </cell>
          <cell r="W452">
            <v>114.72195435551269</v>
          </cell>
        </row>
        <row r="453">
          <cell r="B453">
            <v>38621</v>
          </cell>
          <cell r="C453">
            <v>1.0754716981132075</v>
          </cell>
          <cell r="D453">
            <v>101.46341463414635</v>
          </cell>
          <cell r="E453">
            <v>166.3716814159292</v>
          </cell>
          <cell r="F453">
            <v>84.146341463414629</v>
          </cell>
          <cell r="G453">
            <v>130.92569334932341</v>
          </cell>
          <cell r="H453">
            <v>140.7216494845361</v>
          </cell>
          <cell r="I453">
            <v>136.27586206896552</v>
          </cell>
          <cell r="J453">
            <v>150.77126487439398</v>
          </cell>
          <cell r="K453">
            <v>143.28358208955223</v>
          </cell>
          <cell r="L453">
            <v>96.610169491525426</v>
          </cell>
          <cell r="M453">
            <v>106.30323679727427</v>
          </cell>
          <cell r="N453">
            <v>115.81118341780979</v>
          </cell>
          <cell r="O453">
            <v>90</v>
          </cell>
          <cell r="P453">
            <v>117.57587578335016</v>
          </cell>
          <cell r="Q453">
            <v>124.5136186770428</v>
          </cell>
          <cell r="R453">
            <v>0</v>
          </cell>
          <cell r="S453">
            <v>121.53518123667378</v>
          </cell>
          <cell r="T453">
            <v>117.51412429378531</v>
          </cell>
          <cell r="U453">
            <v>127.60192543160672</v>
          </cell>
          <cell r="V453">
            <v>114.99999999999999</v>
          </cell>
          <cell r="W453">
            <v>117.28247813361754</v>
          </cell>
        </row>
        <row r="454">
          <cell r="B454">
            <v>38622</v>
          </cell>
          <cell r="C454">
            <v>1.0490566037735849</v>
          </cell>
          <cell r="D454">
            <v>101.62601626016261</v>
          </cell>
          <cell r="E454">
            <v>165.48672566371681</v>
          </cell>
          <cell r="F454">
            <v>82.926829268292678</v>
          </cell>
          <cell r="G454">
            <v>130.00122758477417</v>
          </cell>
          <cell r="H454">
            <v>137.45704467353951</v>
          </cell>
          <cell r="I454">
            <v>133.51724137931035</v>
          </cell>
          <cell r="J454">
            <v>149.19935360658144</v>
          </cell>
          <cell r="K454">
            <v>140.8955223880597</v>
          </cell>
          <cell r="L454">
            <v>94.237288135593218</v>
          </cell>
          <cell r="M454">
            <v>106.47359454855196</v>
          </cell>
          <cell r="N454">
            <v>115.19516648473633</v>
          </cell>
          <cell r="O454">
            <v>88.695652173913047</v>
          </cell>
          <cell r="P454">
            <v>116.74567302392241</v>
          </cell>
          <cell r="Q454">
            <v>122.43839169909209</v>
          </cell>
          <cell r="R454">
            <v>0</v>
          </cell>
          <cell r="S454">
            <v>118.5501066098081</v>
          </cell>
          <cell r="T454">
            <v>117.7024482109228</v>
          </cell>
          <cell r="U454">
            <v>126.92319178569392</v>
          </cell>
          <cell r="V454">
            <v>113.33333333333333</v>
          </cell>
          <cell r="W454">
            <v>116.45434705374815</v>
          </cell>
        </row>
        <row r="455">
          <cell r="B455">
            <v>38623</v>
          </cell>
          <cell r="C455">
            <v>1.0396226415094338</v>
          </cell>
          <cell r="D455">
            <v>100.97560975609755</v>
          </cell>
          <cell r="E455">
            <v>162.53672566371682</v>
          </cell>
          <cell r="F455">
            <v>83.739837398373979</v>
          </cell>
          <cell r="G455">
            <v>132.34024872756117</v>
          </cell>
          <cell r="H455">
            <v>139.00343642611682</v>
          </cell>
          <cell r="I455">
            <v>135.72413793103448</v>
          </cell>
          <cell r="J455">
            <v>149.8751285441457</v>
          </cell>
          <cell r="K455">
            <v>138.50746268656718</v>
          </cell>
          <cell r="L455">
            <v>93.389830508474574</v>
          </cell>
          <cell r="M455">
            <v>105.79216354344123</v>
          </cell>
          <cell r="N455">
            <v>113.14167403833595</v>
          </cell>
          <cell r="O455">
            <v>89.565217391304358</v>
          </cell>
          <cell r="P455">
            <v>118.84619624670336</v>
          </cell>
          <cell r="Q455">
            <v>120.36316472114137</v>
          </cell>
          <cell r="R455">
            <v>0</v>
          </cell>
          <cell r="S455">
            <v>117.48400852878464</v>
          </cell>
          <cell r="T455">
            <v>116.94915254237289</v>
          </cell>
          <cell r="U455">
            <v>124.66063317704359</v>
          </cell>
          <cell r="V455">
            <v>114.44444444444444</v>
          </cell>
          <cell r="W455">
            <v>118.54962865215111</v>
          </cell>
        </row>
        <row r="456">
          <cell r="B456">
            <v>38624</v>
          </cell>
          <cell r="C456">
            <v>1.1018867924528302</v>
          </cell>
          <cell r="D456">
            <v>102.11382113821139</v>
          </cell>
          <cell r="E456">
            <v>188.7903539823009</v>
          </cell>
          <cell r="F456">
            <v>84.146341463414629</v>
          </cell>
          <cell r="G456">
            <v>134.85774181059313</v>
          </cell>
          <cell r="H456">
            <v>150.6872852233677</v>
          </cell>
          <cell r="I456">
            <v>142.34482758620689</v>
          </cell>
          <cell r="J456">
            <v>148.96430145438518</v>
          </cell>
          <cell r="K456">
            <v>134.92537313432834</v>
          </cell>
          <cell r="L456">
            <v>98.983050847457633</v>
          </cell>
          <cell r="M456">
            <v>106.984667802385</v>
          </cell>
          <cell r="N456">
            <v>131.41680198505296</v>
          </cell>
          <cell r="O456">
            <v>90</v>
          </cell>
          <cell r="P456">
            <v>121.10699354663636</v>
          </cell>
          <cell r="Q456">
            <v>117.25032425421531</v>
          </cell>
          <cell r="R456">
            <v>0</v>
          </cell>
          <cell r="S456">
            <v>124.52025586353945</v>
          </cell>
          <cell r="T456">
            <v>118.26741996233521</v>
          </cell>
          <cell r="U456">
            <v>144.79635275688031</v>
          </cell>
          <cell r="V456">
            <v>114.99999999999999</v>
          </cell>
          <cell r="W456">
            <v>120.80478438139708</v>
          </cell>
        </row>
        <row r="457">
          <cell r="B457">
            <v>38625</v>
          </cell>
          <cell r="C457">
            <v>1.0528301886792453</v>
          </cell>
          <cell r="D457">
            <v>104.06504065040652</v>
          </cell>
          <cell r="E457">
            <v>185.84070796460176</v>
          </cell>
          <cell r="F457">
            <v>82.113821138211378</v>
          </cell>
          <cell r="G457">
            <v>133.36103268208385</v>
          </cell>
          <cell r="H457">
            <v>146.90721649484539</v>
          </cell>
          <cell r="I457">
            <v>146.75862068965517</v>
          </cell>
          <cell r="J457">
            <v>150.31585132951372</v>
          </cell>
          <cell r="K457">
            <v>132.53731343283582</v>
          </cell>
          <cell r="L457">
            <v>94.576271186440678</v>
          </cell>
          <cell r="M457">
            <v>109.02896081771721</v>
          </cell>
          <cell r="N457">
            <v>129.36355594542582</v>
          </cell>
          <cell r="O457">
            <v>87.826086956521749</v>
          </cell>
          <cell r="P457">
            <v>119.7628961271338</v>
          </cell>
          <cell r="Q457">
            <v>115.17509727626458</v>
          </cell>
          <cell r="R457">
            <v>0</v>
          </cell>
          <cell r="S457">
            <v>118.97654584221749</v>
          </cell>
          <cell r="T457">
            <v>120.52730696798493</v>
          </cell>
          <cell r="U457">
            <v>142.53406564168836</v>
          </cell>
          <cell r="V457">
            <v>112.22222222222223</v>
          </cell>
          <cell r="W457">
            <v>119.4640410089834</v>
          </cell>
        </row>
        <row r="458">
          <cell r="B458">
            <v>38628</v>
          </cell>
          <cell r="C458">
            <v>1.0716981132075472</v>
          </cell>
          <cell r="D458">
            <v>103.90243902439025</v>
          </cell>
          <cell r="E458">
            <v>200</v>
          </cell>
          <cell r="F458">
            <v>83.739837398373979</v>
          </cell>
          <cell r="G458">
            <v>133.26660308407068</v>
          </cell>
          <cell r="H458">
            <v>144.32989690721649</v>
          </cell>
          <cell r="I458">
            <v>144.55172413793102</v>
          </cell>
          <cell r="J458">
            <v>151.90245335683855</v>
          </cell>
          <cell r="K458">
            <v>136.11940298507463</v>
          </cell>
          <cell r="L458">
            <v>96.271186440677965</v>
          </cell>
          <cell r="M458">
            <v>108.85860306643953</v>
          </cell>
          <cell r="N458">
            <v>139.21982687460113</v>
          </cell>
          <cell r="O458">
            <v>89.565217391304358</v>
          </cell>
          <cell r="P458">
            <v>119.67809502811156</v>
          </cell>
          <cell r="Q458">
            <v>118.28793774319067</v>
          </cell>
          <cell r="R458">
            <v>0</v>
          </cell>
          <cell r="S458">
            <v>121.1087420042644</v>
          </cell>
          <cell r="T458">
            <v>120.33898305084745</v>
          </cell>
          <cell r="U458">
            <v>153.39380397629319</v>
          </cell>
          <cell r="V458">
            <v>114.44444444444444</v>
          </cell>
          <cell r="W458">
            <v>119.37945152176485</v>
          </cell>
        </row>
        <row r="459">
          <cell r="B459">
            <v>38629</v>
          </cell>
          <cell r="C459">
            <v>1.0792452830188679</v>
          </cell>
          <cell r="D459">
            <v>106.5040650406504</v>
          </cell>
          <cell r="E459">
            <v>197.93495575221237</v>
          </cell>
          <cell r="F459">
            <v>85.365853658536579</v>
          </cell>
          <cell r="G459">
            <v>134.26283534310994</v>
          </cell>
          <cell r="H459">
            <v>147.766323024055</v>
          </cell>
          <cell r="I459">
            <v>145.65517241379311</v>
          </cell>
          <cell r="J459">
            <v>152.22565006610839</v>
          </cell>
          <cell r="K459">
            <v>137.31343283582089</v>
          </cell>
          <cell r="L459">
            <v>96.949152542372886</v>
          </cell>
          <cell r="M459">
            <v>111.58432708688247</v>
          </cell>
          <cell r="N459">
            <v>137.78235136127421</v>
          </cell>
          <cell r="O459">
            <v>91.304347826086953</v>
          </cell>
          <cell r="P459">
            <v>120.57274662279622</v>
          </cell>
          <cell r="Q459">
            <v>119.32555123216602</v>
          </cell>
          <cell r="R459">
            <v>0</v>
          </cell>
          <cell r="S459">
            <v>121.96162046908316</v>
          </cell>
          <cell r="T459">
            <v>123.35216572504709</v>
          </cell>
          <cell r="U459">
            <v>151.80997901355568</v>
          </cell>
          <cell r="V459">
            <v>116.66666666666667</v>
          </cell>
          <cell r="W459">
            <v>120.27187061192033</v>
          </cell>
        </row>
        <row r="460">
          <cell r="B460">
            <v>38630</v>
          </cell>
          <cell r="C460">
            <v>1.0622641509433963</v>
          </cell>
          <cell r="D460">
            <v>107.31707317073172</v>
          </cell>
          <cell r="E460">
            <v>193.80530973451326</v>
          </cell>
          <cell r="F460">
            <v>86.58536585365853</v>
          </cell>
          <cell r="G460">
            <v>133.11457143126941</v>
          </cell>
          <cell r="H460">
            <v>149.82817869415808</v>
          </cell>
          <cell r="I460">
            <v>145.65517241379311</v>
          </cell>
          <cell r="J460">
            <v>152.28441310415747</v>
          </cell>
          <cell r="K460">
            <v>140.29850746268659</v>
          </cell>
          <cell r="L460">
            <v>95.423728813559322</v>
          </cell>
          <cell r="M460">
            <v>112.43611584327087</v>
          </cell>
          <cell r="N460">
            <v>134.90770834308691</v>
          </cell>
          <cell r="O460">
            <v>92.608695652173907</v>
          </cell>
          <cell r="P460">
            <v>119.54156525868575</v>
          </cell>
          <cell r="Q460">
            <v>121.91958495460442</v>
          </cell>
          <cell r="R460">
            <v>0</v>
          </cell>
          <cell r="S460">
            <v>120.04264392324093</v>
          </cell>
          <cell r="T460">
            <v>124.29378531073448</v>
          </cell>
          <cell r="U460">
            <v>148.64266845490357</v>
          </cell>
          <cell r="V460">
            <v>118.33333333333333</v>
          </cell>
          <cell r="W460">
            <v>119.24326244734304</v>
          </cell>
        </row>
        <row r="461">
          <cell r="B461">
            <v>38631</v>
          </cell>
          <cell r="C461">
            <v>1.0264150943396226</v>
          </cell>
          <cell r="D461">
            <v>107.15447154471545</v>
          </cell>
          <cell r="E461">
            <v>189.97035398230088</v>
          </cell>
          <cell r="F461">
            <v>82.520325203252028</v>
          </cell>
          <cell r="G461">
            <v>129.49791782736381</v>
          </cell>
          <cell r="H461">
            <v>144.84536082474227</v>
          </cell>
          <cell r="I461">
            <v>140.13793103448276</v>
          </cell>
          <cell r="J461">
            <v>150.91817246951666</v>
          </cell>
          <cell r="K461">
            <v>137.91044776119404</v>
          </cell>
          <cell r="L461">
            <v>92.20338983050847</v>
          </cell>
          <cell r="M461">
            <v>112.26575809199319</v>
          </cell>
          <cell r="N461">
            <v>132.23819896361312</v>
          </cell>
          <cell r="O461">
            <v>88.260869565217391</v>
          </cell>
          <cell r="P461">
            <v>116.29368316613385</v>
          </cell>
          <cell r="Q461">
            <v>119.8443579766537</v>
          </cell>
          <cell r="R461">
            <v>0</v>
          </cell>
          <cell r="S461">
            <v>115.99147121535181</v>
          </cell>
          <cell r="T461">
            <v>124.105461393597</v>
          </cell>
          <cell r="U461">
            <v>145.70137620034046</v>
          </cell>
          <cell r="V461">
            <v>112.77777777777777</v>
          </cell>
          <cell r="W461">
            <v>116.00348508687341</v>
          </cell>
        </row>
        <row r="462">
          <cell r="B462">
            <v>38632</v>
          </cell>
          <cell r="C462">
            <v>1.0150943396226415</v>
          </cell>
          <cell r="D462">
            <v>105.6910569105691</v>
          </cell>
          <cell r="E462">
            <v>185.25053097345133</v>
          </cell>
          <cell r="F462">
            <v>81.300813008130078</v>
          </cell>
          <cell r="G462">
            <v>129.606511865079</v>
          </cell>
          <cell r="H462">
            <v>141.23711340206185</v>
          </cell>
          <cell r="I462">
            <v>142.34482758620689</v>
          </cell>
          <cell r="J462">
            <v>151.47642133098282</v>
          </cell>
          <cell r="K462">
            <v>135.52238805970148</v>
          </cell>
          <cell r="L462">
            <v>91.18644067796609</v>
          </cell>
          <cell r="M462">
            <v>110.73253833049404</v>
          </cell>
          <cell r="N462">
            <v>128.95273425275914</v>
          </cell>
          <cell r="O462">
            <v>86.956521739130437</v>
          </cell>
          <cell r="P462">
            <v>116.39120443000941</v>
          </cell>
          <cell r="Q462">
            <v>117.76913099870299</v>
          </cell>
          <cell r="R462">
            <v>0</v>
          </cell>
          <cell r="S462">
            <v>114.71215351812367</v>
          </cell>
          <cell r="T462">
            <v>122.4105461393597</v>
          </cell>
          <cell r="U462">
            <v>142.08141817322911</v>
          </cell>
          <cell r="V462">
            <v>111.11111111111111</v>
          </cell>
          <cell r="W462">
            <v>116.10076299717471</v>
          </cell>
        </row>
        <row r="463">
          <cell r="B463">
            <v>38635</v>
          </cell>
          <cell r="C463">
            <v>1.0150943396226415</v>
          </cell>
          <cell r="D463">
            <v>105.6910569105691</v>
          </cell>
          <cell r="E463">
            <v>185.25053097345133</v>
          </cell>
          <cell r="F463">
            <v>81.300813008130078</v>
          </cell>
          <cell r="G463">
            <v>129.606511865079</v>
          </cell>
          <cell r="H463">
            <v>141.23711340206185</v>
          </cell>
          <cell r="I463">
            <v>142.34482758620689</v>
          </cell>
          <cell r="J463">
            <v>151.47642133098282</v>
          </cell>
          <cell r="K463">
            <v>135.52238805970148</v>
          </cell>
          <cell r="L463">
            <v>91.18644067796609</v>
          </cell>
          <cell r="M463">
            <v>110.73253833049404</v>
          </cell>
          <cell r="N463">
            <v>128.95273425275914</v>
          </cell>
          <cell r="O463">
            <v>86.956521739130437</v>
          </cell>
          <cell r="P463">
            <v>116.39120443000941</v>
          </cell>
          <cell r="Q463">
            <v>117.76913099870299</v>
          </cell>
          <cell r="R463">
            <v>0</v>
          </cell>
          <cell r="S463">
            <v>114.71215351812367</v>
          </cell>
          <cell r="T463">
            <v>122.4105461393597</v>
          </cell>
          <cell r="U463">
            <v>142.08141817322911</v>
          </cell>
          <cell r="V463">
            <v>111.11111111111111</v>
          </cell>
          <cell r="W463">
            <v>116.10076299717471</v>
          </cell>
        </row>
        <row r="464">
          <cell r="B464">
            <v>38636</v>
          </cell>
          <cell r="C464">
            <v>1.0169811320754718</v>
          </cell>
          <cell r="D464">
            <v>110.56910569105692</v>
          </cell>
          <cell r="E464">
            <v>191.74026548672566</v>
          </cell>
          <cell r="F464">
            <v>83.333333333333343</v>
          </cell>
          <cell r="G464">
            <v>132.76707051058082</v>
          </cell>
          <cell r="H464">
            <v>142.78350515463919</v>
          </cell>
          <cell r="I464">
            <v>140.13793103448276</v>
          </cell>
          <cell r="J464">
            <v>153.03364183928306</v>
          </cell>
          <cell r="K464">
            <v>145.67164179104478</v>
          </cell>
          <cell r="L464">
            <v>91.355932203389827</v>
          </cell>
          <cell r="M464">
            <v>115.84327086882453</v>
          </cell>
          <cell r="N464">
            <v>133.47023282975999</v>
          </cell>
          <cell r="O464">
            <v>89.130434782608688</v>
          </cell>
          <cell r="P464">
            <v>119.22949721428388</v>
          </cell>
          <cell r="Q464">
            <v>126.58884565499351</v>
          </cell>
          <cell r="R464">
            <v>0</v>
          </cell>
          <cell r="S464">
            <v>114.92537313432835</v>
          </cell>
          <cell r="T464">
            <v>128.06026365348399</v>
          </cell>
          <cell r="U464">
            <v>147.05884349216603</v>
          </cell>
          <cell r="V464">
            <v>113.88888888888889</v>
          </cell>
          <cell r="W464">
            <v>118.93197313437884</v>
          </cell>
        </row>
        <row r="465">
          <cell r="B465">
            <v>38637</v>
          </cell>
          <cell r="C465">
            <v>1.030188679245283</v>
          </cell>
          <cell r="D465">
            <v>111.0569105691057</v>
          </cell>
          <cell r="E465">
            <v>186.72566371681415</v>
          </cell>
          <cell r="F465">
            <v>83.333333333333343</v>
          </cell>
          <cell r="G465">
            <v>132.85205714879274</v>
          </cell>
          <cell r="H465">
            <v>141.06529209621993</v>
          </cell>
          <cell r="I465">
            <v>137.93103448275863</v>
          </cell>
          <cell r="J465">
            <v>152.73982664903772</v>
          </cell>
          <cell r="K465">
            <v>142.68656716417911</v>
          </cell>
          <cell r="L465">
            <v>92.542372881355931</v>
          </cell>
          <cell r="M465">
            <v>116.35434412265757</v>
          </cell>
          <cell r="N465">
            <v>129.97957287849928</v>
          </cell>
          <cell r="O465">
            <v>89.130434782608688</v>
          </cell>
          <cell r="P465">
            <v>119.30581820340392</v>
          </cell>
          <cell r="Q465">
            <v>123.99481193255512</v>
          </cell>
          <cell r="R465">
            <v>0</v>
          </cell>
          <cell r="S465">
            <v>116.4179104477612</v>
          </cell>
          <cell r="T465">
            <v>128.62523540489644</v>
          </cell>
          <cell r="U465">
            <v>143.21279928760114</v>
          </cell>
          <cell r="V465">
            <v>113.88888888888889</v>
          </cell>
          <cell r="W465">
            <v>119.00810367287554</v>
          </cell>
        </row>
        <row r="466">
          <cell r="B466">
            <v>38638</v>
          </cell>
          <cell r="C466">
            <v>1.0226415094339623</v>
          </cell>
          <cell r="D466">
            <v>111.21951219512196</v>
          </cell>
          <cell r="E466">
            <v>189.38053097345133</v>
          </cell>
          <cell r="F466">
            <v>82.926829268292678</v>
          </cell>
          <cell r="G466">
            <v>132.9370437870046</v>
          </cell>
          <cell r="H466">
            <v>143.47079037800688</v>
          </cell>
          <cell r="I466">
            <v>137.93103448275863</v>
          </cell>
          <cell r="J466">
            <v>152.76920816806228</v>
          </cell>
          <cell r="K466">
            <v>142.08955223880596</v>
          </cell>
          <cell r="L466">
            <v>91.86440677966101</v>
          </cell>
          <cell r="M466">
            <v>116.52470187393527</v>
          </cell>
          <cell r="N466">
            <v>131.82762367771966</v>
          </cell>
          <cell r="O466">
            <v>88.695652173913047</v>
          </cell>
          <cell r="P466">
            <v>119.38213919252394</v>
          </cell>
          <cell r="Q466">
            <v>123.47600518806745</v>
          </cell>
          <cell r="R466">
            <v>0</v>
          </cell>
          <cell r="S466">
            <v>115.56503198294243</v>
          </cell>
          <cell r="T466">
            <v>128.81355932203388</v>
          </cell>
          <cell r="U466">
            <v>145.24900022533956</v>
          </cell>
          <cell r="V466">
            <v>113.33333333333333</v>
          </cell>
          <cell r="W466">
            <v>119.08423421137219</v>
          </cell>
        </row>
        <row r="467">
          <cell r="B467">
            <v>38639</v>
          </cell>
          <cell r="C467">
            <v>1.0113207547169811</v>
          </cell>
          <cell r="D467">
            <v>110.73170731707319</v>
          </cell>
          <cell r="E467">
            <v>187.61061946902655</v>
          </cell>
          <cell r="F467">
            <v>80.487804878048792</v>
          </cell>
          <cell r="G467">
            <v>132.00596795059445</v>
          </cell>
          <cell r="H467">
            <v>146.39175257731958</v>
          </cell>
          <cell r="I467">
            <v>134.62068965517241</v>
          </cell>
          <cell r="J467">
            <v>152.90142500367267</v>
          </cell>
          <cell r="K467">
            <v>136.71641791044775</v>
          </cell>
          <cell r="L467">
            <v>90.847457627118644</v>
          </cell>
          <cell r="M467">
            <v>116.01362862010221</v>
          </cell>
          <cell r="N467">
            <v>130.59558981157272</v>
          </cell>
          <cell r="O467">
            <v>86.08695652173914</v>
          </cell>
          <cell r="P467">
            <v>118.54600035616463</v>
          </cell>
          <cell r="Q467">
            <v>118.80674448767834</v>
          </cell>
          <cell r="R467">
            <v>0</v>
          </cell>
          <cell r="S467">
            <v>114.28571428571428</v>
          </cell>
          <cell r="T467">
            <v>128.24858757062148</v>
          </cell>
          <cell r="U467">
            <v>143.89153293351396</v>
          </cell>
          <cell r="V467">
            <v>110.00000000000001</v>
          </cell>
          <cell r="W467">
            <v>118.25018186739752</v>
          </cell>
        </row>
        <row r="468">
          <cell r="B468">
            <v>38642</v>
          </cell>
          <cell r="C468">
            <v>1.0132075471698114</v>
          </cell>
          <cell r="D468">
            <v>107.47967479674796</v>
          </cell>
          <cell r="E468">
            <v>187.02044247787612</v>
          </cell>
          <cell r="F468">
            <v>80.487804878048792</v>
          </cell>
          <cell r="G468">
            <v>131.58009046355491</v>
          </cell>
          <cell r="H468">
            <v>141.92439862542955</v>
          </cell>
          <cell r="I468">
            <v>132.41379310344828</v>
          </cell>
          <cell r="J468">
            <v>153.23931247245483</v>
          </cell>
          <cell r="K468">
            <v>139.1044776119403</v>
          </cell>
          <cell r="L468">
            <v>91.016949152542367</v>
          </cell>
          <cell r="M468">
            <v>112.60647359454856</v>
          </cell>
          <cell r="N468">
            <v>130.18476811890605</v>
          </cell>
          <cell r="O468">
            <v>86.08695652173914</v>
          </cell>
          <cell r="P468">
            <v>118.16354739957431</v>
          </cell>
          <cell r="Q468">
            <v>120.88197146562905</v>
          </cell>
          <cell r="R468">
            <v>0</v>
          </cell>
          <cell r="S468">
            <v>114.49893390191899</v>
          </cell>
          <cell r="T468">
            <v>124.48210922787193</v>
          </cell>
          <cell r="U468">
            <v>143.43888546505471</v>
          </cell>
          <cell r="V468">
            <v>110.00000000000001</v>
          </cell>
          <cell r="W468">
            <v>117.86868328004196</v>
          </cell>
        </row>
        <row r="469">
          <cell r="B469">
            <v>38643</v>
          </cell>
          <cell r="C469">
            <v>1.0169811320754718</v>
          </cell>
          <cell r="D469">
            <v>105.52845528455283</v>
          </cell>
          <cell r="E469">
            <v>185.54557522123895</v>
          </cell>
          <cell r="F469">
            <v>80.487804878048792</v>
          </cell>
          <cell r="G469">
            <v>131.51115685700526</v>
          </cell>
          <cell r="H469">
            <v>140.37800687285221</v>
          </cell>
          <cell r="I469">
            <v>133.51724137931035</v>
          </cell>
          <cell r="J469">
            <v>153.07771411781988</v>
          </cell>
          <cell r="K469">
            <v>136.71641791044775</v>
          </cell>
          <cell r="L469">
            <v>91.355932203389827</v>
          </cell>
          <cell r="M469">
            <v>110.56218057921636</v>
          </cell>
          <cell r="N469">
            <v>129.15811429824581</v>
          </cell>
          <cell r="O469">
            <v>86.08695652173914</v>
          </cell>
          <cell r="P469">
            <v>118.10164259728806</v>
          </cell>
          <cell r="Q469">
            <v>118.80674448767834</v>
          </cell>
          <cell r="R469">
            <v>0</v>
          </cell>
          <cell r="S469">
            <v>114.92537313432835</v>
          </cell>
          <cell r="T469">
            <v>122.22222222222223</v>
          </cell>
          <cell r="U469">
            <v>142.30770797077642</v>
          </cell>
          <cell r="V469">
            <v>110.00000000000001</v>
          </cell>
          <cell r="W469">
            <v>117.80693295437243</v>
          </cell>
        </row>
        <row r="470">
          <cell r="B470">
            <v>38644</v>
          </cell>
          <cell r="C470">
            <v>1.0075471698113208</v>
          </cell>
          <cell r="D470">
            <v>102.4390243902439</v>
          </cell>
          <cell r="E470">
            <v>182.3008849557522</v>
          </cell>
          <cell r="F470">
            <v>79.268292682926827</v>
          </cell>
          <cell r="G470">
            <v>130.29207074665484</v>
          </cell>
          <cell r="H470">
            <v>135.73883161512029</v>
          </cell>
          <cell r="I470">
            <v>133.51724137931035</v>
          </cell>
          <cell r="J470">
            <v>152.75451740855002</v>
          </cell>
          <cell r="K470">
            <v>137.31343283582089</v>
          </cell>
          <cell r="L470">
            <v>90.508474576271198</v>
          </cell>
          <cell r="M470">
            <v>107.32538330494037</v>
          </cell>
          <cell r="N470">
            <v>126.89948821313199</v>
          </cell>
          <cell r="O470">
            <v>84.782608695652172</v>
          </cell>
          <cell r="P470">
            <v>117.00686040891088</v>
          </cell>
          <cell r="Q470">
            <v>119.32555123216602</v>
          </cell>
          <cell r="R470">
            <v>0</v>
          </cell>
          <cell r="S470">
            <v>113.85927505330491</v>
          </cell>
          <cell r="T470">
            <v>118.64406779661016</v>
          </cell>
          <cell r="U470">
            <v>139.81913105803713</v>
          </cell>
          <cell r="V470">
            <v>108.33333333333333</v>
          </cell>
          <cell r="W470">
            <v>116.71488267438122</v>
          </cell>
        </row>
        <row r="471">
          <cell r="B471">
            <v>38645</v>
          </cell>
          <cell r="C471">
            <v>1.0188679245283019</v>
          </cell>
          <cell r="D471">
            <v>102.92682926829269</v>
          </cell>
          <cell r="E471">
            <v>187.90539823008851</v>
          </cell>
          <cell r="F471">
            <v>78.455284552845526</v>
          </cell>
          <cell r="G471">
            <v>130.68584217036988</v>
          </cell>
          <cell r="H471">
            <v>134.36426116838487</v>
          </cell>
          <cell r="I471">
            <v>133.51724137931035</v>
          </cell>
          <cell r="J471">
            <v>153.04833259879535</v>
          </cell>
          <cell r="K471">
            <v>136.71641791044775</v>
          </cell>
          <cell r="L471">
            <v>91.525423728813564</v>
          </cell>
          <cell r="M471">
            <v>107.83645655877343</v>
          </cell>
          <cell r="N471">
            <v>130.80078505197952</v>
          </cell>
          <cell r="O471">
            <v>83.913043478260875</v>
          </cell>
          <cell r="P471">
            <v>117.36048099183365</v>
          </cell>
          <cell r="Q471">
            <v>118.80674448767834</v>
          </cell>
          <cell r="R471">
            <v>0</v>
          </cell>
          <cell r="S471">
            <v>115.13859275053304</v>
          </cell>
          <cell r="T471">
            <v>119.2090395480226</v>
          </cell>
          <cell r="U471">
            <v>144.11761911096752</v>
          </cell>
          <cell r="V471">
            <v>107.22222222222221</v>
          </cell>
          <cell r="W471">
            <v>117.06762083608248</v>
          </cell>
        </row>
        <row r="472">
          <cell r="B472">
            <v>38646</v>
          </cell>
          <cell r="C472">
            <v>1.030188679245283</v>
          </cell>
          <cell r="D472">
            <v>103.41463414634147</v>
          </cell>
          <cell r="E472">
            <v>194.69026548672565</v>
          </cell>
          <cell r="F472">
            <v>78.048780487804876</v>
          </cell>
          <cell r="G472">
            <v>130.81993219954865</v>
          </cell>
          <cell r="H472">
            <v>134.53608247422682</v>
          </cell>
          <cell r="I472">
            <v>135.72413793103448</v>
          </cell>
          <cell r="J472">
            <v>152.57822829440281</v>
          </cell>
          <cell r="K472">
            <v>146.86567164179104</v>
          </cell>
          <cell r="L472">
            <v>92.542372881355931</v>
          </cell>
          <cell r="M472">
            <v>108.34752981260647</v>
          </cell>
          <cell r="N472">
            <v>135.52372527616038</v>
          </cell>
          <cell r="O472">
            <v>83.478260869565219</v>
          </cell>
          <cell r="P472">
            <v>117.48089855244525</v>
          </cell>
          <cell r="Q472">
            <v>127.62645914396886</v>
          </cell>
          <cell r="R472">
            <v>0</v>
          </cell>
          <cell r="S472">
            <v>116.4179104477612</v>
          </cell>
          <cell r="T472">
            <v>119.77401129943503</v>
          </cell>
          <cell r="U472">
            <v>149.32140210081636</v>
          </cell>
          <cell r="V472">
            <v>106.66666666666667</v>
          </cell>
          <cell r="W472">
            <v>117.1877379079328</v>
          </cell>
        </row>
        <row r="473">
          <cell r="B473">
            <v>38649</v>
          </cell>
          <cell r="C473">
            <v>1.0226415094339623</v>
          </cell>
          <cell r="D473">
            <v>105.04065040650406</v>
          </cell>
          <cell r="E473">
            <v>192.33017699115044</v>
          </cell>
          <cell r="F473">
            <v>77.235772357723576</v>
          </cell>
          <cell r="G473">
            <v>129.98234166517153</v>
          </cell>
          <cell r="H473">
            <v>132.64604810996562</v>
          </cell>
          <cell r="I473">
            <v>130.20689655172413</v>
          </cell>
          <cell r="J473">
            <v>152.12281474952255</v>
          </cell>
          <cell r="K473">
            <v>148.65671641791045</v>
          </cell>
          <cell r="L473">
            <v>91.86440677966101</v>
          </cell>
          <cell r="M473">
            <v>110.0511073253833</v>
          </cell>
          <cell r="N473">
            <v>133.8808697173468</v>
          </cell>
          <cell r="O473">
            <v>82.608695652173907</v>
          </cell>
          <cell r="P473">
            <v>116.72871280411795</v>
          </cell>
          <cell r="Q473">
            <v>129.1828793774319</v>
          </cell>
          <cell r="R473">
            <v>0</v>
          </cell>
          <cell r="S473">
            <v>115.56503198294243</v>
          </cell>
          <cell r="T473">
            <v>121.6572504708098</v>
          </cell>
          <cell r="U473">
            <v>147.51128734053154</v>
          </cell>
          <cell r="V473">
            <v>105.55555555555556</v>
          </cell>
          <cell r="W473">
            <v>116.43742915630443</v>
          </cell>
        </row>
        <row r="474">
          <cell r="B474">
            <v>38650</v>
          </cell>
          <cell r="C474">
            <v>1.0358490566037735</v>
          </cell>
          <cell r="D474">
            <v>106.34146341463415</v>
          </cell>
          <cell r="E474">
            <v>189.97035398230088</v>
          </cell>
          <cell r="F474">
            <v>79.674796747967477</v>
          </cell>
          <cell r="G474">
            <v>131.59803208717742</v>
          </cell>
          <cell r="H474">
            <v>130.41237113402062</v>
          </cell>
          <cell r="I474">
            <v>130.20689655172413</v>
          </cell>
          <cell r="J474">
            <v>152.60760981342733</v>
          </cell>
          <cell r="K474">
            <v>158.80597014925374</v>
          </cell>
          <cell r="L474">
            <v>93.050847457627114</v>
          </cell>
          <cell r="M474">
            <v>111.41396933560476</v>
          </cell>
          <cell r="N474">
            <v>132.23819896361312</v>
          </cell>
          <cell r="O474">
            <v>85.217391304347828</v>
          </cell>
          <cell r="P474">
            <v>118.17965960838855</v>
          </cell>
          <cell r="Q474">
            <v>138.00259403372243</v>
          </cell>
          <cell r="R474">
            <v>0</v>
          </cell>
          <cell r="S474">
            <v>117.05756929637528</v>
          </cell>
          <cell r="T474">
            <v>123.16384180790961</v>
          </cell>
          <cell r="U474">
            <v>145.70137620034046</v>
          </cell>
          <cell r="V474">
            <v>108.88888888888889</v>
          </cell>
          <cell r="W474">
            <v>117.88475528261348</v>
          </cell>
        </row>
        <row r="475">
          <cell r="B475">
            <v>38651</v>
          </cell>
          <cell r="C475">
            <v>1.0358490566037735</v>
          </cell>
          <cell r="D475">
            <v>106.34146341463415</v>
          </cell>
          <cell r="E475">
            <v>194.69026548672565</v>
          </cell>
          <cell r="F475">
            <v>79.268292682926827</v>
          </cell>
          <cell r="G475">
            <v>132.92854512318343</v>
          </cell>
          <cell r="H475">
            <v>126.28865979381443</v>
          </cell>
          <cell r="I475">
            <v>130.20689655172413</v>
          </cell>
          <cell r="J475">
            <v>153.50374614367564</v>
          </cell>
          <cell r="K475">
            <v>159.40298507462686</v>
          </cell>
          <cell r="L475">
            <v>93.050847457627114</v>
          </cell>
          <cell r="M475">
            <v>111.41396933560476</v>
          </cell>
          <cell r="N475">
            <v>135.52372527616038</v>
          </cell>
          <cell r="O475">
            <v>84.782608695652172</v>
          </cell>
          <cell r="P475">
            <v>119.37450709361192</v>
          </cell>
          <cell r="Q475">
            <v>138.52140077821011</v>
          </cell>
          <cell r="R475">
            <v>0</v>
          </cell>
          <cell r="S475">
            <v>117.05756929637528</v>
          </cell>
          <cell r="T475">
            <v>123.16384180790961</v>
          </cell>
          <cell r="U475">
            <v>149.32140210081636</v>
          </cell>
          <cell r="V475">
            <v>108.33333333333333</v>
          </cell>
          <cell r="W475">
            <v>119.07662115752254</v>
          </cell>
        </row>
        <row r="476">
          <cell r="B476">
            <v>38652</v>
          </cell>
          <cell r="C476">
            <v>1.0339622641509434</v>
          </cell>
          <cell r="D476">
            <v>105.20325203252033</v>
          </cell>
          <cell r="E476">
            <v>193.21513274336283</v>
          </cell>
          <cell r="F476">
            <v>80.487804878048792</v>
          </cell>
          <cell r="G476">
            <v>134.45263883511646</v>
          </cell>
          <cell r="H476">
            <v>126.1168384879725</v>
          </cell>
          <cell r="I476">
            <v>132.41379310344828</v>
          </cell>
          <cell r="J476">
            <v>153.31276627001614</v>
          </cell>
          <cell r="K476">
            <v>158.20895522388059</v>
          </cell>
          <cell r="L476">
            <v>92.881355932203391</v>
          </cell>
          <cell r="M476">
            <v>110.22146507666099</v>
          </cell>
          <cell r="N476">
            <v>134.49688665042027</v>
          </cell>
          <cell r="O476">
            <v>86.08695652173914</v>
          </cell>
          <cell r="P476">
            <v>120.74319683183093</v>
          </cell>
          <cell r="Q476">
            <v>137.48378728923475</v>
          </cell>
          <cell r="R476">
            <v>0</v>
          </cell>
          <cell r="S476">
            <v>116.84434968017057</v>
          </cell>
          <cell r="T476">
            <v>121.84557438794728</v>
          </cell>
          <cell r="U476">
            <v>148.19002098644432</v>
          </cell>
          <cell r="V476">
            <v>110.00000000000001</v>
          </cell>
          <cell r="W476">
            <v>120.44189548122959</v>
          </cell>
        </row>
        <row r="477">
          <cell r="B477">
            <v>38653</v>
          </cell>
          <cell r="C477">
            <v>1.0132075471698114</v>
          </cell>
          <cell r="D477">
            <v>105.04065040650406</v>
          </cell>
          <cell r="E477">
            <v>192.62522123893805</v>
          </cell>
          <cell r="F477">
            <v>80.487804878048792</v>
          </cell>
          <cell r="G477">
            <v>134.07492044306366</v>
          </cell>
          <cell r="H477">
            <v>127.66323024054982</v>
          </cell>
          <cell r="I477">
            <v>139.0344827586207</v>
          </cell>
          <cell r="J477">
            <v>153.6506537387983</v>
          </cell>
          <cell r="K477">
            <v>158.20895522388059</v>
          </cell>
          <cell r="L477">
            <v>91.016949152542367</v>
          </cell>
          <cell r="M477">
            <v>110.0511073253833</v>
          </cell>
          <cell r="N477">
            <v>134.08624976283349</v>
          </cell>
          <cell r="O477">
            <v>86.08695652173914</v>
          </cell>
          <cell r="P477">
            <v>120.40399243574196</v>
          </cell>
          <cell r="Q477">
            <v>137.48378728923475</v>
          </cell>
          <cell r="R477">
            <v>0</v>
          </cell>
          <cell r="S477">
            <v>114.49893390191899</v>
          </cell>
          <cell r="T477">
            <v>121.6572504708098</v>
          </cell>
          <cell r="U477">
            <v>147.73757713807885</v>
          </cell>
          <cell r="V477">
            <v>110.00000000000001</v>
          </cell>
          <cell r="W477">
            <v>120.10353753235547</v>
          </cell>
        </row>
        <row r="478">
          <cell r="B478">
            <v>38656</v>
          </cell>
          <cell r="C478">
            <v>1.030188679245283</v>
          </cell>
          <cell r="D478">
            <v>107.96747967479673</v>
          </cell>
          <cell r="E478">
            <v>193.21513274336283</v>
          </cell>
          <cell r="F478">
            <v>81.300813008130078</v>
          </cell>
          <cell r="G478">
            <v>136.42527313761227</v>
          </cell>
          <cell r="H478">
            <v>123.53951890034365</v>
          </cell>
          <cell r="I478">
            <v>135.72413793103448</v>
          </cell>
          <cell r="J478">
            <v>155.01689437343907</v>
          </cell>
          <cell r="K478">
            <v>158.20895522388059</v>
          </cell>
          <cell r="L478">
            <v>92.542372881355931</v>
          </cell>
          <cell r="M478">
            <v>113.11754684838161</v>
          </cell>
          <cell r="N478">
            <v>134.49688665042027</v>
          </cell>
          <cell r="O478">
            <v>86.956521739130437</v>
          </cell>
          <cell r="P478">
            <v>122.51469179040559</v>
          </cell>
          <cell r="Q478">
            <v>137.48378728923475</v>
          </cell>
          <cell r="R478">
            <v>0</v>
          </cell>
          <cell r="S478">
            <v>116.4179104477612</v>
          </cell>
          <cell r="T478">
            <v>125.04708097928436</v>
          </cell>
          <cell r="U478">
            <v>148.19002098644432</v>
          </cell>
          <cell r="V478">
            <v>111.11111111111111</v>
          </cell>
          <cell r="W478">
            <v>122.20896986922465</v>
          </cell>
        </row>
        <row r="479">
          <cell r="B479">
            <v>38657</v>
          </cell>
          <cell r="C479">
            <v>1.0471698113207548</v>
          </cell>
          <cell r="D479">
            <v>110.2439024390244</v>
          </cell>
          <cell r="E479">
            <v>200.29477876106196</v>
          </cell>
          <cell r="F479">
            <v>82.926829268292678</v>
          </cell>
          <cell r="G479">
            <v>139.09668646540572</v>
          </cell>
          <cell r="H479">
            <v>124.22680412371135</v>
          </cell>
          <cell r="I479">
            <v>136.82758620689654</v>
          </cell>
          <cell r="J479">
            <v>156.30968121051859</v>
          </cell>
          <cell r="K479">
            <v>158.80597014925374</v>
          </cell>
          <cell r="L479">
            <v>94.067796610169495</v>
          </cell>
          <cell r="M479">
            <v>115.50255536626916</v>
          </cell>
          <cell r="N479">
            <v>139.42502211500789</v>
          </cell>
          <cell r="O479">
            <v>88.695652173913047</v>
          </cell>
          <cell r="P479">
            <v>124.91371488174488</v>
          </cell>
          <cell r="Q479">
            <v>138.00259403372243</v>
          </cell>
          <cell r="R479">
            <v>0</v>
          </cell>
          <cell r="S479">
            <v>118.3368869936034</v>
          </cell>
          <cell r="T479">
            <v>127.68361581920904</v>
          </cell>
          <cell r="U479">
            <v>153.61989015374675</v>
          </cell>
          <cell r="V479">
            <v>113.33333333333333</v>
          </cell>
          <cell r="W479">
            <v>124.60200646263682</v>
          </cell>
        </row>
        <row r="480">
          <cell r="B480">
            <v>38658</v>
          </cell>
          <cell r="C480">
            <v>1.0377358490566038</v>
          </cell>
          <cell r="D480">
            <v>110.89430894308943</v>
          </cell>
          <cell r="E480">
            <v>198.52486725663718</v>
          </cell>
          <cell r="F480">
            <v>82.113821138211378</v>
          </cell>
          <cell r="G480">
            <v>139.21283487096196</v>
          </cell>
          <cell r="H480">
            <v>125.08591065292096</v>
          </cell>
          <cell r="I480">
            <v>134.62068965517241</v>
          </cell>
          <cell r="J480">
            <v>156.28029969149401</v>
          </cell>
          <cell r="K480">
            <v>158.80597014925374</v>
          </cell>
          <cell r="L480">
            <v>93.220338983050837</v>
          </cell>
          <cell r="M480">
            <v>116.1839863713799</v>
          </cell>
          <cell r="N480">
            <v>138.19298824886098</v>
          </cell>
          <cell r="O480">
            <v>87.826086956521749</v>
          </cell>
          <cell r="P480">
            <v>125.01802023354223</v>
          </cell>
          <cell r="Q480">
            <v>138.00259403372243</v>
          </cell>
          <cell r="R480">
            <v>0</v>
          </cell>
          <cell r="S480">
            <v>117.27078891257996</v>
          </cell>
          <cell r="T480">
            <v>128.43691148775895</v>
          </cell>
          <cell r="U480">
            <v>152.26242286192112</v>
          </cell>
          <cell r="V480">
            <v>112.22222222222223</v>
          </cell>
          <cell r="W480">
            <v>124.70605153191561</v>
          </cell>
        </row>
        <row r="481">
          <cell r="B481">
            <v>38659</v>
          </cell>
          <cell r="C481">
            <v>1.0377358490566038</v>
          </cell>
          <cell r="D481">
            <v>110.89430894308943</v>
          </cell>
          <cell r="E481">
            <v>198.52486725663718</v>
          </cell>
          <cell r="F481">
            <v>82.113821138211378</v>
          </cell>
          <cell r="G481">
            <v>139.21283487096196</v>
          </cell>
          <cell r="H481">
            <v>125.08591065292096</v>
          </cell>
          <cell r="I481">
            <v>134.62068965517241</v>
          </cell>
          <cell r="J481">
            <v>156.28029969149401</v>
          </cell>
          <cell r="K481">
            <v>158.80597014925374</v>
          </cell>
          <cell r="L481">
            <v>93.220338983050837</v>
          </cell>
          <cell r="M481">
            <v>116.1839863713799</v>
          </cell>
          <cell r="N481">
            <v>138.19298824886098</v>
          </cell>
          <cell r="O481">
            <v>87.826086956521749</v>
          </cell>
          <cell r="P481">
            <v>125.01802023354223</v>
          </cell>
          <cell r="Q481">
            <v>138.00259403372243</v>
          </cell>
          <cell r="R481">
            <v>0</v>
          </cell>
          <cell r="S481">
            <v>117.27078891257996</v>
          </cell>
          <cell r="T481">
            <v>128.43691148775895</v>
          </cell>
          <cell r="U481">
            <v>152.26242286192112</v>
          </cell>
          <cell r="V481">
            <v>112.22222222222223</v>
          </cell>
          <cell r="W481">
            <v>124.70605153191561</v>
          </cell>
        </row>
        <row r="482">
          <cell r="B482">
            <v>38660</v>
          </cell>
          <cell r="C482">
            <v>1.0547169811320753</v>
          </cell>
          <cell r="D482">
            <v>113.17073170731706</v>
          </cell>
          <cell r="E482">
            <v>200.58982300884955</v>
          </cell>
          <cell r="F482">
            <v>80.081300813008127</v>
          </cell>
          <cell r="G482">
            <v>141.17130473375573</v>
          </cell>
          <cell r="H482">
            <v>130.41237113402062</v>
          </cell>
          <cell r="I482">
            <v>133.51724137931035</v>
          </cell>
          <cell r="J482">
            <v>157.04421918613193</v>
          </cell>
          <cell r="K482">
            <v>158.20895522388059</v>
          </cell>
          <cell r="L482">
            <v>94.745762711864415</v>
          </cell>
          <cell r="M482">
            <v>118.56899488926746</v>
          </cell>
          <cell r="N482">
            <v>139.63040216049458</v>
          </cell>
          <cell r="O482">
            <v>85.652173913043484</v>
          </cell>
          <cell r="P482">
            <v>126.77679502726356</v>
          </cell>
          <cell r="Q482">
            <v>137.48378728923475</v>
          </cell>
          <cell r="R482">
            <v>0</v>
          </cell>
          <cell r="S482">
            <v>119.18976545842217</v>
          </cell>
          <cell r="T482">
            <v>131.0734463276836</v>
          </cell>
          <cell r="U482">
            <v>153.84617995129406</v>
          </cell>
          <cell r="V482">
            <v>109.44444444444446</v>
          </cell>
          <cell r="W482">
            <v>126.46043749682789</v>
          </cell>
        </row>
        <row r="483">
          <cell r="B483">
            <v>38663</v>
          </cell>
          <cell r="C483">
            <v>1.0792452830188679</v>
          </cell>
          <cell r="D483">
            <v>114.3089430894309</v>
          </cell>
          <cell r="E483">
            <v>211.79920353982303</v>
          </cell>
          <cell r="F483">
            <v>80.894308943089428</v>
          </cell>
          <cell r="G483">
            <v>141.56129897355027</v>
          </cell>
          <cell r="H483">
            <v>133.33333333333331</v>
          </cell>
          <cell r="I483">
            <v>132.41379310344828</v>
          </cell>
          <cell r="J483">
            <v>157.69061260467166</v>
          </cell>
          <cell r="K483">
            <v>156.41791044776119</v>
          </cell>
          <cell r="L483">
            <v>96.949152542372886</v>
          </cell>
          <cell r="M483">
            <v>119.76149914821124</v>
          </cell>
          <cell r="N483">
            <v>147.43324224496283</v>
          </cell>
          <cell r="O483">
            <v>86.521739130434781</v>
          </cell>
          <cell r="P483">
            <v>127.12702356622543</v>
          </cell>
          <cell r="Q483">
            <v>135.92736705577173</v>
          </cell>
          <cell r="R483">
            <v>0</v>
          </cell>
          <cell r="S483">
            <v>121.96162046908316</v>
          </cell>
          <cell r="T483">
            <v>132.39171374764595</v>
          </cell>
          <cell r="U483">
            <v>162.44342755061317</v>
          </cell>
          <cell r="V483">
            <v>110.55555555555556</v>
          </cell>
          <cell r="W483">
            <v>126.80979207904042</v>
          </cell>
        </row>
        <row r="484">
          <cell r="B484">
            <v>38664</v>
          </cell>
          <cell r="C484">
            <v>1.0773584905660378</v>
          </cell>
          <cell r="D484">
            <v>112.35772357723577</v>
          </cell>
          <cell r="E484">
            <v>215.33902654867259</v>
          </cell>
          <cell r="F484">
            <v>80.487804878048792</v>
          </cell>
          <cell r="G484">
            <v>141.41115591270926</v>
          </cell>
          <cell r="H484">
            <v>140.37800687285221</v>
          </cell>
          <cell r="I484">
            <v>132.41379310344828</v>
          </cell>
          <cell r="J484">
            <v>157.22050830027911</v>
          </cell>
          <cell r="K484">
            <v>152.8358208955224</v>
          </cell>
          <cell r="L484">
            <v>96.779661016949149</v>
          </cell>
          <cell r="M484">
            <v>117.71720613287904</v>
          </cell>
          <cell r="N484">
            <v>149.89730997725667</v>
          </cell>
          <cell r="O484">
            <v>86.08695652173914</v>
          </cell>
          <cell r="P484">
            <v>126.99218981878005</v>
          </cell>
          <cell r="Q484">
            <v>132.81452658884564</v>
          </cell>
          <cell r="R484">
            <v>0</v>
          </cell>
          <cell r="S484">
            <v>121.74840085287846</v>
          </cell>
          <cell r="T484">
            <v>130.13182674199624</v>
          </cell>
          <cell r="U484">
            <v>165.15836213426439</v>
          </cell>
          <cell r="V484">
            <v>110.00000000000001</v>
          </cell>
          <cell r="W484">
            <v>126.67529479436294</v>
          </cell>
        </row>
        <row r="485">
          <cell r="B485">
            <v>38665</v>
          </cell>
          <cell r="C485">
            <v>1.0641509433962264</v>
          </cell>
          <cell r="D485">
            <v>111.3821138211382</v>
          </cell>
          <cell r="E485">
            <v>208.55433628318588</v>
          </cell>
          <cell r="F485">
            <v>79.268292682926827</v>
          </cell>
          <cell r="G485">
            <v>140.48385726021962</v>
          </cell>
          <cell r="H485">
            <v>132.64604810996562</v>
          </cell>
          <cell r="I485">
            <v>131.31034482758622</v>
          </cell>
          <cell r="J485">
            <v>157.8522109593066</v>
          </cell>
          <cell r="K485">
            <v>146.86567164179104</v>
          </cell>
          <cell r="L485">
            <v>95.593220338983059</v>
          </cell>
          <cell r="M485">
            <v>116.69505962521293</v>
          </cell>
          <cell r="N485">
            <v>145.17449295646239</v>
          </cell>
          <cell r="O485">
            <v>84.782608695652172</v>
          </cell>
          <cell r="P485">
            <v>126.15944302638162</v>
          </cell>
          <cell r="Q485">
            <v>127.62645914396886</v>
          </cell>
          <cell r="R485">
            <v>0</v>
          </cell>
          <cell r="S485">
            <v>120.25586353944564</v>
          </cell>
          <cell r="T485">
            <v>129.00188323917138</v>
          </cell>
          <cell r="U485">
            <v>159.9547148911447</v>
          </cell>
          <cell r="V485">
            <v>108.33333333333333</v>
          </cell>
          <cell r="W485">
            <v>125.84462602987701</v>
          </cell>
        </row>
        <row r="486">
          <cell r="B486">
            <v>38666</v>
          </cell>
          <cell r="C486">
            <v>1.0999999999999999</v>
          </cell>
          <cell r="D486">
            <v>111.0569105691057</v>
          </cell>
          <cell r="E486">
            <v>210.02929203539824</v>
          </cell>
          <cell r="F486">
            <v>78.048780487804876</v>
          </cell>
          <cell r="G486">
            <v>140.19773557823964</v>
          </cell>
          <cell r="H486">
            <v>136.76975945017182</v>
          </cell>
          <cell r="I486">
            <v>141.24137931034483</v>
          </cell>
          <cell r="J486">
            <v>157.60246804759805</v>
          </cell>
          <cell r="K486">
            <v>145.67164179104478</v>
          </cell>
          <cell r="L486">
            <v>98.813559322033896</v>
          </cell>
          <cell r="M486">
            <v>116.35434412265757</v>
          </cell>
          <cell r="N486">
            <v>146.20120837881592</v>
          </cell>
          <cell r="O486">
            <v>83.478260869565219</v>
          </cell>
          <cell r="P486">
            <v>125.90249569634422</v>
          </cell>
          <cell r="Q486">
            <v>126.58884565499351</v>
          </cell>
          <cell r="R486">
            <v>0</v>
          </cell>
          <cell r="S486">
            <v>124.30703624733475</v>
          </cell>
          <cell r="T486">
            <v>128.62523540489644</v>
          </cell>
          <cell r="U486">
            <v>161.08596025878757</v>
          </cell>
          <cell r="V486">
            <v>106.66666666666667</v>
          </cell>
          <cell r="W486">
            <v>125.58831988360485</v>
          </cell>
        </row>
        <row r="487">
          <cell r="B487">
            <v>38667</v>
          </cell>
          <cell r="C487">
            <v>1.0999999999999999</v>
          </cell>
          <cell r="D487">
            <v>109.91869918699186</v>
          </cell>
          <cell r="E487">
            <v>215.33902654867259</v>
          </cell>
          <cell r="F487">
            <v>77.642276422764226</v>
          </cell>
          <cell r="G487">
            <v>141.13070000661006</v>
          </cell>
          <cell r="H487">
            <v>140.54982817869416</v>
          </cell>
          <cell r="I487">
            <v>143.44827586206895</v>
          </cell>
          <cell r="J487">
            <v>159.07154399882472</v>
          </cell>
          <cell r="K487">
            <v>150.44776119402985</v>
          </cell>
          <cell r="L487">
            <v>98.813559322033896</v>
          </cell>
          <cell r="M487">
            <v>115.16183986371379</v>
          </cell>
          <cell r="N487">
            <v>149.89730997725667</v>
          </cell>
          <cell r="O487">
            <v>83.043478260869563</v>
          </cell>
          <cell r="P487">
            <v>126.74033055468399</v>
          </cell>
          <cell r="Q487">
            <v>130.73929961089493</v>
          </cell>
          <cell r="R487">
            <v>0</v>
          </cell>
          <cell r="S487">
            <v>124.30703624733475</v>
          </cell>
          <cell r="T487">
            <v>127.30696798493409</v>
          </cell>
          <cell r="U487">
            <v>165.15836213426439</v>
          </cell>
          <cell r="V487">
            <v>106.11111111111111</v>
          </cell>
          <cell r="W487">
            <v>126.42406401732391</v>
          </cell>
        </row>
        <row r="488">
          <cell r="B488">
            <v>38670</v>
          </cell>
          <cell r="C488">
            <v>1.060377358490566</v>
          </cell>
          <cell r="D488">
            <v>108.130081300813</v>
          </cell>
          <cell r="E488">
            <v>223.00884955752213</v>
          </cell>
          <cell r="F488">
            <v>78.455284552845526</v>
          </cell>
          <cell r="G488">
            <v>139.79546549070341</v>
          </cell>
          <cell r="H488">
            <v>137.97250859106529</v>
          </cell>
          <cell r="I488">
            <v>147.86206896551724</v>
          </cell>
          <cell r="J488">
            <v>159.48288526516819</v>
          </cell>
          <cell r="K488">
            <v>152.23880597014926</v>
          </cell>
          <cell r="L488">
            <v>95.254237288135585</v>
          </cell>
          <cell r="M488">
            <v>113.2879045996593</v>
          </cell>
          <cell r="N488">
            <v>155.23626713451097</v>
          </cell>
          <cell r="O488">
            <v>83.913043478260875</v>
          </cell>
          <cell r="P488">
            <v>125.54124301450946</v>
          </cell>
          <cell r="Q488">
            <v>132.29571984435796</v>
          </cell>
          <cell r="R488">
            <v>0</v>
          </cell>
          <cell r="S488">
            <v>119.82942430703625</v>
          </cell>
          <cell r="T488">
            <v>125.23540489642184</v>
          </cell>
          <cell r="U488">
            <v>171.04087877002604</v>
          </cell>
          <cell r="V488">
            <v>107.22222222222221</v>
          </cell>
          <cell r="W488">
            <v>125.22796866805392</v>
          </cell>
        </row>
        <row r="489">
          <cell r="B489">
            <v>38671</v>
          </cell>
          <cell r="C489">
            <v>1.0566037735849056</v>
          </cell>
          <cell r="D489">
            <v>109.10569105691057</v>
          </cell>
          <cell r="E489">
            <v>226.84345132743366</v>
          </cell>
          <cell r="F489">
            <v>78.455284552845526</v>
          </cell>
          <cell r="G489">
            <v>139.04475018649848</v>
          </cell>
          <cell r="H489">
            <v>134.19243986254295</v>
          </cell>
          <cell r="I489">
            <v>145.65517241379311</v>
          </cell>
          <cell r="J489">
            <v>159.43881298663138</v>
          </cell>
          <cell r="K489">
            <v>151.64179104477611</v>
          </cell>
          <cell r="L489">
            <v>94.915254237288138</v>
          </cell>
          <cell r="M489">
            <v>114.31005110732538</v>
          </cell>
          <cell r="N489">
            <v>157.90553010721158</v>
          </cell>
          <cell r="O489">
            <v>83.913043478260875</v>
          </cell>
          <cell r="P489">
            <v>124.86707427728263</v>
          </cell>
          <cell r="Q489">
            <v>131.77691309987028</v>
          </cell>
          <cell r="R489">
            <v>0</v>
          </cell>
          <cell r="S489">
            <v>119.40298507462686</v>
          </cell>
          <cell r="T489">
            <v>126.36534839924671</v>
          </cell>
          <cell r="U489">
            <v>173.98189953113078</v>
          </cell>
          <cell r="V489">
            <v>107.22222222222221</v>
          </cell>
          <cell r="W489">
            <v>124.55548224466663</v>
          </cell>
        </row>
        <row r="490">
          <cell r="B490">
            <v>38672</v>
          </cell>
          <cell r="C490">
            <v>1.0528301886792453</v>
          </cell>
          <cell r="D490">
            <v>108.29268292682927</v>
          </cell>
          <cell r="E490">
            <v>238.93778761061944</v>
          </cell>
          <cell r="F490">
            <v>77.235772357723576</v>
          </cell>
          <cell r="G490">
            <v>140.35448871094155</v>
          </cell>
          <cell r="H490">
            <v>129.72508591065292</v>
          </cell>
          <cell r="I490">
            <v>153.37931034482759</v>
          </cell>
          <cell r="J490">
            <v>159.42412222711911</v>
          </cell>
          <cell r="K490">
            <v>149.25373134328359</v>
          </cell>
          <cell r="L490">
            <v>94.576271186440678</v>
          </cell>
          <cell r="M490">
            <v>113.45826235093696</v>
          </cell>
          <cell r="N490">
            <v>166.32438712475326</v>
          </cell>
          <cell r="O490">
            <v>82.608695652173907</v>
          </cell>
          <cell r="P490">
            <v>126.04326552072114</v>
          </cell>
          <cell r="Q490">
            <v>129.70168612191958</v>
          </cell>
          <cell r="R490">
            <v>0</v>
          </cell>
          <cell r="S490">
            <v>118.97654584221749</v>
          </cell>
          <cell r="T490">
            <v>125.42372881355932</v>
          </cell>
          <cell r="U490">
            <v>183.25788077636267</v>
          </cell>
          <cell r="V490">
            <v>105.55555555555556</v>
          </cell>
          <cell r="W490">
            <v>125.72873843238762</v>
          </cell>
        </row>
        <row r="491">
          <cell r="B491">
            <v>38673</v>
          </cell>
          <cell r="C491">
            <v>1.0622641509433963</v>
          </cell>
          <cell r="D491">
            <v>108.9430894308943</v>
          </cell>
          <cell r="E491">
            <v>250.14725663716817</v>
          </cell>
          <cell r="F491">
            <v>77.235772357723576</v>
          </cell>
          <cell r="G491">
            <v>142.61985476727824</v>
          </cell>
          <cell r="H491">
            <v>129.38144329896909</v>
          </cell>
          <cell r="I491">
            <v>161.10344827586206</v>
          </cell>
          <cell r="J491">
            <v>160.04113412663432</v>
          </cell>
          <cell r="K491">
            <v>144.47761194029852</v>
          </cell>
          <cell r="L491">
            <v>95.423728813559322</v>
          </cell>
          <cell r="M491">
            <v>114.1396933560477</v>
          </cell>
          <cell r="N491">
            <v>174.12728881091485</v>
          </cell>
          <cell r="O491">
            <v>82.608695652173907</v>
          </cell>
          <cell r="P491">
            <v>128.07764388626475</v>
          </cell>
          <cell r="Q491">
            <v>125.55123216601815</v>
          </cell>
          <cell r="R491">
            <v>0</v>
          </cell>
          <cell r="S491">
            <v>120.04264392324093</v>
          </cell>
          <cell r="T491">
            <v>126.17702448210923</v>
          </cell>
          <cell r="U491">
            <v>191.8551962490464</v>
          </cell>
          <cell r="V491">
            <v>105.55555555555556</v>
          </cell>
          <cell r="W491">
            <v>127.75804023076012</v>
          </cell>
        </row>
        <row r="492">
          <cell r="B492">
            <v>38674</v>
          </cell>
          <cell r="C492">
            <v>1.0849056603773584</v>
          </cell>
          <cell r="D492">
            <v>108.45528455284553</v>
          </cell>
          <cell r="E492">
            <v>243.65761061946904</v>
          </cell>
          <cell r="F492">
            <v>77.642276422764226</v>
          </cell>
          <cell r="G492">
            <v>144.6330937969197</v>
          </cell>
          <cell r="H492">
            <v>134.36426116838487</v>
          </cell>
          <cell r="I492">
            <v>166.62068965517241</v>
          </cell>
          <cell r="J492">
            <v>160.48185691200234</v>
          </cell>
          <cell r="K492">
            <v>144.47761194029852</v>
          </cell>
          <cell r="L492">
            <v>97.457627118644069</v>
          </cell>
          <cell r="M492">
            <v>113.62862010221465</v>
          </cell>
          <cell r="N492">
            <v>169.60985183560726</v>
          </cell>
          <cell r="O492">
            <v>83.043478260869563</v>
          </cell>
          <cell r="P492">
            <v>129.885603317419</v>
          </cell>
          <cell r="Q492">
            <v>125.55123216601815</v>
          </cell>
          <cell r="R492">
            <v>0</v>
          </cell>
          <cell r="S492">
            <v>122.60127931769722</v>
          </cell>
          <cell r="T492">
            <v>125.6120527306968</v>
          </cell>
          <cell r="U492">
            <v>186.87783880347402</v>
          </cell>
          <cell r="V492">
            <v>106.11111111111111</v>
          </cell>
          <cell r="W492">
            <v>129.56148809825916</v>
          </cell>
        </row>
        <row r="493">
          <cell r="B493">
            <v>38677</v>
          </cell>
          <cell r="C493">
            <v>1.0641509433962264</v>
          </cell>
          <cell r="D493">
            <v>106.34146341463415</v>
          </cell>
          <cell r="E493">
            <v>246.31247787610619</v>
          </cell>
          <cell r="F493">
            <v>77.642276422764226</v>
          </cell>
          <cell r="G493">
            <v>144.2468767410457</v>
          </cell>
          <cell r="H493">
            <v>130.58419243986253</v>
          </cell>
          <cell r="I493">
            <v>166.62068965517241</v>
          </cell>
          <cell r="J493">
            <v>160.79036286175995</v>
          </cell>
          <cell r="K493">
            <v>143.88059701492537</v>
          </cell>
          <cell r="L493">
            <v>95.593220338983059</v>
          </cell>
          <cell r="M493">
            <v>111.41396933560476</v>
          </cell>
          <cell r="N493">
            <v>171.45790263482763</v>
          </cell>
          <cell r="O493">
            <v>83.043478260869563</v>
          </cell>
          <cell r="P493">
            <v>129.53876682241801</v>
          </cell>
          <cell r="Q493">
            <v>125.03242542153048</v>
          </cell>
          <cell r="R493">
            <v>0</v>
          </cell>
          <cell r="S493">
            <v>120.25586353944564</v>
          </cell>
          <cell r="T493">
            <v>123.16384180790961</v>
          </cell>
          <cell r="U493">
            <v>188.91403974121243</v>
          </cell>
          <cell r="V493">
            <v>106.11111111111111</v>
          </cell>
          <cell r="W493">
            <v>129.21551709553535</v>
          </cell>
        </row>
        <row r="494">
          <cell r="B494">
            <v>38678</v>
          </cell>
          <cell r="C494">
            <v>1.0528301886792453</v>
          </cell>
          <cell r="D494">
            <v>106.01626016260161</v>
          </cell>
          <cell r="E494">
            <v>256.04699115044247</v>
          </cell>
          <cell r="F494">
            <v>77.642276422764226</v>
          </cell>
          <cell r="G494">
            <v>144.15055855107224</v>
          </cell>
          <cell r="H494">
            <v>128.86597938144331</v>
          </cell>
          <cell r="I494">
            <v>162.20689655172413</v>
          </cell>
          <cell r="J494">
            <v>161.14294109005434</v>
          </cell>
          <cell r="K494">
            <v>142.08955223880596</v>
          </cell>
          <cell r="L494">
            <v>94.576271186440678</v>
          </cell>
          <cell r="M494">
            <v>111.07325383304941</v>
          </cell>
          <cell r="N494">
            <v>178.23408889863563</v>
          </cell>
          <cell r="O494">
            <v>83.043478260869563</v>
          </cell>
          <cell r="P494">
            <v>129.45226970141533</v>
          </cell>
          <cell r="Q494">
            <v>123.47600518806745</v>
          </cell>
          <cell r="R494">
            <v>0</v>
          </cell>
          <cell r="S494">
            <v>118.97654584221749</v>
          </cell>
          <cell r="T494">
            <v>122.78719397363464</v>
          </cell>
          <cell r="U494">
            <v>196.38010984625325</v>
          </cell>
          <cell r="V494">
            <v>106.11111111111111</v>
          </cell>
          <cell r="W494">
            <v>129.12923581857245</v>
          </cell>
        </row>
        <row r="495">
          <cell r="B495">
            <v>38679</v>
          </cell>
          <cell r="C495">
            <v>1.0528301886792453</v>
          </cell>
          <cell r="D495">
            <v>106.01626016260161</v>
          </cell>
          <cell r="E495">
            <v>256.04699115044247</v>
          </cell>
          <cell r="F495">
            <v>77.642276422764226</v>
          </cell>
          <cell r="G495">
            <v>144.15055855107224</v>
          </cell>
          <cell r="H495">
            <v>128.86597938144331</v>
          </cell>
          <cell r="I495">
            <v>162.20689655172413</v>
          </cell>
          <cell r="J495">
            <v>161.14294109005434</v>
          </cell>
          <cell r="K495">
            <v>142.08955223880596</v>
          </cell>
          <cell r="L495">
            <v>94.576271186440678</v>
          </cell>
          <cell r="M495">
            <v>111.07325383304941</v>
          </cell>
          <cell r="N495">
            <v>178.23408889863563</v>
          </cell>
          <cell r="O495">
            <v>83.043478260869563</v>
          </cell>
          <cell r="P495">
            <v>129.45226970141533</v>
          </cell>
          <cell r="Q495">
            <v>123.47600518806745</v>
          </cell>
          <cell r="R495">
            <v>0</v>
          </cell>
          <cell r="S495">
            <v>118.97654584221749</v>
          </cell>
          <cell r="T495">
            <v>122.78719397363464</v>
          </cell>
          <cell r="U495">
            <v>196.38010984625325</v>
          </cell>
          <cell r="V495">
            <v>106.11111111111111</v>
          </cell>
          <cell r="W495">
            <v>129.12923581857245</v>
          </cell>
        </row>
        <row r="496">
          <cell r="B496">
            <v>38680</v>
          </cell>
          <cell r="C496">
            <v>1.0490566037735849</v>
          </cell>
          <cell r="D496">
            <v>103.90243902439025</v>
          </cell>
          <cell r="E496">
            <v>261.94663716814159</v>
          </cell>
          <cell r="F496">
            <v>77.235772357723576</v>
          </cell>
          <cell r="G496">
            <v>144.15055855107224</v>
          </cell>
          <cell r="H496">
            <v>128.86597938144331</v>
          </cell>
          <cell r="I496">
            <v>157.79310344827587</v>
          </cell>
          <cell r="J496">
            <v>161.45144703981197</v>
          </cell>
          <cell r="K496">
            <v>145.07462686567166</v>
          </cell>
          <cell r="L496">
            <v>94.576271186440678</v>
          </cell>
          <cell r="M496">
            <v>108.85860306643953</v>
          </cell>
          <cell r="N496">
            <v>182.34082738466313</v>
          </cell>
          <cell r="O496">
            <v>82.608695652173907</v>
          </cell>
          <cell r="P496">
            <v>129.45226970141533</v>
          </cell>
          <cell r="Q496">
            <v>126.07003891050583</v>
          </cell>
          <cell r="R496">
            <v>0</v>
          </cell>
          <cell r="S496">
            <v>118.97654584221749</v>
          </cell>
          <cell r="T496">
            <v>122.78719397363464</v>
          </cell>
          <cell r="U496">
            <v>196.38010984625325</v>
          </cell>
          <cell r="V496">
            <v>106.11111111111111</v>
          </cell>
          <cell r="W496">
            <v>129.12923581857245</v>
          </cell>
        </row>
        <row r="497">
          <cell r="B497">
            <v>38681</v>
          </cell>
          <cell r="C497">
            <v>1.0566037735849056</v>
          </cell>
          <cell r="D497">
            <v>104.8780487804878</v>
          </cell>
          <cell r="E497">
            <v>276.1059292035398</v>
          </cell>
          <cell r="F497">
            <v>77.642276422764226</v>
          </cell>
          <cell r="G497">
            <v>144.44612319285358</v>
          </cell>
          <cell r="H497">
            <v>126.97594501718213</v>
          </cell>
          <cell r="I497">
            <v>157.79310344827587</v>
          </cell>
          <cell r="J497">
            <v>160.76098134273542</v>
          </cell>
          <cell r="K497">
            <v>146.86567164179104</v>
          </cell>
          <cell r="L497">
            <v>94.915254237288138</v>
          </cell>
          <cell r="M497">
            <v>109.88074957410564</v>
          </cell>
          <cell r="N497">
            <v>192.19709831383841</v>
          </cell>
          <cell r="O497">
            <v>83.043478260869563</v>
          </cell>
          <cell r="P497">
            <v>129.71769714135496</v>
          </cell>
          <cell r="Q497">
            <v>127.62645914396886</v>
          </cell>
          <cell r="R497">
            <v>0</v>
          </cell>
          <cell r="S497">
            <v>119.40298507462686</v>
          </cell>
          <cell r="T497">
            <v>121.46892655367232</v>
          </cell>
          <cell r="U497">
            <v>211.76469390470035</v>
          </cell>
          <cell r="V497">
            <v>106.11111111111111</v>
          </cell>
          <cell r="W497">
            <v>129.39400091356646</v>
          </cell>
        </row>
        <row r="498">
          <cell r="B498">
            <v>38684</v>
          </cell>
          <cell r="C498">
            <v>1.050943396226415</v>
          </cell>
          <cell r="D498">
            <v>104.55284552845528</v>
          </cell>
          <cell r="E498">
            <v>289.97026548672568</v>
          </cell>
          <cell r="F498">
            <v>77.642276422764226</v>
          </cell>
          <cell r="G498">
            <v>145.74547446151522</v>
          </cell>
          <cell r="H498">
            <v>128.17869415807561</v>
          </cell>
          <cell r="I498">
            <v>157.79310344827587</v>
          </cell>
          <cell r="J498">
            <v>161.48082855883646</v>
          </cell>
          <cell r="K498">
            <v>143.88059701492537</v>
          </cell>
          <cell r="L498">
            <v>94.406779661016955</v>
          </cell>
          <cell r="M498">
            <v>109.54003407155027</v>
          </cell>
          <cell r="N498">
            <v>201.84805079922037</v>
          </cell>
          <cell r="O498">
            <v>83.043478260869563</v>
          </cell>
          <cell r="P498">
            <v>130.88456026390102</v>
          </cell>
          <cell r="Q498">
            <v>125.03242542153048</v>
          </cell>
          <cell r="R498">
            <v>0</v>
          </cell>
          <cell r="S498">
            <v>118.76332622601279</v>
          </cell>
          <cell r="T498">
            <v>121.09227871939736</v>
          </cell>
          <cell r="U498">
            <v>222.39821031512244</v>
          </cell>
          <cell r="V498">
            <v>106.11111111111111</v>
          </cell>
          <cell r="W498">
            <v>130.55795225769342</v>
          </cell>
        </row>
        <row r="499">
          <cell r="B499">
            <v>38685</v>
          </cell>
          <cell r="C499">
            <v>1.0528301886792453</v>
          </cell>
          <cell r="D499">
            <v>103.41463414634147</v>
          </cell>
          <cell r="E499">
            <v>283.18557522123893</v>
          </cell>
          <cell r="F499">
            <v>77.642276422764226</v>
          </cell>
          <cell r="G499">
            <v>145.85312420325025</v>
          </cell>
          <cell r="H499">
            <v>126.1168384879725</v>
          </cell>
          <cell r="I499">
            <v>162.20689655172413</v>
          </cell>
          <cell r="J499">
            <v>162.59732628176874</v>
          </cell>
          <cell r="K499">
            <v>146.26865671641792</v>
          </cell>
          <cell r="L499">
            <v>94.576271186440678</v>
          </cell>
          <cell r="M499">
            <v>108.34752981260647</v>
          </cell>
          <cell r="N499">
            <v>197.12523377842609</v>
          </cell>
          <cell r="O499">
            <v>83.043478260869563</v>
          </cell>
          <cell r="P499">
            <v>130.98123351678638</v>
          </cell>
          <cell r="Q499">
            <v>127.10765239948118</v>
          </cell>
          <cell r="R499">
            <v>0</v>
          </cell>
          <cell r="S499">
            <v>118.97654584221749</v>
          </cell>
          <cell r="T499">
            <v>119.77401129943503</v>
          </cell>
          <cell r="U499">
            <v>217.19456307200272</v>
          </cell>
          <cell r="V499">
            <v>106.11111111111111</v>
          </cell>
          <cell r="W499">
            <v>130.65438427312253</v>
          </cell>
        </row>
        <row r="500">
          <cell r="B500">
            <v>38686</v>
          </cell>
          <cell r="C500">
            <v>1.0226415094339623</v>
          </cell>
          <cell r="D500">
            <v>102.11382113821139</v>
          </cell>
          <cell r="E500">
            <v>284.36548672566369</v>
          </cell>
          <cell r="F500">
            <v>76.422764227642276</v>
          </cell>
          <cell r="G500">
            <v>145.0636927638599</v>
          </cell>
          <cell r="H500">
            <v>123.8831615120275</v>
          </cell>
          <cell r="I500">
            <v>160</v>
          </cell>
          <cell r="J500">
            <v>163.96356691640958</v>
          </cell>
          <cell r="K500">
            <v>142.08955223880596</v>
          </cell>
          <cell r="L500">
            <v>91.86440677966101</v>
          </cell>
          <cell r="M500">
            <v>106.984667802385</v>
          </cell>
          <cell r="N500">
            <v>197.94656915529291</v>
          </cell>
          <cell r="O500">
            <v>81.739130434782609</v>
          </cell>
          <cell r="P500">
            <v>130.27229632896044</v>
          </cell>
          <cell r="Q500">
            <v>123.47600518806745</v>
          </cell>
          <cell r="R500">
            <v>0</v>
          </cell>
          <cell r="S500">
            <v>115.56503198294243</v>
          </cell>
          <cell r="T500">
            <v>118.26741996233521</v>
          </cell>
          <cell r="U500">
            <v>218.0995186420983</v>
          </cell>
          <cell r="V500">
            <v>104.44444444444446</v>
          </cell>
          <cell r="W500">
            <v>129.94721615997565</v>
          </cell>
        </row>
        <row r="501">
          <cell r="B501">
            <v>38687</v>
          </cell>
          <cell r="C501">
            <v>1.0245283018867923</v>
          </cell>
          <cell r="D501">
            <v>101.13821138211382</v>
          </cell>
          <cell r="E501">
            <v>302.06460176991146</v>
          </cell>
          <cell r="F501">
            <v>76.016260162601625</v>
          </cell>
          <cell r="G501">
            <v>147.29223127697145</v>
          </cell>
          <cell r="H501">
            <v>129.55326460481101</v>
          </cell>
          <cell r="I501">
            <v>160</v>
          </cell>
          <cell r="J501">
            <v>165.22697223446448</v>
          </cell>
          <cell r="K501">
            <v>145.07462686567166</v>
          </cell>
          <cell r="L501">
            <v>92.033898305084747</v>
          </cell>
          <cell r="M501">
            <v>105.9625212947189</v>
          </cell>
          <cell r="N501">
            <v>210.26690781676206</v>
          </cell>
          <cell r="O501">
            <v>81.304347826086953</v>
          </cell>
          <cell r="P501">
            <v>132.27360226588536</v>
          </cell>
          <cell r="Q501">
            <v>126.07003891050583</v>
          </cell>
          <cell r="R501">
            <v>0</v>
          </cell>
          <cell r="S501">
            <v>115.77825159914713</v>
          </cell>
          <cell r="T501">
            <v>117.13747645951035</v>
          </cell>
          <cell r="U501">
            <v>231.6741915603543</v>
          </cell>
          <cell r="V501">
            <v>103.8888888888889</v>
          </cell>
          <cell r="W501">
            <v>131.9435280583329</v>
          </cell>
        </row>
        <row r="502">
          <cell r="B502">
            <v>38688</v>
          </cell>
          <cell r="C502">
            <v>1.0264150943396226</v>
          </cell>
          <cell r="D502">
            <v>101.95121951219512</v>
          </cell>
          <cell r="E502">
            <v>315.33893805309731</v>
          </cell>
          <cell r="F502">
            <v>75.203252032520325</v>
          </cell>
          <cell r="G502">
            <v>149.5500429654671</v>
          </cell>
          <cell r="H502">
            <v>129.38144329896909</v>
          </cell>
          <cell r="I502">
            <v>162.20689655172413</v>
          </cell>
          <cell r="J502">
            <v>166.16718084324958</v>
          </cell>
          <cell r="K502">
            <v>147.46268656716416</v>
          </cell>
          <cell r="L502">
            <v>92.20338983050847</v>
          </cell>
          <cell r="M502">
            <v>106.81431005110733</v>
          </cell>
          <cell r="N502">
            <v>219.5071618128639</v>
          </cell>
          <cell r="O502">
            <v>80.434782608695656</v>
          </cell>
          <cell r="P502">
            <v>134.30119654350722</v>
          </cell>
          <cell r="Q502">
            <v>128.14526588845655</v>
          </cell>
          <cell r="R502">
            <v>0</v>
          </cell>
          <cell r="S502">
            <v>115.99147121535181</v>
          </cell>
          <cell r="T502">
            <v>118.07909604519776</v>
          </cell>
          <cell r="U502">
            <v>241.85519624904637</v>
          </cell>
          <cell r="V502">
            <v>102.77777777777777</v>
          </cell>
          <cell r="W502">
            <v>133.96606269772792</v>
          </cell>
        </row>
        <row r="503">
          <cell r="B503">
            <v>38691</v>
          </cell>
          <cell r="C503">
            <v>1.0094339622641508</v>
          </cell>
          <cell r="D503">
            <v>101.30081300813008</v>
          </cell>
          <cell r="E503">
            <v>320.64867256637166</v>
          </cell>
          <cell r="F503">
            <v>73.983739837398375</v>
          </cell>
          <cell r="G503">
            <v>150.85789289794994</v>
          </cell>
          <cell r="H503">
            <v>129.55326460481101</v>
          </cell>
          <cell r="I503">
            <v>157.79310344827587</v>
          </cell>
          <cell r="J503">
            <v>168.07697957984428</v>
          </cell>
          <cell r="K503">
            <v>145.67164179104478</v>
          </cell>
          <cell r="L503">
            <v>90.677966101694921</v>
          </cell>
          <cell r="M503">
            <v>106.1328790459966</v>
          </cell>
          <cell r="N503">
            <v>223.20326341130462</v>
          </cell>
          <cell r="O503">
            <v>79.130434782608688</v>
          </cell>
          <cell r="P503">
            <v>135.47569176496526</v>
          </cell>
          <cell r="Q503">
            <v>126.58884565499351</v>
          </cell>
          <cell r="R503">
            <v>0</v>
          </cell>
          <cell r="S503">
            <v>114.0724946695096</v>
          </cell>
          <cell r="T503">
            <v>117.32580037664783</v>
          </cell>
          <cell r="U503">
            <v>245.92759812452317</v>
          </cell>
          <cell r="V503">
            <v>101.11111111111111</v>
          </cell>
          <cell r="W503">
            <v>135.13762709570454</v>
          </cell>
        </row>
        <row r="504">
          <cell r="B504">
            <v>38692</v>
          </cell>
          <cell r="C504">
            <v>1</v>
          </cell>
          <cell r="D504">
            <v>102.11382113821139</v>
          </cell>
          <cell r="E504">
            <v>312.09407079646019</v>
          </cell>
          <cell r="F504">
            <v>74.390243902439025</v>
          </cell>
          <cell r="G504">
            <v>150.26959650232769</v>
          </cell>
          <cell r="H504">
            <v>131.09965635738831</v>
          </cell>
          <cell r="I504">
            <v>155.58620689655172</v>
          </cell>
          <cell r="J504">
            <v>169.41383869546053</v>
          </cell>
          <cell r="K504">
            <v>146.26865671641792</v>
          </cell>
          <cell r="L504">
            <v>89.830508474576277</v>
          </cell>
          <cell r="M504">
            <v>106.984667802385</v>
          </cell>
          <cell r="N504">
            <v>217.24841252436343</v>
          </cell>
          <cell r="O504">
            <v>79.565217391304344</v>
          </cell>
          <cell r="P504">
            <v>134.94738091805672</v>
          </cell>
          <cell r="Q504">
            <v>127.10765239948118</v>
          </cell>
          <cell r="R504">
            <v>0</v>
          </cell>
          <cell r="S504">
            <v>113.00639658848614</v>
          </cell>
          <cell r="T504">
            <v>118.26741996233521</v>
          </cell>
          <cell r="U504">
            <v>239.36648358957791</v>
          </cell>
          <cell r="V504">
            <v>101.66666666666666</v>
          </cell>
          <cell r="W504">
            <v>134.61063459033312</v>
          </cell>
        </row>
        <row r="505">
          <cell r="B505">
            <v>38693</v>
          </cell>
          <cell r="C505">
            <v>1.0188679245283019</v>
          </cell>
          <cell r="D505">
            <v>106.17886178861788</v>
          </cell>
          <cell r="E505">
            <v>300.88469026548671</v>
          </cell>
          <cell r="F505">
            <v>76.829268292682926</v>
          </cell>
          <cell r="G505">
            <v>150.95421108792343</v>
          </cell>
          <cell r="H505">
            <v>125.77319587628865</v>
          </cell>
          <cell r="I505">
            <v>154.48275862068965</v>
          </cell>
          <cell r="J505">
            <v>168.88497135301895</v>
          </cell>
          <cell r="K505">
            <v>147.46268656716416</v>
          </cell>
          <cell r="L505">
            <v>91.525423728813564</v>
          </cell>
          <cell r="M505">
            <v>111.2436115843271</v>
          </cell>
          <cell r="N505">
            <v>209.44557243989519</v>
          </cell>
          <cell r="O505">
            <v>82.173913043478265</v>
          </cell>
          <cell r="P505">
            <v>135.56218888596797</v>
          </cell>
          <cell r="Q505">
            <v>128.14526588845655</v>
          </cell>
          <cell r="R505">
            <v>0</v>
          </cell>
          <cell r="S505">
            <v>115.13859275053304</v>
          </cell>
          <cell r="T505">
            <v>122.97551789077212</v>
          </cell>
          <cell r="U505">
            <v>230.76923599025881</v>
          </cell>
          <cell r="V505">
            <v>105</v>
          </cell>
          <cell r="W505">
            <v>135.22390837266744</v>
          </cell>
        </row>
        <row r="506">
          <cell r="B506">
            <v>38694</v>
          </cell>
          <cell r="C506">
            <v>0.99622641509433973</v>
          </cell>
          <cell r="D506">
            <v>105.52845528455283</v>
          </cell>
          <cell r="E506">
            <v>292.03513274336285</v>
          </cell>
          <cell r="F506">
            <v>75.203252032520325</v>
          </cell>
          <cell r="G506">
            <v>148.1345432912492</v>
          </cell>
          <cell r="H506">
            <v>122.85223367697596</v>
          </cell>
          <cell r="I506">
            <v>153.37931034482759</v>
          </cell>
          <cell r="J506">
            <v>167.18084324959602</v>
          </cell>
          <cell r="K506">
            <v>145.07462686567166</v>
          </cell>
          <cell r="L506">
            <v>89.491525423728817</v>
          </cell>
          <cell r="M506">
            <v>110.56218057921636</v>
          </cell>
          <cell r="N506">
            <v>203.28540310916065</v>
          </cell>
          <cell r="O506">
            <v>80.434782608695656</v>
          </cell>
          <cell r="P506">
            <v>133.03002806916376</v>
          </cell>
          <cell r="Q506">
            <v>126.07003891050583</v>
          </cell>
          <cell r="R506">
            <v>0</v>
          </cell>
          <cell r="S506">
            <v>112.57995735607676</v>
          </cell>
          <cell r="T506">
            <v>122.22222222222223</v>
          </cell>
          <cell r="U506">
            <v>223.98189953113078</v>
          </cell>
          <cell r="V506">
            <v>102.77777777777777</v>
          </cell>
          <cell r="W506">
            <v>132.69806628432218</v>
          </cell>
        </row>
        <row r="507">
          <cell r="B507">
            <v>38695</v>
          </cell>
          <cell r="C507">
            <v>1.0056603773584905</v>
          </cell>
          <cell r="D507">
            <v>105.85365853658537</v>
          </cell>
          <cell r="E507">
            <v>317.10884955752209</v>
          </cell>
          <cell r="F507">
            <v>75.203252032520325</v>
          </cell>
          <cell r="G507">
            <v>150.25920924654622</v>
          </cell>
          <cell r="H507">
            <v>126.8041237113402</v>
          </cell>
          <cell r="I507">
            <v>156.68965517241381</v>
          </cell>
          <cell r="J507">
            <v>169.04656970765387</v>
          </cell>
          <cell r="K507">
            <v>145.67164179104478</v>
          </cell>
          <cell r="L507">
            <v>90.33898305084746</v>
          </cell>
          <cell r="M507">
            <v>110.90289608177173</v>
          </cell>
          <cell r="N507">
            <v>220.73919567901078</v>
          </cell>
          <cell r="O507">
            <v>80.434782608695656</v>
          </cell>
          <cell r="P507">
            <v>134.93805279716423</v>
          </cell>
          <cell r="Q507">
            <v>126.58884565499351</v>
          </cell>
          <cell r="R507">
            <v>0</v>
          </cell>
          <cell r="S507">
            <v>113.64605543710023</v>
          </cell>
          <cell r="T507">
            <v>122.59887005649716</v>
          </cell>
          <cell r="U507">
            <v>243.21266354087197</v>
          </cell>
          <cell r="V507">
            <v>102.77777777777777</v>
          </cell>
          <cell r="W507">
            <v>134.60132974673905</v>
          </cell>
        </row>
        <row r="508">
          <cell r="B508">
            <v>38698</v>
          </cell>
          <cell r="C508">
            <v>1.0056603773584905</v>
          </cell>
          <cell r="D508">
            <v>106.01626016260161</v>
          </cell>
          <cell r="E508">
            <v>313.27407079646019</v>
          </cell>
          <cell r="F508">
            <v>74.796747967479675</v>
          </cell>
          <cell r="G508">
            <v>152.74176337831329</v>
          </cell>
          <cell r="H508">
            <v>127.14776632302404</v>
          </cell>
          <cell r="I508">
            <v>156.68965517241381</v>
          </cell>
          <cell r="J508">
            <v>171.41178198912883</v>
          </cell>
          <cell r="K508">
            <v>149.25373134328359</v>
          </cell>
          <cell r="L508">
            <v>90.33898305084746</v>
          </cell>
          <cell r="M508">
            <v>111.07325383304941</v>
          </cell>
          <cell r="N508">
            <v>218.06980950292362</v>
          </cell>
          <cell r="O508">
            <v>80</v>
          </cell>
          <cell r="P508">
            <v>137.16747369045902</v>
          </cell>
          <cell r="Q508">
            <v>129.70168612191958</v>
          </cell>
          <cell r="R508">
            <v>0</v>
          </cell>
          <cell r="S508">
            <v>113.64605543710023</v>
          </cell>
          <cell r="T508">
            <v>122.78719397363464</v>
          </cell>
          <cell r="U508">
            <v>240.27150703303803</v>
          </cell>
          <cell r="V508">
            <v>102.22222222222221</v>
          </cell>
          <cell r="W508">
            <v>136.82518736571419</v>
          </cell>
        </row>
        <row r="509">
          <cell r="B509">
            <v>38699</v>
          </cell>
          <cell r="C509">
            <v>1.0264150943396226</v>
          </cell>
          <cell r="D509">
            <v>106.17886178861788</v>
          </cell>
          <cell r="E509">
            <v>317.10884955752209</v>
          </cell>
          <cell r="F509">
            <v>74.796747967479675</v>
          </cell>
          <cell r="G509">
            <v>153.55669080916724</v>
          </cell>
          <cell r="H509">
            <v>126.97594501718213</v>
          </cell>
          <cell r="I509">
            <v>155.58620689655172</v>
          </cell>
          <cell r="J509">
            <v>171.99941236961948</v>
          </cell>
          <cell r="K509">
            <v>150.44776119402985</v>
          </cell>
          <cell r="L509">
            <v>92.20338983050847</v>
          </cell>
          <cell r="M509">
            <v>111.2436115843271</v>
          </cell>
          <cell r="N509">
            <v>220.73919567901078</v>
          </cell>
          <cell r="O509">
            <v>80</v>
          </cell>
          <cell r="P509">
            <v>137.89930717502099</v>
          </cell>
          <cell r="Q509">
            <v>130.73929961089493</v>
          </cell>
          <cell r="R509">
            <v>0</v>
          </cell>
          <cell r="S509">
            <v>115.99147121535181</v>
          </cell>
          <cell r="T509">
            <v>122.97551789077212</v>
          </cell>
          <cell r="U509">
            <v>243.21266354087197</v>
          </cell>
          <cell r="V509">
            <v>102.22222222222221</v>
          </cell>
          <cell r="W509">
            <v>137.55519464041009</v>
          </cell>
        </row>
        <row r="510">
          <cell r="B510">
            <v>38700</v>
          </cell>
          <cell r="C510">
            <v>1</v>
          </cell>
          <cell r="D510">
            <v>102.76422764227642</v>
          </cell>
          <cell r="E510">
            <v>310.91415929203538</v>
          </cell>
          <cell r="F510">
            <v>72.357723577235774</v>
          </cell>
          <cell r="G510">
            <v>151.29604623273119</v>
          </cell>
          <cell r="H510">
            <v>127.31958762886597</v>
          </cell>
          <cell r="I510">
            <v>156.68965517241381</v>
          </cell>
          <cell r="J510">
            <v>172.61642426913471</v>
          </cell>
          <cell r="K510">
            <v>151.64179104477611</v>
          </cell>
          <cell r="L510">
            <v>89.830508474576277</v>
          </cell>
          <cell r="M510">
            <v>107.66609880749573</v>
          </cell>
          <cell r="N510">
            <v>216.42707714749662</v>
          </cell>
          <cell r="O510">
            <v>77.391304347826079</v>
          </cell>
          <cell r="P510">
            <v>135.86916886442847</v>
          </cell>
          <cell r="Q510">
            <v>131.77691309987028</v>
          </cell>
          <cell r="R510">
            <v>0</v>
          </cell>
          <cell r="S510">
            <v>113.00639658848614</v>
          </cell>
          <cell r="T510">
            <v>119.02071563088512</v>
          </cell>
          <cell r="U510">
            <v>238.46152801948236</v>
          </cell>
          <cell r="V510">
            <v>98.888888888888886</v>
          </cell>
          <cell r="W510">
            <v>135.53012231639852</v>
          </cell>
        </row>
        <row r="511">
          <cell r="B511">
            <v>38701</v>
          </cell>
          <cell r="C511">
            <v>0.99245283018867914</v>
          </cell>
          <cell r="D511">
            <v>102.4390243902439</v>
          </cell>
          <cell r="E511">
            <v>308.84929203539826</v>
          </cell>
          <cell r="F511">
            <v>72.357723577235774</v>
          </cell>
          <cell r="G511">
            <v>149.5443771895863</v>
          </cell>
          <cell r="H511">
            <v>128.86597938144331</v>
          </cell>
          <cell r="I511">
            <v>160</v>
          </cell>
          <cell r="J511">
            <v>172.86616718084323</v>
          </cell>
          <cell r="K511">
            <v>154.02985074626864</v>
          </cell>
          <cell r="L511">
            <v>89.152542372881356</v>
          </cell>
          <cell r="M511">
            <v>107.32538330494037</v>
          </cell>
          <cell r="N511">
            <v>214.98972483755634</v>
          </cell>
          <cell r="O511">
            <v>77.391304347826079</v>
          </cell>
          <cell r="P511">
            <v>134.29610847756587</v>
          </cell>
          <cell r="Q511">
            <v>133.85214007782099</v>
          </cell>
          <cell r="R511">
            <v>0</v>
          </cell>
          <cell r="S511">
            <v>112.15351812366738</v>
          </cell>
          <cell r="T511">
            <v>118.64406779661016</v>
          </cell>
          <cell r="U511">
            <v>236.87783880347402</v>
          </cell>
          <cell r="V511">
            <v>98.888888888888886</v>
          </cell>
          <cell r="W511">
            <v>133.96098732849481</v>
          </cell>
        </row>
        <row r="512">
          <cell r="B512">
            <v>38702</v>
          </cell>
          <cell r="C512">
            <v>1</v>
          </cell>
          <cell r="D512">
            <v>104.22764227642276</v>
          </cell>
          <cell r="E512">
            <v>319.46876106194691</v>
          </cell>
          <cell r="F512">
            <v>72.764227642276424</v>
          </cell>
          <cell r="G512">
            <v>149.27241994730829</v>
          </cell>
          <cell r="H512">
            <v>128.52233676975945</v>
          </cell>
          <cell r="I512">
            <v>153.37931034482759</v>
          </cell>
          <cell r="J512">
            <v>172.67518730718376</v>
          </cell>
          <cell r="K512">
            <v>148.0597014925373</v>
          </cell>
          <cell r="L512">
            <v>89.830508474576277</v>
          </cell>
          <cell r="M512">
            <v>109.1993185689949</v>
          </cell>
          <cell r="N512">
            <v>222.38192803443781</v>
          </cell>
          <cell r="O512">
            <v>77.826086956521735</v>
          </cell>
          <cell r="P512">
            <v>134.05188131238179</v>
          </cell>
          <cell r="Q512">
            <v>128.66407263294423</v>
          </cell>
          <cell r="R512">
            <v>0</v>
          </cell>
          <cell r="S512">
            <v>113.00639658848614</v>
          </cell>
          <cell r="T512">
            <v>120.71563088512241</v>
          </cell>
          <cell r="U512">
            <v>245.02264255442765</v>
          </cell>
          <cell r="V512">
            <v>99.444444444444443</v>
          </cell>
          <cell r="W512">
            <v>133.71736960530544</v>
          </cell>
        </row>
        <row r="513">
          <cell r="B513">
            <v>38705</v>
          </cell>
          <cell r="C513">
            <v>1.0018867924528303</v>
          </cell>
          <cell r="D513">
            <v>105.20325203252033</v>
          </cell>
          <cell r="E513">
            <v>345.13238938053098</v>
          </cell>
          <cell r="F513">
            <v>73.577235772357724</v>
          </cell>
          <cell r="G513">
            <v>150.07129434649997</v>
          </cell>
          <cell r="H513">
            <v>128.00687285223367</v>
          </cell>
          <cell r="I513">
            <v>161.10344827586206</v>
          </cell>
          <cell r="J513">
            <v>174.4380784486558</v>
          </cell>
          <cell r="K513">
            <v>153.43283582089552</v>
          </cell>
          <cell r="L513">
            <v>90</v>
          </cell>
          <cell r="M513">
            <v>110.22146507666099</v>
          </cell>
          <cell r="N513">
            <v>240.24635749187473</v>
          </cell>
          <cell r="O513">
            <v>78.695652173913047</v>
          </cell>
          <cell r="P513">
            <v>134.76929861010998</v>
          </cell>
          <cell r="Q513">
            <v>133.33333333333331</v>
          </cell>
          <cell r="R513">
            <v>0</v>
          </cell>
          <cell r="S513">
            <v>113.21961620469084</v>
          </cell>
          <cell r="T513">
            <v>121.84557438794728</v>
          </cell>
          <cell r="U513">
            <v>264.70585041253429</v>
          </cell>
          <cell r="V513">
            <v>100.55555555555556</v>
          </cell>
          <cell r="W513">
            <v>134.43299666717419</v>
          </cell>
        </row>
        <row r="514">
          <cell r="B514">
            <v>38706</v>
          </cell>
          <cell r="C514">
            <v>1.0094339622641508</v>
          </cell>
          <cell r="D514">
            <v>105.20325203252033</v>
          </cell>
          <cell r="E514">
            <v>347.78725663716818</v>
          </cell>
          <cell r="F514">
            <v>73.983739837398375</v>
          </cell>
          <cell r="G514">
            <v>152.40842689732671</v>
          </cell>
          <cell r="H514">
            <v>139.5189003436426</v>
          </cell>
          <cell r="I514">
            <v>171.0344827586207</v>
          </cell>
          <cell r="J514">
            <v>176.89143528720433</v>
          </cell>
          <cell r="K514">
            <v>153.43283582089552</v>
          </cell>
          <cell r="L514">
            <v>90.677966101694921</v>
          </cell>
          <cell r="M514">
            <v>110.22146507666099</v>
          </cell>
          <cell r="N514">
            <v>242.09440829109511</v>
          </cell>
          <cell r="O514">
            <v>79.130434782608688</v>
          </cell>
          <cell r="P514">
            <v>136.8681258109105</v>
          </cell>
          <cell r="Q514">
            <v>133.33333333333331</v>
          </cell>
          <cell r="R514">
            <v>0</v>
          </cell>
          <cell r="S514">
            <v>114.0724946695096</v>
          </cell>
          <cell r="T514">
            <v>121.84557438794728</v>
          </cell>
          <cell r="U514">
            <v>266.74205135027267</v>
          </cell>
          <cell r="V514">
            <v>101.11111111111111</v>
          </cell>
          <cell r="W514">
            <v>136.52658647583277</v>
          </cell>
        </row>
        <row r="515">
          <cell r="B515">
            <v>38707</v>
          </cell>
          <cell r="C515">
            <v>1.0188679245283019</v>
          </cell>
          <cell r="D515">
            <v>107.64227642276423</v>
          </cell>
          <cell r="E515">
            <v>377.28575221238935</v>
          </cell>
          <cell r="F515">
            <v>73.577235772357724</v>
          </cell>
          <cell r="G515">
            <v>154.52270559684229</v>
          </cell>
          <cell r="H515">
            <v>134.02061855670101</v>
          </cell>
          <cell r="I515">
            <v>167.72413793103448</v>
          </cell>
          <cell r="J515">
            <v>178.30174820038195</v>
          </cell>
          <cell r="K515">
            <v>152.23880597014926</v>
          </cell>
          <cell r="L515">
            <v>91.525423728813564</v>
          </cell>
          <cell r="M515">
            <v>112.77683134582624</v>
          </cell>
          <cell r="N515">
            <v>262.62828552631248</v>
          </cell>
          <cell r="O515">
            <v>78.695652173913047</v>
          </cell>
          <cell r="P515">
            <v>138.76682241801853</v>
          </cell>
          <cell r="Q515">
            <v>132.29571984435796</v>
          </cell>
          <cell r="R515">
            <v>0</v>
          </cell>
          <cell r="S515">
            <v>115.13859275053304</v>
          </cell>
          <cell r="T515">
            <v>124.67043314500941</v>
          </cell>
          <cell r="U515">
            <v>289.36648358957785</v>
          </cell>
          <cell r="V515">
            <v>100.55555555555556</v>
          </cell>
          <cell r="W515">
            <v>138.42054509465564</v>
          </cell>
        </row>
        <row r="516">
          <cell r="B516">
            <v>38708</v>
          </cell>
          <cell r="C516">
            <v>1.0150943396226415</v>
          </cell>
          <cell r="D516">
            <v>109.10569105691057</v>
          </cell>
          <cell r="E516">
            <v>382.5954867256637</v>
          </cell>
          <cell r="F516">
            <v>73.170731707317074</v>
          </cell>
          <cell r="G516">
            <v>154.66529428984222</v>
          </cell>
          <cell r="H516">
            <v>135.05154639175259</v>
          </cell>
          <cell r="I516">
            <v>171.0344827586207</v>
          </cell>
          <cell r="J516">
            <v>179.78551491112086</v>
          </cell>
          <cell r="K516">
            <v>154.02985074626864</v>
          </cell>
          <cell r="L516">
            <v>91.18644067796609</v>
          </cell>
          <cell r="M516">
            <v>114.31005110732538</v>
          </cell>
          <cell r="N516">
            <v>266.32438712475323</v>
          </cell>
          <cell r="O516">
            <v>78.260869565217391</v>
          </cell>
          <cell r="P516">
            <v>138.89487207754215</v>
          </cell>
          <cell r="Q516">
            <v>133.85214007782099</v>
          </cell>
          <cell r="R516">
            <v>0</v>
          </cell>
          <cell r="S516">
            <v>114.71215351812367</v>
          </cell>
          <cell r="T516">
            <v>126.36534839924671</v>
          </cell>
          <cell r="U516">
            <v>293.43888546505468</v>
          </cell>
          <cell r="V516">
            <v>100</v>
          </cell>
          <cell r="W516">
            <v>138.54827522035563</v>
          </cell>
        </row>
        <row r="517">
          <cell r="B517">
            <v>38709</v>
          </cell>
          <cell r="C517">
            <v>1.0150943396226415</v>
          </cell>
          <cell r="D517">
            <v>109.10569105691057</v>
          </cell>
          <cell r="E517">
            <v>382.5954867256637</v>
          </cell>
          <cell r="F517">
            <v>73.170731707317074</v>
          </cell>
          <cell r="G517">
            <v>154.66529428984222</v>
          </cell>
          <cell r="H517">
            <v>135.05154639175259</v>
          </cell>
          <cell r="I517">
            <v>171.0344827586207</v>
          </cell>
          <cell r="J517">
            <v>179.78551491112086</v>
          </cell>
          <cell r="K517">
            <v>154.02985074626864</v>
          </cell>
          <cell r="L517">
            <v>91.18644067796609</v>
          </cell>
          <cell r="M517">
            <v>114.31005110732538</v>
          </cell>
          <cell r="N517">
            <v>266.32438712475323</v>
          </cell>
          <cell r="O517">
            <v>78.260869565217391</v>
          </cell>
          <cell r="P517">
            <v>138.89487207754215</v>
          </cell>
          <cell r="Q517">
            <v>133.85214007782099</v>
          </cell>
          <cell r="R517">
            <v>0</v>
          </cell>
          <cell r="S517">
            <v>114.71215351812367</v>
          </cell>
          <cell r="T517">
            <v>126.36534839924671</v>
          </cell>
          <cell r="U517">
            <v>293.43888546505468</v>
          </cell>
          <cell r="V517">
            <v>100</v>
          </cell>
          <cell r="W517">
            <v>138.54827522035563</v>
          </cell>
        </row>
        <row r="518">
          <cell r="B518">
            <v>38712</v>
          </cell>
          <cell r="C518">
            <v>1.0075471698113208</v>
          </cell>
          <cell r="D518">
            <v>109.75609756097562</v>
          </cell>
          <cell r="E518">
            <v>394.09991150442477</v>
          </cell>
          <cell r="F518">
            <v>72.764227642276424</v>
          </cell>
          <cell r="G518">
            <v>154.66529428984222</v>
          </cell>
          <cell r="H518">
            <v>136.94158075601374</v>
          </cell>
          <cell r="I518">
            <v>176.55172413793105</v>
          </cell>
          <cell r="J518">
            <v>183.82547377699427</v>
          </cell>
          <cell r="K518">
            <v>159.40298507462686</v>
          </cell>
          <cell r="L518">
            <v>91.18644067796609</v>
          </cell>
          <cell r="M518">
            <v>114.9914821124361</v>
          </cell>
          <cell r="N518">
            <v>274.33260725470819</v>
          </cell>
          <cell r="O518">
            <v>77.826086956521735</v>
          </cell>
          <cell r="P518">
            <v>138.89487207754215</v>
          </cell>
          <cell r="Q518">
            <v>138.52140077821011</v>
          </cell>
          <cell r="R518">
            <v>0</v>
          </cell>
          <cell r="S518">
            <v>114.71215351812367</v>
          </cell>
          <cell r="T518">
            <v>126.36534839924671</v>
          </cell>
          <cell r="U518">
            <v>293.43888546505468</v>
          </cell>
          <cell r="V518">
            <v>100</v>
          </cell>
          <cell r="W518">
            <v>138.54827522035563</v>
          </cell>
        </row>
        <row r="519">
          <cell r="B519">
            <v>38713</v>
          </cell>
          <cell r="C519">
            <v>0.99811320754716981</v>
          </cell>
          <cell r="D519">
            <v>109.75609756097562</v>
          </cell>
          <cell r="E519">
            <v>375.51584070796457</v>
          </cell>
          <cell r="F519">
            <v>72.764227642276424</v>
          </cell>
          <cell r="G519">
            <v>154.66907147376276</v>
          </cell>
          <cell r="H519">
            <v>135.22336769759451</v>
          </cell>
          <cell r="I519">
            <v>180.9655172413793</v>
          </cell>
          <cell r="J519">
            <v>184.2808873218745</v>
          </cell>
          <cell r="K519">
            <v>158.20895522388059</v>
          </cell>
          <cell r="L519">
            <v>89.66101694915254</v>
          </cell>
          <cell r="M519">
            <v>114.9914821124361</v>
          </cell>
          <cell r="N519">
            <v>261.3962516601656</v>
          </cell>
          <cell r="O519">
            <v>77.826086956521735</v>
          </cell>
          <cell r="P519">
            <v>138.89826412150302</v>
          </cell>
          <cell r="Q519">
            <v>137.48378728923475</v>
          </cell>
          <cell r="R519">
            <v>0</v>
          </cell>
          <cell r="S519">
            <v>112.79317697228144</v>
          </cell>
          <cell r="T519">
            <v>127.11864406779661</v>
          </cell>
          <cell r="U519">
            <v>288.00901629775228</v>
          </cell>
          <cell r="V519">
            <v>99.444444444444443</v>
          </cell>
          <cell r="W519">
            <v>138.55165879984435</v>
          </cell>
        </row>
        <row r="520">
          <cell r="B520">
            <v>38714</v>
          </cell>
          <cell r="C520">
            <v>1.0094339622641508</v>
          </cell>
          <cell r="D520">
            <v>111.0569105691057</v>
          </cell>
          <cell r="E520">
            <v>387.61061946902652</v>
          </cell>
          <cell r="F520">
            <v>72.764227642276424</v>
          </cell>
          <cell r="G520">
            <v>156.17900074599382</v>
          </cell>
          <cell r="H520">
            <v>139.00343642611682</v>
          </cell>
          <cell r="I520">
            <v>179.86206896551724</v>
          </cell>
          <cell r="J520">
            <v>187.98295871896576</v>
          </cell>
          <cell r="K520">
            <v>160</v>
          </cell>
          <cell r="L520">
            <v>90.677966101694921</v>
          </cell>
          <cell r="M520">
            <v>116.35434412265757</v>
          </cell>
          <cell r="N520">
            <v>269.81541668617382</v>
          </cell>
          <cell r="O520">
            <v>77.826086956521735</v>
          </cell>
          <cell r="P520">
            <v>140.2542336948687</v>
          </cell>
          <cell r="Q520">
            <v>139.04020752269778</v>
          </cell>
          <cell r="R520">
            <v>0</v>
          </cell>
          <cell r="S520">
            <v>114.0724946695096</v>
          </cell>
          <cell r="T520">
            <v>128.62523540489644</v>
          </cell>
          <cell r="U520">
            <v>297.28533690980714</v>
          </cell>
          <cell r="V520">
            <v>99.444444444444443</v>
          </cell>
          <cell r="W520">
            <v>139.90424470046864</v>
          </cell>
        </row>
        <row r="521">
          <cell r="B521">
            <v>38715</v>
          </cell>
          <cell r="C521">
            <v>1.0150943396226415</v>
          </cell>
          <cell r="D521">
            <v>111.54471544715447</v>
          </cell>
          <cell r="E521">
            <v>431.85840707964599</v>
          </cell>
          <cell r="F521">
            <v>73.170731707317074</v>
          </cell>
          <cell r="G521">
            <v>157.10724369446359</v>
          </cell>
          <cell r="H521">
            <v>143.6426116838488</v>
          </cell>
          <cell r="I521">
            <v>199.72413793103448</v>
          </cell>
          <cell r="J521">
            <v>190.68605846922287</v>
          </cell>
          <cell r="K521">
            <v>164.17910447761196</v>
          </cell>
          <cell r="L521">
            <v>91.18644067796609</v>
          </cell>
          <cell r="M521">
            <v>116.86541737649063</v>
          </cell>
          <cell r="N521">
            <v>300.61626333984668</v>
          </cell>
          <cell r="O521">
            <v>78.260869565217391</v>
          </cell>
          <cell r="P521">
            <v>141.08782849825735</v>
          </cell>
          <cell r="Q521">
            <v>142.67185473411155</v>
          </cell>
          <cell r="R521">
            <v>0</v>
          </cell>
          <cell r="S521">
            <v>114.71215351812367</v>
          </cell>
          <cell r="T521">
            <v>129.19020715630884</v>
          </cell>
          <cell r="U521">
            <v>331.22201920544722</v>
          </cell>
          <cell r="V521">
            <v>100</v>
          </cell>
          <cell r="W521">
            <v>140.73575935982677</v>
          </cell>
        </row>
        <row r="522">
          <cell r="B522">
            <v>38716</v>
          </cell>
          <cell r="C522">
            <v>1.0113207547169811</v>
          </cell>
          <cell r="D522">
            <v>110.56910569105692</v>
          </cell>
          <cell r="E522">
            <v>440.70796460176996</v>
          </cell>
          <cell r="F522">
            <v>73.170731707317074</v>
          </cell>
          <cell r="G522">
            <v>155.78617361825891</v>
          </cell>
          <cell r="H522">
            <v>143.47079037800688</v>
          </cell>
          <cell r="I522">
            <v>197.51724137931035</v>
          </cell>
          <cell r="J522">
            <v>191.28837960922579</v>
          </cell>
          <cell r="K522">
            <v>169.55223880597015</v>
          </cell>
          <cell r="L522">
            <v>90.847457627118644</v>
          </cell>
          <cell r="M522">
            <v>115.84327086882453</v>
          </cell>
          <cell r="N522">
            <v>306.77643267058119</v>
          </cell>
          <cell r="O522">
            <v>78.260869565217391</v>
          </cell>
          <cell r="P522">
            <v>139.90146112293615</v>
          </cell>
          <cell r="Q522">
            <v>147.34111543450067</v>
          </cell>
          <cell r="R522">
            <v>0</v>
          </cell>
          <cell r="S522">
            <v>114.28571428571428</v>
          </cell>
          <cell r="T522">
            <v>128.06026365348399</v>
          </cell>
          <cell r="U522">
            <v>338.0093556645752</v>
          </cell>
          <cell r="V522">
            <v>100</v>
          </cell>
          <cell r="W522">
            <v>139.55235243363956</v>
          </cell>
        </row>
        <row r="523">
          <cell r="B523">
            <v>38719</v>
          </cell>
          <cell r="C523">
            <v>1.0113207547169811</v>
          </cell>
          <cell r="D523">
            <v>110.56910569105692</v>
          </cell>
          <cell r="E523">
            <v>440.70796460176996</v>
          </cell>
          <cell r="F523">
            <v>73.170731707317074</v>
          </cell>
          <cell r="G523">
            <v>155.78617361825891</v>
          </cell>
          <cell r="H523">
            <v>143.47079037800688</v>
          </cell>
          <cell r="I523">
            <v>197.51724137931035</v>
          </cell>
          <cell r="J523">
            <v>191.28837960922579</v>
          </cell>
          <cell r="K523">
            <v>169.55223880597015</v>
          </cell>
          <cell r="L523">
            <v>90.847457627118644</v>
          </cell>
          <cell r="M523">
            <v>115.84327086882453</v>
          </cell>
          <cell r="N523">
            <v>306.77643267058119</v>
          </cell>
          <cell r="O523">
            <v>78.260869565217391</v>
          </cell>
          <cell r="P523">
            <v>139.90146112293615</v>
          </cell>
          <cell r="Q523">
            <v>147.34111543450067</v>
          </cell>
          <cell r="R523">
            <v>0</v>
          </cell>
          <cell r="S523">
            <v>114.28571428571428</v>
          </cell>
          <cell r="T523">
            <v>128.06026365348399</v>
          </cell>
          <cell r="U523">
            <v>338.0093556645752</v>
          </cell>
          <cell r="V523">
            <v>100</v>
          </cell>
          <cell r="W523">
            <v>139.55235243363956</v>
          </cell>
        </row>
        <row r="524">
          <cell r="B524">
            <v>38720</v>
          </cell>
          <cell r="C524">
            <v>1.0113207547169811</v>
          </cell>
          <cell r="D524">
            <v>110.56910569105692</v>
          </cell>
          <cell r="E524">
            <v>440.70796460176996</v>
          </cell>
          <cell r="F524">
            <v>73.170731707317074</v>
          </cell>
          <cell r="G524">
            <v>155.78617361825891</v>
          </cell>
          <cell r="H524">
            <v>143.47079037800688</v>
          </cell>
          <cell r="I524">
            <v>197.51724137931035</v>
          </cell>
          <cell r="J524">
            <v>191.28837960922579</v>
          </cell>
          <cell r="K524">
            <v>169.55223880597015</v>
          </cell>
          <cell r="L524">
            <v>90.847457627118644</v>
          </cell>
          <cell r="M524">
            <v>115.84327086882453</v>
          </cell>
          <cell r="N524">
            <v>306.77643267058119</v>
          </cell>
          <cell r="O524">
            <v>78.260869565217391</v>
          </cell>
          <cell r="P524">
            <v>139.90146112293615</v>
          </cell>
          <cell r="Q524">
            <v>147.34111543450067</v>
          </cell>
          <cell r="R524">
            <v>0</v>
          </cell>
          <cell r="S524">
            <v>114.28571428571428</v>
          </cell>
          <cell r="T524">
            <v>128.06026365348399</v>
          </cell>
          <cell r="U524">
            <v>338.0093556645752</v>
          </cell>
          <cell r="V524">
            <v>100</v>
          </cell>
          <cell r="W524">
            <v>139.55235243363956</v>
          </cell>
          <cell r="Z524" t="str">
            <v>NTT</v>
          </cell>
          <cell r="AA524" t="str">
            <v>KDDI</v>
          </cell>
          <cell r="AB524" t="str">
            <v>Softbank</v>
          </cell>
          <cell r="AC524" t="str">
            <v>NTT DoCoMo</v>
          </cell>
          <cell r="AD524" t="str">
            <v>TOPIX</v>
          </cell>
          <cell r="AE524" t="str">
            <v>eACCESS</v>
          </cell>
          <cell r="AF524" t="str">
            <v>Yahoo J</v>
          </cell>
          <cell r="AG524" t="str">
            <v>JASDAQ</v>
          </cell>
          <cell r="AH524" t="str">
            <v>沖縄ｾﾙﾗｰ</v>
          </cell>
        </row>
        <row r="525">
          <cell r="B525">
            <v>38721</v>
          </cell>
          <cell r="C525">
            <v>1.020754716981132</v>
          </cell>
          <cell r="D525">
            <v>107.15447154471545</v>
          </cell>
          <cell r="E525">
            <v>437.16814159292039</v>
          </cell>
          <cell r="F525">
            <v>73.983739837398375</v>
          </cell>
          <cell r="G525">
            <v>157.98732754794662</v>
          </cell>
          <cell r="H525">
            <v>144.32989690721649</v>
          </cell>
          <cell r="I525">
            <v>194.20689655172413</v>
          </cell>
          <cell r="J525">
            <v>193.93271632143379</v>
          </cell>
          <cell r="K525">
            <v>183.28358208955225</v>
          </cell>
          <cell r="L525">
            <v>91.694915254237287</v>
          </cell>
          <cell r="M525">
            <v>112.26575809199319</v>
          </cell>
          <cell r="N525">
            <v>304.31236493828743</v>
          </cell>
          <cell r="O525">
            <v>79.130434782608688</v>
          </cell>
          <cell r="P525">
            <v>141.87817474114465</v>
          </cell>
          <cell r="Q525">
            <v>159.27367055771725</v>
          </cell>
          <cell r="R525">
            <v>0</v>
          </cell>
          <cell r="S525">
            <v>115.35181236673775</v>
          </cell>
          <cell r="T525">
            <v>124.105461393597</v>
          </cell>
          <cell r="U525">
            <v>335.294421080924</v>
          </cell>
          <cell r="V525">
            <v>101.11111111111111</v>
          </cell>
          <cell r="W525">
            <v>141.52413338070343</v>
          </cell>
          <cell r="Y525">
            <v>38721</v>
          </cell>
          <cell r="Z525">
            <v>100</v>
          </cell>
          <cell r="AA525">
            <v>100</v>
          </cell>
          <cell r="AB525">
            <v>100</v>
          </cell>
          <cell r="AC525">
            <v>100</v>
          </cell>
          <cell r="AD525">
            <v>100</v>
          </cell>
          <cell r="AE525">
            <v>100</v>
          </cell>
          <cell r="AF525">
            <v>100</v>
          </cell>
          <cell r="AG525">
            <v>100</v>
          </cell>
          <cell r="AH525">
            <v>100</v>
          </cell>
        </row>
        <row r="526">
          <cell r="B526">
            <v>38722</v>
          </cell>
          <cell r="C526">
            <v>1.050943396226415</v>
          </cell>
          <cell r="D526">
            <v>110.40650406504065</v>
          </cell>
          <cell r="E526">
            <v>405.30973451327429</v>
          </cell>
          <cell r="F526">
            <v>78.455284552845526</v>
          </cell>
          <cell r="G526">
            <v>159.12803709194611</v>
          </cell>
          <cell r="H526">
            <v>145.36082474226802</v>
          </cell>
          <cell r="I526">
            <v>192</v>
          </cell>
          <cell r="J526">
            <v>194.44689290436315</v>
          </cell>
          <cell r="K526">
            <v>183.88059701492537</v>
          </cell>
          <cell r="L526">
            <v>94.406779661016955</v>
          </cell>
          <cell r="M526">
            <v>115.67291311754684</v>
          </cell>
          <cell r="N526">
            <v>282.135755347643</v>
          </cell>
          <cell r="O526">
            <v>83.913043478260875</v>
          </cell>
          <cell r="P526">
            <v>142.90257201733334</v>
          </cell>
          <cell r="Q526">
            <v>159.79247730220493</v>
          </cell>
          <cell r="R526">
            <v>0</v>
          </cell>
          <cell r="S526">
            <v>118.76332622601279</v>
          </cell>
          <cell r="T526">
            <v>127.87193973634652</v>
          </cell>
          <cell r="U526">
            <v>310.86000982806314</v>
          </cell>
          <cell r="V526">
            <v>107.22222222222221</v>
          </cell>
          <cell r="W526">
            <v>142.54597438630327</v>
          </cell>
          <cell r="Y526">
            <v>38722</v>
          </cell>
          <cell r="Z526">
            <v>102.95748613678373</v>
          </cell>
          <cell r="AA526">
            <v>103.03490136570561</v>
          </cell>
          <cell r="AB526">
            <v>92.712550607287454</v>
          </cell>
          <cell r="AC526">
            <v>106.04395604395604</v>
          </cell>
          <cell r="AD526">
            <v>100.72202597619946</v>
          </cell>
          <cell r="AE526">
            <v>100.71428571428571</v>
          </cell>
          <cell r="AF526">
            <v>98.86363636363636</v>
          </cell>
          <cell r="AG526">
            <v>100.26513142943718</v>
          </cell>
          <cell r="AH526">
            <v>100.3257328990228</v>
          </cell>
        </row>
        <row r="527">
          <cell r="B527">
            <v>38723</v>
          </cell>
          <cell r="C527">
            <v>1.0471698113207548</v>
          </cell>
          <cell r="D527">
            <v>110.40650406504065</v>
          </cell>
          <cell r="E527">
            <v>398.23008849557522</v>
          </cell>
          <cell r="F527">
            <v>78.455284552845526</v>
          </cell>
          <cell r="G527">
            <v>159.10442969244281</v>
          </cell>
          <cell r="H527">
            <v>149.82817869415808</v>
          </cell>
          <cell r="I527">
            <v>189.79310344827587</v>
          </cell>
          <cell r="J527">
            <v>194.82885265168207</v>
          </cell>
          <cell r="K527">
            <v>179.1044776119403</v>
          </cell>
          <cell r="L527">
            <v>94.067796610169495</v>
          </cell>
          <cell r="M527">
            <v>115.67291311754684</v>
          </cell>
          <cell r="N527">
            <v>277.20761988305532</v>
          </cell>
          <cell r="O527">
            <v>83.913043478260875</v>
          </cell>
          <cell r="P527">
            <v>142.88137174257778</v>
          </cell>
          <cell r="Q527">
            <v>155.64202334630352</v>
          </cell>
          <cell r="R527">
            <v>0</v>
          </cell>
          <cell r="S527">
            <v>118.3368869936034</v>
          </cell>
          <cell r="T527">
            <v>127.87193973634652</v>
          </cell>
          <cell r="U527">
            <v>305.4301406607608</v>
          </cell>
          <cell r="V527">
            <v>107.22222222222221</v>
          </cell>
          <cell r="W527">
            <v>142.52482701449864</v>
          </cell>
          <cell r="Y527">
            <v>38723</v>
          </cell>
          <cell r="Z527">
            <v>102.58780036968578</v>
          </cell>
          <cell r="AA527">
            <v>103.03490136570561</v>
          </cell>
          <cell r="AB527">
            <v>91.093117408906892</v>
          </cell>
          <cell r="AC527">
            <v>106.04395604395604</v>
          </cell>
          <cell r="AD527">
            <v>100.70708338563242</v>
          </cell>
          <cell r="AE527">
            <v>103.80952380952382</v>
          </cell>
          <cell r="AF527">
            <v>97.727272727272734</v>
          </cell>
          <cell r="AG527">
            <v>100.4620862055905</v>
          </cell>
          <cell r="AH527">
            <v>97.719869706840385</v>
          </cell>
        </row>
        <row r="528">
          <cell r="B528">
            <v>38726</v>
          </cell>
          <cell r="C528">
            <v>1.0471698113207548</v>
          </cell>
          <cell r="D528">
            <v>110.40650406504065</v>
          </cell>
          <cell r="E528">
            <v>398.23008849557522</v>
          </cell>
          <cell r="F528">
            <v>78.455284552845526</v>
          </cell>
          <cell r="G528">
            <v>159.10442969244281</v>
          </cell>
          <cell r="H528">
            <v>149.82817869415808</v>
          </cell>
          <cell r="I528">
            <v>189.79310344827587</v>
          </cell>
          <cell r="J528">
            <v>194.82885265168207</v>
          </cell>
          <cell r="K528">
            <v>179.1044776119403</v>
          </cell>
          <cell r="L528">
            <v>94.067796610169495</v>
          </cell>
          <cell r="M528">
            <v>115.67291311754684</v>
          </cell>
          <cell r="N528">
            <v>277.20761988305532</v>
          </cell>
          <cell r="O528">
            <v>83.913043478260875</v>
          </cell>
          <cell r="P528">
            <v>142.88137174257778</v>
          </cell>
          <cell r="Q528">
            <v>155.64202334630352</v>
          </cell>
          <cell r="R528">
            <v>0</v>
          </cell>
          <cell r="S528">
            <v>118.3368869936034</v>
          </cell>
          <cell r="T528">
            <v>127.87193973634652</v>
          </cell>
          <cell r="U528">
            <v>305.4301406607608</v>
          </cell>
          <cell r="V528">
            <v>107.22222222222221</v>
          </cell>
          <cell r="W528">
            <v>142.52482701449864</v>
          </cell>
          <cell r="Y528">
            <v>38726</v>
          </cell>
          <cell r="Z528">
            <v>102.58780036968578</v>
          </cell>
          <cell r="AA528">
            <v>103.03490136570561</v>
          </cell>
          <cell r="AB528">
            <v>91.093117408906892</v>
          </cell>
          <cell r="AC528">
            <v>106.04395604395604</v>
          </cell>
          <cell r="AD528">
            <v>100.70708338563242</v>
          </cell>
          <cell r="AE528">
            <v>103.80952380952382</v>
          </cell>
          <cell r="AF528">
            <v>97.727272727272734</v>
          </cell>
          <cell r="AG528">
            <v>100.4620862055905</v>
          </cell>
          <cell r="AH528">
            <v>97.719869706840385</v>
          </cell>
        </row>
        <row r="529">
          <cell r="B529">
            <v>38727</v>
          </cell>
          <cell r="C529">
            <v>1.0396226415094338</v>
          </cell>
          <cell r="D529">
            <v>107.80487804878049</v>
          </cell>
          <cell r="E529">
            <v>369.91150442477874</v>
          </cell>
          <cell r="F529">
            <v>79.268292682926827</v>
          </cell>
          <cell r="G529">
            <v>156.66153599184128</v>
          </cell>
          <cell r="H529">
            <v>153.4364261168385</v>
          </cell>
          <cell r="I529">
            <v>186.48275862068965</v>
          </cell>
          <cell r="J529">
            <v>197.22344645218155</v>
          </cell>
          <cell r="K529">
            <v>179.1044776119403</v>
          </cell>
          <cell r="L529">
            <v>93.389830508474574</v>
          </cell>
          <cell r="M529">
            <v>112.94718909710393</v>
          </cell>
          <cell r="N529">
            <v>257.49507802470475</v>
          </cell>
          <cell r="O529">
            <v>84.782608695652172</v>
          </cell>
          <cell r="P529">
            <v>140.68756731087234</v>
          </cell>
          <cell r="Q529">
            <v>155.64202334630352</v>
          </cell>
          <cell r="R529">
            <v>0</v>
          </cell>
          <cell r="S529">
            <v>117.48400852878464</v>
          </cell>
          <cell r="T529">
            <v>124.85875706214688</v>
          </cell>
          <cell r="U529">
            <v>283.71066399155109</v>
          </cell>
          <cell r="V529">
            <v>108.33333333333333</v>
          </cell>
          <cell r="W529">
            <v>140.33649698015529</v>
          </cell>
          <cell r="Y529">
            <v>38727</v>
          </cell>
          <cell r="Z529">
            <v>101.84842883548984</v>
          </cell>
          <cell r="AA529">
            <v>100.60698027314112</v>
          </cell>
          <cell r="AB529">
            <v>84.615384615384613</v>
          </cell>
          <cell r="AC529">
            <v>107.14285714285714</v>
          </cell>
          <cell r="AD529">
            <v>99.160824113754956</v>
          </cell>
          <cell r="AE529">
            <v>106.30952380952381</v>
          </cell>
          <cell r="AF529">
            <v>96.022727272727266</v>
          </cell>
          <cell r="AG529">
            <v>101.69684114839785</v>
          </cell>
          <cell r="AH529">
            <v>97.719869706840385</v>
          </cell>
        </row>
        <row r="530">
          <cell r="B530">
            <v>38728</v>
          </cell>
          <cell r="C530">
            <v>1.0641509433962264</v>
          </cell>
          <cell r="D530">
            <v>110.89430894308943</v>
          </cell>
          <cell r="E530">
            <v>391.15044247787608</v>
          </cell>
          <cell r="F530">
            <v>80.894308943089428</v>
          </cell>
          <cell r="G530">
            <v>157.9278369011983</v>
          </cell>
          <cell r="H530">
            <v>152.9209621993127</v>
          </cell>
          <cell r="I530">
            <v>197.51724137931035</v>
          </cell>
          <cell r="J530">
            <v>198.39870721316291</v>
          </cell>
          <cell r="K530">
            <v>177.31343283582092</v>
          </cell>
          <cell r="L530">
            <v>95.593220338983059</v>
          </cell>
          <cell r="M530">
            <v>116.1839863713799</v>
          </cell>
          <cell r="N530">
            <v>272.27948441846769</v>
          </cell>
          <cell r="O530">
            <v>86.521739130434781</v>
          </cell>
          <cell r="P530">
            <v>141.82475004876062</v>
          </cell>
          <cell r="Q530">
            <v>154.08560311284049</v>
          </cell>
          <cell r="R530">
            <v>0</v>
          </cell>
          <cell r="S530">
            <v>120.25586353944564</v>
          </cell>
          <cell r="T530">
            <v>128.43691148775895</v>
          </cell>
          <cell r="U530">
            <v>300.00027149345834</v>
          </cell>
          <cell r="V530">
            <v>110.55555555555556</v>
          </cell>
          <cell r="W530">
            <v>141.47084200375576</v>
          </cell>
          <cell r="Y530">
            <v>38728</v>
          </cell>
          <cell r="Z530">
            <v>104.25138632162663</v>
          </cell>
          <cell r="AA530">
            <v>103.49013657056145</v>
          </cell>
          <cell r="AB530">
            <v>89.473684210526315</v>
          </cell>
          <cell r="AC530">
            <v>109.34065934065933</v>
          </cell>
          <cell r="AD530">
            <v>99.962344671771064</v>
          </cell>
          <cell r="AE530">
            <v>105.95238095238095</v>
          </cell>
          <cell r="AF530">
            <v>101.70454545454545</v>
          </cell>
          <cell r="AG530">
            <v>102.30285584425425</v>
          </cell>
          <cell r="AH530">
            <v>96.742671009771982</v>
          </cell>
        </row>
        <row r="531">
          <cell r="B531">
            <v>38729</v>
          </cell>
          <cell r="C531">
            <v>1.0735849056603775</v>
          </cell>
          <cell r="D531">
            <v>109.59349593495935</v>
          </cell>
          <cell r="E531">
            <v>379.64601769911502</v>
          </cell>
          <cell r="F531">
            <v>80.487804878048792</v>
          </cell>
          <cell r="G531">
            <v>159.05154911755542</v>
          </cell>
          <cell r="H531">
            <v>152.40549828178695</v>
          </cell>
          <cell r="I531">
            <v>193.10344827586206</v>
          </cell>
          <cell r="J531">
            <v>202.45335683854853</v>
          </cell>
          <cell r="K531">
            <v>177.91044776119404</v>
          </cell>
          <cell r="L531">
            <v>96.440677966101703</v>
          </cell>
          <cell r="M531">
            <v>114.82112436115844</v>
          </cell>
          <cell r="N531">
            <v>264.27126428851273</v>
          </cell>
          <cell r="O531">
            <v>86.08695652173914</v>
          </cell>
          <cell r="P531">
            <v>142.83388312712532</v>
          </cell>
          <cell r="Q531">
            <v>154.60440985732816</v>
          </cell>
          <cell r="R531">
            <v>0</v>
          </cell>
          <cell r="S531">
            <v>121.32196162046908</v>
          </cell>
          <cell r="T531">
            <v>126.93032015065913</v>
          </cell>
          <cell r="U531">
            <v>291.17673409659193</v>
          </cell>
          <cell r="V531">
            <v>110.00000000000001</v>
          </cell>
          <cell r="W531">
            <v>142.47745690165627</v>
          </cell>
          <cell r="Y531">
            <v>38729</v>
          </cell>
          <cell r="Z531">
            <v>105.17560073937153</v>
          </cell>
          <cell r="AA531">
            <v>102.27617602427921</v>
          </cell>
          <cell r="AB531">
            <v>86.842105263157904</v>
          </cell>
          <cell r="AC531">
            <v>108.79120879120879</v>
          </cell>
          <cell r="AD531">
            <v>100.67361198276224</v>
          </cell>
          <cell r="AE531">
            <v>105.5952380952381</v>
          </cell>
          <cell r="AF531">
            <v>99.431818181818173</v>
          </cell>
          <cell r="AG531">
            <v>104.39360654495873</v>
          </cell>
          <cell r="AH531">
            <v>97.068403908794792</v>
          </cell>
        </row>
        <row r="532">
          <cell r="B532">
            <v>38730</v>
          </cell>
          <cell r="C532">
            <v>1.0679245283018868</v>
          </cell>
          <cell r="D532">
            <v>108.9430894308943</v>
          </cell>
          <cell r="E532">
            <v>393.80530973451329</v>
          </cell>
          <cell r="F532">
            <v>78.861788617886177</v>
          </cell>
          <cell r="G532">
            <v>158.80131068282043</v>
          </cell>
          <cell r="H532">
            <v>151.54639175257731</v>
          </cell>
          <cell r="I532">
            <v>195.31034482758619</v>
          </cell>
          <cell r="J532">
            <v>205.62656089319816</v>
          </cell>
          <cell r="K532">
            <v>176.11940298507463</v>
          </cell>
          <cell r="L532">
            <v>95.932203389830505</v>
          </cell>
          <cell r="M532">
            <v>114.1396933560477</v>
          </cell>
          <cell r="N532">
            <v>274.12753521768803</v>
          </cell>
          <cell r="O532">
            <v>84.34782608695653</v>
          </cell>
          <cell r="P532">
            <v>142.60916021471638</v>
          </cell>
          <cell r="Q532">
            <v>153.04798962386511</v>
          </cell>
          <cell r="R532">
            <v>0</v>
          </cell>
          <cell r="S532">
            <v>120.68230277185501</v>
          </cell>
          <cell r="T532">
            <v>126.17702448210923</v>
          </cell>
          <cell r="U532">
            <v>302.03647243119678</v>
          </cell>
          <cell r="V532">
            <v>107.77777777777777</v>
          </cell>
          <cell r="W532">
            <v>142.25329476052715</v>
          </cell>
          <cell r="Y532">
            <v>38730</v>
          </cell>
          <cell r="Z532">
            <v>104.62107208872457</v>
          </cell>
          <cell r="AA532">
            <v>101.66919575113809</v>
          </cell>
          <cell r="AB532">
            <v>90.08097165991903</v>
          </cell>
          <cell r="AC532">
            <v>106.5934065934066</v>
          </cell>
          <cell r="AD532">
            <v>100.51522052275159</v>
          </cell>
          <cell r="AE532">
            <v>105</v>
          </cell>
          <cell r="AF532">
            <v>100.56818181818181</v>
          </cell>
          <cell r="AG532">
            <v>106.02984622377095</v>
          </cell>
          <cell r="AH532">
            <v>96.09120521172639</v>
          </cell>
        </row>
        <row r="533">
          <cell r="B533">
            <v>38733</v>
          </cell>
          <cell r="C533">
            <v>1.0566037735849056</v>
          </cell>
          <cell r="D533">
            <v>107.64227642276423</v>
          </cell>
          <cell r="E533">
            <v>382.30088495575222</v>
          </cell>
          <cell r="F533">
            <v>78.455284552845526</v>
          </cell>
          <cell r="G533">
            <v>158.80131068282043</v>
          </cell>
          <cell r="H533">
            <v>154.98281786941581</v>
          </cell>
          <cell r="I533">
            <v>197.51724137931035</v>
          </cell>
          <cell r="J533">
            <v>209.79873659468194</v>
          </cell>
          <cell r="K533">
            <v>178.50746268656715</v>
          </cell>
          <cell r="L533">
            <v>95.932203389830505</v>
          </cell>
          <cell r="M533">
            <v>112.77683134582624</v>
          </cell>
          <cell r="N533">
            <v>266.11931508773307</v>
          </cell>
          <cell r="O533">
            <v>83.913043478260875</v>
          </cell>
          <cell r="P533">
            <v>142.60916021471638</v>
          </cell>
          <cell r="Q533">
            <v>155.12321660181584</v>
          </cell>
          <cell r="R533">
            <v>0</v>
          </cell>
          <cell r="S533">
            <v>120.68230277185501</v>
          </cell>
          <cell r="T533">
            <v>126.17702448210923</v>
          </cell>
          <cell r="U533">
            <v>302.03647243119678</v>
          </cell>
          <cell r="V533">
            <v>107.77777777777777</v>
          </cell>
          <cell r="W533">
            <v>142.25329476052715</v>
          </cell>
          <cell r="Y533">
            <v>38733</v>
          </cell>
          <cell r="Z533">
            <v>104.62107208872457</v>
          </cell>
          <cell r="AA533">
            <v>101.66919575113809</v>
          </cell>
          <cell r="AB533">
            <v>90.08097165991903</v>
          </cell>
          <cell r="AC533">
            <v>106.5934065934066</v>
          </cell>
          <cell r="AD533">
            <v>100.51522052275159</v>
          </cell>
          <cell r="AE533">
            <v>105</v>
          </cell>
          <cell r="AF533">
            <v>100.56818181818181</v>
          </cell>
          <cell r="AG533">
            <v>106.02984622377095</v>
          </cell>
          <cell r="AH533">
            <v>96.09120521172639</v>
          </cell>
        </row>
        <row r="534">
          <cell r="B534">
            <v>38734</v>
          </cell>
          <cell r="C534">
            <v>1.0547169811320753</v>
          </cell>
          <cell r="D534">
            <v>106.17886178861788</v>
          </cell>
          <cell r="E534">
            <v>339.82300884955754</v>
          </cell>
          <cell r="F534">
            <v>76.829268292682926</v>
          </cell>
          <cell r="G534">
            <v>154.0722764143193</v>
          </cell>
          <cell r="H534">
            <v>149.82817869415808</v>
          </cell>
          <cell r="I534">
            <v>180.9655172413793</v>
          </cell>
          <cell r="J534">
            <v>197.06184809754663</v>
          </cell>
          <cell r="K534">
            <v>170.14925373134329</v>
          </cell>
          <cell r="L534">
            <v>94.745762711864415</v>
          </cell>
          <cell r="M534">
            <v>111.2436115843271</v>
          </cell>
          <cell r="N534">
            <v>236.5505023002072</v>
          </cell>
          <cell r="O534">
            <v>82.173913043478265</v>
          </cell>
          <cell r="P534">
            <v>138.36232117568244</v>
          </cell>
          <cell r="Q534">
            <v>147.85992217898834</v>
          </cell>
          <cell r="R534">
            <v>0</v>
          </cell>
          <cell r="S534">
            <v>119.18976545842217</v>
          </cell>
          <cell r="T534">
            <v>122.97551789077212</v>
          </cell>
          <cell r="U534">
            <v>260.63372003051586</v>
          </cell>
          <cell r="V534">
            <v>105</v>
          </cell>
          <cell r="W534">
            <v>138.01705324062326</v>
          </cell>
          <cell r="Y534">
            <v>38734</v>
          </cell>
          <cell r="Z534">
            <v>103.32717190388169</v>
          </cell>
          <cell r="AA534">
            <v>99.089529590288322</v>
          </cell>
          <cell r="AB534">
            <v>77.732793522267201</v>
          </cell>
          <cell r="AC534">
            <v>103.84615384615385</v>
          </cell>
          <cell r="AD534">
            <v>97.521920780361853</v>
          </cell>
          <cell r="AE534">
            <v>103.80952380952382</v>
          </cell>
          <cell r="AF534">
            <v>93.181818181818173</v>
          </cell>
          <cell r="AG534">
            <v>101.61351412771762</v>
          </cell>
          <cell r="AH534">
            <v>92.833876221498372</v>
          </cell>
        </row>
        <row r="535">
          <cell r="B535">
            <v>38735</v>
          </cell>
          <cell r="C535">
            <v>1.0018867924528303</v>
          </cell>
          <cell r="D535">
            <v>104.71544715447155</v>
          </cell>
          <cell r="E535">
            <v>295.57522123893807</v>
          </cell>
          <cell r="F535">
            <v>74.390243902439025</v>
          </cell>
          <cell r="G535">
            <v>148.69545510344764</v>
          </cell>
          <cell r="H535">
            <v>149.65635738831617</v>
          </cell>
          <cell r="I535">
            <v>163.31034482758622</v>
          </cell>
          <cell r="J535">
            <v>181.76876744527689</v>
          </cell>
          <cell r="K535">
            <v>161.19402985074626</v>
          </cell>
          <cell r="L535">
            <v>90</v>
          </cell>
          <cell r="M535">
            <v>109.71039182282793</v>
          </cell>
          <cell r="N535">
            <v>205.74965564653439</v>
          </cell>
          <cell r="O535">
            <v>79.565217391304344</v>
          </cell>
          <cell r="P535">
            <v>133.5337465973559</v>
          </cell>
          <cell r="Q535">
            <v>140.07782101167314</v>
          </cell>
          <cell r="R535">
            <v>0</v>
          </cell>
          <cell r="S535">
            <v>113.21961620469084</v>
          </cell>
          <cell r="T535">
            <v>121.28060263653484</v>
          </cell>
          <cell r="U535">
            <v>226.69703773487578</v>
          </cell>
          <cell r="V535">
            <v>101.66666666666666</v>
          </cell>
          <cell r="W535">
            <v>133.20052783840023</v>
          </cell>
          <cell r="Y535">
            <v>38735</v>
          </cell>
          <cell r="Z535">
            <v>98.151571164510159</v>
          </cell>
          <cell r="AA535">
            <v>97.723823975720791</v>
          </cell>
          <cell r="AB535">
            <v>67.611336032388664</v>
          </cell>
          <cell r="AC535">
            <v>100.54945054945054</v>
          </cell>
          <cell r="AD535">
            <v>94.118596352812503</v>
          </cell>
          <cell r="AE535">
            <v>103.6904761904762</v>
          </cell>
          <cell r="AF535">
            <v>84.090909090909093</v>
          </cell>
          <cell r="AG535">
            <v>93.72774789788653</v>
          </cell>
          <cell r="AH535">
            <v>87.947882736156345</v>
          </cell>
        </row>
        <row r="536">
          <cell r="B536">
            <v>38736</v>
          </cell>
          <cell r="C536">
            <v>1.0113207547169811</v>
          </cell>
          <cell r="D536">
            <v>105.04065040650406</v>
          </cell>
          <cell r="E536">
            <v>339.82300884955754</v>
          </cell>
          <cell r="F536">
            <v>75.203252032520325</v>
          </cell>
          <cell r="G536">
            <v>153.00333336480986</v>
          </cell>
          <cell r="H536">
            <v>147.93814432989691</v>
          </cell>
          <cell r="I536">
            <v>185.37931034482759</v>
          </cell>
          <cell r="J536">
            <v>190.5244601145879</v>
          </cell>
          <cell r="K536">
            <v>170.74626865671644</v>
          </cell>
          <cell r="L536">
            <v>90.847457627118644</v>
          </cell>
          <cell r="M536">
            <v>110.0511073253833</v>
          </cell>
          <cell r="N536">
            <v>236.5505023002072</v>
          </cell>
          <cell r="O536">
            <v>80.434782608695656</v>
          </cell>
          <cell r="P536">
            <v>137.40237273475066</v>
          </cell>
          <cell r="Q536">
            <v>148.37872892347602</v>
          </cell>
          <cell r="R536">
            <v>0</v>
          </cell>
          <cell r="S536">
            <v>114.28571428571428</v>
          </cell>
          <cell r="T536">
            <v>121.6572504708098</v>
          </cell>
          <cell r="U536">
            <v>260.63372003051586</v>
          </cell>
          <cell r="V536">
            <v>102.77777777777777</v>
          </cell>
          <cell r="W536">
            <v>137.05950024530949</v>
          </cell>
          <cell r="Y536">
            <v>38736</v>
          </cell>
          <cell r="Z536">
            <v>99.075785582255079</v>
          </cell>
          <cell r="AA536">
            <v>98.02731411229135</v>
          </cell>
          <cell r="AB536">
            <v>77.732793522267201</v>
          </cell>
          <cell r="AC536">
            <v>101.64835164835165</v>
          </cell>
          <cell r="AD536">
            <v>96.845320279486216</v>
          </cell>
          <cell r="AE536">
            <v>102.49999999999999</v>
          </cell>
          <cell r="AF536">
            <v>95.454545454545453</v>
          </cell>
          <cell r="AG536">
            <v>98.242557382016514</v>
          </cell>
          <cell r="AH536">
            <v>93.159609120521168</v>
          </cell>
        </row>
        <row r="537">
          <cell r="B537">
            <v>38737</v>
          </cell>
          <cell r="C537">
            <v>1.0113207547169811</v>
          </cell>
          <cell r="D537">
            <v>103.90243902439025</v>
          </cell>
          <cell r="E537">
            <v>323.00884955752213</v>
          </cell>
          <cell r="F537">
            <v>74.390243902439025</v>
          </cell>
          <cell r="G537">
            <v>153.39049471666399</v>
          </cell>
          <cell r="H537">
            <v>147.59450171821305</v>
          </cell>
          <cell r="I537">
            <v>175.44827586206898</v>
          </cell>
          <cell r="J537">
            <v>188.76156897311591</v>
          </cell>
          <cell r="K537">
            <v>173.13432835820893</v>
          </cell>
          <cell r="L537">
            <v>90.847457627118644</v>
          </cell>
          <cell r="M537">
            <v>108.85860306643953</v>
          </cell>
          <cell r="N537">
            <v>224.84618057181157</v>
          </cell>
          <cell r="O537">
            <v>79.565217391304344</v>
          </cell>
          <cell r="P537">
            <v>137.75005724074185</v>
          </cell>
          <cell r="Q537">
            <v>150.45395590142672</v>
          </cell>
          <cell r="R537">
            <v>0</v>
          </cell>
          <cell r="S537">
            <v>114.28571428571428</v>
          </cell>
          <cell r="T537">
            <v>120.33898305084745</v>
          </cell>
          <cell r="U537">
            <v>247.73778075817262</v>
          </cell>
          <cell r="V537">
            <v>101.66666666666666</v>
          </cell>
          <cell r="W537">
            <v>137.40631714290546</v>
          </cell>
          <cell r="Y537">
            <v>38737</v>
          </cell>
          <cell r="Z537">
            <v>99.075785582255079</v>
          </cell>
          <cell r="AA537">
            <v>96.965098634294392</v>
          </cell>
          <cell r="AB537">
            <v>73.886639676113361</v>
          </cell>
          <cell r="AC537">
            <v>100.54945054945054</v>
          </cell>
          <cell r="AD537">
            <v>97.090378764785697</v>
          </cell>
          <cell r="AE537">
            <v>102.26190476190476</v>
          </cell>
          <cell r="AF537">
            <v>90.340909090909093</v>
          </cell>
          <cell r="AG537">
            <v>97.333535338231968</v>
          </cell>
          <cell r="AH537">
            <v>94.462540716612381</v>
          </cell>
        </row>
        <row r="538">
          <cell r="B538">
            <v>38740</v>
          </cell>
          <cell r="C538">
            <v>1.0018867924528303</v>
          </cell>
          <cell r="D538">
            <v>101.95121951219512</v>
          </cell>
          <cell r="E538">
            <v>297.34513274336285</v>
          </cell>
          <cell r="F538">
            <v>73.170731707317074</v>
          </cell>
          <cell r="G538">
            <v>149.94475868516227</v>
          </cell>
          <cell r="H538">
            <v>141.06529209621993</v>
          </cell>
          <cell r="I538">
            <v>166.62068965517241</v>
          </cell>
          <cell r="J538">
            <v>177.97855149111209</v>
          </cell>
          <cell r="K538">
            <v>173.13432835820893</v>
          </cell>
          <cell r="L538">
            <v>90</v>
          </cell>
          <cell r="M538">
            <v>106.81431005110733</v>
          </cell>
          <cell r="N538">
            <v>206.9816895126813</v>
          </cell>
          <cell r="O538">
            <v>78.260869565217391</v>
          </cell>
          <cell r="P538">
            <v>134.65566513742019</v>
          </cell>
          <cell r="Q538">
            <v>150.45395590142672</v>
          </cell>
          <cell r="R538">
            <v>0</v>
          </cell>
          <cell r="S538">
            <v>113.21961620469084</v>
          </cell>
          <cell r="T538">
            <v>118.07909604519776</v>
          </cell>
          <cell r="U538">
            <v>228.05450502670138</v>
          </cell>
          <cell r="V538">
            <v>100</v>
          </cell>
          <cell r="W538">
            <v>134.31964675430137</v>
          </cell>
          <cell r="Y538">
            <v>38740</v>
          </cell>
          <cell r="Z538">
            <v>98.151571164510159</v>
          </cell>
          <cell r="AA538">
            <v>95.144157814871022</v>
          </cell>
          <cell r="AB538">
            <v>68.016194331983797</v>
          </cell>
          <cell r="AC538">
            <v>98.901098901098905</v>
          </cell>
          <cell r="AD538">
            <v>94.909358245620339</v>
          </cell>
          <cell r="AE538">
            <v>97.738095238095241</v>
          </cell>
          <cell r="AF538">
            <v>85.795454545454547</v>
          </cell>
          <cell r="AG538">
            <v>91.773350503749725</v>
          </cell>
          <cell r="AH538">
            <v>94.462540716612381</v>
          </cell>
        </row>
        <row r="539">
          <cell r="B539">
            <v>38741</v>
          </cell>
          <cell r="C539">
            <v>1.0094339622641508</v>
          </cell>
          <cell r="D539">
            <v>102.76422764227642</v>
          </cell>
          <cell r="E539">
            <v>322.12389380530976</v>
          </cell>
          <cell r="F539">
            <v>74.390243902439025</v>
          </cell>
          <cell r="G539">
            <v>152.2611167244261</v>
          </cell>
          <cell r="H539">
            <v>143.98625429553263</v>
          </cell>
          <cell r="I539">
            <v>177.65517241379308</v>
          </cell>
          <cell r="J539">
            <v>184.78037314529158</v>
          </cell>
          <cell r="K539">
            <v>176.71641791044777</v>
          </cell>
          <cell r="L539">
            <v>90.677966101694921</v>
          </cell>
          <cell r="M539">
            <v>107.66609880749573</v>
          </cell>
          <cell r="N539">
            <v>224.23016363873808</v>
          </cell>
          <cell r="O539">
            <v>79.565217391304344</v>
          </cell>
          <cell r="P539">
            <v>136.7358360964358</v>
          </cell>
          <cell r="Q539">
            <v>153.56679636835281</v>
          </cell>
          <cell r="R539">
            <v>0</v>
          </cell>
          <cell r="S539">
            <v>114.0724946695096</v>
          </cell>
          <cell r="T539">
            <v>119.02071563088512</v>
          </cell>
          <cell r="U539">
            <v>247.05904711225983</v>
          </cell>
          <cell r="V539">
            <v>101.66666666666666</v>
          </cell>
          <cell r="W539">
            <v>136.39462687577188</v>
          </cell>
          <cell r="Y539">
            <v>38741</v>
          </cell>
          <cell r="Z539">
            <v>98.890942698706098</v>
          </cell>
          <cell r="AA539">
            <v>95.90288315629742</v>
          </cell>
          <cell r="AB539">
            <v>73.68421052631578</v>
          </cell>
          <cell r="AC539">
            <v>100.54945054945054</v>
          </cell>
          <cell r="AD539">
            <v>96.375525232058436</v>
          </cell>
          <cell r="AE539">
            <v>99.761904761904759</v>
          </cell>
          <cell r="AF539">
            <v>91.477272727272734</v>
          </cell>
          <cell r="AG539">
            <v>95.280660556018489</v>
          </cell>
          <cell r="AH539">
            <v>96.416938110749186</v>
          </cell>
        </row>
        <row r="540">
          <cell r="B540">
            <v>38742</v>
          </cell>
          <cell r="C540">
            <v>1.0018867924528303</v>
          </cell>
          <cell r="D540">
            <v>100.8130081300813</v>
          </cell>
          <cell r="E540">
            <v>317.69911504424778</v>
          </cell>
          <cell r="F540">
            <v>74.796747967479675</v>
          </cell>
          <cell r="G540">
            <v>152.83052720044572</v>
          </cell>
          <cell r="H540">
            <v>145.01718213058419</v>
          </cell>
          <cell r="I540">
            <v>171.0344827586207</v>
          </cell>
          <cell r="J540">
            <v>189.2463640370207</v>
          </cell>
          <cell r="K540">
            <v>179.1044776119403</v>
          </cell>
          <cell r="L540">
            <v>90</v>
          </cell>
          <cell r="M540">
            <v>105.62180579216354</v>
          </cell>
          <cell r="N540">
            <v>221.15007897337082</v>
          </cell>
          <cell r="O540">
            <v>80</v>
          </cell>
          <cell r="P540">
            <v>137.24718672353995</v>
          </cell>
          <cell r="Q540">
            <v>155.64202334630352</v>
          </cell>
          <cell r="R540">
            <v>0</v>
          </cell>
          <cell r="S540">
            <v>113.21961620469084</v>
          </cell>
          <cell r="T540">
            <v>116.7608286252354</v>
          </cell>
          <cell r="U540">
            <v>243.66537888269582</v>
          </cell>
          <cell r="V540">
            <v>102.22222222222221</v>
          </cell>
          <cell r="W540">
            <v>136.9047014836996</v>
          </cell>
          <cell r="Y540">
            <v>38742</v>
          </cell>
          <cell r="Z540">
            <v>98.151571164510159</v>
          </cell>
          <cell r="AA540">
            <v>94.08194233687405</v>
          </cell>
          <cell r="AB540">
            <v>72.672064777327932</v>
          </cell>
          <cell r="AC540">
            <v>101.09890109890109</v>
          </cell>
          <cell r="AD540">
            <v>96.735940516535479</v>
          </cell>
          <cell r="AE540">
            <v>100.47619047619048</v>
          </cell>
          <cell r="AF540">
            <v>88.068181818181827</v>
          </cell>
          <cell r="AG540">
            <v>97.583516400272714</v>
          </cell>
          <cell r="AH540">
            <v>97.719869706840385</v>
          </cell>
        </row>
        <row r="541">
          <cell r="B541">
            <v>38743</v>
          </cell>
          <cell r="C541">
            <v>1.0037735849056604</v>
          </cell>
          <cell r="D541">
            <v>99.1869918699187</v>
          </cell>
          <cell r="E541">
            <v>315.92920353982299</v>
          </cell>
          <cell r="F541">
            <v>75.203252032520325</v>
          </cell>
          <cell r="G541">
            <v>155.17521411911349</v>
          </cell>
          <cell r="H541">
            <v>148.10996563573883</v>
          </cell>
          <cell r="I541">
            <v>169.93103448275861</v>
          </cell>
          <cell r="J541">
            <v>191.30307036873805</v>
          </cell>
          <cell r="K541">
            <v>185.07462686567163</v>
          </cell>
          <cell r="L541">
            <v>90.169491525423723</v>
          </cell>
          <cell r="M541">
            <v>103.91822827938671</v>
          </cell>
          <cell r="N541">
            <v>219.91804510722389</v>
          </cell>
          <cell r="O541">
            <v>80.434782608695656</v>
          </cell>
          <cell r="P541">
            <v>139.35279801226224</v>
          </cell>
          <cell r="Q541">
            <v>160.83009079118028</v>
          </cell>
          <cell r="R541">
            <v>0</v>
          </cell>
          <cell r="S541">
            <v>113.43283582089552</v>
          </cell>
          <cell r="T541">
            <v>114.87758945386064</v>
          </cell>
          <cell r="U541">
            <v>242.30791159087022</v>
          </cell>
          <cell r="V541">
            <v>102.77777777777777</v>
          </cell>
          <cell r="W541">
            <v>139.00505845133566</v>
          </cell>
          <cell r="Y541">
            <v>38743</v>
          </cell>
          <cell r="Z541">
            <v>98.336414048059154</v>
          </cell>
          <cell r="AA541">
            <v>92.564491654021239</v>
          </cell>
          <cell r="AB541">
            <v>72.267206477732799</v>
          </cell>
          <cell r="AC541">
            <v>101.64835164835165</v>
          </cell>
          <cell r="AD541">
            <v>98.220038611654019</v>
          </cell>
          <cell r="AE541">
            <v>102.61904761904761</v>
          </cell>
          <cell r="AF541">
            <v>87.5</v>
          </cell>
          <cell r="AG541">
            <v>98.644042118021375</v>
          </cell>
          <cell r="AH541">
            <v>100.9771986970684</v>
          </cell>
        </row>
        <row r="542">
          <cell r="B542">
            <v>38744</v>
          </cell>
          <cell r="C542">
            <v>1.0169811320754718</v>
          </cell>
          <cell r="D542">
            <v>101.30081300813008</v>
          </cell>
          <cell r="E542">
            <v>324.77876106194691</v>
          </cell>
          <cell r="F542">
            <v>76.829268292682926</v>
          </cell>
          <cell r="G542">
            <v>159.61623811367434</v>
          </cell>
          <cell r="H542">
            <v>150.17182130584192</v>
          </cell>
          <cell r="I542">
            <v>174.34482758620692</v>
          </cell>
          <cell r="J542">
            <v>194.69663581607165</v>
          </cell>
          <cell r="K542">
            <v>183.28358208955225</v>
          </cell>
          <cell r="L542">
            <v>91.355932203389827</v>
          </cell>
          <cell r="M542">
            <v>106.1328790459966</v>
          </cell>
          <cell r="N542">
            <v>226.07821443795845</v>
          </cell>
          <cell r="O542">
            <v>82.173913043478265</v>
          </cell>
          <cell r="P542">
            <v>143.34099369927833</v>
          </cell>
          <cell r="Q542">
            <v>159.27367055771725</v>
          </cell>
          <cell r="R542">
            <v>0</v>
          </cell>
          <cell r="S542">
            <v>114.92537313432835</v>
          </cell>
          <cell r="T542">
            <v>117.32580037664783</v>
          </cell>
          <cell r="U542">
            <v>249.09524804999822</v>
          </cell>
          <cell r="V542">
            <v>105</v>
          </cell>
          <cell r="W542">
            <v>142.98330203522306</v>
          </cell>
          <cell r="Y542">
            <v>38744</v>
          </cell>
          <cell r="Z542">
            <v>99.630314232902023</v>
          </cell>
          <cell r="AA542">
            <v>94.537177541729889</v>
          </cell>
          <cell r="AB542">
            <v>74.291497975708495</v>
          </cell>
          <cell r="AC542">
            <v>103.84615384615385</v>
          </cell>
          <cell r="AD542">
            <v>101.03103874912587</v>
          </cell>
          <cell r="AE542">
            <v>104.04761904761905</v>
          </cell>
          <cell r="AF542">
            <v>89.772727272727266</v>
          </cell>
          <cell r="AG542">
            <v>100.39390955230665</v>
          </cell>
          <cell r="AH542">
            <v>100</v>
          </cell>
        </row>
        <row r="543">
          <cell r="B543">
            <v>38747</v>
          </cell>
          <cell r="C543">
            <v>1.0226415094339623</v>
          </cell>
          <cell r="D543">
            <v>101.46341463414635</v>
          </cell>
          <cell r="E543">
            <v>331.85840707964604</v>
          </cell>
          <cell r="F543">
            <v>76.829268292682926</v>
          </cell>
          <cell r="G543">
            <v>160.93447530193862</v>
          </cell>
          <cell r="H543">
            <v>153.60824742268042</v>
          </cell>
          <cell r="I543">
            <v>173.24137931034483</v>
          </cell>
          <cell r="J543">
            <v>194.77008961363302</v>
          </cell>
          <cell r="K543">
            <v>180.8955223880597</v>
          </cell>
          <cell r="L543">
            <v>91.86440677966101</v>
          </cell>
          <cell r="M543">
            <v>106.30323679727427</v>
          </cell>
          <cell r="N543">
            <v>231.00634990254611</v>
          </cell>
          <cell r="O543">
            <v>82.173913043478265</v>
          </cell>
          <cell r="P543">
            <v>144.52481704162886</v>
          </cell>
          <cell r="Q543">
            <v>157.19844357976655</v>
          </cell>
          <cell r="R543">
            <v>0</v>
          </cell>
          <cell r="S543">
            <v>115.56503198294243</v>
          </cell>
          <cell r="T543">
            <v>117.51412429378531</v>
          </cell>
          <cell r="U543">
            <v>254.52511721730065</v>
          </cell>
          <cell r="V543">
            <v>105</v>
          </cell>
          <cell r="W543">
            <v>144.1641712767937</v>
          </cell>
          <cell r="Y543">
            <v>38747</v>
          </cell>
          <cell r="Z543">
            <v>100.18484288354898</v>
          </cell>
          <cell r="AA543">
            <v>94.688922610015169</v>
          </cell>
          <cell r="AB543">
            <v>75.910931174089072</v>
          </cell>
          <cell r="AC543">
            <v>103.84615384615385</v>
          </cell>
          <cell r="AD543">
            <v>101.86543300638947</v>
          </cell>
          <cell r="AE543">
            <v>106.42857142857143</v>
          </cell>
          <cell r="AF543">
            <v>89.204545454545453</v>
          </cell>
          <cell r="AG543">
            <v>100.43178547079768</v>
          </cell>
          <cell r="AH543">
            <v>98.697068403908787</v>
          </cell>
        </row>
        <row r="544">
          <cell r="B544">
            <v>38748</v>
          </cell>
          <cell r="C544">
            <v>1.0264150943396226</v>
          </cell>
          <cell r="D544">
            <v>100.8130081300813</v>
          </cell>
          <cell r="E544">
            <v>349.55752212389382</v>
          </cell>
          <cell r="F544">
            <v>77.235772357723576</v>
          </cell>
          <cell r="G544">
            <v>161.54732339304431</v>
          </cell>
          <cell r="H544">
            <v>151.71821305841922</v>
          </cell>
          <cell r="I544">
            <v>175.44827586206898</v>
          </cell>
          <cell r="J544">
            <v>193.53606581460261</v>
          </cell>
          <cell r="K544">
            <v>179.1044776119403</v>
          </cell>
          <cell r="L544">
            <v>92.20338983050847</v>
          </cell>
          <cell r="M544">
            <v>105.62180579216354</v>
          </cell>
          <cell r="N544">
            <v>243.32668856401526</v>
          </cell>
          <cell r="O544">
            <v>82.608695652173907</v>
          </cell>
          <cell r="P544">
            <v>145.0751761742832</v>
          </cell>
          <cell r="Q544">
            <v>155.64202334630352</v>
          </cell>
          <cell r="R544">
            <v>0</v>
          </cell>
          <cell r="S544">
            <v>115.99147121535181</v>
          </cell>
          <cell r="T544">
            <v>116.7608286252354</v>
          </cell>
          <cell r="U544">
            <v>268.09979013555665</v>
          </cell>
          <cell r="V544">
            <v>105.55555555555556</v>
          </cell>
          <cell r="W544">
            <v>144.71315704884196</v>
          </cell>
          <cell r="Y544">
            <v>38748</v>
          </cell>
          <cell r="Z544">
            <v>100.55452865064696</v>
          </cell>
          <cell r="AA544">
            <v>94.08194233687405</v>
          </cell>
          <cell r="AB544">
            <v>79.959514170040492</v>
          </cell>
          <cell r="AC544">
            <v>104.39560439560441</v>
          </cell>
          <cell r="AD544">
            <v>102.25334265750985</v>
          </cell>
          <cell r="AE544">
            <v>105.11904761904762</v>
          </cell>
          <cell r="AF544">
            <v>90.340909090909093</v>
          </cell>
          <cell r="AG544">
            <v>99.795470040148487</v>
          </cell>
          <cell r="AH544">
            <v>97.719869706840385</v>
          </cell>
        </row>
        <row r="545">
          <cell r="B545">
            <v>38749</v>
          </cell>
          <cell r="C545">
            <v>1.0094339622641508</v>
          </cell>
          <cell r="D545">
            <v>98.373983739837399</v>
          </cell>
          <cell r="E545">
            <v>349.55752212389382</v>
          </cell>
          <cell r="F545">
            <v>74.390243902439025</v>
          </cell>
          <cell r="G545">
            <v>159.9864021378861</v>
          </cell>
          <cell r="H545">
            <v>153.95189003436428</v>
          </cell>
          <cell r="I545">
            <v>168.82758620689654</v>
          </cell>
          <cell r="J545">
            <v>192.31673277508446</v>
          </cell>
          <cell r="K545">
            <v>176.71641791044777</v>
          </cell>
          <cell r="L545">
            <v>90.677966101694921</v>
          </cell>
          <cell r="M545">
            <v>103.06643952299829</v>
          </cell>
          <cell r="N545">
            <v>243.32668856401526</v>
          </cell>
          <cell r="O545">
            <v>79.565217391304344</v>
          </cell>
          <cell r="P545">
            <v>143.67341400744553</v>
          </cell>
          <cell r="Q545">
            <v>153.56679636835281</v>
          </cell>
          <cell r="R545">
            <v>0</v>
          </cell>
          <cell r="S545">
            <v>114.0724946695096</v>
          </cell>
          <cell r="T545">
            <v>113.93596986817325</v>
          </cell>
          <cell r="U545">
            <v>268.09979013555665</v>
          </cell>
          <cell r="V545">
            <v>101.66666666666666</v>
          </cell>
          <cell r="W545">
            <v>143.3148928251197</v>
          </cell>
          <cell r="Y545">
            <v>38749</v>
          </cell>
          <cell r="Z545">
            <v>98.890942698706098</v>
          </cell>
          <cell r="AA545">
            <v>91.805766312594841</v>
          </cell>
          <cell r="AB545">
            <v>79.959514170040492</v>
          </cell>
          <cell r="AC545">
            <v>100.54945054945054</v>
          </cell>
          <cell r="AD545">
            <v>101.26533856921706</v>
          </cell>
          <cell r="AE545">
            <v>106.66666666666667</v>
          </cell>
          <cell r="AF545">
            <v>86.931818181818173</v>
          </cell>
          <cell r="AG545">
            <v>99.16672979319749</v>
          </cell>
          <cell r="AH545">
            <v>96.416938110749186</v>
          </cell>
        </row>
        <row r="546">
          <cell r="B546">
            <v>38750</v>
          </cell>
          <cell r="C546">
            <v>1.0094339622641508</v>
          </cell>
          <cell r="D546">
            <v>99.512195121951223</v>
          </cell>
          <cell r="E546">
            <v>356.63716814159289</v>
          </cell>
          <cell r="F546">
            <v>72.764227642276424</v>
          </cell>
          <cell r="G546">
            <v>161.57093079254761</v>
          </cell>
          <cell r="H546">
            <v>149.82817869415808</v>
          </cell>
          <cell r="I546">
            <v>167.72413793103448</v>
          </cell>
          <cell r="J546">
            <v>192.36080505362125</v>
          </cell>
          <cell r="K546">
            <v>183.88059701492537</v>
          </cell>
          <cell r="L546">
            <v>90.677966101694921</v>
          </cell>
          <cell r="M546">
            <v>104.25894378194207</v>
          </cell>
          <cell r="N546">
            <v>248.25482402860288</v>
          </cell>
          <cell r="O546">
            <v>77.826086956521735</v>
          </cell>
          <cell r="P546">
            <v>145.09637644903876</v>
          </cell>
          <cell r="Q546">
            <v>159.79247730220493</v>
          </cell>
          <cell r="R546">
            <v>0</v>
          </cell>
          <cell r="S546">
            <v>114.0724946695096</v>
          </cell>
          <cell r="T546">
            <v>115.2542372881356</v>
          </cell>
          <cell r="U546">
            <v>273.52965930285905</v>
          </cell>
          <cell r="V546">
            <v>99.444444444444443</v>
          </cell>
          <cell r="W546">
            <v>144.73430442064659</v>
          </cell>
          <cell r="Y546">
            <v>38750</v>
          </cell>
          <cell r="Z546">
            <v>98.890942698706098</v>
          </cell>
          <cell r="AA546">
            <v>92.867981790591799</v>
          </cell>
          <cell r="AB546">
            <v>81.578947368421055</v>
          </cell>
          <cell r="AC546">
            <v>98.35164835164835</v>
          </cell>
          <cell r="AD546">
            <v>102.26828524807689</v>
          </cell>
          <cell r="AE546">
            <v>103.80952380952382</v>
          </cell>
          <cell r="AF546">
            <v>86.36363636363636</v>
          </cell>
          <cell r="AG546">
            <v>99.189455344292099</v>
          </cell>
          <cell r="AH546">
            <v>100.3257328990228</v>
          </cell>
        </row>
        <row r="547">
          <cell r="B547">
            <v>38751</v>
          </cell>
          <cell r="C547">
            <v>1</v>
          </cell>
          <cell r="D547">
            <v>100.97560975609755</v>
          </cell>
          <cell r="E547">
            <v>371.68141592920352</v>
          </cell>
          <cell r="F547">
            <v>72.357723577235774</v>
          </cell>
          <cell r="G547">
            <v>161.28197622262724</v>
          </cell>
          <cell r="H547">
            <v>150.6872852233677</v>
          </cell>
          <cell r="I547">
            <v>169.93103448275861</v>
          </cell>
          <cell r="J547">
            <v>193.27163214338179</v>
          </cell>
          <cell r="K547">
            <v>180.29850746268656</v>
          </cell>
          <cell r="L547">
            <v>89.830508474576277</v>
          </cell>
          <cell r="M547">
            <v>105.79216354344123</v>
          </cell>
          <cell r="N547">
            <v>258.72711189085163</v>
          </cell>
          <cell r="O547">
            <v>77.391304347826079</v>
          </cell>
          <cell r="P547">
            <v>144.83688508603072</v>
          </cell>
          <cell r="Q547">
            <v>156.67963683527887</v>
          </cell>
          <cell r="R547">
            <v>0</v>
          </cell>
          <cell r="S547">
            <v>113.00639658848614</v>
          </cell>
          <cell r="T547">
            <v>116.94915254237289</v>
          </cell>
          <cell r="U547">
            <v>285.06813128337672</v>
          </cell>
          <cell r="V547">
            <v>98.888888888888886</v>
          </cell>
          <cell r="W547">
            <v>144.47546058975792</v>
          </cell>
          <cell r="Y547">
            <v>38751</v>
          </cell>
          <cell r="Z547">
            <v>97.966728280961178</v>
          </cell>
          <cell r="AA547">
            <v>94.23368740515933</v>
          </cell>
          <cell r="AB547">
            <v>85.020242914979761</v>
          </cell>
          <cell r="AC547">
            <v>97.802197802197796</v>
          </cell>
          <cell r="AD547">
            <v>102.0853879395363</v>
          </cell>
          <cell r="AE547">
            <v>104.40476190476191</v>
          </cell>
          <cell r="AF547">
            <v>87.5</v>
          </cell>
          <cell r="AG547">
            <v>99.659116733580802</v>
          </cell>
          <cell r="AH547">
            <v>98.371335504885991</v>
          </cell>
        </row>
        <row r="548">
          <cell r="B548">
            <v>38754</v>
          </cell>
          <cell r="C548">
            <v>0.97735849056603763</v>
          </cell>
          <cell r="D548">
            <v>101.13821138211382</v>
          </cell>
          <cell r="E548">
            <v>379.64601769911502</v>
          </cell>
          <cell r="F548">
            <v>72.357723577235774</v>
          </cell>
          <cell r="G548">
            <v>161.69180067800454</v>
          </cell>
          <cell r="H548">
            <v>156.52920962199312</v>
          </cell>
          <cell r="I548">
            <v>167.72413793103448</v>
          </cell>
          <cell r="J548">
            <v>194.91699720875567</v>
          </cell>
          <cell r="K548">
            <v>186.26865671641789</v>
          </cell>
          <cell r="M548">
            <v>105.9625212947189</v>
          </cell>
          <cell r="N548">
            <v>264.27126428851273</v>
          </cell>
          <cell r="O548">
            <v>77.391304347826079</v>
          </cell>
          <cell r="P548">
            <v>145.20492185578726</v>
          </cell>
          <cell r="Q548">
            <v>161.86770428015564</v>
          </cell>
          <cell r="Y548">
            <v>38754</v>
          </cell>
          <cell r="Z548">
            <v>95.748613678373388</v>
          </cell>
          <cell r="AA548">
            <v>94.38543247344461</v>
          </cell>
          <cell r="AB548">
            <v>86.842105263157904</v>
          </cell>
          <cell r="AC548">
            <v>97.802197802197796</v>
          </cell>
          <cell r="AD548">
            <v>102.34479131178016</v>
          </cell>
          <cell r="AE548">
            <v>108.45238095238095</v>
          </cell>
          <cell r="AF548">
            <v>86.36363636363636</v>
          </cell>
          <cell r="AG548">
            <v>100.50753730777973</v>
          </cell>
          <cell r="AH548">
            <v>101.62866449511401</v>
          </cell>
        </row>
        <row r="549">
          <cell r="B549">
            <v>38755</v>
          </cell>
          <cell r="C549">
            <v>0.97924528301886804</v>
          </cell>
          <cell r="D549">
            <v>100.97560975609755</v>
          </cell>
          <cell r="E549">
            <v>390.26548672566372</v>
          </cell>
          <cell r="F549">
            <v>72.357723577235774</v>
          </cell>
          <cell r="G549">
            <v>161.80228330767997</v>
          </cell>
          <cell r="H549">
            <v>155.84192439862542</v>
          </cell>
          <cell r="I549">
            <v>175.44827586206898</v>
          </cell>
          <cell r="J549">
            <v>196.312619362421</v>
          </cell>
          <cell r="K549">
            <v>187.46268656716418</v>
          </cell>
          <cell r="M549">
            <v>105.79216354344123</v>
          </cell>
          <cell r="N549">
            <v>271.66346748539422</v>
          </cell>
          <cell r="O549">
            <v>77.391304347826079</v>
          </cell>
          <cell r="P549">
            <v>145.30413914164328</v>
          </cell>
          <cell r="Q549">
            <v>162.90531776913099</v>
          </cell>
          <cell r="Y549">
            <v>38755</v>
          </cell>
          <cell r="Z549">
            <v>95.93345656192237</v>
          </cell>
          <cell r="AA549">
            <v>94.23368740515933</v>
          </cell>
          <cell r="AB549">
            <v>89.271255060728748</v>
          </cell>
          <cell r="AC549">
            <v>97.802197802197796</v>
          </cell>
          <cell r="AD549">
            <v>102.41472263563389</v>
          </cell>
          <cell r="AE549">
            <v>107.97619047619047</v>
          </cell>
          <cell r="AF549">
            <v>90.340909090909093</v>
          </cell>
          <cell r="AG549">
            <v>101.22717975910915</v>
          </cell>
          <cell r="AH549">
            <v>102.28013029315962</v>
          </cell>
        </row>
        <row r="550">
          <cell r="B550">
            <v>38756</v>
          </cell>
          <cell r="C550">
            <v>0.97358490566037736</v>
          </cell>
          <cell r="D550">
            <v>99.1869918699187</v>
          </cell>
          <cell r="E550">
            <v>369.91150442477874</v>
          </cell>
          <cell r="F550">
            <v>71.544715447154474</v>
          </cell>
          <cell r="G550">
            <v>157.82868582328447</v>
          </cell>
          <cell r="H550">
            <v>152.06185567010309</v>
          </cell>
          <cell r="I550">
            <v>168.82758620689654</v>
          </cell>
          <cell r="J550">
            <v>193.55075657411487</v>
          </cell>
          <cell r="K550">
            <v>189.25373134328359</v>
          </cell>
          <cell r="M550">
            <v>103.91822827938671</v>
          </cell>
          <cell r="N550">
            <v>257.49507802470475</v>
          </cell>
          <cell r="O550">
            <v>76.521739130434781</v>
          </cell>
          <cell r="P550">
            <v>141.73570889478728</v>
          </cell>
          <cell r="Q550">
            <v>164.46173800259402</v>
          </cell>
          <cell r="Y550">
            <v>38756</v>
          </cell>
          <cell r="Z550">
            <v>95.378927911275412</v>
          </cell>
          <cell r="AA550">
            <v>92.564491654021239</v>
          </cell>
          <cell r="AB550">
            <v>84.615384615384613</v>
          </cell>
          <cell r="AC550">
            <v>96.703296703296701</v>
          </cell>
          <cell r="AD550">
            <v>99.899585791389484</v>
          </cell>
          <cell r="AE550">
            <v>105.35714285714286</v>
          </cell>
          <cell r="AF550">
            <v>86.931818181818173</v>
          </cell>
          <cell r="AG550">
            <v>99.803045223846681</v>
          </cell>
          <cell r="AH550">
            <v>103.25732899022802</v>
          </cell>
        </row>
        <row r="551">
          <cell r="B551">
            <v>38757</v>
          </cell>
          <cell r="C551">
            <v>0.97358490566037736</v>
          </cell>
          <cell r="D551">
            <v>99.512195121951223</v>
          </cell>
          <cell r="E551">
            <v>358.40707964601768</v>
          </cell>
          <cell r="F551">
            <v>71.951219512195124</v>
          </cell>
          <cell r="G551">
            <v>158.85513555368794</v>
          </cell>
          <cell r="H551">
            <v>152.40549828178695</v>
          </cell>
          <cell r="I551">
            <v>166.62068965517241</v>
          </cell>
          <cell r="J551">
            <v>192.34611429410899</v>
          </cell>
          <cell r="K551">
            <v>185.07462686567163</v>
          </cell>
          <cell r="M551">
            <v>104.25894378194207</v>
          </cell>
          <cell r="N551">
            <v>249.48685789474979</v>
          </cell>
          <cell r="O551">
            <v>76.956521739130437</v>
          </cell>
          <cell r="P551">
            <v>142.65749684115906</v>
          </cell>
          <cell r="Q551">
            <v>160.83009079118028</v>
          </cell>
          <cell r="Y551">
            <v>38757</v>
          </cell>
          <cell r="Z551">
            <v>95.378927911275412</v>
          </cell>
          <cell r="AA551">
            <v>92.867981790591799</v>
          </cell>
          <cell r="AB551">
            <v>81.983805668016203</v>
          </cell>
          <cell r="AC551">
            <v>97.252747252747255</v>
          </cell>
          <cell r="AD551">
            <v>100.54928962924446</v>
          </cell>
          <cell r="AE551">
            <v>105.5952380952381</v>
          </cell>
          <cell r="AF551">
            <v>85.795454545454547</v>
          </cell>
          <cell r="AG551">
            <v>99.181880160593906</v>
          </cell>
          <cell r="AH551">
            <v>100.9771986970684</v>
          </cell>
        </row>
        <row r="552">
          <cell r="B552">
            <v>38758</v>
          </cell>
          <cell r="C552">
            <v>0.9679245283018868</v>
          </cell>
          <cell r="D552">
            <v>97.560975609756099</v>
          </cell>
          <cell r="E552">
            <v>358.40707964601768</v>
          </cell>
          <cell r="F552">
            <v>71.951219512195124</v>
          </cell>
          <cell r="G552">
            <v>156.773907213477</v>
          </cell>
          <cell r="H552">
            <v>152.57731958762886</v>
          </cell>
          <cell r="I552">
            <v>160</v>
          </cell>
          <cell r="J552">
            <v>188.55589833994415</v>
          </cell>
          <cell r="K552">
            <v>177.31343283582092</v>
          </cell>
          <cell r="M552">
            <v>102.21465076660988</v>
          </cell>
          <cell r="N552">
            <v>249.48685789474979</v>
          </cell>
          <cell r="O552">
            <v>76.956521739130437</v>
          </cell>
          <cell r="P552">
            <v>140.7884806187088</v>
          </cell>
          <cell r="Q552">
            <v>154.08560311284049</v>
          </cell>
          <cell r="Y552">
            <v>38758</v>
          </cell>
          <cell r="Z552">
            <v>94.824399260628468</v>
          </cell>
          <cell r="AA552">
            <v>91.047040971168443</v>
          </cell>
          <cell r="AB552">
            <v>81.983805668016203</v>
          </cell>
          <cell r="AC552">
            <v>97.252747252747255</v>
          </cell>
          <cell r="AD552">
            <v>99.231950844854083</v>
          </cell>
          <cell r="AE552">
            <v>105.71428571428572</v>
          </cell>
          <cell r="AF552">
            <v>82.38636363636364</v>
          </cell>
          <cell r="AG552">
            <v>97.227482766457086</v>
          </cell>
          <cell r="AH552">
            <v>96.742671009771982</v>
          </cell>
        </row>
        <row r="553">
          <cell r="B553">
            <v>38761</v>
          </cell>
          <cell r="C553">
            <v>0.95849056603773586</v>
          </cell>
          <cell r="D553">
            <v>95.284552845528452</v>
          </cell>
          <cell r="E553">
            <v>322.12389380530976</v>
          </cell>
          <cell r="F553">
            <v>71.138211382113823</v>
          </cell>
          <cell r="G553">
            <v>152.78803388133977</v>
          </cell>
          <cell r="H553">
            <v>139.17525773195877</v>
          </cell>
          <cell r="I553">
            <v>150.06896551724139</v>
          </cell>
          <cell r="J553">
            <v>178.06669604818569</v>
          </cell>
          <cell r="K553">
            <v>167.1641791044776</v>
          </cell>
          <cell r="M553">
            <v>99.829642248722323</v>
          </cell>
          <cell r="N553">
            <v>224.23016363873808</v>
          </cell>
          <cell r="O553">
            <v>76.08695652173914</v>
          </cell>
          <cell r="P553">
            <v>137.20902622897992</v>
          </cell>
          <cell r="Q553">
            <v>145.26588845654993</v>
          </cell>
          <cell r="Y553">
            <v>38761</v>
          </cell>
          <cell r="Z553">
            <v>93.900184842883547</v>
          </cell>
          <cell r="AA553">
            <v>88.922610015174513</v>
          </cell>
          <cell r="AB553">
            <v>73.68421052631578</v>
          </cell>
          <cell r="AC553">
            <v>96.15384615384616</v>
          </cell>
          <cell r="AD553">
            <v>96.7090438535148</v>
          </cell>
          <cell r="AE553">
            <v>96.428571428571431</v>
          </cell>
          <cell r="AF553">
            <v>77.272727272727266</v>
          </cell>
          <cell r="AG553">
            <v>91.818801605938958</v>
          </cell>
          <cell r="AH553">
            <v>91.205211726384363</v>
          </cell>
        </row>
        <row r="554">
          <cell r="B554">
            <v>38762</v>
          </cell>
          <cell r="C554">
            <v>0.95660377358490567</v>
          </cell>
          <cell r="D554">
            <v>98.048780487804876</v>
          </cell>
          <cell r="E554">
            <v>336.28318584070797</v>
          </cell>
          <cell r="F554">
            <v>71.138211382113823</v>
          </cell>
          <cell r="G554">
            <v>154.41505585510723</v>
          </cell>
          <cell r="H554">
            <v>145.70446735395188</v>
          </cell>
          <cell r="I554">
            <v>155.58620689655172</v>
          </cell>
          <cell r="J554">
            <v>178.49272807404142</v>
          </cell>
          <cell r="K554">
            <v>165.37313432835822</v>
          </cell>
          <cell r="M554">
            <v>102.72572402044293</v>
          </cell>
          <cell r="N554">
            <v>234.08643456791341</v>
          </cell>
          <cell r="O554">
            <v>76.08695652173914</v>
          </cell>
          <cell r="P554">
            <v>138.67014916513318</v>
          </cell>
          <cell r="Q554">
            <v>143.7094682230869</v>
          </cell>
          <cell r="Y554">
            <v>38762</v>
          </cell>
          <cell r="Z554">
            <v>93.715341959334566</v>
          </cell>
          <cell r="AA554">
            <v>91.502276176024282</v>
          </cell>
          <cell r="AB554">
            <v>76.923076923076934</v>
          </cell>
          <cell r="AC554">
            <v>96.15384615384616</v>
          </cell>
          <cell r="AD554">
            <v>97.738887195395293</v>
          </cell>
          <cell r="AE554">
            <v>100.95238095238095</v>
          </cell>
          <cell r="AF554">
            <v>80.11363636363636</v>
          </cell>
          <cell r="AG554">
            <v>92.038481933186887</v>
          </cell>
          <cell r="AH554">
            <v>90.22801302931596</v>
          </cell>
        </row>
        <row r="555">
          <cell r="B555">
            <v>38763</v>
          </cell>
          <cell r="C555">
            <v>0.95471698113207548</v>
          </cell>
          <cell r="D555">
            <v>96.422764227642276</v>
          </cell>
          <cell r="E555">
            <v>322.12389380530976</v>
          </cell>
          <cell r="F555">
            <v>71.951219512195124</v>
          </cell>
          <cell r="G555">
            <v>153.38010746088253</v>
          </cell>
          <cell r="H555">
            <v>142.43986254295532</v>
          </cell>
          <cell r="I555">
            <v>145.65517241379311</v>
          </cell>
          <cell r="J555">
            <v>177.5231379462318</v>
          </cell>
          <cell r="K555">
            <v>170.74626865671644</v>
          </cell>
          <cell r="M555">
            <v>101.02214650766609</v>
          </cell>
          <cell r="N555">
            <v>224.23016363873808</v>
          </cell>
          <cell r="O555">
            <v>76.956521739130437</v>
          </cell>
          <cell r="P555">
            <v>137.74072911984939</v>
          </cell>
          <cell r="Q555">
            <v>148.37872892347602</v>
          </cell>
          <cell r="Y555">
            <v>38763</v>
          </cell>
          <cell r="Z555">
            <v>93.530499075785585</v>
          </cell>
          <cell r="AA555">
            <v>89.984825493171471</v>
          </cell>
          <cell r="AB555">
            <v>73.68421052631578</v>
          </cell>
          <cell r="AC555">
            <v>97.252747252747255</v>
          </cell>
          <cell r="AD555">
            <v>97.0838040249362</v>
          </cell>
          <cell r="AE555">
            <v>98.69047619047619</v>
          </cell>
          <cell r="AF555">
            <v>75</v>
          </cell>
          <cell r="AG555">
            <v>91.538519809105381</v>
          </cell>
          <cell r="AH555">
            <v>93.159609120521168</v>
          </cell>
        </row>
        <row r="556">
          <cell r="B556">
            <v>38764</v>
          </cell>
          <cell r="C556">
            <v>0.94716981132075462</v>
          </cell>
          <cell r="D556">
            <v>95.447154471544721</v>
          </cell>
          <cell r="E556">
            <v>316.81415929203541</v>
          </cell>
          <cell r="F556">
            <v>71.951219512195124</v>
          </cell>
          <cell r="G556">
            <v>154.0515019027564</v>
          </cell>
          <cell r="H556">
            <v>142.61168384879724</v>
          </cell>
          <cell r="I556">
            <v>148.96551724137933</v>
          </cell>
          <cell r="J556">
            <v>174.49684148670482</v>
          </cell>
          <cell r="K556">
            <v>173.73134328358208</v>
          </cell>
          <cell r="M556">
            <v>100</v>
          </cell>
          <cell r="N556">
            <v>220.53406204029736</v>
          </cell>
          <cell r="O556">
            <v>76.956521739130437</v>
          </cell>
          <cell r="P556">
            <v>138.34366493389757</v>
          </cell>
          <cell r="Q556">
            <v>150.9727626459144</v>
          </cell>
          <cell r="Y556">
            <v>38764</v>
          </cell>
          <cell r="Z556">
            <v>92.791127541589645</v>
          </cell>
          <cell r="AA556">
            <v>89.074355083459793</v>
          </cell>
          <cell r="AB556">
            <v>72.469635627530366</v>
          </cell>
          <cell r="AC556">
            <v>97.252747252747255</v>
          </cell>
          <cell r="AD556">
            <v>97.508771300662872</v>
          </cell>
          <cell r="AE556">
            <v>98.80952380952381</v>
          </cell>
          <cell r="AF556">
            <v>76.704545454545453</v>
          </cell>
          <cell r="AG556">
            <v>89.978031967275214</v>
          </cell>
          <cell r="AH556">
            <v>94.788273615635177</v>
          </cell>
        </row>
        <row r="557">
          <cell r="B557">
            <v>38765</v>
          </cell>
          <cell r="C557">
            <v>0.95283018867924529</v>
          </cell>
          <cell r="D557">
            <v>94.308943089430898</v>
          </cell>
          <cell r="E557">
            <v>307.9646017699115</v>
          </cell>
          <cell r="F557">
            <v>71.544715447154474</v>
          </cell>
          <cell r="G557">
            <v>151.59066657853236</v>
          </cell>
          <cell r="H557">
            <v>141.06529209621993</v>
          </cell>
          <cell r="I557">
            <v>147.86206896551724</v>
          </cell>
          <cell r="J557">
            <v>168.47363008667546</v>
          </cell>
          <cell r="K557">
            <v>174.92537313432837</v>
          </cell>
          <cell r="M557">
            <v>98.807495741056215</v>
          </cell>
          <cell r="N557">
            <v>214.37389270956277</v>
          </cell>
          <cell r="O557">
            <v>76.521739130434781</v>
          </cell>
          <cell r="P557">
            <v>136.13374829337786</v>
          </cell>
          <cell r="Q557">
            <v>152.01037613488975</v>
          </cell>
          <cell r="Y557">
            <v>38765</v>
          </cell>
          <cell r="Z557">
            <v>93.345656192236603</v>
          </cell>
          <cell r="AA557">
            <v>88.012139605462821</v>
          </cell>
          <cell r="AB557">
            <v>70.445344129554655</v>
          </cell>
          <cell r="AC557">
            <v>96.703296703296701</v>
          </cell>
          <cell r="AD557">
            <v>95.951155659954452</v>
          </cell>
          <cell r="AE557">
            <v>97.738095238095241</v>
          </cell>
          <cell r="AF557">
            <v>76.13636363636364</v>
          </cell>
          <cell r="AG557">
            <v>86.872206651011297</v>
          </cell>
          <cell r="AH557">
            <v>95.439739413680783</v>
          </cell>
        </row>
        <row r="558">
          <cell r="B558">
            <v>38768</v>
          </cell>
          <cell r="C558">
            <v>0.96415094339622653</v>
          </cell>
          <cell r="D558">
            <v>92.682926829268297</v>
          </cell>
          <cell r="E558">
            <v>289.3805309734513</v>
          </cell>
          <cell r="F558">
            <v>71.951219512195124</v>
          </cell>
          <cell r="G558">
            <v>151.59066657853236</v>
          </cell>
          <cell r="H558">
            <v>136.08247422680412</v>
          </cell>
          <cell r="I558">
            <v>141.24137931034483</v>
          </cell>
          <cell r="J558">
            <v>160.05582488614661</v>
          </cell>
          <cell r="K558">
            <v>166.56716417910448</v>
          </cell>
          <cell r="M558">
            <v>97.103918228279383</v>
          </cell>
          <cell r="N558">
            <v>201.43753711502021</v>
          </cell>
          <cell r="O558">
            <v>76.956521739130437</v>
          </cell>
          <cell r="P558">
            <v>136.13374829337786</v>
          </cell>
          <cell r="Q558">
            <v>144.74708171206225</v>
          </cell>
          <cell r="Y558">
            <v>38768</v>
          </cell>
          <cell r="Z558">
            <v>93.345656192236603</v>
          </cell>
          <cell r="AA558">
            <v>88.012139605462821</v>
          </cell>
          <cell r="AB558">
            <v>70.445344129554655</v>
          </cell>
          <cell r="AC558">
            <v>96.703296703296701</v>
          </cell>
          <cell r="AD558">
            <v>95.951155659954452</v>
          </cell>
          <cell r="AE558">
            <v>97.738095238095241</v>
          </cell>
          <cell r="AF558">
            <v>76.13636363636364</v>
          </cell>
          <cell r="AG558">
            <v>86.872206651011297</v>
          </cell>
          <cell r="AH558">
            <v>95.439739413680783</v>
          </cell>
        </row>
        <row r="559">
          <cell r="B559">
            <v>38769</v>
          </cell>
          <cell r="C559">
            <v>0.95471698113207548</v>
          </cell>
          <cell r="D559">
            <v>94.796747967479675</v>
          </cell>
          <cell r="E559">
            <v>330.08849557522126</v>
          </cell>
          <cell r="F559">
            <v>71.138211382113823</v>
          </cell>
          <cell r="G559">
            <v>152.27339257216781</v>
          </cell>
          <cell r="H559">
            <v>144.32989690721649</v>
          </cell>
          <cell r="I559">
            <v>152.27586206896549</v>
          </cell>
          <cell r="J559">
            <v>167.53342147789039</v>
          </cell>
          <cell r="K559">
            <v>171.34328358208955</v>
          </cell>
          <cell r="M559">
            <v>99.318568994889262</v>
          </cell>
          <cell r="N559">
            <v>229.7743160363992</v>
          </cell>
          <cell r="O559">
            <v>76.08695652173914</v>
          </cell>
          <cell r="P559">
            <v>136.74686023930869</v>
          </cell>
          <cell r="Q559">
            <v>148.89753566796369</v>
          </cell>
          <cell r="Y559">
            <v>38769</v>
          </cell>
          <cell r="Z559">
            <v>93.530499075785585</v>
          </cell>
          <cell r="AA559">
            <v>88.46737481031866</v>
          </cell>
          <cell r="AB559">
            <v>75.506072874493924</v>
          </cell>
          <cell r="AC559">
            <v>96.15384615384616</v>
          </cell>
          <cell r="AD559">
            <v>96.383295379153282</v>
          </cell>
          <cell r="AE559">
            <v>100</v>
          </cell>
          <cell r="AF559">
            <v>78.409090909090907</v>
          </cell>
          <cell r="AG559">
            <v>86.387394894326192</v>
          </cell>
          <cell r="AH559">
            <v>93.485342019543964</v>
          </cell>
        </row>
        <row r="560">
          <cell r="B560">
            <v>38770</v>
          </cell>
          <cell r="C560">
            <v>0.95471698113207548</v>
          </cell>
          <cell r="D560">
            <v>93.983739837398375</v>
          </cell>
          <cell r="E560">
            <v>315.92920353982299</v>
          </cell>
          <cell r="F560">
            <v>71.138211382113823</v>
          </cell>
          <cell r="G560">
            <v>151.9806608183269</v>
          </cell>
          <cell r="H560">
            <v>146.73539518900341</v>
          </cell>
          <cell r="I560">
            <v>146.75862068965517</v>
          </cell>
          <cell r="J560">
            <v>168.8555898339944</v>
          </cell>
          <cell r="K560">
            <v>171.34328358208955</v>
          </cell>
          <cell r="M560">
            <v>98.466780238500846</v>
          </cell>
          <cell r="N560">
            <v>219.91804510722389</v>
          </cell>
          <cell r="O560">
            <v>76.08695652173914</v>
          </cell>
          <cell r="P560">
            <v>136.48397683233975</v>
          </cell>
          <cell r="Q560">
            <v>148.89753566796369</v>
          </cell>
          <cell r="Y560">
            <v>38770</v>
          </cell>
          <cell r="Z560">
            <v>93.530499075785585</v>
          </cell>
          <cell r="AA560">
            <v>87.708649468892261</v>
          </cell>
          <cell r="AB560">
            <v>72.267206477732799</v>
          </cell>
          <cell r="AC560">
            <v>96.15384615384616</v>
          </cell>
          <cell r="AD560">
            <v>96.198007256121983</v>
          </cell>
          <cell r="AE560">
            <v>101.66666666666666</v>
          </cell>
          <cell r="AF560">
            <v>75.568181818181827</v>
          </cell>
          <cell r="AG560">
            <v>87.069161427164616</v>
          </cell>
          <cell r="AH560">
            <v>93.485342019543964</v>
          </cell>
        </row>
        <row r="561">
          <cell r="B561">
            <v>38771</v>
          </cell>
          <cell r="C561">
            <v>0.96037735849056594</v>
          </cell>
          <cell r="D561">
            <v>95.121951219512198</v>
          </cell>
          <cell r="E561">
            <v>324.77876106194691</v>
          </cell>
          <cell r="F561">
            <v>71.544715447154474</v>
          </cell>
          <cell r="G561">
            <v>154.90892265271629</v>
          </cell>
          <cell r="H561">
            <v>148.28178694158078</v>
          </cell>
          <cell r="I561">
            <v>153.37931034482759</v>
          </cell>
          <cell r="J561">
            <v>174.02673718231233</v>
          </cell>
          <cell r="K561">
            <v>171.34328358208955</v>
          </cell>
          <cell r="M561">
            <v>99.659284497444631</v>
          </cell>
          <cell r="N561">
            <v>226.07821443795845</v>
          </cell>
          <cell r="O561">
            <v>76.521739130434781</v>
          </cell>
          <cell r="P561">
            <v>139.11365891301952</v>
          </cell>
          <cell r="Q561">
            <v>148.89753566796369</v>
          </cell>
          <cell r="Y561">
            <v>38771</v>
          </cell>
          <cell r="Z561">
            <v>94.085027726432529</v>
          </cell>
          <cell r="AA561">
            <v>88.770864946889233</v>
          </cell>
          <cell r="AB561">
            <v>74.291497975708495</v>
          </cell>
          <cell r="AC561">
            <v>96.703296703296701</v>
          </cell>
          <cell r="AD561">
            <v>98.051486190057801</v>
          </cell>
          <cell r="AE561">
            <v>102.73809523809523</v>
          </cell>
          <cell r="AF561">
            <v>78.977272727272734</v>
          </cell>
          <cell r="AG561">
            <v>89.735626088932676</v>
          </cell>
          <cell r="AH561">
            <v>93.485342019543964</v>
          </cell>
        </row>
        <row r="562">
          <cell r="B562">
            <v>38772</v>
          </cell>
          <cell r="C562">
            <v>0.95283018867924529</v>
          </cell>
          <cell r="D562">
            <v>92.682926829268297</v>
          </cell>
          <cell r="E562">
            <v>330.97345132743362</v>
          </cell>
          <cell r="F562">
            <v>70.731707317073173</v>
          </cell>
          <cell r="G562">
            <v>155.59542583027223</v>
          </cell>
          <cell r="H562">
            <v>148.79725085910653</v>
          </cell>
          <cell r="I562">
            <v>153.37931034482759</v>
          </cell>
          <cell r="J562">
            <v>177.78757161745261</v>
          </cell>
          <cell r="K562">
            <v>172.53731343283582</v>
          </cell>
          <cell r="M562">
            <v>97.103918228279383</v>
          </cell>
          <cell r="N562">
            <v>230.39033296947267</v>
          </cell>
          <cell r="O562">
            <v>75.65217391304347</v>
          </cell>
          <cell r="P562">
            <v>139.73016290291122</v>
          </cell>
          <cell r="Q562">
            <v>149.93514915693905</v>
          </cell>
          <cell r="Y562">
            <v>38772</v>
          </cell>
          <cell r="Z562">
            <v>93.345656192236603</v>
          </cell>
          <cell r="AA562">
            <v>86.494688922610024</v>
          </cell>
          <cell r="AB562">
            <v>75.708502024291505</v>
          </cell>
          <cell r="AC562">
            <v>95.604395604395606</v>
          </cell>
          <cell r="AD562">
            <v>98.486016723747369</v>
          </cell>
          <cell r="AE562">
            <v>103.09523809523809</v>
          </cell>
          <cell r="AF562">
            <v>78.977272727272734</v>
          </cell>
          <cell r="AG562">
            <v>91.674873115673066</v>
          </cell>
          <cell r="AH562">
            <v>94.13680781758957</v>
          </cell>
        </row>
        <row r="563">
          <cell r="B563">
            <v>38775</v>
          </cell>
          <cell r="C563">
            <v>0.95471698113207548</v>
          </cell>
          <cell r="D563">
            <v>94.959349593495929</v>
          </cell>
          <cell r="E563">
            <v>325.66371681415933</v>
          </cell>
          <cell r="F563">
            <v>69.512195121951208</v>
          </cell>
          <cell r="G563">
            <v>156.45284658023212</v>
          </cell>
          <cell r="H563">
            <v>151.20274914089347</v>
          </cell>
          <cell r="I563">
            <v>153.37931034482759</v>
          </cell>
          <cell r="J563">
            <v>178.31643895989419</v>
          </cell>
          <cell r="K563">
            <v>171.34328358208955</v>
          </cell>
          <cell r="M563">
            <v>99.488926746166953</v>
          </cell>
          <cell r="N563">
            <v>226.69423137103192</v>
          </cell>
          <cell r="O563">
            <v>74.34782608695653</v>
          </cell>
          <cell r="P563">
            <v>140.5001568820332</v>
          </cell>
          <cell r="Q563">
            <v>148.89753566796369</v>
          </cell>
          <cell r="Y563">
            <v>38775</v>
          </cell>
          <cell r="Z563">
            <v>93.530499075785585</v>
          </cell>
          <cell r="AA563">
            <v>88.619119878603954</v>
          </cell>
          <cell r="AB563">
            <v>74.493927125506076</v>
          </cell>
          <cell r="AC563">
            <v>93.956043956043956</v>
          </cell>
          <cell r="AD563">
            <v>99.028731613142313</v>
          </cell>
          <cell r="AE563">
            <v>104.76190476190477</v>
          </cell>
          <cell r="AF563">
            <v>78.977272727272734</v>
          </cell>
          <cell r="AG563">
            <v>91.947579728808421</v>
          </cell>
          <cell r="AH563">
            <v>93.485342019543964</v>
          </cell>
        </row>
        <row r="564">
          <cell r="B564">
            <v>38776</v>
          </cell>
          <cell r="C564">
            <v>0.95471698113207548</v>
          </cell>
          <cell r="D564">
            <v>97.398373983739845</v>
          </cell>
          <cell r="E564">
            <v>318.5840707964602</v>
          </cell>
          <cell r="F564">
            <v>70.731707317073173</v>
          </cell>
          <cell r="G564">
            <v>156.79279313307964</v>
          </cell>
          <cell r="H564">
            <v>151.03092783505156</v>
          </cell>
          <cell r="I564">
            <v>152.27586206896549</v>
          </cell>
          <cell r="J564">
            <v>177.14117819891285</v>
          </cell>
          <cell r="K564">
            <v>167.1641791044776</v>
          </cell>
          <cell r="M564">
            <v>102.0442930153322</v>
          </cell>
          <cell r="N564">
            <v>221.76609590644426</v>
          </cell>
          <cell r="O564">
            <v>75.65217391304347</v>
          </cell>
          <cell r="P564">
            <v>140.80544083851328</v>
          </cell>
          <cell r="Q564">
            <v>145.26588845654993</v>
          </cell>
          <cell r="Y564">
            <v>38776</v>
          </cell>
          <cell r="Z564">
            <v>93.530499075785585</v>
          </cell>
          <cell r="AA564">
            <v>90.895295902883149</v>
          </cell>
          <cell r="AB564">
            <v>72.874493927125499</v>
          </cell>
          <cell r="AC564">
            <v>95.604395604395606</v>
          </cell>
          <cell r="AD564">
            <v>99.243904917307717</v>
          </cell>
          <cell r="AE564">
            <v>104.64285714285715</v>
          </cell>
          <cell r="AF564">
            <v>78.409090909090907</v>
          </cell>
          <cell r="AG564">
            <v>91.341565032952047</v>
          </cell>
          <cell r="AH564">
            <v>91.205211726384363</v>
          </cell>
        </row>
        <row r="565">
          <cell r="B565">
            <v>38777</v>
          </cell>
          <cell r="C565">
            <v>0.94905660377358503</v>
          </cell>
          <cell r="D565">
            <v>96.910569105691053</v>
          </cell>
          <cell r="E565">
            <v>306.19469026548671</v>
          </cell>
          <cell r="F565">
            <v>69.512195121951208</v>
          </cell>
          <cell r="G565">
            <v>154.449050510392</v>
          </cell>
          <cell r="H565">
            <v>148.28178694158078</v>
          </cell>
          <cell r="I565">
            <v>147.86206896551724</v>
          </cell>
          <cell r="J565">
            <v>174.1589540179227</v>
          </cell>
          <cell r="K565">
            <v>167.1641791044776</v>
          </cell>
          <cell r="M565">
            <v>101.53321976149914</v>
          </cell>
          <cell r="N565">
            <v>213.14185884341589</v>
          </cell>
          <cell r="O565">
            <v>74.34782608695653</v>
          </cell>
          <cell r="P565">
            <v>138.7006775607812</v>
          </cell>
          <cell r="Q565">
            <v>145.26588845654993</v>
          </cell>
          <cell r="Y565">
            <v>38777</v>
          </cell>
          <cell r="Z565">
            <v>92.975970425138627</v>
          </cell>
          <cell r="AA565">
            <v>90.44006069802731</v>
          </cell>
          <cell r="AB565">
            <v>70.040485829959508</v>
          </cell>
          <cell r="AC565">
            <v>93.956043956043956</v>
          </cell>
          <cell r="AD565">
            <v>97.760404525811836</v>
          </cell>
          <cell r="AE565">
            <v>102.73809523809523</v>
          </cell>
          <cell r="AF565">
            <v>76.13636363636364</v>
          </cell>
          <cell r="AG565">
            <v>89.803802742216504</v>
          </cell>
          <cell r="AH565">
            <v>91.205211726384363</v>
          </cell>
        </row>
        <row r="566">
          <cell r="B566">
            <v>38778</v>
          </cell>
          <cell r="C566">
            <v>0.97169811320754718</v>
          </cell>
          <cell r="D566">
            <v>96.910569105691053</v>
          </cell>
          <cell r="E566">
            <v>298.23008849557522</v>
          </cell>
          <cell r="F566">
            <v>69.512195121951208</v>
          </cell>
          <cell r="G566">
            <v>154.13176706106762</v>
          </cell>
          <cell r="H566">
            <v>144.67353951890033</v>
          </cell>
          <cell r="I566">
            <v>151.17241379310343</v>
          </cell>
          <cell r="J566">
            <v>171.35301895107975</v>
          </cell>
          <cell r="K566">
            <v>165.97014925373134</v>
          </cell>
          <cell r="M566">
            <v>101.53321976149914</v>
          </cell>
          <cell r="N566">
            <v>207.59770644575477</v>
          </cell>
          <cell r="O566">
            <v>74.34782608695653</v>
          </cell>
          <cell r="P566">
            <v>138.41574586806644</v>
          </cell>
          <cell r="Q566">
            <v>144.22827496757458</v>
          </cell>
          <cell r="Y566">
            <v>38778</v>
          </cell>
          <cell r="Z566">
            <v>95.19408502772643</v>
          </cell>
          <cell r="AA566">
            <v>90.44006069802731</v>
          </cell>
          <cell r="AB566">
            <v>68.218623481781378</v>
          </cell>
          <cell r="AC566">
            <v>93.956043956043956</v>
          </cell>
          <cell r="AD566">
            <v>97.55957610859079</v>
          </cell>
          <cell r="AE566">
            <v>100.23809523809524</v>
          </cell>
          <cell r="AF566">
            <v>77.840909090909093</v>
          </cell>
          <cell r="AG566">
            <v>88.356942655859413</v>
          </cell>
          <cell r="AH566">
            <v>90.553745928338756</v>
          </cell>
        </row>
        <row r="567">
          <cell r="B567">
            <v>38779</v>
          </cell>
          <cell r="C567">
            <v>0.97358490566037736</v>
          </cell>
          <cell r="D567">
            <v>95.609756097560975</v>
          </cell>
          <cell r="E567">
            <v>292.92035398230087</v>
          </cell>
          <cell r="F567">
            <v>69.512195121951208</v>
          </cell>
          <cell r="G567">
            <v>152.31116441137311</v>
          </cell>
          <cell r="H567">
            <v>143.81443298969072</v>
          </cell>
          <cell r="I567">
            <v>150.06896551724139</v>
          </cell>
          <cell r="J567">
            <v>169.47260173350961</v>
          </cell>
          <cell r="K567">
            <v>160</v>
          </cell>
          <cell r="M567">
            <v>100.17035775127768</v>
          </cell>
          <cell r="N567">
            <v>203.90160484731405</v>
          </cell>
          <cell r="O567">
            <v>74.34782608695653</v>
          </cell>
          <cell r="P567">
            <v>136.78078067891758</v>
          </cell>
          <cell r="Q567">
            <v>139.04020752269778</v>
          </cell>
          <cell r="Y567">
            <v>38779</v>
          </cell>
          <cell r="Z567">
            <v>95.378927911275412</v>
          </cell>
          <cell r="AA567">
            <v>89.226100151745072</v>
          </cell>
          <cell r="AB567">
            <v>67.004048582995949</v>
          </cell>
          <cell r="AC567">
            <v>93.956043956043956</v>
          </cell>
          <cell r="AD567">
            <v>96.407203524060563</v>
          </cell>
          <cell r="AE567">
            <v>99.642857142857139</v>
          </cell>
          <cell r="AF567">
            <v>77.272727272727266</v>
          </cell>
          <cell r="AG567">
            <v>87.387319142489204</v>
          </cell>
          <cell r="AH567">
            <v>87.296416938110752</v>
          </cell>
        </row>
        <row r="568">
          <cell r="B568">
            <v>38782</v>
          </cell>
          <cell r="C568">
            <v>0.96415094339622653</v>
          </cell>
          <cell r="D568">
            <v>94.308943089430898</v>
          </cell>
          <cell r="E568">
            <v>303.53982300884957</v>
          </cell>
          <cell r="F568">
            <v>68.699186991869922</v>
          </cell>
          <cell r="G568">
            <v>153.58596398455131</v>
          </cell>
          <cell r="H568">
            <v>139.86254295532646</v>
          </cell>
          <cell r="I568">
            <v>161.10344827586206</v>
          </cell>
          <cell r="J568">
            <v>172.04348464815629</v>
          </cell>
          <cell r="K568">
            <v>154.62686567164178</v>
          </cell>
          <cell r="M568">
            <v>98.807495741056215</v>
          </cell>
          <cell r="N568">
            <v>211.29380804419552</v>
          </cell>
          <cell r="O568">
            <v>73.478260869565219</v>
          </cell>
          <cell r="P568">
            <v>137.92559551571787</v>
          </cell>
          <cell r="Q568">
            <v>134.37094682230867</v>
          </cell>
          <cell r="Y568">
            <v>38782</v>
          </cell>
          <cell r="Z568">
            <v>94.454713493530491</v>
          </cell>
          <cell r="AA568">
            <v>88.012139605462821</v>
          </cell>
          <cell r="AB568">
            <v>69.433198380566793</v>
          </cell>
          <cell r="AC568">
            <v>92.857142857142861</v>
          </cell>
          <cell r="AD568">
            <v>97.214103414680793</v>
          </cell>
          <cell r="AE568">
            <v>96.904761904761898</v>
          </cell>
          <cell r="AF568">
            <v>82.954545454545453</v>
          </cell>
          <cell r="AG568">
            <v>88.712976289675026</v>
          </cell>
          <cell r="AH568">
            <v>84.364820846905545</v>
          </cell>
        </row>
        <row r="569">
          <cell r="B569">
            <v>38783</v>
          </cell>
          <cell r="C569">
            <v>0.95094339622641511</v>
          </cell>
          <cell r="D569">
            <v>91.544715447154474</v>
          </cell>
          <cell r="E569">
            <v>277.87610619469024</v>
          </cell>
          <cell r="F569">
            <v>69.105691056910572</v>
          </cell>
          <cell r="G569">
            <v>152.77481373761793</v>
          </cell>
          <cell r="H569">
            <v>138.48797250859107</v>
          </cell>
          <cell r="I569">
            <v>160</v>
          </cell>
          <cell r="J569">
            <v>169.85456148082852</v>
          </cell>
          <cell r="K569">
            <v>152.8358208955224</v>
          </cell>
          <cell r="M569">
            <v>95.911413969335598</v>
          </cell>
          <cell r="N569">
            <v>193.42931698506527</v>
          </cell>
          <cell r="O569">
            <v>73.91304347826086</v>
          </cell>
          <cell r="P569">
            <v>137.1971540751168</v>
          </cell>
          <cell r="Q569">
            <v>132.81452658884564</v>
          </cell>
          <cell r="Y569">
            <v>38783</v>
          </cell>
          <cell r="Z569">
            <v>93.160813308687622</v>
          </cell>
          <cell r="AA569">
            <v>85.432473444613052</v>
          </cell>
          <cell r="AB569">
            <v>63.56275303643725</v>
          </cell>
          <cell r="AC569">
            <v>93.406593406593402</v>
          </cell>
          <cell r="AD569">
            <v>96.700676002797252</v>
          </cell>
          <cell r="AE569">
            <v>95.952380952380949</v>
          </cell>
          <cell r="AF569">
            <v>82.38636363636364</v>
          </cell>
          <cell r="AG569">
            <v>87.584273918642538</v>
          </cell>
          <cell r="AH569">
            <v>83.387622149837142</v>
          </cell>
        </row>
        <row r="570">
          <cell r="B570">
            <v>38784</v>
          </cell>
          <cell r="C570">
            <v>0.95283018867924529</v>
          </cell>
          <cell r="D570">
            <v>93.495934959349597</v>
          </cell>
          <cell r="E570">
            <v>270.79646017699116</v>
          </cell>
          <cell r="F570">
            <v>67.886178861788622</v>
          </cell>
          <cell r="G570">
            <v>151.61427397803567</v>
          </cell>
          <cell r="H570">
            <v>138.48797250859107</v>
          </cell>
          <cell r="I570">
            <v>156.68965517241381</v>
          </cell>
          <cell r="J570">
            <v>170.11899515204937</v>
          </cell>
          <cell r="K570">
            <v>150.44776119402985</v>
          </cell>
          <cell r="M570">
            <v>97.955706984667799</v>
          </cell>
          <cell r="N570">
            <v>188.50118152047762</v>
          </cell>
          <cell r="O570">
            <v>72.608695652173921</v>
          </cell>
          <cell r="P570">
            <v>136.15494856813345</v>
          </cell>
          <cell r="Q570">
            <v>130.73929961089493</v>
          </cell>
          <cell r="Y570">
            <v>38784</v>
          </cell>
          <cell r="Z570">
            <v>93.345656192236603</v>
          </cell>
          <cell r="AA570">
            <v>87.253414264036422</v>
          </cell>
          <cell r="AB570">
            <v>61.943319838056674</v>
          </cell>
          <cell r="AC570">
            <v>91.758241758241752</v>
          </cell>
          <cell r="AD570">
            <v>95.966098250521497</v>
          </cell>
          <cell r="AE570">
            <v>95.952380952380949</v>
          </cell>
          <cell r="AF570">
            <v>80.681818181818173</v>
          </cell>
          <cell r="AG570">
            <v>87.720627225210222</v>
          </cell>
          <cell r="AH570">
            <v>82.084690553745929</v>
          </cell>
        </row>
        <row r="571">
          <cell r="B571">
            <v>38785</v>
          </cell>
          <cell r="C571">
            <v>0.96603773584905661</v>
          </cell>
          <cell r="D571">
            <v>94.471544715447152</v>
          </cell>
          <cell r="E571">
            <v>276.99115044247787</v>
          </cell>
          <cell r="F571">
            <v>68.699186991869922</v>
          </cell>
          <cell r="G571">
            <v>154.9599146356434</v>
          </cell>
          <cell r="H571">
            <v>142.43986254295532</v>
          </cell>
          <cell r="I571">
            <v>162.20689655172413</v>
          </cell>
          <cell r="J571">
            <v>171.26487439400614</v>
          </cell>
          <cell r="K571">
            <v>152.8358208955224</v>
          </cell>
          <cell r="M571">
            <v>98.977853492333907</v>
          </cell>
          <cell r="N571">
            <v>192.81330005199183</v>
          </cell>
          <cell r="O571">
            <v>73.478260869565219</v>
          </cell>
          <cell r="P571">
            <v>139.15945150649151</v>
          </cell>
          <cell r="Q571">
            <v>132.81452658884564</v>
          </cell>
          <cell r="Y571">
            <v>38785</v>
          </cell>
          <cell r="Z571">
            <v>94.639556377079487</v>
          </cell>
          <cell r="AA571">
            <v>88.1638846737481</v>
          </cell>
          <cell r="AB571">
            <v>63.360323886639677</v>
          </cell>
          <cell r="AC571">
            <v>92.857142857142861</v>
          </cell>
          <cell r="AD571">
            <v>98.083762185682616</v>
          </cell>
          <cell r="AE571">
            <v>98.69047619047619</v>
          </cell>
          <cell r="AF571">
            <v>83.522727272727266</v>
          </cell>
          <cell r="AG571">
            <v>88.31149155367018</v>
          </cell>
          <cell r="AH571">
            <v>83.387622149837142</v>
          </cell>
        </row>
        <row r="572">
          <cell r="B572">
            <v>38786</v>
          </cell>
          <cell r="C572">
            <v>0.95849056603773586</v>
          </cell>
          <cell r="D572">
            <v>94.634146341463406</v>
          </cell>
          <cell r="E572">
            <v>283.18584070796459</v>
          </cell>
          <cell r="F572">
            <v>68.699186991869922</v>
          </cell>
          <cell r="G572">
            <v>155.55104391920602</v>
          </cell>
          <cell r="H572">
            <v>144.50171821305841</v>
          </cell>
          <cell r="I572">
            <v>161.10344827586206</v>
          </cell>
          <cell r="J572">
            <v>173.43910680182165</v>
          </cell>
          <cell r="K572">
            <v>158.20895522388059</v>
          </cell>
          <cell r="M572">
            <v>99.148211243611584</v>
          </cell>
          <cell r="N572">
            <v>197.12541858350602</v>
          </cell>
          <cell r="O572">
            <v>73.478260869565219</v>
          </cell>
          <cell r="P572">
            <v>139.69030638637076</v>
          </cell>
          <cell r="Q572">
            <v>137.48378728923475</v>
          </cell>
          <cell r="Y572">
            <v>38786</v>
          </cell>
          <cell r="Z572">
            <v>93.900184842883547</v>
          </cell>
          <cell r="AA572">
            <v>88.31562974203338</v>
          </cell>
          <cell r="AB572">
            <v>64.777327935222672</v>
          </cell>
          <cell r="AC572">
            <v>92.857142857142861</v>
          </cell>
          <cell r="AD572">
            <v>98.457924653481328</v>
          </cell>
          <cell r="AE572">
            <v>100.11904761904762</v>
          </cell>
          <cell r="AF572">
            <v>82.954545454545453</v>
          </cell>
          <cell r="AG572">
            <v>89.432618741004475</v>
          </cell>
          <cell r="AH572">
            <v>86.31921824104235</v>
          </cell>
        </row>
        <row r="573">
          <cell r="B573">
            <v>38789</v>
          </cell>
          <cell r="C573">
            <v>0.97358490566037736</v>
          </cell>
          <cell r="D573">
            <v>94.634146341463406</v>
          </cell>
          <cell r="E573">
            <v>277.87610619469024</v>
          </cell>
          <cell r="F573">
            <v>69.918699186991873</v>
          </cell>
          <cell r="G573">
            <v>158.13747060878762</v>
          </cell>
          <cell r="H573">
            <v>146.73539518900341</v>
          </cell>
          <cell r="I573">
            <v>165.51724137931035</v>
          </cell>
          <cell r="J573">
            <v>177.17055971793741</v>
          </cell>
          <cell r="K573">
            <v>160</v>
          </cell>
          <cell r="M573">
            <v>99.148211243611584</v>
          </cell>
          <cell r="N573">
            <v>193.42931698506527</v>
          </cell>
          <cell r="O573">
            <v>74.782608695652172</v>
          </cell>
          <cell r="P573">
            <v>142.01300848859003</v>
          </cell>
          <cell r="Q573">
            <v>139.04020752269778</v>
          </cell>
          <cell r="Y573">
            <v>38789</v>
          </cell>
          <cell r="Z573">
            <v>95.378927911275412</v>
          </cell>
          <cell r="AA573">
            <v>88.31562974203338</v>
          </cell>
          <cell r="AB573">
            <v>63.56275303643725</v>
          </cell>
          <cell r="AC573">
            <v>94.505494505494497</v>
          </cell>
          <cell r="AD573">
            <v>100.09503487600639</v>
          </cell>
          <cell r="AE573">
            <v>101.66666666666666</v>
          </cell>
          <cell r="AF573">
            <v>85.227272727272734</v>
          </cell>
          <cell r="AG573">
            <v>91.356715400348477</v>
          </cell>
          <cell r="AH573">
            <v>87.296416938110752</v>
          </cell>
        </row>
        <row r="574">
          <cell r="B574">
            <v>38790</v>
          </cell>
          <cell r="C574">
            <v>0.98679245283018868</v>
          </cell>
          <cell r="D574">
            <v>97.073170731707307</v>
          </cell>
          <cell r="E574">
            <v>276.99115044247787</v>
          </cell>
          <cell r="F574">
            <v>69.918699186991873</v>
          </cell>
          <cell r="G574">
            <v>157.29988007441051</v>
          </cell>
          <cell r="H574">
            <v>146.39175257731958</v>
          </cell>
          <cell r="I574">
            <v>165.51724137931035</v>
          </cell>
          <cell r="J574">
            <v>176.59762009695902</v>
          </cell>
          <cell r="K574">
            <v>160</v>
          </cell>
          <cell r="M574">
            <v>101.70357751277683</v>
          </cell>
          <cell r="N574">
            <v>192.81330005199183</v>
          </cell>
          <cell r="O574">
            <v>74.782608695652172</v>
          </cell>
          <cell r="P574">
            <v>141.26082274026271</v>
          </cell>
          <cell r="Q574">
            <v>139.04020752269778</v>
          </cell>
          <cell r="Y574">
            <v>38790</v>
          </cell>
          <cell r="Z574">
            <v>96.672828096118309</v>
          </cell>
          <cell r="AA574">
            <v>90.591805766312589</v>
          </cell>
          <cell r="AB574">
            <v>63.360323886639677</v>
          </cell>
          <cell r="AC574">
            <v>94.505494505494497</v>
          </cell>
          <cell r="AD574">
            <v>99.564871762687758</v>
          </cell>
          <cell r="AE574">
            <v>101.42857142857142</v>
          </cell>
          <cell r="AF574">
            <v>85.227272727272734</v>
          </cell>
          <cell r="AG574">
            <v>91.061283236118484</v>
          </cell>
          <cell r="AH574">
            <v>87.296416938110752</v>
          </cell>
        </row>
        <row r="575">
          <cell r="B575">
            <v>38791</v>
          </cell>
          <cell r="C575">
            <v>0.98301886792452831</v>
          </cell>
          <cell r="D575">
            <v>97.560975609756099</v>
          </cell>
          <cell r="E575">
            <v>270.79646017699116</v>
          </cell>
          <cell r="F575">
            <v>70.325203252032523</v>
          </cell>
          <cell r="G575">
            <v>157.3933653764436</v>
          </cell>
          <cell r="H575">
            <v>146.5635738831615</v>
          </cell>
          <cell r="I575">
            <v>167.72413793103448</v>
          </cell>
          <cell r="J575">
            <v>176.72983693256941</v>
          </cell>
          <cell r="K575">
            <v>160.59701492537312</v>
          </cell>
          <cell r="M575">
            <v>102.21465076660988</v>
          </cell>
          <cell r="N575">
            <v>188.50118152047762</v>
          </cell>
          <cell r="O575">
            <v>75.217391304347828</v>
          </cell>
          <cell r="P575">
            <v>141.34477582829473</v>
          </cell>
          <cell r="Q575">
            <v>139.55901426718546</v>
          </cell>
          <cell r="Y575">
            <v>38791</v>
          </cell>
          <cell r="Z575">
            <v>96.303142329020332</v>
          </cell>
          <cell r="AA575">
            <v>91.047040971168443</v>
          </cell>
          <cell r="AB575">
            <v>61.943319838056674</v>
          </cell>
          <cell r="AC575">
            <v>95.054945054945051</v>
          </cell>
          <cell r="AD575">
            <v>99.624044421333238</v>
          </cell>
          <cell r="AE575">
            <v>101.54761904761904</v>
          </cell>
          <cell r="AF575">
            <v>86.36363636363636</v>
          </cell>
          <cell r="AG575">
            <v>91.129459889402327</v>
          </cell>
          <cell r="AH575">
            <v>87.622149837133549</v>
          </cell>
        </row>
        <row r="576">
          <cell r="B576">
            <v>38792</v>
          </cell>
          <cell r="C576">
            <v>0.97924528301886804</v>
          </cell>
          <cell r="D576">
            <v>97.073170731707307</v>
          </cell>
          <cell r="E576">
            <v>267.25663716814159</v>
          </cell>
          <cell r="F576">
            <v>69.918699186991873</v>
          </cell>
          <cell r="G576">
            <v>155.34235450759687</v>
          </cell>
          <cell r="H576">
            <v>148.96907216494844</v>
          </cell>
          <cell r="I576">
            <v>163.31034482758622</v>
          </cell>
          <cell r="J576">
            <v>174.10019097987367</v>
          </cell>
          <cell r="K576">
            <v>161.19402985074626</v>
          </cell>
          <cell r="M576">
            <v>101.70357751277683</v>
          </cell>
          <cell r="N576">
            <v>186.0371137881838</v>
          </cell>
          <cell r="O576">
            <v>74.782608695652172</v>
          </cell>
          <cell r="P576">
            <v>139.50289595753159</v>
          </cell>
          <cell r="Q576">
            <v>140.07782101167314</v>
          </cell>
          <cell r="Y576">
            <v>38792</v>
          </cell>
          <cell r="Z576">
            <v>95.93345656192237</v>
          </cell>
          <cell r="AA576">
            <v>90.591805766312589</v>
          </cell>
          <cell r="AB576">
            <v>61.133603238866399</v>
          </cell>
          <cell r="AC576">
            <v>94.505494505494497</v>
          </cell>
          <cell r="AD576">
            <v>98.325832152868671</v>
          </cell>
          <cell r="AE576">
            <v>103.21428571428572</v>
          </cell>
          <cell r="AF576">
            <v>84.090909090909093</v>
          </cell>
          <cell r="AG576">
            <v>89.773502007423687</v>
          </cell>
          <cell r="AH576">
            <v>87.947882736156345</v>
          </cell>
        </row>
        <row r="577">
          <cell r="B577">
            <v>38793</v>
          </cell>
          <cell r="C577">
            <v>0.98679245283018868</v>
          </cell>
          <cell r="D577">
            <v>97.560975609756099</v>
          </cell>
          <cell r="E577">
            <v>277.87610619469024</v>
          </cell>
          <cell r="F577">
            <v>70.731707317073173</v>
          </cell>
          <cell r="G577">
            <v>157.12896250200663</v>
          </cell>
          <cell r="H577">
            <v>150.6872852233677</v>
          </cell>
          <cell r="I577">
            <v>162.20689655172413</v>
          </cell>
          <cell r="J577">
            <v>174.86411047451151</v>
          </cell>
          <cell r="K577">
            <v>163.58208955223881</v>
          </cell>
          <cell r="M577">
            <v>102.21465076660988</v>
          </cell>
          <cell r="N577">
            <v>193.42931698506527</v>
          </cell>
          <cell r="O577">
            <v>75.65217391304347</v>
          </cell>
          <cell r="P577">
            <v>141.10733275103243</v>
          </cell>
          <cell r="Q577">
            <v>142.15304798962387</v>
          </cell>
          <cell r="Y577">
            <v>38793</v>
          </cell>
          <cell r="Z577">
            <v>96.672828096118309</v>
          </cell>
          <cell r="AA577">
            <v>91.047040971168443</v>
          </cell>
          <cell r="AB577">
            <v>63.56275303643725</v>
          </cell>
          <cell r="AC577">
            <v>95.604395604395606</v>
          </cell>
          <cell r="AD577">
            <v>99.456687406982383</v>
          </cell>
          <cell r="AE577">
            <v>104.40476190476191</v>
          </cell>
          <cell r="AF577">
            <v>83.522727272727266</v>
          </cell>
          <cell r="AG577">
            <v>90.167411559730326</v>
          </cell>
          <cell r="AH577">
            <v>89.250814332247558</v>
          </cell>
        </row>
        <row r="578">
          <cell r="B578">
            <v>38796</v>
          </cell>
          <cell r="C578">
            <v>1</v>
          </cell>
          <cell r="D578">
            <v>98.048780487804876</v>
          </cell>
          <cell r="E578">
            <v>282.30088495575222</v>
          </cell>
          <cell r="F578">
            <v>71.138211382113823</v>
          </cell>
          <cell r="G578">
            <v>159.41793595784662</v>
          </cell>
          <cell r="H578">
            <v>155.84192439862542</v>
          </cell>
          <cell r="I578">
            <v>161.10344827586206</v>
          </cell>
          <cell r="J578">
            <v>176.40664022329952</v>
          </cell>
          <cell r="K578">
            <v>163.58208955223881</v>
          </cell>
          <cell r="M578">
            <v>102.72572402044293</v>
          </cell>
          <cell r="N578">
            <v>196.50940165043255</v>
          </cell>
          <cell r="O578">
            <v>76.08695652173914</v>
          </cell>
          <cell r="P578">
            <v>143.16291139133165</v>
          </cell>
          <cell r="Q578">
            <v>142.15304798962387</v>
          </cell>
          <cell r="Y578">
            <v>38796</v>
          </cell>
          <cell r="Z578">
            <v>97.966728280961178</v>
          </cell>
          <cell r="AA578">
            <v>91.502276176024282</v>
          </cell>
          <cell r="AB578">
            <v>64.574898785425106</v>
          </cell>
          <cell r="AC578">
            <v>96.15384615384616</v>
          </cell>
          <cell r="AD578">
            <v>100.90552098836272</v>
          </cell>
          <cell r="AE578">
            <v>107.97619047619047</v>
          </cell>
          <cell r="AF578">
            <v>82.954545454545453</v>
          </cell>
          <cell r="AG578">
            <v>90.96280584804181</v>
          </cell>
          <cell r="AH578">
            <v>89.250814332247558</v>
          </cell>
        </row>
        <row r="579">
          <cell r="B579">
            <v>38797</v>
          </cell>
          <cell r="C579">
            <v>1</v>
          </cell>
          <cell r="D579">
            <v>98.048780487804876</v>
          </cell>
          <cell r="E579">
            <v>282.30088495575222</v>
          </cell>
          <cell r="F579">
            <v>71.138211382113823</v>
          </cell>
          <cell r="G579">
            <v>159.41793595784662</v>
          </cell>
          <cell r="H579">
            <v>155.84192439862542</v>
          </cell>
          <cell r="I579">
            <v>161.10344827586206</v>
          </cell>
          <cell r="J579">
            <v>176.40664022329952</v>
          </cell>
          <cell r="K579">
            <v>163.58208955223881</v>
          </cell>
          <cell r="M579">
            <v>102.72572402044293</v>
          </cell>
          <cell r="N579">
            <v>196.50940165043255</v>
          </cell>
          <cell r="O579">
            <v>76.08695652173914</v>
          </cell>
          <cell r="P579">
            <v>143.16291139133165</v>
          </cell>
          <cell r="Q579">
            <v>142.15304798962387</v>
          </cell>
          <cell r="Y579">
            <v>38797</v>
          </cell>
          <cell r="Z579">
            <v>97.966728280961178</v>
          </cell>
          <cell r="AA579">
            <v>91.502276176024282</v>
          </cell>
          <cell r="AB579">
            <v>64.574898785425106</v>
          </cell>
          <cell r="AC579">
            <v>96.15384615384616</v>
          </cell>
          <cell r="AD579">
            <v>100.90552098836272</v>
          </cell>
          <cell r="AE579">
            <v>107.97619047619047</v>
          </cell>
          <cell r="AF579">
            <v>82.954545454545453</v>
          </cell>
          <cell r="AG579">
            <v>90.96280584804181</v>
          </cell>
          <cell r="AH579">
            <v>89.250814332247558</v>
          </cell>
        </row>
        <row r="580">
          <cell r="B580">
            <v>38798</v>
          </cell>
          <cell r="C580">
            <v>1.0018867924528303</v>
          </cell>
          <cell r="D580">
            <v>96.910569105691053</v>
          </cell>
          <cell r="E580">
            <v>272.56637168141589</v>
          </cell>
          <cell r="F580">
            <v>72.357723577235774</v>
          </cell>
          <cell r="G580">
            <v>159.24135260956197</v>
          </cell>
          <cell r="H580">
            <v>152.74914089347078</v>
          </cell>
          <cell r="I580">
            <v>152.27586206896549</v>
          </cell>
          <cell r="J580">
            <v>176.70045541354486</v>
          </cell>
          <cell r="K580">
            <v>164.17910447761196</v>
          </cell>
          <cell r="M580">
            <v>101.53321976149914</v>
          </cell>
          <cell r="N580">
            <v>189.73321538662452</v>
          </cell>
          <cell r="O580">
            <v>77.391304347826079</v>
          </cell>
          <cell r="P580">
            <v>143.00433333616004</v>
          </cell>
          <cell r="Q580">
            <v>142.67185473411155</v>
          </cell>
          <cell r="Y580">
            <v>38798</v>
          </cell>
          <cell r="Z580">
            <v>98.151571164510159</v>
          </cell>
          <cell r="AA580">
            <v>90.44006069802731</v>
          </cell>
          <cell r="AB580">
            <v>62.348178137651821</v>
          </cell>
          <cell r="AC580">
            <v>97.802197802197796</v>
          </cell>
          <cell r="AD580">
            <v>100.79375041092125</v>
          </cell>
          <cell r="AE580">
            <v>105.83333333333333</v>
          </cell>
          <cell r="AF580">
            <v>78.409090909090907</v>
          </cell>
          <cell r="AG580">
            <v>91.114309522005925</v>
          </cell>
          <cell r="AH580">
            <v>89.576547231270354</v>
          </cell>
        </row>
        <row r="581">
          <cell r="B581">
            <v>38799</v>
          </cell>
          <cell r="C581">
            <v>0.99056603773584906</v>
          </cell>
          <cell r="D581">
            <v>98.048780487804876</v>
          </cell>
          <cell r="E581">
            <v>265.48672566371681</v>
          </cell>
          <cell r="F581">
            <v>72.357723577235774</v>
          </cell>
          <cell r="G581">
            <v>158.65022332599932</v>
          </cell>
          <cell r="H581">
            <v>154.29553264604812</v>
          </cell>
          <cell r="I581">
            <v>153.37931034482759</v>
          </cell>
          <cell r="J581">
            <v>176.4654032613486</v>
          </cell>
          <cell r="K581">
            <v>164.77611940298507</v>
          </cell>
          <cell r="M581">
            <v>102.72572402044293</v>
          </cell>
          <cell r="N581">
            <v>184.80507992203687</v>
          </cell>
          <cell r="O581">
            <v>77.391304347826079</v>
          </cell>
          <cell r="P581">
            <v>142.47347845628079</v>
          </cell>
          <cell r="Q581">
            <v>143.19066147859922</v>
          </cell>
          <cell r="Y581">
            <v>38799</v>
          </cell>
          <cell r="Z581">
            <v>97.042513863216257</v>
          </cell>
          <cell r="AA581">
            <v>91.502276176024282</v>
          </cell>
          <cell r="AB581">
            <v>60.728744939271252</v>
          </cell>
          <cell r="AC581">
            <v>97.802197802197796</v>
          </cell>
          <cell r="AD581">
            <v>100.41958794312254</v>
          </cell>
          <cell r="AE581">
            <v>106.9047619047619</v>
          </cell>
          <cell r="AF581">
            <v>78.977272727272734</v>
          </cell>
          <cell r="AG581">
            <v>90.993106582834642</v>
          </cell>
          <cell r="AH581">
            <v>89.90228013029315</v>
          </cell>
        </row>
        <row r="582">
          <cell r="B582">
            <v>38800</v>
          </cell>
          <cell r="C582">
            <v>1</v>
          </cell>
          <cell r="D582">
            <v>99.1869918699187</v>
          </cell>
          <cell r="E582">
            <v>270.79646017699116</v>
          </cell>
          <cell r="F582">
            <v>72.357723577235774</v>
          </cell>
          <cell r="G582">
            <v>159.52369710762142</v>
          </cell>
          <cell r="H582">
            <v>152.40549828178695</v>
          </cell>
          <cell r="I582">
            <v>153.37931034482759</v>
          </cell>
          <cell r="J582">
            <v>176.71514617305715</v>
          </cell>
          <cell r="K582">
            <v>170.14925373134329</v>
          </cell>
          <cell r="M582">
            <v>103.91822827938671</v>
          </cell>
          <cell r="N582">
            <v>188.50118152047762</v>
          </cell>
          <cell r="O582">
            <v>77.391304347826079</v>
          </cell>
          <cell r="P582">
            <v>143.25788862223655</v>
          </cell>
          <cell r="Q582">
            <v>147.85992217898834</v>
          </cell>
          <cell r="Y582">
            <v>38800</v>
          </cell>
          <cell r="Z582">
            <v>97.966728280961178</v>
          </cell>
          <cell r="AA582">
            <v>92.564491654021239</v>
          </cell>
          <cell r="AB582">
            <v>61.943319838056674</v>
          </cell>
          <cell r="AC582">
            <v>97.802197802197796</v>
          </cell>
          <cell r="AD582">
            <v>100.97246379410308</v>
          </cell>
          <cell r="AE582">
            <v>105.5952380952381</v>
          </cell>
          <cell r="AF582">
            <v>78.977272727272734</v>
          </cell>
          <cell r="AG582">
            <v>91.121884705704133</v>
          </cell>
          <cell r="AH582">
            <v>92.833876221498372</v>
          </cell>
        </row>
        <row r="583">
          <cell r="B583">
            <v>38803</v>
          </cell>
          <cell r="C583">
            <v>0.99622641509433973</v>
          </cell>
          <cell r="D583">
            <v>99.512195121951223</v>
          </cell>
          <cell r="E583">
            <v>271.68141592920352</v>
          </cell>
          <cell r="F583">
            <v>72.357723577235774</v>
          </cell>
          <cell r="G583">
            <v>159.94863029868083</v>
          </cell>
          <cell r="H583">
            <v>154.1237113402062</v>
          </cell>
          <cell r="I583">
            <v>150.06896551724139</v>
          </cell>
          <cell r="J583">
            <v>175.81900984280887</v>
          </cell>
          <cell r="K583">
            <v>167.76119402985074</v>
          </cell>
          <cell r="M583">
            <v>104.25894378194207</v>
          </cell>
          <cell r="N583">
            <v>189.11719845355108</v>
          </cell>
          <cell r="O583">
            <v>77.391304347826079</v>
          </cell>
          <cell r="P583">
            <v>143.63949356783664</v>
          </cell>
          <cell r="Q583">
            <v>145.78469520103761</v>
          </cell>
          <cell r="Y583">
            <v>38803</v>
          </cell>
          <cell r="Z583">
            <v>97.597042513863215</v>
          </cell>
          <cell r="AA583">
            <v>92.867981790591799</v>
          </cell>
          <cell r="AB583">
            <v>62.145748987854255</v>
          </cell>
          <cell r="AC583">
            <v>97.802197802197796</v>
          </cell>
          <cell r="AD583">
            <v>101.24143042430983</v>
          </cell>
          <cell r="AE583">
            <v>106.78571428571428</v>
          </cell>
          <cell r="AF583">
            <v>77.272727272727266</v>
          </cell>
          <cell r="AG583">
            <v>90.659798500113638</v>
          </cell>
          <cell r="AH583">
            <v>91.530944625407159</v>
          </cell>
        </row>
        <row r="584">
          <cell r="B584">
            <v>38804</v>
          </cell>
          <cell r="C584">
            <v>0.98301886792452831</v>
          </cell>
          <cell r="D584">
            <v>100.97560975609755</v>
          </cell>
          <cell r="E584">
            <v>282.30088495575222</v>
          </cell>
          <cell r="F584">
            <v>70.325203252032523</v>
          </cell>
          <cell r="G584">
            <v>159.84003626096563</v>
          </cell>
          <cell r="H584">
            <v>153.4364261168385</v>
          </cell>
          <cell r="I584">
            <v>145.87586206896552</v>
          </cell>
          <cell r="J584">
            <v>175.06978110768324</v>
          </cell>
          <cell r="K584">
            <v>165.37313432835822</v>
          </cell>
          <cell r="M584">
            <v>105.79216354344123</v>
          </cell>
          <cell r="N584">
            <v>196.50940165043255</v>
          </cell>
          <cell r="O584">
            <v>75.217391304347828</v>
          </cell>
          <cell r="P584">
            <v>143.54197230396107</v>
          </cell>
          <cell r="Q584">
            <v>143.7094682230869</v>
          </cell>
          <cell r="Y584">
            <v>38804</v>
          </cell>
          <cell r="Z584">
            <v>96.303142329020332</v>
          </cell>
          <cell r="AA584">
            <v>94.23368740515933</v>
          </cell>
          <cell r="AB584">
            <v>64.574898785425106</v>
          </cell>
          <cell r="AC584">
            <v>95.054945054945051</v>
          </cell>
          <cell r="AD584">
            <v>101.17269450770141</v>
          </cell>
          <cell r="AE584">
            <v>106.30952380952381</v>
          </cell>
          <cell r="AF584">
            <v>75.11363636363636</v>
          </cell>
          <cell r="AG584">
            <v>90.273464131505193</v>
          </cell>
          <cell r="AH584">
            <v>90.22801302931596</v>
          </cell>
        </row>
        <row r="585">
          <cell r="B585">
            <v>38805</v>
          </cell>
          <cell r="C585">
            <v>0.97547169811320744</v>
          </cell>
          <cell r="D585">
            <v>101.78861788617886</v>
          </cell>
          <cell r="E585">
            <v>299.11504424778764</v>
          </cell>
          <cell r="F585">
            <v>69.918699186991873</v>
          </cell>
          <cell r="G585">
            <v>161.62003418351446</v>
          </cell>
          <cell r="H585">
            <v>155.15463917525773</v>
          </cell>
          <cell r="I585">
            <v>156.91034482758621</v>
          </cell>
          <cell r="J585">
            <v>178.37520199794326</v>
          </cell>
          <cell r="K585">
            <v>168.35820895522389</v>
          </cell>
          <cell r="M585">
            <v>106.64395229982964</v>
          </cell>
          <cell r="N585">
            <v>208.21372337882823</v>
          </cell>
          <cell r="O585">
            <v>74.782608695652172</v>
          </cell>
          <cell r="P585">
            <v>145.14047302053035</v>
          </cell>
          <cell r="Q585">
            <v>146.30350194552528</v>
          </cell>
          <cell r="Y585">
            <v>38805</v>
          </cell>
          <cell r="Z585">
            <v>95.563770794824393</v>
          </cell>
          <cell r="AA585">
            <v>94.992412746585728</v>
          </cell>
          <cell r="AB585">
            <v>68.421052631578945</v>
          </cell>
          <cell r="AC585">
            <v>94.505494505494497</v>
          </cell>
          <cell r="AD585">
            <v>102.29936583645633</v>
          </cell>
          <cell r="AE585">
            <v>107.5</v>
          </cell>
          <cell r="AF585">
            <v>80.795454545454547</v>
          </cell>
          <cell r="AG585">
            <v>91.977880463601252</v>
          </cell>
          <cell r="AH585">
            <v>91.856677524429969</v>
          </cell>
        </row>
        <row r="586">
          <cell r="B586">
            <v>38806</v>
          </cell>
          <cell r="C586">
            <v>0.97735849056603763</v>
          </cell>
          <cell r="D586">
            <v>102.92682926829269</v>
          </cell>
          <cell r="E586">
            <v>298.23008849557522</v>
          </cell>
          <cell r="F586">
            <v>70.325203252032523</v>
          </cell>
          <cell r="G586">
            <v>163.04969829743433</v>
          </cell>
          <cell r="H586">
            <v>154.1237113402062</v>
          </cell>
          <cell r="I586">
            <v>156.02758620689656</v>
          </cell>
          <cell r="J586">
            <v>179.91773174673128</v>
          </cell>
          <cell r="K586">
            <v>167.1641791044776</v>
          </cell>
          <cell r="M586">
            <v>107.83645655877343</v>
          </cell>
          <cell r="N586">
            <v>207.59770644575477</v>
          </cell>
          <cell r="O586">
            <v>75.217391304347828</v>
          </cell>
          <cell r="P586">
            <v>146.42436165972711</v>
          </cell>
          <cell r="Q586">
            <v>145.26588845654993</v>
          </cell>
          <cell r="Y586">
            <v>38806</v>
          </cell>
          <cell r="Z586">
            <v>95.748613678373388</v>
          </cell>
          <cell r="AA586">
            <v>96.0546282245827</v>
          </cell>
          <cell r="AB586">
            <v>68.218623481781378</v>
          </cell>
          <cell r="AC586">
            <v>95.054945054945051</v>
          </cell>
          <cell r="AD586">
            <v>103.20428912119637</v>
          </cell>
          <cell r="AE586">
            <v>106.78571428571428</v>
          </cell>
          <cell r="AF586">
            <v>80.340909090909093</v>
          </cell>
          <cell r="AG586">
            <v>92.773274751912737</v>
          </cell>
          <cell r="AH586">
            <v>91.205211726384363</v>
          </cell>
        </row>
        <row r="587">
          <cell r="B587">
            <v>38807</v>
          </cell>
          <cell r="C587">
            <v>0.95283018867924529</v>
          </cell>
          <cell r="D587">
            <v>102.27642276422763</v>
          </cell>
          <cell r="E587">
            <v>305.30973451327435</v>
          </cell>
          <cell r="F587">
            <v>70.731707317073173</v>
          </cell>
          <cell r="G587">
            <v>163.1894541024939</v>
          </cell>
          <cell r="H587">
            <v>156.3573883161512</v>
          </cell>
          <cell r="I587">
            <v>158.45517241379309</v>
          </cell>
          <cell r="J587">
            <v>182.15072719259584</v>
          </cell>
          <cell r="K587">
            <v>165.37313432835822</v>
          </cell>
          <cell r="M587">
            <v>107.1550255536627</v>
          </cell>
          <cell r="N587">
            <v>212.52584191034239</v>
          </cell>
          <cell r="O587">
            <v>75.65217391304347</v>
          </cell>
          <cell r="P587">
            <v>146.54986728628003</v>
          </cell>
          <cell r="Q587">
            <v>143.7094682230869</v>
          </cell>
          <cell r="Y587">
            <v>38807</v>
          </cell>
          <cell r="Z587">
            <v>93.345656192236603</v>
          </cell>
          <cell r="AA587">
            <v>95.447647951441581</v>
          </cell>
          <cell r="AB587">
            <v>69.838056680161941</v>
          </cell>
          <cell r="AC587">
            <v>95.604395604395606</v>
          </cell>
          <cell r="AD587">
            <v>103.29274925735325</v>
          </cell>
          <cell r="AE587">
            <v>108.33333333333333</v>
          </cell>
          <cell r="AF587">
            <v>81.590909090909093</v>
          </cell>
          <cell r="AG587">
            <v>93.924702674039864</v>
          </cell>
          <cell r="AH587">
            <v>90.22801302931596</v>
          </cell>
        </row>
        <row r="588">
          <cell r="B588">
            <v>38810</v>
          </cell>
          <cell r="C588">
            <v>0.95660377358490567</v>
          </cell>
          <cell r="D588">
            <v>102.11382113821139</v>
          </cell>
          <cell r="E588">
            <v>315.04424778761063</v>
          </cell>
          <cell r="F588">
            <v>70.731707317073173</v>
          </cell>
          <cell r="G588">
            <v>165.68994985788345</v>
          </cell>
          <cell r="H588">
            <v>154.63917525773198</v>
          </cell>
          <cell r="I588">
            <v>159.77931034482759</v>
          </cell>
          <cell r="J588">
            <v>184.97135301895105</v>
          </cell>
          <cell r="K588">
            <v>167.1641791044776</v>
          </cell>
          <cell r="M588">
            <v>106.984667802385</v>
          </cell>
          <cell r="N588">
            <v>219.30202817415045</v>
          </cell>
          <cell r="O588">
            <v>75.65217391304347</v>
          </cell>
          <cell r="P588">
            <v>148.79540038838903</v>
          </cell>
          <cell r="Q588">
            <v>145.26588845654993</v>
          </cell>
          <cell r="Y588">
            <v>38810</v>
          </cell>
          <cell r="Z588">
            <v>93.715341959334566</v>
          </cell>
          <cell r="AA588">
            <v>95.295902883156302</v>
          </cell>
          <cell r="AB588">
            <v>72.064777327935232</v>
          </cell>
          <cell r="AC588">
            <v>95.604395604395606</v>
          </cell>
          <cell r="AD588">
            <v>104.8754684502143</v>
          </cell>
          <cell r="AE588">
            <v>107.14285714285714</v>
          </cell>
          <cell r="AF588">
            <v>82.27272727272728</v>
          </cell>
          <cell r="AG588">
            <v>95.379137944095149</v>
          </cell>
          <cell r="AH588">
            <v>91.205211726384363</v>
          </cell>
        </row>
        <row r="589">
          <cell r="B589">
            <v>38811</v>
          </cell>
          <cell r="C589">
            <v>0.95471698113207548</v>
          </cell>
          <cell r="D589">
            <v>102.27642276422763</v>
          </cell>
          <cell r="E589">
            <v>310.6194690265487</v>
          </cell>
          <cell r="F589">
            <v>69.918699186991873</v>
          </cell>
          <cell r="G589">
            <v>165.21874616379759</v>
          </cell>
          <cell r="H589">
            <v>153.09278350515461</v>
          </cell>
          <cell r="I589">
            <v>156.68965517241381</v>
          </cell>
          <cell r="J589">
            <v>183.47289554869985</v>
          </cell>
          <cell r="K589">
            <v>176.71641791044777</v>
          </cell>
          <cell r="M589">
            <v>107.1550255536627</v>
          </cell>
          <cell r="N589">
            <v>216.22194350878314</v>
          </cell>
          <cell r="O589">
            <v>74.782608695652172</v>
          </cell>
          <cell r="P589">
            <v>148.37224290426803</v>
          </cell>
          <cell r="Q589">
            <v>153.56679636835281</v>
          </cell>
          <cell r="Y589">
            <v>38811</v>
          </cell>
          <cell r="Z589">
            <v>93.530499075785585</v>
          </cell>
          <cell r="AA589">
            <v>95.447647951441581</v>
          </cell>
          <cell r="AB589">
            <v>71.05263157894737</v>
          </cell>
          <cell r="AC589">
            <v>94.505494505494497</v>
          </cell>
          <cell r="AD589">
            <v>104.57721434249613</v>
          </cell>
          <cell r="AE589">
            <v>106.07142857142857</v>
          </cell>
          <cell r="AF589">
            <v>80.681818181818173</v>
          </cell>
          <cell r="AG589">
            <v>94.606469206878273</v>
          </cell>
          <cell r="AH589">
            <v>96.416938110749186</v>
          </cell>
        </row>
        <row r="590">
          <cell r="B590">
            <v>38812</v>
          </cell>
          <cell r="C590">
            <v>0.95471698113207548</v>
          </cell>
          <cell r="D590">
            <v>102.11382113821139</v>
          </cell>
          <cell r="E590">
            <v>302.65486725663715</v>
          </cell>
          <cell r="F590">
            <v>70.325203252032523</v>
          </cell>
          <cell r="G590">
            <v>164.87879961095004</v>
          </cell>
          <cell r="H590">
            <v>148.45360824742269</v>
          </cell>
          <cell r="I590">
            <v>154.92413793103447</v>
          </cell>
          <cell r="J590">
            <v>182.41516086381665</v>
          </cell>
          <cell r="K590">
            <v>174.92537313432837</v>
          </cell>
          <cell r="M590">
            <v>106.984667802385</v>
          </cell>
          <cell r="N590">
            <v>210.67779111112205</v>
          </cell>
          <cell r="O590">
            <v>75.217391304347828</v>
          </cell>
          <cell r="P590">
            <v>148.06695894778795</v>
          </cell>
          <cell r="Q590">
            <v>152.01037613488975</v>
          </cell>
          <cell r="Y590">
            <v>38812</v>
          </cell>
          <cell r="Z590">
            <v>93.530499075785585</v>
          </cell>
          <cell r="AA590">
            <v>95.295902883156302</v>
          </cell>
          <cell r="AB590">
            <v>69.230769230769226</v>
          </cell>
          <cell r="AC590">
            <v>95.054945054945051</v>
          </cell>
          <cell r="AD590">
            <v>104.36204103833073</v>
          </cell>
          <cell r="AE590">
            <v>102.85714285714285</v>
          </cell>
          <cell r="AF590">
            <v>79.772727272727266</v>
          </cell>
          <cell r="AG590">
            <v>94.061055980607534</v>
          </cell>
          <cell r="AH590">
            <v>95.439739413680783</v>
          </cell>
        </row>
        <row r="591">
          <cell r="B591">
            <v>38813</v>
          </cell>
          <cell r="C591">
            <v>0.96415094339622653</v>
          </cell>
          <cell r="D591">
            <v>102.92682926829269</v>
          </cell>
          <cell r="E591">
            <v>299.11504424778764</v>
          </cell>
          <cell r="F591">
            <v>71.544715447154474</v>
          </cell>
          <cell r="G591">
            <v>167.67580430410106</v>
          </cell>
          <cell r="H591">
            <v>151.20274914089347</v>
          </cell>
          <cell r="I591">
            <v>154.26206896551724</v>
          </cell>
          <cell r="J591">
            <v>184.48655795504624</v>
          </cell>
          <cell r="K591">
            <v>171.94029850746267</v>
          </cell>
          <cell r="M591">
            <v>107.83645655877343</v>
          </cell>
          <cell r="N591">
            <v>208.21372337882823</v>
          </cell>
          <cell r="O591">
            <v>76.521739130434781</v>
          </cell>
          <cell r="P591">
            <v>150.57876750082681</v>
          </cell>
          <cell r="Q591">
            <v>149.41634241245137</v>
          </cell>
          <cell r="Y591">
            <v>38813</v>
          </cell>
          <cell r="Z591">
            <v>94.454713493530491</v>
          </cell>
          <cell r="AA591">
            <v>96.0546282245827</v>
          </cell>
          <cell r="AB591">
            <v>68.421052631578945</v>
          </cell>
          <cell r="AC591">
            <v>96.703296703296701</v>
          </cell>
          <cell r="AD591">
            <v>106.1324391687138</v>
          </cell>
          <cell r="AE591">
            <v>104.76190476190477</v>
          </cell>
          <cell r="AF591">
            <v>79.431818181818187</v>
          </cell>
          <cell r="AG591">
            <v>95.129156882054403</v>
          </cell>
          <cell r="AH591">
            <v>93.811074918566774</v>
          </cell>
        </row>
        <row r="592">
          <cell r="B592">
            <v>38814</v>
          </cell>
          <cell r="C592">
            <v>0.96603773584905661</v>
          </cell>
          <cell r="D592">
            <v>101.62601626016261</v>
          </cell>
          <cell r="E592">
            <v>304.42477876106193</v>
          </cell>
          <cell r="F592">
            <v>71.544715447154474</v>
          </cell>
          <cell r="G592">
            <v>168.43596256810736</v>
          </cell>
          <cell r="H592">
            <v>147.93814432989691</v>
          </cell>
          <cell r="I592">
            <v>154.26206896551724</v>
          </cell>
          <cell r="J592">
            <v>184.98604377846334</v>
          </cell>
          <cell r="K592">
            <v>170.74626865671644</v>
          </cell>
          <cell r="M592">
            <v>106.47359454855196</v>
          </cell>
          <cell r="N592">
            <v>211.90982497726898</v>
          </cell>
          <cell r="O592">
            <v>76.521739130434781</v>
          </cell>
          <cell r="P592">
            <v>151.26141634795587</v>
          </cell>
          <cell r="Q592">
            <v>148.37872892347602</v>
          </cell>
          <cell r="Y592">
            <v>38814</v>
          </cell>
          <cell r="Z592">
            <v>94.639556377079487</v>
          </cell>
          <cell r="AA592">
            <v>94.840667678300449</v>
          </cell>
          <cell r="AB592">
            <v>69.635627530364374</v>
          </cell>
          <cell r="AC592">
            <v>96.703296703296701</v>
          </cell>
          <cell r="AD592">
            <v>106.61359058497256</v>
          </cell>
          <cell r="AE592">
            <v>102.49999999999999</v>
          </cell>
          <cell r="AF592">
            <v>79.431818181818187</v>
          </cell>
          <cell r="AG592">
            <v>95.386713127793357</v>
          </cell>
          <cell r="AH592">
            <v>93.159609120521168</v>
          </cell>
        </row>
        <row r="593">
          <cell r="B593">
            <v>38817</v>
          </cell>
          <cell r="C593">
            <v>0.95849056603773586</v>
          </cell>
          <cell r="D593">
            <v>99.837398373983746</v>
          </cell>
          <cell r="E593">
            <v>298.23008849557522</v>
          </cell>
          <cell r="F593">
            <v>70.731707317073173</v>
          </cell>
          <cell r="G593">
            <v>167.83350173278313</v>
          </cell>
          <cell r="H593">
            <v>147.0790378006873</v>
          </cell>
          <cell r="I593">
            <v>153.37931034482759</v>
          </cell>
          <cell r="J593">
            <v>185.23578669017186</v>
          </cell>
          <cell r="K593">
            <v>170.74626865671644</v>
          </cell>
          <cell r="M593">
            <v>104.59965928449743</v>
          </cell>
          <cell r="N593">
            <v>207.59770644575477</v>
          </cell>
          <cell r="O593">
            <v>75.65217391304347</v>
          </cell>
          <cell r="P593">
            <v>150.72038533619397</v>
          </cell>
          <cell r="Q593">
            <v>148.37872892347602</v>
          </cell>
          <cell r="Y593">
            <v>38817</v>
          </cell>
          <cell r="Z593">
            <v>93.900184842883547</v>
          </cell>
          <cell r="AA593">
            <v>93.171471927162358</v>
          </cell>
          <cell r="AB593">
            <v>68.218623481781378</v>
          </cell>
          <cell r="AC593">
            <v>95.604395604395606</v>
          </cell>
          <cell r="AD593">
            <v>106.23225567370164</v>
          </cell>
          <cell r="AE593">
            <v>101.9047619047619</v>
          </cell>
          <cell r="AF593">
            <v>78.977272727272734</v>
          </cell>
          <cell r="AG593">
            <v>95.515491250662848</v>
          </cell>
          <cell r="AH593">
            <v>93.159609120521168</v>
          </cell>
        </row>
        <row r="594">
          <cell r="B594">
            <v>38818</v>
          </cell>
          <cell r="C594">
            <v>0.95660377358490567</v>
          </cell>
          <cell r="D594">
            <v>99.349593495934968</v>
          </cell>
          <cell r="E594">
            <v>299.11504424778764</v>
          </cell>
          <cell r="F594">
            <v>70.731707317073173</v>
          </cell>
          <cell r="G594">
            <v>167.1573858110086</v>
          </cell>
          <cell r="H594">
            <v>147.766323024055</v>
          </cell>
          <cell r="I594">
            <v>151.17241379310343</v>
          </cell>
          <cell r="J594">
            <v>184.70691934773026</v>
          </cell>
          <cell r="K594">
            <v>174.32835820895522</v>
          </cell>
          <cell r="M594">
            <v>104.0885860306644</v>
          </cell>
          <cell r="N594">
            <v>208.21372337882823</v>
          </cell>
          <cell r="O594">
            <v>75.65217391304347</v>
          </cell>
          <cell r="P594">
            <v>150.11320946719471</v>
          </cell>
          <cell r="Q594">
            <v>151.49156939040208</v>
          </cell>
          <cell r="Y594">
            <v>38818</v>
          </cell>
          <cell r="Z594">
            <v>93.715341959334566</v>
          </cell>
          <cell r="AA594">
            <v>92.716236722306519</v>
          </cell>
          <cell r="AB594">
            <v>68.421052631578945</v>
          </cell>
          <cell r="AC594">
            <v>95.604395604395606</v>
          </cell>
          <cell r="AD594">
            <v>105.80429987986157</v>
          </cell>
          <cell r="AE594">
            <v>102.38095238095238</v>
          </cell>
          <cell r="AF594">
            <v>77.840909090909093</v>
          </cell>
          <cell r="AG594">
            <v>95.242784637527464</v>
          </cell>
          <cell r="AH594">
            <v>95.114006514657973</v>
          </cell>
        </row>
        <row r="595">
          <cell r="B595">
            <v>38819</v>
          </cell>
          <cell r="C595">
            <v>0.94716981132075462</v>
          </cell>
          <cell r="D595">
            <v>99.1869918699187</v>
          </cell>
          <cell r="E595">
            <v>297.34513274336285</v>
          </cell>
          <cell r="F595">
            <v>69.512195121951208</v>
          </cell>
          <cell r="G595">
            <v>164.58040208122836</v>
          </cell>
          <cell r="H595">
            <v>145.36082474226802</v>
          </cell>
          <cell r="I595">
            <v>150.06896551724139</v>
          </cell>
          <cell r="J595">
            <v>183.8548552960188</v>
          </cell>
          <cell r="K595">
            <v>171.34328358208955</v>
          </cell>
          <cell r="M595">
            <v>103.91822827938671</v>
          </cell>
          <cell r="N595">
            <v>206.9816895126813</v>
          </cell>
          <cell r="O595">
            <v>74.34782608695653</v>
          </cell>
          <cell r="P595">
            <v>147.79898747487766</v>
          </cell>
          <cell r="Q595">
            <v>148.89753566796369</v>
          </cell>
          <cell r="Y595">
            <v>38819</v>
          </cell>
          <cell r="Z595">
            <v>92.791127541589645</v>
          </cell>
          <cell r="AA595">
            <v>92.564491654021239</v>
          </cell>
          <cell r="AB595">
            <v>68.016194331983797</v>
          </cell>
          <cell r="AC595">
            <v>93.956043956043956</v>
          </cell>
          <cell r="AD595">
            <v>104.17316669356333</v>
          </cell>
          <cell r="AE595">
            <v>100.71428571428571</v>
          </cell>
          <cell r="AF595">
            <v>77.272727272727266</v>
          </cell>
          <cell r="AG595">
            <v>94.803423983031593</v>
          </cell>
          <cell r="AH595">
            <v>93.485342019543964</v>
          </cell>
        </row>
        <row r="596">
          <cell r="B596">
            <v>38820</v>
          </cell>
          <cell r="C596">
            <v>0.94716981132075462</v>
          </cell>
          <cell r="D596">
            <v>101.13821138211382</v>
          </cell>
          <cell r="E596">
            <v>290.26548672566372</v>
          </cell>
          <cell r="F596">
            <v>68.699186991869922</v>
          </cell>
          <cell r="G596">
            <v>164.66350012747995</v>
          </cell>
          <cell r="H596">
            <v>144.32989690721649</v>
          </cell>
          <cell r="I596">
            <v>149.18620689655174</v>
          </cell>
          <cell r="J596">
            <v>183.53165858674893</v>
          </cell>
          <cell r="K596">
            <v>171.94029850746267</v>
          </cell>
          <cell r="M596">
            <v>105.9625212947189</v>
          </cell>
          <cell r="N596">
            <v>202.05355404809367</v>
          </cell>
          <cell r="O596">
            <v>73.478260869565219</v>
          </cell>
          <cell r="P596">
            <v>147.87361244201725</v>
          </cell>
          <cell r="Q596">
            <v>149.41634241245137</v>
          </cell>
          <cell r="Y596">
            <v>38820</v>
          </cell>
          <cell r="Z596">
            <v>92.791127541589645</v>
          </cell>
          <cell r="AA596">
            <v>94.38543247344461</v>
          </cell>
          <cell r="AB596">
            <v>66.396761133603249</v>
          </cell>
          <cell r="AC596">
            <v>92.857142857142861</v>
          </cell>
          <cell r="AD596">
            <v>104.22576461235933</v>
          </cell>
          <cell r="AE596">
            <v>100</v>
          </cell>
          <cell r="AF596">
            <v>76.818181818181813</v>
          </cell>
          <cell r="AG596">
            <v>94.636769941671091</v>
          </cell>
          <cell r="AH596">
            <v>93.811074918566774</v>
          </cell>
        </row>
        <row r="597">
          <cell r="B597">
            <v>38821</v>
          </cell>
          <cell r="C597">
            <v>0.94905660377358503</v>
          </cell>
          <cell r="D597">
            <v>101.62601626016261</v>
          </cell>
          <cell r="E597">
            <v>284.95575221238937</v>
          </cell>
          <cell r="F597">
            <v>68.699186991869922</v>
          </cell>
          <cell r="G597">
            <v>164.66350012747995</v>
          </cell>
          <cell r="H597">
            <v>142.09621993127149</v>
          </cell>
          <cell r="I597">
            <v>147.86206896551724</v>
          </cell>
          <cell r="J597">
            <v>182.67959453503747</v>
          </cell>
          <cell r="K597">
            <v>177.91044776119404</v>
          </cell>
          <cell r="M597">
            <v>106.47359454855196</v>
          </cell>
          <cell r="N597">
            <v>198.35745244965292</v>
          </cell>
          <cell r="O597">
            <v>73.478260869565219</v>
          </cell>
          <cell r="P597">
            <v>147.87361244201725</v>
          </cell>
          <cell r="Q597">
            <v>154.60440985732816</v>
          </cell>
          <cell r="Y597">
            <v>38821</v>
          </cell>
          <cell r="Z597">
            <v>92.791127541589645</v>
          </cell>
          <cell r="AA597">
            <v>94.38543247344461</v>
          </cell>
          <cell r="AB597">
            <v>66.396761133603249</v>
          </cell>
          <cell r="AC597">
            <v>92.857142857142861</v>
          </cell>
          <cell r="AD597">
            <v>104.22576461235933</v>
          </cell>
          <cell r="AE597">
            <v>100</v>
          </cell>
          <cell r="AF597">
            <v>76.818181818181813</v>
          </cell>
          <cell r="AG597">
            <v>94.636769941671091</v>
          </cell>
          <cell r="AH597">
            <v>93.811074918566774</v>
          </cell>
        </row>
        <row r="598">
          <cell r="B598">
            <v>38824</v>
          </cell>
          <cell r="C598">
            <v>0.94716981132075462</v>
          </cell>
          <cell r="D598">
            <v>100</v>
          </cell>
          <cell r="E598">
            <v>272.56637168141589</v>
          </cell>
          <cell r="F598">
            <v>68.292682926829272</v>
          </cell>
          <cell r="G598">
            <v>162.32920046459361</v>
          </cell>
          <cell r="H598">
            <v>139.5189003436426</v>
          </cell>
          <cell r="I598">
            <v>145.65517241379311</v>
          </cell>
          <cell r="J598">
            <v>178.15484060525927</v>
          </cell>
          <cell r="K598">
            <v>173.73134328358208</v>
          </cell>
          <cell r="M598">
            <v>104.77001703577513</v>
          </cell>
          <cell r="N598">
            <v>189.73321538662452</v>
          </cell>
          <cell r="O598">
            <v>73.043478260869563</v>
          </cell>
          <cell r="P598">
            <v>145.77732927418739</v>
          </cell>
          <cell r="Q598">
            <v>150.9727626459144</v>
          </cell>
          <cell r="Y598">
            <v>38824</v>
          </cell>
          <cell r="Z598">
            <v>92.791127541589645</v>
          </cell>
          <cell r="AA598">
            <v>93.323216995447638</v>
          </cell>
          <cell r="AB598">
            <v>62.348178137651821</v>
          </cell>
          <cell r="AC598">
            <v>92.307692307692307</v>
          </cell>
          <cell r="AD598">
            <v>102.74824125709026</v>
          </cell>
          <cell r="AE598">
            <v>96.666666666666671</v>
          </cell>
          <cell r="AF598">
            <v>75</v>
          </cell>
          <cell r="AG598">
            <v>91.864252708128177</v>
          </cell>
          <cell r="AH598">
            <v>94.788273615635177</v>
          </cell>
        </row>
        <row r="599">
          <cell r="B599">
            <v>38825</v>
          </cell>
          <cell r="C599">
            <v>0.94905660377358503</v>
          </cell>
          <cell r="D599">
            <v>102.76422764227642</v>
          </cell>
          <cell r="E599">
            <v>282.30088495575222</v>
          </cell>
          <cell r="F599">
            <v>68.292682926829272</v>
          </cell>
          <cell r="G599">
            <v>164.4727523394933</v>
          </cell>
          <cell r="H599">
            <v>141.06529209621993</v>
          </cell>
          <cell r="I599">
            <v>146.75862068965517</v>
          </cell>
          <cell r="J599">
            <v>178.63963566916411</v>
          </cell>
          <cell r="K599">
            <v>177.31343283582092</v>
          </cell>
          <cell r="M599">
            <v>107.66609880749573</v>
          </cell>
          <cell r="N599">
            <v>196.50940165043255</v>
          </cell>
          <cell r="O599">
            <v>73.043478260869563</v>
          </cell>
          <cell r="P599">
            <v>147.70231422199231</v>
          </cell>
          <cell r="Q599">
            <v>154.08560311284049</v>
          </cell>
          <cell r="Y599">
            <v>38825</v>
          </cell>
          <cell r="Z599">
            <v>92.975970425138627</v>
          </cell>
          <cell r="AA599">
            <v>95.90288315629742</v>
          </cell>
          <cell r="AB599">
            <v>64.574898785425106</v>
          </cell>
          <cell r="AC599">
            <v>92.307692307692307</v>
          </cell>
          <cell r="AD599">
            <v>104.10502848057763</v>
          </cell>
          <cell r="AE599">
            <v>97.738095238095241</v>
          </cell>
          <cell r="AF599">
            <v>75.568181818181827</v>
          </cell>
          <cell r="AG599">
            <v>92.114233770168937</v>
          </cell>
          <cell r="AH599">
            <v>96.742671009771982</v>
          </cell>
        </row>
        <row r="600">
          <cell r="B600">
            <v>38826</v>
          </cell>
          <cell r="C600">
            <v>0.95283018867924529</v>
          </cell>
          <cell r="D600">
            <v>105.20325203252033</v>
          </cell>
          <cell r="E600">
            <v>278.76106194690266</v>
          </cell>
          <cell r="F600">
            <v>69.105691056910572</v>
          </cell>
          <cell r="G600">
            <v>164.99872520042683</v>
          </cell>
          <cell r="H600">
            <v>142.26804123711341</v>
          </cell>
          <cell r="I600">
            <v>147.86206896551724</v>
          </cell>
          <cell r="J600">
            <v>178.65432642867634</v>
          </cell>
          <cell r="K600">
            <v>178.50746268656715</v>
          </cell>
          <cell r="M600">
            <v>110.22146507666099</v>
          </cell>
          <cell r="N600">
            <v>194.04533391813871</v>
          </cell>
          <cell r="O600">
            <v>73.91304347826086</v>
          </cell>
          <cell r="P600">
            <v>148.17465634354622</v>
          </cell>
          <cell r="Q600">
            <v>155.12321660181584</v>
          </cell>
          <cell r="Y600">
            <v>38826</v>
          </cell>
          <cell r="Z600">
            <v>93.345656192236603</v>
          </cell>
          <cell r="AA600">
            <v>98.17905918057663</v>
          </cell>
          <cell r="AB600">
            <v>63.765182186234817</v>
          </cell>
          <cell r="AC600">
            <v>93.406593406593402</v>
          </cell>
          <cell r="AD600">
            <v>104.43794939841131</v>
          </cell>
          <cell r="AE600">
            <v>98.571428571428584</v>
          </cell>
          <cell r="AF600">
            <v>76.13636363636364</v>
          </cell>
          <cell r="AG600">
            <v>92.121808953867131</v>
          </cell>
          <cell r="AH600">
            <v>97.394136807817588</v>
          </cell>
        </row>
        <row r="601">
          <cell r="B601">
            <v>38827</v>
          </cell>
          <cell r="C601">
            <v>0.96226415094339612</v>
          </cell>
          <cell r="D601">
            <v>105.52845528455283</v>
          </cell>
          <cell r="E601">
            <v>272.56637168141589</v>
          </cell>
          <cell r="F601">
            <v>69.512195121951208</v>
          </cell>
          <cell r="G601">
            <v>165.04971718335395</v>
          </cell>
          <cell r="H601">
            <v>138.48797250859107</v>
          </cell>
          <cell r="I601">
            <v>147.19999999999999</v>
          </cell>
          <cell r="J601">
            <v>175.55457617158805</v>
          </cell>
          <cell r="K601">
            <v>177.91044776119404</v>
          </cell>
          <cell r="M601">
            <v>110.56218057921636</v>
          </cell>
          <cell r="N601">
            <v>189.73321538662452</v>
          </cell>
          <cell r="O601">
            <v>74.34782608695653</v>
          </cell>
          <cell r="P601">
            <v>148.22044893701823</v>
          </cell>
          <cell r="Q601">
            <v>154.60440985732816</v>
          </cell>
          <cell r="Y601">
            <v>38827</v>
          </cell>
          <cell r="Z601">
            <v>94.269870609981524</v>
          </cell>
          <cell r="AA601">
            <v>98.482549317147189</v>
          </cell>
          <cell r="AB601">
            <v>62.348178137651821</v>
          </cell>
          <cell r="AC601">
            <v>93.956043956043956</v>
          </cell>
          <cell r="AD601">
            <v>104.47022539403612</v>
          </cell>
          <cell r="AE601">
            <v>95.952380952380949</v>
          </cell>
          <cell r="AF601">
            <v>75.795454545454547</v>
          </cell>
          <cell r="AG601">
            <v>90.523445193545953</v>
          </cell>
          <cell r="AH601">
            <v>97.068403908794792</v>
          </cell>
        </row>
        <row r="602">
          <cell r="B602">
            <v>38828</v>
          </cell>
          <cell r="C602">
            <v>0.98113207547169812</v>
          </cell>
          <cell r="D602">
            <v>104.71544715447155</v>
          </cell>
          <cell r="E602">
            <v>264.60176991150439</v>
          </cell>
          <cell r="F602">
            <v>71.951219512195124</v>
          </cell>
          <cell r="G602">
            <v>165.85614595038669</v>
          </cell>
          <cell r="H602">
            <v>133.1615120274914</v>
          </cell>
          <cell r="I602">
            <v>145.87586206896552</v>
          </cell>
          <cell r="J602">
            <v>170.38342882327015</v>
          </cell>
          <cell r="K602">
            <v>177.91044776119404</v>
          </cell>
          <cell r="M602">
            <v>109.71039182282793</v>
          </cell>
          <cell r="N602">
            <v>184.18906298896343</v>
          </cell>
          <cell r="O602">
            <v>76.956521739130437</v>
          </cell>
          <cell r="P602">
            <v>148.9446503226682</v>
          </cell>
          <cell r="Q602">
            <v>154.60440985732816</v>
          </cell>
          <cell r="Y602">
            <v>38828</v>
          </cell>
          <cell r="Z602">
            <v>96.118299445471351</v>
          </cell>
          <cell r="AA602">
            <v>97.723823975720791</v>
          </cell>
          <cell r="AB602">
            <v>60.526315789473685</v>
          </cell>
          <cell r="AC602">
            <v>97.252747252747255</v>
          </cell>
          <cell r="AD602">
            <v>104.98066428780626</v>
          </cell>
          <cell r="AE602">
            <v>92.261904761904773</v>
          </cell>
          <cell r="AF602">
            <v>75.11363636363636</v>
          </cell>
          <cell r="AG602">
            <v>87.856980531777907</v>
          </cell>
          <cell r="AH602">
            <v>97.068403908794792</v>
          </cell>
        </row>
        <row r="603">
          <cell r="B603">
            <v>38831</v>
          </cell>
          <cell r="C603">
            <v>0.96415094339622653</v>
          </cell>
          <cell r="D603">
            <v>103.73983739837398</v>
          </cell>
          <cell r="E603">
            <v>259.29203539823004</v>
          </cell>
          <cell r="F603">
            <v>69.918699186991873</v>
          </cell>
          <cell r="G603">
            <v>161.54637909706418</v>
          </cell>
          <cell r="H603">
            <v>131.61512027491409</v>
          </cell>
          <cell r="I603">
            <v>141.68275862068967</v>
          </cell>
          <cell r="J603">
            <v>167.81254590862346</v>
          </cell>
          <cell r="K603">
            <v>174.92537313432837</v>
          </cell>
          <cell r="M603">
            <v>108.68824531516184</v>
          </cell>
          <cell r="N603">
            <v>180.49296139052268</v>
          </cell>
          <cell r="O603">
            <v>74.782608695652172</v>
          </cell>
          <cell r="P603">
            <v>145.07432816329299</v>
          </cell>
          <cell r="Q603">
            <v>152.01037613488975</v>
          </cell>
          <cell r="Y603">
            <v>38831</v>
          </cell>
          <cell r="Z603">
            <v>94.454713493530491</v>
          </cell>
          <cell r="AA603">
            <v>96.813353566009113</v>
          </cell>
          <cell r="AB603">
            <v>59.311740890688256</v>
          </cell>
          <cell r="AC603">
            <v>94.505494505494497</v>
          </cell>
          <cell r="AD603">
            <v>102.25274495388716</v>
          </cell>
          <cell r="AE603">
            <v>91.19047619047619</v>
          </cell>
          <cell r="AF603">
            <v>72.954545454545453</v>
          </cell>
          <cell r="AG603">
            <v>86.531323384592085</v>
          </cell>
          <cell r="AH603">
            <v>95.439739413680783</v>
          </cell>
        </row>
        <row r="604">
          <cell r="B604">
            <v>38832</v>
          </cell>
          <cell r="C604">
            <v>0.9679245283018868</v>
          </cell>
          <cell r="D604">
            <v>106.66666666666667</v>
          </cell>
          <cell r="E604">
            <v>268.14159292035396</v>
          </cell>
          <cell r="F604">
            <v>68.699186991869922</v>
          </cell>
          <cell r="G604">
            <v>162.39341259124259</v>
          </cell>
          <cell r="H604">
            <v>135.56701030927834</v>
          </cell>
          <cell r="I604">
            <v>148.96551724137933</v>
          </cell>
          <cell r="J604">
            <v>170.8535331276627</v>
          </cell>
          <cell r="K604">
            <v>171.94029850746267</v>
          </cell>
          <cell r="M604">
            <v>111.75468483816013</v>
          </cell>
          <cell r="N604">
            <v>186.65313072125724</v>
          </cell>
          <cell r="O604">
            <v>73.478260869565219</v>
          </cell>
          <cell r="P604">
            <v>145.8349940215225</v>
          </cell>
          <cell r="Q604">
            <v>149.41634241245137</v>
          </cell>
          <cell r="Y604">
            <v>38832</v>
          </cell>
          <cell r="Z604">
            <v>94.824399260628468</v>
          </cell>
          <cell r="AA604">
            <v>99.544764795144161</v>
          </cell>
          <cell r="AB604">
            <v>61.336032388663966</v>
          </cell>
          <cell r="AC604">
            <v>92.857142857142861</v>
          </cell>
          <cell r="AD604">
            <v>102.78888510343262</v>
          </cell>
          <cell r="AE604">
            <v>93.928571428571431</v>
          </cell>
          <cell r="AF604">
            <v>76.704545454545453</v>
          </cell>
          <cell r="AG604">
            <v>88.099386410120459</v>
          </cell>
          <cell r="AH604">
            <v>93.811074918566774</v>
          </cell>
        </row>
        <row r="605">
          <cell r="B605">
            <v>38833</v>
          </cell>
          <cell r="C605">
            <v>0.96037735849056594</v>
          </cell>
          <cell r="D605">
            <v>112.35772357723577</v>
          </cell>
          <cell r="E605">
            <v>261.94690265486724</v>
          </cell>
          <cell r="F605">
            <v>69.105691056910572</v>
          </cell>
          <cell r="G605">
            <v>162.72958196016961</v>
          </cell>
          <cell r="H605">
            <v>137.2852233676976</v>
          </cell>
          <cell r="I605">
            <v>147.64137931034483</v>
          </cell>
          <cell r="J605">
            <v>170.67724401351549</v>
          </cell>
          <cell r="K605">
            <v>164.17910447761196</v>
          </cell>
          <cell r="M605">
            <v>117.71720613287904</v>
          </cell>
          <cell r="N605">
            <v>182.34101218974305</v>
          </cell>
          <cell r="O605">
            <v>73.91304347826086</v>
          </cell>
          <cell r="P605">
            <v>146.13688593404171</v>
          </cell>
          <cell r="Q605">
            <v>142.67185473411155</v>
          </cell>
          <cell r="Y605">
            <v>38833</v>
          </cell>
          <cell r="Z605">
            <v>94.085027726432529</v>
          </cell>
          <cell r="AA605">
            <v>104.85584218512898</v>
          </cell>
          <cell r="AB605">
            <v>59.91902834008097</v>
          </cell>
          <cell r="AC605">
            <v>93.406593406593402</v>
          </cell>
          <cell r="AD605">
            <v>103.0016675931073</v>
          </cell>
          <cell r="AE605">
            <v>95.11904761904762</v>
          </cell>
          <cell r="AF605">
            <v>76.02272727272728</v>
          </cell>
          <cell r="AG605">
            <v>88.008484205741993</v>
          </cell>
          <cell r="AH605">
            <v>89.576547231270354</v>
          </cell>
        </row>
        <row r="606">
          <cell r="B606">
            <v>38834</v>
          </cell>
          <cell r="C606">
            <v>0.95471698113207548</v>
          </cell>
          <cell r="D606">
            <v>113.00813008130082</v>
          </cell>
          <cell r="E606">
            <v>259.29203539823004</v>
          </cell>
          <cell r="F606">
            <v>69.105691056910572</v>
          </cell>
          <cell r="G606">
            <v>163.30371391608986</v>
          </cell>
          <cell r="H606">
            <v>136.76975945017182</v>
          </cell>
          <cell r="I606">
            <v>148.96551724137933</v>
          </cell>
          <cell r="J606">
            <v>170.6625532540032</v>
          </cell>
          <cell r="K606">
            <v>165.97014925373134</v>
          </cell>
          <cell r="M606">
            <v>118.39863713798977</v>
          </cell>
          <cell r="N606">
            <v>180.49296139052268</v>
          </cell>
          <cell r="O606">
            <v>73.91304347826086</v>
          </cell>
          <cell r="P606">
            <v>146.65247661609695</v>
          </cell>
          <cell r="Q606">
            <v>144.22827496757458</v>
          </cell>
          <cell r="Y606">
            <v>38834</v>
          </cell>
          <cell r="Z606">
            <v>93.530499075785585</v>
          </cell>
          <cell r="AA606">
            <v>105.4628224582701</v>
          </cell>
          <cell r="AB606">
            <v>59.311740890688256</v>
          </cell>
          <cell r="AC606">
            <v>93.406593406593402</v>
          </cell>
          <cell r="AD606">
            <v>103.36507139569775</v>
          </cell>
          <cell r="AE606">
            <v>94.761904761904759</v>
          </cell>
          <cell r="AF606">
            <v>76.704545454545453</v>
          </cell>
          <cell r="AG606">
            <v>88.0009090220438</v>
          </cell>
          <cell r="AH606">
            <v>90.553745928338756</v>
          </cell>
        </row>
        <row r="607">
          <cell r="B607">
            <v>38835</v>
          </cell>
          <cell r="C607">
            <v>0.96226415094339612</v>
          </cell>
          <cell r="D607">
            <v>114.14634146341463</v>
          </cell>
          <cell r="E607">
            <v>259.29203539823004</v>
          </cell>
          <cell r="F607">
            <v>69.105691056910572</v>
          </cell>
          <cell r="G607">
            <v>162.08179491779904</v>
          </cell>
          <cell r="H607">
            <v>135.05154639175259</v>
          </cell>
          <cell r="I607">
            <v>146.53793103448277</v>
          </cell>
          <cell r="J607">
            <v>170.70662553254002</v>
          </cell>
          <cell r="K607">
            <v>165.37313432835822</v>
          </cell>
          <cell r="M607">
            <v>119.59114139693357</v>
          </cell>
          <cell r="N607">
            <v>180.49296139052268</v>
          </cell>
          <cell r="O607">
            <v>73.91304347826086</v>
          </cell>
          <cell r="P607">
            <v>145.55515039474912</v>
          </cell>
          <cell r="Q607">
            <v>143.7094682230869</v>
          </cell>
          <cell r="Y607">
            <v>38835</v>
          </cell>
          <cell r="Z607">
            <v>94.269870609981524</v>
          </cell>
          <cell r="AA607">
            <v>106.52503793626707</v>
          </cell>
          <cell r="AB607">
            <v>59.311740890688256</v>
          </cell>
          <cell r="AC607">
            <v>93.406593406593402</v>
          </cell>
          <cell r="AD607">
            <v>102.59164290794767</v>
          </cell>
          <cell r="AE607">
            <v>93.571428571428569</v>
          </cell>
          <cell r="AF607">
            <v>75.454545454545453</v>
          </cell>
          <cell r="AG607">
            <v>88.023634573138409</v>
          </cell>
          <cell r="AH607">
            <v>90.22801302931596</v>
          </cell>
        </row>
        <row r="608">
          <cell r="B608">
            <v>38838</v>
          </cell>
          <cell r="C608">
            <v>0.95849056603773586</v>
          </cell>
          <cell r="D608">
            <v>115.60975609756096</v>
          </cell>
          <cell r="E608">
            <v>250</v>
          </cell>
          <cell r="F608">
            <v>69.105691056910572</v>
          </cell>
          <cell r="G608">
            <v>162.1516728203288</v>
          </cell>
          <cell r="H608">
            <v>135.73883161512029</v>
          </cell>
          <cell r="I608">
            <v>144.77241379310342</v>
          </cell>
          <cell r="J608">
            <v>170.30997502570881</v>
          </cell>
          <cell r="K608">
            <v>166.56716417910448</v>
          </cell>
          <cell r="M608">
            <v>121.12436115843271</v>
          </cell>
          <cell r="N608">
            <v>174.02478359325139</v>
          </cell>
          <cell r="O608">
            <v>73.91304347826086</v>
          </cell>
          <cell r="P608">
            <v>145.61790320802558</v>
          </cell>
          <cell r="Q608">
            <v>144.74708171206225</v>
          </cell>
          <cell r="Y608">
            <v>38838</v>
          </cell>
          <cell r="Z608">
            <v>93.900184842883547</v>
          </cell>
          <cell r="AA608">
            <v>107.89074355083459</v>
          </cell>
          <cell r="AB608">
            <v>57.186234817813762</v>
          </cell>
          <cell r="AC608">
            <v>93.406593406593402</v>
          </cell>
          <cell r="AD608">
            <v>102.63587297602612</v>
          </cell>
          <cell r="AE608">
            <v>94.047619047619051</v>
          </cell>
          <cell r="AF608">
            <v>74.545454545454547</v>
          </cell>
          <cell r="AG608">
            <v>87.819104613286882</v>
          </cell>
          <cell r="AH608">
            <v>90.879478827361567</v>
          </cell>
        </row>
        <row r="609">
          <cell r="B609">
            <v>38839</v>
          </cell>
          <cell r="C609">
            <v>0.96226415094339612</v>
          </cell>
          <cell r="D609">
            <v>119.51219512195121</v>
          </cell>
          <cell r="E609">
            <v>256.63716814159289</v>
          </cell>
          <cell r="F609">
            <v>69.105691056910572</v>
          </cell>
          <cell r="G609">
            <v>164.04120907657295</v>
          </cell>
          <cell r="H609">
            <v>135.91065292096221</v>
          </cell>
          <cell r="I609">
            <v>144.99310344827586</v>
          </cell>
          <cell r="J609">
            <v>170.67724401351549</v>
          </cell>
          <cell r="K609">
            <v>165.37313432835822</v>
          </cell>
          <cell r="M609">
            <v>125.21294718909711</v>
          </cell>
          <cell r="N609">
            <v>178.64491059130231</v>
          </cell>
          <cell r="O609">
            <v>73.91304347826086</v>
          </cell>
          <cell r="P609">
            <v>147.31477319946066</v>
          </cell>
          <cell r="Q609">
            <v>143.7094682230869</v>
          </cell>
          <cell r="Y609">
            <v>38839</v>
          </cell>
          <cell r="Z609">
            <v>94.269870609981524</v>
          </cell>
          <cell r="AA609">
            <v>111.53262518968134</v>
          </cell>
          <cell r="AB609">
            <v>58.704453441295549</v>
          </cell>
          <cell r="AC609">
            <v>93.406593406593402</v>
          </cell>
          <cell r="AD609">
            <v>103.83187792501212</v>
          </cell>
          <cell r="AE609">
            <v>94.166666666666671</v>
          </cell>
          <cell r="AF609">
            <v>74.659090909090907</v>
          </cell>
          <cell r="AG609">
            <v>88.008484205741993</v>
          </cell>
          <cell r="AH609">
            <v>90.22801302931596</v>
          </cell>
        </row>
        <row r="610">
          <cell r="B610">
            <v>38840</v>
          </cell>
          <cell r="C610">
            <v>0.96226415094339612</v>
          </cell>
          <cell r="D610">
            <v>119.51219512195121</v>
          </cell>
          <cell r="E610">
            <v>256.63716814159289</v>
          </cell>
          <cell r="F610">
            <v>69.105691056910572</v>
          </cell>
          <cell r="G610">
            <v>164.04120907657295</v>
          </cell>
          <cell r="H610">
            <v>135.91065292096221</v>
          </cell>
          <cell r="I610">
            <v>144.99310344827586</v>
          </cell>
          <cell r="J610">
            <v>170.67724401351549</v>
          </cell>
          <cell r="K610">
            <v>165.37313432835822</v>
          </cell>
          <cell r="M610">
            <v>125.21294718909711</v>
          </cell>
          <cell r="N610">
            <v>178.64491059130231</v>
          </cell>
          <cell r="O610">
            <v>73.91304347826086</v>
          </cell>
          <cell r="P610">
            <v>147.31477319946066</v>
          </cell>
          <cell r="Q610">
            <v>143.7094682230869</v>
          </cell>
          <cell r="Y610">
            <v>38840</v>
          </cell>
          <cell r="Z610">
            <v>94.269870609981524</v>
          </cell>
          <cell r="AA610">
            <v>111.53262518968134</v>
          </cell>
          <cell r="AB610">
            <v>58.704453441295549</v>
          </cell>
          <cell r="AC610">
            <v>93.406593406593402</v>
          </cell>
          <cell r="AD610">
            <v>103.83187792501212</v>
          </cell>
          <cell r="AE610">
            <v>94.166666666666671</v>
          </cell>
          <cell r="AF610">
            <v>74.659090909090907</v>
          </cell>
          <cell r="AG610">
            <v>88.008484205741993</v>
          </cell>
          <cell r="AH610">
            <v>90.22801302931596</v>
          </cell>
        </row>
        <row r="611">
          <cell r="B611">
            <v>38841</v>
          </cell>
          <cell r="C611">
            <v>0.96226415094339612</v>
          </cell>
          <cell r="D611">
            <v>119.51219512195121</v>
          </cell>
          <cell r="E611">
            <v>256.63716814159289</v>
          </cell>
          <cell r="F611">
            <v>69.105691056910572</v>
          </cell>
          <cell r="G611">
            <v>164.04120907657295</v>
          </cell>
          <cell r="H611">
            <v>135.91065292096221</v>
          </cell>
          <cell r="I611">
            <v>144.99310344827586</v>
          </cell>
          <cell r="J611">
            <v>170.67724401351549</v>
          </cell>
          <cell r="K611">
            <v>165.37313432835822</v>
          </cell>
          <cell r="M611">
            <v>125.21294718909711</v>
          </cell>
          <cell r="N611">
            <v>178.64491059130231</v>
          </cell>
          <cell r="O611">
            <v>73.91304347826086</v>
          </cell>
          <cell r="P611">
            <v>147.31477319946066</v>
          </cell>
          <cell r="Q611">
            <v>143.7094682230869</v>
          </cell>
          <cell r="Y611">
            <v>38841</v>
          </cell>
          <cell r="Z611">
            <v>94.269870609981524</v>
          </cell>
          <cell r="AA611">
            <v>111.53262518968134</v>
          </cell>
          <cell r="AB611">
            <v>58.704453441295549</v>
          </cell>
          <cell r="AC611">
            <v>93.406593406593402</v>
          </cell>
          <cell r="AD611">
            <v>103.83187792501212</v>
          </cell>
          <cell r="AE611">
            <v>94.166666666666671</v>
          </cell>
          <cell r="AF611">
            <v>74.659090909090907</v>
          </cell>
          <cell r="AG611">
            <v>88.008484205741993</v>
          </cell>
          <cell r="AH611">
            <v>90.22801302931596</v>
          </cell>
        </row>
        <row r="612">
          <cell r="B612">
            <v>38842</v>
          </cell>
          <cell r="C612">
            <v>0.96226415094339612</v>
          </cell>
          <cell r="D612">
            <v>119.51219512195121</v>
          </cell>
          <cell r="E612">
            <v>256.63716814159289</v>
          </cell>
          <cell r="F612">
            <v>69.105691056910572</v>
          </cell>
          <cell r="G612">
            <v>164.04120907657295</v>
          </cell>
          <cell r="H612">
            <v>135.91065292096221</v>
          </cell>
          <cell r="I612">
            <v>144.99310344827586</v>
          </cell>
          <cell r="J612">
            <v>170.67724401351549</v>
          </cell>
          <cell r="K612">
            <v>165.37313432835822</v>
          </cell>
          <cell r="M612">
            <v>125.21294718909711</v>
          </cell>
          <cell r="N612">
            <v>178.64491059130231</v>
          </cell>
          <cell r="O612">
            <v>73.91304347826086</v>
          </cell>
          <cell r="P612">
            <v>147.31477319946066</v>
          </cell>
          <cell r="Q612">
            <v>143.7094682230869</v>
          </cell>
          <cell r="Y612">
            <v>38842</v>
          </cell>
          <cell r="Z612">
            <v>94.269870609981524</v>
          </cell>
          <cell r="AA612">
            <v>111.53262518968134</v>
          </cell>
          <cell r="AB612">
            <v>58.704453441295549</v>
          </cell>
          <cell r="AC612">
            <v>93.406593406593402</v>
          </cell>
          <cell r="AD612">
            <v>103.83187792501212</v>
          </cell>
          <cell r="AE612">
            <v>94.166666666666671</v>
          </cell>
          <cell r="AF612">
            <v>74.659090909090907</v>
          </cell>
          <cell r="AG612">
            <v>88.008484205741993</v>
          </cell>
          <cell r="AH612">
            <v>90.22801302931596</v>
          </cell>
        </row>
        <row r="613">
          <cell r="B613">
            <v>38845</v>
          </cell>
          <cell r="C613">
            <v>1.0037735849056604</v>
          </cell>
          <cell r="D613">
            <v>121.46341463414633</v>
          </cell>
          <cell r="E613">
            <v>269.91150442477874</v>
          </cell>
          <cell r="F613">
            <v>70.731707317073173</v>
          </cell>
          <cell r="G613">
            <v>165.72677740110859</v>
          </cell>
          <cell r="H613">
            <v>138.8316151202749</v>
          </cell>
          <cell r="I613">
            <v>147.19999999999999</v>
          </cell>
          <cell r="J613">
            <v>172.33729983840163</v>
          </cell>
          <cell r="K613">
            <v>180.29850746268656</v>
          </cell>
          <cell r="M613">
            <v>127.25724020442929</v>
          </cell>
          <cell r="N613">
            <v>187.88516458740418</v>
          </cell>
          <cell r="O613">
            <v>75.65217391304347</v>
          </cell>
          <cell r="P613">
            <v>148.82847281700771</v>
          </cell>
          <cell r="Q613">
            <v>156.67963683527887</v>
          </cell>
          <cell r="Y613">
            <v>38845</v>
          </cell>
          <cell r="Z613">
            <v>98.336414048059154</v>
          </cell>
          <cell r="AA613">
            <v>113.35356600910471</v>
          </cell>
          <cell r="AB613">
            <v>61.740890688259107</v>
          </cell>
          <cell r="AC613">
            <v>95.604395604395606</v>
          </cell>
          <cell r="AD613">
            <v>104.89877889149885</v>
          </cell>
          <cell r="AE613">
            <v>96.19047619047619</v>
          </cell>
          <cell r="AF613">
            <v>75.795454545454547</v>
          </cell>
          <cell r="AG613">
            <v>88.864479963639127</v>
          </cell>
          <cell r="AH613">
            <v>98.371335504885991</v>
          </cell>
        </row>
        <row r="614">
          <cell r="B614">
            <v>38846</v>
          </cell>
          <cell r="C614">
            <v>1.0150943396226415</v>
          </cell>
          <cell r="D614">
            <v>120.97560975609755</v>
          </cell>
          <cell r="E614">
            <v>273.45132743362831</v>
          </cell>
          <cell r="F614">
            <v>70.325203252032523</v>
          </cell>
          <cell r="G614">
            <v>165.0157225280692</v>
          </cell>
          <cell r="H614">
            <v>138.48797250859107</v>
          </cell>
          <cell r="I614">
            <v>146.75862068965517</v>
          </cell>
          <cell r="J614">
            <v>171.1914205964448</v>
          </cell>
          <cell r="K614">
            <v>174.92537313432837</v>
          </cell>
          <cell r="M614">
            <v>126.74616695059626</v>
          </cell>
          <cell r="N614">
            <v>190.34923231969799</v>
          </cell>
          <cell r="O614">
            <v>75.217391304347828</v>
          </cell>
          <cell r="P614">
            <v>148.18992054137021</v>
          </cell>
          <cell r="Q614">
            <v>152.01037613488975</v>
          </cell>
          <cell r="Y614">
            <v>38846</v>
          </cell>
          <cell r="Z614">
            <v>99.445471349353056</v>
          </cell>
          <cell r="AA614">
            <v>112.89833080424887</v>
          </cell>
          <cell r="AB614">
            <v>62.550607287449388</v>
          </cell>
          <cell r="AC614">
            <v>95.054945054945051</v>
          </cell>
          <cell r="AD614">
            <v>104.44870806361959</v>
          </cell>
          <cell r="AE614">
            <v>95.952380952380949</v>
          </cell>
          <cell r="AF614">
            <v>75.568181818181827</v>
          </cell>
          <cell r="AG614">
            <v>88.273615635179155</v>
          </cell>
          <cell r="AH614">
            <v>95.439739413680783</v>
          </cell>
        </row>
        <row r="615">
          <cell r="B615">
            <v>38847</v>
          </cell>
          <cell r="C615">
            <v>1.0132075471698114</v>
          </cell>
          <cell r="D615">
            <v>118.37398373983741</v>
          </cell>
          <cell r="E615">
            <v>269.02654867256638</v>
          </cell>
          <cell r="F615">
            <v>70.325203252032523</v>
          </cell>
          <cell r="G615">
            <v>162.89672234865296</v>
          </cell>
          <cell r="H615">
            <v>133.1615120274914</v>
          </cell>
          <cell r="I615">
            <v>147.64137931034483</v>
          </cell>
          <cell r="J615">
            <v>169.60481856912003</v>
          </cell>
          <cell r="K615">
            <v>176.71641791044777</v>
          </cell>
          <cell r="M615">
            <v>124.02044293015334</v>
          </cell>
          <cell r="N615">
            <v>187.26914765433071</v>
          </cell>
          <cell r="O615">
            <v>75.217391304347828</v>
          </cell>
          <cell r="P615">
            <v>146.28698387931107</v>
          </cell>
          <cell r="Q615">
            <v>153.56679636835281</v>
          </cell>
          <cell r="Y615">
            <v>38847</v>
          </cell>
          <cell r="Z615">
            <v>99.260628465804075</v>
          </cell>
          <cell r="AA615">
            <v>110.47040971168438</v>
          </cell>
          <cell r="AB615">
            <v>61.53846153846154</v>
          </cell>
          <cell r="AC615">
            <v>95.054945054945051</v>
          </cell>
          <cell r="AD615">
            <v>103.10746113432194</v>
          </cell>
          <cell r="AE615">
            <v>92.261904761904773</v>
          </cell>
          <cell r="AF615">
            <v>76.02272727272728</v>
          </cell>
          <cell r="AG615">
            <v>87.455495795773047</v>
          </cell>
          <cell r="AH615">
            <v>96.416938110749186</v>
          </cell>
        </row>
        <row r="616">
          <cell r="B616">
            <v>38848</v>
          </cell>
          <cell r="C616">
            <v>1.0245283018867923</v>
          </cell>
          <cell r="D616">
            <v>121.30081300813006</v>
          </cell>
          <cell r="E616">
            <v>267.25663716814159</v>
          </cell>
          <cell r="F616">
            <v>71.951219512195124</v>
          </cell>
          <cell r="G616">
            <v>161.59831537597145</v>
          </cell>
          <cell r="H616">
            <v>125.25773195876289</v>
          </cell>
          <cell r="I616">
            <v>146.53793103448277</v>
          </cell>
          <cell r="J616">
            <v>167.03393565447334</v>
          </cell>
          <cell r="K616">
            <v>172.53731343283582</v>
          </cell>
          <cell r="M616">
            <v>127.08688245315163</v>
          </cell>
          <cell r="N616">
            <v>186.0371137881838</v>
          </cell>
          <cell r="O616">
            <v>76.956521739130437</v>
          </cell>
          <cell r="P616">
            <v>145.12096876775522</v>
          </cell>
          <cell r="Q616">
            <v>149.93514915693905</v>
          </cell>
          <cell r="Y616">
            <v>38848</v>
          </cell>
          <cell r="Z616">
            <v>100.36968576709798</v>
          </cell>
          <cell r="AA616">
            <v>113.20182094081943</v>
          </cell>
          <cell r="AB616">
            <v>61.133603238866399</v>
          </cell>
          <cell r="AC616">
            <v>97.252747252747255</v>
          </cell>
          <cell r="AD616">
            <v>102.28561865313466</v>
          </cell>
          <cell r="AE616">
            <v>86.785714285714292</v>
          </cell>
          <cell r="AF616">
            <v>75.454545454545453</v>
          </cell>
          <cell r="AG616">
            <v>86.129838648587224</v>
          </cell>
          <cell r="AH616">
            <v>94.13680781758957</v>
          </cell>
        </row>
        <row r="617">
          <cell r="B617">
            <v>38849</v>
          </cell>
          <cell r="C617">
            <v>1.0037735849056604</v>
          </cell>
          <cell r="D617">
            <v>118.21138211382114</v>
          </cell>
          <cell r="E617">
            <v>258.84955752212392</v>
          </cell>
          <cell r="F617">
            <v>70.731707317073173</v>
          </cell>
          <cell r="G617">
            <v>159.41415877392612</v>
          </cell>
          <cell r="H617">
            <v>128.52233676975945</v>
          </cell>
          <cell r="I617">
            <v>144.1103448275862</v>
          </cell>
          <cell r="J617">
            <v>165.79991185544293</v>
          </cell>
          <cell r="K617">
            <v>167.1641791044776</v>
          </cell>
          <cell r="M617">
            <v>123.85008517887563</v>
          </cell>
          <cell r="N617">
            <v>180.18495292398595</v>
          </cell>
          <cell r="O617">
            <v>75.65217391304347</v>
          </cell>
          <cell r="P617">
            <v>143.15951934737075</v>
          </cell>
          <cell r="Q617">
            <v>145.26588845654993</v>
          </cell>
          <cell r="Y617">
            <v>38849</v>
          </cell>
          <cell r="Z617">
            <v>98.336414048059154</v>
          </cell>
          <cell r="AA617">
            <v>110.3186646433991</v>
          </cell>
          <cell r="AB617">
            <v>59.210526315789465</v>
          </cell>
          <cell r="AC617">
            <v>95.604395604395606</v>
          </cell>
          <cell r="AD617">
            <v>100.903130173872</v>
          </cell>
          <cell r="AE617">
            <v>89.047619047619037</v>
          </cell>
          <cell r="AF617">
            <v>74.204545454545453</v>
          </cell>
          <cell r="AG617">
            <v>85.493523217938034</v>
          </cell>
          <cell r="AH617">
            <v>91.205211726384363</v>
          </cell>
        </row>
        <row r="618">
          <cell r="B618">
            <v>38852</v>
          </cell>
          <cell r="C618">
            <v>1.0452830188679245</v>
          </cell>
          <cell r="D618">
            <v>115.12195121951218</v>
          </cell>
          <cell r="E618">
            <v>265.48672566371681</v>
          </cell>
          <cell r="F618">
            <v>70.731707317073173</v>
          </cell>
          <cell r="G618">
            <v>158.812642234582</v>
          </cell>
          <cell r="H618">
            <v>134.87972508591065</v>
          </cell>
          <cell r="I618">
            <v>143.22758620689655</v>
          </cell>
          <cell r="J618">
            <v>164.62465109446157</v>
          </cell>
          <cell r="K618">
            <v>167.76119402985074</v>
          </cell>
          <cell r="M618">
            <v>120.61328790459966</v>
          </cell>
          <cell r="N618">
            <v>184.80507992203687</v>
          </cell>
          <cell r="O618">
            <v>75.65217391304347</v>
          </cell>
          <cell r="P618">
            <v>142.61933634659906</v>
          </cell>
          <cell r="Q618">
            <v>145.78469520103761</v>
          </cell>
          <cell r="Y618">
            <v>38852</v>
          </cell>
          <cell r="Z618">
            <v>102.40295748613678</v>
          </cell>
          <cell r="AA618">
            <v>107.43550834597875</v>
          </cell>
          <cell r="AB618">
            <v>60.728744939271252</v>
          </cell>
          <cell r="AC618">
            <v>95.604395604395606</v>
          </cell>
          <cell r="AD618">
            <v>100.52239296622376</v>
          </cell>
          <cell r="AE618">
            <v>93.452380952380949</v>
          </cell>
          <cell r="AF618">
            <v>73.75</v>
          </cell>
          <cell r="AG618">
            <v>84.887508522081674</v>
          </cell>
          <cell r="AH618">
            <v>91.530944625407159</v>
          </cell>
        </row>
        <row r="619">
          <cell r="B619">
            <v>38853</v>
          </cell>
          <cell r="C619">
            <v>1.0547169811320753</v>
          </cell>
          <cell r="D619">
            <v>113.17073170731706</v>
          </cell>
          <cell r="E619">
            <v>250.88495575221236</v>
          </cell>
          <cell r="F619">
            <v>70.325203252032523</v>
          </cell>
          <cell r="G619">
            <v>155.33385584377569</v>
          </cell>
          <cell r="H619">
            <v>127.14776632302404</v>
          </cell>
          <cell r="I619">
            <v>141.24137931034483</v>
          </cell>
          <cell r="J619">
            <v>158.68958425150578</v>
          </cell>
          <cell r="K619">
            <v>168.955223880597</v>
          </cell>
          <cell r="M619">
            <v>118.56899488926746</v>
          </cell>
          <cell r="N619">
            <v>174.64080052632485</v>
          </cell>
          <cell r="O619">
            <v>75.217391304347828</v>
          </cell>
          <cell r="P619">
            <v>139.49526385861961</v>
          </cell>
          <cell r="Q619">
            <v>146.82230869001296</v>
          </cell>
          <cell r="Y619">
            <v>38853</v>
          </cell>
          <cell r="Z619">
            <v>103.32717190388169</v>
          </cell>
          <cell r="AA619">
            <v>105.61456752655538</v>
          </cell>
          <cell r="AB619">
            <v>57.388663967611329</v>
          </cell>
          <cell r="AC619">
            <v>95.054945054945051</v>
          </cell>
          <cell r="AD619">
            <v>98.320452820264549</v>
          </cell>
          <cell r="AE619">
            <v>88.095238095238088</v>
          </cell>
          <cell r="AF619">
            <v>72.727272727272734</v>
          </cell>
          <cell r="AG619">
            <v>81.827134308006976</v>
          </cell>
          <cell r="AH619">
            <v>92.182410423452765</v>
          </cell>
        </row>
        <row r="620">
          <cell r="B620">
            <v>38854</v>
          </cell>
          <cell r="C620">
            <v>1.0943396226415094</v>
          </cell>
          <cell r="D620">
            <v>114.3089430894309</v>
          </cell>
          <cell r="E620">
            <v>255.30973451327435</v>
          </cell>
          <cell r="F620">
            <v>71.951219512195124</v>
          </cell>
          <cell r="G620">
            <v>156.4764539797354</v>
          </cell>
          <cell r="H620">
            <v>128.86597938144331</v>
          </cell>
          <cell r="I620">
            <v>138.15172413793104</v>
          </cell>
          <cell r="J620">
            <v>157.95504627589244</v>
          </cell>
          <cell r="K620">
            <v>171.34328358208955</v>
          </cell>
          <cell r="M620">
            <v>119.76149914821124</v>
          </cell>
          <cell r="N620">
            <v>177.72088519169213</v>
          </cell>
          <cell r="O620">
            <v>76.956521739130437</v>
          </cell>
          <cell r="P620">
            <v>140.52135715678875</v>
          </cell>
          <cell r="Q620">
            <v>148.89753566796369</v>
          </cell>
          <cell r="Y620">
            <v>38854</v>
          </cell>
          <cell r="Z620">
            <v>107.20887245841035</v>
          </cell>
          <cell r="AA620">
            <v>106.67678300455235</v>
          </cell>
          <cell r="AB620">
            <v>58.400809716599191</v>
          </cell>
          <cell r="AC620">
            <v>97.252747252747255</v>
          </cell>
          <cell r="AD620">
            <v>99.043674203709358</v>
          </cell>
          <cell r="AE620">
            <v>89.285714285714292</v>
          </cell>
          <cell r="AF620">
            <v>71.136363636363626</v>
          </cell>
          <cell r="AG620">
            <v>81.448375123096739</v>
          </cell>
          <cell r="AH620">
            <v>93.485342019543964</v>
          </cell>
        </row>
        <row r="621">
          <cell r="B621">
            <v>38855</v>
          </cell>
          <cell r="C621">
            <v>1.0754716981132075</v>
          </cell>
          <cell r="D621">
            <v>118.86178861788619</v>
          </cell>
          <cell r="E621">
            <v>258.40707964601768</v>
          </cell>
          <cell r="F621">
            <v>73.577235772357724</v>
          </cell>
          <cell r="G621">
            <v>154.11665832538552</v>
          </cell>
          <cell r="H621">
            <v>126.8041237113402</v>
          </cell>
          <cell r="I621">
            <v>133.51724137931035</v>
          </cell>
          <cell r="J621">
            <v>157.86690171881887</v>
          </cell>
          <cell r="K621">
            <v>172.53731343283582</v>
          </cell>
          <cell r="M621">
            <v>124.53151618398637</v>
          </cell>
          <cell r="N621">
            <v>179.87694445744924</v>
          </cell>
          <cell r="O621">
            <v>78.695652173913047</v>
          </cell>
          <cell r="P621">
            <v>138.40217769222286</v>
          </cell>
          <cell r="Q621">
            <v>149.93514915693905</v>
          </cell>
          <cell r="Y621">
            <v>38855</v>
          </cell>
          <cell r="Z621">
            <v>105.36044362292051</v>
          </cell>
          <cell r="AA621">
            <v>110.92564491654022</v>
          </cell>
          <cell r="AB621">
            <v>59.109311740890689</v>
          </cell>
          <cell r="AC621">
            <v>99.45054945054946</v>
          </cell>
          <cell r="AD621">
            <v>97.550012850627894</v>
          </cell>
          <cell r="AE621">
            <v>87.857142857142861</v>
          </cell>
          <cell r="AF621">
            <v>68.75</v>
          </cell>
          <cell r="AG621">
            <v>81.40292402090752</v>
          </cell>
          <cell r="AH621">
            <v>94.13680781758957</v>
          </cell>
        </row>
        <row r="622">
          <cell r="B622">
            <v>38856</v>
          </cell>
          <cell r="C622">
            <v>1.0528301886792453</v>
          </cell>
          <cell r="D622">
            <v>118.21138211382114</v>
          </cell>
          <cell r="E622">
            <v>266.37168141592917</v>
          </cell>
          <cell r="F622">
            <v>73.170731707317074</v>
          </cell>
          <cell r="G622">
            <v>154.72950641649118</v>
          </cell>
          <cell r="H622">
            <v>128.17869415807561</v>
          </cell>
          <cell r="I622">
            <v>136.82758620689654</v>
          </cell>
          <cell r="J622">
            <v>160.188041721757</v>
          </cell>
          <cell r="K622">
            <v>171.94029850746267</v>
          </cell>
          <cell r="M622">
            <v>123.85008517887563</v>
          </cell>
          <cell r="N622">
            <v>185.42109685511033</v>
          </cell>
          <cell r="O622">
            <v>78.260869565217391</v>
          </cell>
          <cell r="P622">
            <v>138.95253682487726</v>
          </cell>
          <cell r="Q622">
            <v>149.41634241245137</v>
          </cell>
          <cell r="Y622">
            <v>38856</v>
          </cell>
          <cell r="Z622">
            <v>103.14232902033271</v>
          </cell>
          <cell r="AA622">
            <v>110.3186646433991</v>
          </cell>
          <cell r="AB622">
            <v>60.931174089068833</v>
          </cell>
          <cell r="AC622">
            <v>98.901098901098905</v>
          </cell>
          <cell r="AD622">
            <v>97.93792250174829</v>
          </cell>
          <cell r="AE622">
            <v>88.80952380952381</v>
          </cell>
          <cell r="AF622">
            <v>70.454545454545453</v>
          </cell>
          <cell r="AG622">
            <v>82.599803045223851</v>
          </cell>
          <cell r="AH622">
            <v>93.811074918566774</v>
          </cell>
        </row>
        <row r="623">
          <cell r="B623">
            <v>38859</v>
          </cell>
          <cell r="C623">
            <v>1.0698113207547169</v>
          </cell>
          <cell r="D623">
            <v>119.83739837398375</v>
          </cell>
          <cell r="E623">
            <v>256.19469026548671</v>
          </cell>
          <cell r="F623">
            <v>73.577235772357724</v>
          </cell>
          <cell r="G623">
            <v>152.58501024561139</v>
          </cell>
          <cell r="H623">
            <v>125.77319587628865</v>
          </cell>
          <cell r="I623">
            <v>132.8551724137931</v>
          </cell>
          <cell r="J623">
            <v>159.36535918907006</v>
          </cell>
          <cell r="K623">
            <v>174.32835820895522</v>
          </cell>
          <cell r="M623">
            <v>125.55366269165246</v>
          </cell>
          <cell r="N623">
            <v>178.33690212476557</v>
          </cell>
          <cell r="O623">
            <v>78.695652173913047</v>
          </cell>
          <cell r="P623">
            <v>137.0267038660821</v>
          </cell>
          <cell r="Q623">
            <v>151.49156939040208</v>
          </cell>
          <cell r="Y623">
            <v>38859</v>
          </cell>
          <cell r="Z623">
            <v>104.80591497227356</v>
          </cell>
          <cell r="AA623">
            <v>111.8361153262519</v>
          </cell>
          <cell r="AB623">
            <v>58.603238866396758</v>
          </cell>
          <cell r="AC623">
            <v>99.45054945054946</v>
          </cell>
          <cell r="AD623">
            <v>96.580537574638242</v>
          </cell>
          <cell r="AE623">
            <v>87.142857142857139</v>
          </cell>
          <cell r="AF623">
            <v>68.409090909090907</v>
          </cell>
          <cell r="AG623">
            <v>82.175592758124395</v>
          </cell>
          <cell r="AH623">
            <v>95.114006514657973</v>
          </cell>
        </row>
        <row r="624">
          <cell r="B624">
            <v>38860</v>
          </cell>
          <cell r="C624">
            <v>1.060377358490566</v>
          </cell>
          <cell r="D624">
            <v>120.81300813008131</v>
          </cell>
          <cell r="E624">
            <v>250.88495575221236</v>
          </cell>
          <cell r="F624">
            <v>73.170731707317074</v>
          </cell>
          <cell r="G624">
            <v>149.12888695832822</v>
          </cell>
          <cell r="H624">
            <v>122.68041237113403</v>
          </cell>
          <cell r="I624">
            <v>131.31034482758622</v>
          </cell>
          <cell r="J624">
            <v>156.35375348905538</v>
          </cell>
          <cell r="K624">
            <v>170.74626865671644</v>
          </cell>
          <cell r="M624">
            <v>126.57580919931857</v>
          </cell>
          <cell r="N624">
            <v>174.64080052632485</v>
          </cell>
          <cell r="O624">
            <v>78.260869565217391</v>
          </cell>
          <cell r="P624">
            <v>133.922983641868</v>
          </cell>
          <cell r="Q624">
            <v>148.37872892347602</v>
          </cell>
          <cell r="Y624">
            <v>38860</v>
          </cell>
          <cell r="Z624">
            <v>103.88170055452865</v>
          </cell>
          <cell r="AA624">
            <v>112.74658573596359</v>
          </cell>
          <cell r="AB624">
            <v>57.388663967611329</v>
          </cell>
          <cell r="AC624">
            <v>98.901098901098905</v>
          </cell>
          <cell r="AD624">
            <v>94.392942315623372</v>
          </cell>
          <cell r="AE624">
            <v>85</v>
          </cell>
          <cell r="AF624">
            <v>67.61363636363636</v>
          </cell>
          <cell r="AG624">
            <v>80.622680099992436</v>
          </cell>
          <cell r="AH624">
            <v>93.159609120521168</v>
          </cell>
        </row>
        <row r="625">
          <cell r="B625">
            <v>38861</v>
          </cell>
          <cell r="C625">
            <v>1.0528301886792453</v>
          </cell>
          <cell r="D625">
            <v>122.60162601626017</v>
          </cell>
          <cell r="E625">
            <v>254.86725663716814</v>
          </cell>
          <cell r="F625">
            <v>73.983739837398375</v>
          </cell>
          <cell r="G625">
            <v>151.65487870518135</v>
          </cell>
          <cell r="H625">
            <v>123.71134020618557</v>
          </cell>
          <cell r="I625">
            <v>130.86896551724138</v>
          </cell>
          <cell r="J625">
            <v>157.51432349052442</v>
          </cell>
          <cell r="K625">
            <v>170.14925373134329</v>
          </cell>
          <cell r="M625">
            <v>128.44974446337309</v>
          </cell>
          <cell r="N625">
            <v>177.4128767251554</v>
          </cell>
          <cell r="O625">
            <v>79.130434782608688</v>
          </cell>
          <cell r="P625">
            <v>136.191413040713</v>
          </cell>
          <cell r="Q625">
            <v>147.85992217898834</v>
          </cell>
          <cell r="Y625">
            <v>38861</v>
          </cell>
          <cell r="Z625">
            <v>103.14232902033271</v>
          </cell>
          <cell r="AA625">
            <v>114.41578148710167</v>
          </cell>
          <cell r="AB625">
            <v>58.299595141700401</v>
          </cell>
          <cell r="AC625">
            <v>100</v>
          </cell>
          <cell r="AD625">
            <v>95.991799506296815</v>
          </cell>
          <cell r="AE625">
            <v>85.714285714285708</v>
          </cell>
          <cell r="AF625">
            <v>67.386363636363626</v>
          </cell>
          <cell r="AG625">
            <v>81.221119612150588</v>
          </cell>
          <cell r="AH625">
            <v>92.833876221498372</v>
          </cell>
        </row>
        <row r="626">
          <cell r="B626">
            <v>38862</v>
          </cell>
          <cell r="C626">
            <v>1.0641509433962264</v>
          </cell>
          <cell r="D626">
            <v>118.86178861788619</v>
          </cell>
          <cell r="E626">
            <v>264.15929203539827</v>
          </cell>
          <cell r="F626">
            <v>73.170731707317074</v>
          </cell>
          <cell r="G626">
            <v>149.64352826750016</v>
          </cell>
          <cell r="H626">
            <v>123.71134020618557</v>
          </cell>
          <cell r="I626">
            <v>134.1793103448276</v>
          </cell>
          <cell r="J626">
            <v>156.48597032466574</v>
          </cell>
          <cell r="K626">
            <v>170.74626865671644</v>
          </cell>
          <cell r="M626">
            <v>124.53151618398637</v>
          </cell>
          <cell r="N626">
            <v>183.88105452242669</v>
          </cell>
          <cell r="O626">
            <v>78.260869565217391</v>
          </cell>
          <cell r="P626">
            <v>134.38514963153924</v>
          </cell>
          <cell r="Q626">
            <v>148.37872892347602</v>
          </cell>
          <cell r="Y626">
            <v>38862</v>
          </cell>
          <cell r="Z626">
            <v>104.25138632162663</v>
          </cell>
          <cell r="AA626">
            <v>110.92564491654022</v>
          </cell>
          <cell r="AB626">
            <v>60.425101214574894</v>
          </cell>
          <cell r="AC626">
            <v>98.901098901098905</v>
          </cell>
          <cell r="AD626">
            <v>94.718690789984876</v>
          </cell>
          <cell r="AE626">
            <v>85.714285714285708</v>
          </cell>
          <cell r="AF626">
            <v>69.090909090909093</v>
          </cell>
          <cell r="AG626">
            <v>80.690856753276279</v>
          </cell>
          <cell r="AH626">
            <v>93.159609120521168</v>
          </cell>
        </row>
        <row r="627">
          <cell r="B627">
            <v>38863</v>
          </cell>
          <cell r="C627">
            <v>1.088679245283019</v>
          </cell>
          <cell r="D627">
            <v>119.51219512195121</v>
          </cell>
          <cell r="E627">
            <v>260.17699115044246</v>
          </cell>
          <cell r="F627">
            <v>74.390243902439025</v>
          </cell>
          <cell r="G627">
            <v>152.38859668174391</v>
          </cell>
          <cell r="H627">
            <v>123.1958762886598</v>
          </cell>
          <cell r="I627">
            <v>136.16551724137932</v>
          </cell>
          <cell r="J627">
            <v>155.11972969002497</v>
          </cell>
          <cell r="K627">
            <v>172.53731343283582</v>
          </cell>
          <cell r="M627">
            <v>125.21294718909711</v>
          </cell>
          <cell r="N627">
            <v>181.10897832359615</v>
          </cell>
          <cell r="O627">
            <v>79.565217391304344</v>
          </cell>
          <cell r="P627">
            <v>136.85031758011584</v>
          </cell>
          <cell r="Q627">
            <v>149.93514915693905</v>
          </cell>
          <cell r="Y627">
            <v>38863</v>
          </cell>
          <cell r="Z627">
            <v>106.6543438077634</v>
          </cell>
          <cell r="AA627">
            <v>111.53262518968134</v>
          </cell>
          <cell r="AB627">
            <v>59.514170040485823</v>
          </cell>
          <cell r="AC627">
            <v>100.54945054945054</v>
          </cell>
          <cell r="AD627">
            <v>96.456215221120459</v>
          </cell>
          <cell r="AE627">
            <v>85.357142857142847</v>
          </cell>
          <cell r="AF627">
            <v>70.113636363636374</v>
          </cell>
          <cell r="AG627">
            <v>79.986364669343232</v>
          </cell>
          <cell r="AH627">
            <v>94.13680781758957</v>
          </cell>
        </row>
        <row r="628">
          <cell r="B628">
            <v>38866</v>
          </cell>
          <cell r="C628">
            <v>1.0773584905660378</v>
          </cell>
          <cell r="D628">
            <v>118.69918699186992</v>
          </cell>
          <cell r="E628">
            <v>256.19469026548671</v>
          </cell>
          <cell r="F628">
            <v>75.203252032520325</v>
          </cell>
          <cell r="G628">
            <v>152.38859668174391</v>
          </cell>
          <cell r="H628">
            <v>119.41580756013745</v>
          </cell>
          <cell r="I628">
            <v>135.94482758620688</v>
          </cell>
          <cell r="J628">
            <v>153.07771411781988</v>
          </cell>
          <cell r="K628">
            <v>171.94029850746267</v>
          </cell>
          <cell r="M628">
            <v>124.36115843270869</v>
          </cell>
          <cell r="N628">
            <v>178.33690212476557</v>
          </cell>
          <cell r="O628">
            <v>80.434782608695656</v>
          </cell>
          <cell r="P628">
            <v>136.85031758011584</v>
          </cell>
          <cell r="Q628">
            <v>149.41634241245137</v>
          </cell>
          <cell r="Y628">
            <v>38866</v>
          </cell>
          <cell r="Z628">
            <v>106.6543438077634</v>
          </cell>
          <cell r="AA628">
            <v>111.53262518968134</v>
          </cell>
          <cell r="AB628">
            <v>59.514170040485823</v>
          </cell>
          <cell r="AC628">
            <v>100.54945054945054</v>
          </cell>
          <cell r="AD628">
            <v>96.456215221120459</v>
          </cell>
          <cell r="AE628">
            <v>85.357142857142847</v>
          </cell>
          <cell r="AF628">
            <v>70.113636363636374</v>
          </cell>
          <cell r="AG628">
            <v>79.986364669343232</v>
          </cell>
          <cell r="AH628">
            <v>94.13680781758957</v>
          </cell>
        </row>
        <row r="629">
          <cell r="B629">
            <v>38867</v>
          </cell>
          <cell r="C629">
            <v>1.0566037735849056</v>
          </cell>
          <cell r="D629">
            <v>116.7479674796748</v>
          </cell>
          <cell r="E629">
            <v>254.42477876106193</v>
          </cell>
          <cell r="F629">
            <v>74.796747967479675</v>
          </cell>
          <cell r="G629">
            <v>152.29227849177045</v>
          </cell>
          <cell r="H629">
            <v>116.8384879725086</v>
          </cell>
          <cell r="I629">
            <v>135.94482758620688</v>
          </cell>
          <cell r="J629">
            <v>151.873071837814</v>
          </cell>
          <cell r="K629">
            <v>171.94029850746267</v>
          </cell>
          <cell r="M629">
            <v>122.31686541737649</v>
          </cell>
          <cell r="N629">
            <v>177.10486825861869</v>
          </cell>
          <cell r="O629">
            <v>80</v>
          </cell>
          <cell r="P629">
            <v>136.76382045911316</v>
          </cell>
          <cell r="Q629">
            <v>149.41634241245137</v>
          </cell>
          <cell r="Y629">
            <v>38867</v>
          </cell>
          <cell r="Z629">
            <v>103.51201478743069</v>
          </cell>
          <cell r="AA629">
            <v>108.95295902883156</v>
          </cell>
          <cell r="AB629">
            <v>58.198380566801625</v>
          </cell>
          <cell r="AC629">
            <v>101.09890109890109</v>
          </cell>
          <cell r="AD629">
            <v>96.395249451606929</v>
          </cell>
          <cell r="AE629">
            <v>80.952380952380949</v>
          </cell>
          <cell r="AF629">
            <v>70</v>
          </cell>
          <cell r="AG629">
            <v>78.312249072040004</v>
          </cell>
          <cell r="AH629">
            <v>93.811074918566774</v>
          </cell>
        </row>
        <row r="630">
          <cell r="B630">
            <v>38868</v>
          </cell>
          <cell r="C630">
            <v>1.0358490566037735</v>
          </cell>
          <cell r="D630">
            <v>114.14634146341463</v>
          </cell>
          <cell r="E630">
            <v>240.70796460176993</v>
          </cell>
          <cell r="F630">
            <v>73.577235772357724</v>
          </cell>
          <cell r="G630">
            <v>149.19309908497721</v>
          </cell>
          <cell r="H630">
            <v>116.32302405498282</v>
          </cell>
          <cell r="I630">
            <v>130.42758620689656</v>
          </cell>
          <cell r="J630">
            <v>149.25811664463055</v>
          </cell>
          <cell r="K630">
            <v>174.32835820895522</v>
          </cell>
          <cell r="M630">
            <v>119.59114139693357</v>
          </cell>
          <cell r="N630">
            <v>167.55660579598012</v>
          </cell>
          <cell r="O630">
            <v>78.695652173913047</v>
          </cell>
          <cell r="P630">
            <v>133.98064838920311</v>
          </cell>
          <cell r="Q630">
            <v>151.49156939040208</v>
          </cell>
          <cell r="Y630">
            <v>38868</v>
          </cell>
          <cell r="Z630">
            <v>101.47874306839186</v>
          </cell>
          <cell r="AA630">
            <v>106.52503793626707</v>
          </cell>
          <cell r="AB630">
            <v>55.060728744939269</v>
          </cell>
          <cell r="AC630">
            <v>99.45054945054946</v>
          </cell>
          <cell r="AD630">
            <v>94.433586161965735</v>
          </cell>
          <cell r="AE630">
            <v>80.595238095238102</v>
          </cell>
          <cell r="AF630">
            <v>67.159090909090907</v>
          </cell>
          <cell r="AG630">
            <v>76.963866373759572</v>
          </cell>
          <cell r="AH630">
            <v>95.114006514657973</v>
          </cell>
        </row>
        <row r="631">
          <cell r="B631">
            <v>38869</v>
          </cell>
          <cell r="C631">
            <v>1.060377358490566</v>
          </cell>
          <cell r="D631">
            <v>116.91056910569107</v>
          </cell>
          <cell r="E631">
            <v>222.12389380530973</v>
          </cell>
          <cell r="F631">
            <v>72.764227642276424</v>
          </cell>
          <cell r="G631">
            <v>149.62936382779819</v>
          </cell>
          <cell r="H631">
            <v>115.97938144329898</v>
          </cell>
          <cell r="I631">
            <v>127.33793103448276</v>
          </cell>
          <cell r="J631">
            <v>146.08491258998089</v>
          </cell>
          <cell r="K631">
            <v>170.74626865671644</v>
          </cell>
          <cell r="M631">
            <v>122.48722316865417</v>
          </cell>
          <cell r="N631">
            <v>154.62025020143753</v>
          </cell>
          <cell r="O631">
            <v>77.826086956521735</v>
          </cell>
          <cell r="P631">
            <v>134.37242946668587</v>
          </cell>
          <cell r="Q631">
            <v>148.37872892347602</v>
          </cell>
          <cell r="Y631">
            <v>38869</v>
          </cell>
          <cell r="Z631">
            <v>103.88170055452865</v>
          </cell>
          <cell r="AA631">
            <v>109.10470409711684</v>
          </cell>
          <cell r="AB631">
            <v>50.809716599190281</v>
          </cell>
          <cell r="AC631">
            <v>98.35164835164835</v>
          </cell>
          <cell r="AD631">
            <v>94.709725235644655</v>
          </cell>
          <cell r="AE631">
            <v>80.357142857142861</v>
          </cell>
          <cell r="AF631">
            <v>65.568181818181813</v>
          </cell>
          <cell r="AG631">
            <v>75.327626694947355</v>
          </cell>
          <cell r="AH631">
            <v>93.159609120521168</v>
          </cell>
        </row>
        <row r="632">
          <cell r="B632">
            <v>38870</v>
          </cell>
          <cell r="C632">
            <v>1.0792452830188679</v>
          </cell>
          <cell r="D632">
            <v>122.92682926829268</v>
          </cell>
          <cell r="E632">
            <v>229.20353982300884</v>
          </cell>
          <cell r="F632">
            <v>72.764227642276424</v>
          </cell>
          <cell r="G632">
            <v>151.66432166498268</v>
          </cell>
          <cell r="H632">
            <v>122.33676975945018</v>
          </cell>
          <cell r="I632">
            <v>129.54482758620688</v>
          </cell>
          <cell r="J632">
            <v>146.20243866607899</v>
          </cell>
          <cell r="K632">
            <v>173.13432835820893</v>
          </cell>
          <cell r="M632">
            <v>128.79045996592845</v>
          </cell>
          <cell r="N632">
            <v>159.54838566602518</v>
          </cell>
          <cell r="O632">
            <v>77.826086956521735</v>
          </cell>
          <cell r="P632">
            <v>136.19989315061525</v>
          </cell>
          <cell r="Q632">
            <v>150.45395590142672</v>
          </cell>
          <cell r="Y632">
            <v>38870</v>
          </cell>
          <cell r="Z632">
            <v>105.73012939001849</v>
          </cell>
          <cell r="AA632">
            <v>114.71927162367224</v>
          </cell>
          <cell r="AB632">
            <v>52.429149797570851</v>
          </cell>
          <cell r="AC632">
            <v>98.35164835164835</v>
          </cell>
          <cell r="AD632">
            <v>95.997776542523638</v>
          </cell>
          <cell r="AE632">
            <v>84.761904761904759</v>
          </cell>
          <cell r="AF632">
            <v>66.704545454545453</v>
          </cell>
          <cell r="AG632">
            <v>75.38822816453299</v>
          </cell>
          <cell r="AH632">
            <v>94.462540716612381</v>
          </cell>
        </row>
        <row r="633">
          <cell r="B633">
            <v>38873</v>
          </cell>
          <cell r="C633">
            <v>1.0735849056603775</v>
          </cell>
          <cell r="D633">
            <v>120.65040650406505</v>
          </cell>
          <cell r="E633">
            <v>224.77876106194691</v>
          </cell>
          <cell r="F633">
            <v>71.951219512195124</v>
          </cell>
          <cell r="G633">
            <v>150.60765446321497</v>
          </cell>
          <cell r="H633">
            <v>116.15120274914091</v>
          </cell>
          <cell r="I633">
            <v>127.55862068965517</v>
          </cell>
          <cell r="J633">
            <v>147.4070809460849</v>
          </cell>
          <cell r="K633">
            <v>174.92537313432837</v>
          </cell>
          <cell r="M633">
            <v>126.40545144804089</v>
          </cell>
          <cell r="N633">
            <v>156.4683010006579</v>
          </cell>
          <cell r="O633">
            <v>76.956521739130437</v>
          </cell>
          <cell r="P633">
            <v>135.25096885255635</v>
          </cell>
          <cell r="Q633">
            <v>152.01037613488975</v>
          </cell>
          <cell r="Y633">
            <v>38873</v>
          </cell>
          <cell r="Z633">
            <v>105.17560073937153</v>
          </cell>
          <cell r="AA633">
            <v>112.59484066767831</v>
          </cell>
          <cell r="AB633">
            <v>51.417004048582996</v>
          </cell>
          <cell r="AC633">
            <v>97.252747252747255</v>
          </cell>
          <cell r="AD633">
            <v>95.328946188742862</v>
          </cell>
          <cell r="AE633">
            <v>80.476190476190482</v>
          </cell>
          <cell r="AF633">
            <v>65.681818181818187</v>
          </cell>
          <cell r="AG633">
            <v>76.009393227785779</v>
          </cell>
          <cell r="AH633">
            <v>95.439739413680783</v>
          </cell>
        </row>
        <row r="634">
          <cell r="B634">
            <v>38874</v>
          </cell>
          <cell r="C634">
            <v>1.0735849056603775</v>
          </cell>
          <cell r="D634">
            <v>121.13821138211382</v>
          </cell>
          <cell r="E634">
            <v>215.92920353982299</v>
          </cell>
          <cell r="F634">
            <v>70.731707317073173</v>
          </cell>
          <cell r="G634">
            <v>147.99950896609036</v>
          </cell>
          <cell r="H634">
            <v>113.23024054982818</v>
          </cell>
          <cell r="I634">
            <v>124.24827586206897</v>
          </cell>
          <cell r="J634">
            <v>145.05655942412224</v>
          </cell>
          <cell r="K634">
            <v>172.53731343283582</v>
          </cell>
          <cell r="M634">
            <v>126.91652470187394</v>
          </cell>
          <cell r="N634">
            <v>150.30813166992334</v>
          </cell>
          <cell r="O634">
            <v>75.65217391304347</v>
          </cell>
          <cell r="P634">
            <v>132.90876249756198</v>
          </cell>
          <cell r="Q634">
            <v>149.93514915693905</v>
          </cell>
          <cell r="Y634">
            <v>38874</v>
          </cell>
          <cell r="Z634">
            <v>105.17560073937153</v>
          </cell>
          <cell r="AA634">
            <v>113.05007587253415</v>
          </cell>
          <cell r="AB634">
            <v>49.392712550607285</v>
          </cell>
          <cell r="AC634">
            <v>95.604395604395606</v>
          </cell>
          <cell r="AD634">
            <v>93.678088782896126</v>
          </cell>
          <cell r="AE634">
            <v>78.452380952380949</v>
          </cell>
          <cell r="AF634">
            <v>63.977272727272727</v>
          </cell>
          <cell r="AG634">
            <v>74.797363836073032</v>
          </cell>
          <cell r="AH634">
            <v>94.13680781758957</v>
          </cell>
        </row>
        <row r="635">
          <cell r="B635">
            <v>38875</v>
          </cell>
          <cell r="C635">
            <v>1.060377358490566</v>
          </cell>
          <cell r="D635">
            <v>118.86178861788619</v>
          </cell>
          <cell r="E635">
            <v>210.6194690265487</v>
          </cell>
          <cell r="F635">
            <v>69.918699186991873</v>
          </cell>
          <cell r="G635">
            <v>144.81156573716464</v>
          </cell>
          <cell r="H635">
            <v>116.49484536082475</v>
          </cell>
          <cell r="I635">
            <v>121.37931034482759</v>
          </cell>
          <cell r="J635">
            <v>142.1477890406934</v>
          </cell>
          <cell r="K635">
            <v>168.35820895522389</v>
          </cell>
          <cell r="M635">
            <v>124.53151618398637</v>
          </cell>
          <cell r="N635">
            <v>146.61203007148259</v>
          </cell>
          <cell r="O635">
            <v>74.782608695652172</v>
          </cell>
          <cell r="P635">
            <v>130.04587739457102</v>
          </cell>
          <cell r="Q635">
            <v>146.30350194552528</v>
          </cell>
          <cell r="Y635">
            <v>38875</v>
          </cell>
          <cell r="Z635">
            <v>103.88170055452865</v>
          </cell>
          <cell r="AA635">
            <v>110.92564491654022</v>
          </cell>
          <cell r="AB635">
            <v>48.178137651821864</v>
          </cell>
          <cell r="AC635">
            <v>94.505494505494497</v>
          </cell>
          <cell r="AD635">
            <v>91.660241352722835</v>
          </cell>
          <cell r="AE635">
            <v>80.714285714285722</v>
          </cell>
          <cell r="AF635">
            <v>62.5</v>
          </cell>
          <cell r="AG635">
            <v>73.297477463828514</v>
          </cell>
          <cell r="AH635">
            <v>91.856677524429969</v>
          </cell>
        </row>
        <row r="636">
          <cell r="B636">
            <v>38876</v>
          </cell>
          <cell r="C636">
            <v>1.0188679245283019</v>
          </cell>
          <cell r="D636">
            <v>114.63414634146341</v>
          </cell>
          <cell r="E636">
            <v>203.98230088495578</v>
          </cell>
          <cell r="F636">
            <v>68.699186991869922</v>
          </cell>
          <cell r="G636">
            <v>139.96543876712718</v>
          </cell>
          <cell r="H636">
            <v>116.49484536082475</v>
          </cell>
          <cell r="I636">
            <v>114.75862068965516</v>
          </cell>
          <cell r="J636">
            <v>138.37226384604082</v>
          </cell>
          <cell r="K636">
            <v>165.97014925373134</v>
          </cell>
          <cell r="M636">
            <v>120.1022146507666</v>
          </cell>
          <cell r="N636">
            <v>141.99190307343167</v>
          </cell>
          <cell r="O636">
            <v>73.478260869565219</v>
          </cell>
          <cell r="P636">
            <v>125.69388499274952</v>
          </cell>
          <cell r="Q636">
            <v>144.22827496757458</v>
          </cell>
          <cell r="Y636">
            <v>38876</v>
          </cell>
          <cell r="Z636">
            <v>99.815157116451019</v>
          </cell>
          <cell r="AA636">
            <v>106.98027314112291</v>
          </cell>
          <cell r="AB636">
            <v>46.659919028340077</v>
          </cell>
          <cell r="AC636">
            <v>92.857142857142861</v>
          </cell>
          <cell r="AD636">
            <v>88.592826361120586</v>
          </cell>
          <cell r="AE636">
            <v>80.714285714285722</v>
          </cell>
          <cell r="AF636">
            <v>59.090909090909093</v>
          </cell>
          <cell r="AG636">
            <v>71.350655253389888</v>
          </cell>
          <cell r="AH636">
            <v>90.553745928338756</v>
          </cell>
        </row>
        <row r="637">
          <cell r="B637">
            <v>38877</v>
          </cell>
          <cell r="C637">
            <v>1.0018867924528303</v>
          </cell>
          <cell r="D637">
            <v>114.79674796747967</v>
          </cell>
          <cell r="E637">
            <v>214.15929203539827</v>
          </cell>
          <cell r="F637">
            <v>68.292682926829272</v>
          </cell>
          <cell r="G637">
            <v>141.51974995042445</v>
          </cell>
          <cell r="H637">
            <v>125.08591065292096</v>
          </cell>
          <cell r="I637">
            <v>117.62758620689655</v>
          </cell>
          <cell r="J637">
            <v>140.12046422800057</v>
          </cell>
          <cell r="K637">
            <v>165.97014925373134</v>
          </cell>
          <cell r="M637">
            <v>120.2725724020443</v>
          </cell>
          <cell r="N637">
            <v>149.07609780377641</v>
          </cell>
          <cell r="O637">
            <v>73.043478260869563</v>
          </cell>
          <cell r="P637">
            <v>127.08971108265563</v>
          </cell>
          <cell r="Q637">
            <v>144.22827496757458</v>
          </cell>
          <cell r="Y637">
            <v>38877</v>
          </cell>
          <cell r="Z637">
            <v>98.151571164510159</v>
          </cell>
          <cell r="AA637">
            <v>107.13201820940819</v>
          </cell>
          <cell r="AB637">
            <v>48.987854251012145</v>
          </cell>
          <cell r="AC637">
            <v>92.307692307692307</v>
          </cell>
          <cell r="AD637">
            <v>89.576646524054595</v>
          </cell>
          <cell r="AE637">
            <v>86.666666666666671</v>
          </cell>
          <cell r="AF637">
            <v>60.56818181818182</v>
          </cell>
          <cell r="AG637">
            <v>72.252102113476255</v>
          </cell>
          <cell r="AH637">
            <v>90.553745928338756</v>
          </cell>
        </row>
        <row r="638">
          <cell r="B638">
            <v>38880</v>
          </cell>
          <cell r="C638">
            <v>1</v>
          </cell>
          <cell r="D638">
            <v>113.4959349593496</v>
          </cell>
          <cell r="E638">
            <v>217.69911504424778</v>
          </cell>
          <cell r="F638">
            <v>69.512195121951208</v>
          </cell>
          <cell r="G638">
            <v>142.67273534216565</v>
          </cell>
          <cell r="H638">
            <v>133.1615120274914</v>
          </cell>
          <cell r="I638">
            <v>121.82068965517242</v>
          </cell>
          <cell r="J638">
            <v>143.27897752313794</v>
          </cell>
          <cell r="K638">
            <v>168.35820895522389</v>
          </cell>
          <cell r="M638">
            <v>118.90971039182283</v>
          </cell>
          <cell r="N638">
            <v>151.54016553607025</v>
          </cell>
          <cell r="O638">
            <v>74.34782608695653</v>
          </cell>
          <cell r="P638">
            <v>128.12513250171722</v>
          </cell>
          <cell r="Q638">
            <v>146.30350194552528</v>
          </cell>
          <cell r="Y638">
            <v>38880</v>
          </cell>
          <cell r="Z638">
            <v>97.966728280961178</v>
          </cell>
          <cell r="AA638">
            <v>105.91805766312594</v>
          </cell>
          <cell r="AB638">
            <v>49.797570850202426</v>
          </cell>
          <cell r="AC638">
            <v>93.956043956043956</v>
          </cell>
          <cell r="AD638">
            <v>90.306442647348888</v>
          </cell>
          <cell r="AE638">
            <v>92.261904761904773</v>
          </cell>
          <cell r="AF638">
            <v>62.727272727272734</v>
          </cell>
          <cell r="AG638">
            <v>73.880766608590264</v>
          </cell>
          <cell r="AH638">
            <v>91.856677524429969</v>
          </cell>
        </row>
        <row r="639">
          <cell r="B639">
            <v>38881</v>
          </cell>
          <cell r="C639">
            <v>0.99245283018867914</v>
          </cell>
          <cell r="D639">
            <v>108.78048780487805</v>
          </cell>
          <cell r="E639">
            <v>205.75221238938056</v>
          </cell>
          <cell r="F639">
            <v>68.292682926829272</v>
          </cell>
          <cell r="G639">
            <v>137.7066827826514</v>
          </cell>
          <cell r="H639">
            <v>127.14776632302404</v>
          </cell>
          <cell r="I639">
            <v>121.37931034482759</v>
          </cell>
          <cell r="J639">
            <v>141.01660055824885</v>
          </cell>
          <cell r="K639">
            <v>167.1641791044776</v>
          </cell>
          <cell r="M639">
            <v>113.96933560477002</v>
          </cell>
          <cell r="N639">
            <v>143.22393693957858</v>
          </cell>
          <cell r="O639">
            <v>73.043478260869563</v>
          </cell>
          <cell r="P639">
            <v>123.66544270413746</v>
          </cell>
          <cell r="Q639">
            <v>145.26588845654993</v>
          </cell>
          <cell r="Y639">
            <v>38881</v>
          </cell>
          <cell r="Z639">
            <v>97.227356746765253</v>
          </cell>
          <cell r="AA639">
            <v>101.51745068285281</v>
          </cell>
          <cell r="AB639">
            <v>47.064777327935218</v>
          </cell>
          <cell r="AC639">
            <v>92.307692307692307</v>
          </cell>
          <cell r="AD639">
            <v>87.163119295666064</v>
          </cell>
          <cell r="AE639">
            <v>88.095238095238088</v>
          </cell>
          <cell r="AF639">
            <v>62.5</v>
          </cell>
          <cell r="AG639">
            <v>72.71418831906675</v>
          </cell>
          <cell r="AH639">
            <v>91.205211726384363</v>
          </cell>
        </row>
        <row r="640">
          <cell r="B640">
            <v>38882</v>
          </cell>
          <cell r="C640">
            <v>0.99433962264150955</v>
          </cell>
          <cell r="D640">
            <v>107.47967479674796</v>
          </cell>
          <cell r="E640">
            <v>220.35398230088498</v>
          </cell>
          <cell r="F640">
            <v>67.886178861788622</v>
          </cell>
          <cell r="G640">
            <v>138.44701083107489</v>
          </cell>
          <cell r="H640">
            <v>126.28865979381443</v>
          </cell>
          <cell r="I640">
            <v>127.33793103448276</v>
          </cell>
          <cell r="J640">
            <v>143.33774056118699</v>
          </cell>
          <cell r="K640">
            <v>163.58208955223881</v>
          </cell>
          <cell r="M640">
            <v>112.60647359454856</v>
          </cell>
          <cell r="N640">
            <v>153.38821633529059</v>
          </cell>
          <cell r="O640">
            <v>72.608695652173921</v>
          </cell>
          <cell r="P640">
            <v>124.33028332047185</v>
          </cell>
          <cell r="Q640">
            <v>142.15304798962387</v>
          </cell>
          <cell r="Y640">
            <v>38882</v>
          </cell>
          <cell r="Z640">
            <v>97.412199630314234</v>
          </cell>
          <cell r="AA640">
            <v>100.30349013657056</v>
          </cell>
          <cell r="AB640">
            <v>50.404858299595148</v>
          </cell>
          <cell r="AC640">
            <v>91.758241758241752</v>
          </cell>
          <cell r="AD640">
            <v>87.631718935848482</v>
          </cell>
          <cell r="AE640">
            <v>87.5</v>
          </cell>
          <cell r="AF640">
            <v>65.568181818181813</v>
          </cell>
          <cell r="AG640">
            <v>73.911067343383081</v>
          </cell>
          <cell r="AH640">
            <v>89.250814332247558</v>
          </cell>
        </row>
        <row r="641">
          <cell r="B641">
            <v>38883</v>
          </cell>
          <cell r="C641">
            <v>0.98490566037735849</v>
          </cell>
          <cell r="D641">
            <v>107.31707317073172</v>
          </cell>
          <cell r="E641">
            <v>222.12389380530973</v>
          </cell>
          <cell r="F641">
            <v>66.666666666666657</v>
          </cell>
          <cell r="G641">
            <v>140.32049405565681</v>
          </cell>
          <cell r="H641">
            <v>127.49140893470789</v>
          </cell>
          <cell r="I641">
            <v>127.55862068965517</v>
          </cell>
          <cell r="J641">
            <v>146.96635816071691</v>
          </cell>
          <cell r="K641">
            <v>167.1641791044776</v>
          </cell>
          <cell r="M641">
            <v>112.43611584327087</v>
          </cell>
          <cell r="N641">
            <v>154.62025020143753</v>
          </cell>
          <cell r="O641">
            <v>71.304347826086953</v>
          </cell>
          <cell r="P641">
            <v>126.01273712507314</v>
          </cell>
          <cell r="Q641">
            <v>145.26588845654993</v>
          </cell>
          <cell r="Y641">
            <v>38883</v>
          </cell>
          <cell r="Z641">
            <v>96.487985212569313</v>
          </cell>
          <cell r="AA641">
            <v>100.15174506828528</v>
          </cell>
          <cell r="AB641">
            <v>50.809716599190281</v>
          </cell>
          <cell r="AC641">
            <v>90.109890109890117</v>
          </cell>
          <cell r="AD641">
            <v>88.817562923248886</v>
          </cell>
          <cell r="AE641">
            <v>88.333333333333329</v>
          </cell>
          <cell r="AF641">
            <v>65.681818181818187</v>
          </cell>
          <cell r="AG641">
            <v>75.782137716839642</v>
          </cell>
          <cell r="AH641">
            <v>91.205211726384363</v>
          </cell>
        </row>
        <row r="642">
          <cell r="B642">
            <v>38884</v>
          </cell>
          <cell r="C642">
            <v>0.99433962264150955</v>
          </cell>
          <cell r="D642">
            <v>109.59349593495935</v>
          </cell>
          <cell r="E642">
            <v>219.02654867256638</v>
          </cell>
          <cell r="F642">
            <v>67.886178861788622</v>
          </cell>
          <cell r="G642">
            <v>144.9220483668401</v>
          </cell>
          <cell r="H642">
            <v>121.13402061855669</v>
          </cell>
          <cell r="I642">
            <v>126.67586206896553</v>
          </cell>
          <cell r="J642">
            <v>149.97796386073159</v>
          </cell>
          <cell r="K642">
            <v>169.55223880597015</v>
          </cell>
          <cell r="M642">
            <v>114.82112436115844</v>
          </cell>
          <cell r="N642">
            <v>152.46419093568042</v>
          </cell>
          <cell r="O642">
            <v>72.608695652173921</v>
          </cell>
          <cell r="P642">
            <v>130.14509468042706</v>
          </cell>
          <cell r="Q642">
            <v>147.34111543450067</v>
          </cell>
          <cell r="Y642">
            <v>38884</v>
          </cell>
          <cell r="Z642">
            <v>97.412199630314234</v>
          </cell>
          <cell r="AA642">
            <v>102.27617602427921</v>
          </cell>
          <cell r="AB642">
            <v>50.10121457489879</v>
          </cell>
          <cell r="AC642">
            <v>91.758241758241752</v>
          </cell>
          <cell r="AD642">
            <v>91.730172676576586</v>
          </cell>
          <cell r="AE642">
            <v>83.928571428571431</v>
          </cell>
          <cell r="AF642">
            <v>65.22727272727272</v>
          </cell>
          <cell r="AG642">
            <v>77.335050374971601</v>
          </cell>
          <cell r="AH642">
            <v>92.508143322475561</v>
          </cell>
        </row>
        <row r="643">
          <cell r="B643">
            <v>38887</v>
          </cell>
          <cell r="C643">
            <v>1.0037735849056604</v>
          </cell>
          <cell r="D643">
            <v>107.80487804878049</v>
          </cell>
          <cell r="E643">
            <v>225.22123893805309</v>
          </cell>
          <cell r="F643">
            <v>67.479674796747972</v>
          </cell>
          <cell r="G643">
            <v>144.25631970084706</v>
          </cell>
          <cell r="H643">
            <v>124.91408934707904</v>
          </cell>
          <cell r="I643">
            <v>131.75172413793103</v>
          </cell>
          <cell r="J643">
            <v>150.00734537975612</v>
          </cell>
          <cell r="K643">
            <v>168.955223880597</v>
          </cell>
          <cell r="M643">
            <v>112.94718909710393</v>
          </cell>
          <cell r="N643">
            <v>156.77630946719464</v>
          </cell>
          <cell r="O643">
            <v>72.173913043478265</v>
          </cell>
          <cell r="P643">
            <v>129.54724693232023</v>
          </cell>
          <cell r="Q643">
            <v>146.82230869001296</v>
          </cell>
          <cell r="Y643">
            <v>38887</v>
          </cell>
          <cell r="Z643">
            <v>98.336414048059154</v>
          </cell>
          <cell r="AA643">
            <v>100.60698027314112</v>
          </cell>
          <cell r="AB643">
            <v>51.518218623481779</v>
          </cell>
          <cell r="AC643">
            <v>91.208791208791212</v>
          </cell>
          <cell r="AD643">
            <v>91.308791622586028</v>
          </cell>
          <cell r="AE643">
            <v>86.547619047619051</v>
          </cell>
          <cell r="AF643">
            <v>67.840909090909093</v>
          </cell>
          <cell r="AG643">
            <v>77.350200742368003</v>
          </cell>
          <cell r="AH643">
            <v>92.182410423452765</v>
          </cell>
        </row>
        <row r="644">
          <cell r="B644">
            <v>38888</v>
          </cell>
          <cell r="C644">
            <v>1.0075471698113208</v>
          </cell>
          <cell r="D644">
            <v>107.31707317073172</v>
          </cell>
          <cell r="E644">
            <v>215.92920353982299</v>
          </cell>
          <cell r="F644">
            <v>67.479674796747972</v>
          </cell>
          <cell r="G644">
            <v>142.61891047129811</v>
          </cell>
          <cell r="H644">
            <v>121.13402061855669</v>
          </cell>
          <cell r="I644">
            <v>129.98620689655172</v>
          </cell>
          <cell r="J644">
            <v>147.18671955340091</v>
          </cell>
          <cell r="K644">
            <v>164.77611940298507</v>
          </cell>
          <cell r="M644">
            <v>112.43611584327087</v>
          </cell>
          <cell r="N644">
            <v>150.30813166992334</v>
          </cell>
          <cell r="O644">
            <v>72.173913043478265</v>
          </cell>
          <cell r="P644">
            <v>128.07679587527454</v>
          </cell>
          <cell r="Q644">
            <v>143.19066147859922</v>
          </cell>
          <cell r="Y644">
            <v>38888</v>
          </cell>
          <cell r="Z644">
            <v>98.706099815157117</v>
          </cell>
          <cell r="AA644">
            <v>100.15174506828528</v>
          </cell>
          <cell r="AB644">
            <v>49.392712550607285</v>
          </cell>
          <cell r="AC644">
            <v>91.208791208791212</v>
          </cell>
          <cell r="AD644">
            <v>90.272373540856037</v>
          </cell>
          <cell r="AE644">
            <v>83.928571428571431</v>
          </cell>
          <cell r="AF644">
            <v>66.931818181818187</v>
          </cell>
          <cell r="AG644">
            <v>75.895765472312704</v>
          </cell>
          <cell r="AH644">
            <v>89.90228013029315</v>
          </cell>
        </row>
        <row r="645">
          <cell r="B645">
            <v>38889</v>
          </cell>
          <cell r="C645">
            <v>1.0150943396226415</v>
          </cell>
          <cell r="D645">
            <v>111.0569105691057</v>
          </cell>
          <cell r="E645">
            <v>215.04424778761063</v>
          </cell>
          <cell r="F645">
            <v>67.886178861788622</v>
          </cell>
          <cell r="G645">
            <v>142.16470410485462</v>
          </cell>
          <cell r="H645">
            <v>124.39862542955326</v>
          </cell>
          <cell r="I645">
            <v>125.13103448275862</v>
          </cell>
          <cell r="J645">
            <v>146.49625385632436</v>
          </cell>
          <cell r="K645">
            <v>164.77611940298507</v>
          </cell>
          <cell r="M645">
            <v>116.35434412265757</v>
          </cell>
          <cell r="N645">
            <v>149.69211473684987</v>
          </cell>
          <cell r="O645">
            <v>72.608695652173921</v>
          </cell>
          <cell r="P645">
            <v>127.66890258897755</v>
          </cell>
          <cell r="Q645">
            <v>143.19066147859922</v>
          </cell>
          <cell r="Y645">
            <v>38889</v>
          </cell>
          <cell r="Z645">
            <v>99.445471349353056</v>
          </cell>
          <cell r="AA645">
            <v>103.64188163884674</v>
          </cell>
          <cell r="AB645">
            <v>49.190283400809712</v>
          </cell>
          <cell r="AC645">
            <v>91.758241758241752</v>
          </cell>
          <cell r="AD645">
            <v>89.984878098346158</v>
          </cell>
          <cell r="AE645">
            <v>86.19047619047619</v>
          </cell>
          <cell r="AF645">
            <v>64.431818181818173</v>
          </cell>
          <cell r="AG645">
            <v>75.53973183849709</v>
          </cell>
          <cell r="AH645">
            <v>89.90228013029315</v>
          </cell>
        </row>
        <row r="646">
          <cell r="B646">
            <v>38890</v>
          </cell>
          <cell r="C646">
            <v>1.0415094339622641</v>
          </cell>
          <cell r="D646">
            <v>115.44715447154472</v>
          </cell>
          <cell r="E646">
            <v>219.91150442477877</v>
          </cell>
          <cell r="F646">
            <v>68.292682926829272</v>
          </cell>
          <cell r="G646">
            <v>146.28277887421035</v>
          </cell>
          <cell r="H646">
            <v>125.77319587628865</v>
          </cell>
          <cell r="I646">
            <v>128</v>
          </cell>
          <cell r="J646">
            <v>148.47950639048037</v>
          </cell>
          <cell r="K646">
            <v>167.76119402985074</v>
          </cell>
          <cell r="M646">
            <v>120.95400340715503</v>
          </cell>
          <cell r="N646">
            <v>153.08020786875389</v>
          </cell>
          <cell r="O646">
            <v>73.043478260869563</v>
          </cell>
          <cell r="P646">
            <v>131.3670785173376</v>
          </cell>
          <cell r="Q646">
            <v>145.78469520103761</v>
          </cell>
          <cell r="Y646">
            <v>38890</v>
          </cell>
          <cell r="Z646">
            <v>102.03327171903882</v>
          </cell>
          <cell r="AA646">
            <v>107.73899848254931</v>
          </cell>
          <cell r="AB646">
            <v>50.303643724696357</v>
          </cell>
          <cell r="AC646">
            <v>92.307692307692307</v>
          </cell>
          <cell r="AD646">
            <v>92.591463596860862</v>
          </cell>
          <cell r="AE646">
            <v>87.142857142857139</v>
          </cell>
          <cell r="AF646">
            <v>65.909090909090907</v>
          </cell>
          <cell r="AG646">
            <v>76.562381637754726</v>
          </cell>
          <cell r="AH646">
            <v>91.530944625407159</v>
          </cell>
        </row>
        <row r="647">
          <cell r="B647">
            <v>38891</v>
          </cell>
          <cell r="C647">
            <v>1.0396226415094338</v>
          </cell>
          <cell r="D647">
            <v>113.82113821138211</v>
          </cell>
          <cell r="E647">
            <v>223.00884955752213</v>
          </cell>
          <cell r="F647">
            <v>67.073170731707322</v>
          </cell>
          <cell r="G647">
            <v>145.94755380126344</v>
          </cell>
          <cell r="H647">
            <v>125.77319587628865</v>
          </cell>
          <cell r="I647">
            <v>129.76551724137931</v>
          </cell>
          <cell r="J647">
            <v>147.74496841486703</v>
          </cell>
          <cell r="K647">
            <v>168.35820895522389</v>
          </cell>
          <cell r="M647">
            <v>119.2504258943782</v>
          </cell>
          <cell r="N647">
            <v>155.23626713451097</v>
          </cell>
          <cell r="O647">
            <v>71.739130434782609</v>
          </cell>
          <cell r="P647">
            <v>131.0660346158086</v>
          </cell>
          <cell r="Q647">
            <v>146.30350194552528</v>
          </cell>
          <cell r="Y647">
            <v>38891</v>
          </cell>
          <cell r="Z647">
            <v>101.84842883548984</v>
          </cell>
          <cell r="AA647">
            <v>106.22154779969651</v>
          </cell>
          <cell r="AB647">
            <v>51.012145748987855</v>
          </cell>
          <cell r="AC647">
            <v>90.659340659340657</v>
          </cell>
          <cell r="AD647">
            <v>92.37927881080887</v>
          </cell>
          <cell r="AE647">
            <v>87.142857142857139</v>
          </cell>
          <cell r="AF647">
            <v>66.818181818181827</v>
          </cell>
          <cell r="AG647">
            <v>76.183622452844489</v>
          </cell>
          <cell r="AH647">
            <v>91.856677524429969</v>
          </cell>
        </row>
        <row r="648">
          <cell r="B648">
            <v>38894</v>
          </cell>
          <cell r="C648">
            <v>1.0245283018867923</v>
          </cell>
          <cell r="D648">
            <v>112.68292682926828</v>
          </cell>
          <cell r="E648">
            <v>219.91150442477877</v>
          </cell>
          <cell r="F648">
            <v>66.666666666666657</v>
          </cell>
          <cell r="G648">
            <v>146.26861443450835</v>
          </cell>
          <cell r="H648">
            <v>125.94501718213058</v>
          </cell>
          <cell r="I648">
            <v>134.4</v>
          </cell>
          <cell r="J648">
            <v>146.98104892022917</v>
          </cell>
          <cell r="K648">
            <v>167.1641791044776</v>
          </cell>
          <cell r="M648">
            <v>118.05792163543441</v>
          </cell>
          <cell r="N648">
            <v>153.08020786875389</v>
          </cell>
          <cell r="O648">
            <v>71.304347826086953</v>
          </cell>
          <cell r="P648">
            <v>131.35435835248427</v>
          </cell>
          <cell r="Q648">
            <v>145.26588845654993</v>
          </cell>
          <cell r="Y648">
            <v>38894</v>
          </cell>
          <cell r="Z648">
            <v>100.36968576709798</v>
          </cell>
          <cell r="AA648">
            <v>105.15933232169954</v>
          </cell>
          <cell r="AB648">
            <v>50.303643724696357</v>
          </cell>
          <cell r="AC648">
            <v>90.109890109890117</v>
          </cell>
          <cell r="AD648">
            <v>92.582498042520641</v>
          </cell>
          <cell r="AE648">
            <v>87.261904761904759</v>
          </cell>
          <cell r="AF648">
            <v>69.204545454545453</v>
          </cell>
          <cell r="AG648">
            <v>75.789712900537836</v>
          </cell>
          <cell r="AH648">
            <v>91.205211726384363</v>
          </cell>
        </row>
        <row r="649">
          <cell r="B649">
            <v>38895</v>
          </cell>
          <cell r="C649">
            <v>1.020754716981132</v>
          </cell>
          <cell r="D649">
            <v>112.19512195121952</v>
          </cell>
          <cell r="E649">
            <v>223.89380530973452</v>
          </cell>
          <cell r="F649">
            <v>66.260162601626021</v>
          </cell>
          <cell r="G649">
            <v>146.30638627371363</v>
          </cell>
          <cell r="H649">
            <v>126.8041237113402</v>
          </cell>
          <cell r="I649">
            <v>132.8551724137931</v>
          </cell>
          <cell r="J649">
            <v>146.96635816071691</v>
          </cell>
          <cell r="K649">
            <v>168.955223880597</v>
          </cell>
          <cell r="M649">
            <v>117.54684838160136</v>
          </cell>
          <cell r="N649">
            <v>155.85228406758443</v>
          </cell>
          <cell r="O649">
            <v>70.869565217391312</v>
          </cell>
          <cell r="P649">
            <v>131.38827879209316</v>
          </cell>
          <cell r="Q649">
            <v>146.82230869001296</v>
          </cell>
          <cell r="Y649">
            <v>38895</v>
          </cell>
          <cell r="Z649">
            <v>100</v>
          </cell>
          <cell r="AA649">
            <v>104.7040971168437</v>
          </cell>
          <cell r="AB649">
            <v>51.214574898785429</v>
          </cell>
          <cell r="AC649">
            <v>89.560439560439562</v>
          </cell>
          <cell r="AD649">
            <v>92.606406187427908</v>
          </cell>
          <cell r="AE649">
            <v>87.857142857142861</v>
          </cell>
          <cell r="AF649">
            <v>68.409090909090907</v>
          </cell>
          <cell r="AG649">
            <v>75.782137716839642</v>
          </cell>
          <cell r="AH649">
            <v>92.182410423452765</v>
          </cell>
        </row>
        <row r="650">
          <cell r="B650">
            <v>38896</v>
          </cell>
          <cell r="C650">
            <v>1.0094339622641508</v>
          </cell>
          <cell r="D650">
            <v>110.73170731707319</v>
          </cell>
          <cell r="E650">
            <v>219.91150442477877</v>
          </cell>
          <cell r="F650">
            <v>65.853658536585371</v>
          </cell>
          <cell r="G650">
            <v>144.24215526114506</v>
          </cell>
          <cell r="H650">
            <v>126.46048109965635</v>
          </cell>
          <cell r="I650">
            <v>129.10344827586206</v>
          </cell>
          <cell r="J650">
            <v>145.64418980461289</v>
          </cell>
          <cell r="K650">
            <v>167.76119402985074</v>
          </cell>
          <cell r="M650">
            <v>116.01362862010221</v>
          </cell>
          <cell r="N650">
            <v>153.08020786875389</v>
          </cell>
          <cell r="O650">
            <v>70.434782608695656</v>
          </cell>
          <cell r="P650">
            <v>129.5345267674669</v>
          </cell>
          <cell r="Q650">
            <v>145.78469520103761</v>
          </cell>
          <cell r="Y650">
            <v>38896</v>
          </cell>
          <cell r="Z650">
            <v>98.890942698706098</v>
          </cell>
          <cell r="AA650">
            <v>103.33839150227617</v>
          </cell>
          <cell r="AB650">
            <v>50.303643724696357</v>
          </cell>
          <cell r="AC650">
            <v>89.010989010989007</v>
          </cell>
          <cell r="AD650">
            <v>91.299826068245807</v>
          </cell>
          <cell r="AE650">
            <v>87.61904761904762</v>
          </cell>
          <cell r="AF650">
            <v>66.477272727272734</v>
          </cell>
          <cell r="AG650">
            <v>75.100371184001219</v>
          </cell>
          <cell r="AH650">
            <v>91.530944625407159</v>
          </cell>
        </row>
        <row r="651">
          <cell r="B651">
            <v>38897</v>
          </cell>
          <cell r="C651">
            <v>1.0226415094339623</v>
          </cell>
          <cell r="D651">
            <v>111.86991869918698</v>
          </cell>
          <cell r="E651">
            <v>221.23893805309734</v>
          </cell>
          <cell r="F651">
            <v>66.666666666666657</v>
          </cell>
          <cell r="G651">
            <v>146.15341032493225</v>
          </cell>
          <cell r="H651">
            <v>127.83505154639174</v>
          </cell>
          <cell r="I651">
            <v>131.08965517241381</v>
          </cell>
          <cell r="J651">
            <v>146.56970765388567</v>
          </cell>
          <cell r="K651">
            <v>168.35820895522389</v>
          </cell>
          <cell r="M651">
            <v>117.206132879046</v>
          </cell>
          <cell r="N651">
            <v>154.00423326836409</v>
          </cell>
          <cell r="O651">
            <v>71.304347826086953</v>
          </cell>
          <cell r="P651">
            <v>131.25090101167712</v>
          </cell>
          <cell r="Q651">
            <v>146.30350194552528</v>
          </cell>
          <cell r="Y651">
            <v>38897</v>
          </cell>
          <cell r="Z651">
            <v>100.18484288354898</v>
          </cell>
          <cell r="AA651">
            <v>104.40060698027314</v>
          </cell>
          <cell r="AB651">
            <v>50.607287449392715</v>
          </cell>
          <cell r="AC651">
            <v>90.109890109890117</v>
          </cell>
          <cell r="AD651">
            <v>92.509578200553477</v>
          </cell>
          <cell r="AE651">
            <v>88.571428571428569</v>
          </cell>
          <cell r="AF651">
            <v>67.5</v>
          </cell>
          <cell r="AG651">
            <v>75.577607756988101</v>
          </cell>
          <cell r="AH651">
            <v>91.856677524429969</v>
          </cell>
        </row>
        <row r="652">
          <cell r="B652">
            <v>38898</v>
          </cell>
          <cell r="C652">
            <v>1.0584905660377359</v>
          </cell>
          <cell r="D652">
            <v>114.3089430894309</v>
          </cell>
          <cell r="E652">
            <v>226.99115044247787</v>
          </cell>
          <cell r="F652">
            <v>68.292682926829272</v>
          </cell>
          <cell r="G652">
            <v>149.85599486302988</v>
          </cell>
          <cell r="H652">
            <v>129.03780068728523</v>
          </cell>
          <cell r="I652">
            <v>133.73793103448276</v>
          </cell>
          <cell r="J652">
            <v>147.52460702218303</v>
          </cell>
          <cell r="K652">
            <v>170.14925373134329</v>
          </cell>
          <cell r="M652">
            <v>119.76149914821124</v>
          </cell>
          <cell r="N652">
            <v>158.00834333334151</v>
          </cell>
          <cell r="O652">
            <v>73.043478260869563</v>
          </cell>
          <cell r="P652">
            <v>134.57595210433928</v>
          </cell>
          <cell r="Q652">
            <v>147.85992217898834</v>
          </cell>
          <cell r="Y652">
            <v>38898</v>
          </cell>
          <cell r="Z652">
            <v>103.69685767097967</v>
          </cell>
          <cell r="AA652">
            <v>106.67678300455235</v>
          </cell>
          <cell r="AB652">
            <v>51.923076923076927</v>
          </cell>
          <cell r="AC652">
            <v>92.307692307692307</v>
          </cell>
          <cell r="AD652">
            <v>94.853174105088257</v>
          </cell>
          <cell r="AE652">
            <v>89.404761904761912</v>
          </cell>
          <cell r="AF652">
            <v>68.86363636363636</v>
          </cell>
          <cell r="AG652">
            <v>76.069994697371413</v>
          </cell>
          <cell r="AH652">
            <v>92.833876221498372</v>
          </cell>
        </row>
        <row r="653">
          <cell r="B653">
            <v>38901</v>
          </cell>
          <cell r="C653">
            <v>1.050943396226415</v>
          </cell>
          <cell r="D653">
            <v>115.12195121951218</v>
          </cell>
          <cell r="E653">
            <v>238.93805309734515</v>
          </cell>
          <cell r="F653">
            <v>68.699186991869922</v>
          </cell>
          <cell r="G653">
            <v>150.4471241465925</v>
          </cell>
          <cell r="H653">
            <v>128.00687285223367</v>
          </cell>
          <cell r="I653">
            <v>135.94482758620688</v>
          </cell>
          <cell r="J653">
            <v>149.80167474658438</v>
          </cell>
          <cell r="K653">
            <v>177.31343283582092</v>
          </cell>
          <cell r="M653">
            <v>120.61328790459966</v>
          </cell>
          <cell r="N653">
            <v>166.32457192983318</v>
          </cell>
          <cell r="O653">
            <v>73.478260869565219</v>
          </cell>
          <cell r="P653">
            <v>135.10680698421851</v>
          </cell>
          <cell r="Q653">
            <v>154.08560311284049</v>
          </cell>
          <cell r="Y653">
            <v>38901</v>
          </cell>
          <cell r="Z653">
            <v>102.95748613678373</v>
          </cell>
          <cell r="AA653">
            <v>107.43550834597875</v>
          </cell>
          <cell r="AB653">
            <v>54.655870445344135</v>
          </cell>
          <cell r="AC653">
            <v>92.857142857142861</v>
          </cell>
          <cell r="AD653">
            <v>95.227336572886983</v>
          </cell>
          <cell r="AE653">
            <v>88.69047619047619</v>
          </cell>
          <cell r="AF653">
            <v>70</v>
          </cell>
          <cell r="AG653">
            <v>77.244148170593135</v>
          </cell>
          <cell r="AH653">
            <v>96.742671009771982</v>
          </cell>
        </row>
        <row r="654">
          <cell r="B654">
            <v>38902</v>
          </cell>
          <cell r="C654">
            <v>1.0396226415094338</v>
          </cell>
          <cell r="D654">
            <v>115.60975609756096</v>
          </cell>
          <cell r="E654">
            <v>238.05309734513273</v>
          </cell>
          <cell r="F654">
            <v>69.105691056910572</v>
          </cell>
          <cell r="G654">
            <v>150.4471241465925</v>
          </cell>
          <cell r="H654">
            <v>128.69415807560139</v>
          </cell>
          <cell r="I654">
            <v>136.82758620689654</v>
          </cell>
          <cell r="J654">
            <v>151.07977082415161</v>
          </cell>
          <cell r="K654">
            <v>179.1044776119403</v>
          </cell>
          <cell r="M654">
            <v>121.12436115843271</v>
          </cell>
          <cell r="N654">
            <v>165.70855499675974</v>
          </cell>
          <cell r="O654">
            <v>73.91304347826086</v>
          </cell>
          <cell r="P654">
            <v>135.10680698421851</v>
          </cell>
          <cell r="Q654">
            <v>155.64202334630352</v>
          </cell>
          <cell r="Y654">
            <v>38902</v>
          </cell>
          <cell r="Z654">
            <v>102.95748613678373</v>
          </cell>
          <cell r="AA654">
            <v>107.43550834597875</v>
          </cell>
          <cell r="AB654">
            <v>54.655870445344135</v>
          </cell>
          <cell r="AC654">
            <v>92.857142857142861</v>
          </cell>
          <cell r="AD654">
            <v>95.227336572886983</v>
          </cell>
          <cell r="AE654">
            <v>88.69047619047619</v>
          </cell>
          <cell r="AF654">
            <v>70</v>
          </cell>
          <cell r="AG654">
            <v>77.244148170593135</v>
          </cell>
          <cell r="AH654">
            <v>96.742671009771982</v>
          </cell>
        </row>
        <row r="655">
          <cell r="B655">
            <v>38903</v>
          </cell>
          <cell r="C655">
            <v>1.0490566037735849</v>
          </cell>
          <cell r="D655">
            <v>117.07317073170731</v>
          </cell>
          <cell r="E655">
            <v>234.95575221238937</v>
          </cell>
          <cell r="F655">
            <v>69.512195121951208</v>
          </cell>
          <cell r="G655">
            <v>150.14022795304959</v>
          </cell>
          <cell r="H655">
            <v>130.58419243986253</v>
          </cell>
          <cell r="I655">
            <v>137.04827586206895</v>
          </cell>
          <cell r="J655">
            <v>149.34626120170412</v>
          </cell>
          <cell r="K655">
            <v>177.31343283582092</v>
          </cell>
          <cell r="M655">
            <v>122.65758091993186</v>
          </cell>
          <cell r="N655">
            <v>163.55249573100264</v>
          </cell>
          <cell r="O655">
            <v>74.34782608695653</v>
          </cell>
          <cell r="P655">
            <v>134.83120341239623</v>
          </cell>
          <cell r="Q655">
            <v>154.08560311284049</v>
          </cell>
          <cell r="Y655">
            <v>38903</v>
          </cell>
          <cell r="Z655">
            <v>102.77264325323475</v>
          </cell>
          <cell r="AA655">
            <v>109.25644916540212</v>
          </cell>
          <cell r="AB655">
            <v>53.744939271255063</v>
          </cell>
          <cell r="AC655">
            <v>93.956043956043956</v>
          </cell>
          <cell r="AD655">
            <v>95.033082895515435</v>
          </cell>
          <cell r="AE655">
            <v>90.476190476190482</v>
          </cell>
          <cell r="AF655">
            <v>70.568181818181813</v>
          </cell>
          <cell r="AG655">
            <v>77.009317475948791</v>
          </cell>
          <cell r="AH655">
            <v>96.742671009771982</v>
          </cell>
        </row>
        <row r="656">
          <cell r="B656">
            <v>38904</v>
          </cell>
          <cell r="C656">
            <v>1.030188679245283</v>
          </cell>
          <cell r="D656">
            <v>113.82113821138211</v>
          </cell>
          <cell r="E656">
            <v>227.87610619469027</v>
          </cell>
          <cell r="F656">
            <v>67.479674796747972</v>
          </cell>
          <cell r="G656">
            <v>148.47071266017619</v>
          </cell>
          <cell r="H656">
            <v>130.2405498281787</v>
          </cell>
          <cell r="I656">
            <v>136.16551724137932</v>
          </cell>
          <cell r="J656">
            <v>149.05244601145878</v>
          </cell>
          <cell r="K656">
            <v>178.50746268656715</v>
          </cell>
          <cell r="M656">
            <v>119.2504258943782</v>
          </cell>
          <cell r="N656">
            <v>158.62436026641501</v>
          </cell>
          <cell r="O656">
            <v>72.173913043478265</v>
          </cell>
          <cell r="P656">
            <v>133.33191998168297</v>
          </cell>
          <cell r="Q656">
            <v>155.12321660181584</v>
          </cell>
          <cell r="Y656">
            <v>38904</v>
          </cell>
          <cell r="Z656">
            <v>100.92421441774491</v>
          </cell>
          <cell r="AA656">
            <v>106.22154779969651</v>
          </cell>
          <cell r="AB656">
            <v>52.125506072874494</v>
          </cell>
          <cell r="AC656">
            <v>91.208791208791212</v>
          </cell>
          <cell r="AD656">
            <v>93.976342890614262</v>
          </cell>
          <cell r="AE656">
            <v>90.238095238095241</v>
          </cell>
          <cell r="AF656">
            <v>70.113636363636374</v>
          </cell>
          <cell r="AG656">
            <v>76.857813801984705</v>
          </cell>
          <cell r="AH656">
            <v>97.394136807817588</v>
          </cell>
        </row>
        <row r="657">
          <cell r="B657">
            <v>38905</v>
          </cell>
          <cell r="C657">
            <v>1.0566037735849056</v>
          </cell>
          <cell r="D657">
            <v>115.12195121951218</v>
          </cell>
          <cell r="E657">
            <v>203.53982300884957</v>
          </cell>
          <cell r="F657">
            <v>68.292682926829272</v>
          </cell>
          <cell r="G657">
            <v>148.55192211446757</v>
          </cell>
          <cell r="H657">
            <v>126.8041237113402</v>
          </cell>
          <cell r="I657">
            <v>133.73793103448276</v>
          </cell>
          <cell r="J657">
            <v>146.98104892022917</v>
          </cell>
          <cell r="K657">
            <v>171.34328358208955</v>
          </cell>
          <cell r="M657">
            <v>120.61328790459966</v>
          </cell>
          <cell r="N657">
            <v>141.68389460689494</v>
          </cell>
          <cell r="O657">
            <v>73.043478260869563</v>
          </cell>
          <cell r="P657">
            <v>133.40484892684211</v>
          </cell>
          <cell r="Q657">
            <v>148.89753566796369</v>
          </cell>
          <cell r="Y657">
            <v>38905</v>
          </cell>
          <cell r="Z657">
            <v>103.51201478743069</v>
          </cell>
          <cell r="AA657">
            <v>107.43550834597875</v>
          </cell>
          <cell r="AB657">
            <v>46.558704453441294</v>
          </cell>
          <cell r="AC657">
            <v>92.307692307692307</v>
          </cell>
          <cell r="AD657">
            <v>94.027745402164882</v>
          </cell>
          <cell r="AE657">
            <v>87.857142857142861</v>
          </cell>
          <cell r="AF657">
            <v>68.86363636363636</v>
          </cell>
          <cell r="AG657">
            <v>75.789712900537836</v>
          </cell>
          <cell r="AH657">
            <v>93.485342019543964</v>
          </cell>
        </row>
        <row r="658">
          <cell r="B658">
            <v>38908</v>
          </cell>
          <cell r="C658">
            <v>1.0735849056603775</v>
          </cell>
          <cell r="D658">
            <v>119.51219512195121</v>
          </cell>
          <cell r="E658">
            <v>206.63716814159292</v>
          </cell>
          <cell r="F658">
            <v>69.105691056910572</v>
          </cell>
          <cell r="G658">
            <v>150.52738930490372</v>
          </cell>
          <cell r="H658">
            <v>127.14776632302404</v>
          </cell>
          <cell r="I658">
            <v>135.94482758620688</v>
          </cell>
          <cell r="J658">
            <v>145.83516967827234</v>
          </cell>
          <cell r="K658">
            <v>177.31343283582092</v>
          </cell>
          <cell r="M658">
            <v>125.21294718909711</v>
          </cell>
          <cell r="N658">
            <v>143.83995387265205</v>
          </cell>
          <cell r="O658">
            <v>73.91304347826086</v>
          </cell>
          <cell r="P658">
            <v>135.1788879183874</v>
          </cell>
          <cell r="Q658">
            <v>154.08560311284049</v>
          </cell>
          <cell r="Y658">
            <v>38908</v>
          </cell>
          <cell r="Z658">
            <v>105.17560073937153</v>
          </cell>
          <cell r="AA658">
            <v>111.53262518968134</v>
          </cell>
          <cell r="AB658">
            <v>47.267206477732792</v>
          </cell>
          <cell r="AC658">
            <v>93.406593406593402</v>
          </cell>
          <cell r="AD658">
            <v>95.278141380814901</v>
          </cell>
          <cell r="AE658">
            <v>88.095238095238088</v>
          </cell>
          <cell r="AF658">
            <v>70</v>
          </cell>
          <cell r="AG658">
            <v>75.198848572077864</v>
          </cell>
          <cell r="AH658">
            <v>96.742671009771982</v>
          </cell>
        </row>
        <row r="659">
          <cell r="B659">
            <v>38909</v>
          </cell>
          <cell r="C659">
            <v>1.0698113207547169</v>
          </cell>
          <cell r="D659">
            <v>120.81300813008131</v>
          </cell>
          <cell r="E659">
            <v>195.13274336283186</v>
          </cell>
          <cell r="F659">
            <v>68.292682926829272</v>
          </cell>
          <cell r="G659">
            <v>149.75117800923522</v>
          </cell>
          <cell r="H659">
            <v>126.63230240549828</v>
          </cell>
          <cell r="I659">
            <v>134.62068965517241</v>
          </cell>
          <cell r="J659">
            <v>143.63155575143233</v>
          </cell>
          <cell r="K659">
            <v>173.73134328358208</v>
          </cell>
          <cell r="M659">
            <v>126.57580919931857</v>
          </cell>
          <cell r="N659">
            <v>135.83173374269711</v>
          </cell>
          <cell r="O659">
            <v>73.043478260869563</v>
          </cell>
          <cell r="P659">
            <v>134.48182288442459</v>
          </cell>
          <cell r="Q659">
            <v>150.9727626459144</v>
          </cell>
          <cell r="Y659">
            <v>38909</v>
          </cell>
          <cell r="Z659">
            <v>104.80591497227356</v>
          </cell>
          <cell r="AA659">
            <v>112.74658573596359</v>
          </cell>
          <cell r="AB659">
            <v>44.635627530364374</v>
          </cell>
          <cell r="AC659">
            <v>92.307692307692307</v>
          </cell>
          <cell r="AD659">
            <v>94.786829002970592</v>
          </cell>
          <cell r="AE659">
            <v>87.738095238095241</v>
          </cell>
          <cell r="AF659">
            <v>69.318181818181827</v>
          </cell>
          <cell r="AG659">
            <v>74.062571017347167</v>
          </cell>
          <cell r="AH659">
            <v>94.788273615635177</v>
          </cell>
        </row>
        <row r="660">
          <cell r="B660">
            <v>38910</v>
          </cell>
          <cell r="C660">
            <v>1.081132075471698</v>
          </cell>
          <cell r="D660">
            <v>120.32520325203254</v>
          </cell>
          <cell r="E660">
            <v>199.11504424778761</v>
          </cell>
          <cell r="F660">
            <v>67.886178861788622</v>
          </cell>
          <cell r="G660">
            <v>147.65861811726268</v>
          </cell>
          <cell r="H660">
            <v>126.97594501718213</v>
          </cell>
          <cell r="I660">
            <v>133.51724137931035</v>
          </cell>
          <cell r="J660">
            <v>142.07433524313205</v>
          </cell>
          <cell r="K660">
            <v>174.92537313432837</v>
          </cell>
          <cell r="M660">
            <v>126.06473594548552</v>
          </cell>
          <cell r="N660">
            <v>138.60380994152766</v>
          </cell>
          <cell r="O660">
            <v>72.608695652173921</v>
          </cell>
          <cell r="P660">
            <v>132.60263053009166</v>
          </cell>
          <cell r="Q660">
            <v>152.01037613488975</v>
          </cell>
          <cell r="Y660">
            <v>38910</v>
          </cell>
          <cell r="Z660">
            <v>105.91497227356747</v>
          </cell>
          <cell r="AA660">
            <v>112.29135053110775</v>
          </cell>
          <cell r="AB660">
            <v>45.546558704453446</v>
          </cell>
          <cell r="AC660">
            <v>91.758241758241752</v>
          </cell>
          <cell r="AD660">
            <v>93.462317775108033</v>
          </cell>
          <cell r="AE660">
            <v>87.976190476190482</v>
          </cell>
          <cell r="AF660">
            <v>68.75</v>
          </cell>
          <cell r="AG660">
            <v>73.259601545337489</v>
          </cell>
          <cell r="AH660">
            <v>95.439739413680783</v>
          </cell>
        </row>
        <row r="661">
          <cell r="B661">
            <v>38911</v>
          </cell>
          <cell r="C661">
            <v>1.0943396226415094</v>
          </cell>
          <cell r="D661">
            <v>120.81300813008131</v>
          </cell>
          <cell r="E661">
            <v>187.61061946902655</v>
          </cell>
          <cell r="F661">
            <v>67.886178861788622</v>
          </cell>
          <cell r="G661">
            <v>146.46313940641554</v>
          </cell>
          <cell r="H661">
            <v>122.85223367697596</v>
          </cell>
          <cell r="I661">
            <v>131.53103448275863</v>
          </cell>
          <cell r="J661">
            <v>141.10474511532246</v>
          </cell>
          <cell r="K661">
            <v>177.91044776119404</v>
          </cell>
          <cell r="M661">
            <v>126.57580919931857</v>
          </cell>
          <cell r="N661">
            <v>130.59558981157272</v>
          </cell>
          <cell r="O661">
            <v>72.608695652173921</v>
          </cell>
          <cell r="P661">
            <v>131.52904861647005</v>
          </cell>
          <cell r="Q661">
            <v>154.60440985732816</v>
          </cell>
          <cell r="Y661">
            <v>38911</v>
          </cell>
          <cell r="Z661">
            <v>107.20887245841035</v>
          </cell>
          <cell r="AA661">
            <v>112.74658573596359</v>
          </cell>
          <cell r="AB661">
            <v>42.914979757085021</v>
          </cell>
          <cell r="AC661">
            <v>91.758241758241752</v>
          </cell>
          <cell r="AD661">
            <v>92.705624988793062</v>
          </cell>
          <cell r="AE661">
            <v>85.11904761904762</v>
          </cell>
          <cell r="AF661">
            <v>67.72727272727272</v>
          </cell>
          <cell r="AG661">
            <v>72.759639421255969</v>
          </cell>
          <cell r="AH661">
            <v>97.068403908794792</v>
          </cell>
        </row>
        <row r="662">
          <cell r="B662">
            <v>38912</v>
          </cell>
          <cell r="C662">
            <v>1.0830188679245283</v>
          </cell>
          <cell r="D662">
            <v>117.07317073170731</v>
          </cell>
          <cell r="E662">
            <v>186.28318584070794</v>
          </cell>
          <cell r="F662">
            <v>67.479674796747972</v>
          </cell>
          <cell r="G662">
            <v>143.69446359266848</v>
          </cell>
          <cell r="H662">
            <v>121.99312714776633</v>
          </cell>
          <cell r="I662">
            <v>126.45517241379309</v>
          </cell>
          <cell r="J662">
            <v>139.13618334067871</v>
          </cell>
          <cell r="K662">
            <v>174.32835820895522</v>
          </cell>
          <cell r="M662">
            <v>122.65758091993186</v>
          </cell>
          <cell r="N662">
            <v>129.67156441196255</v>
          </cell>
          <cell r="O662">
            <v>72.173913043478265</v>
          </cell>
          <cell r="P662">
            <v>129.04268039313789</v>
          </cell>
          <cell r="Q662">
            <v>151.49156939040208</v>
          </cell>
          <cell r="Y662">
            <v>38912</v>
          </cell>
          <cell r="Z662">
            <v>106.09981515711647</v>
          </cell>
          <cell r="AA662">
            <v>109.25644916540212</v>
          </cell>
          <cell r="AB662">
            <v>42.611336032388664</v>
          </cell>
          <cell r="AC662">
            <v>91.208791208791212</v>
          </cell>
          <cell r="AD662">
            <v>90.953157967090448</v>
          </cell>
          <cell r="AE662">
            <v>84.523809523809518</v>
          </cell>
          <cell r="AF662">
            <v>65.11363636363636</v>
          </cell>
          <cell r="AG662">
            <v>71.744564805696555</v>
          </cell>
          <cell r="AH662">
            <v>95.114006514657973</v>
          </cell>
        </row>
        <row r="663">
          <cell r="B663">
            <v>38915</v>
          </cell>
          <cell r="C663">
            <v>1.0830188679245283</v>
          </cell>
          <cell r="D663">
            <v>117.07317073170731</v>
          </cell>
          <cell r="E663">
            <v>186.28318584070794</v>
          </cell>
          <cell r="F663">
            <v>67.479674796747972</v>
          </cell>
          <cell r="G663">
            <v>143.69446359266848</v>
          </cell>
          <cell r="H663">
            <v>121.99312714776633</v>
          </cell>
          <cell r="I663">
            <v>126.45517241379309</v>
          </cell>
          <cell r="J663">
            <v>139.13618334067871</v>
          </cell>
          <cell r="K663">
            <v>174.32835820895522</v>
          </cell>
          <cell r="M663">
            <v>122.65758091993186</v>
          </cell>
          <cell r="N663">
            <v>129.67156441196255</v>
          </cell>
          <cell r="O663">
            <v>72.173913043478265</v>
          </cell>
          <cell r="P663">
            <v>129.04268039313789</v>
          </cell>
          <cell r="Q663">
            <v>151.49156939040208</v>
          </cell>
          <cell r="Y663">
            <v>38915</v>
          </cell>
          <cell r="Z663">
            <v>106.09981515711647</v>
          </cell>
          <cell r="AA663">
            <v>109.25644916540212</v>
          </cell>
          <cell r="AB663">
            <v>42.611336032388664</v>
          </cell>
          <cell r="AC663">
            <v>91.208791208791212</v>
          </cell>
          <cell r="AD663">
            <v>90.953157967090448</v>
          </cell>
          <cell r="AE663">
            <v>84.523809523809518</v>
          </cell>
          <cell r="AF663">
            <v>65.11363636363636</v>
          </cell>
          <cell r="AG663">
            <v>71.744564805696555</v>
          </cell>
          <cell r="AH663">
            <v>95.114006514657973</v>
          </cell>
        </row>
        <row r="664">
          <cell r="B664">
            <v>38916</v>
          </cell>
          <cell r="C664">
            <v>1.0716981132075472</v>
          </cell>
          <cell r="D664">
            <v>116.91056910569107</v>
          </cell>
          <cell r="E664">
            <v>174.60176991150442</v>
          </cell>
          <cell r="F664">
            <v>65.853658536585371</v>
          </cell>
          <cell r="G664">
            <v>139.31009735691555</v>
          </cell>
          <cell r="H664">
            <v>118.38487972508591</v>
          </cell>
          <cell r="I664">
            <v>122.92413793103447</v>
          </cell>
          <cell r="J664">
            <v>132.71632143381814</v>
          </cell>
          <cell r="K664">
            <v>168.955223880597</v>
          </cell>
          <cell r="M664">
            <v>122.48722316865417</v>
          </cell>
          <cell r="N664">
            <v>121.54014089539294</v>
          </cell>
          <cell r="O664">
            <v>70.434782608695656</v>
          </cell>
          <cell r="P664">
            <v>125.10536536553514</v>
          </cell>
          <cell r="Q664">
            <v>146.82230869001296</v>
          </cell>
          <cell r="Y664">
            <v>38916</v>
          </cell>
          <cell r="Z664">
            <v>104.99075785582255</v>
          </cell>
          <cell r="AA664">
            <v>109.10470409711684</v>
          </cell>
          <cell r="AB664">
            <v>39.939271255060724</v>
          </cell>
          <cell r="AC664">
            <v>89.010989010989007</v>
          </cell>
          <cell r="AD664">
            <v>88.178020046979512</v>
          </cell>
          <cell r="AE664">
            <v>82.023809523809518</v>
          </cell>
          <cell r="AF664">
            <v>63.295454545454547</v>
          </cell>
          <cell r="AG664">
            <v>68.434209529581096</v>
          </cell>
          <cell r="AH664">
            <v>92.182410423452765</v>
          </cell>
        </row>
        <row r="665">
          <cell r="B665">
            <v>38917</v>
          </cell>
          <cell r="C665">
            <v>1.0566037735849056</v>
          </cell>
          <cell r="D665">
            <v>117.88617886178862</v>
          </cell>
          <cell r="E665">
            <v>168.14159292035399</v>
          </cell>
          <cell r="F665">
            <v>65.853658536585371</v>
          </cell>
          <cell r="G665">
            <v>139.32331750063739</v>
          </cell>
          <cell r="H665">
            <v>115.29209621993127</v>
          </cell>
          <cell r="I665">
            <v>116.52413793103449</v>
          </cell>
          <cell r="J665">
            <v>131.18848244454239</v>
          </cell>
          <cell r="K665">
            <v>174.32835820895522</v>
          </cell>
          <cell r="M665">
            <v>123.50936967632026</v>
          </cell>
          <cell r="N665">
            <v>117.04321728395671</v>
          </cell>
          <cell r="O665">
            <v>70.434782608695656</v>
          </cell>
          <cell r="P665">
            <v>125.11723751939824</v>
          </cell>
          <cell r="Q665">
            <v>151.49156939040208</v>
          </cell>
          <cell r="Y665">
            <v>38917</v>
          </cell>
          <cell r="Z665">
            <v>103.51201478743069</v>
          </cell>
          <cell r="AA665">
            <v>110.01517450682854</v>
          </cell>
          <cell r="AB665">
            <v>38.461538461538467</v>
          </cell>
          <cell r="AC665">
            <v>89.010989010989007</v>
          </cell>
          <cell r="AD665">
            <v>88.18638789769706</v>
          </cell>
          <cell r="AE665">
            <v>79.88095238095238</v>
          </cell>
          <cell r="AF665">
            <v>60</v>
          </cell>
          <cell r="AG665">
            <v>67.646390424967819</v>
          </cell>
          <cell r="AH665">
            <v>95.114006514657973</v>
          </cell>
        </row>
        <row r="666">
          <cell r="B666">
            <v>38918</v>
          </cell>
          <cell r="C666">
            <v>1.0849056603773584</v>
          </cell>
          <cell r="D666">
            <v>120.97560975609755</v>
          </cell>
          <cell r="E666">
            <v>185.39823008849558</v>
          </cell>
          <cell r="F666">
            <v>67.479674796747972</v>
          </cell>
          <cell r="G666">
            <v>144.34413922699929</v>
          </cell>
          <cell r="H666">
            <v>119.41580756013745</v>
          </cell>
          <cell r="I666">
            <v>124.02758620689656</v>
          </cell>
          <cell r="J666">
            <v>136.35962979286029</v>
          </cell>
          <cell r="K666">
            <v>179.1044776119403</v>
          </cell>
          <cell r="M666">
            <v>126.74616695059626</v>
          </cell>
          <cell r="N666">
            <v>129.05554747888911</v>
          </cell>
          <cell r="O666">
            <v>72.173913043478265</v>
          </cell>
          <cell r="P666">
            <v>129.62611195441093</v>
          </cell>
          <cell r="Q666">
            <v>155.64202334630352</v>
          </cell>
          <cell r="Y666">
            <v>38918</v>
          </cell>
          <cell r="Z666">
            <v>106.28465804066542</v>
          </cell>
          <cell r="AA666">
            <v>112.89833080424887</v>
          </cell>
          <cell r="AB666">
            <v>42.40890688259109</v>
          </cell>
          <cell r="AC666">
            <v>91.208791208791212</v>
          </cell>
          <cell r="AD666">
            <v>91.364378059495422</v>
          </cell>
          <cell r="AE666">
            <v>82.738095238095227</v>
          </cell>
          <cell r="AF666">
            <v>63.863636363636367</v>
          </cell>
          <cell r="AG666">
            <v>70.312855086735865</v>
          </cell>
          <cell r="AH666">
            <v>97.719869706840385</v>
          </cell>
        </row>
        <row r="667">
          <cell r="B667">
            <v>38919</v>
          </cell>
          <cell r="C667">
            <v>1.1018867924528302</v>
          </cell>
          <cell r="D667">
            <v>118.37398373983741</v>
          </cell>
          <cell r="E667">
            <v>180.08849557522123</v>
          </cell>
          <cell r="F667">
            <v>67.073170731707322</v>
          </cell>
          <cell r="G667">
            <v>143.1108886769469</v>
          </cell>
          <cell r="H667">
            <v>119.58762886597938</v>
          </cell>
          <cell r="I667">
            <v>121.37931034482759</v>
          </cell>
          <cell r="J667">
            <v>134.8464815630968</v>
          </cell>
          <cell r="K667">
            <v>186.86567164179104</v>
          </cell>
          <cell r="M667">
            <v>124.02044293015334</v>
          </cell>
          <cell r="N667">
            <v>125.35944588044836</v>
          </cell>
          <cell r="O667">
            <v>71.739130434782609</v>
          </cell>
          <cell r="P667">
            <v>128.51860960118043</v>
          </cell>
          <cell r="Q667">
            <v>162.38651102464331</v>
          </cell>
          <cell r="Y667">
            <v>38919</v>
          </cell>
          <cell r="Z667">
            <v>107.94824399260628</v>
          </cell>
          <cell r="AA667">
            <v>110.47040971168438</v>
          </cell>
          <cell r="AB667">
            <v>41.194331983805668</v>
          </cell>
          <cell r="AC667">
            <v>90.659340659340657</v>
          </cell>
          <cell r="AD667">
            <v>90.583777128273184</v>
          </cell>
          <cell r="AE667">
            <v>82.857142857142861</v>
          </cell>
          <cell r="AF667">
            <v>62.5</v>
          </cell>
          <cell r="AG667">
            <v>69.532611165820782</v>
          </cell>
          <cell r="AH667">
            <v>101.95439739413681</v>
          </cell>
        </row>
        <row r="668">
          <cell r="B668">
            <v>38922</v>
          </cell>
          <cell r="C668">
            <v>1.1094339622641509</v>
          </cell>
          <cell r="D668">
            <v>121.6260162601626</v>
          </cell>
          <cell r="E668">
            <v>175.84070796460176</v>
          </cell>
          <cell r="F668">
            <v>67.479674796747972</v>
          </cell>
          <cell r="G668">
            <v>142.98718590354963</v>
          </cell>
          <cell r="H668">
            <v>119.0721649484536</v>
          </cell>
          <cell r="I668">
            <v>112.77241379310345</v>
          </cell>
          <cell r="J668">
            <v>132.68693991479358</v>
          </cell>
          <cell r="K668">
            <v>186.26865671641789</v>
          </cell>
          <cell r="M668">
            <v>127.427597955707</v>
          </cell>
          <cell r="N668">
            <v>122.40256460169576</v>
          </cell>
          <cell r="O668">
            <v>72.173913043478265</v>
          </cell>
          <cell r="P668">
            <v>128.40752016146129</v>
          </cell>
          <cell r="Q668">
            <v>161.86770428015564</v>
          </cell>
          <cell r="Y668">
            <v>38922</v>
          </cell>
          <cell r="Z668">
            <v>108.68761552680222</v>
          </cell>
          <cell r="AA668">
            <v>113.50531107738999</v>
          </cell>
          <cell r="AB668">
            <v>40.222672064777328</v>
          </cell>
          <cell r="AC668">
            <v>91.208791208791212</v>
          </cell>
          <cell r="AD668">
            <v>90.505477953701885</v>
          </cell>
          <cell r="AE668">
            <v>82.5</v>
          </cell>
          <cell r="AF668">
            <v>58.06818181818182</v>
          </cell>
          <cell r="AG668">
            <v>68.419059162184695</v>
          </cell>
          <cell r="AH668">
            <v>101.62866449511401</v>
          </cell>
        </row>
        <row r="669">
          <cell r="B669">
            <v>38923</v>
          </cell>
          <cell r="C669">
            <v>1.1113207547169812</v>
          </cell>
          <cell r="D669">
            <v>122.4390243902439</v>
          </cell>
          <cell r="E669">
            <v>181.4159292035398</v>
          </cell>
          <cell r="F669">
            <v>68.699186991869922</v>
          </cell>
          <cell r="G669">
            <v>144.93243562262154</v>
          </cell>
          <cell r="H669">
            <v>121.47766323024054</v>
          </cell>
          <cell r="I669">
            <v>110.34482758620689</v>
          </cell>
          <cell r="J669">
            <v>132.40781548406051</v>
          </cell>
          <cell r="K669">
            <v>186.86567164179104</v>
          </cell>
          <cell r="M669">
            <v>128.2793867120954</v>
          </cell>
          <cell r="N669">
            <v>126.28347128005855</v>
          </cell>
          <cell r="O669">
            <v>73.478260869565219</v>
          </cell>
          <cell r="P669">
            <v>130.1544228013195</v>
          </cell>
          <cell r="Q669">
            <v>162.38651102464331</v>
          </cell>
          <cell r="Y669">
            <v>38923</v>
          </cell>
          <cell r="Z669">
            <v>108.8724584103512</v>
          </cell>
          <cell r="AA669">
            <v>114.26403641881639</v>
          </cell>
          <cell r="AB669">
            <v>41.497975708502025</v>
          </cell>
          <cell r="AC669">
            <v>92.857142857142861</v>
          </cell>
          <cell r="AD669">
            <v>91.736747416426084</v>
          </cell>
          <cell r="AE669">
            <v>84.166666666666671</v>
          </cell>
          <cell r="AF669">
            <v>56.81818181818182</v>
          </cell>
          <cell r="AG669">
            <v>68.275130671918788</v>
          </cell>
          <cell r="AH669">
            <v>101.95439739413681</v>
          </cell>
        </row>
        <row r="670">
          <cell r="B670">
            <v>38924</v>
          </cell>
          <cell r="C670">
            <v>1.0981132075471698</v>
          </cell>
          <cell r="D670">
            <v>121.6260162601626</v>
          </cell>
          <cell r="E670">
            <v>173.98230088495575</v>
          </cell>
          <cell r="F670">
            <v>67.479674796747972</v>
          </cell>
          <cell r="G670">
            <v>143.57453800319172</v>
          </cell>
          <cell r="H670">
            <v>119.7594501718213</v>
          </cell>
          <cell r="I670">
            <v>101.95862068965518</v>
          </cell>
          <cell r="J670">
            <v>129.70471573380343</v>
          </cell>
          <cell r="K670">
            <v>196.41791044776119</v>
          </cell>
          <cell r="M670">
            <v>127.427597955707</v>
          </cell>
          <cell r="N670">
            <v>121.10892904224151</v>
          </cell>
          <cell r="O670">
            <v>72.173913043478265</v>
          </cell>
          <cell r="P670">
            <v>128.93498299737965</v>
          </cell>
          <cell r="Q670">
            <v>170.68741893644616</v>
          </cell>
          <cell r="Y670">
            <v>38924</v>
          </cell>
          <cell r="Z670">
            <v>107.57855822550833</v>
          </cell>
          <cell r="AA670">
            <v>113.50531107738999</v>
          </cell>
          <cell r="AB670">
            <v>39.797570850202426</v>
          </cell>
          <cell r="AC670">
            <v>91.208791208791212</v>
          </cell>
          <cell r="AD670">
            <v>90.877249607009887</v>
          </cell>
          <cell r="AE670">
            <v>82.976190476190482</v>
          </cell>
          <cell r="AF670">
            <v>52.5</v>
          </cell>
          <cell r="AG670">
            <v>66.881296871449152</v>
          </cell>
          <cell r="AH670">
            <v>107.16612377850163</v>
          </cell>
        </row>
        <row r="671">
          <cell r="B671">
            <v>38925</v>
          </cell>
          <cell r="C671">
            <v>1.1132075471698113</v>
          </cell>
          <cell r="D671">
            <v>121.13821138211382</v>
          </cell>
          <cell r="E671">
            <v>179.64601769911502</v>
          </cell>
          <cell r="F671">
            <v>67.886178861788622</v>
          </cell>
          <cell r="G671">
            <v>145.59249851273381</v>
          </cell>
          <cell r="H671">
            <v>118.55670103092784</v>
          </cell>
          <cell r="I671">
            <v>101.95862068965518</v>
          </cell>
          <cell r="J671">
            <v>129.30806522697222</v>
          </cell>
          <cell r="K671">
            <v>188.05970149253733</v>
          </cell>
          <cell r="M671">
            <v>126.91652470187394</v>
          </cell>
          <cell r="N671">
            <v>125.05143741391163</v>
          </cell>
          <cell r="O671">
            <v>72.608695652173921</v>
          </cell>
          <cell r="P671">
            <v>130.74718248348498</v>
          </cell>
          <cell r="Q671">
            <v>163.42412451361866</v>
          </cell>
          <cell r="Y671">
            <v>38925</v>
          </cell>
          <cell r="Z671">
            <v>109.0573012939002</v>
          </cell>
          <cell r="AA671">
            <v>113.05007587253415</v>
          </cell>
          <cell r="AB671">
            <v>41.093117408906885</v>
          </cell>
          <cell r="AC671">
            <v>91.758241758241752</v>
          </cell>
          <cell r="AD671">
            <v>92.154542248680571</v>
          </cell>
          <cell r="AE671">
            <v>82.142857142857139</v>
          </cell>
          <cell r="AF671">
            <v>52.5</v>
          </cell>
          <cell r="AG671">
            <v>66.67676691159761</v>
          </cell>
          <cell r="AH671">
            <v>102.60586319218241</v>
          </cell>
        </row>
        <row r="672">
          <cell r="B672">
            <v>38926</v>
          </cell>
          <cell r="C672">
            <v>1.120754716981132</v>
          </cell>
          <cell r="D672">
            <v>121.95121951219512</v>
          </cell>
          <cell r="E672">
            <v>182.3008849557522</v>
          </cell>
          <cell r="F672">
            <v>68.292682926829272</v>
          </cell>
          <cell r="G672">
            <v>147.25445943776617</v>
          </cell>
          <cell r="H672">
            <v>119.7594501718213</v>
          </cell>
          <cell r="I672">
            <v>103.06206896551724</v>
          </cell>
          <cell r="J672">
            <v>131.15910092551783</v>
          </cell>
          <cell r="K672">
            <v>186.86567164179104</v>
          </cell>
          <cell r="M672">
            <v>127.76831345826236</v>
          </cell>
          <cell r="N672">
            <v>126.89948821313199</v>
          </cell>
          <cell r="O672">
            <v>73.043478260869563</v>
          </cell>
          <cell r="P672">
            <v>132.23968182627647</v>
          </cell>
          <cell r="Q672">
            <v>162.38651102464331</v>
          </cell>
          <cell r="Y672">
            <v>38926</v>
          </cell>
          <cell r="Z672">
            <v>109.79667282809611</v>
          </cell>
          <cell r="AA672">
            <v>113.80880121396055</v>
          </cell>
          <cell r="AB672">
            <v>41.700404858299592</v>
          </cell>
          <cell r="AC672">
            <v>92.307692307692307</v>
          </cell>
          <cell r="AD672">
            <v>93.206500624600295</v>
          </cell>
          <cell r="AE672">
            <v>82.976190476190482</v>
          </cell>
          <cell r="AF672">
            <v>53.068181818181813</v>
          </cell>
          <cell r="AG672">
            <v>67.631240057571404</v>
          </cell>
          <cell r="AH672">
            <v>101.95439739413681</v>
          </cell>
        </row>
        <row r="673">
          <cell r="B673">
            <v>38929</v>
          </cell>
          <cell r="C673">
            <v>1.1301886792452829</v>
          </cell>
          <cell r="D673">
            <v>120.97560975609755</v>
          </cell>
          <cell r="E673">
            <v>186.28318584070794</v>
          </cell>
          <cell r="F673">
            <v>67.886178861788622</v>
          </cell>
          <cell r="G673">
            <v>148.44427237273251</v>
          </cell>
          <cell r="H673">
            <v>122.50859106529211</v>
          </cell>
          <cell r="I673">
            <v>107.03448275862068</v>
          </cell>
          <cell r="J673">
            <v>133.45085940943147</v>
          </cell>
          <cell r="K673">
            <v>186.26865671641789</v>
          </cell>
          <cell r="M673">
            <v>126.74616695059626</v>
          </cell>
          <cell r="N673">
            <v>129.67156441196255</v>
          </cell>
          <cell r="O673">
            <v>72.608695652173921</v>
          </cell>
          <cell r="P673">
            <v>133.30817567395675</v>
          </cell>
          <cell r="Q673">
            <v>161.86770428015564</v>
          </cell>
          <cell r="Y673">
            <v>38929</v>
          </cell>
          <cell r="Z673">
            <v>110.72088724584104</v>
          </cell>
          <cell r="AA673">
            <v>112.89833080424887</v>
          </cell>
          <cell r="AB673">
            <v>42.611336032388664</v>
          </cell>
          <cell r="AC673">
            <v>91.758241758241752</v>
          </cell>
          <cell r="AD673">
            <v>93.959607189179167</v>
          </cell>
          <cell r="AE673">
            <v>84.88095238095238</v>
          </cell>
          <cell r="AF673">
            <v>55.113636363636367</v>
          </cell>
          <cell r="AG673">
            <v>68.812968714491333</v>
          </cell>
          <cell r="AH673">
            <v>101.62866449511401</v>
          </cell>
        </row>
        <row r="674">
          <cell r="B674">
            <v>38930</v>
          </cell>
          <cell r="C674">
            <v>1.1132075471698113</v>
          </cell>
          <cell r="D674">
            <v>119.34959349593497</v>
          </cell>
          <cell r="E674">
            <v>192.47787610619469</v>
          </cell>
          <cell r="F674">
            <v>67.073170731707322</v>
          </cell>
          <cell r="G674">
            <v>147.97212438266649</v>
          </cell>
          <cell r="H674">
            <v>124.39862542955326</v>
          </cell>
          <cell r="I674">
            <v>107.14482758620689</v>
          </cell>
          <cell r="J674">
            <v>133.59776700455413</v>
          </cell>
          <cell r="K674">
            <v>187.46268656716418</v>
          </cell>
          <cell r="M674">
            <v>125.04258943781943</v>
          </cell>
          <cell r="N674">
            <v>133.98368294347674</v>
          </cell>
          <cell r="O674">
            <v>71.739130434782609</v>
          </cell>
          <cell r="P674">
            <v>132.88417017884549</v>
          </cell>
          <cell r="Q674">
            <v>162.90531776913099</v>
          </cell>
          <cell r="Y674">
            <v>38930</v>
          </cell>
          <cell r="Z674">
            <v>109.0573012939002</v>
          </cell>
          <cell r="AA674">
            <v>111.38088012139606</v>
          </cell>
          <cell r="AB674">
            <v>44.02834008097166</v>
          </cell>
          <cell r="AC674">
            <v>90.659340659340657</v>
          </cell>
          <cell r="AD674">
            <v>93.660755377838342</v>
          </cell>
          <cell r="AE674">
            <v>86.19047619047619</v>
          </cell>
          <cell r="AF674">
            <v>55.170454545454547</v>
          </cell>
          <cell r="AG674">
            <v>68.888720551473384</v>
          </cell>
          <cell r="AH674">
            <v>102.28013029315962</v>
          </cell>
        </row>
        <row r="675">
          <cell r="B675">
            <v>38931</v>
          </cell>
          <cell r="C675">
            <v>1.1075471698113208</v>
          </cell>
          <cell r="D675">
            <v>119.51219512195121</v>
          </cell>
          <cell r="E675">
            <v>194.69026548672565</v>
          </cell>
          <cell r="F675">
            <v>67.073170731707322</v>
          </cell>
          <cell r="G675">
            <v>148.22141852142136</v>
          </cell>
          <cell r="H675">
            <v>126.63230240549828</v>
          </cell>
          <cell r="I675">
            <v>107.03448275862068</v>
          </cell>
          <cell r="J675">
            <v>135.83076245041866</v>
          </cell>
          <cell r="K675">
            <v>190.44776119402985</v>
          </cell>
          <cell r="M675">
            <v>125.21294718909711</v>
          </cell>
          <cell r="N675">
            <v>135.52372527616038</v>
          </cell>
          <cell r="O675">
            <v>71.739130434782609</v>
          </cell>
          <cell r="P675">
            <v>133.10804508026425</v>
          </cell>
          <cell r="Q675">
            <v>165.49935149156937</v>
          </cell>
          <cell r="Y675">
            <v>38931</v>
          </cell>
          <cell r="Z675">
            <v>108.50277264325324</v>
          </cell>
          <cell r="AA675">
            <v>111.53262518968134</v>
          </cell>
          <cell r="AB675">
            <v>44.534412955465584</v>
          </cell>
          <cell r="AC675">
            <v>90.659340659340657</v>
          </cell>
          <cell r="AD675">
            <v>93.818549134226316</v>
          </cell>
          <cell r="AE675">
            <v>87.738095238095241</v>
          </cell>
          <cell r="AF675">
            <v>55.113636363636367</v>
          </cell>
          <cell r="AG675">
            <v>70.040148473600496</v>
          </cell>
          <cell r="AH675">
            <v>103.90879478827361</v>
          </cell>
        </row>
        <row r="676">
          <cell r="B676">
            <v>38932</v>
          </cell>
          <cell r="C676">
            <v>1.0999999999999999</v>
          </cell>
          <cell r="D676">
            <v>120.48780487804878</v>
          </cell>
          <cell r="E676">
            <v>191.59292035398229</v>
          </cell>
          <cell r="F676">
            <v>67.479674796747972</v>
          </cell>
          <cell r="G676">
            <v>148.21008696965976</v>
          </cell>
          <cell r="H676">
            <v>125.60137457044674</v>
          </cell>
          <cell r="I676">
            <v>104.82758620689656</v>
          </cell>
          <cell r="J676">
            <v>136.22741295724987</v>
          </cell>
          <cell r="K676">
            <v>186.26865671641789</v>
          </cell>
          <cell r="M676">
            <v>126.2350936967632</v>
          </cell>
          <cell r="N676">
            <v>133.3676660104033</v>
          </cell>
          <cell r="O676">
            <v>72.173913043478265</v>
          </cell>
          <cell r="P676">
            <v>133.09786894838155</v>
          </cell>
          <cell r="Q676">
            <v>161.86770428015564</v>
          </cell>
          <cell r="Y676">
            <v>38932</v>
          </cell>
          <cell r="Z676">
            <v>107.76340110905731</v>
          </cell>
          <cell r="AA676">
            <v>112.44309559939303</v>
          </cell>
          <cell r="AB676">
            <v>43.825910931174086</v>
          </cell>
          <cell r="AC676">
            <v>91.208791208791212</v>
          </cell>
          <cell r="AD676">
            <v>93.811376690754116</v>
          </cell>
          <cell r="AE676">
            <v>87.023809523809518</v>
          </cell>
          <cell r="AF676">
            <v>53.977272727272727</v>
          </cell>
          <cell r="AG676">
            <v>70.244678433452023</v>
          </cell>
          <cell r="AH676">
            <v>101.62866449511401</v>
          </cell>
        </row>
        <row r="677">
          <cell r="B677">
            <v>38933</v>
          </cell>
          <cell r="C677">
            <v>1.0735849056603775</v>
          </cell>
          <cell r="D677">
            <v>120.81300813008131</v>
          </cell>
          <cell r="E677">
            <v>195.57522123893804</v>
          </cell>
          <cell r="F677">
            <v>67.886178861788622</v>
          </cell>
          <cell r="G677">
            <v>148.41499919734841</v>
          </cell>
          <cell r="H677">
            <v>124.74226804123711</v>
          </cell>
          <cell r="I677">
            <v>104.93793103448277</v>
          </cell>
          <cell r="J677">
            <v>136.60937270456881</v>
          </cell>
          <cell r="K677">
            <v>182.68656716417911</v>
          </cell>
          <cell r="M677">
            <v>126.57580919931857</v>
          </cell>
          <cell r="N677">
            <v>136.13974220923384</v>
          </cell>
          <cell r="O677">
            <v>72.608695652173921</v>
          </cell>
          <cell r="P677">
            <v>133.28188733325985</v>
          </cell>
          <cell r="Q677">
            <v>158.75486381322958</v>
          </cell>
          <cell r="Y677">
            <v>38933</v>
          </cell>
          <cell r="Z677">
            <v>105.17560073937153</v>
          </cell>
          <cell r="AA677">
            <v>112.74658573596359</v>
          </cell>
          <cell r="AB677">
            <v>44.736842105263158</v>
          </cell>
          <cell r="AC677">
            <v>91.758241758241752</v>
          </cell>
          <cell r="AD677">
            <v>93.94107837687605</v>
          </cell>
          <cell r="AE677">
            <v>86.428571428571431</v>
          </cell>
          <cell r="AF677">
            <v>54.034090909090907</v>
          </cell>
          <cell r="AG677">
            <v>70.441633209605342</v>
          </cell>
          <cell r="AH677">
            <v>99.674267100977204</v>
          </cell>
        </row>
        <row r="678">
          <cell r="B678">
            <v>38936</v>
          </cell>
          <cell r="C678">
            <v>1.0754716981132075</v>
          </cell>
          <cell r="D678">
            <v>118.86178861788619</v>
          </cell>
          <cell r="E678">
            <v>189.82300884955751</v>
          </cell>
          <cell r="F678">
            <v>67.479674796747972</v>
          </cell>
          <cell r="G678">
            <v>145.43291249209153</v>
          </cell>
          <cell r="H678">
            <v>119.93127147766323</v>
          </cell>
          <cell r="I678">
            <v>101.07586206896553</v>
          </cell>
          <cell r="J678">
            <v>134.89055384163359</v>
          </cell>
          <cell r="K678">
            <v>181.49253731343285</v>
          </cell>
          <cell r="M678">
            <v>124.53151618398637</v>
          </cell>
          <cell r="N678">
            <v>132.13563214425636</v>
          </cell>
          <cell r="O678">
            <v>72.173913043478265</v>
          </cell>
          <cell r="P678">
            <v>130.6038686261374</v>
          </cell>
          <cell r="Q678">
            <v>157.71725032425422</v>
          </cell>
          <cell r="Y678">
            <v>38936</v>
          </cell>
          <cell r="Z678">
            <v>105.36044362292051</v>
          </cell>
          <cell r="AA678">
            <v>110.92564491654022</v>
          </cell>
          <cell r="AB678">
            <v>43.421052631578952</v>
          </cell>
          <cell r="AC678">
            <v>91.208791208791212</v>
          </cell>
          <cell r="AD678">
            <v>92.05353033644738</v>
          </cell>
          <cell r="AE678">
            <v>83.095238095238102</v>
          </cell>
          <cell r="AF678">
            <v>52.045454545454547</v>
          </cell>
          <cell r="AG678">
            <v>69.555336716915392</v>
          </cell>
          <cell r="AH678">
            <v>99.022801302931597</v>
          </cell>
        </row>
        <row r="679">
          <cell r="B679">
            <v>38937</v>
          </cell>
          <cell r="C679">
            <v>1.0698113207547169</v>
          </cell>
          <cell r="D679">
            <v>117.23577235772358</v>
          </cell>
          <cell r="E679">
            <v>192.92035398230087</v>
          </cell>
          <cell r="F679">
            <v>67.886178861788622</v>
          </cell>
          <cell r="G679">
            <v>147.56796570317002</v>
          </cell>
          <cell r="H679">
            <v>122.68041237113403</v>
          </cell>
          <cell r="I679">
            <v>99.2</v>
          </cell>
          <cell r="J679">
            <v>133.86220067577491</v>
          </cell>
          <cell r="K679">
            <v>182.68656716417911</v>
          </cell>
          <cell r="M679">
            <v>122.82793867120954</v>
          </cell>
          <cell r="N679">
            <v>134.29169141001347</v>
          </cell>
          <cell r="O679">
            <v>72.608695652173921</v>
          </cell>
          <cell r="P679">
            <v>132.5212214750303</v>
          </cell>
          <cell r="Q679">
            <v>158.75486381322958</v>
          </cell>
          <cell r="Y679">
            <v>38937</v>
          </cell>
          <cell r="Z679">
            <v>104.80591497227356</v>
          </cell>
          <cell r="AA679">
            <v>109.4081942336874</v>
          </cell>
          <cell r="AB679">
            <v>44.129554655870443</v>
          </cell>
          <cell r="AC679">
            <v>91.758241758241752</v>
          </cell>
          <cell r="AD679">
            <v>93.404938227330604</v>
          </cell>
          <cell r="AE679">
            <v>85</v>
          </cell>
          <cell r="AF679">
            <v>51.079545454545453</v>
          </cell>
          <cell r="AG679">
            <v>69.025073858041068</v>
          </cell>
          <cell r="AH679">
            <v>99.674267100977204</v>
          </cell>
        </row>
        <row r="680">
          <cell r="B680">
            <v>38938</v>
          </cell>
          <cell r="C680">
            <v>1.0792452830188679</v>
          </cell>
          <cell r="D680">
            <v>119.02439024390243</v>
          </cell>
          <cell r="E680">
            <v>202.21238938053099</v>
          </cell>
          <cell r="F680">
            <v>68.699186991869922</v>
          </cell>
          <cell r="G680">
            <v>149.05051039197727</v>
          </cell>
          <cell r="H680">
            <v>123.36769759450172</v>
          </cell>
          <cell r="I680">
            <v>102.62068965517241</v>
          </cell>
          <cell r="J680">
            <v>134.30292346114291</v>
          </cell>
          <cell r="K680">
            <v>182.08955223880596</v>
          </cell>
          <cell r="M680">
            <v>124.70187393526406</v>
          </cell>
          <cell r="N680">
            <v>140.75986920728477</v>
          </cell>
          <cell r="O680">
            <v>73.478260869565219</v>
          </cell>
          <cell r="P680">
            <v>133.85259872967953</v>
          </cell>
          <cell r="Q680">
            <v>158.2360570687419</v>
          </cell>
          <cell r="Y680">
            <v>38938</v>
          </cell>
          <cell r="Z680">
            <v>105.73012939001849</v>
          </cell>
          <cell r="AA680">
            <v>111.0773899848255</v>
          </cell>
          <cell r="AB680">
            <v>46.255060728744937</v>
          </cell>
          <cell r="AC680">
            <v>92.857142857142861</v>
          </cell>
          <cell r="AD680">
            <v>94.343332914940802</v>
          </cell>
          <cell r="AE680">
            <v>85.476190476190467</v>
          </cell>
          <cell r="AF680">
            <v>52.840909090909093</v>
          </cell>
          <cell r="AG680">
            <v>69.252329368987205</v>
          </cell>
          <cell r="AH680">
            <v>99.348534201954394</v>
          </cell>
        </row>
        <row r="681">
          <cell r="B681">
            <v>38939</v>
          </cell>
          <cell r="C681">
            <v>1.0622641509433963</v>
          </cell>
          <cell r="D681">
            <v>116.26016260162602</v>
          </cell>
          <cell r="E681">
            <v>207.52212389380529</v>
          </cell>
          <cell r="F681">
            <v>69.918699186991873</v>
          </cell>
          <cell r="G681">
            <v>149.47072210313601</v>
          </cell>
          <cell r="H681">
            <v>123.36769759450172</v>
          </cell>
          <cell r="I681">
            <v>101.73793103448277</v>
          </cell>
          <cell r="J681">
            <v>135.09622447480533</v>
          </cell>
          <cell r="K681">
            <v>188.05970149253733</v>
          </cell>
          <cell r="M681">
            <v>121.80579216354343</v>
          </cell>
          <cell r="N681">
            <v>144.45597080572549</v>
          </cell>
          <cell r="O681">
            <v>74.782608695652172</v>
          </cell>
          <cell r="P681">
            <v>134.22996362032853</v>
          </cell>
          <cell r="Q681">
            <v>163.42412451361866</v>
          </cell>
          <cell r="Y681">
            <v>38939</v>
          </cell>
          <cell r="Z681">
            <v>104.06654343807764</v>
          </cell>
          <cell r="AA681">
            <v>108.49772382397572</v>
          </cell>
          <cell r="AB681">
            <v>47.469635627530366</v>
          </cell>
          <cell r="AC681">
            <v>94.505494505494497</v>
          </cell>
          <cell r="AD681">
            <v>94.609311027034153</v>
          </cell>
          <cell r="AE681">
            <v>85.476190476190467</v>
          </cell>
          <cell r="AF681">
            <v>52.386363636363633</v>
          </cell>
          <cell r="AG681">
            <v>69.661389288690259</v>
          </cell>
          <cell r="AH681">
            <v>102.60586319218241</v>
          </cell>
        </row>
        <row r="682">
          <cell r="B682">
            <v>38940</v>
          </cell>
          <cell r="C682">
            <v>1.0754716981132075</v>
          </cell>
          <cell r="D682">
            <v>115.77235772357723</v>
          </cell>
          <cell r="E682">
            <v>210.6194690265487</v>
          </cell>
          <cell r="F682">
            <v>69.512195121951208</v>
          </cell>
          <cell r="G682">
            <v>149.00235129699053</v>
          </cell>
          <cell r="H682">
            <v>124.57044673539519</v>
          </cell>
          <cell r="I682">
            <v>100.41379310344827</v>
          </cell>
          <cell r="J682">
            <v>135.36065814602614</v>
          </cell>
          <cell r="K682">
            <v>183.88059701492537</v>
          </cell>
          <cell r="M682">
            <v>121.2947189097104</v>
          </cell>
          <cell r="N682">
            <v>146.61203007148259</v>
          </cell>
          <cell r="O682">
            <v>74.34782608695653</v>
          </cell>
          <cell r="P682">
            <v>133.80935016917817</v>
          </cell>
          <cell r="Q682">
            <v>159.79247730220493</v>
          </cell>
          <cell r="Y682">
            <v>38940</v>
          </cell>
          <cell r="Z682">
            <v>105.36044362292051</v>
          </cell>
          <cell r="AA682">
            <v>108.04248861911987</v>
          </cell>
          <cell r="AB682">
            <v>48.178137651821864</v>
          </cell>
          <cell r="AC682">
            <v>93.956043956043956</v>
          </cell>
          <cell r="AD682">
            <v>94.312850030184038</v>
          </cell>
          <cell r="AE682">
            <v>86.30952380952381</v>
          </cell>
          <cell r="AF682">
            <v>51.70454545454546</v>
          </cell>
          <cell r="AG682">
            <v>69.797742595257944</v>
          </cell>
          <cell r="AH682">
            <v>100.3257328990228</v>
          </cell>
        </row>
        <row r="683">
          <cell r="B683">
            <v>38943</v>
          </cell>
          <cell r="C683">
            <v>1.1132075471698113</v>
          </cell>
          <cell r="D683">
            <v>118.04878048780488</v>
          </cell>
          <cell r="E683">
            <v>216.81415929203541</v>
          </cell>
          <cell r="F683">
            <v>70.731707317073173</v>
          </cell>
          <cell r="G683">
            <v>151.18367501109546</v>
          </cell>
          <cell r="H683">
            <v>123.71134020618557</v>
          </cell>
          <cell r="I683">
            <v>101.95862068965518</v>
          </cell>
          <cell r="J683">
            <v>136.10988688115177</v>
          </cell>
          <cell r="K683">
            <v>183.88059701492537</v>
          </cell>
          <cell r="M683">
            <v>123.67972742759797</v>
          </cell>
          <cell r="N683">
            <v>150.92414860299678</v>
          </cell>
          <cell r="O683">
            <v>75.65217391304347</v>
          </cell>
          <cell r="P683">
            <v>135.76825555659201</v>
          </cell>
          <cell r="Q683">
            <v>159.79247730220493</v>
          </cell>
          <cell r="Y683">
            <v>38943</v>
          </cell>
          <cell r="Z683">
            <v>109.0573012939002</v>
          </cell>
          <cell r="AA683">
            <v>110.16691957511382</v>
          </cell>
          <cell r="AB683">
            <v>49.595141700404859</v>
          </cell>
          <cell r="AC683">
            <v>95.604395604395606</v>
          </cell>
          <cell r="AD683">
            <v>95.693545398578664</v>
          </cell>
          <cell r="AE683">
            <v>85.714285714285708</v>
          </cell>
          <cell r="AF683">
            <v>52.5</v>
          </cell>
          <cell r="AG683">
            <v>70.184076963866389</v>
          </cell>
          <cell r="AH683">
            <v>100.3257328990228</v>
          </cell>
        </row>
        <row r="684">
          <cell r="B684">
            <v>38944</v>
          </cell>
          <cell r="C684">
            <v>1.1169811320754717</v>
          </cell>
          <cell r="D684">
            <v>116.26016260162602</v>
          </cell>
          <cell r="E684">
            <v>207.52212389380529</v>
          </cell>
          <cell r="F684">
            <v>71.544715447154474</v>
          </cell>
          <cell r="G684">
            <v>151.57083636294962</v>
          </cell>
          <cell r="H684">
            <v>125.08591065292096</v>
          </cell>
          <cell r="I684">
            <v>103.94482758620688</v>
          </cell>
          <cell r="J684">
            <v>137.91685030116054</v>
          </cell>
          <cell r="K684">
            <v>182.08955223880596</v>
          </cell>
          <cell r="M684">
            <v>121.80579216354343</v>
          </cell>
          <cell r="N684">
            <v>144.45597080572549</v>
          </cell>
          <cell r="O684">
            <v>76.521739130434781</v>
          </cell>
          <cell r="P684">
            <v>136.11594006258323</v>
          </cell>
          <cell r="Q684">
            <v>158.2360570687419</v>
          </cell>
          <cell r="Y684">
            <v>38944</v>
          </cell>
          <cell r="Z684">
            <v>109.42698706099816</v>
          </cell>
          <cell r="AA684">
            <v>108.49772382397572</v>
          </cell>
          <cell r="AB684">
            <v>47.469635627530366</v>
          </cell>
          <cell r="AC684">
            <v>96.703296703296701</v>
          </cell>
          <cell r="AD684">
            <v>95.938603883878145</v>
          </cell>
          <cell r="AE684">
            <v>86.666666666666671</v>
          </cell>
          <cell r="AF684">
            <v>53.52272727272728</v>
          </cell>
          <cell r="AG684">
            <v>71.115824558745558</v>
          </cell>
          <cell r="AH684">
            <v>99.348534201954394</v>
          </cell>
        </row>
        <row r="685">
          <cell r="B685">
            <v>38945</v>
          </cell>
          <cell r="C685">
            <v>1.120754716981132</v>
          </cell>
          <cell r="D685">
            <v>117.23577235772358</v>
          </cell>
          <cell r="E685">
            <v>212.83185840707964</v>
          </cell>
          <cell r="F685">
            <v>72.764227642276424</v>
          </cell>
          <cell r="G685">
            <v>153.89474877005449</v>
          </cell>
          <cell r="H685">
            <v>126.63230240549828</v>
          </cell>
          <cell r="I685">
            <v>106.92413793103448</v>
          </cell>
          <cell r="J685">
            <v>139.78257675921844</v>
          </cell>
          <cell r="K685">
            <v>182.08955223880596</v>
          </cell>
          <cell r="M685">
            <v>122.82793867120954</v>
          </cell>
          <cell r="N685">
            <v>148.15207240416623</v>
          </cell>
          <cell r="O685">
            <v>77.826086956521735</v>
          </cell>
          <cell r="P685">
            <v>138.20289510952063</v>
          </cell>
          <cell r="Q685">
            <v>158.2360570687419</v>
          </cell>
          <cell r="Y685">
            <v>38945</v>
          </cell>
          <cell r="Z685">
            <v>109.79667282809611</v>
          </cell>
          <cell r="AA685">
            <v>109.4081942336874</v>
          </cell>
          <cell r="AB685">
            <v>48.684210526315788</v>
          </cell>
          <cell r="AC685">
            <v>98.35164835164835</v>
          </cell>
          <cell r="AD685">
            <v>97.409552499297703</v>
          </cell>
          <cell r="AE685">
            <v>87.738095238095241</v>
          </cell>
          <cell r="AF685">
            <v>55.05681818181818</v>
          </cell>
          <cell r="AG685">
            <v>72.077872888417545</v>
          </cell>
          <cell r="AH685">
            <v>99.348534201954394</v>
          </cell>
        </row>
        <row r="686">
          <cell r="B686">
            <v>38946</v>
          </cell>
          <cell r="C686">
            <v>1.1283018867924528</v>
          </cell>
          <cell r="D686">
            <v>116.09756097560975</v>
          </cell>
          <cell r="E686">
            <v>213.27433628318585</v>
          </cell>
          <cell r="F686">
            <v>71.951219512195124</v>
          </cell>
          <cell r="G686">
            <v>154.0581119746173</v>
          </cell>
          <cell r="H686">
            <v>124.05498281786942</v>
          </cell>
          <cell r="I686">
            <v>109.24137931034483</v>
          </cell>
          <cell r="J686">
            <v>140.25268106361096</v>
          </cell>
          <cell r="K686">
            <v>178.50746268656715</v>
          </cell>
          <cell r="M686">
            <v>121.63543441226577</v>
          </cell>
          <cell r="N686">
            <v>148.46008087070297</v>
          </cell>
          <cell r="O686">
            <v>76.956521739130437</v>
          </cell>
          <cell r="P686">
            <v>138.3496010108291</v>
          </cell>
          <cell r="Q686">
            <v>155.12321660181584</v>
          </cell>
          <cell r="Y686">
            <v>38946</v>
          </cell>
          <cell r="Z686">
            <v>110.53604436229205</v>
          </cell>
          <cell r="AA686">
            <v>108.34597875569042</v>
          </cell>
          <cell r="AB686">
            <v>48.785425101214571</v>
          </cell>
          <cell r="AC686">
            <v>97.252747252747255</v>
          </cell>
          <cell r="AD686">
            <v>97.512955226021631</v>
          </cell>
          <cell r="AE686">
            <v>85.952380952380963</v>
          </cell>
          <cell r="AF686">
            <v>56.25</v>
          </cell>
          <cell r="AG686">
            <v>72.320278766760097</v>
          </cell>
          <cell r="AH686">
            <v>97.394136807817588</v>
          </cell>
        </row>
        <row r="687">
          <cell r="B687">
            <v>38947</v>
          </cell>
          <cell r="C687">
            <v>1.1301886792452829</v>
          </cell>
          <cell r="D687">
            <v>116.58536585365853</v>
          </cell>
          <cell r="E687">
            <v>211.50442477876106</v>
          </cell>
          <cell r="F687">
            <v>72.764227642276424</v>
          </cell>
          <cell r="G687">
            <v>155.00146365876921</v>
          </cell>
          <cell r="H687">
            <v>124.91408934707904</v>
          </cell>
          <cell r="I687">
            <v>112.55172413793105</v>
          </cell>
          <cell r="J687">
            <v>141.35448802703098</v>
          </cell>
          <cell r="K687">
            <v>178.50746268656715</v>
          </cell>
          <cell r="M687">
            <v>122.1465076660988</v>
          </cell>
          <cell r="N687">
            <v>147.22804700455606</v>
          </cell>
          <cell r="O687">
            <v>77.826086956521735</v>
          </cell>
          <cell r="P687">
            <v>139.1967639900613</v>
          </cell>
          <cell r="Q687">
            <v>155.12321660181584</v>
          </cell>
          <cell r="Y687">
            <v>38947</v>
          </cell>
          <cell r="Z687">
            <v>110.72088724584104</v>
          </cell>
          <cell r="AA687">
            <v>108.80121396054628</v>
          </cell>
          <cell r="AB687">
            <v>48.380566801619437</v>
          </cell>
          <cell r="AC687">
            <v>98.35164835164835</v>
          </cell>
          <cell r="AD687">
            <v>98.110061145080607</v>
          </cell>
          <cell r="AE687">
            <v>86.547619047619051</v>
          </cell>
          <cell r="AF687">
            <v>57.95454545454546</v>
          </cell>
          <cell r="AG687">
            <v>72.888417544125446</v>
          </cell>
          <cell r="AH687">
            <v>97.394136807817588</v>
          </cell>
        </row>
        <row r="688">
          <cell r="B688">
            <v>38950</v>
          </cell>
          <cell r="C688">
            <v>1.1056603773584905</v>
          </cell>
          <cell r="D688">
            <v>117.07317073170731</v>
          </cell>
          <cell r="E688">
            <v>209.29203539823007</v>
          </cell>
          <cell r="F688">
            <v>71.544715447154474</v>
          </cell>
          <cell r="G688">
            <v>153.37349738902162</v>
          </cell>
          <cell r="H688">
            <v>123.8831615120275</v>
          </cell>
          <cell r="I688">
            <v>109.24137931034483</v>
          </cell>
          <cell r="J688">
            <v>141.04598207727338</v>
          </cell>
          <cell r="K688">
            <v>182.08955223880596</v>
          </cell>
          <cell r="M688">
            <v>122.65758091993186</v>
          </cell>
          <cell r="N688">
            <v>145.68800467187242</v>
          </cell>
          <cell r="O688">
            <v>76.521739130434781</v>
          </cell>
          <cell r="P688">
            <v>137.73479304291786</v>
          </cell>
          <cell r="Q688">
            <v>158.2360570687419</v>
          </cell>
          <cell r="Y688">
            <v>38950</v>
          </cell>
          <cell r="Z688">
            <v>108.31792975970424</v>
          </cell>
          <cell r="AA688">
            <v>109.25644916540212</v>
          </cell>
          <cell r="AB688">
            <v>47.874493927125506</v>
          </cell>
          <cell r="AC688">
            <v>96.703296703296701</v>
          </cell>
          <cell r="AD688">
            <v>97.079620099577426</v>
          </cell>
          <cell r="AE688">
            <v>85.833333333333329</v>
          </cell>
          <cell r="AF688">
            <v>56.25</v>
          </cell>
          <cell r="AG688">
            <v>72.729338686463151</v>
          </cell>
          <cell r="AH688">
            <v>99.348534201954394</v>
          </cell>
        </row>
        <row r="689">
          <cell r="B689">
            <v>38951</v>
          </cell>
          <cell r="C689">
            <v>1.0999999999999999</v>
          </cell>
          <cell r="D689">
            <v>117.72357723577235</v>
          </cell>
          <cell r="E689">
            <v>211.50442477876106</v>
          </cell>
          <cell r="F689">
            <v>71.544715447154474</v>
          </cell>
          <cell r="G689">
            <v>155.03168113013345</v>
          </cell>
          <cell r="H689">
            <v>126.28865979381443</v>
          </cell>
          <cell r="I689">
            <v>108.91034482758621</v>
          </cell>
          <cell r="J689">
            <v>141.44263258410459</v>
          </cell>
          <cell r="K689">
            <v>183.28358208955225</v>
          </cell>
          <cell r="M689">
            <v>123.3390119250426</v>
          </cell>
          <cell r="N689">
            <v>147.22804700455606</v>
          </cell>
          <cell r="O689">
            <v>76.521739130434781</v>
          </cell>
          <cell r="P689">
            <v>139.22390034174842</v>
          </cell>
          <cell r="Q689">
            <v>159.27367055771725</v>
          </cell>
          <cell r="Y689">
            <v>38951</v>
          </cell>
          <cell r="Z689">
            <v>107.76340110905731</v>
          </cell>
          <cell r="AA689">
            <v>109.86342943854324</v>
          </cell>
          <cell r="AB689">
            <v>48.380566801619437</v>
          </cell>
          <cell r="AC689">
            <v>96.703296703296701</v>
          </cell>
          <cell r="AD689">
            <v>98.129187661006412</v>
          </cell>
          <cell r="AE689">
            <v>87.5</v>
          </cell>
          <cell r="AF689">
            <v>56.079545454545453</v>
          </cell>
          <cell r="AG689">
            <v>72.933868646314679</v>
          </cell>
          <cell r="AH689">
            <v>100</v>
          </cell>
        </row>
        <row r="690">
          <cell r="B690">
            <v>38952</v>
          </cell>
          <cell r="C690">
            <v>1.0924528301886793</v>
          </cell>
          <cell r="D690">
            <v>118.37398373983741</v>
          </cell>
          <cell r="E690">
            <v>214.15929203539827</v>
          </cell>
          <cell r="F690">
            <v>71.544715447154474</v>
          </cell>
          <cell r="G690">
            <v>154.89098102909375</v>
          </cell>
          <cell r="H690">
            <v>126.46048109965635</v>
          </cell>
          <cell r="I690">
            <v>109.24137931034483</v>
          </cell>
          <cell r="J690">
            <v>142.38284119288966</v>
          </cell>
          <cell r="K690">
            <v>189.85074626865674</v>
          </cell>
          <cell r="M690">
            <v>124.02044293015334</v>
          </cell>
          <cell r="N690">
            <v>149.07609780377641</v>
          </cell>
          <cell r="O690">
            <v>76.521739130434781</v>
          </cell>
          <cell r="P690">
            <v>139.09754670420529</v>
          </cell>
          <cell r="Q690">
            <v>164.98054474708169</v>
          </cell>
          <cell r="Y690">
            <v>38952</v>
          </cell>
          <cell r="Z690">
            <v>107.02402957486137</v>
          </cell>
          <cell r="AA690">
            <v>110.47040971168438</v>
          </cell>
          <cell r="AB690">
            <v>48.987854251012145</v>
          </cell>
          <cell r="AC690">
            <v>96.703296703296701</v>
          </cell>
          <cell r="AD690">
            <v>98.040129821226856</v>
          </cell>
          <cell r="AE690">
            <v>87.61904761904762</v>
          </cell>
          <cell r="AF690">
            <v>56.25</v>
          </cell>
          <cell r="AG690">
            <v>73.418680402999783</v>
          </cell>
          <cell r="AH690">
            <v>103.58306188925081</v>
          </cell>
        </row>
        <row r="691">
          <cell r="B691">
            <v>38953</v>
          </cell>
          <cell r="C691">
            <v>1.0830188679245283</v>
          </cell>
          <cell r="D691">
            <v>118.04878048780488</v>
          </cell>
          <cell r="E691">
            <v>209.73451327433628</v>
          </cell>
          <cell r="F691">
            <v>70.731707317073173</v>
          </cell>
          <cell r="G691">
            <v>153.26207046336603</v>
          </cell>
          <cell r="H691">
            <v>127.14776632302404</v>
          </cell>
          <cell r="I691">
            <v>108.13793103448275</v>
          </cell>
          <cell r="J691">
            <v>141.69237549581314</v>
          </cell>
          <cell r="K691">
            <v>185.67164179104478</v>
          </cell>
          <cell r="M691">
            <v>123.67972742759797</v>
          </cell>
          <cell r="N691">
            <v>145.99601313840913</v>
          </cell>
          <cell r="O691">
            <v>75.65217391304347</v>
          </cell>
          <cell r="P691">
            <v>137.6347277460716</v>
          </cell>
          <cell r="Q691">
            <v>161.34889753566796</v>
          </cell>
          <cell r="Y691">
            <v>38953</v>
          </cell>
          <cell r="Z691">
            <v>106.09981515711647</v>
          </cell>
          <cell r="AA691">
            <v>110.16691957511382</v>
          </cell>
          <cell r="AB691">
            <v>47.97570850202429</v>
          </cell>
          <cell r="AC691">
            <v>95.604395604395606</v>
          </cell>
          <cell r="AD691">
            <v>97.009091072101</v>
          </cell>
          <cell r="AE691">
            <v>88.095238095238088</v>
          </cell>
          <cell r="AF691">
            <v>55.68181818181818</v>
          </cell>
          <cell r="AG691">
            <v>73.062646769184155</v>
          </cell>
          <cell r="AH691">
            <v>101.30293159609121</v>
          </cell>
        </row>
        <row r="692">
          <cell r="B692">
            <v>38954</v>
          </cell>
          <cell r="C692">
            <v>1.1150943396226414</v>
          </cell>
          <cell r="D692">
            <v>121.46341463414633</v>
          </cell>
          <cell r="E692">
            <v>189.38053097345133</v>
          </cell>
          <cell r="F692">
            <v>71.544715447154474</v>
          </cell>
          <cell r="G692">
            <v>152.95800715776352</v>
          </cell>
          <cell r="H692">
            <v>125.42955326460481</v>
          </cell>
          <cell r="I692">
            <v>102.84137931034482</v>
          </cell>
          <cell r="J692">
            <v>140.78154840605256</v>
          </cell>
          <cell r="K692">
            <v>186.26865671641789</v>
          </cell>
          <cell r="M692">
            <v>127.25724020442929</v>
          </cell>
          <cell r="N692">
            <v>131.82762367771966</v>
          </cell>
          <cell r="O692">
            <v>76.521739130434781</v>
          </cell>
          <cell r="P692">
            <v>137.36166820721996</v>
          </cell>
          <cell r="Q692">
            <v>161.86770428015564</v>
          </cell>
          <cell r="Y692">
            <v>38954</v>
          </cell>
          <cell r="Z692">
            <v>109.24214417744918</v>
          </cell>
          <cell r="AA692">
            <v>113.35356600910471</v>
          </cell>
          <cell r="AB692">
            <v>43.319838056680162</v>
          </cell>
          <cell r="AC692">
            <v>96.703296703296701</v>
          </cell>
          <cell r="AD692">
            <v>96.816630505597487</v>
          </cell>
          <cell r="AE692">
            <v>86.904761904761912</v>
          </cell>
          <cell r="AF692">
            <v>52.954545454545453</v>
          </cell>
          <cell r="AG692">
            <v>72.592985379895467</v>
          </cell>
          <cell r="AH692">
            <v>101.62866449511401</v>
          </cell>
        </row>
        <row r="693">
          <cell r="B693">
            <v>38957</v>
          </cell>
          <cell r="C693">
            <v>1.1037735849056605</v>
          </cell>
          <cell r="D693">
            <v>121.78861788617886</v>
          </cell>
          <cell r="E693">
            <v>178.76106194690266</v>
          </cell>
          <cell r="F693">
            <v>71.951219512195124</v>
          </cell>
          <cell r="G693">
            <v>151.11096422062531</v>
          </cell>
          <cell r="H693">
            <v>121.30584192439862</v>
          </cell>
          <cell r="I693">
            <v>99.531034482758614</v>
          </cell>
          <cell r="J693">
            <v>138.10783017482004</v>
          </cell>
          <cell r="K693">
            <v>183.28358208955225</v>
          </cell>
          <cell r="M693">
            <v>127.59795570698466</v>
          </cell>
          <cell r="N693">
            <v>124.43542048083818</v>
          </cell>
          <cell r="O693">
            <v>76.956521739130437</v>
          </cell>
          <cell r="P693">
            <v>135.70295871034489</v>
          </cell>
          <cell r="Q693">
            <v>159.27367055771725</v>
          </cell>
          <cell r="Y693">
            <v>38957</v>
          </cell>
          <cell r="Z693">
            <v>108.13308687615526</v>
          </cell>
          <cell r="AA693">
            <v>113.65705614567527</v>
          </cell>
          <cell r="AB693">
            <v>40.890688259109311</v>
          </cell>
          <cell r="AC693">
            <v>97.252747252747255</v>
          </cell>
          <cell r="AD693">
            <v>95.647522219632179</v>
          </cell>
          <cell r="AE693">
            <v>84.047619047619051</v>
          </cell>
          <cell r="AF693">
            <v>51.249999999999993</v>
          </cell>
          <cell r="AG693">
            <v>71.214301946822218</v>
          </cell>
          <cell r="AH693">
            <v>100</v>
          </cell>
        </row>
        <row r="694">
          <cell r="B694">
            <v>38958</v>
          </cell>
          <cell r="C694">
            <v>1.1094339622641509</v>
          </cell>
          <cell r="D694">
            <v>121.78861788617886</v>
          </cell>
          <cell r="E694">
            <v>185.84070796460176</v>
          </cell>
          <cell r="F694">
            <v>73.170731707317074</v>
          </cell>
          <cell r="G694">
            <v>152.59728609335309</v>
          </cell>
          <cell r="H694">
            <v>120.96219931271477</v>
          </cell>
          <cell r="I694">
            <v>99.862068965517238</v>
          </cell>
          <cell r="J694">
            <v>139.07742030262963</v>
          </cell>
          <cell r="K694">
            <v>183.28358208955225</v>
          </cell>
          <cell r="M694">
            <v>127.59795570698466</v>
          </cell>
          <cell r="N694">
            <v>129.36355594542582</v>
          </cell>
          <cell r="O694">
            <v>78.260869565217391</v>
          </cell>
          <cell r="P694">
            <v>137.03772800895499</v>
          </cell>
          <cell r="Q694">
            <v>159.27367055771725</v>
          </cell>
          <cell r="Y694">
            <v>38958</v>
          </cell>
          <cell r="Z694">
            <v>108.68761552680222</v>
          </cell>
          <cell r="AA694">
            <v>113.65705614567527</v>
          </cell>
          <cell r="AB694">
            <v>42.51012145748988</v>
          </cell>
          <cell r="AC694">
            <v>98.901098901098905</v>
          </cell>
          <cell r="AD694">
            <v>96.588307721733102</v>
          </cell>
          <cell r="AE694">
            <v>83.80952380952381</v>
          </cell>
          <cell r="AF694">
            <v>51.42045454545454</v>
          </cell>
          <cell r="AG694">
            <v>71.714264070903724</v>
          </cell>
          <cell r="AH694">
            <v>100</v>
          </cell>
        </row>
        <row r="695">
          <cell r="B695">
            <v>38959</v>
          </cell>
          <cell r="C695">
            <v>1.1113207547169812</v>
          </cell>
          <cell r="D695">
            <v>121.95121951219512</v>
          </cell>
          <cell r="E695">
            <v>179.64601769911502</v>
          </cell>
          <cell r="F695">
            <v>73.170731707317074</v>
          </cell>
          <cell r="G695">
            <v>152.28283553196914</v>
          </cell>
          <cell r="H695">
            <v>120.10309278350515</v>
          </cell>
          <cell r="I695">
            <v>97.103448275862064</v>
          </cell>
          <cell r="J695">
            <v>137.44674599676802</v>
          </cell>
          <cell r="K695">
            <v>184.47761194029852</v>
          </cell>
          <cell r="M695">
            <v>127.76831345826236</v>
          </cell>
          <cell r="N695">
            <v>125.05143741391163</v>
          </cell>
          <cell r="O695">
            <v>78.260869565217391</v>
          </cell>
          <cell r="P695">
            <v>136.75534034921094</v>
          </cell>
          <cell r="Q695">
            <v>160.31128404669261</v>
          </cell>
          <cell r="Y695">
            <v>38959</v>
          </cell>
          <cell r="Z695">
            <v>108.8724584103512</v>
          </cell>
          <cell r="AA695">
            <v>113.80880121396055</v>
          </cell>
          <cell r="AB695">
            <v>41.093117408906885</v>
          </cell>
          <cell r="AC695">
            <v>98.901098901098905</v>
          </cell>
          <cell r="AD695">
            <v>96.38927241538012</v>
          </cell>
          <cell r="AE695">
            <v>83.214285714285722</v>
          </cell>
          <cell r="AF695">
            <v>50</v>
          </cell>
          <cell r="AG695">
            <v>70.873418680403006</v>
          </cell>
          <cell r="AH695">
            <v>100.65146579804561</v>
          </cell>
        </row>
        <row r="696">
          <cell r="B696">
            <v>38960</v>
          </cell>
          <cell r="C696">
            <v>1.118867924528302</v>
          </cell>
          <cell r="D696">
            <v>126.01626016260164</v>
          </cell>
          <cell r="E696">
            <v>180.53097345132741</v>
          </cell>
          <cell r="F696">
            <v>73.983739837398375</v>
          </cell>
          <cell r="G696">
            <v>154.34140076865691</v>
          </cell>
          <cell r="H696">
            <v>120.44673539518899</v>
          </cell>
          <cell r="I696">
            <v>97.213793103448282</v>
          </cell>
          <cell r="J696">
            <v>137.21169384457176</v>
          </cell>
          <cell r="K696">
            <v>186.26865671641789</v>
          </cell>
          <cell r="M696">
            <v>132.02725724020442</v>
          </cell>
          <cell r="N696">
            <v>125.66745434698507</v>
          </cell>
          <cell r="O696">
            <v>79.130434782608688</v>
          </cell>
          <cell r="P696">
            <v>138.60400430789582</v>
          </cell>
          <cell r="Q696">
            <v>161.86770428015564</v>
          </cell>
          <cell r="Y696">
            <v>38960</v>
          </cell>
          <cell r="Z696">
            <v>109.61182994454714</v>
          </cell>
          <cell r="AA696">
            <v>117.60242792109257</v>
          </cell>
          <cell r="AB696">
            <v>41.295546558704451</v>
          </cell>
          <cell r="AC696">
            <v>100</v>
          </cell>
          <cell r="AD696">
            <v>97.692266312826121</v>
          </cell>
          <cell r="AE696">
            <v>83.452380952380949</v>
          </cell>
          <cell r="AF696">
            <v>50.056818181818187</v>
          </cell>
          <cell r="AG696">
            <v>70.752215741231737</v>
          </cell>
          <cell r="AH696">
            <v>101.62866449511401</v>
          </cell>
        </row>
        <row r="697">
          <cell r="B697">
            <v>38961</v>
          </cell>
          <cell r="C697">
            <v>1.0999999999999999</v>
          </cell>
          <cell r="D697">
            <v>124.8780487804878</v>
          </cell>
          <cell r="E697">
            <v>184.51327433628319</v>
          </cell>
          <cell r="F697">
            <v>73.170731707317074</v>
          </cell>
          <cell r="G697">
            <v>154.23658391486228</v>
          </cell>
          <cell r="H697">
            <v>119.7594501718213</v>
          </cell>
          <cell r="I697">
            <v>96.551724137931032</v>
          </cell>
          <cell r="J697">
            <v>136.66813574261789</v>
          </cell>
          <cell r="K697">
            <v>183.88059701492537</v>
          </cell>
          <cell r="M697">
            <v>130.83475298126064</v>
          </cell>
          <cell r="N697">
            <v>128.43953054581561</v>
          </cell>
          <cell r="O697">
            <v>78.260869565217391</v>
          </cell>
          <cell r="P697">
            <v>138.50987508798116</v>
          </cell>
          <cell r="Q697">
            <v>159.79247730220493</v>
          </cell>
          <cell r="Y697">
            <v>38961</v>
          </cell>
          <cell r="Z697">
            <v>107.76340110905731</v>
          </cell>
          <cell r="AA697">
            <v>116.5402124430956</v>
          </cell>
          <cell r="AB697">
            <v>42.206477732793523</v>
          </cell>
          <cell r="AC697">
            <v>98.901098901098905</v>
          </cell>
          <cell r="AD697">
            <v>97.625921210708469</v>
          </cell>
          <cell r="AE697">
            <v>82.976190476190482</v>
          </cell>
          <cell r="AF697">
            <v>49.715909090909086</v>
          </cell>
          <cell r="AG697">
            <v>70.47193394439816</v>
          </cell>
          <cell r="AH697">
            <v>100.3257328990228</v>
          </cell>
        </row>
        <row r="698">
          <cell r="B698">
            <v>38964</v>
          </cell>
          <cell r="C698">
            <v>110.37735849056605</v>
          </cell>
          <cell r="D698">
            <v>126.66666666666666</v>
          </cell>
          <cell r="E698">
            <v>193.36283185840708</v>
          </cell>
          <cell r="F698">
            <v>73.577235772357724</v>
          </cell>
          <cell r="G698">
            <v>154.23658391486228</v>
          </cell>
          <cell r="H698">
            <v>120.79037800687284</v>
          </cell>
          <cell r="I698">
            <v>101.07586206896553</v>
          </cell>
          <cell r="J698">
            <v>138.41633612457761</v>
          </cell>
          <cell r="K698">
            <v>184.47761194029852</v>
          </cell>
          <cell r="M698">
            <v>132.70868824531516</v>
          </cell>
          <cell r="N698">
            <v>134.5996998765502</v>
          </cell>
          <cell r="O698">
            <v>78.695652173913047</v>
          </cell>
          <cell r="P698">
            <v>138.50987508798116</v>
          </cell>
          <cell r="Q698">
            <v>160.31128404669261</v>
          </cell>
          <cell r="Y698">
            <v>38964</v>
          </cell>
          <cell r="Z698">
            <v>107.76340110905731</v>
          </cell>
          <cell r="AA698">
            <v>116.5402124430956</v>
          </cell>
          <cell r="AB698">
            <v>42.206477732793523</v>
          </cell>
          <cell r="AC698">
            <v>98.901098901098905</v>
          </cell>
          <cell r="AD698">
            <v>97.625921210708469</v>
          </cell>
          <cell r="AE698">
            <v>82.976190476190482</v>
          </cell>
          <cell r="AF698">
            <v>49.715909090909086</v>
          </cell>
          <cell r="AG698">
            <v>70.47193394439816</v>
          </cell>
          <cell r="AH698">
            <v>100.3257328990228</v>
          </cell>
        </row>
        <row r="699">
          <cell r="B699">
            <v>38965</v>
          </cell>
          <cell r="C699">
            <v>1.1245283018867924</v>
          </cell>
          <cell r="D699">
            <v>126.01626016260164</v>
          </cell>
          <cell r="E699">
            <v>204.42477876106193</v>
          </cell>
          <cell r="F699">
            <v>73.983739837398375</v>
          </cell>
          <cell r="G699">
            <v>155.93631667909992</v>
          </cell>
          <cell r="H699">
            <v>123.71134020618557</v>
          </cell>
          <cell r="I699">
            <v>103.72413793103448</v>
          </cell>
          <cell r="J699">
            <v>139.25370941677684</v>
          </cell>
          <cell r="K699">
            <v>186.86567164179104</v>
          </cell>
          <cell r="M699">
            <v>132.02725724020442</v>
          </cell>
          <cell r="N699">
            <v>142.29991153996841</v>
          </cell>
          <cell r="O699">
            <v>79.130434782608688</v>
          </cell>
          <cell r="P699">
            <v>140.03629487038154</v>
          </cell>
          <cell r="Q699">
            <v>162.38651102464331</v>
          </cell>
          <cell r="Y699">
            <v>38965</v>
          </cell>
          <cell r="Z699">
            <v>110.16635859519408</v>
          </cell>
          <cell r="AA699">
            <v>117.60242792109257</v>
          </cell>
          <cell r="AB699">
            <v>46.761133603238868</v>
          </cell>
          <cell r="AC699">
            <v>100</v>
          </cell>
          <cell r="AD699">
            <v>98.701787731535447</v>
          </cell>
          <cell r="AE699">
            <v>85.714285714285708</v>
          </cell>
          <cell r="AF699">
            <v>53.409090909090907</v>
          </cell>
          <cell r="AG699">
            <v>71.80516627528219</v>
          </cell>
          <cell r="AH699">
            <v>101.95439739413681</v>
          </cell>
        </row>
        <row r="700">
          <cell r="B700">
            <v>38966</v>
          </cell>
          <cell r="C700">
            <v>1.1245283018867924</v>
          </cell>
          <cell r="D700">
            <v>126.01626016260164</v>
          </cell>
          <cell r="E700">
            <v>192.92035398230087</v>
          </cell>
          <cell r="F700">
            <v>73.577235772357724</v>
          </cell>
          <cell r="G700">
            <v>155.13083220804728</v>
          </cell>
          <cell r="H700">
            <v>122.16494845360826</v>
          </cell>
          <cell r="I700">
            <v>99.641379310344831</v>
          </cell>
          <cell r="J700">
            <v>138.82767739092111</v>
          </cell>
          <cell r="K700">
            <v>182.68656716417911</v>
          </cell>
          <cell r="M700">
            <v>132.02725724020442</v>
          </cell>
          <cell r="N700">
            <v>134.29169141001347</v>
          </cell>
          <cell r="O700">
            <v>78.695652173913047</v>
          </cell>
          <cell r="P700">
            <v>139.31294149572179</v>
          </cell>
          <cell r="Q700">
            <v>158.75486381322958</v>
          </cell>
          <cell r="Y700">
            <v>38966</v>
          </cell>
          <cell r="Z700">
            <v>110.16635859519408</v>
          </cell>
          <cell r="AA700">
            <v>117.60242792109257</v>
          </cell>
          <cell r="AB700">
            <v>44.129554655870443</v>
          </cell>
          <cell r="AC700">
            <v>99.45054945054946</v>
          </cell>
          <cell r="AD700">
            <v>98.191946541387992</v>
          </cell>
          <cell r="AE700">
            <v>84.642857142857139</v>
          </cell>
          <cell r="AF700">
            <v>51.30681818181818</v>
          </cell>
          <cell r="AG700">
            <v>71.585485948034247</v>
          </cell>
          <cell r="AH700">
            <v>99.674267100977204</v>
          </cell>
        </row>
        <row r="701">
          <cell r="B701">
            <v>38967</v>
          </cell>
          <cell r="C701">
            <v>1.1018867924528302</v>
          </cell>
          <cell r="D701">
            <v>122.60162601626017</v>
          </cell>
          <cell r="E701">
            <v>195.57522123893804</v>
          </cell>
          <cell r="F701">
            <v>72.764227642276424</v>
          </cell>
          <cell r="G701">
            <v>152.35837921037972</v>
          </cell>
          <cell r="H701">
            <v>121.13402061855669</v>
          </cell>
          <cell r="I701">
            <v>97.655172413793096</v>
          </cell>
          <cell r="J701">
            <v>138.15190245335683</v>
          </cell>
          <cell r="K701">
            <v>182.08955223880596</v>
          </cell>
          <cell r="M701">
            <v>128.44974446337309</v>
          </cell>
          <cell r="N701">
            <v>136.13974220923384</v>
          </cell>
          <cell r="O701">
            <v>77.826086956521735</v>
          </cell>
          <cell r="P701">
            <v>136.82318122842872</v>
          </cell>
          <cell r="Q701">
            <v>158.2360570687419</v>
          </cell>
          <cell r="Y701">
            <v>38967</v>
          </cell>
          <cell r="Z701">
            <v>107.94824399260628</v>
          </cell>
          <cell r="AA701">
            <v>114.41578148710167</v>
          </cell>
          <cell r="AB701">
            <v>44.736842105263158</v>
          </cell>
          <cell r="AC701">
            <v>98.35164835164835</v>
          </cell>
          <cell r="AD701">
            <v>96.437088705194654</v>
          </cell>
          <cell r="AE701">
            <v>83.928571428571431</v>
          </cell>
          <cell r="AF701">
            <v>50.284090909090907</v>
          </cell>
          <cell r="AG701">
            <v>71.237027497916841</v>
          </cell>
          <cell r="AH701">
            <v>99.348534201954394</v>
          </cell>
        </row>
        <row r="702">
          <cell r="B702">
            <v>38968</v>
          </cell>
          <cell r="C702">
            <v>1.0943396226415094</v>
          </cell>
          <cell r="D702">
            <v>121.13821138211382</v>
          </cell>
          <cell r="E702">
            <v>196.46017699115043</v>
          </cell>
          <cell r="F702">
            <v>72.764227642276424</v>
          </cell>
          <cell r="G702">
            <v>152.96839441354498</v>
          </cell>
          <cell r="H702">
            <v>120.79037800687284</v>
          </cell>
          <cell r="I702">
            <v>96.220689655172407</v>
          </cell>
          <cell r="J702">
            <v>138.98927574555603</v>
          </cell>
          <cell r="K702">
            <v>185.07462686567163</v>
          </cell>
          <cell r="M702">
            <v>126.91652470187394</v>
          </cell>
          <cell r="N702">
            <v>136.75575914230728</v>
          </cell>
          <cell r="O702">
            <v>77.826086956521735</v>
          </cell>
          <cell r="P702">
            <v>137.37099632811243</v>
          </cell>
          <cell r="Q702">
            <v>160.83009079118028</v>
          </cell>
          <cell r="Y702">
            <v>38968</v>
          </cell>
          <cell r="Z702">
            <v>107.20887245841035</v>
          </cell>
          <cell r="AA702">
            <v>113.05007587253415</v>
          </cell>
          <cell r="AB702">
            <v>44.939271255060731</v>
          </cell>
          <cell r="AC702">
            <v>98.35164835164835</v>
          </cell>
          <cell r="AD702">
            <v>96.823205245446999</v>
          </cell>
          <cell r="AE702">
            <v>83.69047619047619</v>
          </cell>
          <cell r="AF702">
            <v>49.545454545454547</v>
          </cell>
          <cell r="AG702">
            <v>71.668812968714491</v>
          </cell>
          <cell r="AH702">
            <v>100.9771986970684</v>
          </cell>
        </row>
        <row r="703">
          <cell r="B703">
            <v>38971</v>
          </cell>
          <cell r="C703">
            <v>1.081132075471698</v>
          </cell>
          <cell r="D703">
            <v>118.53658536585365</v>
          </cell>
          <cell r="E703">
            <v>189.82300884955751</v>
          </cell>
          <cell r="F703">
            <v>72.764227642276424</v>
          </cell>
          <cell r="G703">
            <v>150.75685322807581</v>
          </cell>
          <cell r="H703">
            <v>119.7594501718213</v>
          </cell>
          <cell r="I703">
            <v>94.124137931034483</v>
          </cell>
          <cell r="J703">
            <v>137.97561333920962</v>
          </cell>
          <cell r="K703">
            <v>185.67164179104478</v>
          </cell>
          <cell r="M703">
            <v>124.190800681431</v>
          </cell>
          <cell r="N703">
            <v>132.13563214425636</v>
          </cell>
          <cell r="O703">
            <v>77.826086956521735</v>
          </cell>
          <cell r="P703">
            <v>135.38495458901147</v>
          </cell>
          <cell r="Q703">
            <v>161.34889753566796</v>
          </cell>
          <cell r="Y703">
            <v>38971</v>
          </cell>
          <cell r="Z703">
            <v>105.91497227356747</v>
          </cell>
          <cell r="AA703">
            <v>110.62215477996966</v>
          </cell>
          <cell r="AB703">
            <v>43.421052631578952</v>
          </cell>
          <cell r="AC703">
            <v>98.35164835164835</v>
          </cell>
          <cell r="AD703">
            <v>95.423383361126554</v>
          </cell>
          <cell r="AE703">
            <v>82.976190476190482</v>
          </cell>
          <cell r="AF703">
            <v>48.465909090909093</v>
          </cell>
          <cell r="AG703">
            <v>71.146125293538375</v>
          </cell>
          <cell r="AH703">
            <v>101.30293159609121</v>
          </cell>
        </row>
        <row r="704">
          <cell r="B704">
            <v>38972</v>
          </cell>
          <cell r="C704">
            <v>1.0792452830188679</v>
          </cell>
          <cell r="D704">
            <v>119.83739837398375</v>
          </cell>
          <cell r="E704">
            <v>190.7079646017699</v>
          </cell>
          <cell r="F704">
            <v>72.764227642276424</v>
          </cell>
          <cell r="G704">
            <v>149.76345385697692</v>
          </cell>
          <cell r="H704">
            <v>119.0721649484536</v>
          </cell>
          <cell r="I704">
            <v>93.241379310344826</v>
          </cell>
          <cell r="J704">
            <v>136.00705156456587</v>
          </cell>
          <cell r="K704">
            <v>187.46268656716418</v>
          </cell>
          <cell r="M704">
            <v>125.55366269165246</v>
          </cell>
          <cell r="N704">
            <v>132.75164907732983</v>
          </cell>
          <cell r="O704">
            <v>77.826086956521735</v>
          </cell>
          <cell r="P704">
            <v>134.49284702729747</v>
          </cell>
          <cell r="Q704">
            <v>162.90531776913099</v>
          </cell>
          <cell r="Y704">
            <v>38972</v>
          </cell>
          <cell r="Z704">
            <v>105.73012939001849</v>
          </cell>
          <cell r="AA704">
            <v>111.8361153262519</v>
          </cell>
          <cell r="AB704">
            <v>43.623481781376519</v>
          </cell>
          <cell r="AC704">
            <v>98.35164835164835</v>
          </cell>
          <cell r="AD704">
            <v>94.794599150065451</v>
          </cell>
          <cell r="AE704">
            <v>82.5</v>
          </cell>
          <cell r="AF704">
            <v>48.011363636363633</v>
          </cell>
          <cell r="AG704">
            <v>70.131050677978948</v>
          </cell>
          <cell r="AH704">
            <v>102.28013029315962</v>
          </cell>
        </row>
        <row r="705">
          <cell r="B705">
            <v>38973</v>
          </cell>
          <cell r="C705">
            <v>1.088679245283019</v>
          </cell>
          <cell r="D705">
            <v>120.16260162601627</v>
          </cell>
          <cell r="E705">
            <v>188.93805309734512</v>
          </cell>
          <cell r="F705">
            <v>74.390243902439025</v>
          </cell>
          <cell r="G705">
            <v>149.53398993380483</v>
          </cell>
          <cell r="H705">
            <v>117.86941580756015</v>
          </cell>
          <cell r="I705">
            <v>90.813793103448276</v>
          </cell>
          <cell r="J705">
            <v>133.99441751138534</v>
          </cell>
          <cell r="K705">
            <v>185.07462686567163</v>
          </cell>
          <cell r="M705">
            <v>125.89437819420783</v>
          </cell>
          <cell r="N705">
            <v>131.51961521118292</v>
          </cell>
          <cell r="O705">
            <v>79.565217391304344</v>
          </cell>
          <cell r="P705">
            <v>134.2867803566734</v>
          </cell>
          <cell r="Q705">
            <v>160.83009079118028</v>
          </cell>
          <cell r="Y705">
            <v>38973</v>
          </cell>
          <cell r="Z705">
            <v>106.6543438077634</v>
          </cell>
          <cell r="AA705">
            <v>112.13960546282247</v>
          </cell>
          <cell r="AB705">
            <v>43.218623481781378</v>
          </cell>
          <cell r="AC705">
            <v>100.54945054945054</v>
          </cell>
          <cell r="AD705">
            <v>94.649357169753813</v>
          </cell>
          <cell r="AE705">
            <v>81.666666666666671</v>
          </cell>
          <cell r="AF705">
            <v>46.761363636363633</v>
          </cell>
          <cell r="AG705">
            <v>69.093250511324911</v>
          </cell>
          <cell r="AH705">
            <v>100.9771986970684</v>
          </cell>
        </row>
        <row r="706">
          <cell r="B706">
            <v>38974</v>
          </cell>
          <cell r="C706">
            <v>1.0924528301886793</v>
          </cell>
          <cell r="D706">
            <v>120.48780487804878</v>
          </cell>
          <cell r="E706">
            <v>183.6283185840708</v>
          </cell>
          <cell r="F706">
            <v>74.390243902439025</v>
          </cell>
          <cell r="G706">
            <v>150.91077347283735</v>
          </cell>
          <cell r="H706">
            <v>119.7594501718213</v>
          </cell>
          <cell r="I706">
            <v>90.813793103448276</v>
          </cell>
          <cell r="J706">
            <v>132.49596004113411</v>
          </cell>
          <cell r="K706">
            <v>184.47761194029852</v>
          </cell>
          <cell r="M706">
            <v>126.2350936967632</v>
          </cell>
          <cell r="N706">
            <v>127.82351361274218</v>
          </cell>
          <cell r="O706">
            <v>79.565217391304344</v>
          </cell>
          <cell r="P706">
            <v>135.52318038041773</v>
          </cell>
          <cell r="Q706">
            <v>160.31128404669261</v>
          </cell>
          <cell r="Y706">
            <v>38974</v>
          </cell>
          <cell r="Z706">
            <v>107.02402957486137</v>
          </cell>
          <cell r="AA706">
            <v>112.44309559939303</v>
          </cell>
          <cell r="AB706">
            <v>42.004048582995949</v>
          </cell>
          <cell r="AC706">
            <v>100.54945054945054</v>
          </cell>
          <cell r="AD706">
            <v>95.520809051623672</v>
          </cell>
          <cell r="AE706">
            <v>82.976190476190482</v>
          </cell>
          <cell r="AF706">
            <v>46.761363636363633</v>
          </cell>
          <cell r="AG706">
            <v>68.320581774108021</v>
          </cell>
          <cell r="AH706">
            <v>100.65146579804561</v>
          </cell>
        </row>
        <row r="707">
          <cell r="B707">
            <v>38975</v>
          </cell>
          <cell r="C707">
            <v>1.0867924528301887</v>
          </cell>
          <cell r="D707">
            <v>120</v>
          </cell>
          <cell r="E707">
            <v>185.39823008849558</v>
          </cell>
          <cell r="F707">
            <v>73.170731707317074</v>
          </cell>
          <cell r="G707">
            <v>150.46695436217527</v>
          </cell>
          <cell r="H707">
            <v>120.10309278350515</v>
          </cell>
          <cell r="I707">
            <v>92.027586206896544</v>
          </cell>
          <cell r="J707">
            <v>132.24621712942556</v>
          </cell>
          <cell r="K707">
            <v>187.46268656716418</v>
          </cell>
          <cell r="M707">
            <v>125.72402044293017</v>
          </cell>
          <cell r="N707">
            <v>129.05554747888911</v>
          </cell>
          <cell r="O707">
            <v>78.260869565217391</v>
          </cell>
          <cell r="P707">
            <v>135.12461521501319</v>
          </cell>
          <cell r="Q707">
            <v>162.90531776913099</v>
          </cell>
          <cell r="Y707">
            <v>38975</v>
          </cell>
          <cell r="Z707">
            <v>106.46950092421442</v>
          </cell>
          <cell r="AA707">
            <v>111.98786039453719</v>
          </cell>
          <cell r="AB707">
            <v>42.40890688259109</v>
          </cell>
          <cell r="AC707">
            <v>98.901098901098905</v>
          </cell>
          <cell r="AD707">
            <v>95.239888348963291</v>
          </cell>
          <cell r="AE707">
            <v>83.214285714285722</v>
          </cell>
          <cell r="AF707">
            <v>47.38636363636364</v>
          </cell>
          <cell r="AG707">
            <v>68.191803651238544</v>
          </cell>
          <cell r="AH707">
            <v>102.28013029315962</v>
          </cell>
        </row>
        <row r="708">
          <cell r="B708">
            <v>38978</v>
          </cell>
          <cell r="C708">
            <v>1.0867924528301887</v>
          </cell>
          <cell r="D708">
            <v>120</v>
          </cell>
          <cell r="E708">
            <v>185.39823008849558</v>
          </cell>
          <cell r="F708">
            <v>73.170731707317074</v>
          </cell>
          <cell r="G708">
            <v>150.46695436217527</v>
          </cell>
          <cell r="H708">
            <v>120.10309278350515</v>
          </cell>
          <cell r="I708">
            <v>92.027586206896544</v>
          </cell>
          <cell r="J708">
            <v>132.24621712942556</v>
          </cell>
          <cell r="K708">
            <v>187.46268656716418</v>
          </cell>
          <cell r="M708">
            <v>125.72402044293017</v>
          </cell>
          <cell r="N708">
            <v>129.05554747888911</v>
          </cell>
          <cell r="O708">
            <v>78.260869565217391</v>
          </cell>
          <cell r="P708">
            <v>135.12461521501319</v>
          </cell>
          <cell r="Q708">
            <v>162.90531776913099</v>
          </cell>
          <cell r="Y708">
            <v>38978</v>
          </cell>
          <cell r="Z708">
            <v>106.46950092421442</v>
          </cell>
          <cell r="AA708">
            <v>111.98786039453719</v>
          </cell>
          <cell r="AB708">
            <v>42.40890688259109</v>
          </cell>
          <cell r="AC708">
            <v>98.901098901098905</v>
          </cell>
          <cell r="AD708">
            <v>95.239888348963291</v>
          </cell>
          <cell r="AE708">
            <v>83.214285714285722</v>
          </cell>
          <cell r="AF708">
            <v>47.38636363636364</v>
          </cell>
          <cell r="AG708">
            <v>68.191803651238544</v>
          </cell>
          <cell r="AH708">
            <v>102.28013029315962</v>
          </cell>
        </row>
        <row r="709">
          <cell r="B709">
            <v>38979</v>
          </cell>
          <cell r="C709">
            <v>1.081132075471698</v>
          </cell>
          <cell r="D709">
            <v>120.81300813008131</v>
          </cell>
          <cell r="E709">
            <v>189.38053097345133</v>
          </cell>
          <cell r="F709">
            <v>73.170731707317074</v>
          </cell>
          <cell r="G709">
            <v>150.33003144505614</v>
          </cell>
          <cell r="H709">
            <v>119.7594501718213</v>
          </cell>
          <cell r="I709">
            <v>91.475862068965512</v>
          </cell>
          <cell r="J709">
            <v>132.27559864845011</v>
          </cell>
          <cell r="K709">
            <v>182.68656716417911</v>
          </cell>
          <cell r="M709">
            <v>126.57580919931857</v>
          </cell>
          <cell r="N709">
            <v>131.82762367771966</v>
          </cell>
          <cell r="O709">
            <v>78.260869565217391</v>
          </cell>
          <cell r="P709">
            <v>135.00165362143093</v>
          </cell>
          <cell r="Q709">
            <v>158.75486381322958</v>
          </cell>
          <cell r="Y709">
            <v>38979</v>
          </cell>
          <cell r="Z709">
            <v>105.91497227356747</v>
          </cell>
          <cell r="AA709">
            <v>112.74658573596359</v>
          </cell>
          <cell r="AB709">
            <v>43.319838056680162</v>
          </cell>
          <cell r="AC709">
            <v>98.901098901098905</v>
          </cell>
          <cell r="AD709">
            <v>95.153221323674458</v>
          </cell>
          <cell r="AE709">
            <v>82.976190476190482</v>
          </cell>
          <cell r="AF709">
            <v>47.102272727272727</v>
          </cell>
          <cell r="AG709">
            <v>68.20695401863496</v>
          </cell>
          <cell r="AH709">
            <v>99.674267100977204</v>
          </cell>
        </row>
        <row r="710">
          <cell r="B710">
            <v>38980</v>
          </cell>
          <cell r="C710">
            <v>1.0641509433962264</v>
          </cell>
          <cell r="D710">
            <v>119.02439024390243</v>
          </cell>
          <cell r="E710">
            <v>183.6283185840708</v>
          </cell>
          <cell r="F710">
            <v>73.170731707317074</v>
          </cell>
          <cell r="G710">
            <v>148.27146620836834</v>
          </cell>
          <cell r="H710">
            <v>119.7594501718213</v>
          </cell>
          <cell r="I710">
            <v>88.717241379310337</v>
          </cell>
          <cell r="J710">
            <v>129.95445864551195</v>
          </cell>
          <cell r="K710">
            <v>180.29850746268656</v>
          </cell>
          <cell r="M710">
            <v>124.70187393526406</v>
          </cell>
          <cell r="N710">
            <v>127.82351361274218</v>
          </cell>
          <cell r="O710">
            <v>78.260869565217391</v>
          </cell>
          <cell r="P710">
            <v>133.15298966274602</v>
          </cell>
          <cell r="Q710">
            <v>156.67963683527887</v>
          </cell>
          <cell r="Y710">
            <v>38980</v>
          </cell>
          <cell r="Z710">
            <v>104.25138632162663</v>
          </cell>
          <cell r="AA710">
            <v>111.0773899848255</v>
          </cell>
          <cell r="AB710">
            <v>42.004048582995949</v>
          </cell>
          <cell r="AC710">
            <v>98.901098901098905</v>
          </cell>
          <cell r="AD710">
            <v>93.850227426228443</v>
          </cell>
          <cell r="AE710">
            <v>82.976190476190482</v>
          </cell>
          <cell r="AF710">
            <v>45.681818181818187</v>
          </cell>
          <cell r="AG710">
            <v>67.010074994318629</v>
          </cell>
          <cell r="AH710">
            <v>98.371335504885991</v>
          </cell>
        </row>
        <row r="711">
          <cell r="B711">
            <v>38981</v>
          </cell>
          <cell r="C711">
            <v>1.0660377358490565</v>
          </cell>
          <cell r="D711">
            <v>117.23577235772358</v>
          </cell>
          <cell r="E711">
            <v>185.39823008849558</v>
          </cell>
          <cell r="F711">
            <v>73.170731707317074</v>
          </cell>
          <cell r="G711">
            <v>149.20631922869902</v>
          </cell>
          <cell r="H711">
            <v>120.10309278350515</v>
          </cell>
          <cell r="I711">
            <v>87.724137931034491</v>
          </cell>
          <cell r="J711">
            <v>129.70471573380343</v>
          </cell>
          <cell r="K711">
            <v>179.70149253731341</v>
          </cell>
          <cell r="M711">
            <v>122.82793867120954</v>
          </cell>
          <cell r="N711">
            <v>129.05554747888911</v>
          </cell>
          <cell r="O711">
            <v>78.260869565217391</v>
          </cell>
          <cell r="P711">
            <v>133.99252054306623</v>
          </cell>
          <cell r="Q711">
            <v>156.16083009079119</v>
          </cell>
          <cell r="Y711">
            <v>38981</v>
          </cell>
          <cell r="Z711">
            <v>104.43622920517559</v>
          </cell>
          <cell r="AA711">
            <v>109.4081942336874</v>
          </cell>
          <cell r="AB711">
            <v>42.40890688259109</v>
          </cell>
          <cell r="AC711">
            <v>98.901098901098905</v>
          </cell>
          <cell r="AD711">
            <v>94.441954012683269</v>
          </cell>
          <cell r="AE711">
            <v>83.214285714285722</v>
          </cell>
          <cell r="AF711">
            <v>45.170454545454547</v>
          </cell>
          <cell r="AG711">
            <v>66.881296871449152</v>
          </cell>
          <cell r="AH711">
            <v>98.045602605863195</v>
          </cell>
        </row>
        <row r="712">
          <cell r="B712">
            <v>38982</v>
          </cell>
          <cell r="C712">
            <v>1.0547169811320753</v>
          </cell>
          <cell r="D712">
            <v>114.79674796747967</v>
          </cell>
          <cell r="E712">
            <v>188.49557522123894</v>
          </cell>
          <cell r="F712">
            <v>73.983739837398375</v>
          </cell>
          <cell r="G712">
            <v>147.6501194534415</v>
          </cell>
          <cell r="H712">
            <v>118.21305841924399</v>
          </cell>
          <cell r="I712">
            <v>91.255172413793105</v>
          </cell>
          <cell r="J712">
            <v>129.73409725282795</v>
          </cell>
          <cell r="K712">
            <v>179.70149253731341</v>
          </cell>
          <cell r="M712">
            <v>120.2725724020443</v>
          </cell>
          <cell r="N712">
            <v>131.21160674464619</v>
          </cell>
          <cell r="O712">
            <v>79.130434782608688</v>
          </cell>
          <cell r="P712">
            <v>132.59499843117968</v>
          </cell>
          <cell r="Q712">
            <v>156.16083009079119</v>
          </cell>
          <cell r="Y712">
            <v>38982</v>
          </cell>
          <cell r="Z712">
            <v>103.32717190388169</v>
          </cell>
          <cell r="AA712">
            <v>107.13201820940819</v>
          </cell>
          <cell r="AB712">
            <v>43.117408906882595</v>
          </cell>
          <cell r="AC712">
            <v>100</v>
          </cell>
          <cell r="AD712">
            <v>93.456938442503912</v>
          </cell>
          <cell r="AE712">
            <v>81.904761904761898</v>
          </cell>
          <cell r="AF712">
            <v>46.988636363636367</v>
          </cell>
          <cell r="AG712">
            <v>66.896447238845553</v>
          </cell>
          <cell r="AH712">
            <v>98.045602605863195</v>
          </cell>
        </row>
        <row r="713">
          <cell r="B713">
            <v>38985</v>
          </cell>
          <cell r="C713">
            <v>1.0792452830188679</v>
          </cell>
          <cell r="D713">
            <v>118.21138211382114</v>
          </cell>
          <cell r="E713">
            <v>186.72566371681415</v>
          </cell>
          <cell r="F713">
            <v>73.577235772357724</v>
          </cell>
          <cell r="G713">
            <v>147.28939838903105</v>
          </cell>
          <cell r="H713">
            <v>118.21305841924399</v>
          </cell>
          <cell r="I713">
            <v>91.034482758620697</v>
          </cell>
          <cell r="J713">
            <v>128.25033054208902</v>
          </cell>
          <cell r="K713">
            <v>180.29850746268656</v>
          </cell>
          <cell r="M713">
            <v>123.85008517887563</v>
          </cell>
          <cell r="N713">
            <v>129.97957287849928</v>
          </cell>
          <cell r="O713">
            <v>78.695652173913047</v>
          </cell>
          <cell r="P713">
            <v>132.2710582329147</v>
          </cell>
          <cell r="Q713">
            <v>156.67963683527887</v>
          </cell>
          <cell r="Y713">
            <v>38985</v>
          </cell>
          <cell r="Z713">
            <v>105.73012939001849</v>
          </cell>
          <cell r="AA713">
            <v>110.3186646433991</v>
          </cell>
          <cell r="AB713">
            <v>42.712550607287447</v>
          </cell>
          <cell r="AC713">
            <v>99.45054945054946</v>
          </cell>
          <cell r="AD713">
            <v>93.228615658639512</v>
          </cell>
          <cell r="AE713">
            <v>81.904761904761898</v>
          </cell>
          <cell r="AF713">
            <v>46.875</v>
          </cell>
          <cell r="AG713">
            <v>66.131353685326872</v>
          </cell>
          <cell r="AH713">
            <v>98.371335504885991</v>
          </cell>
        </row>
        <row r="714">
          <cell r="B714">
            <v>38986</v>
          </cell>
          <cell r="C714">
            <v>1.0735849056603775</v>
          </cell>
          <cell r="D714">
            <v>117.23577235772358</v>
          </cell>
          <cell r="E714">
            <v>193.80530973451326</v>
          </cell>
          <cell r="F714">
            <v>72.357723577235774</v>
          </cell>
          <cell r="G714">
            <v>146.31016345763416</v>
          </cell>
          <cell r="H714">
            <v>117.69759450171821</v>
          </cell>
          <cell r="I714">
            <v>92.358620689655169</v>
          </cell>
          <cell r="J714">
            <v>127.8242985162333</v>
          </cell>
          <cell r="K714">
            <v>180.8955223880597</v>
          </cell>
          <cell r="M714">
            <v>122.82793867120954</v>
          </cell>
          <cell r="N714">
            <v>134.90770834308691</v>
          </cell>
          <cell r="O714">
            <v>77.391304347826079</v>
          </cell>
          <cell r="P714">
            <v>131.39167083605403</v>
          </cell>
          <cell r="Q714">
            <v>157.19844357976655</v>
          </cell>
          <cell r="Y714">
            <v>38986</v>
          </cell>
          <cell r="Z714">
            <v>105.17560073937153</v>
          </cell>
          <cell r="AA714">
            <v>109.4081942336874</v>
          </cell>
          <cell r="AB714">
            <v>44.331983805668017</v>
          </cell>
          <cell r="AC714">
            <v>97.802197802197796</v>
          </cell>
          <cell r="AD714">
            <v>92.608797001918646</v>
          </cell>
          <cell r="AE714">
            <v>81.547619047619051</v>
          </cell>
          <cell r="AF714">
            <v>47.556818181818187</v>
          </cell>
          <cell r="AG714">
            <v>65.911673358078943</v>
          </cell>
          <cell r="AH714">
            <v>98.697068403908787</v>
          </cell>
        </row>
        <row r="715">
          <cell r="B715">
            <v>38987</v>
          </cell>
          <cell r="C715">
            <v>1.0999999999999999</v>
          </cell>
          <cell r="D715">
            <v>119.67479674796748</v>
          </cell>
          <cell r="E715">
            <v>195.57522123893804</v>
          </cell>
          <cell r="F715">
            <v>73.170731707317074</v>
          </cell>
          <cell r="G715">
            <v>150.24126762292374</v>
          </cell>
          <cell r="H715">
            <v>120.27491408934708</v>
          </cell>
          <cell r="I715">
            <v>94.124137931034483</v>
          </cell>
          <cell r="J715">
            <v>128.94079623916554</v>
          </cell>
          <cell r="K715">
            <v>181.49253731343285</v>
          </cell>
          <cell r="M715">
            <v>125.3833049403748</v>
          </cell>
          <cell r="N715">
            <v>136.13974220923384</v>
          </cell>
          <cell r="O715">
            <v>78.260869565217391</v>
          </cell>
          <cell r="P715">
            <v>134.92194058835</v>
          </cell>
          <cell r="Q715">
            <v>157.71725032425422</v>
          </cell>
          <cell r="Y715">
            <v>38987</v>
          </cell>
          <cell r="Z715">
            <v>107.76340110905731</v>
          </cell>
          <cell r="AA715">
            <v>111.68437025796662</v>
          </cell>
          <cell r="AB715">
            <v>44.736842105263158</v>
          </cell>
          <cell r="AC715">
            <v>98.901098901098905</v>
          </cell>
          <cell r="AD715">
            <v>95.097037183142362</v>
          </cell>
          <cell r="AE715">
            <v>83.333333333333343</v>
          </cell>
          <cell r="AF715">
            <v>48.465909090909093</v>
          </cell>
          <cell r="AG715">
            <v>66.487387319142485</v>
          </cell>
          <cell r="AH715">
            <v>99.022801302931597</v>
          </cell>
        </row>
        <row r="716">
          <cell r="B716">
            <v>38988</v>
          </cell>
          <cell r="C716">
            <v>1.1037735849056605</v>
          </cell>
          <cell r="D716">
            <v>120.16260162601627</v>
          </cell>
          <cell r="E716">
            <v>201.76991150442478</v>
          </cell>
          <cell r="F716">
            <v>74.390243902439025</v>
          </cell>
          <cell r="G716">
            <v>151.33004088801593</v>
          </cell>
          <cell r="H716">
            <v>122.85223367697596</v>
          </cell>
          <cell r="I716">
            <v>96.551724137931032</v>
          </cell>
          <cell r="J716">
            <v>130.74775965917436</v>
          </cell>
          <cell r="K716">
            <v>181.49253731343285</v>
          </cell>
          <cell r="M716">
            <v>125.89437819420783</v>
          </cell>
          <cell r="N716">
            <v>140.45186074074803</v>
          </cell>
          <cell r="O716">
            <v>79.565217391304344</v>
          </cell>
          <cell r="P716">
            <v>135.89969726007649</v>
          </cell>
          <cell r="Q716">
            <v>157.71725032425422</v>
          </cell>
          <cell r="Y716">
            <v>38988</v>
          </cell>
          <cell r="Z716">
            <v>108.13308687615526</v>
          </cell>
          <cell r="AA716">
            <v>112.13960546282247</v>
          </cell>
          <cell r="AB716">
            <v>46.153846153846153</v>
          </cell>
          <cell r="AC716">
            <v>100.54945054945054</v>
          </cell>
          <cell r="AD716">
            <v>95.78618946009432</v>
          </cell>
          <cell r="AE716">
            <v>85.11904761904762</v>
          </cell>
          <cell r="AF716">
            <v>49.715909090909086</v>
          </cell>
          <cell r="AG716">
            <v>67.419134914021669</v>
          </cell>
          <cell r="AH716">
            <v>99.022801302931597</v>
          </cell>
        </row>
        <row r="717">
          <cell r="B717">
            <v>38989</v>
          </cell>
          <cell r="C717">
            <v>1.0943396226415094</v>
          </cell>
          <cell r="D717">
            <v>119.67479674796748</v>
          </cell>
          <cell r="E717">
            <v>216.3716814159292</v>
          </cell>
          <cell r="F717">
            <v>73.983739837398375</v>
          </cell>
          <cell r="G717">
            <v>152.10058640780366</v>
          </cell>
          <cell r="H717">
            <v>122.50859106529211</v>
          </cell>
          <cell r="I717">
            <v>98.096551724137925</v>
          </cell>
          <cell r="J717">
            <v>131.17379168503012</v>
          </cell>
          <cell r="K717">
            <v>186.86567164179104</v>
          </cell>
          <cell r="M717">
            <v>125.3833049403748</v>
          </cell>
          <cell r="N717">
            <v>150.61614013646005</v>
          </cell>
          <cell r="O717">
            <v>79.130434782608688</v>
          </cell>
          <cell r="P717">
            <v>136.59167422809799</v>
          </cell>
          <cell r="Q717">
            <v>162.38651102464331</v>
          </cell>
          <cell r="Y717">
            <v>38989</v>
          </cell>
          <cell r="Z717">
            <v>107.20887245841035</v>
          </cell>
          <cell r="AA717">
            <v>111.68437025796662</v>
          </cell>
          <cell r="AB717">
            <v>49.493927125506069</v>
          </cell>
          <cell r="AC717">
            <v>100</v>
          </cell>
          <cell r="AD717">
            <v>96.273915616202558</v>
          </cell>
          <cell r="AE717">
            <v>84.88095238095238</v>
          </cell>
          <cell r="AF717">
            <v>50.51136363636364</v>
          </cell>
          <cell r="AG717">
            <v>67.638815241269612</v>
          </cell>
          <cell r="AH717">
            <v>101.95439739413681</v>
          </cell>
        </row>
        <row r="718">
          <cell r="B718">
            <v>38992</v>
          </cell>
          <cell r="C718">
            <v>1.1245283018867924</v>
          </cell>
          <cell r="D718">
            <v>121.78861788617886</v>
          </cell>
          <cell r="E718">
            <v>211.94690265486727</v>
          </cell>
          <cell r="F718">
            <v>75.203252032520325</v>
          </cell>
          <cell r="G718">
            <v>153.45942832321364</v>
          </cell>
          <cell r="H718">
            <v>122.33676975945018</v>
          </cell>
          <cell r="I718">
            <v>95.779310344827579</v>
          </cell>
          <cell r="J718">
            <v>130.82121345673571</v>
          </cell>
          <cell r="K718">
            <v>184.47761194029852</v>
          </cell>
          <cell r="M718">
            <v>127.59795570698466</v>
          </cell>
          <cell r="N718">
            <v>147.53605547109279</v>
          </cell>
          <cell r="O718">
            <v>80.434782608695656</v>
          </cell>
          <cell r="P718">
            <v>137.81196204302807</v>
          </cell>
          <cell r="Q718">
            <v>160.31128404669261</v>
          </cell>
          <cell r="Y718">
            <v>38992</v>
          </cell>
          <cell r="Z718">
            <v>110.16635859519408</v>
          </cell>
          <cell r="AA718">
            <v>113.65705614567527</v>
          </cell>
          <cell r="AB718">
            <v>48.481781376518221</v>
          </cell>
          <cell r="AC718">
            <v>101.64835164835165</v>
          </cell>
          <cell r="AD718">
            <v>97.134011129241458</v>
          </cell>
          <cell r="AE718">
            <v>84.761904761904759</v>
          </cell>
          <cell r="AF718">
            <v>49.318181818181813</v>
          </cell>
          <cell r="AG718">
            <v>67.457010832512694</v>
          </cell>
          <cell r="AH718">
            <v>100.65146579804561</v>
          </cell>
        </row>
        <row r="719">
          <cell r="B719">
            <v>38993</v>
          </cell>
          <cell r="C719">
            <v>1.1226415094339623</v>
          </cell>
          <cell r="D719">
            <v>123.2520325203252</v>
          </cell>
          <cell r="E719">
            <v>215.48672566371684</v>
          </cell>
          <cell r="F719">
            <v>76.422764227642276</v>
          </cell>
          <cell r="G719">
            <v>152.77198084967753</v>
          </cell>
          <cell r="H719">
            <v>122.33676975945018</v>
          </cell>
          <cell r="I719">
            <v>94.234482758620686</v>
          </cell>
          <cell r="J719">
            <v>130.18951079770824</v>
          </cell>
          <cell r="K719">
            <v>183.28358208955225</v>
          </cell>
          <cell r="M719">
            <v>129.1311754684838</v>
          </cell>
          <cell r="N719">
            <v>150.00012320338661</v>
          </cell>
          <cell r="O719">
            <v>81.739130434782609</v>
          </cell>
          <cell r="P719">
            <v>137.19461004214614</v>
          </cell>
          <cell r="Q719">
            <v>159.27367055771725</v>
          </cell>
          <cell r="Y719">
            <v>38993</v>
          </cell>
          <cell r="Z719">
            <v>109.9815157116451</v>
          </cell>
          <cell r="AA719">
            <v>115.0227617602428</v>
          </cell>
          <cell r="AB719">
            <v>49.291497975708502</v>
          </cell>
          <cell r="AC719">
            <v>103.29670329670331</v>
          </cell>
          <cell r="AD719">
            <v>96.698882891929216</v>
          </cell>
          <cell r="AE719">
            <v>84.761904761904759</v>
          </cell>
          <cell r="AF719">
            <v>48.522727272727273</v>
          </cell>
          <cell r="AG719">
            <v>67.131277933489898</v>
          </cell>
          <cell r="AH719">
            <v>100</v>
          </cell>
        </row>
        <row r="720">
          <cell r="B720">
            <v>38994</v>
          </cell>
          <cell r="C720">
            <v>1.1396226415094339</v>
          </cell>
          <cell r="D720">
            <v>123.2520325203252</v>
          </cell>
          <cell r="E720">
            <v>214.15929203539827</v>
          </cell>
          <cell r="F720">
            <v>76.829268292682926</v>
          </cell>
          <cell r="G720">
            <v>151.27527172116828</v>
          </cell>
          <cell r="H720">
            <v>120.10309278350515</v>
          </cell>
          <cell r="I720">
            <v>92.689655172413794</v>
          </cell>
          <cell r="J720">
            <v>129.02894079623914</v>
          </cell>
          <cell r="K720">
            <v>184.47761194029852</v>
          </cell>
          <cell r="M720">
            <v>129.1311754684838</v>
          </cell>
          <cell r="N720">
            <v>149.07609780377641</v>
          </cell>
          <cell r="O720">
            <v>82.173913043478265</v>
          </cell>
          <cell r="P720">
            <v>135.85051262264358</v>
          </cell>
          <cell r="Q720">
            <v>160.31128404669261</v>
          </cell>
          <cell r="Y720">
            <v>38994</v>
          </cell>
          <cell r="Z720">
            <v>111.64510166358595</v>
          </cell>
          <cell r="AA720">
            <v>115.0227617602428</v>
          </cell>
          <cell r="AB720">
            <v>48.987854251012145</v>
          </cell>
          <cell r="AC720">
            <v>103.84615384615385</v>
          </cell>
          <cell r="AD720">
            <v>95.751522649978781</v>
          </cell>
          <cell r="AE720">
            <v>83.214285714285722</v>
          </cell>
          <cell r="AF720">
            <v>47.727272727272727</v>
          </cell>
          <cell r="AG720">
            <v>66.532838421331718</v>
          </cell>
          <cell r="AH720">
            <v>100.65146579804561</v>
          </cell>
        </row>
        <row r="721">
          <cell r="B721">
            <v>38995</v>
          </cell>
          <cell r="C721">
            <v>1.1584905660377358</v>
          </cell>
          <cell r="D721">
            <v>125.6910569105691</v>
          </cell>
          <cell r="E721">
            <v>219.02654867256638</v>
          </cell>
          <cell r="F721">
            <v>78.048780487804876</v>
          </cell>
          <cell r="G721">
            <v>154.22241947516028</v>
          </cell>
          <cell r="H721">
            <v>120.96219931271477</v>
          </cell>
          <cell r="I721">
            <v>93.572413793103451</v>
          </cell>
          <cell r="J721">
            <v>129.35213750550903</v>
          </cell>
          <cell r="K721">
            <v>185.07462686567163</v>
          </cell>
          <cell r="M721">
            <v>131.68654173764907</v>
          </cell>
          <cell r="N721">
            <v>152.46419093568042</v>
          </cell>
          <cell r="O721">
            <v>83.478260869565219</v>
          </cell>
          <cell r="P721">
            <v>138.49715492312779</v>
          </cell>
          <cell r="Q721">
            <v>160.83009079118028</v>
          </cell>
          <cell r="Y721">
            <v>38995</v>
          </cell>
          <cell r="Z721">
            <v>113.49353049907577</v>
          </cell>
          <cell r="AA721">
            <v>117.29893778452201</v>
          </cell>
          <cell r="AB721">
            <v>50.10121457489879</v>
          </cell>
          <cell r="AC721">
            <v>105.4945054945055</v>
          </cell>
          <cell r="AD721">
            <v>97.616955656368248</v>
          </cell>
          <cell r="AE721">
            <v>83.80952380952381</v>
          </cell>
          <cell r="AF721">
            <v>48.18181818181818</v>
          </cell>
          <cell r="AG721">
            <v>66.69949246269222</v>
          </cell>
          <cell r="AH721">
            <v>100.9771986970684</v>
          </cell>
        </row>
        <row r="722">
          <cell r="B722">
            <v>38996</v>
          </cell>
          <cell r="C722">
            <v>1.1773584905660377</v>
          </cell>
          <cell r="D722">
            <v>127.47967479674797</v>
          </cell>
          <cell r="E722">
            <v>219.02654867256638</v>
          </cell>
          <cell r="F722">
            <v>78.455284552845526</v>
          </cell>
          <cell r="G722">
            <v>154.31779336915363</v>
          </cell>
          <cell r="H722">
            <v>119.58762886597938</v>
          </cell>
          <cell r="I722">
            <v>92.137931034482762</v>
          </cell>
          <cell r="J722">
            <v>128.50007345379754</v>
          </cell>
          <cell r="K722">
            <v>183.88059701492537</v>
          </cell>
          <cell r="M722">
            <v>133.56047700170356</v>
          </cell>
          <cell r="N722">
            <v>152.46419093568042</v>
          </cell>
          <cell r="O722">
            <v>83.913043478260875</v>
          </cell>
          <cell r="P722">
            <v>138.58280403314026</v>
          </cell>
          <cell r="Q722">
            <v>159.79247730220493</v>
          </cell>
          <cell r="Y722">
            <v>38996</v>
          </cell>
          <cell r="Z722">
            <v>115.34195933456562</v>
          </cell>
          <cell r="AA722">
            <v>118.96813353566009</v>
          </cell>
          <cell r="AB722">
            <v>50.10121457489879</v>
          </cell>
          <cell r="AC722">
            <v>106.04395604395604</v>
          </cell>
          <cell r="AD722">
            <v>97.677323722259089</v>
          </cell>
          <cell r="AE722">
            <v>82.857142857142861</v>
          </cell>
          <cell r="AF722">
            <v>47.44318181818182</v>
          </cell>
          <cell r="AG722">
            <v>66.260131808196348</v>
          </cell>
          <cell r="AH722">
            <v>100.3257328990228</v>
          </cell>
        </row>
        <row r="723">
          <cell r="B723">
            <v>38999</v>
          </cell>
          <cell r="C723">
            <v>1.1773584905660377</v>
          </cell>
          <cell r="D723">
            <v>127.47967479674797</v>
          </cell>
          <cell r="E723">
            <v>219.02654867256638</v>
          </cell>
          <cell r="F723">
            <v>78.455284552845526</v>
          </cell>
          <cell r="G723">
            <v>154.31779336915363</v>
          </cell>
          <cell r="H723">
            <v>119.58762886597938</v>
          </cell>
          <cell r="I723">
            <v>92.137931034482762</v>
          </cell>
          <cell r="J723">
            <v>128.50007345379754</v>
          </cell>
          <cell r="K723">
            <v>183.88059701492537</v>
          </cell>
          <cell r="M723">
            <v>133.56047700170356</v>
          </cell>
          <cell r="N723">
            <v>152.46419093568042</v>
          </cell>
          <cell r="O723">
            <v>83.913043478260875</v>
          </cell>
          <cell r="P723">
            <v>138.58280403314026</v>
          </cell>
          <cell r="Q723">
            <v>159.79247730220493</v>
          </cell>
          <cell r="Y723">
            <v>38999</v>
          </cell>
          <cell r="Z723">
            <v>115.34195933456562</v>
          </cell>
          <cell r="AA723">
            <v>118.96813353566009</v>
          </cell>
          <cell r="AB723">
            <v>50.10121457489879</v>
          </cell>
          <cell r="AC723">
            <v>106.04395604395604</v>
          </cell>
          <cell r="AD723">
            <v>97.677323722259089</v>
          </cell>
          <cell r="AE723">
            <v>82.857142857142861</v>
          </cell>
          <cell r="AF723">
            <v>47.44318181818182</v>
          </cell>
          <cell r="AG723">
            <v>66.260131808196348</v>
          </cell>
          <cell r="AH723">
            <v>100.3257328990228</v>
          </cell>
        </row>
        <row r="724">
          <cell r="B724">
            <v>39000</v>
          </cell>
          <cell r="C724">
            <v>1.1698113207547169</v>
          </cell>
          <cell r="D724">
            <v>129.7560975609756</v>
          </cell>
          <cell r="E724">
            <v>216.81415929203541</v>
          </cell>
          <cell r="F724">
            <v>76.829268292682926</v>
          </cell>
          <cell r="G724">
            <v>154.37633971992179</v>
          </cell>
          <cell r="H724">
            <v>117.69759450171821</v>
          </cell>
          <cell r="I724">
            <v>89.600000000000009</v>
          </cell>
          <cell r="J724">
            <v>125.62068458939326</v>
          </cell>
          <cell r="K724">
            <v>182.68656716417911</v>
          </cell>
          <cell r="M724">
            <v>135.94548551959113</v>
          </cell>
          <cell r="N724">
            <v>150.92414860299678</v>
          </cell>
          <cell r="O724">
            <v>82.173913043478265</v>
          </cell>
          <cell r="P724">
            <v>138.63538071453405</v>
          </cell>
          <cell r="Q724">
            <v>158.75486381322958</v>
          </cell>
          <cell r="Y724">
            <v>39000</v>
          </cell>
          <cell r="Z724">
            <v>114.60258780036969</v>
          </cell>
          <cell r="AA724">
            <v>121.09256449165402</v>
          </cell>
          <cell r="AB724">
            <v>49.595141700404859</v>
          </cell>
          <cell r="AC724">
            <v>103.84615384615385</v>
          </cell>
          <cell r="AD724">
            <v>97.714381346865338</v>
          </cell>
          <cell r="AE724">
            <v>81.547619047619051</v>
          </cell>
          <cell r="AF724">
            <v>46.136363636363633</v>
          </cell>
          <cell r="AG724">
            <v>64.775395803348232</v>
          </cell>
          <cell r="AH724">
            <v>99.674267100977204</v>
          </cell>
        </row>
        <row r="725">
          <cell r="B725">
            <v>39001</v>
          </cell>
          <cell r="C725">
            <v>1.1867924528301887</v>
          </cell>
          <cell r="D725">
            <v>131.869918699187</v>
          </cell>
          <cell r="E725">
            <v>212.38938053097348</v>
          </cell>
          <cell r="F725">
            <v>78.048780487804876</v>
          </cell>
          <cell r="G725">
            <v>153.17141804927337</v>
          </cell>
          <cell r="H725">
            <v>115.12027491408934</v>
          </cell>
          <cell r="I725">
            <v>86.731034482758616</v>
          </cell>
          <cell r="J725">
            <v>122.5062435727927</v>
          </cell>
          <cell r="K725">
            <v>182.08955223880596</v>
          </cell>
          <cell r="M725">
            <v>138.16013628620104</v>
          </cell>
          <cell r="N725">
            <v>147.8440639376295</v>
          </cell>
          <cell r="O725">
            <v>83.478260869565219</v>
          </cell>
          <cell r="P725">
            <v>137.55331869101022</v>
          </cell>
          <cell r="Q725">
            <v>158.2360570687419</v>
          </cell>
          <cell r="Y725">
            <v>39001</v>
          </cell>
          <cell r="Z725">
            <v>116.26617375231054</v>
          </cell>
          <cell r="AA725">
            <v>123.06525037936267</v>
          </cell>
          <cell r="AB725">
            <v>48.582995951417004</v>
          </cell>
          <cell r="AC725">
            <v>105.4945054945055</v>
          </cell>
          <cell r="AD725">
            <v>96.951711524323542</v>
          </cell>
          <cell r="AE725">
            <v>79.761904761904773</v>
          </cell>
          <cell r="AF725">
            <v>44.659090909090907</v>
          </cell>
          <cell r="AG725">
            <v>63.169456859328847</v>
          </cell>
          <cell r="AH725">
            <v>99.348534201954394</v>
          </cell>
        </row>
        <row r="726">
          <cell r="B726">
            <v>39002</v>
          </cell>
          <cell r="C726">
            <v>1.1773584905660377</v>
          </cell>
          <cell r="D726">
            <v>129.59349593495935</v>
          </cell>
          <cell r="E726">
            <v>212.83185840707964</v>
          </cell>
          <cell r="F726">
            <v>77.235772357723576</v>
          </cell>
          <cell r="G726">
            <v>152.3753765380221</v>
          </cell>
          <cell r="H726">
            <v>109.96563573883162</v>
          </cell>
          <cell r="I726">
            <v>90.924137931034494</v>
          </cell>
          <cell r="J726">
            <v>122.32995445864549</v>
          </cell>
          <cell r="K726">
            <v>181.49253731343285</v>
          </cell>
          <cell r="M726">
            <v>135.77512776831347</v>
          </cell>
          <cell r="N726">
            <v>148.15207240416623</v>
          </cell>
          <cell r="O726">
            <v>82.608695652173907</v>
          </cell>
          <cell r="P726">
            <v>136.83844542625275</v>
          </cell>
          <cell r="Q726">
            <v>157.71725032425422</v>
          </cell>
          <cell r="Y726">
            <v>39002</v>
          </cell>
          <cell r="Z726">
            <v>115.34195933456562</v>
          </cell>
          <cell r="AA726">
            <v>120.94081942336874</v>
          </cell>
          <cell r="AB726">
            <v>48.684210526315788</v>
          </cell>
          <cell r="AC726">
            <v>104.39560439560441</v>
          </cell>
          <cell r="AD726">
            <v>96.447847370402911</v>
          </cell>
          <cell r="AE726">
            <v>76.19047619047619</v>
          </cell>
          <cell r="AF726">
            <v>46.81818181818182</v>
          </cell>
          <cell r="AG726">
            <v>63.078554654950381</v>
          </cell>
          <cell r="AH726">
            <v>99.022801302931597</v>
          </cell>
        </row>
        <row r="727">
          <cell r="B727">
            <v>39003</v>
          </cell>
          <cell r="C727">
            <v>1.1773584905660377</v>
          </cell>
          <cell r="D727">
            <v>128.78048780487805</v>
          </cell>
          <cell r="E727">
            <v>218.14159292035399</v>
          </cell>
          <cell r="F727">
            <v>78.048780487804876</v>
          </cell>
          <cell r="G727">
            <v>153.73138556549165</v>
          </cell>
          <cell r="H727">
            <v>108.93470790378007</v>
          </cell>
          <cell r="I727">
            <v>95.668965517241375</v>
          </cell>
          <cell r="J727">
            <v>124.34258851182605</v>
          </cell>
          <cell r="K727">
            <v>175.52238805970148</v>
          </cell>
          <cell r="M727">
            <v>134.92333901192504</v>
          </cell>
          <cell r="N727">
            <v>151.84817400260698</v>
          </cell>
          <cell r="O727">
            <v>83.478260869565219</v>
          </cell>
          <cell r="P727">
            <v>138.05618920821215</v>
          </cell>
          <cell r="Q727">
            <v>152.52918287937743</v>
          </cell>
          <cell r="Y727">
            <v>39003</v>
          </cell>
          <cell r="Z727">
            <v>115.34195933456562</v>
          </cell>
          <cell r="AA727">
            <v>120.18209408194234</v>
          </cell>
          <cell r="AB727">
            <v>49.898785425101217</v>
          </cell>
          <cell r="AC727">
            <v>105.4945054945055</v>
          </cell>
          <cell r="AD727">
            <v>97.306149772573775</v>
          </cell>
          <cell r="AE727">
            <v>75.476190476190482</v>
          </cell>
          <cell r="AF727">
            <v>49.261363636363633</v>
          </cell>
          <cell r="AG727">
            <v>64.116354821604432</v>
          </cell>
          <cell r="AH727">
            <v>95.765472312703579</v>
          </cell>
        </row>
        <row r="728">
          <cell r="B728">
            <v>39006</v>
          </cell>
          <cell r="C728">
            <v>1.1773584905660377</v>
          </cell>
          <cell r="D728">
            <v>130.40650406504065</v>
          </cell>
          <cell r="E728">
            <v>224.77876106194691</v>
          </cell>
          <cell r="F728">
            <v>78.455284552845526</v>
          </cell>
          <cell r="G728">
            <v>155.43583980962993</v>
          </cell>
          <cell r="H728">
            <v>112.54295532646049</v>
          </cell>
          <cell r="I728">
            <v>103.61379310344827</v>
          </cell>
          <cell r="J728">
            <v>127.32481269281621</v>
          </cell>
          <cell r="K728">
            <v>176.11940298507463</v>
          </cell>
          <cell r="M728">
            <v>136.62691652470187</v>
          </cell>
          <cell r="N728">
            <v>156.4683010006579</v>
          </cell>
          <cell r="O728">
            <v>83.913043478260875</v>
          </cell>
          <cell r="P728">
            <v>139.58684904556361</v>
          </cell>
          <cell r="Q728">
            <v>153.04798962386511</v>
          </cell>
          <cell r="Y728">
            <v>39006</v>
          </cell>
          <cell r="Z728">
            <v>115.34195933456562</v>
          </cell>
          <cell r="AA728">
            <v>121.69954476479515</v>
          </cell>
          <cell r="AB728">
            <v>51.417004048582996</v>
          </cell>
          <cell r="AC728">
            <v>106.04395604395604</v>
          </cell>
          <cell r="AD728">
            <v>98.385004811514165</v>
          </cell>
          <cell r="AE728">
            <v>77.976190476190482</v>
          </cell>
          <cell r="AF728">
            <v>53.352272727272734</v>
          </cell>
          <cell r="AG728">
            <v>65.654117112339989</v>
          </cell>
          <cell r="AH728">
            <v>96.09120521172639</v>
          </cell>
        </row>
        <row r="729">
          <cell r="B729">
            <v>39007</v>
          </cell>
          <cell r="C729">
            <v>1.149056603773585</v>
          </cell>
          <cell r="D729">
            <v>126.66666666666666</v>
          </cell>
          <cell r="E729">
            <v>221.68141592920355</v>
          </cell>
          <cell r="F729">
            <v>78.048780487804876</v>
          </cell>
          <cell r="G729">
            <v>154.67096006572299</v>
          </cell>
          <cell r="H729">
            <v>114.77663230240549</v>
          </cell>
          <cell r="I729">
            <v>103.50344827586207</v>
          </cell>
          <cell r="J729">
            <v>127.70677244013515</v>
          </cell>
          <cell r="K729">
            <v>176.71641791044777</v>
          </cell>
          <cell r="M729">
            <v>132.70868824531516</v>
          </cell>
          <cell r="N729">
            <v>154.31224173490079</v>
          </cell>
          <cell r="O729">
            <v>83.478260869565219</v>
          </cell>
          <cell r="P729">
            <v>138.89996014348347</v>
          </cell>
          <cell r="Q729">
            <v>153.56679636835281</v>
          </cell>
          <cell r="Y729">
            <v>39007</v>
          </cell>
          <cell r="Z729">
            <v>112.56931608133087</v>
          </cell>
          <cell r="AA729">
            <v>118.20940819423369</v>
          </cell>
          <cell r="AB729">
            <v>50.708502024291505</v>
          </cell>
          <cell r="AC729">
            <v>105.4945054945055</v>
          </cell>
          <cell r="AD729">
            <v>97.900864877142027</v>
          </cell>
          <cell r="AE729">
            <v>79.523809523809518</v>
          </cell>
          <cell r="AF729">
            <v>53.295454545454547</v>
          </cell>
          <cell r="AG729">
            <v>65.851071888493308</v>
          </cell>
          <cell r="AH729">
            <v>96.416938110749186</v>
          </cell>
        </row>
        <row r="730">
          <cell r="B730">
            <v>39008</v>
          </cell>
          <cell r="C730">
            <v>1.1622641509433962</v>
          </cell>
          <cell r="D730">
            <v>126.17886178861788</v>
          </cell>
          <cell r="E730">
            <v>234.07079646017701</v>
          </cell>
          <cell r="F730">
            <v>76.829268292682926</v>
          </cell>
          <cell r="G730">
            <v>154.74555944815341</v>
          </cell>
          <cell r="H730">
            <v>118.72852233676976</v>
          </cell>
          <cell r="I730">
            <v>107.36551724137931</v>
          </cell>
          <cell r="J730">
            <v>129.86631408843837</v>
          </cell>
          <cell r="K730">
            <v>175.52238805970148</v>
          </cell>
          <cell r="M730">
            <v>132.19761499148211</v>
          </cell>
          <cell r="N730">
            <v>162.9364787979292</v>
          </cell>
          <cell r="O730">
            <v>82.173913043478265</v>
          </cell>
          <cell r="P730">
            <v>138.96695301171101</v>
          </cell>
          <cell r="Q730">
            <v>152.52918287937743</v>
          </cell>
          <cell r="Y730">
            <v>39008</v>
          </cell>
          <cell r="Z730">
            <v>113.86321626617375</v>
          </cell>
          <cell r="AA730">
            <v>117.75417298937785</v>
          </cell>
          <cell r="AB730">
            <v>53.542510121457489</v>
          </cell>
          <cell r="AC730">
            <v>103.84615384615385</v>
          </cell>
          <cell r="AD730">
            <v>97.948083463333873</v>
          </cell>
          <cell r="AE730">
            <v>82.261904761904759</v>
          </cell>
          <cell r="AF730">
            <v>55.284090909090914</v>
          </cell>
          <cell r="AG730">
            <v>66.964623892129396</v>
          </cell>
          <cell r="AH730">
            <v>95.765472312703579</v>
          </cell>
        </row>
        <row r="731">
          <cell r="B731">
            <v>39009</v>
          </cell>
          <cell r="C731">
            <v>1.1679245283018869</v>
          </cell>
          <cell r="D731">
            <v>126.01626016260164</v>
          </cell>
          <cell r="E731">
            <v>234.07079646017701</v>
          </cell>
          <cell r="F731">
            <v>76.829268292682926</v>
          </cell>
          <cell r="G731">
            <v>154.46510354205424</v>
          </cell>
          <cell r="H731">
            <v>122.33676975945018</v>
          </cell>
          <cell r="I731">
            <v>104.71724137931035</v>
          </cell>
          <cell r="J731">
            <v>132.29028940796238</v>
          </cell>
          <cell r="K731">
            <v>179.70149253731341</v>
          </cell>
          <cell r="M731">
            <v>132.02725724020442</v>
          </cell>
          <cell r="N731">
            <v>162.9364787979292</v>
          </cell>
          <cell r="O731">
            <v>82.173913043478265</v>
          </cell>
          <cell r="P731">
            <v>138.71509374761496</v>
          </cell>
          <cell r="Q731">
            <v>156.16083009079119</v>
          </cell>
          <cell r="Y731">
            <v>39009</v>
          </cell>
          <cell r="Z731">
            <v>114.41774491682071</v>
          </cell>
          <cell r="AA731">
            <v>117.60242792109257</v>
          </cell>
          <cell r="AB731">
            <v>53.542510121457489</v>
          </cell>
          <cell r="AC731">
            <v>103.84615384615385</v>
          </cell>
          <cell r="AD731">
            <v>97.77056548739742</v>
          </cell>
          <cell r="AE731">
            <v>84.761904761904759</v>
          </cell>
          <cell r="AF731">
            <v>53.920454545454547</v>
          </cell>
          <cell r="AG731">
            <v>68.214529202333168</v>
          </cell>
          <cell r="AH731">
            <v>98.045602605863195</v>
          </cell>
        </row>
        <row r="732">
          <cell r="B732">
            <v>39010</v>
          </cell>
          <cell r="C732">
            <v>1.1735849056603773</v>
          </cell>
          <cell r="D732">
            <v>128.6178861788618</v>
          </cell>
          <cell r="E732">
            <v>229.64601769911502</v>
          </cell>
          <cell r="F732">
            <v>76.016260162601625</v>
          </cell>
          <cell r="G732">
            <v>155.25642357340485</v>
          </cell>
          <cell r="H732">
            <v>122.68041237113403</v>
          </cell>
          <cell r="I732">
            <v>100.41379310344827</v>
          </cell>
          <cell r="J732">
            <v>130.93873953283384</v>
          </cell>
          <cell r="K732">
            <v>179.70149253731341</v>
          </cell>
          <cell r="M732">
            <v>134.75298126064737</v>
          </cell>
          <cell r="N732">
            <v>159.85639413256189</v>
          </cell>
          <cell r="O732">
            <v>81.304347826086953</v>
          </cell>
          <cell r="P732">
            <v>139.42572695742138</v>
          </cell>
          <cell r="Q732">
            <v>156.16083009079119</v>
          </cell>
          <cell r="Y732">
            <v>39010</v>
          </cell>
          <cell r="Z732">
            <v>114.97227356746764</v>
          </cell>
          <cell r="AA732">
            <v>120.03034901365706</v>
          </cell>
          <cell r="AB732">
            <v>52.530364372469641</v>
          </cell>
          <cell r="AC732">
            <v>102.74725274725273</v>
          </cell>
          <cell r="AD732">
            <v>98.271441123204667</v>
          </cell>
          <cell r="AE732">
            <v>85</v>
          </cell>
          <cell r="AF732">
            <v>51.70454545454546</v>
          </cell>
          <cell r="AG732">
            <v>67.517612302098328</v>
          </cell>
          <cell r="AH732">
            <v>98.045602605863195</v>
          </cell>
        </row>
        <row r="733">
          <cell r="B733">
            <v>39013</v>
          </cell>
          <cell r="C733">
            <v>1.1886792452830188</v>
          </cell>
          <cell r="D733">
            <v>127.47967479674797</v>
          </cell>
          <cell r="E733">
            <v>237.61061946902652</v>
          </cell>
          <cell r="F733">
            <v>76.422764227642276</v>
          </cell>
          <cell r="G733">
            <v>156.69553064712605</v>
          </cell>
          <cell r="H733">
            <v>125.77319587628865</v>
          </cell>
          <cell r="I733">
            <v>100.41379310344827</v>
          </cell>
          <cell r="J733">
            <v>132.29028940796238</v>
          </cell>
          <cell r="K733">
            <v>182.68656716417911</v>
          </cell>
          <cell r="M733">
            <v>133.56047700170356</v>
          </cell>
          <cell r="N733">
            <v>165.40054653022301</v>
          </cell>
          <cell r="O733">
            <v>81.739130434782609</v>
          </cell>
          <cell r="P733">
            <v>140.71809570652036</v>
          </cell>
          <cell r="Q733">
            <v>158.75486381322958</v>
          </cell>
          <cell r="Y733">
            <v>39013</v>
          </cell>
          <cell r="Z733">
            <v>116.45101663585953</v>
          </cell>
          <cell r="AA733">
            <v>118.96813353566009</v>
          </cell>
          <cell r="AB733">
            <v>54.352226720647778</v>
          </cell>
          <cell r="AC733">
            <v>103.29670329670331</v>
          </cell>
          <cell r="AD733">
            <v>99.182341444171513</v>
          </cell>
          <cell r="AE733">
            <v>87.142857142857139</v>
          </cell>
          <cell r="AF733">
            <v>51.70454545454546</v>
          </cell>
          <cell r="AG733">
            <v>68.214529202333168</v>
          </cell>
          <cell r="AH733">
            <v>99.674267100977204</v>
          </cell>
        </row>
        <row r="734">
          <cell r="B734">
            <v>39014</v>
          </cell>
          <cell r="C734">
            <v>1.1660377358490566</v>
          </cell>
          <cell r="D734">
            <v>118.37398373983741</v>
          </cell>
          <cell r="E734">
            <v>234.95575221238937</v>
          </cell>
          <cell r="F734">
            <v>74.796747967479675</v>
          </cell>
          <cell r="G734">
            <v>156.99203958488746</v>
          </cell>
          <cell r="H734">
            <v>122.16494845360826</v>
          </cell>
          <cell r="I734">
            <v>109.24137931034483</v>
          </cell>
          <cell r="J734">
            <v>132.1140002938152</v>
          </cell>
          <cell r="K734">
            <v>174.32835820895522</v>
          </cell>
          <cell r="M734">
            <v>124.02044293015334</v>
          </cell>
          <cell r="N734">
            <v>163.55249573100264</v>
          </cell>
          <cell r="O734">
            <v>80</v>
          </cell>
          <cell r="P734">
            <v>140.9843711574502</v>
          </cell>
          <cell r="Q734">
            <v>151.49156939040208</v>
          </cell>
          <cell r="Y734">
            <v>39014</v>
          </cell>
          <cell r="Z734">
            <v>114.23290203327173</v>
          </cell>
          <cell r="AA734">
            <v>110.47040971168438</v>
          </cell>
          <cell r="AB734">
            <v>53.744939271255063</v>
          </cell>
          <cell r="AC734">
            <v>101.09890109890109</v>
          </cell>
          <cell r="AD734">
            <v>99.370020381693536</v>
          </cell>
          <cell r="AE734">
            <v>84.642857142857139</v>
          </cell>
          <cell r="AF734">
            <v>56.25</v>
          </cell>
          <cell r="AG734">
            <v>68.123626997954716</v>
          </cell>
          <cell r="AH734">
            <v>95.114006514657973</v>
          </cell>
        </row>
        <row r="735">
          <cell r="B735">
            <v>39015</v>
          </cell>
          <cell r="C735">
            <v>1.1452830188679244</v>
          </cell>
          <cell r="D735">
            <v>119.51219512195121</v>
          </cell>
          <cell r="E735">
            <v>229.20353982300884</v>
          </cell>
          <cell r="F735">
            <v>73.170731707317074</v>
          </cell>
          <cell r="G735">
            <v>156.1280087630667</v>
          </cell>
          <cell r="H735">
            <v>119.41580756013745</v>
          </cell>
          <cell r="I735">
            <v>104.16551724137931</v>
          </cell>
          <cell r="J735">
            <v>130.77714117819889</v>
          </cell>
          <cell r="K735">
            <v>170.74626865671644</v>
          </cell>
          <cell r="M735">
            <v>125.21294718909711</v>
          </cell>
          <cell r="N735">
            <v>159.54838566602518</v>
          </cell>
          <cell r="O735">
            <v>78.260869565217391</v>
          </cell>
          <cell r="P735">
            <v>140.20844110139669</v>
          </cell>
          <cell r="Q735">
            <v>148.37872892347602</v>
          </cell>
          <cell r="Y735">
            <v>39015</v>
          </cell>
          <cell r="Z735">
            <v>112.19963031423291</v>
          </cell>
          <cell r="AA735">
            <v>111.53262518968134</v>
          </cell>
          <cell r="AB735">
            <v>52.429149797570851</v>
          </cell>
          <cell r="AC735">
            <v>98.901098901098905</v>
          </cell>
          <cell r="AD735">
            <v>98.823121566939832</v>
          </cell>
          <cell r="AE735">
            <v>82.738095238095227</v>
          </cell>
          <cell r="AF735">
            <v>53.63636363636364</v>
          </cell>
          <cell r="AG735">
            <v>67.43428528141807</v>
          </cell>
          <cell r="AH735">
            <v>93.159609120521168</v>
          </cell>
        </row>
        <row r="736">
          <cell r="B736">
            <v>39016</v>
          </cell>
          <cell r="C736">
            <v>1.1528301886792454</v>
          </cell>
          <cell r="D736">
            <v>120.16260162601627</v>
          </cell>
          <cell r="E736">
            <v>235.84070796460173</v>
          </cell>
          <cell r="F736">
            <v>74.390243902439025</v>
          </cell>
          <cell r="G736">
            <v>157.18656455679471</v>
          </cell>
          <cell r="H736">
            <v>118.55670103092784</v>
          </cell>
          <cell r="I736">
            <v>104.16551724137931</v>
          </cell>
          <cell r="J736">
            <v>131.14441016600554</v>
          </cell>
          <cell r="K736">
            <v>164.17910447761196</v>
          </cell>
          <cell r="M736">
            <v>125.89437819420783</v>
          </cell>
          <cell r="N736">
            <v>164.1685126640761</v>
          </cell>
          <cell r="O736">
            <v>79.565217391304344</v>
          </cell>
          <cell r="P736">
            <v>141.15906142143604</v>
          </cell>
          <cell r="Q736">
            <v>142.67185473411155</v>
          </cell>
          <cell r="Y736">
            <v>39016</v>
          </cell>
          <cell r="Z736">
            <v>112.93900184842884</v>
          </cell>
          <cell r="AA736">
            <v>112.13960546282247</v>
          </cell>
          <cell r="AB736">
            <v>53.94736842105263</v>
          </cell>
          <cell r="AC736">
            <v>100.54945054945054</v>
          </cell>
          <cell r="AD736">
            <v>99.493147327965971</v>
          </cell>
          <cell r="AE736">
            <v>82.142857142857139</v>
          </cell>
          <cell r="AF736">
            <v>53.63636363636364</v>
          </cell>
          <cell r="AG736">
            <v>67.623664873873196</v>
          </cell>
          <cell r="AH736">
            <v>89.576547231270354</v>
          </cell>
        </row>
        <row r="737">
          <cell r="B737">
            <v>39017</v>
          </cell>
          <cell r="C737">
            <v>1.1603773584905659</v>
          </cell>
          <cell r="D737">
            <v>117.88617886178862</v>
          </cell>
          <cell r="E737">
            <v>231.4159292035398</v>
          </cell>
          <cell r="F737">
            <v>73.577235772357724</v>
          </cell>
          <cell r="G737">
            <v>155.87777032833174</v>
          </cell>
          <cell r="H737">
            <v>119.24398625429554</v>
          </cell>
          <cell r="I737">
            <v>104.38620689655171</v>
          </cell>
          <cell r="J737">
            <v>130.85059497576023</v>
          </cell>
          <cell r="K737">
            <v>163.58208955223881</v>
          </cell>
          <cell r="M737">
            <v>123.50936967632026</v>
          </cell>
          <cell r="N737">
            <v>161.08842799870882</v>
          </cell>
          <cell r="O737">
            <v>78.695652173913047</v>
          </cell>
          <cell r="P737">
            <v>139.98371818898775</v>
          </cell>
          <cell r="Q737">
            <v>142.15304798962387</v>
          </cell>
          <cell r="Y737">
            <v>39017</v>
          </cell>
          <cell r="Z737">
            <v>113.67837338262477</v>
          </cell>
          <cell r="AA737">
            <v>110.01517450682854</v>
          </cell>
          <cell r="AB737">
            <v>52.935222672064775</v>
          </cell>
          <cell r="AC737">
            <v>99.45054945054946</v>
          </cell>
          <cell r="AD737">
            <v>98.664730106929184</v>
          </cell>
          <cell r="AE737">
            <v>82.61904761904762</v>
          </cell>
          <cell r="AF737">
            <v>53.75</v>
          </cell>
          <cell r="AG737">
            <v>67.47216119990911</v>
          </cell>
          <cell r="AH737">
            <v>89.250814332247558</v>
          </cell>
        </row>
        <row r="738">
          <cell r="B738">
            <v>39020</v>
          </cell>
          <cell r="C738">
            <v>1.1358490566037736</v>
          </cell>
          <cell r="D738">
            <v>118.21138211382114</v>
          </cell>
          <cell r="E738">
            <v>233.18584070796459</v>
          </cell>
          <cell r="F738">
            <v>73.577235772357724</v>
          </cell>
          <cell r="G738">
            <v>153.03732802009463</v>
          </cell>
          <cell r="H738">
            <v>113.91752577319588</v>
          </cell>
          <cell r="I738">
            <v>101.29655172413794</v>
          </cell>
          <cell r="J738">
            <v>129.77816953136477</v>
          </cell>
          <cell r="K738">
            <v>162.98507462686567</v>
          </cell>
          <cell r="M738">
            <v>123.85008517887563</v>
          </cell>
          <cell r="N738">
            <v>162.32046186485573</v>
          </cell>
          <cell r="O738">
            <v>78.695652173913047</v>
          </cell>
          <cell r="P738">
            <v>137.43290113039865</v>
          </cell>
          <cell r="Q738">
            <v>141.6342412451362</v>
          </cell>
          <cell r="Y738">
            <v>39020</v>
          </cell>
          <cell r="Z738">
            <v>111.275415896488</v>
          </cell>
          <cell r="AA738">
            <v>110.3186646433991</v>
          </cell>
          <cell r="AB738">
            <v>53.340080971659923</v>
          </cell>
          <cell r="AC738">
            <v>99.45054945054946</v>
          </cell>
          <cell r="AD738">
            <v>96.866837609902774</v>
          </cell>
          <cell r="AE738">
            <v>78.928571428571431</v>
          </cell>
          <cell r="AF738">
            <v>52.159090909090914</v>
          </cell>
          <cell r="AG738">
            <v>66.919172789940163</v>
          </cell>
          <cell r="AH738">
            <v>88.925081433224747</v>
          </cell>
        </row>
        <row r="739">
          <cell r="B739">
            <v>39021</v>
          </cell>
          <cell r="C739">
            <v>1.1113207547169812</v>
          </cell>
          <cell r="D739">
            <v>118.53658536585365</v>
          </cell>
          <cell r="E739">
            <v>226.54867256637169</v>
          </cell>
          <cell r="F739">
            <v>72.764227642276424</v>
          </cell>
          <cell r="G739">
            <v>152.73232041851199</v>
          </cell>
          <cell r="H739">
            <v>115.97938144329898</v>
          </cell>
          <cell r="I739">
            <v>100.41379310344827</v>
          </cell>
          <cell r="J739">
            <v>130.01322168356103</v>
          </cell>
          <cell r="K739">
            <v>167.76119402985074</v>
          </cell>
          <cell r="M739">
            <v>124.190800681431</v>
          </cell>
          <cell r="N739">
            <v>157.70033486680481</v>
          </cell>
          <cell r="O739">
            <v>77.826086956521735</v>
          </cell>
          <cell r="P739">
            <v>137.1589935805568</v>
          </cell>
          <cell r="Q739">
            <v>145.78469520103761</v>
          </cell>
          <cell r="Y739">
            <v>39021</v>
          </cell>
          <cell r="Z739">
            <v>108.8724584103512</v>
          </cell>
          <cell r="AA739">
            <v>110.62215477996966</v>
          </cell>
          <cell r="AB739">
            <v>51.821862348178136</v>
          </cell>
          <cell r="AC739">
            <v>98.35164835164835</v>
          </cell>
          <cell r="AD739">
            <v>96.866837609902774</v>
          </cell>
          <cell r="AE739">
            <v>80.357142857142861</v>
          </cell>
          <cell r="AF739">
            <v>51.70454545454546</v>
          </cell>
          <cell r="AG739">
            <v>67.040375729111432</v>
          </cell>
          <cell r="AH739">
            <v>91.530944625407159</v>
          </cell>
        </row>
        <row r="740">
          <cell r="B740">
            <v>39022</v>
          </cell>
          <cell r="C740">
            <v>1.1094339622641509</v>
          </cell>
          <cell r="D740">
            <v>118.53658536585365</v>
          </cell>
          <cell r="E740">
            <v>215.48672566371684</v>
          </cell>
          <cell r="F740">
            <v>72.764227642276424</v>
          </cell>
          <cell r="G740">
            <v>153.21296707239918</v>
          </cell>
          <cell r="H740">
            <v>116.66666666666667</v>
          </cell>
          <cell r="I740">
            <v>101.07586206896553</v>
          </cell>
          <cell r="J740">
            <v>130.20420155722047</v>
          </cell>
          <cell r="K740">
            <v>173.73134328358208</v>
          </cell>
          <cell r="M740">
            <v>124.190800681431</v>
          </cell>
          <cell r="N740">
            <v>150.00012320338661</v>
          </cell>
          <cell r="O740">
            <v>77.826086956521735</v>
          </cell>
          <cell r="P740">
            <v>137.59063117458001</v>
          </cell>
          <cell r="Q740">
            <v>150.9727626459144</v>
          </cell>
          <cell r="Y740">
            <v>39022</v>
          </cell>
          <cell r="Z740">
            <v>109.42698706099816</v>
          </cell>
          <cell r="AA740">
            <v>110.47040971168438</v>
          </cell>
          <cell r="AB740">
            <v>51.821862348178136</v>
          </cell>
          <cell r="AC740">
            <v>98.35164835164835</v>
          </cell>
          <cell r="AD740">
            <v>96.866837609902774</v>
          </cell>
          <cell r="AE740">
            <v>80.357142857142861</v>
          </cell>
          <cell r="AF740">
            <v>51.42045454545454</v>
          </cell>
          <cell r="AG740">
            <v>67.02522536171503</v>
          </cell>
          <cell r="AH740">
            <v>94.788273615635177</v>
          </cell>
        </row>
        <row r="741">
          <cell r="B741">
            <v>39023</v>
          </cell>
          <cell r="C741">
            <v>1.1037735849056605</v>
          </cell>
          <cell r="D741">
            <v>119.1869918699187</v>
          </cell>
          <cell r="E741">
            <v>215.92920353982299</v>
          </cell>
          <cell r="F741">
            <v>72.764227642276424</v>
          </cell>
          <cell r="G741">
            <v>152.8834077753331</v>
          </cell>
          <cell r="H741">
            <v>115.46391752577318</v>
          </cell>
          <cell r="I741">
            <v>101.29655172413794</v>
          </cell>
          <cell r="J741">
            <v>129.54311737916851</v>
          </cell>
          <cell r="K741">
            <v>170.74626865671644</v>
          </cell>
          <cell r="M741">
            <v>124.87223168654174</v>
          </cell>
          <cell r="N741">
            <v>150.30813166992334</v>
          </cell>
          <cell r="O741">
            <v>77.826086956521735</v>
          </cell>
          <cell r="P741">
            <v>137.29467533899239</v>
          </cell>
          <cell r="Q741">
            <v>148.37872892347602</v>
          </cell>
          <cell r="Y741">
            <v>39023</v>
          </cell>
          <cell r="Z741">
            <v>109.42698706099816</v>
          </cell>
          <cell r="AA741">
            <v>110.47040971168438</v>
          </cell>
          <cell r="AB741">
            <v>51.821862348178136</v>
          </cell>
          <cell r="AC741">
            <v>98.35164835164835</v>
          </cell>
          <cell r="AD741">
            <v>96.866837609902774</v>
          </cell>
          <cell r="AE741">
            <v>80.357142857142861</v>
          </cell>
          <cell r="AF741">
            <v>51.42045454545454</v>
          </cell>
          <cell r="AG741">
            <v>67.02522536171503</v>
          </cell>
          <cell r="AH741">
            <v>93.159609120521168</v>
          </cell>
        </row>
        <row r="742">
          <cell r="B742">
            <v>39024</v>
          </cell>
          <cell r="C742">
            <v>1.1037735849056605</v>
          </cell>
          <cell r="D742">
            <v>119.1869918699187</v>
          </cell>
          <cell r="E742">
            <v>215.92920353982299</v>
          </cell>
          <cell r="F742">
            <v>72.764227642276424</v>
          </cell>
          <cell r="G742">
            <v>152.8834077753331</v>
          </cell>
          <cell r="H742">
            <v>115.46391752577318</v>
          </cell>
          <cell r="I742">
            <v>101.29655172413794</v>
          </cell>
          <cell r="J742">
            <v>129.54311737916851</v>
          </cell>
          <cell r="K742">
            <v>170.74626865671644</v>
          </cell>
          <cell r="M742">
            <v>124.87223168654174</v>
          </cell>
          <cell r="N742">
            <v>150.30813166992334</v>
          </cell>
          <cell r="O742">
            <v>77.826086956521735</v>
          </cell>
          <cell r="P742">
            <v>137.29467533899239</v>
          </cell>
          <cell r="Q742">
            <v>148.37872892347602</v>
          </cell>
          <cell r="Y742">
            <v>39024</v>
          </cell>
          <cell r="Z742">
            <v>109.42698706099816</v>
          </cell>
          <cell r="AA742">
            <v>110.47040971168438</v>
          </cell>
          <cell r="AB742">
            <v>51.821862348178136</v>
          </cell>
          <cell r="AC742">
            <v>98.35164835164835</v>
          </cell>
          <cell r="AD742">
            <v>96.866837609902774</v>
          </cell>
          <cell r="AE742">
            <v>80.357142857142861</v>
          </cell>
          <cell r="AF742">
            <v>51.42045454545454</v>
          </cell>
          <cell r="AG742">
            <v>67.02522536171503</v>
          </cell>
          <cell r="AH742">
            <v>93.159609120521168</v>
          </cell>
        </row>
        <row r="743">
          <cell r="B743">
            <v>39027</v>
          </cell>
          <cell r="C743">
            <v>1.0981132075471698</v>
          </cell>
          <cell r="D743">
            <v>121.78861788617886</v>
          </cell>
          <cell r="E743">
            <v>213.27433628318585</v>
          </cell>
          <cell r="F743">
            <v>72.764227642276424</v>
          </cell>
          <cell r="G743">
            <v>152.66527540392261</v>
          </cell>
          <cell r="H743">
            <v>113.74570446735395</v>
          </cell>
          <cell r="I743">
            <v>96.441379310344828</v>
          </cell>
          <cell r="J743">
            <v>128.67636256794475</v>
          </cell>
          <cell r="K743">
            <v>171.34328358208955</v>
          </cell>
          <cell r="M743">
            <v>127.59795570698466</v>
          </cell>
          <cell r="N743">
            <v>148.46008087070297</v>
          </cell>
          <cell r="O743">
            <v>77.826086956521735</v>
          </cell>
          <cell r="P743">
            <v>137.09878480025102</v>
          </cell>
          <cell r="Q743">
            <v>148.89753566796369</v>
          </cell>
          <cell r="Y743">
            <v>39027</v>
          </cell>
          <cell r="Z743">
            <v>109.42698706099816</v>
          </cell>
          <cell r="AA743">
            <v>110.47040971168438</v>
          </cell>
          <cell r="AB743">
            <v>51.821862348178136</v>
          </cell>
          <cell r="AC743">
            <v>98.35164835164835</v>
          </cell>
          <cell r="AD743">
            <v>96.866837609902774</v>
          </cell>
          <cell r="AE743">
            <v>80.357142857142861</v>
          </cell>
          <cell r="AF743">
            <v>51.42045454545454</v>
          </cell>
          <cell r="AG743">
            <v>67.02522536171503</v>
          </cell>
          <cell r="AH743">
            <v>93.485342019543964</v>
          </cell>
        </row>
        <row r="744">
          <cell r="B744">
            <v>39028</v>
          </cell>
          <cell r="C744">
            <v>1.0999999999999999</v>
          </cell>
          <cell r="D744">
            <v>122.4390243902439</v>
          </cell>
          <cell r="E744">
            <v>215.92920353982299</v>
          </cell>
          <cell r="F744">
            <v>73.577235772357724</v>
          </cell>
          <cell r="G744">
            <v>152.66244251598224</v>
          </cell>
          <cell r="H744">
            <v>112.88659793814433</v>
          </cell>
          <cell r="I744">
            <v>96.331034482758625</v>
          </cell>
          <cell r="J744">
            <v>128.26502130160128</v>
          </cell>
          <cell r="K744">
            <v>170.74626865671644</v>
          </cell>
          <cell r="M744">
            <v>128.2793867120954</v>
          </cell>
          <cell r="N744">
            <v>150.30813166992334</v>
          </cell>
          <cell r="O744">
            <v>78.695652173913047</v>
          </cell>
          <cell r="P744">
            <v>137.09624076728036</v>
          </cell>
          <cell r="Q744">
            <v>148.37872892347602</v>
          </cell>
          <cell r="Y744">
            <v>39028</v>
          </cell>
          <cell r="Z744">
            <v>107.76340110905731</v>
          </cell>
          <cell r="AA744">
            <v>114.26403641881639</v>
          </cell>
          <cell r="AB744">
            <v>49.392712550607285</v>
          </cell>
          <cell r="AC744">
            <v>99.45054945054946</v>
          </cell>
          <cell r="AD744">
            <v>96.629549271698139</v>
          </cell>
          <cell r="AE744">
            <v>78.214285714285708</v>
          </cell>
          <cell r="AF744">
            <v>49.602272727272727</v>
          </cell>
          <cell r="AG744">
            <v>66.138928869025079</v>
          </cell>
          <cell r="AH744">
            <v>93.159609120521168</v>
          </cell>
        </row>
        <row r="745">
          <cell r="B745">
            <v>39029</v>
          </cell>
          <cell r="C745">
            <v>1.0867924528301887</v>
          </cell>
          <cell r="D745">
            <v>121.95121951219512</v>
          </cell>
          <cell r="E745">
            <v>207.07964601769913</v>
          </cell>
          <cell r="F745">
            <v>73.983739837398375</v>
          </cell>
          <cell r="G745">
            <v>150.851282826089</v>
          </cell>
          <cell r="H745">
            <v>111.34020618556701</v>
          </cell>
          <cell r="I745">
            <v>90.593103448275855</v>
          </cell>
          <cell r="J745">
            <v>125.35625091817246</v>
          </cell>
          <cell r="K745">
            <v>167.1641791044776</v>
          </cell>
          <cell r="M745">
            <v>127.76831345826236</v>
          </cell>
          <cell r="N745">
            <v>144.14796233918875</v>
          </cell>
          <cell r="O745">
            <v>79.130434782608688</v>
          </cell>
          <cell r="P745">
            <v>135.46975568803373</v>
          </cell>
          <cell r="Q745">
            <v>145.26588845654993</v>
          </cell>
          <cell r="Y745">
            <v>39029</v>
          </cell>
          <cell r="Z745">
            <v>106.46950092421442</v>
          </cell>
          <cell r="AA745">
            <v>113.80880121396055</v>
          </cell>
          <cell r="AB745">
            <v>47.368421052631575</v>
          </cell>
          <cell r="AC745">
            <v>100</v>
          </cell>
          <cell r="AD745">
            <v>95.483153723394722</v>
          </cell>
          <cell r="AE745">
            <v>77.142857142857153</v>
          </cell>
          <cell r="AF745">
            <v>46.647727272727273</v>
          </cell>
          <cell r="AG745">
            <v>64.639042496780547</v>
          </cell>
          <cell r="AH745">
            <v>91.205211726384363</v>
          </cell>
        </row>
        <row r="746">
          <cell r="B746">
            <v>39030</v>
          </cell>
          <cell r="C746">
            <v>1.0943396226415094</v>
          </cell>
          <cell r="D746">
            <v>125.52845528455285</v>
          </cell>
          <cell r="E746">
            <v>210.6194690265487</v>
          </cell>
          <cell r="F746">
            <v>73.577235772357724</v>
          </cell>
          <cell r="G746">
            <v>150.05429701885757</v>
          </cell>
          <cell r="H746">
            <v>110.30927835051547</v>
          </cell>
          <cell r="I746">
            <v>93.462068965517247</v>
          </cell>
          <cell r="J746">
            <v>125.25341560158661</v>
          </cell>
          <cell r="K746">
            <v>171.94029850746267</v>
          </cell>
          <cell r="M746">
            <v>131.51618398637137</v>
          </cell>
          <cell r="N746">
            <v>146.61203007148259</v>
          </cell>
          <cell r="O746">
            <v>78.695652173913047</v>
          </cell>
          <cell r="P746">
            <v>134.75403441228596</v>
          </cell>
          <cell r="Q746">
            <v>149.41634241245137</v>
          </cell>
          <cell r="Y746">
            <v>39030</v>
          </cell>
          <cell r="Z746">
            <v>107.20887245841035</v>
          </cell>
          <cell r="AA746">
            <v>117.14719271623673</v>
          </cell>
          <cell r="AB746">
            <v>48.178137651821864</v>
          </cell>
          <cell r="AC746">
            <v>99.45054945054946</v>
          </cell>
          <cell r="AD746">
            <v>94.978691865851388</v>
          </cell>
          <cell r="AE746">
            <v>76.428571428571416</v>
          </cell>
          <cell r="AF746">
            <v>48.125</v>
          </cell>
          <cell r="AG746">
            <v>64.586016210893121</v>
          </cell>
          <cell r="AH746">
            <v>93.811074918566774</v>
          </cell>
        </row>
        <row r="747">
          <cell r="B747">
            <v>39031</v>
          </cell>
          <cell r="C747">
            <v>1.088679245283019</v>
          </cell>
          <cell r="D747">
            <v>124.22764227642276</v>
          </cell>
          <cell r="E747">
            <v>202.65486725663715</v>
          </cell>
          <cell r="F747">
            <v>73.983739837398375</v>
          </cell>
          <cell r="G747">
            <v>149.32813341013608</v>
          </cell>
          <cell r="H747">
            <v>109.96563573883162</v>
          </cell>
          <cell r="I747">
            <v>91.58620689655173</v>
          </cell>
          <cell r="J747">
            <v>124.16629939767884</v>
          </cell>
          <cell r="K747">
            <v>172.53731343283582</v>
          </cell>
          <cell r="M747">
            <v>130.1533219761499</v>
          </cell>
          <cell r="N747">
            <v>141.0678776738215</v>
          </cell>
          <cell r="O747">
            <v>79.130434782608688</v>
          </cell>
          <cell r="P747">
            <v>134.10191396080492</v>
          </cell>
          <cell r="Q747">
            <v>149.93514915693905</v>
          </cell>
          <cell r="Y747">
            <v>39031</v>
          </cell>
          <cell r="Z747">
            <v>106.6543438077634</v>
          </cell>
          <cell r="AA747">
            <v>115.93323216995448</v>
          </cell>
          <cell r="AB747">
            <v>46.356275303643727</v>
          </cell>
          <cell r="AC747">
            <v>100</v>
          </cell>
          <cell r="AD747">
            <v>94.51905778000922</v>
          </cell>
          <cell r="AE747">
            <v>76.19047619047619</v>
          </cell>
          <cell r="AF747">
            <v>47.159090909090914</v>
          </cell>
          <cell r="AG747">
            <v>64.025452617225966</v>
          </cell>
          <cell r="AH747">
            <v>94.13680781758957</v>
          </cell>
        </row>
        <row r="748">
          <cell r="B748">
            <v>39034</v>
          </cell>
          <cell r="C748">
            <v>1.0773584905660378</v>
          </cell>
          <cell r="D748">
            <v>123.41463414634146</v>
          </cell>
          <cell r="E748">
            <v>203.09734513274336</v>
          </cell>
          <cell r="F748">
            <v>73.170731707317074</v>
          </cell>
          <cell r="G748">
            <v>148.1373761791896</v>
          </cell>
          <cell r="H748">
            <v>108.24742268041237</v>
          </cell>
          <cell r="I748">
            <v>93.903448275862061</v>
          </cell>
          <cell r="J748">
            <v>123.87248420743353</v>
          </cell>
          <cell r="K748">
            <v>175.52238805970148</v>
          </cell>
          <cell r="M748">
            <v>129.3015332197615</v>
          </cell>
          <cell r="N748">
            <v>141.3758861403582</v>
          </cell>
          <cell r="O748">
            <v>78.260869565217391</v>
          </cell>
          <cell r="P748">
            <v>133.03257210213445</v>
          </cell>
          <cell r="Q748">
            <v>152.52918287937743</v>
          </cell>
          <cell r="Y748">
            <v>39034</v>
          </cell>
          <cell r="Z748">
            <v>105.54528650646951</v>
          </cell>
          <cell r="AA748">
            <v>115.17450682852808</v>
          </cell>
          <cell r="AB748">
            <v>46.457489878542511</v>
          </cell>
          <cell r="AC748">
            <v>98.901098901098905</v>
          </cell>
          <cell r="AD748">
            <v>93.765353511807632</v>
          </cell>
          <cell r="AE748">
            <v>75</v>
          </cell>
          <cell r="AF748">
            <v>48.352272727272727</v>
          </cell>
          <cell r="AG748">
            <v>63.87394894326188</v>
          </cell>
          <cell r="AH748">
            <v>95.765472312703579</v>
          </cell>
        </row>
        <row r="749">
          <cell r="B749">
            <v>39035</v>
          </cell>
          <cell r="C749">
            <v>1.0754716981132075</v>
          </cell>
          <cell r="D749">
            <v>124.22764227642276</v>
          </cell>
          <cell r="E749">
            <v>208.40707964601771</v>
          </cell>
          <cell r="F749">
            <v>73.577235772357724</v>
          </cell>
          <cell r="G749">
            <v>150.74929886023477</v>
          </cell>
          <cell r="H749">
            <v>104.1237113402062</v>
          </cell>
          <cell r="I749">
            <v>95.117241379310343</v>
          </cell>
          <cell r="J749">
            <v>125.16527104451298</v>
          </cell>
          <cell r="K749">
            <v>176.71641791044777</v>
          </cell>
          <cell r="M749">
            <v>130.1533219761499</v>
          </cell>
          <cell r="N749">
            <v>145.07198773879895</v>
          </cell>
          <cell r="O749">
            <v>78.695652173913047</v>
          </cell>
          <cell r="P749">
            <v>135.3781705010897</v>
          </cell>
          <cell r="Q749">
            <v>153.56679636835281</v>
          </cell>
          <cell r="Y749">
            <v>39035</v>
          </cell>
          <cell r="Z749">
            <v>105.36044362292051</v>
          </cell>
          <cell r="AA749">
            <v>115.93323216995448</v>
          </cell>
          <cell r="AB749">
            <v>47.672064777327932</v>
          </cell>
          <cell r="AC749">
            <v>99.45054945054946</v>
          </cell>
          <cell r="AD749">
            <v>95.418601732145106</v>
          </cell>
          <cell r="AE749">
            <v>72.142857142857139</v>
          </cell>
          <cell r="AF749">
            <v>48.977272727272727</v>
          </cell>
          <cell r="AG749">
            <v>64.540565108703902</v>
          </cell>
          <cell r="AH749">
            <v>96.416938110749186</v>
          </cell>
        </row>
        <row r="750">
          <cell r="B750">
            <v>39036</v>
          </cell>
          <cell r="C750">
            <v>1.0622641509433963</v>
          </cell>
          <cell r="D750">
            <v>121.95121951219512</v>
          </cell>
          <cell r="E750">
            <v>206.19469026548671</v>
          </cell>
          <cell r="F750">
            <v>73.170731707317074</v>
          </cell>
          <cell r="G750">
            <v>150.3319200370164</v>
          </cell>
          <cell r="H750">
            <v>105.49828178694159</v>
          </cell>
          <cell r="I750">
            <v>93.462068965517247</v>
          </cell>
          <cell r="J750">
            <v>125.07712648743939</v>
          </cell>
          <cell r="K750">
            <v>177.91044776119404</v>
          </cell>
          <cell r="M750">
            <v>127.76831345826236</v>
          </cell>
          <cell r="N750">
            <v>143.53194540611531</v>
          </cell>
          <cell r="O750">
            <v>78.260869565217391</v>
          </cell>
          <cell r="P750">
            <v>135.00334964341138</v>
          </cell>
          <cell r="Q750">
            <v>154.60440985732816</v>
          </cell>
          <cell r="Y750">
            <v>39036</v>
          </cell>
          <cell r="Z750">
            <v>104.06654343807764</v>
          </cell>
          <cell r="AA750">
            <v>113.80880121396055</v>
          </cell>
          <cell r="AB750">
            <v>47.165991902834008</v>
          </cell>
          <cell r="AC750">
            <v>98.901098901098905</v>
          </cell>
          <cell r="AD750">
            <v>95.154416730919806</v>
          </cell>
          <cell r="AE750">
            <v>73.095238095238088</v>
          </cell>
          <cell r="AF750">
            <v>48.125</v>
          </cell>
          <cell r="AG750">
            <v>64.495114006514669</v>
          </cell>
          <cell r="AH750">
            <v>97.068403908794792</v>
          </cell>
        </row>
        <row r="751">
          <cell r="B751">
            <v>39037</v>
          </cell>
          <cell r="C751">
            <v>1.0679245283018868</v>
          </cell>
          <cell r="D751">
            <v>123.41463414634146</v>
          </cell>
          <cell r="E751">
            <v>203.98230088495578</v>
          </cell>
          <cell r="F751">
            <v>73.170731707317074</v>
          </cell>
          <cell r="G751">
            <v>149.39140124080492</v>
          </cell>
          <cell r="H751">
            <v>107.21649484536083</v>
          </cell>
          <cell r="I751">
            <v>92.027586206896544</v>
          </cell>
          <cell r="J751">
            <v>124.1369178786543</v>
          </cell>
          <cell r="K751">
            <v>182.68656716417911</v>
          </cell>
          <cell r="M751">
            <v>129.3015332197615</v>
          </cell>
          <cell r="N751">
            <v>141.99190307343167</v>
          </cell>
          <cell r="O751">
            <v>78.260869565217391</v>
          </cell>
          <cell r="P751">
            <v>134.15873069714982</v>
          </cell>
          <cell r="Q751">
            <v>158.75486381322958</v>
          </cell>
          <cell r="Y751">
            <v>39037</v>
          </cell>
          <cell r="Z751">
            <v>104.62107208872457</v>
          </cell>
          <cell r="AA751">
            <v>115.17450682852808</v>
          </cell>
          <cell r="AB751">
            <v>46.659919028340077</v>
          </cell>
          <cell r="AC751">
            <v>98.901098901098905</v>
          </cell>
          <cell r="AD751">
            <v>94.55910392272888</v>
          </cell>
          <cell r="AE751">
            <v>74.285714285714292</v>
          </cell>
          <cell r="AF751">
            <v>47.38636363636364</v>
          </cell>
          <cell r="AG751">
            <v>64.010302249829564</v>
          </cell>
          <cell r="AH751">
            <v>99.674267100977204</v>
          </cell>
        </row>
        <row r="752">
          <cell r="B752">
            <v>39038</v>
          </cell>
          <cell r="C752">
            <v>1.081132075471698</v>
          </cell>
          <cell r="D752">
            <v>123.2520325203252</v>
          </cell>
          <cell r="E752">
            <v>198.67256637168143</v>
          </cell>
          <cell r="F752">
            <v>73.983739837398375</v>
          </cell>
          <cell r="G752">
            <v>148.58874965769272</v>
          </cell>
          <cell r="H752">
            <v>101.71821305841924</v>
          </cell>
          <cell r="I752">
            <v>88.717241379310337</v>
          </cell>
          <cell r="J752">
            <v>122.5503158513295</v>
          </cell>
          <cell r="K752">
            <v>186.26865671641789</v>
          </cell>
          <cell r="M752">
            <v>129.1311754684838</v>
          </cell>
          <cell r="N752">
            <v>138.29580147499095</v>
          </cell>
          <cell r="O752">
            <v>79.130434782608688</v>
          </cell>
          <cell r="P752">
            <v>133.43792135546076</v>
          </cell>
          <cell r="Q752">
            <v>161.86770428015564</v>
          </cell>
          <cell r="Y752">
            <v>39038</v>
          </cell>
          <cell r="Z752">
            <v>105.91497227356747</v>
          </cell>
          <cell r="AA752">
            <v>115.0227617602428</v>
          </cell>
          <cell r="AB752">
            <v>45.445344129554655</v>
          </cell>
          <cell r="AC752">
            <v>100</v>
          </cell>
          <cell r="AD752">
            <v>94.051055843449475</v>
          </cell>
          <cell r="AE752">
            <v>70.476190476190482</v>
          </cell>
          <cell r="AF752">
            <v>45.681818181818187</v>
          </cell>
          <cell r="AG752">
            <v>63.192182410423456</v>
          </cell>
          <cell r="AH752">
            <v>101.62866449511401</v>
          </cell>
        </row>
        <row r="753">
          <cell r="B753">
            <v>39041</v>
          </cell>
          <cell r="C753">
            <v>1.0622641509433963</v>
          </cell>
          <cell r="D753">
            <v>122.4390243902439</v>
          </cell>
          <cell r="E753">
            <v>191.15044247787611</v>
          </cell>
          <cell r="F753">
            <v>73.170731707317074</v>
          </cell>
          <cell r="G753">
            <v>144.84933757636995</v>
          </cell>
          <cell r="H753">
            <v>101.54639175257731</v>
          </cell>
          <cell r="I753">
            <v>88.386206896551727</v>
          </cell>
          <cell r="J753">
            <v>118.80417217570147</v>
          </cell>
          <cell r="K753">
            <v>179.1044776119403</v>
          </cell>
          <cell r="M753">
            <v>128.2793867120954</v>
          </cell>
          <cell r="N753">
            <v>133.05965754386654</v>
          </cell>
          <cell r="O753">
            <v>78.260869565217391</v>
          </cell>
          <cell r="P753">
            <v>130.07979783417994</v>
          </cell>
          <cell r="Q753">
            <v>155.64202334630352</v>
          </cell>
          <cell r="Y753">
            <v>39041</v>
          </cell>
          <cell r="Z753">
            <v>104.06654343807764</v>
          </cell>
          <cell r="AA753">
            <v>114.26403641881639</v>
          </cell>
          <cell r="AB753">
            <v>43.724696356275302</v>
          </cell>
          <cell r="AC753">
            <v>98.901098901098905</v>
          </cell>
          <cell r="AD753">
            <v>91.684149497630102</v>
          </cell>
          <cell r="AE753">
            <v>70.357142857142861</v>
          </cell>
          <cell r="AF753">
            <v>45.51136363636364</v>
          </cell>
          <cell r="AG753">
            <v>61.260510567381267</v>
          </cell>
          <cell r="AH753">
            <v>97.719869706840385</v>
          </cell>
        </row>
        <row r="754">
          <cell r="B754">
            <v>39042</v>
          </cell>
          <cell r="C754">
            <v>1.0660377358490565</v>
          </cell>
          <cell r="D754">
            <v>123.2520325203252</v>
          </cell>
          <cell r="E754">
            <v>189.38053097345133</v>
          </cell>
          <cell r="F754">
            <v>73.170731707317074</v>
          </cell>
          <cell r="G754">
            <v>144.75585227433686</v>
          </cell>
          <cell r="H754">
            <v>103.26460481099657</v>
          </cell>
          <cell r="I754">
            <v>90.924137931034494</v>
          </cell>
          <cell r="J754">
            <v>118.73071837814015</v>
          </cell>
          <cell r="K754">
            <v>167.1641791044776</v>
          </cell>
          <cell r="M754">
            <v>129.1311754684838</v>
          </cell>
          <cell r="N754">
            <v>131.82762367771966</v>
          </cell>
          <cell r="O754">
            <v>78.260869565217391</v>
          </cell>
          <cell r="P754">
            <v>129.99584474614792</v>
          </cell>
          <cell r="Q754">
            <v>145.26588845654993</v>
          </cell>
          <cell r="Y754">
            <v>39042</v>
          </cell>
          <cell r="Z754">
            <v>104.43622920517559</v>
          </cell>
          <cell r="AA754">
            <v>115.0227617602428</v>
          </cell>
          <cell r="AB754">
            <v>43.319838056680162</v>
          </cell>
          <cell r="AC754">
            <v>98.901098901098905</v>
          </cell>
          <cell r="AD754">
            <v>91.624976838984622</v>
          </cell>
          <cell r="AE754">
            <v>71.547619047619051</v>
          </cell>
          <cell r="AF754">
            <v>46.81818181818182</v>
          </cell>
          <cell r="AG754">
            <v>61.222634648890249</v>
          </cell>
          <cell r="AH754">
            <v>91.205211726384363</v>
          </cell>
        </row>
        <row r="755">
          <cell r="B755">
            <v>39043</v>
          </cell>
          <cell r="C755">
            <v>1.0698113207547169</v>
          </cell>
          <cell r="D755">
            <v>124.06504065040652</v>
          </cell>
          <cell r="E755">
            <v>205.30973451327435</v>
          </cell>
          <cell r="F755">
            <v>73.170731707317074</v>
          </cell>
          <cell r="G755">
            <v>146.63688986675984</v>
          </cell>
          <cell r="H755">
            <v>108.41924398625429</v>
          </cell>
          <cell r="I755">
            <v>95.117241379310343</v>
          </cell>
          <cell r="J755">
            <v>120.78742470985748</v>
          </cell>
          <cell r="K755">
            <v>173.73134328358208</v>
          </cell>
          <cell r="M755">
            <v>129.98296422487223</v>
          </cell>
          <cell r="N755">
            <v>142.91592847304187</v>
          </cell>
          <cell r="O755">
            <v>78.260869565217391</v>
          </cell>
          <cell r="P755">
            <v>131.68508263867099</v>
          </cell>
          <cell r="Q755">
            <v>150.9727626459144</v>
          </cell>
          <cell r="Y755">
            <v>39043</v>
          </cell>
          <cell r="Z755">
            <v>104.80591497227356</v>
          </cell>
          <cell r="AA755">
            <v>115.7814871016692</v>
          </cell>
          <cell r="AB755">
            <v>46.963562753036435</v>
          </cell>
          <cell r="AC755">
            <v>98.901098901098905</v>
          </cell>
          <cell r="AD755">
            <v>92.815602455366502</v>
          </cell>
          <cell r="AE755">
            <v>75.11904761904762</v>
          </cell>
          <cell r="AF755">
            <v>48.977272727272727</v>
          </cell>
          <cell r="AG755">
            <v>62.283160366638889</v>
          </cell>
          <cell r="AH755">
            <v>94.788273615635177</v>
          </cell>
        </row>
        <row r="756">
          <cell r="B756">
            <v>39044</v>
          </cell>
          <cell r="C756">
            <v>1.0698113207547169</v>
          </cell>
          <cell r="D756">
            <v>124.06504065040652</v>
          </cell>
          <cell r="E756">
            <v>205.30973451327435</v>
          </cell>
          <cell r="F756">
            <v>72.764227642276424</v>
          </cell>
          <cell r="G756">
            <v>146.63688986675984</v>
          </cell>
          <cell r="H756">
            <v>108.41924398625429</v>
          </cell>
          <cell r="I756">
            <v>95.117241379310343</v>
          </cell>
          <cell r="J756">
            <v>120.78742470985748</v>
          </cell>
          <cell r="K756">
            <v>173.73134328358208</v>
          </cell>
          <cell r="M756">
            <v>129.98296422487223</v>
          </cell>
          <cell r="N756">
            <v>142.91592847304187</v>
          </cell>
          <cell r="O756">
            <v>77.826086956521735</v>
          </cell>
          <cell r="P756">
            <v>131.68508263867099</v>
          </cell>
          <cell r="Q756">
            <v>150.9727626459144</v>
          </cell>
          <cell r="Y756">
            <v>39044</v>
          </cell>
          <cell r="Z756">
            <v>104.80591497227356</v>
          </cell>
          <cell r="AA756">
            <v>115.7814871016692</v>
          </cell>
          <cell r="AB756">
            <v>46.963562753036435</v>
          </cell>
          <cell r="AC756">
            <v>98.901098901098905</v>
          </cell>
          <cell r="AD756">
            <v>92.815602455366502</v>
          </cell>
          <cell r="AE756">
            <v>75.11904761904762</v>
          </cell>
          <cell r="AF756">
            <v>48.977272727272727</v>
          </cell>
          <cell r="AG756">
            <v>62.283160366638889</v>
          </cell>
          <cell r="AH756">
            <v>94.788273615635177</v>
          </cell>
        </row>
        <row r="757">
          <cell r="B757">
            <v>39045</v>
          </cell>
          <cell r="C757">
            <v>1.0660377358490565</v>
          </cell>
          <cell r="D757">
            <v>125.6910569105691</v>
          </cell>
          <cell r="E757">
            <v>199.55752212389382</v>
          </cell>
          <cell r="F757">
            <v>71.544715447154474</v>
          </cell>
          <cell r="G757">
            <v>145.23649892822405</v>
          </cell>
          <cell r="H757">
            <v>111.51202749140894</v>
          </cell>
          <cell r="I757">
            <v>94.675862068965529</v>
          </cell>
          <cell r="J757">
            <v>121.12531217863962</v>
          </cell>
          <cell r="K757">
            <v>171.34328358208955</v>
          </cell>
          <cell r="M757">
            <v>131.68654173764907</v>
          </cell>
          <cell r="N757">
            <v>138.91181840806439</v>
          </cell>
          <cell r="O757">
            <v>76.521739130434781</v>
          </cell>
          <cell r="P757">
            <v>130.42748234017111</v>
          </cell>
          <cell r="Q757">
            <v>148.89753566796369</v>
          </cell>
          <cell r="Y757">
            <v>39045</v>
          </cell>
          <cell r="Z757">
            <v>104.43622920517559</v>
          </cell>
          <cell r="AA757">
            <v>117.29893778452201</v>
          </cell>
          <cell r="AB757">
            <v>45.647773279352229</v>
          </cell>
          <cell r="AC757">
            <v>96.703296703296701</v>
          </cell>
          <cell r="AD757">
            <v>92.815602455366502</v>
          </cell>
          <cell r="AE757">
            <v>77.261904761904759</v>
          </cell>
          <cell r="AF757">
            <v>48.75</v>
          </cell>
          <cell r="AG757">
            <v>62.457389591697613</v>
          </cell>
          <cell r="AH757">
            <v>93.485342019543964</v>
          </cell>
        </row>
        <row r="758">
          <cell r="B758">
            <v>39048</v>
          </cell>
          <cell r="C758">
            <v>1.090566037735849</v>
          </cell>
          <cell r="D758">
            <v>126.17886178861788</v>
          </cell>
          <cell r="E758">
            <v>204.86725663716814</v>
          </cell>
          <cell r="F758">
            <v>72.357723577235774</v>
          </cell>
          <cell r="G758">
            <v>146.65011001048168</v>
          </cell>
          <cell r="H758">
            <v>116.32302405498282</v>
          </cell>
          <cell r="I758">
            <v>96.331034482758625</v>
          </cell>
          <cell r="J758">
            <v>122.60907888937858</v>
          </cell>
          <cell r="K758">
            <v>174.32835820895522</v>
          </cell>
          <cell r="M758">
            <v>132.19761499148211</v>
          </cell>
          <cell r="N758">
            <v>142.60792000650514</v>
          </cell>
          <cell r="O758">
            <v>77.391304347826079</v>
          </cell>
          <cell r="P758">
            <v>131.69695479253411</v>
          </cell>
          <cell r="Q758">
            <v>151.49156939040208</v>
          </cell>
          <cell r="Y758">
            <v>39048</v>
          </cell>
          <cell r="Z758">
            <v>106.83918669131238</v>
          </cell>
          <cell r="AA758">
            <v>117.75417298937785</v>
          </cell>
          <cell r="AB758">
            <v>46.862348178137651</v>
          </cell>
          <cell r="AC758">
            <v>97.802197802197796</v>
          </cell>
          <cell r="AD758">
            <v>92.823970306084021</v>
          </cell>
          <cell r="AE758">
            <v>80.595238095238102</v>
          </cell>
          <cell r="AF758">
            <v>49.602272727272727</v>
          </cell>
          <cell r="AG758">
            <v>63.22248314521628</v>
          </cell>
          <cell r="AH758">
            <v>95.114006514657973</v>
          </cell>
        </row>
        <row r="759">
          <cell r="B759">
            <v>39049</v>
          </cell>
          <cell r="C759">
            <v>1.088679245283019</v>
          </cell>
          <cell r="D759">
            <v>127.3170731707317</v>
          </cell>
          <cell r="E759">
            <v>209.73451327433628</v>
          </cell>
          <cell r="F759">
            <v>71.951219512195124</v>
          </cell>
          <cell r="G759">
            <v>146.84841216630943</v>
          </cell>
          <cell r="H759">
            <v>117.69759450171821</v>
          </cell>
          <cell r="I759">
            <v>97.986206896551721</v>
          </cell>
          <cell r="J759">
            <v>122.80005876303804</v>
          </cell>
          <cell r="K759">
            <v>171.94029850746267</v>
          </cell>
          <cell r="M759">
            <v>133.3901192504259</v>
          </cell>
          <cell r="N759">
            <v>145.99601313840913</v>
          </cell>
          <cell r="O759">
            <v>76.956521739130437</v>
          </cell>
          <cell r="P759">
            <v>131.87503710048082</v>
          </cell>
          <cell r="Q759">
            <v>149.41634241245137</v>
          </cell>
          <cell r="Y759">
            <v>39049</v>
          </cell>
          <cell r="Z759">
            <v>106.6543438077634</v>
          </cell>
          <cell r="AA759">
            <v>118.81638846737481</v>
          </cell>
          <cell r="AB759">
            <v>47.97570850202429</v>
          </cell>
          <cell r="AC759">
            <v>97.252747252747255</v>
          </cell>
          <cell r="AD759">
            <v>92.949488066847181</v>
          </cell>
          <cell r="AE759">
            <v>81.547619047619051</v>
          </cell>
          <cell r="AF759">
            <v>50.454545454545453</v>
          </cell>
          <cell r="AG759">
            <v>63.320960533292933</v>
          </cell>
          <cell r="AH759">
            <v>93.811074918566774</v>
          </cell>
        </row>
        <row r="760">
          <cell r="B760">
            <v>39050</v>
          </cell>
          <cell r="C760">
            <v>1.0943396226415094</v>
          </cell>
          <cell r="D760">
            <v>126.17886178861788</v>
          </cell>
          <cell r="E760">
            <v>212.38938053097348</v>
          </cell>
          <cell r="F760">
            <v>71.951219512195124</v>
          </cell>
          <cell r="G760">
            <v>149.20820782065931</v>
          </cell>
          <cell r="H760">
            <v>119.7594501718213</v>
          </cell>
          <cell r="I760">
            <v>98.648275862068971</v>
          </cell>
          <cell r="J760">
            <v>123.29954458645511</v>
          </cell>
          <cell r="K760">
            <v>172.53731343283582</v>
          </cell>
          <cell r="M760">
            <v>132.19761499148211</v>
          </cell>
          <cell r="N760">
            <v>147.8440639376295</v>
          </cell>
          <cell r="O760">
            <v>76.956521739130437</v>
          </cell>
          <cell r="P760">
            <v>133.99421656504668</v>
          </cell>
          <cell r="Q760">
            <v>149.93514915693905</v>
          </cell>
          <cell r="Y760">
            <v>39050</v>
          </cell>
          <cell r="Z760">
            <v>107.20887245841035</v>
          </cell>
          <cell r="AA760">
            <v>117.75417298937785</v>
          </cell>
          <cell r="AB760">
            <v>48.582995951417004</v>
          </cell>
          <cell r="AC760">
            <v>97.252747252747255</v>
          </cell>
          <cell r="AD760">
            <v>92.949488066847181</v>
          </cell>
          <cell r="AE760">
            <v>82.976190476190482</v>
          </cell>
          <cell r="AF760">
            <v>50.795454545454547</v>
          </cell>
          <cell r="AG760">
            <v>63.578516779031901</v>
          </cell>
          <cell r="AH760">
            <v>94.13680781758957</v>
          </cell>
        </row>
        <row r="761">
          <cell r="B761">
            <v>39051</v>
          </cell>
          <cell r="C761">
            <v>1.1056603773584905</v>
          </cell>
          <cell r="D761">
            <v>125.85365853658537</v>
          </cell>
          <cell r="E761">
            <v>214.60176991150442</v>
          </cell>
          <cell r="F761">
            <v>71.951219512195124</v>
          </cell>
          <cell r="G761">
            <v>151.37347850310201</v>
          </cell>
          <cell r="H761">
            <v>115.97938144329898</v>
          </cell>
          <cell r="I761">
            <v>100.63448275862068</v>
          </cell>
          <cell r="J761">
            <v>124.04877332158071</v>
          </cell>
          <cell r="K761">
            <v>173.73134328358208</v>
          </cell>
          <cell r="M761">
            <v>131.85689948892673</v>
          </cell>
          <cell r="N761">
            <v>149.38410627031317</v>
          </cell>
          <cell r="O761">
            <v>76.956521739130437</v>
          </cell>
          <cell r="P761">
            <v>135.93870576562671</v>
          </cell>
          <cell r="Q761">
            <v>150.9727626459144</v>
          </cell>
          <cell r="Y761">
            <v>39051</v>
          </cell>
          <cell r="Z761">
            <v>108.31792975970424</v>
          </cell>
          <cell r="AA761">
            <v>117.45068285280729</v>
          </cell>
          <cell r="AB761">
            <v>49.089068825910928</v>
          </cell>
          <cell r="AC761">
            <v>97.252747252747255</v>
          </cell>
          <cell r="AD761">
            <v>95.813683826737673</v>
          </cell>
          <cell r="AE761">
            <v>80.357142857142861</v>
          </cell>
          <cell r="AF761">
            <v>51.81818181818182</v>
          </cell>
          <cell r="AG761">
            <v>63.964851147640331</v>
          </cell>
          <cell r="AH761">
            <v>94.788273615635177</v>
          </cell>
        </row>
        <row r="762">
          <cell r="B762">
            <v>39052</v>
          </cell>
          <cell r="C762">
            <v>1.0999999999999999</v>
          </cell>
          <cell r="D762">
            <v>127.47967479674797</v>
          </cell>
          <cell r="E762">
            <v>218.14159292035399</v>
          </cell>
          <cell r="F762">
            <v>73.577235772357724</v>
          </cell>
          <cell r="G762">
            <v>151.55006185138672</v>
          </cell>
          <cell r="H762">
            <v>115.63573883161513</v>
          </cell>
          <cell r="I762">
            <v>100.52413793103447</v>
          </cell>
          <cell r="J762">
            <v>124.47480534743644</v>
          </cell>
          <cell r="K762">
            <v>173.13432835820893</v>
          </cell>
          <cell r="M762">
            <v>133.56047700170356</v>
          </cell>
          <cell r="N762">
            <v>151.84817400260698</v>
          </cell>
          <cell r="O762">
            <v>78.695652173913047</v>
          </cell>
          <cell r="P762">
            <v>136.09728382079834</v>
          </cell>
          <cell r="Q762">
            <v>150.45395590142672</v>
          </cell>
          <cell r="Y762">
            <v>39052</v>
          </cell>
          <cell r="Z762">
            <v>107.76340110905731</v>
          </cell>
          <cell r="AA762">
            <v>118.96813353566009</v>
          </cell>
          <cell r="AB762">
            <v>49.898785425101217</v>
          </cell>
          <cell r="AC762">
            <v>99.45054945054946</v>
          </cell>
          <cell r="AD762">
            <v>95.925454404179149</v>
          </cell>
          <cell r="AE762">
            <v>80.11904761904762</v>
          </cell>
          <cell r="AF762">
            <v>51.761363636363633</v>
          </cell>
          <cell r="AG762">
            <v>64.184531474888274</v>
          </cell>
          <cell r="AH762">
            <v>94.462540716612381</v>
          </cell>
        </row>
        <row r="763">
          <cell r="B763">
            <v>39055</v>
          </cell>
          <cell r="C763">
            <v>1.1075471698113208</v>
          </cell>
          <cell r="D763">
            <v>129.43089430894307</v>
          </cell>
          <cell r="E763">
            <v>219.91150442477877</v>
          </cell>
          <cell r="F763">
            <v>73.170731707317074</v>
          </cell>
          <cell r="G763">
            <v>151.81824190974419</v>
          </cell>
          <cell r="H763">
            <v>117.18213058419245</v>
          </cell>
          <cell r="I763">
            <v>103.39310344827585</v>
          </cell>
          <cell r="J763">
            <v>125.50315851329515</v>
          </cell>
          <cell r="K763">
            <v>176.71641791044777</v>
          </cell>
          <cell r="M763">
            <v>135.60477001703578</v>
          </cell>
          <cell r="N763">
            <v>153.08020786875389</v>
          </cell>
          <cell r="O763">
            <v>78.260869565217391</v>
          </cell>
          <cell r="P763">
            <v>136.33811894202148</v>
          </cell>
          <cell r="Q763">
            <v>153.56679636835281</v>
          </cell>
          <cell r="Y763">
            <v>39055</v>
          </cell>
          <cell r="Z763">
            <v>108.50277264325324</v>
          </cell>
          <cell r="AA763">
            <v>120.78907435508346</v>
          </cell>
          <cell r="AB763">
            <v>50.303643724696357</v>
          </cell>
          <cell r="AC763">
            <v>98.901098901098905</v>
          </cell>
          <cell r="AD763">
            <v>96.095202233020743</v>
          </cell>
          <cell r="AE763">
            <v>81.19047619047619</v>
          </cell>
          <cell r="AF763">
            <v>53.23863636363636</v>
          </cell>
          <cell r="AG763">
            <v>64.714794333762597</v>
          </cell>
          <cell r="AH763">
            <v>96.416938110749186</v>
          </cell>
        </row>
        <row r="764">
          <cell r="B764">
            <v>39056</v>
          </cell>
          <cell r="C764">
            <v>1.0999999999999999</v>
          </cell>
          <cell r="D764">
            <v>129.26829268292684</v>
          </cell>
          <cell r="E764">
            <v>216.3716814159292</v>
          </cell>
          <cell r="F764">
            <v>72.764227642276424</v>
          </cell>
          <cell r="G764">
            <v>150.98253996732737</v>
          </cell>
          <cell r="H764">
            <v>118.55670103092784</v>
          </cell>
          <cell r="I764">
            <v>103.39310344827585</v>
          </cell>
          <cell r="J764">
            <v>125.57661231085646</v>
          </cell>
          <cell r="K764">
            <v>182.68656716417911</v>
          </cell>
          <cell r="M764">
            <v>135.43441226575808</v>
          </cell>
          <cell r="N764">
            <v>150.61614013646005</v>
          </cell>
          <cell r="O764">
            <v>77.826086956521735</v>
          </cell>
          <cell r="P764">
            <v>135.58762921567464</v>
          </cell>
          <cell r="Q764">
            <v>158.75486381322958</v>
          </cell>
          <cell r="Y764">
            <v>39056</v>
          </cell>
          <cell r="Z764">
            <v>107.76340110905731</v>
          </cell>
          <cell r="AA764">
            <v>120.63732928679818</v>
          </cell>
          <cell r="AB764">
            <v>49.493927125506069</v>
          </cell>
          <cell r="AC764">
            <v>98.35164835164835</v>
          </cell>
          <cell r="AD764">
            <v>96.095202233020743</v>
          </cell>
          <cell r="AE764">
            <v>82.142857142857139</v>
          </cell>
          <cell r="AF764">
            <v>53.23863636363636</v>
          </cell>
          <cell r="AG764">
            <v>64.752670252253637</v>
          </cell>
          <cell r="AH764">
            <v>99.674267100977204</v>
          </cell>
        </row>
        <row r="765">
          <cell r="B765">
            <v>39057</v>
          </cell>
          <cell r="C765">
            <v>1.1037735849056605</v>
          </cell>
          <cell r="D765">
            <v>127.15447154471545</v>
          </cell>
          <cell r="E765">
            <v>219.91150442477877</v>
          </cell>
          <cell r="F765">
            <v>73.983739837398375</v>
          </cell>
          <cell r="G765">
            <v>152.51985382298227</v>
          </cell>
          <cell r="H765">
            <v>119.58762886597938</v>
          </cell>
          <cell r="I765">
            <v>103.83448275862068</v>
          </cell>
          <cell r="J765">
            <v>126.88408990744821</v>
          </cell>
          <cell r="K765">
            <v>186.86567164179104</v>
          </cell>
          <cell r="M765">
            <v>133.21976149914821</v>
          </cell>
          <cell r="N765">
            <v>153.08020786875389</v>
          </cell>
          <cell r="O765">
            <v>79.130434782608688</v>
          </cell>
          <cell r="P765">
            <v>136.96819110775675</v>
          </cell>
          <cell r="Q765">
            <v>162.38651102464331</v>
          </cell>
        </row>
        <row r="766">
          <cell r="B766">
            <v>39058</v>
          </cell>
          <cell r="C766">
            <v>1.1018867924528302</v>
          </cell>
          <cell r="D766">
            <v>127.47967479674797</v>
          </cell>
          <cell r="E766">
            <v>219.02654867256638</v>
          </cell>
          <cell r="F766">
            <v>73.170731707317074</v>
          </cell>
          <cell r="G766">
            <v>153.23751876788262</v>
          </cell>
          <cell r="H766">
            <v>119.24398625429554</v>
          </cell>
          <cell r="I766">
            <v>104.49655172413792</v>
          </cell>
          <cell r="J766">
            <v>127.17790509769355</v>
          </cell>
          <cell r="K766">
            <v>183.88059701492537</v>
          </cell>
          <cell r="M766">
            <v>133.56047700170356</v>
          </cell>
          <cell r="N766">
            <v>152.46419093568042</v>
          </cell>
          <cell r="O766">
            <v>78.260869565217391</v>
          </cell>
          <cell r="P766">
            <v>137.61267946032581</v>
          </cell>
          <cell r="Q766">
            <v>159.79247730220493</v>
          </cell>
        </row>
        <row r="767">
          <cell r="B767">
            <v>39059</v>
          </cell>
          <cell r="C767">
            <v>1.0981132075471698</v>
          </cell>
          <cell r="D767">
            <v>126.34146341463415</v>
          </cell>
          <cell r="E767">
            <v>215.92920353982299</v>
          </cell>
          <cell r="F767">
            <v>71.951219512195124</v>
          </cell>
          <cell r="G767">
            <v>152.63033645265773</v>
          </cell>
          <cell r="H767">
            <v>118.04123711340206</v>
          </cell>
          <cell r="I767">
            <v>103.28275862068965</v>
          </cell>
          <cell r="J767">
            <v>127.8242985162333</v>
          </cell>
          <cell r="K767">
            <v>176.71641791044777</v>
          </cell>
          <cell r="M767">
            <v>132.3679727427598</v>
          </cell>
          <cell r="N767">
            <v>150.30813166992334</v>
          </cell>
          <cell r="O767">
            <v>76.956521739130437</v>
          </cell>
          <cell r="P767">
            <v>137.06740839361279</v>
          </cell>
          <cell r="Q767">
            <v>153.56679636835281</v>
          </cell>
        </row>
        <row r="768">
          <cell r="B768">
            <v>39062</v>
          </cell>
          <cell r="C768">
            <v>1.1037735849056605</v>
          </cell>
          <cell r="D768">
            <v>128.130081300813</v>
          </cell>
          <cell r="E768">
            <v>213.71681415929206</v>
          </cell>
          <cell r="F768">
            <v>72.357723577235774</v>
          </cell>
          <cell r="G768">
            <v>153.72855267755125</v>
          </cell>
          <cell r="H768">
            <v>119.41580756013745</v>
          </cell>
          <cell r="I768">
            <v>100.52413793103447</v>
          </cell>
          <cell r="J768">
            <v>128.14749522550315</v>
          </cell>
          <cell r="K768">
            <v>176.11940298507463</v>
          </cell>
          <cell r="M768">
            <v>134.2419080068143</v>
          </cell>
          <cell r="N768">
            <v>148.76808933723967</v>
          </cell>
          <cell r="O768">
            <v>77.391304347826079</v>
          </cell>
          <cell r="P768">
            <v>138.05364517524148</v>
          </cell>
          <cell r="Q768">
            <v>153.04798962386511</v>
          </cell>
        </row>
        <row r="769">
          <cell r="B769">
            <v>39063</v>
          </cell>
          <cell r="C769">
            <v>1.1132075471698113</v>
          </cell>
          <cell r="D769">
            <v>129.10569105691056</v>
          </cell>
          <cell r="E769">
            <v>216.3716814159292</v>
          </cell>
          <cell r="F769">
            <v>73.170731707317074</v>
          </cell>
          <cell r="G769">
            <v>154.55481166016676</v>
          </cell>
          <cell r="H769">
            <v>120.10309278350515</v>
          </cell>
          <cell r="I769">
            <v>101.29655172413794</v>
          </cell>
          <cell r="J769">
            <v>127.00161598354633</v>
          </cell>
          <cell r="K769">
            <v>177.31343283582092</v>
          </cell>
          <cell r="M769">
            <v>135.26405451448039</v>
          </cell>
          <cell r="N769">
            <v>150.61614013646005</v>
          </cell>
          <cell r="O769">
            <v>78.260869565217391</v>
          </cell>
          <cell r="P769">
            <v>138.7956547916861</v>
          </cell>
          <cell r="Q769">
            <v>154.08560311284049</v>
          </cell>
        </row>
        <row r="770">
          <cell r="B770">
            <v>39064</v>
          </cell>
          <cell r="C770">
            <v>1.1320754716981132</v>
          </cell>
          <cell r="D770">
            <v>128.6178861788618</v>
          </cell>
          <cell r="E770">
            <v>219.91150442477877</v>
          </cell>
          <cell r="F770">
            <v>73.577235772357724</v>
          </cell>
          <cell r="G770">
            <v>154.78805276725939</v>
          </cell>
          <cell r="H770">
            <v>117.86941580756015</v>
          </cell>
          <cell r="I770">
            <v>101.07586206896553</v>
          </cell>
          <cell r="J770">
            <v>126.94285294549725</v>
          </cell>
          <cell r="K770">
            <v>180.29850746268656</v>
          </cell>
          <cell r="M770">
            <v>134.75298126064737</v>
          </cell>
          <cell r="N770">
            <v>153.08020786875389</v>
          </cell>
          <cell r="O770">
            <v>78.695652173913047</v>
          </cell>
          <cell r="P770">
            <v>139.00511350627104</v>
          </cell>
          <cell r="Q770">
            <v>156.67963683527887</v>
          </cell>
        </row>
        <row r="771">
          <cell r="B771">
            <v>39065</v>
          </cell>
          <cell r="C771">
            <v>1.1415094339622642</v>
          </cell>
          <cell r="D771">
            <v>130.73170731707319</v>
          </cell>
          <cell r="E771">
            <v>223.45132743362831</v>
          </cell>
          <cell r="F771">
            <v>74.390243902439025</v>
          </cell>
          <cell r="G771">
            <v>155.9835314781065</v>
          </cell>
          <cell r="H771">
            <v>118.21305841924399</v>
          </cell>
          <cell r="I771">
            <v>103.83448275862068</v>
          </cell>
          <cell r="J771">
            <v>127.38357573086527</v>
          </cell>
          <cell r="K771">
            <v>179.70149253731341</v>
          </cell>
          <cell r="M771">
            <v>136.96763202725722</v>
          </cell>
          <cell r="N771">
            <v>155.5442756010477</v>
          </cell>
          <cell r="O771">
            <v>79.565217391304344</v>
          </cell>
          <cell r="P771">
            <v>140.07869541989265</v>
          </cell>
          <cell r="Q771">
            <v>156.16083009079119</v>
          </cell>
        </row>
        <row r="772">
          <cell r="B772">
            <v>39066</v>
          </cell>
          <cell r="C772">
            <v>1.1320754716981132</v>
          </cell>
          <cell r="D772">
            <v>130.08130081300811</v>
          </cell>
          <cell r="E772">
            <v>224.3362831858407</v>
          </cell>
          <cell r="F772">
            <v>74.390243902439025</v>
          </cell>
          <cell r="G772">
            <v>156.50761574707977</v>
          </cell>
          <cell r="H772">
            <v>115.97938144329898</v>
          </cell>
          <cell r="I772">
            <v>107.14482758620689</v>
          </cell>
          <cell r="J772">
            <v>128.36785661818715</v>
          </cell>
          <cell r="K772">
            <v>182.68656716417911</v>
          </cell>
          <cell r="M772">
            <v>136.28620102214651</v>
          </cell>
          <cell r="N772">
            <v>156.16029253412117</v>
          </cell>
          <cell r="O772">
            <v>79.565217391304344</v>
          </cell>
          <cell r="P772">
            <v>140.54934151946611</v>
          </cell>
          <cell r="Q772">
            <v>158.75486381322958</v>
          </cell>
        </row>
        <row r="773">
          <cell r="B773">
            <v>39069</v>
          </cell>
          <cell r="C773">
            <v>1.1320754716981132</v>
          </cell>
          <cell r="D773">
            <v>129.91869918699186</v>
          </cell>
          <cell r="E773">
            <v>223.89380530973452</v>
          </cell>
          <cell r="F773">
            <v>75.203252032520325</v>
          </cell>
          <cell r="G773">
            <v>157.25549816334433</v>
          </cell>
          <cell r="H773">
            <v>116.8384879725086</v>
          </cell>
          <cell r="I773">
            <v>113.43448275862069</v>
          </cell>
          <cell r="J773">
            <v>128.72043484648154</v>
          </cell>
          <cell r="K773">
            <v>182.08955223880596</v>
          </cell>
          <cell r="M773">
            <v>136.11584327086882</v>
          </cell>
          <cell r="N773">
            <v>155.85228406758443</v>
          </cell>
          <cell r="O773">
            <v>80.434782608695656</v>
          </cell>
          <cell r="P773">
            <v>141.22096622372226</v>
          </cell>
          <cell r="Q773">
            <v>158.2360570687419</v>
          </cell>
        </row>
        <row r="774">
          <cell r="B774">
            <v>39070</v>
          </cell>
          <cell r="C774">
            <v>1.120754716981132</v>
          </cell>
          <cell r="D774">
            <v>129.10569105691056</v>
          </cell>
          <cell r="E774">
            <v>215.92920353982299</v>
          </cell>
          <cell r="F774">
            <v>75.203252032520325</v>
          </cell>
          <cell r="G774">
            <v>155.37446057092134</v>
          </cell>
          <cell r="H774">
            <v>115.46391752577318</v>
          </cell>
          <cell r="I774">
            <v>108.13793103448275</v>
          </cell>
          <cell r="J774">
            <v>126.6637285147642</v>
          </cell>
          <cell r="K774">
            <v>183.28358208955225</v>
          </cell>
          <cell r="M774">
            <v>135.26405451448039</v>
          </cell>
          <cell r="N774">
            <v>150.30813166992334</v>
          </cell>
          <cell r="O774">
            <v>80.434782608695656</v>
          </cell>
          <cell r="P774">
            <v>139.53172833119919</v>
          </cell>
          <cell r="Q774">
            <v>159.27367055771725</v>
          </cell>
        </row>
        <row r="775">
          <cell r="B775">
            <v>39071</v>
          </cell>
          <cell r="C775">
            <v>1.1320754716981132</v>
          </cell>
          <cell r="D775">
            <v>131.869918699187</v>
          </cell>
          <cell r="E775">
            <v>220.35398230088498</v>
          </cell>
          <cell r="F775">
            <v>76.829268292682926</v>
          </cell>
          <cell r="G775">
            <v>157.41508418398661</v>
          </cell>
          <cell r="H775">
            <v>116.15120274914091</v>
          </cell>
          <cell r="I775">
            <v>111.66896551724138</v>
          </cell>
          <cell r="J775">
            <v>127.63331864257378</v>
          </cell>
          <cell r="K775">
            <v>188.05970149253733</v>
          </cell>
          <cell r="M775">
            <v>138.16013628620104</v>
          </cell>
          <cell r="N775">
            <v>153.38821633529059</v>
          </cell>
          <cell r="O775">
            <v>82.173913043478265</v>
          </cell>
          <cell r="P775">
            <v>141.36428008106984</v>
          </cell>
          <cell r="Q775">
            <v>163.42412451361866</v>
          </cell>
        </row>
        <row r="776">
          <cell r="B776">
            <v>39072</v>
          </cell>
          <cell r="C776">
            <v>1.120754716981132</v>
          </cell>
          <cell r="D776">
            <v>130.2439024390244</v>
          </cell>
          <cell r="E776">
            <v>216.3716814159292</v>
          </cell>
          <cell r="F776">
            <v>76.422764227642276</v>
          </cell>
          <cell r="G776">
            <v>157.82018715946327</v>
          </cell>
          <cell r="H776">
            <v>115.97938144329898</v>
          </cell>
          <cell r="I776">
            <v>110.56551724137931</v>
          </cell>
          <cell r="J776">
            <v>127.41295724988981</v>
          </cell>
          <cell r="K776">
            <v>184.47761194029852</v>
          </cell>
          <cell r="M776">
            <v>136.45655877342421</v>
          </cell>
          <cell r="N776">
            <v>150.61614013646005</v>
          </cell>
          <cell r="O776">
            <v>81.739130434782609</v>
          </cell>
          <cell r="P776">
            <v>141.7280767958753</v>
          </cell>
          <cell r="Q776">
            <v>160.31128404669261</v>
          </cell>
        </row>
        <row r="777">
          <cell r="B777">
            <v>39073</v>
          </cell>
          <cell r="C777">
            <v>1.1169811320754717</v>
          </cell>
          <cell r="D777">
            <v>130.73170731707319</v>
          </cell>
          <cell r="E777">
            <v>215.92920353982299</v>
          </cell>
          <cell r="F777">
            <v>75.609756097560975</v>
          </cell>
          <cell r="G777">
            <v>157.89573083787383</v>
          </cell>
          <cell r="H777">
            <v>116.66666666666667</v>
          </cell>
          <cell r="I777">
            <v>108.35862068965518</v>
          </cell>
          <cell r="J777">
            <v>126.84001762891141</v>
          </cell>
          <cell r="K777">
            <v>187.46268656716418</v>
          </cell>
          <cell r="M777">
            <v>136.96763202725722</v>
          </cell>
          <cell r="N777">
            <v>150.30813166992334</v>
          </cell>
          <cell r="O777">
            <v>80.869565217391298</v>
          </cell>
          <cell r="P777">
            <v>141.79591767509308</v>
          </cell>
          <cell r="Q777">
            <v>162.90531776913099</v>
          </cell>
        </row>
        <row r="778">
          <cell r="B778">
            <v>39076</v>
          </cell>
          <cell r="C778">
            <v>1.0981132075471698</v>
          </cell>
          <cell r="D778">
            <v>130.73170731707319</v>
          </cell>
          <cell r="E778">
            <v>211.06194690265485</v>
          </cell>
          <cell r="F778">
            <v>75.203252032520325</v>
          </cell>
          <cell r="G778">
            <v>157.89573083787383</v>
          </cell>
          <cell r="H778">
            <v>115.46391752577318</v>
          </cell>
          <cell r="I778">
            <v>106.81379310344828</v>
          </cell>
          <cell r="J778">
            <v>125.8704275011018</v>
          </cell>
          <cell r="K778">
            <v>191.04477611940297</v>
          </cell>
          <cell r="M778">
            <v>136.96763202725722</v>
          </cell>
          <cell r="N778">
            <v>146.92003853801933</v>
          </cell>
          <cell r="O778">
            <v>80.434782608695656</v>
          </cell>
          <cell r="P778">
            <v>141.79591767509308</v>
          </cell>
          <cell r="Q778">
            <v>166.01815823605708</v>
          </cell>
        </row>
        <row r="779">
          <cell r="B779">
            <v>39077</v>
          </cell>
          <cell r="C779">
            <v>1.0981132075471698</v>
          </cell>
          <cell r="D779">
            <v>129.59349593495935</v>
          </cell>
          <cell r="E779">
            <v>212.38938053097348</v>
          </cell>
          <cell r="F779">
            <v>75.203252032520325</v>
          </cell>
          <cell r="G779">
            <v>157.92878119717844</v>
          </cell>
          <cell r="H779">
            <v>115.97938144329898</v>
          </cell>
          <cell r="I779">
            <v>108.13793103448275</v>
          </cell>
          <cell r="J779">
            <v>126.50213016012925</v>
          </cell>
          <cell r="K779">
            <v>191.64179104477611</v>
          </cell>
          <cell r="M779">
            <v>135.77512776831347</v>
          </cell>
          <cell r="N779">
            <v>147.8440639376295</v>
          </cell>
          <cell r="O779">
            <v>80.434782608695656</v>
          </cell>
          <cell r="P779">
            <v>141.82559805975086</v>
          </cell>
          <cell r="Q779">
            <v>166.53696498054475</v>
          </cell>
        </row>
        <row r="780">
          <cell r="B780">
            <v>39078</v>
          </cell>
          <cell r="C780">
            <v>1.1056603773584905</v>
          </cell>
          <cell r="D780">
            <v>127.80487804878049</v>
          </cell>
          <cell r="E780">
            <v>211.06194690265485</v>
          </cell>
          <cell r="F780">
            <v>75.609756097560975</v>
          </cell>
          <cell r="G780">
            <v>158.35371438823785</v>
          </cell>
          <cell r="H780">
            <v>115.46391752577318</v>
          </cell>
          <cell r="I780">
            <v>106.37241379310345</v>
          </cell>
          <cell r="J780">
            <v>126.86939914793594</v>
          </cell>
          <cell r="K780">
            <v>189.85074626865674</v>
          </cell>
          <cell r="M780">
            <v>133.90119250425894</v>
          </cell>
          <cell r="N780">
            <v>146.92003853801933</v>
          </cell>
          <cell r="O780">
            <v>80.869565217391298</v>
          </cell>
          <cell r="P780">
            <v>142.20720300535095</v>
          </cell>
          <cell r="Q780">
            <v>164.98054474708169</v>
          </cell>
        </row>
        <row r="781">
          <cell r="B781">
            <v>39079</v>
          </cell>
          <cell r="C781">
            <v>1.1075471698113208</v>
          </cell>
          <cell r="D781">
            <v>129.59349593495935</v>
          </cell>
          <cell r="E781">
            <v>208.40707964601771</v>
          </cell>
          <cell r="F781">
            <v>76.422764227642276</v>
          </cell>
          <cell r="G781">
            <v>158.53879640034373</v>
          </cell>
          <cell r="H781">
            <v>117.18213058419245</v>
          </cell>
          <cell r="I781">
            <v>105.71034482758621</v>
          </cell>
          <cell r="J781">
            <v>126.26707800793299</v>
          </cell>
          <cell r="K781">
            <v>185.07462686567163</v>
          </cell>
          <cell r="M781">
            <v>135.77512776831347</v>
          </cell>
          <cell r="N781">
            <v>145.07198773879895</v>
          </cell>
          <cell r="O781">
            <v>81.739130434782609</v>
          </cell>
          <cell r="P781">
            <v>142.37341315943453</v>
          </cell>
          <cell r="Q781">
            <v>160.83009079118028</v>
          </cell>
        </row>
        <row r="782">
          <cell r="B782">
            <v>39080</v>
          </cell>
          <cell r="C782">
            <v>1.1056603773584905</v>
          </cell>
          <cell r="D782">
            <v>131.21951219512195</v>
          </cell>
          <cell r="E782">
            <v>204.86725663716814</v>
          </cell>
          <cell r="F782">
            <v>76.422764227642276</v>
          </cell>
          <cell r="G782">
            <v>158.74276433205225</v>
          </cell>
          <cell r="H782">
            <v>115.46391752577318</v>
          </cell>
          <cell r="I782">
            <v>104.60689655172415</v>
          </cell>
          <cell r="J782">
            <v>126.6196562362274</v>
          </cell>
          <cell r="K782">
            <v>192.83582089552237</v>
          </cell>
          <cell r="M782">
            <v>137.4787052810903</v>
          </cell>
          <cell r="N782">
            <v>142.60792000650514</v>
          </cell>
          <cell r="O782">
            <v>81.739130434782609</v>
          </cell>
          <cell r="P782">
            <v>142.55658353332259</v>
          </cell>
          <cell r="Q782">
            <v>167.57457846952011</v>
          </cell>
        </row>
        <row r="783">
          <cell r="B783">
            <v>39083</v>
          </cell>
          <cell r="C783">
            <v>1.1056603773584905</v>
          </cell>
          <cell r="D783">
            <v>131.21951219512195</v>
          </cell>
          <cell r="E783">
            <v>204.86725663716814</v>
          </cell>
          <cell r="F783">
            <v>76.422764227642276</v>
          </cell>
          <cell r="G783">
            <v>158.74276433205225</v>
          </cell>
          <cell r="H783">
            <v>115.46391752577318</v>
          </cell>
          <cell r="I783">
            <v>104.60689655172415</v>
          </cell>
          <cell r="J783">
            <v>126.6196562362274</v>
          </cell>
          <cell r="K783">
            <v>192.83582089552237</v>
          </cell>
          <cell r="M783">
            <v>137.4787052810903</v>
          </cell>
          <cell r="N783">
            <v>142.60792000650514</v>
          </cell>
          <cell r="O783">
            <v>81.739130434782609</v>
          </cell>
          <cell r="P783">
            <v>142.55658353332259</v>
          </cell>
          <cell r="Q783">
            <v>167.57457846952011</v>
          </cell>
        </row>
        <row r="784">
          <cell r="B784">
            <v>39084</v>
          </cell>
          <cell r="C784">
            <v>1.1056603773584905</v>
          </cell>
          <cell r="D784">
            <v>131.21951219512195</v>
          </cell>
          <cell r="E784">
            <v>204.86725663716814</v>
          </cell>
          <cell r="F784">
            <v>76.422764227642276</v>
          </cell>
          <cell r="G784">
            <v>158.74276433205225</v>
          </cell>
          <cell r="H784">
            <v>115.46391752577318</v>
          </cell>
          <cell r="I784">
            <v>104.60689655172415</v>
          </cell>
          <cell r="J784">
            <v>126.6196562362274</v>
          </cell>
          <cell r="K784">
            <v>192.83582089552237</v>
          </cell>
          <cell r="M784">
            <v>137.4787052810903</v>
          </cell>
          <cell r="N784">
            <v>142.60792000650514</v>
          </cell>
          <cell r="O784">
            <v>81.739130434782609</v>
          </cell>
          <cell r="P784">
            <v>142.55658353332259</v>
          </cell>
          <cell r="Q784">
            <v>167.57457846952011</v>
          </cell>
        </row>
        <row r="785">
          <cell r="B785">
            <v>39085</v>
          </cell>
          <cell r="C785">
            <v>1.1056603773584905</v>
          </cell>
          <cell r="D785">
            <v>131.21951219512195</v>
          </cell>
          <cell r="E785">
            <v>204.86725663716814</v>
          </cell>
          <cell r="F785">
            <v>76.422764227642276</v>
          </cell>
          <cell r="G785">
            <v>158.74276433205225</v>
          </cell>
          <cell r="H785">
            <v>115.46391752577318</v>
          </cell>
          <cell r="I785">
            <v>104.60689655172415</v>
          </cell>
          <cell r="J785">
            <v>126.6196562362274</v>
          </cell>
          <cell r="K785">
            <v>192.83582089552237</v>
          </cell>
          <cell r="M785">
            <v>137.4787052810903</v>
          </cell>
          <cell r="N785">
            <v>142.60792000650514</v>
          </cell>
          <cell r="O785">
            <v>81.739130434782609</v>
          </cell>
          <cell r="P785">
            <v>142.55658353332259</v>
          </cell>
          <cell r="Q785">
            <v>167.57457846952011</v>
          </cell>
        </row>
        <row r="786">
          <cell r="B786">
            <v>39086</v>
          </cell>
          <cell r="C786">
            <v>1.149056603773585</v>
          </cell>
          <cell r="D786">
            <v>131.70731707317074</v>
          </cell>
          <cell r="E786">
            <v>215.92920353982299</v>
          </cell>
          <cell r="F786">
            <v>78.048780487804876</v>
          </cell>
          <cell r="G786">
            <v>160.43116554452828</v>
          </cell>
          <cell r="H786">
            <v>115.63573883161513</v>
          </cell>
          <cell r="I786">
            <v>108.80000000000001</v>
          </cell>
          <cell r="J786">
            <v>128.04465990891728</v>
          </cell>
          <cell r="K786">
            <v>191.04477611940297</v>
          </cell>
          <cell r="M786">
            <v>137.98977853492335</v>
          </cell>
          <cell r="N786">
            <v>150.30813166992334</v>
          </cell>
          <cell r="O786">
            <v>83.478260869565219</v>
          </cell>
          <cell r="P786">
            <v>144.0728271838403</v>
          </cell>
          <cell r="Q786">
            <v>166.01815823605708</v>
          </cell>
        </row>
        <row r="787">
          <cell r="B787">
            <v>39087</v>
          </cell>
          <cell r="C787">
            <v>1.1452830188679244</v>
          </cell>
          <cell r="D787">
            <v>130.40650406504065</v>
          </cell>
          <cell r="E787">
            <v>220.35398230088498</v>
          </cell>
          <cell r="F787">
            <v>78.455284552845526</v>
          </cell>
          <cell r="G787">
            <v>158.20073843945644</v>
          </cell>
          <cell r="H787">
            <v>118.38487972508591</v>
          </cell>
          <cell r="I787">
            <v>108.80000000000001</v>
          </cell>
          <cell r="J787">
            <v>127.64800940208607</v>
          </cell>
          <cell r="K787">
            <v>193.43283582089552</v>
          </cell>
          <cell r="M787">
            <v>136.62691652470187</v>
          </cell>
          <cell r="N787">
            <v>153.38821633529059</v>
          </cell>
          <cell r="O787">
            <v>83.913043478260875</v>
          </cell>
          <cell r="P787">
            <v>142.0698252249349</v>
          </cell>
          <cell r="Q787">
            <v>168.09338521400778</v>
          </cell>
        </row>
        <row r="788">
          <cell r="B788">
            <v>39090</v>
          </cell>
          <cell r="C788">
            <v>1.1452830188679244</v>
          </cell>
          <cell r="D788">
            <v>130.40650406504065</v>
          </cell>
          <cell r="E788">
            <v>220.35398230088498</v>
          </cell>
          <cell r="F788">
            <v>78.455284552845526</v>
          </cell>
          <cell r="G788">
            <v>158.20073843945644</v>
          </cell>
          <cell r="H788">
            <v>118.38487972508591</v>
          </cell>
          <cell r="I788">
            <v>108.80000000000001</v>
          </cell>
          <cell r="J788">
            <v>127.64800940208607</v>
          </cell>
          <cell r="K788">
            <v>193.43283582089552</v>
          </cell>
          <cell r="M788">
            <v>136.62691652470187</v>
          </cell>
          <cell r="N788">
            <v>153.38821633529059</v>
          </cell>
          <cell r="O788">
            <v>83.913043478260875</v>
          </cell>
          <cell r="P788">
            <v>142.0698252249349</v>
          </cell>
          <cell r="Q788">
            <v>168.09338521400778</v>
          </cell>
        </row>
        <row r="789">
          <cell r="B789">
            <v>39091</v>
          </cell>
          <cell r="C789">
            <v>1.1754716981132074</v>
          </cell>
          <cell r="D789">
            <v>133.00813008130081</v>
          </cell>
          <cell r="E789">
            <v>219.02654867256638</v>
          </cell>
          <cell r="F789">
            <v>78.048780487804876</v>
          </cell>
          <cell r="G789">
            <v>159.78621139009812</v>
          </cell>
          <cell r="H789">
            <v>116.66666666666667</v>
          </cell>
          <cell r="I789">
            <v>107.58620689655172</v>
          </cell>
          <cell r="J789">
            <v>127.61862788306155</v>
          </cell>
          <cell r="K789">
            <v>191.04477611940297</v>
          </cell>
          <cell r="M789">
            <v>139.35264054514479</v>
          </cell>
          <cell r="N789">
            <v>152.46419093568042</v>
          </cell>
          <cell r="O789">
            <v>83.478260869565219</v>
          </cell>
          <cell r="P789">
            <v>143.49363567751837</v>
          </cell>
          <cell r="Q789">
            <v>166.01815823605708</v>
          </cell>
        </row>
        <row r="790">
          <cell r="B790">
            <v>39092</v>
          </cell>
          <cell r="C790">
            <v>1.1547169811320754</v>
          </cell>
          <cell r="D790">
            <v>129.7560975609756</v>
          </cell>
          <cell r="E790">
            <v>219.91150442477877</v>
          </cell>
          <cell r="F790">
            <v>77.235772357723576</v>
          </cell>
          <cell r="G790">
            <v>157.0364214959537</v>
          </cell>
          <cell r="H790">
            <v>115.80756013745706</v>
          </cell>
          <cell r="I790">
            <v>105.60000000000001</v>
          </cell>
          <cell r="J790">
            <v>127.44233876891433</v>
          </cell>
          <cell r="K790">
            <v>188.05970149253733</v>
          </cell>
          <cell r="M790">
            <v>135.94548551959113</v>
          </cell>
          <cell r="N790">
            <v>153.08020786875389</v>
          </cell>
          <cell r="O790">
            <v>82.608695652173907</v>
          </cell>
          <cell r="P790">
            <v>141.02422767399065</v>
          </cell>
          <cell r="Q790">
            <v>163.42412451361866</v>
          </cell>
        </row>
        <row r="791">
          <cell r="B791">
            <v>39093</v>
          </cell>
          <cell r="C791">
            <v>1.1415094339622642</v>
          </cell>
          <cell r="D791">
            <v>127.47967479674797</v>
          </cell>
          <cell r="E791">
            <v>219.91150442477877</v>
          </cell>
          <cell r="F791">
            <v>78.048780487804876</v>
          </cell>
          <cell r="G791">
            <v>156.44340362043079</v>
          </cell>
          <cell r="H791">
            <v>120.10309278350515</v>
          </cell>
          <cell r="I791">
            <v>103.72413793103448</v>
          </cell>
          <cell r="J791">
            <v>127.01630674305862</v>
          </cell>
          <cell r="K791">
            <v>188.05970149253733</v>
          </cell>
          <cell r="M791">
            <v>133.56047700170356</v>
          </cell>
          <cell r="N791">
            <v>153.08020786875389</v>
          </cell>
          <cell r="O791">
            <v>83.478260869565219</v>
          </cell>
          <cell r="P791">
            <v>140.49167677213097</v>
          </cell>
          <cell r="Q791">
            <v>163.42412451361866</v>
          </cell>
        </row>
        <row r="792">
          <cell r="B792">
            <v>39094</v>
          </cell>
          <cell r="C792">
            <v>1.1547169811320754</v>
          </cell>
          <cell r="D792">
            <v>131.3821138211382</v>
          </cell>
          <cell r="E792">
            <v>217.69911504424778</v>
          </cell>
          <cell r="F792">
            <v>78.455284552845526</v>
          </cell>
          <cell r="G792">
            <v>159.13936864370768</v>
          </cell>
          <cell r="H792">
            <v>123.1958762886598</v>
          </cell>
          <cell r="I792">
            <v>102.84137931034482</v>
          </cell>
          <cell r="J792">
            <v>127.69208168062288</v>
          </cell>
          <cell r="K792">
            <v>192.23880597014926</v>
          </cell>
          <cell r="M792">
            <v>137.64906303236796</v>
          </cell>
          <cell r="N792">
            <v>151.54016553607025</v>
          </cell>
          <cell r="O792">
            <v>83.913043478260875</v>
          </cell>
          <cell r="P792">
            <v>142.91274814921601</v>
          </cell>
          <cell r="Q792">
            <v>167.05577172503243</v>
          </cell>
        </row>
        <row r="793">
          <cell r="B793">
            <v>39097</v>
          </cell>
          <cell r="C793">
            <v>1.1547169811320754</v>
          </cell>
          <cell r="D793">
            <v>133.17073170731709</v>
          </cell>
          <cell r="E793">
            <v>215.92920353982299</v>
          </cell>
          <cell r="F793">
            <v>78.455284552845526</v>
          </cell>
          <cell r="G793">
            <v>159.13936864370768</v>
          </cell>
          <cell r="H793">
            <v>121.82130584192439</v>
          </cell>
          <cell r="I793">
            <v>101.84827586206897</v>
          </cell>
          <cell r="J793">
            <v>128.25033054208902</v>
          </cell>
          <cell r="K793">
            <v>195.82089552238807</v>
          </cell>
          <cell r="M793">
            <v>139.52299829642249</v>
          </cell>
          <cell r="N793">
            <v>150.30813166992334</v>
          </cell>
          <cell r="O793">
            <v>83.913043478260875</v>
          </cell>
          <cell r="P793">
            <v>142.91274814921601</v>
          </cell>
          <cell r="Q793">
            <v>170.16861219195849</v>
          </cell>
        </row>
        <row r="794">
          <cell r="B794">
            <v>39098</v>
          </cell>
          <cell r="C794">
            <v>1.1433962264150943</v>
          </cell>
          <cell r="D794">
            <v>131.3821138211382</v>
          </cell>
          <cell r="E794">
            <v>217.69911504424778</v>
          </cell>
          <cell r="F794">
            <v>77.642276422764226</v>
          </cell>
          <cell r="G794">
            <v>160.86459739940886</v>
          </cell>
          <cell r="H794">
            <v>126.63230240549828</v>
          </cell>
          <cell r="I794">
            <v>104.16551724137931</v>
          </cell>
          <cell r="J794">
            <v>129.74878801234024</v>
          </cell>
          <cell r="K794">
            <v>208.955223880597</v>
          </cell>
          <cell r="M794">
            <v>137.64906303236796</v>
          </cell>
          <cell r="N794">
            <v>151.54016553607025</v>
          </cell>
          <cell r="O794">
            <v>83.043478260869563</v>
          </cell>
          <cell r="P794">
            <v>144.4620642283524</v>
          </cell>
          <cell r="Q794">
            <v>181.58236057068743</v>
          </cell>
        </row>
        <row r="795">
          <cell r="B795">
            <v>39099</v>
          </cell>
          <cell r="C795">
            <v>1.149056603773585</v>
          </cell>
          <cell r="D795">
            <v>131.3821138211382</v>
          </cell>
          <cell r="E795">
            <v>217.69911504424778</v>
          </cell>
          <cell r="F795">
            <v>77.235772357723576</v>
          </cell>
          <cell r="G795">
            <v>161.16866070501138</v>
          </cell>
          <cell r="H795">
            <v>126.8041237113402</v>
          </cell>
          <cell r="I795">
            <v>102.95172413793104</v>
          </cell>
          <cell r="J795">
            <v>130.87997649478478</v>
          </cell>
          <cell r="K795">
            <v>209.55223880597015</v>
          </cell>
          <cell r="M795">
            <v>137.64906303236796</v>
          </cell>
          <cell r="N795">
            <v>151.54016553607025</v>
          </cell>
          <cell r="O795">
            <v>82.608695652173907</v>
          </cell>
          <cell r="P795">
            <v>144.73512376720402</v>
          </cell>
          <cell r="Q795">
            <v>182.1011673151751</v>
          </cell>
        </row>
        <row r="796">
          <cell r="B796">
            <v>39100</v>
          </cell>
          <cell r="C796">
            <v>1.149056603773585</v>
          </cell>
          <cell r="D796">
            <v>131.0569105691057</v>
          </cell>
          <cell r="E796">
            <v>229.64601769911502</v>
          </cell>
          <cell r="F796">
            <v>76.422764227642276</v>
          </cell>
          <cell r="G796">
            <v>161.96281362430241</v>
          </cell>
          <cell r="H796">
            <v>130.41237113402062</v>
          </cell>
          <cell r="I796">
            <v>104.71724137931035</v>
          </cell>
          <cell r="J796">
            <v>133.40678713089466</v>
          </cell>
          <cell r="K796">
            <v>208.955223880597</v>
          </cell>
          <cell r="M796">
            <v>137.30834752981261</v>
          </cell>
          <cell r="N796">
            <v>159.85639413256189</v>
          </cell>
          <cell r="O796">
            <v>81.739130434782609</v>
          </cell>
          <cell r="P796">
            <v>145.44830100998109</v>
          </cell>
          <cell r="Q796">
            <v>181.58236057068743</v>
          </cell>
        </row>
        <row r="797">
          <cell r="B797">
            <v>39101</v>
          </cell>
          <cell r="C797">
            <v>1.1584905660377358</v>
          </cell>
          <cell r="D797">
            <v>131.869918699187</v>
          </cell>
          <cell r="E797">
            <v>230.97345132743362</v>
          </cell>
          <cell r="F797">
            <v>76.422764227642276</v>
          </cell>
          <cell r="G797">
            <v>161.87216121020973</v>
          </cell>
          <cell r="H797">
            <v>137.45704467353951</v>
          </cell>
          <cell r="I797">
            <v>107.91724137931034</v>
          </cell>
          <cell r="J797">
            <v>135.03746143675627</v>
          </cell>
          <cell r="K797">
            <v>204.17910447761196</v>
          </cell>
          <cell r="M797">
            <v>138.16013628620104</v>
          </cell>
          <cell r="N797">
            <v>160.78041953217209</v>
          </cell>
          <cell r="O797">
            <v>81.739130434782609</v>
          </cell>
          <cell r="P797">
            <v>145.36689195491974</v>
          </cell>
          <cell r="Q797">
            <v>177.43190661478599</v>
          </cell>
        </row>
        <row r="798">
          <cell r="B798">
            <v>39104</v>
          </cell>
          <cell r="C798">
            <v>1.1660377358490566</v>
          </cell>
          <cell r="D798">
            <v>132.84552845528455</v>
          </cell>
          <cell r="E798">
            <v>226.10619469026548</v>
          </cell>
          <cell r="F798">
            <v>76.829268292682926</v>
          </cell>
          <cell r="G798">
            <v>163.39436633018252</v>
          </cell>
          <cell r="H798">
            <v>135.73883161512029</v>
          </cell>
          <cell r="I798">
            <v>107.03448275862068</v>
          </cell>
          <cell r="J798">
            <v>136.13926840017626</v>
          </cell>
          <cell r="K798">
            <v>208.955223880597</v>
          </cell>
          <cell r="M798">
            <v>139.18228279386713</v>
          </cell>
          <cell r="N798">
            <v>157.39232640026808</v>
          </cell>
          <cell r="O798">
            <v>82.173913043478265</v>
          </cell>
          <cell r="P798">
            <v>146.73388567115828</v>
          </cell>
          <cell r="Q798">
            <v>181.58236057068743</v>
          </cell>
        </row>
        <row r="799">
          <cell r="B799">
            <v>39105</v>
          </cell>
          <cell r="C799">
            <v>1.1716981132075472</v>
          </cell>
          <cell r="D799">
            <v>138.04878048780486</v>
          </cell>
          <cell r="E799">
            <v>226.54867256637169</v>
          </cell>
          <cell r="F799">
            <v>76.829268292682926</v>
          </cell>
          <cell r="G799">
            <v>163.4349710573282</v>
          </cell>
          <cell r="H799">
            <v>135.73883161512029</v>
          </cell>
          <cell r="I799">
            <v>104.93793103448277</v>
          </cell>
          <cell r="J799">
            <v>135.71323637432053</v>
          </cell>
          <cell r="K799">
            <v>211.34328358208955</v>
          </cell>
          <cell r="M799">
            <v>144.63373083475298</v>
          </cell>
          <cell r="N799">
            <v>157.70033486680481</v>
          </cell>
          <cell r="O799">
            <v>82.173913043478265</v>
          </cell>
          <cell r="P799">
            <v>146.77035014373786</v>
          </cell>
          <cell r="Q799">
            <v>183.65758754863813</v>
          </cell>
        </row>
        <row r="800">
          <cell r="B800">
            <v>39106</v>
          </cell>
          <cell r="C800">
            <v>1.1867924528301887</v>
          </cell>
          <cell r="D800">
            <v>139.1869918699187</v>
          </cell>
          <cell r="E800">
            <v>226.10619469026548</v>
          </cell>
          <cell r="F800">
            <v>76.829268292682926</v>
          </cell>
          <cell r="G800">
            <v>164.17624340173185</v>
          </cell>
          <cell r="H800">
            <v>132.81786941580756</v>
          </cell>
          <cell r="I800">
            <v>105.37931034482759</v>
          </cell>
          <cell r="J800">
            <v>136.344939033348</v>
          </cell>
          <cell r="K800">
            <v>209.55223880597015</v>
          </cell>
          <cell r="M800">
            <v>145.82623509369677</v>
          </cell>
          <cell r="N800">
            <v>157.39232640026808</v>
          </cell>
          <cell r="O800">
            <v>82.173913043478265</v>
          </cell>
          <cell r="P800">
            <v>147.43603877106247</v>
          </cell>
          <cell r="Q800">
            <v>182.1011673151751</v>
          </cell>
        </row>
        <row r="801">
          <cell r="B801">
            <v>39107</v>
          </cell>
          <cell r="C801">
            <v>1.1754716981132074</v>
          </cell>
          <cell r="D801">
            <v>138.04878048780486</v>
          </cell>
          <cell r="E801">
            <v>224.77876106194691</v>
          </cell>
          <cell r="F801">
            <v>76.829268292682926</v>
          </cell>
          <cell r="G801">
            <v>163.30654680403026</v>
          </cell>
          <cell r="H801">
            <v>130.58419243986253</v>
          </cell>
          <cell r="I801">
            <v>106.48275862068965</v>
          </cell>
          <cell r="J801">
            <v>135.74261789334508</v>
          </cell>
          <cell r="K801">
            <v>210.14925373134326</v>
          </cell>
          <cell r="M801">
            <v>144.63373083475298</v>
          </cell>
          <cell r="N801">
            <v>156.4683010006579</v>
          </cell>
          <cell r="O801">
            <v>82.173913043478265</v>
          </cell>
          <cell r="P801">
            <v>146.65502064906761</v>
          </cell>
          <cell r="Q801">
            <v>182.61997405966278</v>
          </cell>
        </row>
        <row r="802">
          <cell r="B802">
            <v>39108</v>
          </cell>
          <cell r="C802">
            <v>1.1641509433962265</v>
          </cell>
          <cell r="D802">
            <v>140</v>
          </cell>
          <cell r="E802">
            <v>229.20353982300884</v>
          </cell>
          <cell r="F802">
            <v>76.422764227642276</v>
          </cell>
          <cell r="G802">
            <v>163.17623395877203</v>
          </cell>
          <cell r="H802">
            <v>130.58419243986253</v>
          </cell>
          <cell r="I802">
            <v>104.71724137931035</v>
          </cell>
          <cell r="J802">
            <v>136.41839283090934</v>
          </cell>
          <cell r="K802">
            <v>208.35820895522389</v>
          </cell>
          <cell r="M802">
            <v>146.67802385008517</v>
          </cell>
          <cell r="N802">
            <v>159.54838566602518</v>
          </cell>
          <cell r="O802">
            <v>81.739130434782609</v>
          </cell>
          <cell r="P802">
            <v>146.53799513241691</v>
          </cell>
          <cell r="Q802">
            <v>181.06355382619975</v>
          </cell>
        </row>
        <row r="803">
          <cell r="B803">
            <v>39111</v>
          </cell>
          <cell r="C803">
            <v>1.1509433962264151</v>
          </cell>
          <cell r="D803">
            <v>142.76422764227644</v>
          </cell>
          <cell r="E803">
            <v>242.0353982300885</v>
          </cell>
          <cell r="F803">
            <v>75.203252032520325</v>
          </cell>
          <cell r="G803">
            <v>163.70220681970557</v>
          </cell>
          <cell r="H803">
            <v>131.95876288659792</v>
          </cell>
          <cell r="I803">
            <v>102.84137931034482</v>
          </cell>
          <cell r="J803">
            <v>136.33024827383576</v>
          </cell>
          <cell r="K803">
            <v>205.97014925373136</v>
          </cell>
          <cell r="M803">
            <v>149.57410562180578</v>
          </cell>
          <cell r="N803">
            <v>168.48063119559029</v>
          </cell>
          <cell r="O803">
            <v>80.434782608695656</v>
          </cell>
          <cell r="P803">
            <v>147.01033725397082</v>
          </cell>
          <cell r="Q803">
            <v>178.98832684824905</v>
          </cell>
        </row>
        <row r="804">
          <cell r="B804">
            <v>39112</v>
          </cell>
          <cell r="C804">
            <v>1.1509433962264151</v>
          </cell>
          <cell r="D804">
            <v>140.97560975609755</v>
          </cell>
          <cell r="E804">
            <v>249.11504424778764</v>
          </cell>
          <cell r="F804">
            <v>75.203252032520325</v>
          </cell>
          <cell r="G804">
            <v>163.51429191965931</v>
          </cell>
          <cell r="H804">
            <v>131.61512027491409</v>
          </cell>
          <cell r="I804">
            <v>101.40689655172415</v>
          </cell>
          <cell r="J804">
            <v>134.89055384163359</v>
          </cell>
          <cell r="K804">
            <v>204.17910447761196</v>
          </cell>
          <cell r="M804">
            <v>147.70017035775126</v>
          </cell>
          <cell r="N804">
            <v>173.40876666017795</v>
          </cell>
          <cell r="O804">
            <v>80.434782608695656</v>
          </cell>
          <cell r="P804">
            <v>146.84158306691654</v>
          </cell>
          <cell r="Q804">
            <v>177.43190661478599</v>
          </cell>
        </row>
        <row r="805">
          <cell r="B805">
            <v>39113</v>
          </cell>
          <cell r="C805">
            <v>1.1358490566037736</v>
          </cell>
          <cell r="D805">
            <v>138.86178861788619</v>
          </cell>
          <cell r="E805">
            <v>250</v>
          </cell>
          <cell r="F805">
            <v>74.796747967479675</v>
          </cell>
          <cell r="G805">
            <v>162.60399059481202</v>
          </cell>
          <cell r="H805">
            <v>129.55326460481101</v>
          </cell>
          <cell r="I805">
            <v>99.751724137931035</v>
          </cell>
          <cell r="J805">
            <v>135.0668429557808</v>
          </cell>
          <cell r="K805">
            <v>203.58208955223881</v>
          </cell>
          <cell r="M805">
            <v>145.48551959114141</v>
          </cell>
          <cell r="N805">
            <v>174.02478359325139</v>
          </cell>
          <cell r="O805">
            <v>80</v>
          </cell>
          <cell r="P805">
            <v>146.02410047234213</v>
          </cell>
          <cell r="Q805">
            <v>176.91309987029831</v>
          </cell>
        </row>
        <row r="806">
          <cell r="B806">
            <v>39114</v>
          </cell>
          <cell r="C806">
            <v>1.1716981132075472</v>
          </cell>
          <cell r="D806">
            <v>144.0650406504065</v>
          </cell>
          <cell r="E806">
            <v>260.17699115044246</v>
          </cell>
          <cell r="F806">
            <v>76.422764227642276</v>
          </cell>
          <cell r="G806">
            <v>164.17341051379145</v>
          </cell>
          <cell r="H806">
            <v>132.13058419243987</v>
          </cell>
          <cell r="I806">
            <v>97.765517241379314</v>
          </cell>
          <cell r="J806">
            <v>135.39003966505067</v>
          </cell>
          <cell r="K806">
            <v>208.35820895522389</v>
          </cell>
          <cell r="M806">
            <v>150.93696763202726</v>
          </cell>
          <cell r="N806">
            <v>181.10897832359615</v>
          </cell>
          <cell r="O806">
            <v>81.739130434782609</v>
          </cell>
          <cell r="P806">
            <v>147.43349473809181</v>
          </cell>
          <cell r="Q806">
            <v>181.06355382619975</v>
          </cell>
        </row>
        <row r="807">
          <cell r="B807">
            <v>39115</v>
          </cell>
          <cell r="C807">
            <v>1.179245283018868</v>
          </cell>
          <cell r="D807">
            <v>143.90243902439025</v>
          </cell>
          <cell r="E807">
            <v>256.19469026548671</v>
          </cell>
          <cell r="F807">
            <v>77.642276422764226</v>
          </cell>
          <cell r="G807">
            <v>164.53413157820188</v>
          </cell>
          <cell r="H807">
            <v>130.41237113402062</v>
          </cell>
          <cell r="I807">
            <v>95.558620689655172</v>
          </cell>
          <cell r="J807">
            <v>135.25782282944027</v>
          </cell>
          <cell r="K807">
            <v>214.92537313432837</v>
          </cell>
          <cell r="M807">
            <v>150.76660988074957</v>
          </cell>
          <cell r="N807">
            <v>178.33690212476557</v>
          </cell>
          <cell r="O807">
            <v>83.043478260869563</v>
          </cell>
          <cell r="P807">
            <v>147.75743493635679</v>
          </cell>
          <cell r="Q807">
            <v>186.77042801556419</v>
          </cell>
        </row>
        <row r="808">
          <cell r="B808">
            <v>39118</v>
          </cell>
          <cell r="C808">
            <v>1.1509433962264151</v>
          </cell>
          <cell r="D808">
            <v>145.20325203252034</v>
          </cell>
          <cell r="E808">
            <v>255.75221238938056</v>
          </cell>
          <cell r="F808">
            <v>78.455284552845526</v>
          </cell>
          <cell r="G808">
            <v>162.06763047809704</v>
          </cell>
          <cell r="H808">
            <v>137.11340206185568</v>
          </cell>
          <cell r="I808">
            <v>94.234482758620686</v>
          </cell>
          <cell r="J808">
            <v>134.71426472748641</v>
          </cell>
          <cell r="K808">
            <v>223.88059701492534</v>
          </cell>
          <cell r="M808">
            <v>152.12947189097105</v>
          </cell>
          <cell r="N808">
            <v>178.02889365822887</v>
          </cell>
          <cell r="O808">
            <v>83.913043478260875</v>
          </cell>
          <cell r="P808">
            <v>145.54243022989576</v>
          </cell>
          <cell r="Q808">
            <v>194.55252918287937</v>
          </cell>
        </row>
        <row r="809">
          <cell r="B809">
            <v>39119</v>
          </cell>
          <cell r="C809">
            <v>1.1849056603773584</v>
          </cell>
          <cell r="D809">
            <v>148.29268292682926</v>
          </cell>
          <cell r="E809">
            <v>252.21238938053099</v>
          </cell>
          <cell r="F809">
            <v>80.487804878048792</v>
          </cell>
          <cell r="G809">
            <v>163.59172419003011</v>
          </cell>
          <cell r="H809">
            <v>135.56701030927834</v>
          </cell>
          <cell r="I809">
            <v>94.565517241379311</v>
          </cell>
          <cell r="J809">
            <v>134.96400763919493</v>
          </cell>
          <cell r="K809">
            <v>223.28358208955223</v>
          </cell>
          <cell r="M809">
            <v>155.36626916524702</v>
          </cell>
          <cell r="N809">
            <v>175.56482592593503</v>
          </cell>
          <cell r="O809">
            <v>86.08695652173914</v>
          </cell>
          <cell r="P809">
            <v>146.9111199681148</v>
          </cell>
          <cell r="Q809">
            <v>194.03372243839169</v>
          </cell>
        </row>
        <row r="810">
          <cell r="B810">
            <v>39120</v>
          </cell>
          <cell r="C810">
            <v>1.230188679245283</v>
          </cell>
          <cell r="D810">
            <v>147.80487804878049</v>
          </cell>
          <cell r="E810">
            <v>252.21238938053099</v>
          </cell>
          <cell r="F810">
            <v>83.739837398373979</v>
          </cell>
          <cell r="G810">
            <v>163.20834002209654</v>
          </cell>
          <cell r="H810">
            <v>137.45704467353951</v>
          </cell>
          <cell r="I810">
            <v>95.337931034482764</v>
          </cell>
          <cell r="J810">
            <v>134.6261201704128</v>
          </cell>
          <cell r="K810">
            <v>229.25373134328359</v>
          </cell>
          <cell r="M810">
            <v>154.85519591141397</v>
          </cell>
          <cell r="N810">
            <v>175.56482592593503</v>
          </cell>
          <cell r="O810">
            <v>89.565217391304358</v>
          </cell>
          <cell r="P810">
            <v>146.56682750608451</v>
          </cell>
          <cell r="Q810">
            <v>199.22178988326849</v>
          </cell>
        </row>
        <row r="811">
          <cell r="B811">
            <v>39121</v>
          </cell>
          <cell r="C811">
            <v>1.2528301886792452</v>
          </cell>
          <cell r="D811">
            <v>150.40650406504065</v>
          </cell>
          <cell r="E811">
            <v>249.55752212389379</v>
          </cell>
          <cell r="F811">
            <v>87.398373983739845</v>
          </cell>
          <cell r="G811">
            <v>162.43590591034857</v>
          </cell>
          <cell r="H811">
            <v>131.95876288659792</v>
          </cell>
          <cell r="I811">
            <v>96.441379310344828</v>
          </cell>
          <cell r="J811">
            <v>133.33333333333331</v>
          </cell>
          <cell r="K811">
            <v>220.8955223880597</v>
          </cell>
          <cell r="M811">
            <v>157.5809199318569</v>
          </cell>
          <cell r="N811">
            <v>173.71677512671465</v>
          </cell>
          <cell r="O811">
            <v>93.478260869565219</v>
          </cell>
          <cell r="P811">
            <v>145.87315451608254</v>
          </cell>
          <cell r="Q811">
            <v>191.95849546044099</v>
          </cell>
        </row>
        <row r="812">
          <cell r="B812">
            <v>39122</v>
          </cell>
          <cell r="C812">
            <v>1.2679245283018867</v>
          </cell>
          <cell r="D812">
            <v>153.17073170731709</v>
          </cell>
          <cell r="E812">
            <v>249.11504424778764</v>
          </cell>
          <cell r="F812">
            <v>87.398373983739845</v>
          </cell>
          <cell r="G812">
            <v>164.78814719685738</v>
          </cell>
          <cell r="H812">
            <v>137.45704467353951</v>
          </cell>
          <cell r="I812">
            <v>96.220689655172407</v>
          </cell>
          <cell r="J812">
            <v>132.81915675040398</v>
          </cell>
          <cell r="K812">
            <v>213.13432835820896</v>
          </cell>
          <cell r="M812">
            <v>160.47700170357751</v>
          </cell>
          <cell r="N812">
            <v>173.40876666017795</v>
          </cell>
          <cell r="O812">
            <v>93.478260869565219</v>
          </cell>
          <cell r="P812">
            <v>147.9855498927266</v>
          </cell>
          <cell r="Q812">
            <v>185.21400778210116</v>
          </cell>
        </row>
        <row r="813">
          <cell r="B813">
            <v>39125</v>
          </cell>
          <cell r="C813">
            <v>1.2679245283018867</v>
          </cell>
          <cell r="D813">
            <v>153.17073170731709</v>
          </cell>
          <cell r="E813">
            <v>249.11504424778764</v>
          </cell>
          <cell r="F813">
            <v>87.398373983739845</v>
          </cell>
          <cell r="G813">
            <v>164.78814719685738</v>
          </cell>
          <cell r="H813">
            <v>137.45704467353951</v>
          </cell>
          <cell r="I813">
            <v>96.220689655172407</v>
          </cell>
          <cell r="J813">
            <v>132.81915675040398</v>
          </cell>
          <cell r="K813">
            <v>213.13432835820896</v>
          </cell>
          <cell r="M813">
            <v>160.47700170357751</v>
          </cell>
          <cell r="N813">
            <v>173.40876666017795</v>
          </cell>
          <cell r="O813">
            <v>93.478260869565219</v>
          </cell>
          <cell r="P813">
            <v>147.9855498927266</v>
          </cell>
          <cell r="Q813">
            <v>185.21400778210116</v>
          </cell>
        </row>
        <row r="814">
          <cell r="B814">
            <v>39126</v>
          </cell>
          <cell r="C814">
            <v>1.2679245283018867</v>
          </cell>
          <cell r="D814">
            <v>156.7479674796748</v>
          </cell>
          <cell r="E814">
            <v>249.55752212389379</v>
          </cell>
          <cell r="F814">
            <v>88.617886178861795</v>
          </cell>
          <cell r="G814">
            <v>165.80893115138008</v>
          </cell>
          <cell r="H814">
            <v>135.39518900343643</v>
          </cell>
          <cell r="I814">
            <v>96.551724137931032</v>
          </cell>
          <cell r="J814">
            <v>133.08359042162479</v>
          </cell>
          <cell r="K814">
            <v>231.64179104477611</v>
          </cell>
          <cell r="M814">
            <v>164.22487223168653</v>
          </cell>
          <cell r="N814">
            <v>173.71677512671465</v>
          </cell>
          <cell r="O814">
            <v>94.782608695652172</v>
          </cell>
          <cell r="P814">
            <v>148.90224977315708</v>
          </cell>
          <cell r="Q814">
            <v>201.29701686121919</v>
          </cell>
        </row>
        <row r="815">
          <cell r="B815">
            <v>39127</v>
          </cell>
          <cell r="C815">
            <v>1.2471698113207548</v>
          </cell>
          <cell r="D815">
            <v>153.65853658536585</v>
          </cell>
          <cell r="E815">
            <v>250.44247787610621</v>
          </cell>
          <cell r="F815">
            <v>88.617886178861795</v>
          </cell>
          <cell r="G815">
            <v>166.69751366868431</v>
          </cell>
          <cell r="H815">
            <v>134.87972508591065</v>
          </cell>
          <cell r="I815">
            <v>95.889655172413796</v>
          </cell>
          <cell r="J815">
            <v>132.99544586455119</v>
          </cell>
          <cell r="K815">
            <v>230.44776119402982</v>
          </cell>
          <cell r="M815">
            <v>160.98807495741056</v>
          </cell>
          <cell r="N815">
            <v>174.33279205978812</v>
          </cell>
          <cell r="O815">
            <v>94.782608695652172</v>
          </cell>
          <cell r="P815">
            <v>149.70022811495636</v>
          </cell>
          <cell r="Q815">
            <v>200.25940337224384</v>
          </cell>
        </row>
        <row r="816">
          <cell r="B816">
            <v>39128</v>
          </cell>
          <cell r="C816">
            <v>1.2528301886792452</v>
          </cell>
          <cell r="D816">
            <v>153.17073170731709</v>
          </cell>
          <cell r="E816">
            <v>259.29203539823004</v>
          </cell>
          <cell r="F816">
            <v>91.463414634146346</v>
          </cell>
          <cell r="G816">
            <v>167.77401108603479</v>
          </cell>
          <cell r="H816">
            <v>135.22336769759451</v>
          </cell>
          <cell r="I816">
            <v>97.875862068965517</v>
          </cell>
          <cell r="J816">
            <v>132.6281768767445</v>
          </cell>
          <cell r="K816">
            <v>237.0149253731343</v>
          </cell>
          <cell r="M816">
            <v>160.47700170357751</v>
          </cell>
          <cell r="N816">
            <v>180.49296139052268</v>
          </cell>
          <cell r="O816">
            <v>97.826086956521735</v>
          </cell>
          <cell r="P816">
            <v>150.66696064380994</v>
          </cell>
          <cell r="Q816">
            <v>205.96627756160828</v>
          </cell>
        </row>
        <row r="817">
          <cell r="B817">
            <v>39129</v>
          </cell>
          <cell r="C817">
            <v>1.2132075471698114</v>
          </cell>
          <cell r="D817">
            <v>149.7560975609756</v>
          </cell>
          <cell r="E817">
            <v>254.86725663716814</v>
          </cell>
          <cell r="F817">
            <v>88.617886178861795</v>
          </cell>
          <cell r="G817">
            <v>167.56815456236603</v>
          </cell>
          <cell r="H817">
            <v>134.02061855670101</v>
          </cell>
          <cell r="I817">
            <v>99.42068965517241</v>
          </cell>
          <cell r="J817">
            <v>132.59879535771998</v>
          </cell>
          <cell r="K817">
            <v>235.2238805970149</v>
          </cell>
          <cell r="M817">
            <v>156.89948892674616</v>
          </cell>
          <cell r="N817">
            <v>177.4128767251554</v>
          </cell>
          <cell r="O817">
            <v>94.782608695652172</v>
          </cell>
          <cell r="P817">
            <v>150.48209424794146</v>
          </cell>
          <cell r="Q817">
            <v>204.40985732814525</v>
          </cell>
        </row>
        <row r="818">
          <cell r="B818">
            <v>39132</v>
          </cell>
          <cell r="C818">
            <v>1.2132075471698114</v>
          </cell>
          <cell r="D818">
            <v>149.26829268292684</v>
          </cell>
          <cell r="E818">
            <v>259.29203539823004</v>
          </cell>
          <cell r="F818">
            <v>87.398373983739845</v>
          </cell>
          <cell r="G818">
            <v>167.56815456236603</v>
          </cell>
          <cell r="H818">
            <v>134.53608247422682</v>
          </cell>
          <cell r="I818">
            <v>99.862068965517238</v>
          </cell>
          <cell r="J818">
            <v>133.23049801674745</v>
          </cell>
          <cell r="K818">
            <v>229.25373134328359</v>
          </cell>
          <cell r="M818">
            <v>156.38841567291314</v>
          </cell>
          <cell r="N818">
            <v>180.49296139052268</v>
          </cell>
          <cell r="O818">
            <v>93.478260869565219</v>
          </cell>
          <cell r="P818">
            <v>150.48209424794146</v>
          </cell>
          <cell r="Q818">
            <v>199.22178988326849</v>
          </cell>
        </row>
        <row r="819">
          <cell r="B819">
            <v>39133</v>
          </cell>
          <cell r="C819">
            <v>1.2207547169811321</v>
          </cell>
          <cell r="D819">
            <v>152.35772357723579</v>
          </cell>
          <cell r="E819">
            <v>254.86725663716814</v>
          </cell>
          <cell r="F819">
            <v>89.430894308943081</v>
          </cell>
          <cell r="G819">
            <v>168.34247726607427</v>
          </cell>
          <cell r="H819">
            <v>142.61168384879724</v>
          </cell>
          <cell r="I819">
            <v>99.972413793103442</v>
          </cell>
          <cell r="J819">
            <v>132.77508447186716</v>
          </cell>
          <cell r="K819">
            <v>222.68656716417911</v>
          </cell>
          <cell r="M819">
            <v>159.62521294718911</v>
          </cell>
          <cell r="N819">
            <v>177.4128767251554</v>
          </cell>
          <cell r="O819">
            <v>95.652173913043484</v>
          </cell>
          <cell r="P819">
            <v>151.17746325992385</v>
          </cell>
          <cell r="Q819">
            <v>193.51491569390402</v>
          </cell>
        </row>
        <row r="820">
          <cell r="B820">
            <v>39134</v>
          </cell>
          <cell r="C820">
            <v>1.2283018867924529</v>
          </cell>
          <cell r="D820">
            <v>151.70731707317074</v>
          </cell>
          <cell r="E820">
            <v>254.86725663716814</v>
          </cell>
          <cell r="F820">
            <v>89.837398373983731</v>
          </cell>
          <cell r="G820">
            <v>168.76741045713368</v>
          </cell>
          <cell r="H820">
            <v>141.23711340206185</v>
          </cell>
          <cell r="I820">
            <v>99.972413793103442</v>
          </cell>
          <cell r="J820">
            <v>132.49596004113411</v>
          </cell>
          <cell r="K820">
            <v>214.92537313432837</v>
          </cell>
          <cell r="M820">
            <v>158.94378194207837</v>
          </cell>
          <cell r="N820">
            <v>177.4128767251554</v>
          </cell>
          <cell r="O820">
            <v>96.086956521739125</v>
          </cell>
          <cell r="P820">
            <v>151.55906820552394</v>
          </cell>
          <cell r="Q820">
            <v>186.77042801556419</v>
          </cell>
        </row>
        <row r="821">
          <cell r="B821">
            <v>39135</v>
          </cell>
          <cell r="C821">
            <v>1.2113207547169813</v>
          </cell>
          <cell r="D821">
            <v>148.29268292682926</v>
          </cell>
          <cell r="E821">
            <v>251.32743362831857</v>
          </cell>
          <cell r="F821">
            <v>88.617886178861795</v>
          </cell>
          <cell r="G821">
            <v>170.24712225800056</v>
          </cell>
          <cell r="H821">
            <v>140.20618556701029</v>
          </cell>
          <cell r="I821">
            <v>99.751724137931035</v>
          </cell>
          <cell r="J821">
            <v>133.65653004260318</v>
          </cell>
          <cell r="K821">
            <v>224.47761194029852</v>
          </cell>
          <cell r="M821">
            <v>155.36626916524702</v>
          </cell>
          <cell r="N821">
            <v>174.94880899286159</v>
          </cell>
          <cell r="O821">
            <v>94.782608695652172</v>
          </cell>
          <cell r="P821">
            <v>152.88790142720251</v>
          </cell>
          <cell r="Q821">
            <v>195.07133592736704</v>
          </cell>
        </row>
        <row r="822">
          <cell r="B822">
            <v>39136</v>
          </cell>
          <cell r="C822">
            <v>1.2113207547169813</v>
          </cell>
          <cell r="D822">
            <v>147.15447154471545</v>
          </cell>
          <cell r="E822">
            <v>260.17699115044246</v>
          </cell>
          <cell r="F822">
            <v>89.024390243902445</v>
          </cell>
          <cell r="G822">
            <v>171.38594321003976</v>
          </cell>
          <cell r="H822">
            <v>157.38831615120276</v>
          </cell>
          <cell r="I822">
            <v>102.62068965517241</v>
          </cell>
          <cell r="J822">
            <v>135.16967827236667</v>
          </cell>
          <cell r="K822">
            <v>223.88059701492534</v>
          </cell>
          <cell r="M822">
            <v>154.17376490630323</v>
          </cell>
          <cell r="N822">
            <v>181.10897832359615</v>
          </cell>
          <cell r="O822">
            <v>95.217391304347828</v>
          </cell>
          <cell r="P822">
            <v>153.91060268141075</v>
          </cell>
          <cell r="Q822">
            <v>194.55252918287937</v>
          </cell>
        </row>
        <row r="823">
          <cell r="B823">
            <v>39139</v>
          </cell>
          <cell r="C823">
            <v>1.1943396226415093</v>
          </cell>
          <cell r="D823">
            <v>148.78048780487805</v>
          </cell>
          <cell r="E823">
            <v>269.91150442477874</v>
          </cell>
          <cell r="F823">
            <v>89.837398373983731</v>
          </cell>
          <cell r="G823">
            <v>171.5757467020463</v>
          </cell>
          <cell r="H823">
            <v>154.63917525773198</v>
          </cell>
          <cell r="I823">
            <v>102.84137931034482</v>
          </cell>
          <cell r="J823">
            <v>135.36065814602614</v>
          </cell>
          <cell r="K823">
            <v>223.88059701492534</v>
          </cell>
          <cell r="M823">
            <v>155.87734241908007</v>
          </cell>
          <cell r="N823">
            <v>187.88516458740418</v>
          </cell>
          <cell r="O823">
            <v>96.086956521739125</v>
          </cell>
          <cell r="P823">
            <v>154.08105289044548</v>
          </cell>
          <cell r="Q823">
            <v>194.55252918287937</v>
          </cell>
        </row>
        <row r="824">
          <cell r="B824">
            <v>39140</v>
          </cell>
          <cell r="C824">
            <v>1.2339622641509433</v>
          </cell>
          <cell r="D824">
            <v>153.65853658536585</v>
          </cell>
          <cell r="E824">
            <v>279.64601769911502</v>
          </cell>
          <cell r="F824">
            <v>92.276422764227632</v>
          </cell>
          <cell r="G824">
            <v>171.04316376925181</v>
          </cell>
          <cell r="H824">
            <v>155.15463917525773</v>
          </cell>
          <cell r="I824">
            <v>102.2896551724138</v>
          </cell>
          <cell r="J824">
            <v>134.52328485382694</v>
          </cell>
          <cell r="K824">
            <v>226.86567164179104</v>
          </cell>
          <cell r="M824">
            <v>160.98807495741056</v>
          </cell>
          <cell r="N824">
            <v>194.66135085121218</v>
          </cell>
          <cell r="O824">
            <v>98.695652173913047</v>
          </cell>
          <cell r="P824">
            <v>153.60277469196001</v>
          </cell>
          <cell r="Q824">
            <v>197.14656290531778</v>
          </cell>
        </row>
        <row r="825">
          <cell r="B825">
            <v>39141</v>
          </cell>
          <cell r="C825">
            <v>1.1849056603773584</v>
          </cell>
          <cell r="D825">
            <v>150.73170731707316</v>
          </cell>
          <cell r="E825">
            <v>265.04424778761063</v>
          </cell>
          <cell r="F825">
            <v>88.211382113821131</v>
          </cell>
          <cell r="G825">
            <v>165.51053362165837</v>
          </cell>
          <cell r="H825">
            <v>148.10996563573883</v>
          </cell>
          <cell r="I825">
            <v>99.2</v>
          </cell>
          <cell r="J825">
            <v>130.90935801380931</v>
          </cell>
          <cell r="K825">
            <v>226.86567164179104</v>
          </cell>
          <cell r="M825">
            <v>157.92163543441228</v>
          </cell>
          <cell r="N825">
            <v>184.49707145550016</v>
          </cell>
          <cell r="O825">
            <v>94.347826086956516</v>
          </cell>
          <cell r="P825">
            <v>148.63427830024679</v>
          </cell>
          <cell r="Q825">
            <v>197.14656290531778</v>
          </cell>
        </row>
        <row r="826">
          <cell r="B826">
            <v>39142</v>
          </cell>
          <cell r="C826">
            <v>1.1754716981132074</v>
          </cell>
          <cell r="D826">
            <v>148.130081300813</v>
          </cell>
          <cell r="E826">
            <v>245.57522123893807</v>
          </cell>
          <cell r="F826">
            <v>87.398373983739845</v>
          </cell>
          <cell r="G826">
            <v>164.31788779875166</v>
          </cell>
          <cell r="H826">
            <v>143.47079037800688</v>
          </cell>
          <cell r="I826">
            <v>96.66206896551725</v>
          </cell>
          <cell r="J826">
            <v>129.71940649331572</v>
          </cell>
          <cell r="K826">
            <v>219.70149253731344</v>
          </cell>
          <cell r="M826">
            <v>155.19591141396933</v>
          </cell>
          <cell r="N826">
            <v>170.9446989278841</v>
          </cell>
          <cell r="O826">
            <v>93.478260869565219</v>
          </cell>
          <cell r="P826">
            <v>147.56324041959584</v>
          </cell>
          <cell r="Q826">
            <v>190.92088197146563</v>
          </cell>
        </row>
        <row r="827">
          <cell r="B827">
            <v>39143</v>
          </cell>
          <cell r="C827">
            <v>1.1358490566037736</v>
          </cell>
          <cell r="D827">
            <v>142.60162601626016</v>
          </cell>
          <cell r="E827">
            <v>242.47787610619471</v>
          </cell>
          <cell r="F827">
            <v>84.959349593495944</v>
          </cell>
          <cell r="G827">
            <v>162.56905164354717</v>
          </cell>
          <cell r="H827">
            <v>142.61168384879724</v>
          </cell>
          <cell r="I827">
            <v>96.220689655172407</v>
          </cell>
          <cell r="J827">
            <v>128.69105332745704</v>
          </cell>
          <cell r="K827">
            <v>214.32835820895525</v>
          </cell>
          <cell r="M827">
            <v>149.40374787052809</v>
          </cell>
          <cell r="N827">
            <v>168.78863966212703</v>
          </cell>
          <cell r="O827">
            <v>90.869565217391298</v>
          </cell>
          <cell r="P827">
            <v>145.9927240657039</v>
          </cell>
          <cell r="Q827">
            <v>186.25162127107652</v>
          </cell>
        </row>
        <row r="828">
          <cell r="B828">
            <v>39146</v>
          </cell>
          <cell r="C828">
            <v>1.1169811320754717</v>
          </cell>
          <cell r="D828">
            <v>142.11382113821139</v>
          </cell>
          <cell r="E828">
            <v>226.99115044247787</v>
          </cell>
          <cell r="F828">
            <v>82.926829268292678</v>
          </cell>
          <cell r="G828">
            <v>157.00903691252987</v>
          </cell>
          <cell r="H828">
            <v>134.70790378006873</v>
          </cell>
          <cell r="I828">
            <v>90.482758620689651</v>
          </cell>
          <cell r="J828">
            <v>123.25547230791831</v>
          </cell>
          <cell r="K828">
            <v>201.79104477611941</v>
          </cell>
          <cell r="M828">
            <v>148.89267461669507</v>
          </cell>
          <cell r="N828">
            <v>158.00834333334151</v>
          </cell>
          <cell r="O828">
            <v>88.695652173913047</v>
          </cell>
          <cell r="P828">
            <v>140.99963535527419</v>
          </cell>
          <cell r="Q828">
            <v>175.35667963683528</v>
          </cell>
        </row>
        <row r="829">
          <cell r="B829">
            <v>39147</v>
          </cell>
          <cell r="C829">
            <v>1.1358490566037736</v>
          </cell>
          <cell r="D829">
            <v>144.55284552845529</v>
          </cell>
          <cell r="E829">
            <v>239.82300884955751</v>
          </cell>
          <cell r="F829">
            <v>83.333333333333343</v>
          </cell>
          <cell r="G829">
            <v>159.82587182126363</v>
          </cell>
          <cell r="H829">
            <v>136.5979381443299</v>
          </cell>
          <cell r="I829">
            <v>92.137931034482762</v>
          </cell>
          <cell r="J829">
            <v>125.42970471573378</v>
          </cell>
          <cell r="K829">
            <v>214.92537313432837</v>
          </cell>
          <cell r="M829">
            <v>151.44804088586031</v>
          </cell>
          <cell r="N829">
            <v>166.94058886290665</v>
          </cell>
          <cell r="O829">
            <v>89.130434782608688</v>
          </cell>
          <cell r="P829">
            <v>143.52925213910771</v>
          </cell>
          <cell r="Q829">
            <v>186.77042801556419</v>
          </cell>
        </row>
        <row r="830">
          <cell r="B830">
            <v>39148</v>
          </cell>
          <cell r="C830">
            <v>1.1245283018867924</v>
          </cell>
          <cell r="D830">
            <v>145.04065040650406</v>
          </cell>
          <cell r="E830">
            <v>238.49557522123894</v>
          </cell>
          <cell r="F830">
            <v>83.739837398373979</v>
          </cell>
          <cell r="G830">
            <v>159.54824880310485</v>
          </cell>
          <cell r="H830">
            <v>137.80068728522338</v>
          </cell>
          <cell r="I830">
            <v>91.91724137931034</v>
          </cell>
          <cell r="J830">
            <v>125.51784927280738</v>
          </cell>
          <cell r="K830">
            <v>213.73134328358208</v>
          </cell>
          <cell r="M830">
            <v>151.95911413969336</v>
          </cell>
          <cell r="N830">
            <v>166.01656346329648</v>
          </cell>
          <cell r="O830">
            <v>89.565217391304358</v>
          </cell>
          <cell r="P830">
            <v>143.27993690798232</v>
          </cell>
          <cell r="Q830">
            <v>185.73281452658884</v>
          </cell>
        </row>
        <row r="831">
          <cell r="B831">
            <v>39149</v>
          </cell>
          <cell r="C831">
            <v>1.1415094339622642</v>
          </cell>
          <cell r="D831">
            <v>146.99186991869919</v>
          </cell>
          <cell r="E831">
            <v>247.78761061946901</v>
          </cell>
          <cell r="F831">
            <v>85.77235772357723</v>
          </cell>
          <cell r="G831">
            <v>162.50956099679883</v>
          </cell>
          <cell r="H831">
            <v>139.5189003436426</v>
          </cell>
          <cell r="I831">
            <v>92.027586206896544</v>
          </cell>
          <cell r="J831">
            <v>126.10547965329806</v>
          </cell>
          <cell r="K831">
            <v>214.32835820895525</v>
          </cell>
          <cell r="M831">
            <v>154.00340715502557</v>
          </cell>
          <cell r="N831">
            <v>172.48474126056777</v>
          </cell>
          <cell r="O831">
            <v>91.739130434782609</v>
          </cell>
          <cell r="P831">
            <v>145.9392993733199</v>
          </cell>
          <cell r="Q831">
            <v>186.25162127107652</v>
          </cell>
        </row>
        <row r="832">
          <cell r="B832">
            <v>39150</v>
          </cell>
          <cell r="C832">
            <v>1.1433962264150943</v>
          </cell>
          <cell r="D832">
            <v>147.3170731707317</v>
          </cell>
          <cell r="E832">
            <v>259.29203539823004</v>
          </cell>
          <cell r="F832">
            <v>86.178861788617894</v>
          </cell>
          <cell r="G832">
            <v>163.39247773822225</v>
          </cell>
          <cell r="H832">
            <v>142.9553264604811</v>
          </cell>
          <cell r="I832">
            <v>91.58620689655173</v>
          </cell>
          <cell r="J832">
            <v>126.53151167915379</v>
          </cell>
          <cell r="K832">
            <v>211.34328358208955</v>
          </cell>
          <cell r="M832">
            <v>154.34412265758093</v>
          </cell>
          <cell r="N832">
            <v>180.49296139052268</v>
          </cell>
          <cell r="O832">
            <v>92.173913043478265</v>
          </cell>
          <cell r="P832">
            <v>146.73218964917785</v>
          </cell>
          <cell r="Q832">
            <v>183.65758754863813</v>
          </cell>
        </row>
        <row r="833">
          <cell r="B833">
            <v>39153</v>
          </cell>
          <cell r="C833">
            <v>1.1528301886792454</v>
          </cell>
          <cell r="D833">
            <v>149.59349593495935</v>
          </cell>
          <cell r="E833">
            <v>258.40707964601768</v>
          </cell>
          <cell r="F833">
            <v>86.178861788617894</v>
          </cell>
          <cell r="G833">
            <v>164.43592479626815</v>
          </cell>
          <cell r="H833">
            <v>143.47079037800688</v>
          </cell>
          <cell r="I833">
            <v>89.710344827586212</v>
          </cell>
          <cell r="J833">
            <v>126.76656383135008</v>
          </cell>
          <cell r="K833">
            <v>214.32835820895525</v>
          </cell>
          <cell r="M833">
            <v>156.7291311754685</v>
          </cell>
          <cell r="N833">
            <v>179.87694445744924</v>
          </cell>
          <cell r="O833">
            <v>92.173913043478265</v>
          </cell>
          <cell r="P833">
            <v>147.66924179337363</v>
          </cell>
          <cell r="Q833">
            <v>186.25162127107652</v>
          </cell>
        </row>
        <row r="834">
          <cell r="B834">
            <v>39154</v>
          </cell>
          <cell r="C834">
            <v>1.1415094339622642</v>
          </cell>
          <cell r="D834">
            <v>147.47967479674799</v>
          </cell>
          <cell r="E834">
            <v>259.29203539823004</v>
          </cell>
          <cell r="F834">
            <v>85.77235772357723</v>
          </cell>
          <cell r="G834">
            <v>162.93166129991786</v>
          </cell>
          <cell r="H834">
            <v>142.61168384879724</v>
          </cell>
          <cell r="I834">
            <v>89.379310344827587</v>
          </cell>
          <cell r="J834">
            <v>126.07609813427354</v>
          </cell>
          <cell r="K834">
            <v>206.56716417910448</v>
          </cell>
          <cell r="M834">
            <v>154.51448040885859</v>
          </cell>
          <cell r="N834">
            <v>180.49296139052268</v>
          </cell>
          <cell r="O834">
            <v>91.739130434782609</v>
          </cell>
          <cell r="P834">
            <v>146.31836028594932</v>
          </cell>
          <cell r="Q834">
            <v>179.50713359273672</v>
          </cell>
        </row>
        <row r="835">
          <cell r="B835">
            <v>39155</v>
          </cell>
          <cell r="C835">
            <v>1.0999999999999999</v>
          </cell>
          <cell r="D835">
            <v>143.57723577235774</v>
          </cell>
          <cell r="E835">
            <v>244.69026548672565</v>
          </cell>
          <cell r="F835">
            <v>82.926829268292678</v>
          </cell>
          <cell r="G835">
            <v>158.16391089623133</v>
          </cell>
          <cell r="H835">
            <v>137.62886597938143</v>
          </cell>
          <cell r="I835">
            <v>87.50344827586207</v>
          </cell>
          <cell r="J835">
            <v>123.69619509328631</v>
          </cell>
          <cell r="K835">
            <v>202.98507462686567</v>
          </cell>
          <cell r="M835">
            <v>150.42589437819422</v>
          </cell>
          <cell r="N835">
            <v>170.32868199481067</v>
          </cell>
          <cell r="O835">
            <v>88.695652173913047</v>
          </cell>
          <cell r="P835">
            <v>142.03675279631625</v>
          </cell>
          <cell r="Q835">
            <v>176.39429312581063</v>
          </cell>
        </row>
        <row r="836">
          <cell r="B836">
            <v>39156</v>
          </cell>
          <cell r="C836">
            <v>1.1132075471698113</v>
          </cell>
          <cell r="D836">
            <v>145.52845528455285</v>
          </cell>
          <cell r="E836">
            <v>255.75221238938056</v>
          </cell>
          <cell r="F836">
            <v>83.333333333333343</v>
          </cell>
          <cell r="G836">
            <v>159.9807363620053</v>
          </cell>
          <cell r="H836">
            <v>135.91065292096221</v>
          </cell>
          <cell r="I836">
            <v>87.393103448275866</v>
          </cell>
          <cell r="J836">
            <v>124.48949610694871</v>
          </cell>
          <cell r="K836">
            <v>208.955223880597</v>
          </cell>
          <cell r="M836">
            <v>152.4701873935264</v>
          </cell>
          <cell r="N836">
            <v>178.02889365822887</v>
          </cell>
          <cell r="O836">
            <v>89.130434782608688</v>
          </cell>
          <cell r="P836">
            <v>143.66832594150421</v>
          </cell>
          <cell r="Q836">
            <v>181.58236057068743</v>
          </cell>
        </row>
        <row r="837">
          <cell r="B837">
            <v>39157</v>
          </cell>
          <cell r="C837">
            <v>1.1226415094339623</v>
          </cell>
          <cell r="D837">
            <v>144.71544715447155</v>
          </cell>
          <cell r="E837">
            <v>263.27433628318585</v>
          </cell>
          <cell r="F837">
            <v>84.552845528455293</v>
          </cell>
          <cell r="G837">
            <v>158.36410164401929</v>
          </cell>
          <cell r="H837">
            <v>134.53608247422682</v>
          </cell>
          <cell r="I837">
            <v>87.282758620689663</v>
          </cell>
          <cell r="J837">
            <v>123.46114294109005</v>
          </cell>
          <cell r="K837">
            <v>204.77611940298507</v>
          </cell>
          <cell r="M837">
            <v>151.618398637138</v>
          </cell>
          <cell r="N837">
            <v>183.26503758935326</v>
          </cell>
          <cell r="O837">
            <v>90.434782608695656</v>
          </cell>
          <cell r="P837">
            <v>142.21653112624338</v>
          </cell>
          <cell r="Q837">
            <v>177.95071335927366</v>
          </cell>
        </row>
        <row r="838">
          <cell r="B838">
            <v>39160</v>
          </cell>
          <cell r="C838">
            <v>1.1396226415094339</v>
          </cell>
          <cell r="D838">
            <v>148.130081300813</v>
          </cell>
          <cell r="E838">
            <v>272.56637168141589</v>
          </cell>
          <cell r="F838">
            <v>86.178861788617894</v>
          </cell>
          <cell r="G838">
            <v>159.97129340220397</v>
          </cell>
          <cell r="H838">
            <v>135.91065292096221</v>
          </cell>
          <cell r="I838">
            <v>87.062068965517241</v>
          </cell>
          <cell r="J838">
            <v>122.93227559864846</v>
          </cell>
          <cell r="K838">
            <v>208.955223880597</v>
          </cell>
          <cell r="M838">
            <v>155.19591141396933</v>
          </cell>
          <cell r="N838">
            <v>189.73321538662452</v>
          </cell>
          <cell r="O838">
            <v>92.173913043478265</v>
          </cell>
          <cell r="P838">
            <v>143.65984583160196</v>
          </cell>
          <cell r="Q838">
            <v>181.58236057068743</v>
          </cell>
        </row>
        <row r="839">
          <cell r="B839">
            <v>39161</v>
          </cell>
          <cell r="C839">
            <v>1.1320754716981132</v>
          </cell>
          <cell r="D839">
            <v>148.78048780487805</v>
          </cell>
          <cell r="E839">
            <v>272.56637168141589</v>
          </cell>
          <cell r="F839">
            <v>86.58536585365853</v>
          </cell>
          <cell r="G839">
            <v>161.31313798997158</v>
          </cell>
          <cell r="H839">
            <v>140.89347079037802</v>
          </cell>
          <cell r="I839">
            <v>89.710344827586212</v>
          </cell>
          <cell r="J839">
            <v>124.44542382841193</v>
          </cell>
          <cell r="K839">
            <v>216.71641791044775</v>
          </cell>
          <cell r="M839">
            <v>155.87734241908007</v>
          </cell>
          <cell r="N839">
            <v>189.73321538662452</v>
          </cell>
          <cell r="O839">
            <v>92.608695652173907</v>
          </cell>
          <cell r="P839">
            <v>144.86486944870805</v>
          </cell>
          <cell r="Q839">
            <v>188.32684824902722</v>
          </cell>
        </row>
        <row r="840">
          <cell r="B840">
            <v>39162</v>
          </cell>
          <cell r="C840">
            <v>1.1320754716981132</v>
          </cell>
          <cell r="D840">
            <v>148.78048780487805</v>
          </cell>
          <cell r="E840">
            <v>272.56637168141589</v>
          </cell>
          <cell r="F840">
            <v>86.58536585365853</v>
          </cell>
          <cell r="G840">
            <v>161.31313798997158</v>
          </cell>
          <cell r="H840">
            <v>140.89347079037802</v>
          </cell>
          <cell r="I840">
            <v>89.710344827586212</v>
          </cell>
          <cell r="J840">
            <v>124.44542382841193</v>
          </cell>
          <cell r="K840">
            <v>216.71641791044775</v>
          </cell>
          <cell r="M840">
            <v>155.87734241908007</v>
          </cell>
          <cell r="N840">
            <v>189.73321538662452</v>
          </cell>
          <cell r="O840">
            <v>92.608695652173907</v>
          </cell>
          <cell r="P840">
            <v>144.86486944870805</v>
          </cell>
          <cell r="Q840">
            <v>188.32684824902722</v>
          </cell>
        </row>
        <row r="841">
          <cell r="B841">
            <v>39163</v>
          </cell>
          <cell r="C841">
            <v>1.1339622641509435</v>
          </cell>
          <cell r="D841">
            <v>148.9430894308943</v>
          </cell>
          <cell r="E841">
            <v>276.10619469026545</v>
          </cell>
          <cell r="F841">
            <v>87.398373983739845</v>
          </cell>
          <cell r="G841">
            <v>163.53317783926195</v>
          </cell>
          <cell r="H841">
            <v>138.65979381443299</v>
          </cell>
          <cell r="I841">
            <v>91.144827586206901</v>
          </cell>
          <cell r="J841">
            <v>125.50315851329515</v>
          </cell>
          <cell r="K841">
            <v>217.91044776119404</v>
          </cell>
          <cell r="M841">
            <v>156.04770017035776</v>
          </cell>
          <cell r="N841">
            <v>192.19728311891834</v>
          </cell>
          <cell r="O841">
            <v>93.478260869565219</v>
          </cell>
          <cell r="P841">
            <v>146.85854328672102</v>
          </cell>
          <cell r="Q841">
            <v>189.36446173800257</v>
          </cell>
        </row>
        <row r="842">
          <cell r="B842">
            <v>39164</v>
          </cell>
          <cell r="C842">
            <v>1.1509433962264151</v>
          </cell>
          <cell r="D842">
            <v>152.52032520325201</v>
          </cell>
          <cell r="E842">
            <v>274.33628318584067</v>
          </cell>
          <cell r="F842">
            <v>87.804878048780495</v>
          </cell>
          <cell r="G842">
            <v>164.4906939631158</v>
          </cell>
          <cell r="H842">
            <v>137.62886597938143</v>
          </cell>
          <cell r="I842">
            <v>90.703448275862058</v>
          </cell>
          <cell r="J842">
            <v>124.94490965182898</v>
          </cell>
          <cell r="K842">
            <v>219.70149253731344</v>
          </cell>
          <cell r="M842">
            <v>159.79557069846678</v>
          </cell>
          <cell r="N842">
            <v>190.96524925277146</v>
          </cell>
          <cell r="O842">
            <v>93.913043478260875</v>
          </cell>
          <cell r="P842">
            <v>147.71842643080655</v>
          </cell>
          <cell r="Q842">
            <v>190.92088197146563</v>
          </cell>
        </row>
        <row r="843">
          <cell r="B843">
            <v>39167</v>
          </cell>
          <cell r="C843">
            <v>1.1528301886792454</v>
          </cell>
          <cell r="D843">
            <v>155.1219512195122</v>
          </cell>
          <cell r="E843">
            <v>274.33628318584067</v>
          </cell>
          <cell r="F843">
            <v>88.617886178861795</v>
          </cell>
          <cell r="G843">
            <v>164.43686909224829</v>
          </cell>
          <cell r="H843">
            <v>139.86254295532646</v>
          </cell>
          <cell r="I843">
            <v>91.696551724137933</v>
          </cell>
          <cell r="J843">
            <v>125.67944762744231</v>
          </cell>
          <cell r="K843">
            <v>223.88059701492534</v>
          </cell>
          <cell r="M843">
            <v>162.5212947189097</v>
          </cell>
          <cell r="N843">
            <v>190.96524925277146</v>
          </cell>
          <cell r="O843">
            <v>94.782608695652172</v>
          </cell>
          <cell r="P843">
            <v>147.67008980436387</v>
          </cell>
          <cell r="Q843">
            <v>194.55252918287937</v>
          </cell>
        </row>
        <row r="844">
          <cell r="B844">
            <v>39168</v>
          </cell>
          <cell r="C844">
            <v>1.1396226415094339</v>
          </cell>
          <cell r="D844">
            <v>152.84552845528455</v>
          </cell>
          <cell r="E844">
            <v>271.68141592920352</v>
          </cell>
          <cell r="F844">
            <v>87.398373983739845</v>
          </cell>
          <cell r="G844">
            <v>162.78340683103713</v>
          </cell>
          <cell r="H844">
            <v>137.62886597938143</v>
          </cell>
          <cell r="I844">
            <v>89.710344827586212</v>
          </cell>
          <cell r="J844">
            <v>123.96062876450711</v>
          </cell>
          <cell r="K844">
            <v>223.28358208955223</v>
          </cell>
          <cell r="M844">
            <v>160.13628620102213</v>
          </cell>
          <cell r="N844">
            <v>189.11719845355108</v>
          </cell>
          <cell r="O844">
            <v>93.478260869565219</v>
          </cell>
          <cell r="P844">
            <v>146.18522256048439</v>
          </cell>
          <cell r="Q844">
            <v>194.03372243839169</v>
          </cell>
        </row>
        <row r="845">
          <cell r="B845">
            <v>39169</v>
          </cell>
          <cell r="C845">
            <v>1.1396226415094339</v>
          </cell>
          <cell r="D845">
            <v>151.38211382113823</v>
          </cell>
          <cell r="E845">
            <v>268.14159292035396</v>
          </cell>
          <cell r="F845">
            <v>86.58536585365853</v>
          </cell>
          <cell r="G845">
            <v>161.57470797646815</v>
          </cell>
          <cell r="H845">
            <v>136.08247422680412</v>
          </cell>
          <cell r="I845">
            <v>90.041379310344823</v>
          </cell>
          <cell r="J845">
            <v>124.09284560011751</v>
          </cell>
          <cell r="K845">
            <v>225.07462686567163</v>
          </cell>
          <cell r="M845">
            <v>158.60306643952299</v>
          </cell>
          <cell r="N845">
            <v>186.65313072125724</v>
          </cell>
          <cell r="O845">
            <v>92.608695652173907</v>
          </cell>
          <cell r="P845">
            <v>145.09976849299966</v>
          </cell>
          <cell r="Q845">
            <v>195.59014267185472</v>
          </cell>
        </row>
        <row r="846">
          <cell r="B846">
            <v>39170</v>
          </cell>
          <cell r="C846">
            <v>1.1509433962264151</v>
          </cell>
          <cell r="D846">
            <v>151.70731707317074</v>
          </cell>
          <cell r="E846">
            <v>268.14159292035396</v>
          </cell>
          <cell r="F846">
            <v>87.804878048780495</v>
          </cell>
          <cell r="G846">
            <v>161.53882472922314</v>
          </cell>
          <cell r="H846">
            <v>133.33333333333331</v>
          </cell>
          <cell r="I846">
            <v>89.268965517241384</v>
          </cell>
          <cell r="J846">
            <v>123.79903040987217</v>
          </cell>
          <cell r="K846">
            <v>220.8955223880597</v>
          </cell>
          <cell r="M846">
            <v>158.94378194207837</v>
          </cell>
          <cell r="N846">
            <v>186.65313072125724</v>
          </cell>
          <cell r="O846">
            <v>93.913043478260875</v>
          </cell>
          <cell r="P846">
            <v>145.06754407537122</v>
          </cell>
          <cell r="Q846">
            <v>191.95849546044099</v>
          </cell>
        </row>
        <row r="847">
          <cell r="B847">
            <v>39171</v>
          </cell>
          <cell r="C847">
            <v>1.1754716981132074</v>
          </cell>
          <cell r="D847">
            <v>153.00813008130081</v>
          </cell>
          <cell r="E847">
            <v>268.14159292035396</v>
          </cell>
          <cell r="F847">
            <v>88.617886178861795</v>
          </cell>
          <cell r="G847">
            <v>161.81550345140181</v>
          </cell>
          <cell r="H847">
            <v>134.53608247422682</v>
          </cell>
          <cell r="I847">
            <v>89.710344827586212</v>
          </cell>
          <cell r="J847">
            <v>124.97429117085352</v>
          </cell>
          <cell r="K847">
            <v>222.68656716417911</v>
          </cell>
          <cell r="M847">
            <v>160.30664395229982</v>
          </cell>
          <cell r="N847">
            <v>186.65313072125724</v>
          </cell>
          <cell r="O847">
            <v>94.782608695652172</v>
          </cell>
          <cell r="P847">
            <v>145.3160112955064</v>
          </cell>
          <cell r="Q847">
            <v>193.51491569390402</v>
          </cell>
        </row>
        <row r="848">
          <cell r="B848">
            <v>39174</v>
          </cell>
          <cell r="C848">
            <v>1.1622641509433962</v>
          </cell>
          <cell r="D848">
            <v>150.5691056910569</v>
          </cell>
          <cell r="E848">
            <v>262.83185840707961</v>
          </cell>
          <cell r="F848">
            <v>88.211382113821131</v>
          </cell>
          <cell r="G848">
            <v>158.87685436123098</v>
          </cell>
          <cell r="H848">
            <v>133.50515463917526</v>
          </cell>
          <cell r="I848">
            <v>90.593103448275855</v>
          </cell>
          <cell r="J848">
            <v>124.12222711914205</v>
          </cell>
          <cell r="K848">
            <v>217.31343283582086</v>
          </cell>
          <cell r="M848">
            <v>157.75127768313456</v>
          </cell>
          <cell r="N848">
            <v>182.95702912281649</v>
          </cell>
          <cell r="O848">
            <v>94.347826086956516</v>
          </cell>
          <cell r="P848">
            <v>142.67700109393417</v>
          </cell>
          <cell r="Q848">
            <v>188.8456549935149</v>
          </cell>
        </row>
        <row r="849">
          <cell r="B849">
            <v>39175</v>
          </cell>
          <cell r="C849">
            <v>1.1754716981132074</v>
          </cell>
          <cell r="D849">
            <v>154.47154471544715</v>
          </cell>
          <cell r="E849">
            <v>263.71681415929203</v>
          </cell>
          <cell r="F849">
            <v>89.024390243902445</v>
          </cell>
          <cell r="G849">
            <v>160.93825248585915</v>
          </cell>
          <cell r="H849">
            <v>130.41237113402062</v>
          </cell>
          <cell r="I849">
            <v>91.696551724137933</v>
          </cell>
          <cell r="J849">
            <v>123.76964889084765</v>
          </cell>
          <cell r="K849">
            <v>219.70149253731344</v>
          </cell>
          <cell r="M849">
            <v>161.83986371379896</v>
          </cell>
          <cell r="N849">
            <v>183.57304605588999</v>
          </cell>
          <cell r="O849">
            <v>95.217391304347828</v>
          </cell>
          <cell r="P849">
            <v>144.52820908558974</v>
          </cell>
          <cell r="Q849">
            <v>190.92088197146563</v>
          </cell>
        </row>
        <row r="850">
          <cell r="B850">
            <v>39176</v>
          </cell>
          <cell r="C850">
            <v>1.1849056603773584</v>
          </cell>
          <cell r="D850">
            <v>159.02439024390245</v>
          </cell>
          <cell r="E850">
            <v>267.25663716814159</v>
          </cell>
          <cell r="F850">
            <v>90.243902439024396</v>
          </cell>
          <cell r="G850">
            <v>163.41230795380503</v>
          </cell>
          <cell r="H850">
            <v>131.09965635738831</v>
          </cell>
          <cell r="I850">
            <v>91.034482758620697</v>
          </cell>
          <cell r="J850">
            <v>124.00470104304391</v>
          </cell>
          <cell r="K850">
            <v>216.11940298507463</v>
          </cell>
          <cell r="M850">
            <v>166.6098807495741</v>
          </cell>
          <cell r="N850">
            <v>186.0371137881838</v>
          </cell>
          <cell r="O850">
            <v>96.521739130434781</v>
          </cell>
          <cell r="P850">
            <v>146.74999787997251</v>
          </cell>
          <cell r="Q850">
            <v>187.80804150453955</v>
          </cell>
        </row>
        <row r="851">
          <cell r="B851">
            <v>39177</v>
          </cell>
          <cell r="C851">
            <v>1.1773584905660377</v>
          </cell>
          <cell r="D851">
            <v>158.69918699186991</v>
          </cell>
          <cell r="E851">
            <v>264.15929203539827</v>
          </cell>
          <cell r="F851">
            <v>89.430894308943081</v>
          </cell>
          <cell r="G851">
            <v>162.48689789327565</v>
          </cell>
          <cell r="H851">
            <v>134.36426116838487</v>
          </cell>
          <cell r="I851">
            <v>89.710344827586212</v>
          </cell>
          <cell r="J851">
            <v>123.91655648597033</v>
          </cell>
          <cell r="K851">
            <v>209.55223880597015</v>
          </cell>
          <cell r="M851">
            <v>166.26916524701875</v>
          </cell>
          <cell r="N851">
            <v>183.88105452242669</v>
          </cell>
          <cell r="O851">
            <v>95.652173913043484</v>
          </cell>
          <cell r="P851">
            <v>145.91894710955452</v>
          </cell>
          <cell r="Q851">
            <v>182.1011673151751</v>
          </cell>
        </row>
        <row r="852">
          <cell r="B852">
            <v>39178</v>
          </cell>
          <cell r="C852">
            <v>1.1698113207547169</v>
          </cell>
          <cell r="D852">
            <v>158.69918699186991</v>
          </cell>
          <cell r="E852">
            <v>256.19469026548671</v>
          </cell>
          <cell r="F852">
            <v>87.804878048780495</v>
          </cell>
          <cell r="G852">
            <v>162.48689789327565</v>
          </cell>
          <cell r="H852">
            <v>133.1615120274914</v>
          </cell>
          <cell r="I852">
            <v>88.606896551724134</v>
          </cell>
          <cell r="J852">
            <v>123.19670926986923</v>
          </cell>
          <cell r="K852">
            <v>211.94029850746267</v>
          </cell>
          <cell r="M852">
            <v>166.26916524701875</v>
          </cell>
          <cell r="N852">
            <v>178.33690212476557</v>
          </cell>
          <cell r="O852">
            <v>93.913043478260875</v>
          </cell>
          <cell r="P852">
            <v>145.91894710955452</v>
          </cell>
          <cell r="Q852">
            <v>184.17639429312581</v>
          </cell>
        </row>
        <row r="853">
          <cell r="B853">
            <v>39181</v>
          </cell>
          <cell r="C853">
            <v>1.1641509433962265</v>
          </cell>
          <cell r="D853">
            <v>164.22764227642276</v>
          </cell>
          <cell r="E853">
            <v>249.11504424778764</v>
          </cell>
          <cell r="F853">
            <v>87.398373983739845</v>
          </cell>
          <cell r="G853">
            <v>164.12808430674514</v>
          </cell>
          <cell r="H853">
            <v>133.67697594501718</v>
          </cell>
          <cell r="I853">
            <v>88.275862068965523</v>
          </cell>
          <cell r="J853">
            <v>122.49155281328044</v>
          </cell>
          <cell r="K853">
            <v>216.11940298507463</v>
          </cell>
          <cell r="M853">
            <v>172.06132879045995</v>
          </cell>
          <cell r="N853">
            <v>173.40876666017795</v>
          </cell>
          <cell r="O853">
            <v>93.478260869565219</v>
          </cell>
          <cell r="P853">
            <v>147.39279021056115</v>
          </cell>
          <cell r="Q853">
            <v>187.80804150453955</v>
          </cell>
        </row>
        <row r="854">
          <cell r="B854">
            <v>39182</v>
          </cell>
          <cell r="C854">
            <v>1.1509433962264151</v>
          </cell>
          <cell r="D854">
            <v>161.46341463414635</v>
          </cell>
          <cell r="E854">
            <v>251.76991150442478</v>
          </cell>
          <cell r="F854">
            <v>86.178861788617894</v>
          </cell>
          <cell r="G854">
            <v>163.90050897553328</v>
          </cell>
          <cell r="H854">
            <v>137.45704467353951</v>
          </cell>
          <cell r="I854">
            <v>88.275862068965523</v>
          </cell>
          <cell r="J854">
            <v>122.65315116791535</v>
          </cell>
          <cell r="K854">
            <v>213.73134328358208</v>
          </cell>
          <cell r="M854">
            <v>169.16524701873936</v>
          </cell>
          <cell r="N854">
            <v>175.25681745939832</v>
          </cell>
          <cell r="O854">
            <v>92.173913043478265</v>
          </cell>
          <cell r="P854">
            <v>147.18841956191753</v>
          </cell>
          <cell r="Q854">
            <v>185.73281452658884</v>
          </cell>
        </row>
        <row r="855">
          <cell r="B855">
            <v>39183</v>
          </cell>
          <cell r="C855">
            <v>1.1622641509433962</v>
          </cell>
          <cell r="D855">
            <v>165.85365853658536</v>
          </cell>
          <cell r="E855">
            <v>246.01769911504422</v>
          </cell>
          <cell r="F855">
            <v>86.178861788617894</v>
          </cell>
          <cell r="G855">
            <v>164.21401524093713</v>
          </cell>
          <cell r="H855">
            <v>136.94158075601374</v>
          </cell>
          <cell r="I855">
            <v>87.172413793103459</v>
          </cell>
          <cell r="J855">
            <v>121.77170559717936</v>
          </cell>
          <cell r="K855">
            <v>210.74626865671644</v>
          </cell>
          <cell r="M855">
            <v>173.76490630323678</v>
          </cell>
          <cell r="N855">
            <v>171.25270739442084</v>
          </cell>
          <cell r="O855">
            <v>92.173913043478265</v>
          </cell>
          <cell r="P855">
            <v>147.46995921067136</v>
          </cell>
          <cell r="Q855">
            <v>183.13878080415046</v>
          </cell>
        </row>
        <row r="856">
          <cell r="B856">
            <v>39184</v>
          </cell>
          <cell r="C856">
            <v>1.1584905660377358</v>
          </cell>
          <cell r="D856">
            <v>165.85365853658536</v>
          </cell>
          <cell r="E856">
            <v>242.47787610619471</v>
          </cell>
          <cell r="F856">
            <v>84.959349593495944</v>
          </cell>
          <cell r="G856">
            <v>163.00248349842775</v>
          </cell>
          <cell r="H856">
            <v>134.70790378006873</v>
          </cell>
          <cell r="I856">
            <v>86.951724137931024</v>
          </cell>
          <cell r="J856">
            <v>120.77273395034523</v>
          </cell>
          <cell r="K856">
            <v>207.76119402985077</v>
          </cell>
          <cell r="M856">
            <v>173.76490630323678</v>
          </cell>
          <cell r="N856">
            <v>168.78863966212703</v>
          </cell>
          <cell r="O856">
            <v>90.869565217391298</v>
          </cell>
          <cell r="P856">
            <v>146.381961110216</v>
          </cell>
          <cell r="Q856">
            <v>180.54474708171207</v>
          </cell>
        </row>
        <row r="857">
          <cell r="B857">
            <v>39185</v>
          </cell>
          <cell r="C857">
            <v>1.1528301886792454</v>
          </cell>
          <cell r="D857">
            <v>161.6260162601626</v>
          </cell>
          <cell r="E857">
            <v>238.05309734513273</v>
          </cell>
          <cell r="F857">
            <v>82.926829268292678</v>
          </cell>
          <cell r="G857">
            <v>161.04967941151475</v>
          </cell>
          <cell r="H857">
            <v>131.95876288659792</v>
          </cell>
          <cell r="I857">
            <v>87.062068965517241</v>
          </cell>
          <cell r="J857">
            <v>120.25855736741589</v>
          </cell>
          <cell r="K857">
            <v>202.98507462686567</v>
          </cell>
          <cell r="M857">
            <v>169.33560477001703</v>
          </cell>
          <cell r="N857">
            <v>165.70855499675974</v>
          </cell>
          <cell r="O857">
            <v>88.695652173913047</v>
          </cell>
          <cell r="P857">
            <v>144.62827438243599</v>
          </cell>
          <cell r="Q857">
            <v>176.39429312581063</v>
          </cell>
        </row>
        <row r="858">
          <cell r="B858">
            <v>39188</v>
          </cell>
          <cell r="C858">
            <v>1.1698113207547169</v>
          </cell>
          <cell r="D858">
            <v>162.27642276422765</v>
          </cell>
          <cell r="E858">
            <v>236.28318584070794</v>
          </cell>
          <cell r="F858">
            <v>84.146341463414629</v>
          </cell>
          <cell r="G858">
            <v>162.9477143315801</v>
          </cell>
          <cell r="H858">
            <v>131.09965635738831</v>
          </cell>
          <cell r="I858">
            <v>87.613793103448273</v>
          </cell>
          <cell r="J858">
            <v>119.15675040399587</v>
          </cell>
          <cell r="K858">
            <v>202.98507462686567</v>
          </cell>
          <cell r="M858">
            <v>170.01703577512777</v>
          </cell>
          <cell r="N858">
            <v>164.47652113061281</v>
          </cell>
          <cell r="O858">
            <v>90</v>
          </cell>
          <cell r="P858">
            <v>146.33277647278308</v>
          </cell>
          <cell r="Q858">
            <v>176.39429312581063</v>
          </cell>
        </row>
        <row r="859">
          <cell r="B859">
            <v>39189</v>
          </cell>
          <cell r="C859">
            <v>1.1679245283018869</v>
          </cell>
          <cell r="D859">
            <v>159.51219512195124</v>
          </cell>
          <cell r="E859">
            <v>237.16814159292036</v>
          </cell>
          <cell r="F859">
            <v>84.959349593495944</v>
          </cell>
          <cell r="G859">
            <v>162.05157744643481</v>
          </cell>
          <cell r="H859">
            <v>129.03780068728523</v>
          </cell>
          <cell r="I859">
            <v>86.510344827586209</v>
          </cell>
          <cell r="J859">
            <v>118.70133685911561</v>
          </cell>
          <cell r="K859">
            <v>203.58208955223881</v>
          </cell>
          <cell r="M859">
            <v>167.12095400340715</v>
          </cell>
          <cell r="N859">
            <v>165.09253806368628</v>
          </cell>
          <cell r="O859">
            <v>90.869565217391298</v>
          </cell>
          <cell r="P859">
            <v>145.528014043062</v>
          </cell>
          <cell r="Q859">
            <v>176.91309987029831</v>
          </cell>
        </row>
        <row r="860">
          <cell r="B860">
            <v>39190</v>
          </cell>
          <cell r="C860">
            <v>1.1584905660377358</v>
          </cell>
          <cell r="D860">
            <v>157.5609756097561</v>
          </cell>
          <cell r="E860">
            <v>232.74336283185841</v>
          </cell>
          <cell r="F860">
            <v>84.552845528455293</v>
          </cell>
          <cell r="G860">
            <v>163.43024957742756</v>
          </cell>
          <cell r="H860">
            <v>124.05498281786942</v>
          </cell>
          <cell r="I860">
            <v>85.627586206896552</v>
          </cell>
          <cell r="J860">
            <v>118.21654179521079</v>
          </cell>
          <cell r="K860">
            <v>209.55223880597015</v>
          </cell>
          <cell r="M860">
            <v>165.07666098807496</v>
          </cell>
          <cell r="N860">
            <v>162.012453398319</v>
          </cell>
          <cell r="O860">
            <v>90.434782608695656</v>
          </cell>
          <cell r="P860">
            <v>146.76611008878675</v>
          </cell>
          <cell r="Q860">
            <v>182.1011673151751</v>
          </cell>
        </row>
        <row r="861">
          <cell r="B861">
            <v>39191</v>
          </cell>
          <cell r="C861">
            <v>1.1452830188679244</v>
          </cell>
          <cell r="D861">
            <v>155.9349593495935</v>
          </cell>
          <cell r="E861">
            <v>228.76106194690266</v>
          </cell>
          <cell r="F861">
            <v>83.739837398373979</v>
          </cell>
          <cell r="G861">
            <v>161.18471373667361</v>
          </cell>
          <cell r="H861">
            <v>121.82130584192439</v>
          </cell>
          <cell r="I861">
            <v>84.303448275862067</v>
          </cell>
          <cell r="J861">
            <v>117.92272660496546</v>
          </cell>
          <cell r="K861">
            <v>202.38805970149252</v>
          </cell>
          <cell r="M861">
            <v>163.37308347529813</v>
          </cell>
          <cell r="N861">
            <v>159.24037719948845</v>
          </cell>
          <cell r="O861">
            <v>89.565217391304358</v>
          </cell>
          <cell r="P861">
            <v>144.7495399540378</v>
          </cell>
          <cell r="Q861">
            <v>175.87548638132296</v>
          </cell>
        </row>
        <row r="862">
          <cell r="B862">
            <v>39192</v>
          </cell>
          <cell r="C862">
            <v>1.1452830188679244</v>
          </cell>
          <cell r="D862">
            <v>158.69918699186991</v>
          </cell>
          <cell r="E862">
            <v>226.10619469026548</v>
          </cell>
          <cell r="F862">
            <v>84.146341463414629</v>
          </cell>
          <cell r="G862">
            <v>161.48122267443509</v>
          </cell>
          <cell r="H862">
            <v>123.36769759450172</v>
          </cell>
          <cell r="I862">
            <v>82.758620689655174</v>
          </cell>
          <cell r="J862">
            <v>116.58586748934918</v>
          </cell>
          <cell r="K862">
            <v>199.40298507462686</v>
          </cell>
          <cell r="M862">
            <v>166.26916524701875</v>
          </cell>
          <cell r="N862">
            <v>157.39232640026808</v>
          </cell>
          <cell r="O862">
            <v>90</v>
          </cell>
          <cell r="P862">
            <v>145.01581540496764</v>
          </cell>
          <cell r="Q862">
            <v>173.28145265888458</v>
          </cell>
        </row>
        <row r="863">
          <cell r="B863">
            <v>39195</v>
          </cell>
          <cell r="C863">
            <v>1.1358490566037736</v>
          </cell>
          <cell r="D863">
            <v>158.3739837398374</v>
          </cell>
          <cell r="E863">
            <v>223.00884955752213</v>
          </cell>
          <cell r="F863">
            <v>84.146341463414629</v>
          </cell>
          <cell r="G863">
            <v>161.06195525925645</v>
          </cell>
          <cell r="H863">
            <v>117.35395189003437</v>
          </cell>
          <cell r="I863">
            <v>79.558620689655172</v>
          </cell>
          <cell r="J863">
            <v>115.32246217129425</v>
          </cell>
          <cell r="K863">
            <v>204.17910447761196</v>
          </cell>
          <cell r="M863">
            <v>165.92844974446336</v>
          </cell>
          <cell r="N863">
            <v>155.23626713451097</v>
          </cell>
          <cell r="O863">
            <v>90</v>
          </cell>
          <cell r="P863">
            <v>144.6392985253089</v>
          </cell>
          <cell r="Q863">
            <v>177.43190661478599</v>
          </cell>
        </row>
        <row r="864">
          <cell r="B864">
            <v>39196</v>
          </cell>
          <cell r="C864">
            <v>1.1471698113207547</v>
          </cell>
          <cell r="D864">
            <v>161.13821138211381</v>
          </cell>
          <cell r="E864">
            <v>234.51327433628316</v>
          </cell>
          <cell r="F864">
            <v>84.146341463414629</v>
          </cell>
          <cell r="G864">
            <v>161.11200294620346</v>
          </cell>
          <cell r="H864">
            <v>121.99312714776633</v>
          </cell>
          <cell r="I864">
            <v>81.103448275862064</v>
          </cell>
          <cell r="J864">
            <v>116.18921698251799</v>
          </cell>
          <cell r="K864">
            <v>214.32835820895525</v>
          </cell>
          <cell r="M864">
            <v>168.82453151618398</v>
          </cell>
          <cell r="N864">
            <v>163.24448726446593</v>
          </cell>
          <cell r="O864">
            <v>90</v>
          </cell>
          <cell r="P864">
            <v>144.68424310779068</v>
          </cell>
          <cell r="Q864">
            <v>186.25162127107652</v>
          </cell>
        </row>
        <row r="865">
          <cell r="B865">
            <v>39197</v>
          </cell>
          <cell r="C865">
            <v>1.1264150943396227</v>
          </cell>
          <cell r="D865">
            <v>152.19512195121951</v>
          </cell>
          <cell r="E865">
            <v>232.30088495575222</v>
          </cell>
          <cell r="F865">
            <v>83.333333333333343</v>
          </cell>
          <cell r="G865">
            <v>159.33483791159503</v>
          </cell>
          <cell r="H865">
            <v>123.8831615120275</v>
          </cell>
          <cell r="I865">
            <v>89.931034482758619</v>
          </cell>
          <cell r="J865">
            <v>118.26061407374759</v>
          </cell>
          <cell r="K865">
            <v>211.94029850746267</v>
          </cell>
          <cell r="M865">
            <v>159.45485519591139</v>
          </cell>
          <cell r="N865">
            <v>161.70444493178226</v>
          </cell>
          <cell r="O865">
            <v>89.130434782608688</v>
          </cell>
          <cell r="P865">
            <v>143.08828642419206</v>
          </cell>
          <cell r="Q865">
            <v>184.17639429312581</v>
          </cell>
        </row>
        <row r="866">
          <cell r="B866">
            <v>39198</v>
          </cell>
          <cell r="C866">
            <v>1.1358490566037736</v>
          </cell>
          <cell r="D866">
            <v>152.03252032520325</v>
          </cell>
          <cell r="E866">
            <v>230.97345132743362</v>
          </cell>
          <cell r="F866">
            <v>82.520325203252028</v>
          </cell>
          <cell r="G866">
            <v>160.85232155166716</v>
          </cell>
          <cell r="H866">
            <v>126.8041237113402</v>
          </cell>
          <cell r="I866">
            <v>94.013793103448279</v>
          </cell>
          <cell r="J866">
            <v>118.95107977082414</v>
          </cell>
          <cell r="K866">
            <v>211.94029850746267</v>
          </cell>
          <cell r="M866">
            <v>159.28449744463373</v>
          </cell>
          <cell r="N866">
            <v>160.78041953217209</v>
          </cell>
          <cell r="O866">
            <v>88.260869565217391</v>
          </cell>
          <cell r="P866">
            <v>144.45104008547952</v>
          </cell>
          <cell r="Q866">
            <v>184.17639429312581</v>
          </cell>
        </row>
        <row r="867">
          <cell r="B867">
            <v>39199</v>
          </cell>
          <cell r="C867">
            <v>1.1245283018867924</v>
          </cell>
          <cell r="D867">
            <v>153.33333333333334</v>
          </cell>
          <cell r="E867">
            <v>229.64601769911502</v>
          </cell>
          <cell r="F867">
            <v>83.333333333333343</v>
          </cell>
          <cell r="G867">
            <v>160.62474622045534</v>
          </cell>
          <cell r="H867">
            <v>128.00687285223367</v>
          </cell>
          <cell r="I867">
            <v>91.91724137931034</v>
          </cell>
          <cell r="J867">
            <v>118.92169825179961</v>
          </cell>
          <cell r="K867">
            <v>210.74626865671644</v>
          </cell>
          <cell r="M867">
            <v>160.64735945485521</v>
          </cell>
          <cell r="N867">
            <v>159.85639413256189</v>
          </cell>
          <cell r="O867">
            <v>89.130434782608688</v>
          </cell>
          <cell r="P867">
            <v>144.2466694368359</v>
          </cell>
          <cell r="Q867">
            <v>183.13878080415046</v>
          </cell>
        </row>
        <row r="868">
          <cell r="B868">
            <v>39202</v>
          </cell>
          <cell r="C868">
            <v>1.1245283018867924</v>
          </cell>
          <cell r="D868">
            <v>153.33333333333334</v>
          </cell>
          <cell r="E868">
            <v>229.64601769911502</v>
          </cell>
          <cell r="F868">
            <v>83.333333333333343</v>
          </cell>
          <cell r="G868">
            <v>160.62474622045534</v>
          </cell>
          <cell r="H868">
            <v>128.00687285223367</v>
          </cell>
          <cell r="I868">
            <v>91.91724137931034</v>
          </cell>
          <cell r="J868">
            <v>118.92169825179961</v>
          </cell>
          <cell r="K868">
            <v>210.74626865671644</v>
          </cell>
          <cell r="M868">
            <v>160.64735945485521</v>
          </cell>
          <cell r="N868">
            <v>159.85639413256189</v>
          </cell>
          <cell r="O868">
            <v>89.130434782608688</v>
          </cell>
          <cell r="P868">
            <v>144.2466694368359</v>
          </cell>
          <cell r="Q868">
            <v>183.13878080415046</v>
          </cell>
        </row>
        <row r="869">
          <cell r="B869">
            <v>39203</v>
          </cell>
          <cell r="C869">
            <v>1.1169811320754717</v>
          </cell>
          <cell r="D869">
            <v>156.26016260162601</v>
          </cell>
          <cell r="E869">
            <v>236.72566371681415</v>
          </cell>
          <cell r="F869">
            <v>84.959349593495944</v>
          </cell>
          <cell r="G869">
            <v>159.89291683585301</v>
          </cell>
          <cell r="H869">
            <v>126.1168384879725</v>
          </cell>
          <cell r="I869">
            <v>93.572413793103451</v>
          </cell>
          <cell r="J869">
            <v>119.65623622741295</v>
          </cell>
          <cell r="K869">
            <v>214.32835820895525</v>
          </cell>
          <cell r="M869">
            <v>163.71379897785349</v>
          </cell>
          <cell r="N869">
            <v>164.78452959714954</v>
          </cell>
          <cell r="O869">
            <v>90.869565217391298</v>
          </cell>
          <cell r="P869">
            <v>143.58946091941351</v>
          </cell>
          <cell r="Q869">
            <v>186.25162127107652</v>
          </cell>
        </row>
        <row r="870">
          <cell r="B870">
            <v>39204</v>
          </cell>
          <cell r="C870">
            <v>1.1320754716981132</v>
          </cell>
          <cell r="D870">
            <v>162.60162601626016</v>
          </cell>
          <cell r="E870">
            <v>234.95575221238937</v>
          </cell>
          <cell r="F870">
            <v>84.552845528455293</v>
          </cell>
          <cell r="G870">
            <v>160.92880952605785</v>
          </cell>
          <cell r="H870">
            <v>126.46048109965635</v>
          </cell>
          <cell r="I870">
            <v>94.34482758620689</v>
          </cell>
          <cell r="J870">
            <v>120.2879388864404</v>
          </cell>
          <cell r="K870">
            <v>211.94029850746267</v>
          </cell>
          <cell r="M870">
            <v>170.35775127768312</v>
          </cell>
          <cell r="N870">
            <v>163.55249573100264</v>
          </cell>
          <cell r="O870">
            <v>90.434782608695656</v>
          </cell>
          <cell r="P870">
            <v>144.51972897568751</v>
          </cell>
          <cell r="Q870">
            <v>184.17639429312581</v>
          </cell>
        </row>
        <row r="871">
          <cell r="B871">
            <v>39205</v>
          </cell>
          <cell r="C871">
            <v>1.1320754716981132</v>
          </cell>
          <cell r="D871">
            <v>162.60162601626016</v>
          </cell>
          <cell r="E871">
            <v>234.95575221238937</v>
          </cell>
          <cell r="F871">
            <v>84.552845528455293</v>
          </cell>
          <cell r="G871">
            <v>160.92880952605785</v>
          </cell>
          <cell r="H871">
            <v>126.46048109965635</v>
          </cell>
          <cell r="I871">
            <v>94.34482758620689</v>
          </cell>
          <cell r="J871">
            <v>120.2879388864404</v>
          </cell>
          <cell r="K871">
            <v>211.94029850746267</v>
          </cell>
          <cell r="M871">
            <v>170.35775127768312</v>
          </cell>
          <cell r="N871">
            <v>163.55249573100264</v>
          </cell>
          <cell r="O871">
            <v>90.434782608695656</v>
          </cell>
          <cell r="P871">
            <v>144.51972897568751</v>
          </cell>
          <cell r="Q871">
            <v>184.17639429312581</v>
          </cell>
        </row>
        <row r="872">
          <cell r="B872">
            <v>39206</v>
          </cell>
          <cell r="C872">
            <v>1.1320754716981132</v>
          </cell>
          <cell r="D872">
            <v>162.60162601626016</v>
          </cell>
          <cell r="E872">
            <v>234.95575221238937</v>
          </cell>
          <cell r="F872">
            <v>84.552845528455293</v>
          </cell>
          <cell r="G872">
            <v>160.92880952605785</v>
          </cell>
          <cell r="H872">
            <v>126.46048109965635</v>
          </cell>
          <cell r="I872">
            <v>94.34482758620689</v>
          </cell>
          <cell r="J872">
            <v>120.2879388864404</v>
          </cell>
          <cell r="K872">
            <v>211.94029850746267</v>
          </cell>
          <cell r="M872">
            <v>170.35775127768312</v>
          </cell>
          <cell r="N872">
            <v>163.55249573100264</v>
          </cell>
          <cell r="O872">
            <v>90.434782608695656</v>
          </cell>
          <cell r="P872">
            <v>144.51972897568751</v>
          </cell>
          <cell r="Q872">
            <v>184.17639429312581</v>
          </cell>
        </row>
        <row r="873">
          <cell r="B873">
            <v>39209</v>
          </cell>
          <cell r="C873">
            <v>1.1679245283018869</v>
          </cell>
          <cell r="D873">
            <v>161.95121951219514</v>
          </cell>
          <cell r="E873">
            <v>241.59292035398229</v>
          </cell>
          <cell r="F873">
            <v>86.58536585365853</v>
          </cell>
          <cell r="G873">
            <v>163.64932624481818</v>
          </cell>
          <cell r="H873">
            <v>125.77319587628865</v>
          </cell>
          <cell r="I873">
            <v>98.868965517241378</v>
          </cell>
          <cell r="J873">
            <v>122.13897458498604</v>
          </cell>
          <cell r="K873">
            <v>208.955223880597</v>
          </cell>
          <cell r="M873">
            <v>169.67632027257241</v>
          </cell>
          <cell r="N873">
            <v>168.17262272905356</v>
          </cell>
          <cell r="O873">
            <v>92.608695652173907</v>
          </cell>
          <cell r="P873">
            <v>146.96284863851835</v>
          </cell>
          <cell r="Q873">
            <v>181.58236057068743</v>
          </cell>
        </row>
        <row r="874">
          <cell r="B874">
            <v>39210</v>
          </cell>
          <cell r="C874">
            <v>1.1735849056603773</v>
          </cell>
          <cell r="D874">
            <v>167.47967479674796</v>
          </cell>
          <cell r="E874">
            <v>238.93805309734515</v>
          </cell>
          <cell r="F874">
            <v>86.99186991869918</v>
          </cell>
          <cell r="G874">
            <v>163.61155440561291</v>
          </cell>
          <cell r="H874">
            <v>128.52233676975945</v>
          </cell>
          <cell r="I874">
            <v>100.41379310344827</v>
          </cell>
          <cell r="J874">
            <v>122.57969737035404</v>
          </cell>
          <cell r="K874">
            <v>210.14925373134326</v>
          </cell>
          <cell r="M874">
            <v>175.46848381601365</v>
          </cell>
          <cell r="N874">
            <v>166.32457192983318</v>
          </cell>
          <cell r="O874">
            <v>93.043478260869563</v>
          </cell>
          <cell r="P874">
            <v>146.92892819890946</v>
          </cell>
          <cell r="Q874">
            <v>182.61997405966278</v>
          </cell>
        </row>
        <row r="875">
          <cell r="B875">
            <v>39211</v>
          </cell>
          <cell r="C875">
            <v>1.1641509433962265</v>
          </cell>
          <cell r="D875">
            <v>164.22764227642276</v>
          </cell>
          <cell r="E875">
            <v>231.4159292035398</v>
          </cell>
          <cell r="F875">
            <v>86.178861788617894</v>
          </cell>
          <cell r="G875">
            <v>164.78059282901631</v>
          </cell>
          <cell r="H875">
            <v>124.57044673539519</v>
          </cell>
          <cell r="I875">
            <v>99.531034482758614</v>
          </cell>
          <cell r="J875">
            <v>122.44748053474363</v>
          </cell>
          <cell r="K875">
            <v>216.11940298507463</v>
          </cell>
          <cell r="M875">
            <v>172.06132879045995</v>
          </cell>
          <cell r="N875">
            <v>161.08842799870882</v>
          </cell>
          <cell r="O875">
            <v>92.173913043478265</v>
          </cell>
          <cell r="P875">
            <v>147.97876580480482</v>
          </cell>
          <cell r="Q875">
            <v>187.80804150453955</v>
          </cell>
        </row>
        <row r="876">
          <cell r="B876">
            <v>39212</v>
          </cell>
          <cell r="C876">
            <v>1.1415094339622642</v>
          </cell>
          <cell r="D876">
            <v>160.8130081300813</v>
          </cell>
          <cell r="E876">
            <v>227.43362831858408</v>
          </cell>
          <cell r="F876">
            <v>84.959349593495944</v>
          </cell>
          <cell r="G876">
            <v>164.02326745295045</v>
          </cell>
          <cell r="H876">
            <v>117.18213058419245</v>
          </cell>
          <cell r="I876">
            <v>96.220689655172407</v>
          </cell>
          <cell r="J876">
            <v>121.06654914059054</v>
          </cell>
          <cell r="K876">
            <v>214.92537313432837</v>
          </cell>
          <cell r="M876">
            <v>168.48381601362863</v>
          </cell>
          <cell r="N876">
            <v>158.31635179987828</v>
          </cell>
          <cell r="O876">
            <v>90.869565217391298</v>
          </cell>
          <cell r="P876">
            <v>147.29866099064643</v>
          </cell>
          <cell r="Q876">
            <v>186.77042801556419</v>
          </cell>
        </row>
        <row r="877">
          <cell r="B877">
            <v>39213</v>
          </cell>
          <cell r="C877">
            <v>1.1433962264150943</v>
          </cell>
          <cell r="D877">
            <v>160.48780487804879</v>
          </cell>
          <cell r="E877">
            <v>225.22123893805309</v>
          </cell>
          <cell r="F877">
            <v>83.739837398373979</v>
          </cell>
          <cell r="G877">
            <v>162.71069604056697</v>
          </cell>
          <cell r="H877">
            <v>115.63573883161513</v>
          </cell>
          <cell r="I877">
            <v>94.896551724137936</v>
          </cell>
          <cell r="J877">
            <v>120.37608344351401</v>
          </cell>
          <cell r="K877">
            <v>212.53731343283584</v>
          </cell>
          <cell r="M877">
            <v>168.14310051107327</v>
          </cell>
          <cell r="N877">
            <v>156.77630946719464</v>
          </cell>
          <cell r="O877">
            <v>89.565217391304358</v>
          </cell>
          <cell r="P877">
            <v>146.11992571423727</v>
          </cell>
          <cell r="Q877">
            <v>184.69520103761349</v>
          </cell>
        </row>
        <row r="878">
          <cell r="B878">
            <v>39216</v>
          </cell>
          <cell r="C878">
            <v>1.0679245283018868</v>
          </cell>
          <cell r="D878">
            <v>165.85365853658536</v>
          </cell>
          <cell r="E878">
            <v>223.89380530973452</v>
          </cell>
          <cell r="F878">
            <v>85.365853658536579</v>
          </cell>
          <cell r="G878">
            <v>163.45668986487127</v>
          </cell>
          <cell r="H878">
            <v>118.04123711340206</v>
          </cell>
          <cell r="I878">
            <v>94.675862068965529</v>
          </cell>
          <cell r="J878">
            <v>119.49463787277801</v>
          </cell>
          <cell r="K878">
            <v>221.49253731343285</v>
          </cell>
          <cell r="M878">
            <v>173.76490630323678</v>
          </cell>
          <cell r="N878">
            <v>155.85228406758443</v>
          </cell>
          <cell r="O878">
            <v>91.304347826086953</v>
          </cell>
          <cell r="P878">
            <v>146.78985439651296</v>
          </cell>
          <cell r="Q878">
            <v>192.47730220492866</v>
          </cell>
        </row>
        <row r="879">
          <cell r="B879">
            <v>39217</v>
          </cell>
          <cell r="C879">
            <v>1.1037735849056605</v>
          </cell>
          <cell r="D879">
            <v>170.73170731707316</v>
          </cell>
          <cell r="E879">
            <v>226.10619469026548</v>
          </cell>
          <cell r="F879">
            <v>85.77235772357723</v>
          </cell>
          <cell r="G879">
            <v>161.71540807750782</v>
          </cell>
          <cell r="H879">
            <v>124.05498281786942</v>
          </cell>
          <cell r="I879">
            <v>92.800000000000011</v>
          </cell>
          <cell r="J879">
            <v>117.96679888350228</v>
          </cell>
          <cell r="K879">
            <v>226.26865671641792</v>
          </cell>
          <cell r="M879">
            <v>178.87563884156731</v>
          </cell>
          <cell r="N879">
            <v>157.39232640026808</v>
          </cell>
          <cell r="O879">
            <v>91.739130434782609</v>
          </cell>
          <cell r="P879">
            <v>145.22612213054279</v>
          </cell>
          <cell r="Q879">
            <v>196.62775616083007</v>
          </cell>
        </row>
        <row r="880">
          <cell r="B880">
            <v>39218</v>
          </cell>
          <cell r="C880">
            <v>1.0962264150943395</v>
          </cell>
          <cell r="D880">
            <v>172.35772357723579</v>
          </cell>
          <cell r="E880">
            <v>225.22123893805309</v>
          </cell>
          <cell r="F880">
            <v>86.178861788617894</v>
          </cell>
          <cell r="G880">
            <v>161.6530845428191</v>
          </cell>
          <cell r="H880">
            <v>130.58419243986253</v>
          </cell>
          <cell r="I880">
            <v>92.137931034482762</v>
          </cell>
          <cell r="J880">
            <v>117.04128103422946</v>
          </cell>
          <cell r="K880">
            <v>222.68656716417911</v>
          </cell>
          <cell r="M880">
            <v>180.57921635434414</v>
          </cell>
          <cell r="N880">
            <v>156.77630946719464</v>
          </cell>
          <cell r="O880">
            <v>92.173913043478265</v>
          </cell>
          <cell r="P880">
            <v>145.17015340518813</v>
          </cell>
          <cell r="Q880">
            <v>193.51491569390402</v>
          </cell>
        </row>
        <row r="881">
          <cell r="B881">
            <v>39219</v>
          </cell>
          <cell r="C881">
            <v>1.0660377358490565</v>
          </cell>
          <cell r="D881">
            <v>170.73170731707316</v>
          </cell>
          <cell r="E881">
            <v>216.81415929203541</v>
          </cell>
          <cell r="F881">
            <v>86.178861788617894</v>
          </cell>
          <cell r="G881">
            <v>161.21681979999812</v>
          </cell>
          <cell r="H881">
            <v>120.79037800687284</v>
          </cell>
          <cell r="I881">
            <v>90.151724137931026</v>
          </cell>
          <cell r="J881">
            <v>116.01292786837078</v>
          </cell>
          <cell r="K881">
            <v>222.08955223880596</v>
          </cell>
          <cell r="M881">
            <v>178.87563884156731</v>
          </cell>
          <cell r="N881">
            <v>150.92414860299678</v>
          </cell>
          <cell r="O881">
            <v>92.173913043478265</v>
          </cell>
          <cell r="P881">
            <v>144.77837232770537</v>
          </cell>
          <cell r="Q881">
            <v>192.99610894941634</v>
          </cell>
        </row>
        <row r="882">
          <cell r="B882">
            <v>39220</v>
          </cell>
          <cell r="C882">
            <v>1.0584905660377359</v>
          </cell>
          <cell r="D882">
            <v>169.10569105691059</v>
          </cell>
          <cell r="E882">
            <v>218.5840707964602</v>
          </cell>
          <cell r="F882">
            <v>84.959349593495944</v>
          </cell>
          <cell r="G882">
            <v>160.12332505500524</v>
          </cell>
          <cell r="H882">
            <v>123.8831615120275</v>
          </cell>
          <cell r="I882">
            <v>88.827586206896541</v>
          </cell>
          <cell r="J882">
            <v>114.51447039811957</v>
          </cell>
          <cell r="K882">
            <v>217.31343283582086</v>
          </cell>
          <cell r="M882">
            <v>177.17206132879048</v>
          </cell>
          <cell r="N882">
            <v>152.15618246914372</v>
          </cell>
          <cell r="O882">
            <v>90.869565217391298</v>
          </cell>
          <cell r="P882">
            <v>143.79637560102779</v>
          </cell>
          <cell r="Q882">
            <v>188.8456549935149</v>
          </cell>
        </row>
        <row r="883">
          <cell r="B883">
            <v>39223</v>
          </cell>
          <cell r="C883">
            <v>1.0716981132075472</v>
          </cell>
          <cell r="D883">
            <v>172.35772357723579</v>
          </cell>
          <cell r="E883">
            <v>222.12389380530973</v>
          </cell>
          <cell r="F883">
            <v>86.58536585365853</v>
          </cell>
          <cell r="G883">
            <v>161.537880433243</v>
          </cell>
          <cell r="H883">
            <v>126.1168384879725</v>
          </cell>
          <cell r="I883">
            <v>90.262068965517244</v>
          </cell>
          <cell r="J883">
            <v>114.52916115763185</v>
          </cell>
          <cell r="K883">
            <v>218.50746268656715</v>
          </cell>
          <cell r="M883">
            <v>180.57921635434414</v>
          </cell>
          <cell r="N883">
            <v>154.62025020143753</v>
          </cell>
          <cell r="O883">
            <v>92.608695652173907</v>
          </cell>
          <cell r="P883">
            <v>145.06669606438101</v>
          </cell>
          <cell r="Q883">
            <v>189.88326848249025</v>
          </cell>
        </row>
        <row r="884">
          <cell r="B884">
            <v>39224</v>
          </cell>
          <cell r="C884">
            <v>1.0698113207547169</v>
          </cell>
          <cell r="D884">
            <v>167.47967479674796</v>
          </cell>
          <cell r="E884">
            <v>229.20353982300884</v>
          </cell>
          <cell r="F884">
            <v>85.77235772357723</v>
          </cell>
          <cell r="G884">
            <v>163.50862614377851</v>
          </cell>
          <cell r="H884">
            <v>130.9278350515464</v>
          </cell>
          <cell r="I884">
            <v>92.800000000000011</v>
          </cell>
          <cell r="J884">
            <v>116.58586748934918</v>
          </cell>
          <cell r="K884">
            <v>219.10447761194033</v>
          </cell>
          <cell r="M884">
            <v>175.46848381601365</v>
          </cell>
          <cell r="N884">
            <v>159.54838566602518</v>
          </cell>
          <cell r="O884">
            <v>91.739130434782609</v>
          </cell>
          <cell r="P884">
            <v>146.83649500097519</v>
          </cell>
          <cell r="Q884">
            <v>190.40207522697793</v>
          </cell>
        </row>
        <row r="885">
          <cell r="B885">
            <v>39225</v>
          </cell>
          <cell r="C885">
            <v>1.0792452830188679</v>
          </cell>
          <cell r="D885">
            <v>167.47967479674796</v>
          </cell>
          <cell r="E885">
            <v>226.99115044247787</v>
          </cell>
          <cell r="F885">
            <v>85.365853658536579</v>
          </cell>
          <cell r="G885">
            <v>164.31505491081126</v>
          </cell>
          <cell r="H885">
            <v>134.53608247422682</v>
          </cell>
          <cell r="I885">
            <v>91.806896551724137</v>
          </cell>
          <cell r="J885">
            <v>116.86499192008226</v>
          </cell>
          <cell r="K885">
            <v>217.31343283582086</v>
          </cell>
          <cell r="M885">
            <v>175.46848381601365</v>
          </cell>
          <cell r="N885">
            <v>158.00834333334151</v>
          </cell>
          <cell r="O885">
            <v>91.304347826086953</v>
          </cell>
          <cell r="P885">
            <v>147.56069638662518</v>
          </cell>
          <cell r="Q885">
            <v>188.8456549935149</v>
          </cell>
        </row>
        <row r="886">
          <cell r="B886">
            <v>39226</v>
          </cell>
          <cell r="C886">
            <v>1.0566037735849056</v>
          </cell>
          <cell r="D886">
            <v>165.85365853658536</v>
          </cell>
          <cell r="E886">
            <v>226.10619469026548</v>
          </cell>
          <cell r="F886">
            <v>85.365853658536579</v>
          </cell>
          <cell r="G886">
            <v>164.12902860272524</v>
          </cell>
          <cell r="H886">
            <v>138.8316151202749</v>
          </cell>
          <cell r="I886">
            <v>90.924137931034494</v>
          </cell>
          <cell r="J886">
            <v>116.60055824886146</v>
          </cell>
          <cell r="K886">
            <v>216.71641791044775</v>
          </cell>
          <cell r="M886">
            <v>173.76490630323678</v>
          </cell>
          <cell r="N886">
            <v>157.39232640026808</v>
          </cell>
          <cell r="O886">
            <v>91.304347826086953</v>
          </cell>
          <cell r="P886">
            <v>147.39363822155136</v>
          </cell>
          <cell r="Q886">
            <v>188.32684824902722</v>
          </cell>
        </row>
        <row r="887">
          <cell r="B887">
            <v>39227</v>
          </cell>
          <cell r="C887">
            <v>1.0452830188679245</v>
          </cell>
          <cell r="D887">
            <v>162.27642276422765</v>
          </cell>
          <cell r="E887">
            <v>226.10619469026548</v>
          </cell>
          <cell r="F887">
            <v>83.739837398373979</v>
          </cell>
          <cell r="G887">
            <v>161.99775257556729</v>
          </cell>
          <cell r="H887">
            <v>135.05154639175259</v>
          </cell>
          <cell r="I887">
            <v>93.351724137931029</v>
          </cell>
          <cell r="J887">
            <v>117.93741736447774</v>
          </cell>
          <cell r="K887">
            <v>216.11940298507463</v>
          </cell>
          <cell r="M887">
            <v>170.01703577512777</v>
          </cell>
          <cell r="N887">
            <v>157.39232640026808</v>
          </cell>
          <cell r="O887">
            <v>89.565217391304358</v>
          </cell>
          <cell r="P887">
            <v>145.47967741661932</v>
          </cell>
          <cell r="Q887">
            <v>187.80804150453955</v>
          </cell>
        </row>
        <row r="888">
          <cell r="B888">
            <v>39230</v>
          </cell>
          <cell r="C888">
            <v>1.0452830188679245</v>
          </cell>
          <cell r="D888">
            <v>164.22764227642276</v>
          </cell>
          <cell r="E888">
            <v>233.18584070796459</v>
          </cell>
          <cell r="F888">
            <v>84.552845528455293</v>
          </cell>
          <cell r="G888">
            <v>161.99775257556729</v>
          </cell>
          <cell r="H888">
            <v>137.45704467353951</v>
          </cell>
          <cell r="I888">
            <v>94.013793103448279</v>
          </cell>
          <cell r="J888">
            <v>118.6572645805788</v>
          </cell>
          <cell r="K888">
            <v>214.92537313432837</v>
          </cell>
          <cell r="M888">
            <v>172.06132879045995</v>
          </cell>
          <cell r="N888">
            <v>162.32046186485573</v>
          </cell>
          <cell r="O888">
            <v>90.434782608695656</v>
          </cell>
          <cell r="P888">
            <v>145.47967741661932</v>
          </cell>
          <cell r="Q888">
            <v>186.77042801556419</v>
          </cell>
        </row>
        <row r="889">
          <cell r="B889">
            <v>39231</v>
          </cell>
          <cell r="C889">
            <v>1.0490566037735849</v>
          </cell>
          <cell r="D889">
            <v>162.60162601626016</v>
          </cell>
          <cell r="E889">
            <v>238.05309734513273</v>
          </cell>
          <cell r="F889">
            <v>84.552845528455293</v>
          </cell>
          <cell r="G889">
            <v>164.10919838714247</v>
          </cell>
          <cell r="H889">
            <v>133.50515463917526</v>
          </cell>
          <cell r="I889">
            <v>93.682758620689654</v>
          </cell>
          <cell r="J889">
            <v>119.21551344204495</v>
          </cell>
          <cell r="K889">
            <v>215.52238805970148</v>
          </cell>
          <cell r="M889">
            <v>170.35775127768312</v>
          </cell>
          <cell r="N889">
            <v>165.70855499675974</v>
          </cell>
          <cell r="O889">
            <v>90.434782608695656</v>
          </cell>
          <cell r="P889">
            <v>147.3758299907567</v>
          </cell>
          <cell r="Q889">
            <v>187.28923476005187</v>
          </cell>
        </row>
        <row r="890">
          <cell r="B890">
            <v>39232</v>
          </cell>
          <cell r="C890">
            <v>1.0528301886792453</v>
          </cell>
          <cell r="D890">
            <v>160.8130081300813</v>
          </cell>
          <cell r="E890">
            <v>233.6283185840708</v>
          </cell>
          <cell r="F890">
            <v>84.552845528455293</v>
          </cell>
          <cell r="G890">
            <v>163.7173155553877</v>
          </cell>
          <cell r="H890">
            <v>129.55326460481101</v>
          </cell>
          <cell r="I890">
            <v>92.689655172413794</v>
          </cell>
          <cell r="J890">
            <v>118.49566622594388</v>
          </cell>
          <cell r="K890">
            <v>217.91044776119404</v>
          </cell>
          <cell r="M890">
            <v>168.48381601362863</v>
          </cell>
          <cell r="N890">
            <v>162.62847033139246</v>
          </cell>
          <cell r="O890">
            <v>90.434782608695656</v>
          </cell>
          <cell r="P890">
            <v>147.02390542981436</v>
          </cell>
          <cell r="Q890">
            <v>189.36446173800257</v>
          </cell>
        </row>
        <row r="891">
          <cell r="B891">
            <v>39233</v>
          </cell>
          <cell r="C891">
            <v>1.081132075471698</v>
          </cell>
          <cell r="D891">
            <v>169.10569105691059</v>
          </cell>
          <cell r="E891">
            <v>237.61061946902652</v>
          </cell>
          <cell r="F891">
            <v>84.146341463414629</v>
          </cell>
          <cell r="G891">
            <v>165.78815663981717</v>
          </cell>
          <cell r="H891">
            <v>135.73883161512029</v>
          </cell>
          <cell r="I891">
            <v>92.027586206896544</v>
          </cell>
          <cell r="J891">
            <v>118.67195534009107</v>
          </cell>
          <cell r="K891">
            <v>226.26865671641792</v>
          </cell>
          <cell r="M891">
            <v>177.17206132879048</v>
          </cell>
          <cell r="N891">
            <v>165.40054653022301</v>
          </cell>
          <cell r="O891">
            <v>90</v>
          </cell>
          <cell r="P891">
            <v>148.88359353137218</v>
          </cell>
          <cell r="Q891">
            <v>196.62775616083007</v>
          </cell>
        </row>
        <row r="892">
          <cell r="B892">
            <v>39234</v>
          </cell>
          <cell r="C892">
            <v>1.0622641509433963</v>
          </cell>
          <cell r="D892">
            <v>169.10569105691059</v>
          </cell>
          <cell r="E892">
            <v>235.39823008849558</v>
          </cell>
          <cell r="F892">
            <v>84.146341463414629</v>
          </cell>
          <cell r="G892">
            <v>166.94019773557824</v>
          </cell>
          <cell r="H892">
            <v>134.36426116838487</v>
          </cell>
          <cell r="I892">
            <v>93.793103448275858</v>
          </cell>
          <cell r="J892">
            <v>119.05391508741002</v>
          </cell>
          <cell r="K892">
            <v>226.86567164179104</v>
          </cell>
          <cell r="M892">
            <v>177.17206132879048</v>
          </cell>
          <cell r="N892">
            <v>163.86050419753937</v>
          </cell>
          <cell r="O892">
            <v>90</v>
          </cell>
          <cell r="P892">
            <v>149.91816693944352</v>
          </cell>
          <cell r="Q892">
            <v>197.14656290531778</v>
          </cell>
        </row>
        <row r="893">
          <cell r="B893">
            <v>39237</v>
          </cell>
          <cell r="C893">
            <v>1.0358490566037735</v>
          </cell>
          <cell r="D893">
            <v>162.60162601626016</v>
          </cell>
          <cell r="E893">
            <v>234.51327433628316</v>
          </cell>
          <cell r="F893">
            <v>82.926829268292678</v>
          </cell>
          <cell r="G893">
            <v>167.40856854172372</v>
          </cell>
          <cell r="H893">
            <v>133.84879725085909</v>
          </cell>
          <cell r="I893">
            <v>93.351724137931029</v>
          </cell>
          <cell r="J893">
            <v>119.05391508741002</v>
          </cell>
          <cell r="K893">
            <v>223.28358208955223</v>
          </cell>
          <cell r="M893">
            <v>170.35775127768312</v>
          </cell>
          <cell r="N893">
            <v>163.24448726446593</v>
          </cell>
          <cell r="O893">
            <v>88.695652173913047</v>
          </cell>
          <cell r="P893">
            <v>150.33878039059388</v>
          </cell>
          <cell r="Q893">
            <v>194.03372243839169</v>
          </cell>
        </row>
        <row r="894">
          <cell r="B894">
            <v>39238</v>
          </cell>
          <cell r="C894">
            <v>1.0377358490566038</v>
          </cell>
          <cell r="D894">
            <v>162.60162601626016</v>
          </cell>
          <cell r="E894">
            <v>243.36283185840708</v>
          </cell>
          <cell r="F894">
            <v>82.113821138211378</v>
          </cell>
          <cell r="G894">
            <v>167.75984664633282</v>
          </cell>
          <cell r="H894">
            <v>131.78694158075601</v>
          </cell>
          <cell r="I894">
            <v>94.675862068965529</v>
          </cell>
          <cell r="J894">
            <v>119.06860584692227</v>
          </cell>
          <cell r="K894">
            <v>218.50746268656715</v>
          </cell>
          <cell r="M894">
            <v>170.35775127768312</v>
          </cell>
          <cell r="N894">
            <v>169.40465659520046</v>
          </cell>
          <cell r="O894">
            <v>87.826086956521749</v>
          </cell>
          <cell r="P894">
            <v>150.65424047895658</v>
          </cell>
          <cell r="Q894">
            <v>189.88326848249025</v>
          </cell>
        </row>
        <row r="895">
          <cell r="B895">
            <v>39239</v>
          </cell>
          <cell r="C895">
            <v>1.0547169811320753</v>
          </cell>
          <cell r="D895">
            <v>162.60162601626016</v>
          </cell>
          <cell r="E895">
            <v>241.15044247787608</v>
          </cell>
          <cell r="F895">
            <v>81.300813008130078</v>
          </cell>
          <cell r="G895">
            <v>167.94304006647843</v>
          </cell>
          <cell r="H895">
            <v>131.78694158075601</v>
          </cell>
          <cell r="I895">
            <v>93.572413793103451</v>
          </cell>
          <cell r="J895">
            <v>119.30365799911856</v>
          </cell>
          <cell r="K895">
            <v>223.88059701492534</v>
          </cell>
          <cell r="M895">
            <v>170.35775127768312</v>
          </cell>
          <cell r="N895">
            <v>167.86461426251685</v>
          </cell>
          <cell r="O895">
            <v>86.956521739130437</v>
          </cell>
          <cell r="P895">
            <v>150.81875461105975</v>
          </cell>
          <cell r="Q895">
            <v>194.55252918287937</v>
          </cell>
        </row>
        <row r="896">
          <cell r="B896">
            <v>39240</v>
          </cell>
          <cell r="C896">
            <v>1.0396226415094338</v>
          </cell>
          <cell r="D896">
            <v>161.6260162601626</v>
          </cell>
          <cell r="E896">
            <v>247.34513274336285</v>
          </cell>
          <cell r="F896">
            <v>80.894308943089428</v>
          </cell>
          <cell r="G896">
            <v>168.05824417605456</v>
          </cell>
          <cell r="H896">
            <v>129.89690721649484</v>
          </cell>
          <cell r="I896">
            <v>93.351724137931029</v>
          </cell>
          <cell r="J896">
            <v>119.18613192302041</v>
          </cell>
          <cell r="K896">
            <v>222.68656716417911</v>
          </cell>
          <cell r="M896">
            <v>169.33560477001703</v>
          </cell>
          <cell r="N896">
            <v>172.17673279403104</v>
          </cell>
          <cell r="O896">
            <v>86.521739130434781</v>
          </cell>
          <cell r="P896">
            <v>150.9222119518669</v>
          </cell>
          <cell r="Q896">
            <v>193.51491569390402</v>
          </cell>
        </row>
        <row r="897">
          <cell r="B897">
            <v>39241</v>
          </cell>
          <cell r="C897">
            <v>1.0188679245283019</v>
          </cell>
          <cell r="D897">
            <v>155.77235772357722</v>
          </cell>
          <cell r="E897">
            <v>251.76991150442478</v>
          </cell>
          <cell r="F897">
            <v>79.268292682926827</v>
          </cell>
          <cell r="G897">
            <v>165.83348284686352</v>
          </cell>
          <cell r="H897">
            <v>128.35051546391753</v>
          </cell>
          <cell r="I897">
            <v>91.806896551724137</v>
          </cell>
          <cell r="J897">
            <v>118.36344939033347</v>
          </cell>
          <cell r="K897">
            <v>216.11940298507463</v>
          </cell>
          <cell r="M897">
            <v>163.20272572402044</v>
          </cell>
          <cell r="N897">
            <v>175.25681745939832</v>
          </cell>
          <cell r="O897">
            <v>84.782608695652172</v>
          </cell>
          <cell r="P897">
            <v>148.92429805890285</v>
          </cell>
          <cell r="Q897">
            <v>187.80804150453955</v>
          </cell>
        </row>
        <row r="898">
          <cell r="B898">
            <v>39244</v>
          </cell>
          <cell r="C898">
            <v>1.0339622641509434</v>
          </cell>
          <cell r="D898">
            <v>155.77235772357722</v>
          </cell>
          <cell r="E898">
            <v>243.80530973451329</v>
          </cell>
          <cell r="F898">
            <v>79.268292682926827</v>
          </cell>
          <cell r="G898">
            <v>166.3046865409494</v>
          </cell>
          <cell r="H898">
            <v>126.63230240549828</v>
          </cell>
          <cell r="I898">
            <v>91.034482758620697</v>
          </cell>
          <cell r="J898">
            <v>117.70236521228148</v>
          </cell>
          <cell r="K898">
            <v>212.53731343283584</v>
          </cell>
          <cell r="M898">
            <v>163.20272572402044</v>
          </cell>
          <cell r="N898">
            <v>169.7126650617372</v>
          </cell>
          <cell r="O898">
            <v>84.782608695652172</v>
          </cell>
          <cell r="P898">
            <v>149.34745554302384</v>
          </cell>
          <cell r="Q898">
            <v>184.69520103761349</v>
          </cell>
        </row>
        <row r="899">
          <cell r="B899">
            <v>39245</v>
          </cell>
          <cell r="C899">
            <v>1.0377358490566038</v>
          </cell>
          <cell r="D899">
            <v>152.52032520325201</v>
          </cell>
          <cell r="E899">
            <v>238.49557522123894</v>
          </cell>
          <cell r="F899">
            <v>79.268292682926827</v>
          </cell>
          <cell r="G899">
            <v>165.40477247188358</v>
          </cell>
          <cell r="H899">
            <v>124.91408934707904</v>
          </cell>
          <cell r="I899">
            <v>90.151724137931026</v>
          </cell>
          <cell r="J899">
            <v>116.86499192008226</v>
          </cell>
          <cell r="K899">
            <v>208.35820895522389</v>
          </cell>
          <cell r="M899">
            <v>159.79557069846678</v>
          </cell>
          <cell r="N899">
            <v>166.01656346329648</v>
          </cell>
          <cell r="O899">
            <v>84.782608695652172</v>
          </cell>
          <cell r="P899">
            <v>148.53930106934186</v>
          </cell>
          <cell r="Q899">
            <v>181.06355382619975</v>
          </cell>
        </row>
        <row r="900">
          <cell r="B900">
            <v>39246</v>
          </cell>
          <cell r="C900">
            <v>1.0471698113207548</v>
          </cell>
          <cell r="D900">
            <v>154.47154471544715</v>
          </cell>
          <cell r="E900">
            <v>241.15044247787608</v>
          </cell>
          <cell r="F900">
            <v>79.268292682926827</v>
          </cell>
          <cell r="G900">
            <v>164.86652376320833</v>
          </cell>
          <cell r="H900">
            <v>124.74226804123711</v>
          </cell>
          <cell r="I900">
            <v>89.268965517241384</v>
          </cell>
          <cell r="J900">
            <v>116.87968267959452</v>
          </cell>
          <cell r="K900">
            <v>207.1641791044776</v>
          </cell>
          <cell r="M900">
            <v>161.83986371379896</v>
          </cell>
          <cell r="N900">
            <v>167.86461426251685</v>
          </cell>
          <cell r="O900">
            <v>84.782608695652172</v>
          </cell>
          <cell r="P900">
            <v>148.05593480491507</v>
          </cell>
          <cell r="Q900">
            <v>180.0259403372244</v>
          </cell>
        </row>
        <row r="901">
          <cell r="B901">
            <v>39247</v>
          </cell>
          <cell r="C901">
            <v>1.0415094339622641</v>
          </cell>
          <cell r="D901">
            <v>156.09756097560975</v>
          </cell>
          <cell r="E901">
            <v>240.26548672566372</v>
          </cell>
          <cell r="F901">
            <v>79.268292682926827</v>
          </cell>
          <cell r="G901">
            <v>165.87880905390986</v>
          </cell>
          <cell r="H901">
            <v>127.49140893470789</v>
          </cell>
          <cell r="I901">
            <v>92.137931034482762</v>
          </cell>
          <cell r="J901">
            <v>119.12736888497135</v>
          </cell>
          <cell r="K901">
            <v>215.52238805970148</v>
          </cell>
          <cell r="M901">
            <v>163.54344122657579</v>
          </cell>
          <cell r="N901">
            <v>167.24859732944338</v>
          </cell>
          <cell r="O901">
            <v>84.782608695652172</v>
          </cell>
          <cell r="P901">
            <v>148.96500258643351</v>
          </cell>
          <cell r="Q901">
            <v>187.28923476005187</v>
          </cell>
        </row>
        <row r="902">
          <cell r="B902">
            <v>39248</v>
          </cell>
          <cell r="C902">
            <v>1.0471698113207548</v>
          </cell>
          <cell r="D902">
            <v>157.23577235772356</v>
          </cell>
          <cell r="E902">
            <v>244.69026548672565</v>
          </cell>
          <cell r="F902">
            <v>80.081300813008127</v>
          </cell>
          <cell r="G902">
            <v>167.41801150152503</v>
          </cell>
          <cell r="H902">
            <v>129.89690721649484</v>
          </cell>
          <cell r="I902">
            <v>95.668965517241375</v>
          </cell>
          <cell r="J902">
            <v>121.14000293815191</v>
          </cell>
          <cell r="K902">
            <v>214.92537313432837</v>
          </cell>
          <cell r="M902">
            <v>164.73594548551961</v>
          </cell>
          <cell r="N902">
            <v>170.32868199481067</v>
          </cell>
          <cell r="O902">
            <v>85.652173913043484</v>
          </cell>
          <cell r="P902">
            <v>150.34726050049611</v>
          </cell>
          <cell r="Q902">
            <v>186.77042801556419</v>
          </cell>
        </row>
        <row r="903">
          <cell r="B903">
            <v>39251</v>
          </cell>
          <cell r="C903">
            <v>1.0566037735849056</v>
          </cell>
          <cell r="D903">
            <v>155.1219512195122</v>
          </cell>
          <cell r="E903">
            <v>250</v>
          </cell>
          <cell r="F903">
            <v>80.894308943089428</v>
          </cell>
          <cell r="G903">
            <v>168.876948790829</v>
          </cell>
          <cell r="H903">
            <v>129.72508591065292</v>
          </cell>
          <cell r="I903">
            <v>96.772413793103453</v>
          </cell>
          <cell r="J903">
            <v>122.24180990157191</v>
          </cell>
          <cell r="K903">
            <v>211.94029850746267</v>
          </cell>
          <cell r="M903">
            <v>162.5212947189097</v>
          </cell>
          <cell r="N903">
            <v>174.02478359325139</v>
          </cell>
          <cell r="O903">
            <v>86.521739130434781</v>
          </cell>
          <cell r="P903">
            <v>151.65743748038975</v>
          </cell>
          <cell r="Q903">
            <v>184.17639429312581</v>
          </cell>
        </row>
        <row r="904">
          <cell r="B904">
            <v>39252</v>
          </cell>
          <cell r="C904">
            <v>1.0433962264150944</v>
          </cell>
          <cell r="D904">
            <v>155.44715447154471</v>
          </cell>
          <cell r="E904">
            <v>249.11504424778764</v>
          </cell>
          <cell r="F904">
            <v>78.861788617886177</v>
          </cell>
          <cell r="G904">
            <v>168.13095496652471</v>
          </cell>
          <cell r="H904">
            <v>126.63230240549828</v>
          </cell>
          <cell r="I904">
            <v>95.448275862068968</v>
          </cell>
          <cell r="J904">
            <v>122.0214485088879</v>
          </cell>
          <cell r="K904">
            <v>214.32835820895525</v>
          </cell>
          <cell r="M904">
            <v>162.86201022146508</v>
          </cell>
          <cell r="N904">
            <v>173.40876666017795</v>
          </cell>
          <cell r="O904">
            <v>84.34782608695653</v>
          </cell>
          <cell r="P904">
            <v>150.98750879811402</v>
          </cell>
          <cell r="Q904">
            <v>186.25162127107652</v>
          </cell>
        </row>
        <row r="905">
          <cell r="B905">
            <v>39253</v>
          </cell>
          <cell r="C905">
            <v>1.0396226415094338</v>
          </cell>
          <cell r="D905">
            <v>153.65853658536585</v>
          </cell>
          <cell r="E905">
            <v>249.55752212389379</v>
          </cell>
          <cell r="F905">
            <v>78.861788617886177</v>
          </cell>
          <cell r="G905">
            <v>168.43596256810736</v>
          </cell>
          <cell r="H905">
            <v>124.57044673539519</v>
          </cell>
          <cell r="I905">
            <v>93.351724137931029</v>
          </cell>
          <cell r="J905">
            <v>121.52196268547083</v>
          </cell>
          <cell r="K905">
            <v>216.11940298507463</v>
          </cell>
          <cell r="M905">
            <v>160.98807495741056</v>
          </cell>
          <cell r="N905">
            <v>173.71677512671465</v>
          </cell>
          <cell r="O905">
            <v>84.34782608695653</v>
          </cell>
          <cell r="P905">
            <v>151.26141634795587</v>
          </cell>
          <cell r="Q905">
            <v>187.80804150453955</v>
          </cell>
        </row>
        <row r="906">
          <cell r="B906">
            <v>39254</v>
          </cell>
          <cell r="C906">
            <v>1.0641509433962264</v>
          </cell>
          <cell r="D906">
            <v>153.17073170731709</v>
          </cell>
          <cell r="E906">
            <v>249.55752212389379</v>
          </cell>
          <cell r="F906">
            <v>78.861788617886177</v>
          </cell>
          <cell r="G906">
            <v>168.97043409286206</v>
          </cell>
          <cell r="H906">
            <v>126.63230240549828</v>
          </cell>
          <cell r="I906">
            <v>94.565517241379311</v>
          </cell>
          <cell r="J906">
            <v>121.72763331864256</v>
          </cell>
          <cell r="K906">
            <v>215.52238805970148</v>
          </cell>
          <cell r="M906">
            <v>160.47700170357751</v>
          </cell>
          <cell r="N906">
            <v>173.71677512671465</v>
          </cell>
          <cell r="O906">
            <v>84.34782608695653</v>
          </cell>
          <cell r="P906">
            <v>151.74139056842176</v>
          </cell>
          <cell r="Q906">
            <v>187.28923476005187</v>
          </cell>
        </row>
        <row r="907">
          <cell r="B907">
            <v>39255</v>
          </cell>
          <cell r="C907">
            <v>1.0452830188679245</v>
          </cell>
          <cell r="D907">
            <v>151.0569105691057</v>
          </cell>
          <cell r="E907">
            <v>245.57522123893807</v>
          </cell>
          <cell r="F907">
            <v>78.455284552845526</v>
          </cell>
          <cell r="G907">
            <v>167.89488097149169</v>
          </cell>
          <cell r="H907">
            <v>131.09965635738831</v>
          </cell>
          <cell r="I907">
            <v>95.117241379310343</v>
          </cell>
          <cell r="J907">
            <v>122.21242838254736</v>
          </cell>
          <cell r="K907">
            <v>213.13432835820896</v>
          </cell>
          <cell r="M907">
            <v>158.26235093696764</v>
          </cell>
          <cell r="N907">
            <v>170.9446989278841</v>
          </cell>
          <cell r="O907">
            <v>83.913043478260875</v>
          </cell>
          <cell r="P907">
            <v>150.77550605055842</v>
          </cell>
          <cell r="Q907">
            <v>185.21400778210116</v>
          </cell>
        </row>
        <row r="908">
          <cell r="B908">
            <v>39258</v>
          </cell>
          <cell r="C908">
            <v>1.0377358490566038</v>
          </cell>
          <cell r="D908">
            <v>150.89430894308944</v>
          </cell>
          <cell r="E908">
            <v>242.0353982300885</v>
          </cell>
          <cell r="F908">
            <v>78.455284552845526</v>
          </cell>
          <cell r="G908">
            <v>166.65596464555853</v>
          </cell>
          <cell r="H908">
            <v>125.60137457044674</v>
          </cell>
          <cell r="I908">
            <v>94.455172413793093</v>
          </cell>
          <cell r="J908">
            <v>122.12428382547375</v>
          </cell>
          <cell r="K908">
            <v>207.76119402985077</v>
          </cell>
          <cell r="M908">
            <v>158.09199318568994</v>
          </cell>
          <cell r="N908">
            <v>168.48063119559029</v>
          </cell>
          <cell r="O908">
            <v>83.913043478260875</v>
          </cell>
          <cell r="P908">
            <v>149.6629156313866</v>
          </cell>
          <cell r="Q908">
            <v>180.54474708171207</v>
          </cell>
        </row>
        <row r="909">
          <cell r="B909">
            <v>39259</v>
          </cell>
          <cell r="C909">
            <v>1.0396226415094338</v>
          </cell>
          <cell r="D909">
            <v>153.17073170731709</v>
          </cell>
          <cell r="E909">
            <v>237.16814159292036</v>
          </cell>
          <cell r="F909">
            <v>78.861788617886177</v>
          </cell>
          <cell r="G909">
            <v>166.75039424357172</v>
          </cell>
          <cell r="H909">
            <v>126.28865979381443</v>
          </cell>
          <cell r="I909">
            <v>92.358620689655169</v>
          </cell>
          <cell r="J909">
            <v>120.39077420302628</v>
          </cell>
          <cell r="K909">
            <v>207.76119402985077</v>
          </cell>
          <cell r="M909">
            <v>160.47700170357751</v>
          </cell>
          <cell r="N909">
            <v>165.09253806368628</v>
          </cell>
          <cell r="O909">
            <v>84.34782608695653</v>
          </cell>
          <cell r="P909">
            <v>149.74771673040883</v>
          </cell>
          <cell r="Q909">
            <v>180.54474708171207</v>
          </cell>
        </row>
        <row r="910">
          <cell r="B910">
            <v>39260</v>
          </cell>
          <cell r="C910">
            <v>1.0377358490566038</v>
          </cell>
          <cell r="D910">
            <v>151.38211382113823</v>
          </cell>
          <cell r="E910">
            <v>233.6283185840708</v>
          </cell>
          <cell r="F910">
            <v>78.048780487804876</v>
          </cell>
          <cell r="G910">
            <v>164.40948450882445</v>
          </cell>
          <cell r="H910">
            <v>123.1958762886598</v>
          </cell>
          <cell r="I910">
            <v>91.806896551724137</v>
          </cell>
          <cell r="J910">
            <v>119.52401939180255</v>
          </cell>
          <cell r="K910">
            <v>200</v>
          </cell>
          <cell r="M910">
            <v>158.60306643952299</v>
          </cell>
          <cell r="N910">
            <v>162.62847033139246</v>
          </cell>
          <cell r="O910">
            <v>83.478260869565219</v>
          </cell>
          <cell r="P910">
            <v>147.64549748564741</v>
          </cell>
          <cell r="Q910">
            <v>173.80025940337225</v>
          </cell>
        </row>
        <row r="911">
          <cell r="B911">
            <v>39261</v>
          </cell>
          <cell r="C911">
            <v>1.0283018867924529</v>
          </cell>
          <cell r="D911">
            <v>148.9430894308943</v>
          </cell>
          <cell r="E911">
            <v>236.72566371681415</v>
          </cell>
          <cell r="F911">
            <v>78.455284552845526</v>
          </cell>
          <cell r="G911">
            <v>165.35755767287699</v>
          </cell>
          <cell r="H911">
            <v>123.8831615120275</v>
          </cell>
          <cell r="I911">
            <v>92.800000000000011</v>
          </cell>
          <cell r="J911">
            <v>120.30262964595269</v>
          </cell>
          <cell r="K911">
            <v>197.01492537313433</v>
          </cell>
          <cell r="M911">
            <v>156.04770017035776</v>
          </cell>
          <cell r="N911">
            <v>164.78452959714954</v>
          </cell>
          <cell r="O911">
            <v>83.913043478260875</v>
          </cell>
          <cell r="P911">
            <v>148.49690051983075</v>
          </cell>
          <cell r="Q911">
            <v>171.20622568093384</v>
          </cell>
        </row>
        <row r="912">
          <cell r="B912">
            <v>39262</v>
          </cell>
          <cell r="C912">
            <v>1.0320754716981133</v>
          </cell>
          <cell r="D912">
            <v>148.45528455284554</v>
          </cell>
          <cell r="E912">
            <v>235.39823008849558</v>
          </cell>
          <cell r="F912">
            <v>79.268292682926827</v>
          </cell>
          <cell r="G912">
            <v>167.60120492167064</v>
          </cell>
          <cell r="H912">
            <v>126.63230240549828</v>
          </cell>
          <cell r="I912">
            <v>92.358620689655169</v>
          </cell>
          <cell r="J912">
            <v>120.61113559571031</v>
          </cell>
          <cell r="K912">
            <v>198.20895522388059</v>
          </cell>
          <cell r="M912">
            <v>155.53662691652471</v>
          </cell>
          <cell r="N912">
            <v>163.86050419753937</v>
          </cell>
          <cell r="O912">
            <v>84.782608695652172</v>
          </cell>
          <cell r="P912">
            <v>150.51177463259924</v>
          </cell>
          <cell r="Q912">
            <v>172.24383916990922</v>
          </cell>
        </row>
        <row r="913">
          <cell r="B913">
            <v>39265</v>
          </cell>
          <cell r="C913">
            <v>1.0283018867924529</v>
          </cell>
          <cell r="D913">
            <v>147.3170731707317</v>
          </cell>
          <cell r="E913">
            <v>236.28318584070794</v>
          </cell>
          <cell r="F913">
            <v>78.861788617886177</v>
          </cell>
          <cell r="G913">
            <v>168.11867911878301</v>
          </cell>
          <cell r="H913">
            <v>124.57044673539519</v>
          </cell>
          <cell r="I913">
            <v>92.358620689655169</v>
          </cell>
          <cell r="J913">
            <v>121.12531217863962</v>
          </cell>
          <cell r="K913">
            <v>192.23880597014926</v>
          </cell>
          <cell r="M913">
            <v>154.34412265758093</v>
          </cell>
          <cell r="N913">
            <v>164.47652113061281</v>
          </cell>
          <cell r="O913">
            <v>84.34782608695653</v>
          </cell>
          <cell r="P913">
            <v>150.97648465524114</v>
          </cell>
          <cell r="Q913">
            <v>167.05577172503243</v>
          </cell>
        </row>
        <row r="914">
          <cell r="B914">
            <v>39266</v>
          </cell>
          <cell r="C914">
            <v>1.0226415094339623</v>
          </cell>
          <cell r="D914">
            <v>143.57723577235774</v>
          </cell>
          <cell r="E914">
            <v>242.92035398230087</v>
          </cell>
          <cell r="F914">
            <v>78.455284552845526</v>
          </cell>
          <cell r="G914">
            <v>168.26032351580281</v>
          </cell>
          <cell r="H914">
            <v>125.25773195876289</v>
          </cell>
          <cell r="I914">
            <v>92.468965517241372</v>
          </cell>
          <cell r="J914">
            <v>120.81680622888203</v>
          </cell>
          <cell r="K914">
            <v>182.08955223880596</v>
          </cell>
          <cell r="M914">
            <v>150.42589437819422</v>
          </cell>
          <cell r="N914">
            <v>169.09664812866373</v>
          </cell>
          <cell r="O914">
            <v>83.913043478260875</v>
          </cell>
          <cell r="P914">
            <v>151.10368630377451</v>
          </cell>
          <cell r="Q914">
            <v>158.2360570687419</v>
          </cell>
        </row>
        <row r="915">
          <cell r="B915">
            <v>39267</v>
          </cell>
          <cell r="C915">
            <v>1.0283018867924529</v>
          </cell>
          <cell r="D915">
            <v>146.82926829268291</v>
          </cell>
          <cell r="E915">
            <v>251.76991150442478</v>
          </cell>
          <cell r="F915">
            <v>78.861788617886177</v>
          </cell>
          <cell r="G915">
            <v>168.26032351580281</v>
          </cell>
          <cell r="H915">
            <v>125.08591065292096</v>
          </cell>
          <cell r="I915">
            <v>93.131034482758622</v>
          </cell>
          <cell r="J915">
            <v>121.0077861025415</v>
          </cell>
          <cell r="K915">
            <v>186.26865671641789</v>
          </cell>
          <cell r="M915">
            <v>153.83304940374788</v>
          </cell>
          <cell r="N915">
            <v>175.25681745939832</v>
          </cell>
          <cell r="O915">
            <v>84.34782608695653</v>
          </cell>
          <cell r="P915">
            <v>151.10368630377451</v>
          </cell>
          <cell r="Q915">
            <v>161.86770428015564</v>
          </cell>
        </row>
        <row r="916">
          <cell r="B916">
            <v>39268</v>
          </cell>
          <cell r="C916">
            <v>1.0396226415094338</v>
          </cell>
          <cell r="D916">
            <v>149.10569105691056</v>
          </cell>
          <cell r="E916">
            <v>248.23008849557522</v>
          </cell>
          <cell r="F916">
            <v>79.674796747967477</v>
          </cell>
          <cell r="G916">
            <v>168.85522998328597</v>
          </cell>
          <cell r="H916">
            <v>125.77319587628865</v>
          </cell>
          <cell r="I916">
            <v>92.579310344827576</v>
          </cell>
          <cell r="J916">
            <v>120.69928015278389</v>
          </cell>
          <cell r="K916">
            <v>188.05970149253733</v>
          </cell>
          <cell r="M916">
            <v>156.21805792163542</v>
          </cell>
          <cell r="N916">
            <v>172.79274972710448</v>
          </cell>
          <cell r="O916">
            <v>85.217391304347828</v>
          </cell>
          <cell r="P916">
            <v>151.63793322761464</v>
          </cell>
          <cell r="Q916">
            <v>163.42412451361866</v>
          </cell>
        </row>
        <row r="917">
          <cell r="B917">
            <v>39269</v>
          </cell>
          <cell r="C917">
            <v>1.0377358490566038</v>
          </cell>
          <cell r="D917">
            <v>148.29268292682926</v>
          </cell>
          <cell r="E917">
            <v>247.34513274336285</v>
          </cell>
          <cell r="F917">
            <v>77.642276422764226</v>
          </cell>
          <cell r="G917">
            <v>168.05352269615389</v>
          </cell>
          <cell r="H917">
            <v>123.1958762886598</v>
          </cell>
          <cell r="I917">
            <v>92.689655172413794</v>
          </cell>
          <cell r="J917">
            <v>120.68458939327162</v>
          </cell>
          <cell r="K917">
            <v>199.40298507462686</v>
          </cell>
          <cell r="M917">
            <v>155.36626916524702</v>
          </cell>
          <cell r="N917">
            <v>172.17673279403104</v>
          </cell>
          <cell r="O917">
            <v>83.043478260869563</v>
          </cell>
          <cell r="P917">
            <v>150.91797189691579</v>
          </cell>
          <cell r="Q917">
            <v>173.28145265888458</v>
          </cell>
        </row>
        <row r="918">
          <cell r="B918">
            <v>39272</v>
          </cell>
          <cell r="C918">
            <v>1.0264150943396226</v>
          </cell>
          <cell r="D918">
            <v>146.34146341463415</v>
          </cell>
          <cell r="E918">
            <v>244.24778761061944</v>
          </cell>
          <cell r="F918">
            <v>78.048780487804876</v>
          </cell>
          <cell r="G918">
            <v>169.2395584471997</v>
          </cell>
          <cell r="H918">
            <v>125.42955326460481</v>
          </cell>
          <cell r="I918">
            <v>93.572413793103451</v>
          </cell>
          <cell r="J918">
            <v>120.94902306449242</v>
          </cell>
          <cell r="K918">
            <v>201.79104477611941</v>
          </cell>
          <cell r="M918">
            <v>153.32197614991483</v>
          </cell>
          <cell r="N918">
            <v>170.02067352827393</v>
          </cell>
          <cell r="O918">
            <v>83.478260869565219</v>
          </cell>
          <cell r="P918">
            <v>151.98307370063515</v>
          </cell>
          <cell r="Q918">
            <v>175.35667963683528</v>
          </cell>
        </row>
        <row r="919">
          <cell r="B919">
            <v>39273</v>
          </cell>
          <cell r="C919">
            <v>1.0264150943396226</v>
          </cell>
          <cell r="D919">
            <v>146.01626016260164</v>
          </cell>
          <cell r="E919">
            <v>239.82300884955751</v>
          </cell>
          <cell r="F919">
            <v>76.829268292682926</v>
          </cell>
          <cell r="G919">
            <v>168.95343676521969</v>
          </cell>
          <cell r="H919">
            <v>123.53951890034365</v>
          </cell>
          <cell r="I919">
            <v>91.034482758620697</v>
          </cell>
          <cell r="J919">
            <v>120.62582635522254</v>
          </cell>
          <cell r="K919">
            <v>201.79104477611941</v>
          </cell>
          <cell r="M919">
            <v>152.98126064735948</v>
          </cell>
          <cell r="N919">
            <v>166.94058886290665</v>
          </cell>
          <cell r="O919">
            <v>82.173913043478265</v>
          </cell>
          <cell r="P919">
            <v>151.72612637059777</v>
          </cell>
          <cell r="Q919">
            <v>175.35667963683528</v>
          </cell>
        </row>
        <row r="920">
          <cell r="B920">
            <v>39274</v>
          </cell>
          <cell r="C920">
            <v>1</v>
          </cell>
          <cell r="D920">
            <v>145.36585365853659</v>
          </cell>
          <cell r="E920">
            <v>238.49557522123894</v>
          </cell>
          <cell r="F920">
            <v>74.796747967479675</v>
          </cell>
          <cell r="G920">
            <v>166.92508899989613</v>
          </cell>
          <cell r="H920">
            <v>122.68041237113403</v>
          </cell>
          <cell r="I920">
            <v>90.041379310344823</v>
          </cell>
          <cell r="J920">
            <v>119.46525635375349</v>
          </cell>
          <cell r="K920">
            <v>199.40298507462686</v>
          </cell>
          <cell r="M920">
            <v>152.29982964224874</v>
          </cell>
          <cell r="N920">
            <v>166.01656346329648</v>
          </cell>
          <cell r="O920">
            <v>80</v>
          </cell>
          <cell r="P920">
            <v>149.90459876359998</v>
          </cell>
          <cell r="Q920">
            <v>173.28145265888458</v>
          </cell>
        </row>
        <row r="921">
          <cell r="B921">
            <v>39275</v>
          </cell>
          <cell r="C921">
            <v>0.99811320754716981</v>
          </cell>
          <cell r="D921">
            <v>145.04065040650406</v>
          </cell>
          <cell r="E921">
            <v>236.72566371681415</v>
          </cell>
          <cell r="F921">
            <v>75.203252032520325</v>
          </cell>
          <cell r="G921">
            <v>166.48504707315462</v>
          </cell>
          <cell r="H921">
            <v>120.44673539518899</v>
          </cell>
          <cell r="I921">
            <v>89.710344827586212</v>
          </cell>
          <cell r="J921">
            <v>118.92169825179961</v>
          </cell>
          <cell r="K921">
            <v>201.79104477611941</v>
          </cell>
          <cell r="M921">
            <v>151.95911413969336</v>
          </cell>
          <cell r="N921">
            <v>164.78452959714954</v>
          </cell>
          <cell r="O921">
            <v>80.434782608695656</v>
          </cell>
          <cell r="P921">
            <v>149.50942564215632</v>
          </cell>
          <cell r="Q921">
            <v>175.35667963683528</v>
          </cell>
        </row>
        <row r="922">
          <cell r="B922">
            <v>39276</v>
          </cell>
          <cell r="C922">
            <v>1.0226415094339623</v>
          </cell>
          <cell r="D922">
            <v>145.6910569105691</v>
          </cell>
          <cell r="E922">
            <v>242.0353982300885</v>
          </cell>
          <cell r="F922">
            <v>75.609756097560975</v>
          </cell>
          <cell r="G922">
            <v>168.38685917714048</v>
          </cell>
          <cell r="H922">
            <v>123.53951890034365</v>
          </cell>
          <cell r="I922">
            <v>90.813793103448276</v>
          </cell>
          <cell r="J922">
            <v>119.34773027765533</v>
          </cell>
          <cell r="K922">
            <v>201.79104477611941</v>
          </cell>
          <cell r="M922">
            <v>152.64054514480409</v>
          </cell>
          <cell r="N922">
            <v>168.48063119559029</v>
          </cell>
          <cell r="O922">
            <v>80.869565217391298</v>
          </cell>
          <cell r="P922">
            <v>151.21731977646431</v>
          </cell>
          <cell r="Q922">
            <v>175.35667963683528</v>
          </cell>
        </row>
        <row r="923">
          <cell r="B923">
            <v>39279</v>
          </cell>
          <cell r="C923">
            <v>1.0226415094339623</v>
          </cell>
          <cell r="D923">
            <v>145.6910569105691</v>
          </cell>
          <cell r="E923">
            <v>242.0353982300885</v>
          </cell>
          <cell r="F923">
            <v>75.609756097560975</v>
          </cell>
          <cell r="G923">
            <v>168.38685917714048</v>
          </cell>
          <cell r="H923">
            <v>123.53951890034365</v>
          </cell>
          <cell r="I923">
            <v>90.813793103448276</v>
          </cell>
          <cell r="J923">
            <v>119.34773027765533</v>
          </cell>
          <cell r="K923">
            <v>201.79104477611941</v>
          </cell>
          <cell r="M923">
            <v>152.64054514480409</v>
          </cell>
          <cell r="N923">
            <v>168.48063119559029</v>
          </cell>
          <cell r="O923">
            <v>80.869565217391298</v>
          </cell>
          <cell r="P923">
            <v>151.21731977646431</v>
          </cell>
          <cell r="Q923">
            <v>175.35667963683528</v>
          </cell>
        </row>
        <row r="924">
          <cell r="B924">
            <v>39280</v>
          </cell>
          <cell r="C924">
            <v>1.0188679245283019</v>
          </cell>
          <cell r="D924">
            <v>147.47967479674799</v>
          </cell>
          <cell r="E924">
            <v>242.92035398230087</v>
          </cell>
          <cell r="F924">
            <v>76.016260162601625</v>
          </cell>
          <cell r="G924">
            <v>167.90621252325332</v>
          </cell>
          <cell r="H924">
            <v>125.77319587628865</v>
          </cell>
          <cell r="I924">
            <v>90.262068965517244</v>
          </cell>
          <cell r="J924">
            <v>118.92169825179961</v>
          </cell>
          <cell r="K924">
            <v>201.79104477611941</v>
          </cell>
          <cell r="M924">
            <v>154.51448040885859</v>
          </cell>
          <cell r="N924">
            <v>169.09664812866373</v>
          </cell>
          <cell r="O924">
            <v>81.304347826086953</v>
          </cell>
          <cell r="P924">
            <v>150.78568218244109</v>
          </cell>
          <cell r="Q924">
            <v>175.35667963683528</v>
          </cell>
        </row>
        <row r="925">
          <cell r="B925">
            <v>39281</v>
          </cell>
          <cell r="C925">
            <v>1.0245283018867923</v>
          </cell>
          <cell r="D925">
            <v>144.8780487804878</v>
          </cell>
          <cell r="E925">
            <v>241.15044247787608</v>
          </cell>
          <cell r="F925">
            <v>76.016260162601625</v>
          </cell>
          <cell r="G925">
            <v>166.06861254591641</v>
          </cell>
          <cell r="H925">
            <v>125.60137457044674</v>
          </cell>
          <cell r="I925">
            <v>88.386206896551727</v>
          </cell>
          <cell r="J925">
            <v>117.5995298956956</v>
          </cell>
          <cell r="K925">
            <v>200.59701492537312</v>
          </cell>
          <cell r="M925">
            <v>151.78875638841566</v>
          </cell>
          <cell r="N925">
            <v>167.86461426251685</v>
          </cell>
          <cell r="O925">
            <v>81.304347826086953</v>
          </cell>
          <cell r="P925">
            <v>149.13545279546824</v>
          </cell>
          <cell r="Q925">
            <v>174.31906614785993</v>
          </cell>
        </row>
        <row r="926">
          <cell r="B926">
            <v>39282</v>
          </cell>
          <cell r="C926">
            <v>1.0226415094339623</v>
          </cell>
          <cell r="D926">
            <v>147.64227642276421</v>
          </cell>
          <cell r="E926">
            <v>242.47787610619471</v>
          </cell>
          <cell r="F926">
            <v>74.390243902439025</v>
          </cell>
          <cell r="G926">
            <v>166.95152928733984</v>
          </cell>
          <cell r="H926">
            <v>124.22680412371135</v>
          </cell>
          <cell r="I926">
            <v>88.937931034482759</v>
          </cell>
          <cell r="J926">
            <v>116.73277508447187</v>
          </cell>
          <cell r="K926">
            <v>201.79104477611941</v>
          </cell>
          <cell r="M926">
            <v>154.68483816013631</v>
          </cell>
          <cell r="N926">
            <v>168.78863966212703</v>
          </cell>
          <cell r="O926">
            <v>79.565217391304344</v>
          </cell>
          <cell r="P926">
            <v>149.9283430713262</v>
          </cell>
          <cell r="Q926">
            <v>175.35667963683528</v>
          </cell>
        </row>
        <row r="927">
          <cell r="B927">
            <v>39283</v>
          </cell>
          <cell r="C927">
            <v>1.0245283018867923</v>
          </cell>
          <cell r="D927">
            <v>138.69918699186991</v>
          </cell>
          <cell r="E927">
            <v>235.84070796460173</v>
          </cell>
          <cell r="F927">
            <v>73.577235772357724</v>
          </cell>
          <cell r="G927">
            <v>167.72301910310767</v>
          </cell>
          <cell r="H927">
            <v>123.02405498281787</v>
          </cell>
          <cell r="I927">
            <v>87.944827586206898</v>
          </cell>
          <cell r="J927">
            <v>116.15983546349347</v>
          </cell>
          <cell r="K927">
            <v>202.98507462686567</v>
          </cell>
          <cell r="M927">
            <v>145.31516183986369</v>
          </cell>
          <cell r="N927">
            <v>164.1685126640761</v>
          </cell>
          <cell r="O927">
            <v>78.695652173913047</v>
          </cell>
          <cell r="P927">
            <v>150.62116805033793</v>
          </cell>
          <cell r="Q927">
            <v>176.39429312581063</v>
          </cell>
        </row>
        <row r="928">
          <cell r="B928">
            <v>39286</v>
          </cell>
          <cell r="C928">
            <v>0.99811320754716981</v>
          </cell>
          <cell r="D928">
            <v>134.95934959349594</v>
          </cell>
          <cell r="E928">
            <v>227.87610619469027</v>
          </cell>
          <cell r="F928">
            <v>71.544715447154474</v>
          </cell>
          <cell r="G928">
            <v>165.94018829261842</v>
          </cell>
          <cell r="H928">
            <v>120.44673539518899</v>
          </cell>
          <cell r="I928">
            <v>87.393103448275866</v>
          </cell>
          <cell r="J928">
            <v>115.2049360951961</v>
          </cell>
          <cell r="K928">
            <v>189.25373134328359</v>
          </cell>
          <cell r="M928">
            <v>141.39693356047701</v>
          </cell>
          <cell r="N928">
            <v>158.62436026641501</v>
          </cell>
          <cell r="O928">
            <v>76.521739130434781</v>
          </cell>
          <cell r="P928">
            <v>149.02012330079796</v>
          </cell>
          <cell r="Q928">
            <v>164.46173800259402</v>
          </cell>
        </row>
        <row r="929">
          <cell r="B929">
            <v>39287</v>
          </cell>
          <cell r="C929">
            <v>1.0113207547169811</v>
          </cell>
          <cell r="D929">
            <v>141.46341463414635</v>
          </cell>
          <cell r="E929">
            <v>231.85840707964601</v>
          </cell>
          <cell r="F929">
            <v>72.357723577235774</v>
          </cell>
          <cell r="G929">
            <v>166.76172579533329</v>
          </cell>
          <cell r="H929">
            <v>119.41580756013745</v>
          </cell>
          <cell r="I929">
            <v>89.931034482758619</v>
          </cell>
          <cell r="J929">
            <v>115.88071103276036</v>
          </cell>
          <cell r="K929">
            <v>188.05970149253733</v>
          </cell>
          <cell r="M929">
            <v>148.21124361158434</v>
          </cell>
          <cell r="N929">
            <v>161.39643646524556</v>
          </cell>
          <cell r="O929">
            <v>77.391304347826079</v>
          </cell>
          <cell r="P929">
            <v>149.7578928622915</v>
          </cell>
          <cell r="Q929">
            <v>163.42412451361866</v>
          </cell>
        </row>
        <row r="930">
          <cell r="B930">
            <v>39288</v>
          </cell>
          <cell r="C930">
            <v>1.0094339622641508</v>
          </cell>
          <cell r="D930">
            <v>141.13821138211381</v>
          </cell>
          <cell r="E930">
            <v>230.53097345132744</v>
          </cell>
          <cell r="F930">
            <v>71.951219512195124</v>
          </cell>
          <cell r="G930">
            <v>165.6323478030954</v>
          </cell>
          <cell r="H930">
            <v>118.21305841924399</v>
          </cell>
          <cell r="I930">
            <v>86.951724137931024</v>
          </cell>
          <cell r="J930">
            <v>115.58689584251505</v>
          </cell>
          <cell r="K930">
            <v>185.07462686567163</v>
          </cell>
          <cell r="M930">
            <v>147.87052810902895</v>
          </cell>
          <cell r="N930">
            <v>160.47241106563536</v>
          </cell>
          <cell r="O930">
            <v>76.956521739130437</v>
          </cell>
          <cell r="P930">
            <v>148.74367171798545</v>
          </cell>
          <cell r="Q930">
            <v>160.83009079118028</v>
          </cell>
        </row>
        <row r="931">
          <cell r="B931">
            <v>39289</v>
          </cell>
          <cell r="C931">
            <v>1.0075471698113208</v>
          </cell>
          <cell r="D931">
            <v>136.09756097560975</v>
          </cell>
          <cell r="E931">
            <v>226.99115044247787</v>
          </cell>
          <cell r="F931">
            <v>70.731707317073173</v>
          </cell>
          <cell r="G931">
            <v>164.04120907657295</v>
          </cell>
          <cell r="H931">
            <v>117.35395189003437</v>
          </cell>
          <cell r="I931">
            <v>83.862068965517238</v>
          </cell>
          <cell r="J931">
            <v>114.38225356250918</v>
          </cell>
          <cell r="K931">
            <v>182.68656716417911</v>
          </cell>
          <cell r="M931">
            <v>142.58943781942079</v>
          </cell>
          <cell r="N931">
            <v>158.00834333334151</v>
          </cell>
          <cell r="O931">
            <v>75.65217391304347</v>
          </cell>
          <cell r="P931">
            <v>147.31477319946066</v>
          </cell>
          <cell r="Q931">
            <v>158.75486381322958</v>
          </cell>
        </row>
        <row r="932">
          <cell r="B932">
            <v>39290</v>
          </cell>
          <cell r="C932">
            <v>1.0018867924528303</v>
          </cell>
          <cell r="D932">
            <v>131.70731707317074</v>
          </cell>
          <cell r="E932">
            <v>222.56637168141592</v>
          </cell>
          <cell r="F932">
            <v>69.105691056910572</v>
          </cell>
          <cell r="G932">
            <v>160.5029320390183</v>
          </cell>
          <cell r="H932">
            <v>112.19931271477664</v>
          </cell>
          <cell r="I932">
            <v>81.986206896551721</v>
          </cell>
          <cell r="J932">
            <v>112.76627001615982</v>
          </cell>
          <cell r="K932">
            <v>186.26865671641789</v>
          </cell>
          <cell r="M932">
            <v>137.98977853492335</v>
          </cell>
          <cell r="N932">
            <v>154.92825866797426</v>
          </cell>
          <cell r="O932">
            <v>73.91304347826086</v>
          </cell>
          <cell r="P932">
            <v>144.13727601909721</v>
          </cell>
          <cell r="Q932">
            <v>161.86770428015564</v>
          </cell>
        </row>
        <row r="933">
          <cell r="B933">
            <v>39293</v>
          </cell>
          <cell r="C933">
            <v>0.98490566037735849</v>
          </cell>
          <cell r="D933">
            <v>128.94308943089433</v>
          </cell>
          <cell r="E933">
            <v>220.35398230088498</v>
          </cell>
          <cell r="F933">
            <v>67.479674796747972</v>
          </cell>
          <cell r="G933">
            <v>161.06950962709752</v>
          </cell>
          <cell r="H933">
            <v>113.91752577319588</v>
          </cell>
          <cell r="I933">
            <v>82.537931034482753</v>
          </cell>
          <cell r="J933">
            <v>113.0894667254297</v>
          </cell>
          <cell r="K933">
            <v>192.83582089552237</v>
          </cell>
          <cell r="M933">
            <v>135.09369676320273</v>
          </cell>
          <cell r="N933">
            <v>153.38821633529059</v>
          </cell>
          <cell r="O933">
            <v>72.173913043478265</v>
          </cell>
          <cell r="P933">
            <v>144.64608261323067</v>
          </cell>
          <cell r="Q933">
            <v>167.57457846952011</v>
          </cell>
        </row>
        <row r="934">
          <cell r="B934">
            <v>39294</v>
          </cell>
          <cell r="C934">
            <v>0.97169811320754718</v>
          </cell>
          <cell r="D934">
            <v>128.45528455284554</v>
          </cell>
          <cell r="E934">
            <v>222.56637168141592</v>
          </cell>
          <cell r="F934">
            <v>67.073170731707322</v>
          </cell>
          <cell r="G934">
            <v>161.11389153816373</v>
          </cell>
          <cell r="H934">
            <v>111.51202749140894</v>
          </cell>
          <cell r="I934">
            <v>81.986206896551721</v>
          </cell>
          <cell r="J934">
            <v>113.29513735860144</v>
          </cell>
          <cell r="K934">
            <v>189.85074626865674</v>
          </cell>
          <cell r="M934">
            <v>134.58262350936968</v>
          </cell>
          <cell r="N934">
            <v>154.92825866797426</v>
          </cell>
          <cell r="O934">
            <v>71.739130434782609</v>
          </cell>
          <cell r="P934">
            <v>144.68593912977113</v>
          </cell>
          <cell r="Q934">
            <v>164.98054474708169</v>
          </cell>
        </row>
        <row r="935">
          <cell r="B935">
            <v>39295</v>
          </cell>
          <cell r="C935">
            <v>0.96603773584905661</v>
          </cell>
          <cell r="D935">
            <v>126.82926829268293</v>
          </cell>
          <cell r="E935">
            <v>213.27433628318585</v>
          </cell>
          <cell r="F935">
            <v>65.853658536585371</v>
          </cell>
          <cell r="G935">
            <v>157.58883464433094</v>
          </cell>
          <cell r="H935">
            <v>107.38831615120274</v>
          </cell>
          <cell r="I935">
            <v>80.662068965517236</v>
          </cell>
          <cell r="J935">
            <v>111.66446305273982</v>
          </cell>
          <cell r="K935">
            <v>189.25373134328359</v>
          </cell>
          <cell r="M935">
            <v>132.87904599659285</v>
          </cell>
          <cell r="N935">
            <v>148.46008087070297</v>
          </cell>
          <cell r="O935">
            <v>70.434782608695656</v>
          </cell>
          <cell r="P935">
            <v>141.52031410327081</v>
          </cell>
          <cell r="Q935">
            <v>164.46173800259402</v>
          </cell>
        </row>
        <row r="936">
          <cell r="B936">
            <v>39296</v>
          </cell>
          <cell r="C936">
            <v>0.96037735849056594</v>
          </cell>
          <cell r="D936">
            <v>131.0569105691057</v>
          </cell>
          <cell r="E936">
            <v>217.69911504424778</v>
          </cell>
          <cell r="F936">
            <v>66.666666666666657</v>
          </cell>
          <cell r="G936">
            <v>157.63416085137726</v>
          </cell>
          <cell r="H936">
            <v>109.96563573883162</v>
          </cell>
          <cell r="I936">
            <v>81.544827586206893</v>
          </cell>
          <cell r="J936">
            <v>111.67915381225208</v>
          </cell>
          <cell r="K936">
            <v>189.85074626865674</v>
          </cell>
          <cell r="M936">
            <v>137.30834752981261</v>
          </cell>
          <cell r="N936">
            <v>151.54016553607025</v>
          </cell>
          <cell r="O936">
            <v>71.304347826086953</v>
          </cell>
          <cell r="P936">
            <v>141.56101863080144</v>
          </cell>
          <cell r="Q936">
            <v>164.98054474708169</v>
          </cell>
        </row>
        <row r="937">
          <cell r="B937">
            <v>39297</v>
          </cell>
          <cell r="C937">
            <v>0.96415094339622653</v>
          </cell>
          <cell r="D937">
            <v>130.40650406504065</v>
          </cell>
          <cell r="E937">
            <v>219.46902654867256</v>
          </cell>
          <cell r="F937">
            <v>67.886178861788622</v>
          </cell>
          <cell r="G937">
            <v>157.93727986099964</v>
          </cell>
          <cell r="H937">
            <v>111.34020618556701</v>
          </cell>
          <cell r="I937">
            <v>82.317241379310346</v>
          </cell>
          <cell r="J937">
            <v>112.35492874981637</v>
          </cell>
          <cell r="K937">
            <v>189.85074626865674</v>
          </cell>
          <cell r="M937">
            <v>136.62691652470187</v>
          </cell>
          <cell r="N937">
            <v>152.77219940221715</v>
          </cell>
          <cell r="O937">
            <v>72.608695652173921</v>
          </cell>
          <cell r="P937">
            <v>141.83323015866284</v>
          </cell>
          <cell r="Q937">
            <v>164.98054474708169</v>
          </cell>
        </row>
        <row r="938">
          <cell r="B938">
            <v>39300</v>
          </cell>
          <cell r="C938">
            <v>0.96037735849056594</v>
          </cell>
          <cell r="D938">
            <v>126.50406504065042</v>
          </cell>
          <cell r="E938">
            <v>216.81415929203541</v>
          </cell>
          <cell r="F938">
            <v>66.666666666666657</v>
          </cell>
          <cell r="G938">
            <v>157.51234666994023</v>
          </cell>
          <cell r="H938">
            <v>109.10652920962198</v>
          </cell>
          <cell r="I938">
            <v>83.972413793103456</v>
          </cell>
          <cell r="J938">
            <v>111.87013368591157</v>
          </cell>
          <cell r="K938">
            <v>194.02985074626866</v>
          </cell>
          <cell r="M938">
            <v>132.53833049403747</v>
          </cell>
          <cell r="N938">
            <v>150.92414860299678</v>
          </cell>
          <cell r="O938">
            <v>71.304347826086953</v>
          </cell>
          <cell r="P938">
            <v>141.45162521306275</v>
          </cell>
          <cell r="Q938">
            <v>168.61219195849546</v>
          </cell>
        </row>
        <row r="939">
          <cell r="B939">
            <v>39301</v>
          </cell>
          <cell r="C939">
            <v>0.96226415094339612</v>
          </cell>
          <cell r="D939">
            <v>124.8780487804878</v>
          </cell>
          <cell r="E939">
            <v>216.3716814159292</v>
          </cell>
          <cell r="F939">
            <v>67.479674796747972</v>
          </cell>
          <cell r="G939">
            <v>156.7682414375962</v>
          </cell>
          <cell r="H939">
            <v>108.41924398625429</v>
          </cell>
          <cell r="I939">
            <v>81.986206896551721</v>
          </cell>
          <cell r="J939">
            <v>111.41472014103128</v>
          </cell>
          <cell r="K939">
            <v>187.46268656716418</v>
          </cell>
          <cell r="M939">
            <v>130.83475298126064</v>
          </cell>
          <cell r="N939">
            <v>150.61614013646005</v>
          </cell>
          <cell r="O939">
            <v>72.173913043478265</v>
          </cell>
          <cell r="P939">
            <v>140.78339255276748</v>
          </cell>
          <cell r="Q939">
            <v>162.90531776913099</v>
          </cell>
        </row>
        <row r="940">
          <cell r="B940">
            <v>39302</v>
          </cell>
          <cell r="C940">
            <v>0.95660377358490567</v>
          </cell>
          <cell r="D940">
            <v>131.3821138211382</v>
          </cell>
          <cell r="E940">
            <v>226.10619469026548</v>
          </cell>
          <cell r="F940">
            <v>69.512195121951208</v>
          </cell>
          <cell r="G940">
            <v>157.60677626795342</v>
          </cell>
          <cell r="H940">
            <v>108.24742268041237</v>
          </cell>
          <cell r="I940">
            <v>82.758620689655174</v>
          </cell>
          <cell r="J940">
            <v>110.69487292493021</v>
          </cell>
          <cell r="K940">
            <v>194.02985074626866</v>
          </cell>
          <cell r="M940">
            <v>137.64906303236796</v>
          </cell>
          <cell r="N940">
            <v>157.39232640026808</v>
          </cell>
          <cell r="O940">
            <v>74.34782608695653</v>
          </cell>
          <cell r="P940">
            <v>141.53642631208501</v>
          </cell>
          <cell r="Q940">
            <v>168.61219195849546</v>
          </cell>
        </row>
        <row r="941">
          <cell r="B941">
            <v>39303</v>
          </cell>
          <cell r="C941">
            <v>0.95849056603773586</v>
          </cell>
          <cell r="D941">
            <v>133.33333333333331</v>
          </cell>
          <cell r="E941">
            <v>230.08849557522123</v>
          </cell>
          <cell r="F941">
            <v>71.544715447154474</v>
          </cell>
          <cell r="G941">
            <v>159.00150143060841</v>
          </cell>
          <cell r="H941">
            <v>116.8384879725086</v>
          </cell>
          <cell r="I941">
            <v>84.965517241379303</v>
          </cell>
          <cell r="J941">
            <v>111.64977229322754</v>
          </cell>
          <cell r="K941">
            <v>190.44776119402985</v>
          </cell>
          <cell r="M941">
            <v>139.69335604770018</v>
          </cell>
          <cell r="N941">
            <v>160.16440259909862</v>
          </cell>
          <cell r="O941">
            <v>76.521739130434781</v>
          </cell>
          <cell r="P941">
            <v>142.78893854464354</v>
          </cell>
          <cell r="Q941">
            <v>165.49935149156937</v>
          </cell>
        </row>
        <row r="942">
          <cell r="B942">
            <v>39304</v>
          </cell>
          <cell r="C942">
            <v>0.9358490566037736</v>
          </cell>
          <cell r="D942">
            <v>131.869918699187</v>
          </cell>
          <cell r="E942">
            <v>225.6637168141593</v>
          </cell>
          <cell r="F942">
            <v>69.105691056910572</v>
          </cell>
          <cell r="G942">
            <v>154.29135308170993</v>
          </cell>
          <cell r="H942">
            <v>115.97938144329898</v>
          </cell>
          <cell r="I942">
            <v>88.165517241379305</v>
          </cell>
          <cell r="J942">
            <v>110.82708976054062</v>
          </cell>
          <cell r="K942">
            <v>185.07462686567163</v>
          </cell>
          <cell r="M942">
            <v>138.16013628620104</v>
          </cell>
          <cell r="N942">
            <v>157.08431793373134</v>
          </cell>
          <cell r="O942">
            <v>73.91304347826086</v>
          </cell>
          <cell r="P942">
            <v>138.55905972541404</v>
          </cell>
          <cell r="Q942">
            <v>160.83009079118028</v>
          </cell>
        </row>
        <row r="943">
          <cell r="B943">
            <v>39307</v>
          </cell>
          <cell r="C943">
            <v>0.94905660377358503</v>
          </cell>
          <cell r="D943">
            <v>133.82113821138211</v>
          </cell>
          <cell r="E943">
            <v>224.77876106194691</v>
          </cell>
          <cell r="F943">
            <v>67.479674796747972</v>
          </cell>
          <cell r="G943">
            <v>154.16953890027293</v>
          </cell>
          <cell r="H943">
            <v>111.1683848797251</v>
          </cell>
          <cell r="I943">
            <v>87.50344827586207</v>
          </cell>
          <cell r="J943">
            <v>109.88688115175553</v>
          </cell>
          <cell r="K943">
            <v>182.68656716417911</v>
          </cell>
          <cell r="M943">
            <v>140.20442930153322</v>
          </cell>
          <cell r="N943">
            <v>156.4683010006579</v>
          </cell>
          <cell r="O943">
            <v>72.173913043478265</v>
          </cell>
          <cell r="P943">
            <v>138.44966630767536</v>
          </cell>
          <cell r="Q943">
            <v>158.75486381322958</v>
          </cell>
        </row>
        <row r="944">
          <cell r="B944">
            <v>39308</v>
          </cell>
          <cell r="C944">
            <v>0.95849056603773586</v>
          </cell>
          <cell r="D944">
            <v>133.17073170731709</v>
          </cell>
          <cell r="E944">
            <v>222.56637168141592</v>
          </cell>
          <cell r="F944">
            <v>68.699186991869922</v>
          </cell>
          <cell r="G944">
            <v>154.62468956269652</v>
          </cell>
          <cell r="H944">
            <v>109.62199312714777</v>
          </cell>
          <cell r="I944">
            <v>85.627586206896552</v>
          </cell>
          <cell r="J944">
            <v>109.50492140443662</v>
          </cell>
          <cell r="K944">
            <v>182.68656716417911</v>
          </cell>
          <cell r="M944">
            <v>139.52299829642249</v>
          </cell>
          <cell r="N944">
            <v>154.92825866797426</v>
          </cell>
          <cell r="O944">
            <v>73.478260869565219</v>
          </cell>
          <cell r="P944">
            <v>138.85840760496257</v>
          </cell>
          <cell r="Q944">
            <v>158.75486381322958</v>
          </cell>
        </row>
        <row r="945">
          <cell r="B945">
            <v>39309</v>
          </cell>
          <cell r="C945">
            <v>0.94528301886792443</v>
          </cell>
          <cell r="D945">
            <v>133.65853658536585</v>
          </cell>
          <cell r="E945">
            <v>211.94690265486727</v>
          </cell>
          <cell r="F945">
            <v>67.073170731707322</v>
          </cell>
          <cell r="G945">
            <v>150.53494367274482</v>
          </cell>
          <cell r="H945">
            <v>108.41924398625429</v>
          </cell>
          <cell r="I945">
            <v>84.303448275862067</v>
          </cell>
          <cell r="J945">
            <v>108.00646393418538</v>
          </cell>
          <cell r="K945">
            <v>180.29850746268656</v>
          </cell>
          <cell r="M945">
            <v>140.03407155025553</v>
          </cell>
          <cell r="N945">
            <v>147.53605547109279</v>
          </cell>
          <cell r="O945">
            <v>71.739130434782609</v>
          </cell>
          <cell r="P945">
            <v>135.1856720063092</v>
          </cell>
          <cell r="Q945">
            <v>156.67963683527887</v>
          </cell>
        </row>
        <row r="946">
          <cell r="B946">
            <v>39310</v>
          </cell>
          <cell r="C946">
            <v>0.92264150943396228</v>
          </cell>
          <cell r="D946">
            <v>136.09756097560975</v>
          </cell>
          <cell r="E946">
            <v>204.42477876106193</v>
          </cell>
          <cell r="F946">
            <v>66.260162601626021</v>
          </cell>
          <cell r="G946">
            <v>148.01461770177244</v>
          </cell>
          <cell r="H946">
            <v>109.79381443298971</v>
          </cell>
          <cell r="I946">
            <v>82.648275862068971</v>
          </cell>
          <cell r="J946">
            <v>106.30233583076243</v>
          </cell>
          <cell r="K946">
            <v>179.1044776119403</v>
          </cell>
          <cell r="M946">
            <v>142.58943781942079</v>
          </cell>
          <cell r="N946">
            <v>142.29991153996841</v>
          </cell>
          <cell r="O946">
            <v>70.869565217391312</v>
          </cell>
          <cell r="P946">
            <v>132.92233067340553</v>
          </cell>
          <cell r="Q946">
            <v>155.64202334630352</v>
          </cell>
        </row>
        <row r="947">
          <cell r="B947">
            <v>39311</v>
          </cell>
          <cell r="C947">
            <v>0.91132075471698115</v>
          </cell>
          <cell r="D947">
            <v>141.13821138211381</v>
          </cell>
          <cell r="E947">
            <v>189.38053097345133</v>
          </cell>
          <cell r="F947">
            <v>66.260162601626021</v>
          </cell>
          <cell r="G947">
            <v>139.79263260276304</v>
          </cell>
          <cell r="H947">
            <v>107.0446735395189</v>
          </cell>
          <cell r="I947">
            <v>78.675862068965515</v>
          </cell>
          <cell r="J947">
            <v>102.864698104892</v>
          </cell>
          <cell r="K947">
            <v>175.52238805970148</v>
          </cell>
          <cell r="M947">
            <v>147.87052810902895</v>
          </cell>
          <cell r="N947">
            <v>131.82762367771966</v>
          </cell>
          <cell r="O947">
            <v>70.869565217391312</v>
          </cell>
          <cell r="P947">
            <v>125.5386989815388</v>
          </cell>
          <cell r="Q947">
            <v>152.52918287937743</v>
          </cell>
        </row>
        <row r="948">
          <cell r="B948">
            <v>39314</v>
          </cell>
          <cell r="C948">
            <v>0.92075471698113209</v>
          </cell>
          <cell r="D948">
            <v>137.5609756097561</v>
          </cell>
          <cell r="E948">
            <v>199.11504424778761</v>
          </cell>
          <cell r="F948">
            <v>67.479674796747972</v>
          </cell>
          <cell r="G948">
            <v>143.87010264497303</v>
          </cell>
          <cell r="H948">
            <v>99.656357388316152</v>
          </cell>
          <cell r="I948">
            <v>79.448275862068968</v>
          </cell>
          <cell r="J948">
            <v>103.56985456148082</v>
          </cell>
          <cell r="K948">
            <v>171.34328358208955</v>
          </cell>
          <cell r="M948">
            <v>144.12265758091993</v>
          </cell>
          <cell r="N948">
            <v>138.60380994152766</v>
          </cell>
          <cell r="O948">
            <v>72.173913043478265</v>
          </cell>
          <cell r="P948">
            <v>129.20041043731928</v>
          </cell>
          <cell r="Q948">
            <v>148.89753566796369</v>
          </cell>
        </row>
        <row r="949">
          <cell r="B949">
            <v>39315</v>
          </cell>
          <cell r="C949">
            <v>0.93773584905660379</v>
          </cell>
          <cell r="D949">
            <v>135.9349593495935</v>
          </cell>
          <cell r="E949">
            <v>203.09734513274336</v>
          </cell>
          <cell r="F949">
            <v>69.105691056910572</v>
          </cell>
          <cell r="G949">
            <v>146.35454536870037</v>
          </cell>
          <cell r="H949">
            <v>102.233676975945</v>
          </cell>
          <cell r="I949">
            <v>80.772413793103453</v>
          </cell>
          <cell r="J949">
            <v>103.80490671367708</v>
          </cell>
          <cell r="K949">
            <v>172.53731343283582</v>
          </cell>
          <cell r="M949">
            <v>142.4190800681431</v>
          </cell>
          <cell r="N949">
            <v>141.3758861403582</v>
          </cell>
          <cell r="O949">
            <v>73.91304347826086</v>
          </cell>
          <cell r="P949">
            <v>131.43152735259449</v>
          </cell>
          <cell r="Q949">
            <v>149.93514915693905</v>
          </cell>
        </row>
        <row r="950">
          <cell r="B950">
            <v>39316</v>
          </cell>
          <cell r="C950">
            <v>0.95094339622641511</v>
          </cell>
          <cell r="D950">
            <v>137.72357723577235</v>
          </cell>
          <cell r="E950">
            <v>200</v>
          </cell>
          <cell r="F950">
            <v>69.512195121951208</v>
          </cell>
          <cell r="G950">
            <v>145.88334167461448</v>
          </cell>
          <cell r="H950">
            <v>99.484536082474222</v>
          </cell>
          <cell r="I950">
            <v>85.406896551724145</v>
          </cell>
          <cell r="J950">
            <v>104.77449684148669</v>
          </cell>
          <cell r="K950">
            <v>170.74626865671644</v>
          </cell>
          <cell r="M950">
            <v>144.2930153321976</v>
          </cell>
          <cell r="N950">
            <v>139.21982687460113</v>
          </cell>
          <cell r="O950">
            <v>74.34782608695653</v>
          </cell>
          <cell r="P950">
            <v>131.00836986847349</v>
          </cell>
          <cell r="Q950">
            <v>148.37872892347602</v>
          </cell>
        </row>
        <row r="951">
          <cell r="B951">
            <v>39317</v>
          </cell>
          <cell r="C951">
            <v>0.97358490566037736</v>
          </cell>
          <cell r="D951">
            <v>140.32520325203254</v>
          </cell>
          <cell r="E951">
            <v>202.65486725663715</v>
          </cell>
          <cell r="F951">
            <v>71.138211382113823</v>
          </cell>
          <cell r="G951">
            <v>150.3139784133939</v>
          </cell>
          <cell r="H951">
            <v>101.37457044673539</v>
          </cell>
          <cell r="I951">
            <v>87.834482758620695</v>
          </cell>
          <cell r="J951">
            <v>107.11032760393711</v>
          </cell>
          <cell r="K951">
            <v>178.50746268656715</v>
          </cell>
          <cell r="M951">
            <v>147.01873935264052</v>
          </cell>
          <cell r="N951">
            <v>141.0678776738215</v>
          </cell>
          <cell r="O951">
            <v>76.08695652173914</v>
          </cell>
          <cell r="P951">
            <v>134.98723743459715</v>
          </cell>
          <cell r="Q951">
            <v>155.12321660181584</v>
          </cell>
        </row>
        <row r="952">
          <cell r="B952">
            <v>39318</v>
          </cell>
          <cell r="C952">
            <v>0.97547169811320744</v>
          </cell>
          <cell r="D952">
            <v>140.97560975609755</v>
          </cell>
          <cell r="E952">
            <v>200.88495575221236</v>
          </cell>
          <cell r="F952">
            <v>69.512195121951208</v>
          </cell>
          <cell r="G952">
            <v>149.75117800923522</v>
          </cell>
          <cell r="H952">
            <v>99.140893470790388</v>
          </cell>
          <cell r="I952">
            <v>85.296551724137927</v>
          </cell>
          <cell r="J952">
            <v>106.09666519759071</v>
          </cell>
          <cell r="K952">
            <v>178.50746268656715</v>
          </cell>
          <cell r="M952">
            <v>147.70017035775126</v>
          </cell>
          <cell r="N952">
            <v>139.83584380767456</v>
          </cell>
          <cell r="O952">
            <v>74.34782608695653</v>
          </cell>
          <cell r="P952">
            <v>134.48182288442459</v>
          </cell>
          <cell r="Q952">
            <v>155.12321660181584</v>
          </cell>
        </row>
        <row r="953">
          <cell r="B953">
            <v>39321</v>
          </cell>
          <cell r="C953">
            <v>0.98113207547169812</v>
          </cell>
          <cell r="D953">
            <v>144.39024390243901</v>
          </cell>
          <cell r="E953">
            <v>200.88495575221236</v>
          </cell>
          <cell r="F953">
            <v>71.951219512195124</v>
          </cell>
          <cell r="G953">
            <v>149.93153854144043</v>
          </cell>
          <cell r="H953">
            <v>98.62542955326461</v>
          </cell>
          <cell r="I953">
            <v>88.275862068965523</v>
          </cell>
          <cell r="J953">
            <v>107.2425444395475</v>
          </cell>
          <cell r="K953">
            <v>178.50746268656715</v>
          </cell>
          <cell r="M953">
            <v>151.27768313458262</v>
          </cell>
          <cell r="N953">
            <v>139.83584380767456</v>
          </cell>
          <cell r="O953">
            <v>76.956521739130437</v>
          </cell>
          <cell r="P953">
            <v>134.64379298355706</v>
          </cell>
          <cell r="Q953">
            <v>155.12321660181584</v>
          </cell>
        </row>
        <row r="954">
          <cell r="B954">
            <v>39322</v>
          </cell>
          <cell r="C954">
            <v>0.99245283018867914</v>
          </cell>
          <cell r="D954">
            <v>143.90243902439025</v>
          </cell>
          <cell r="E954">
            <v>204.42477876106193</v>
          </cell>
          <cell r="F954">
            <v>72.357723577235774</v>
          </cell>
          <cell r="G954">
            <v>149.63314101171872</v>
          </cell>
          <cell r="H954">
            <v>102.74914089347078</v>
          </cell>
          <cell r="I954">
            <v>91.696551724137933</v>
          </cell>
          <cell r="J954">
            <v>107.97708241516084</v>
          </cell>
          <cell r="K954">
            <v>179.70149253731341</v>
          </cell>
          <cell r="M954">
            <v>150.76660988074957</v>
          </cell>
          <cell r="N954">
            <v>142.29991153996841</v>
          </cell>
          <cell r="O954">
            <v>77.391304347826079</v>
          </cell>
          <cell r="P954">
            <v>134.3758215106468</v>
          </cell>
          <cell r="Q954">
            <v>156.16083009079119</v>
          </cell>
        </row>
        <row r="955">
          <cell r="B955">
            <v>39323</v>
          </cell>
          <cell r="C955">
            <v>0.98113207547169812</v>
          </cell>
          <cell r="D955">
            <v>140</v>
          </cell>
          <cell r="E955">
            <v>199.11504424778761</v>
          </cell>
          <cell r="F955">
            <v>71.138211382113823</v>
          </cell>
          <cell r="G955">
            <v>147.0788203854616</v>
          </cell>
          <cell r="H955">
            <v>96.907216494845358</v>
          </cell>
          <cell r="I955">
            <v>95.889655172413796</v>
          </cell>
          <cell r="J955">
            <v>108.3590421624798</v>
          </cell>
          <cell r="K955">
            <v>183.28358208955225</v>
          </cell>
          <cell r="M955">
            <v>146.67802385008517</v>
          </cell>
          <cell r="N955">
            <v>138.60380994152766</v>
          </cell>
          <cell r="O955">
            <v>76.08695652173914</v>
          </cell>
          <cell r="P955">
            <v>132.0819517820951</v>
          </cell>
          <cell r="Q955">
            <v>159.27367055771725</v>
          </cell>
        </row>
        <row r="956">
          <cell r="B956">
            <v>39324</v>
          </cell>
          <cell r="C956">
            <v>0.98679245283018868</v>
          </cell>
          <cell r="D956">
            <v>144.22764227642278</v>
          </cell>
          <cell r="E956">
            <v>195.57522123893804</v>
          </cell>
          <cell r="F956">
            <v>71.138211382113823</v>
          </cell>
          <cell r="G956">
            <v>148.08732849224259</v>
          </cell>
          <cell r="H956">
            <v>98.797250859106526</v>
          </cell>
          <cell r="I956">
            <v>95.558620689655172</v>
          </cell>
          <cell r="J956">
            <v>108.41780520052886</v>
          </cell>
          <cell r="K956">
            <v>187.46268656716418</v>
          </cell>
          <cell r="M956">
            <v>151.10732538330493</v>
          </cell>
          <cell r="N956">
            <v>136.13974220923384</v>
          </cell>
          <cell r="O956">
            <v>76.08695652173914</v>
          </cell>
          <cell r="P956">
            <v>132.98762751965265</v>
          </cell>
          <cell r="Q956">
            <v>162.90531776913099</v>
          </cell>
        </row>
        <row r="957">
          <cell r="B957">
            <v>39325</v>
          </cell>
          <cell r="C957">
            <v>1.0150943396226415</v>
          </cell>
          <cell r="D957">
            <v>145.52845528455285</v>
          </cell>
          <cell r="E957">
            <v>196.90265486725664</v>
          </cell>
          <cell r="F957">
            <v>71.951219512195124</v>
          </cell>
          <cell r="G957">
            <v>151.86640100473093</v>
          </cell>
          <cell r="H957">
            <v>103.09278350515463</v>
          </cell>
          <cell r="I957">
            <v>94.675862068965529</v>
          </cell>
          <cell r="J957">
            <v>109.1523431761422</v>
          </cell>
          <cell r="K957">
            <v>195.82089552238807</v>
          </cell>
          <cell r="M957">
            <v>152.4701873935264</v>
          </cell>
          <cell r="N957">
            <v>137.06376760884402</v>
          </cell>
          <cell r="O957">
            <v>76.956521739130437</v>
          </cell>
          <cell r="P957">
            <v>136.38136750252283</v>
          </cell>
          <cell r="Q957">
            <v>170.16861219195849</v>
          </cell>
        </row>
        <row r="958">
          <cell r="B958">
            <v>39328</v>
          </cell>
          <cell r="C958">
            <v>1.0056603773584905</v>
          </cell>
          <cell r="D958">
            <v>142.11382113821139</v>
          </cell>
          <cell r="E958">
            <v>193.36283185840708</v>
          </cell>
          <cell r="F958">
            <v>72.764227642276424</v>
          </cell>
          <cell r="G958">
            <v>151.86640100473093</v>
          </cell>
          <cell r="H958">
            <v>100.6872852233677</v>
          </cell>
          <cell r="I958">
            <v>95.117241379310343</v>
          </cell>
          <cell r="J958">
            <v>108.90260026443366</v>
          </cell>
          <cell r="K958">
            <v>195.82089552238807</v>
          </cell>
          <cell r="M958">
            <v>148.89267461669507</v>
          </cell>
          <cell r="N958">
            <v>134.5996998765502</v>
          </cell>
          <cell r="O958">
            <v>77.826086956521735</v>
          </cell>
          <cell r="P958">
            <v>136.38136750252283</v>
          </cell>
          <cell r="Q958">
            <v>170.16861219195849</v>
          </cell>
        </row>
        <row r="959">
          <cell r="B959">
            <v>39329</v>
          </cell>
          <cell r="C959">
            <v>1.0245283018867923</v>
          </cell>
          <cell r="D959">
            <v>140.32520325203254</v>
          </cell>
          <cell r="E959">
            <v>188.49557522123894</v>
          </cell>
          <cell r="F959">
            <v>72.764227642276424</v>
          </cell>
          <cell r="G959">
            <v>150.77951633159898</v>
          </cell>
          <cell r="H959">
            <v>100.85910652920961</v>
          </cell>
          <cell r="I959">
            <v>94.786206896551732</v>
          </cell>
          <cell r="J959">
            <v>108.4912589980902</v>
          </cell>
          <cell r="K959">
            <v>193.43283582089552</v>
          </cell>
          <cell r="M959">
            <v>147.01873935264052</v>
          </cell>
          <cell r="N959">
            <v>131.21160674464619</v>
          </cell>
          <cell r="O959">
            <v>77.826086956521735</v>
          </cell>
          <cell r="P959">
            <v>135.40530685277682</v>
          </cell>
          <cell r="Q959">
            <v>168.09338521400778</v>
          </cell>
        </row>
        <row r="960">
          <cell r="B960">
            <v>39330</v>
          </cell>
          <cell r="C960">
            <v>1.0075471698113208</v>
          </cell>
          <cell r="D960">
            <v>136.91056910569105</v>
          </cell>
          <cell r="E960">
            <v>186.28318584070794</v>
          </cell>
          <cell r="F960">
            <v>71.951219512195124</v>
          </cell>
          <cell r="G960">
            <v>148.20442119377898</v>
          </cell>
          <cell r="H960">
            <v>96.391752577319593</v>
          </cell>
          <cell r="I960">
            <v>96.220689655172407</v>
          </cell>
          <cell r="J960">
            <v>108.77038342882327</v>
          </cell>
          <cell r="K960">
            <v>192.23880597014926</v>
          </cell>
          <cell r="M960">
            <v>143.4412265758092</v>
          </cell>
          <cell r="N960">
            <v>129.67156441196255</v>
          </cell>
          <cell r="O960">
            <v>76.956521739130437</v>
          </cell>
          <cell r="P960">
            <v>133.09278088244022</v>
          </cell>
          <cell r="Q960">
            <v>167.05577172503243</v>
          </cell>
        </row>
        <row r="961">
          <cell r="B961">
            <v>39336</v>
          </cell>
          <cell r="C961">
            <v>0.97169811320754718</v>
          </cell>
          <cell r="D961">
            <v>138.53658536585365</v>
          </cell>
          <cell r="E961">
            <v>181.4159292035398</v>
          </cell>
          <cell r="F961">
            <v>67.479674796747972</v>
          </cell>
          <cell r="G961">
            <v>144.70297169944948</v>
          </cell>
          <cell r="H961">
            <v>100.85910652920961</v>
          </cell>
          <cell r="I961">
            <v>96</v>
          </cell>
          <cell r="J961">
            <v>106.00852064051709</v>
          </cell>
          <cell r="K961">
            <v>186.86567164179104</v>
          </cell>
          <cell r="M961">
            <v>145.14480408858603</v>
          </cell>
          <cell r="N961">
            <v>126.28347128005855</v>
          </cell>
          <cell r="O961">
            <v>72.173913043478265</v>
          </cell>
          <cell r="P961">
            <v>129.94835613069546</v>
          </cell>
          <cell r="Q961">
            <v>162.38651102464331</v>
          </cell>
        </row>
        <row r="962">
          <cell r="B962">
            <v>39337</v>
          </cell>
          <cell r="C962">
            <v>0.97735849056603763</v>
          </cell>
          <cell r="D962">
            <v>137.07317073170734</v>
          </cell>
          <cell r="E962">
            <v>177.87610619469027</v>
          </cell>
          <cell r="F962">
            <v>68.292682926829272</v>
          </cell>
          <cell r="G962">
            <v>144.31392175563508</v>
          </cell>
          <cell r="H962">
            <v>105.67010309278351</v>
          </cell>
          <cell r="I962">
            <v>92.689655172413794</v>
          </cell>
          <cell r="J962">
            <v>104.8626413985603</v>
          </cell>
          <cell r="K962">
            <v>189.85074626865674</v>
          </cell>
          <cell r="M962">
            <v>143.61158432708686</v>
          </cell>
          <cell r="N962">
            <v>123.81940354776471</v>
          </cell>
          <cell r="O962">
            <v>73.043478260869563</v>
          </cell>
          <cell r="P962">
            <v>129.59897560272381</v>
          </cell>
          <cell r="Q962">
            <v>164.98054474708169</v>
          </cell>
        </row>
        <row r="963">
          <cell r="B963">
            <v>39338</v>
          </cell>
          <cell r="C963">
            <v>0.97924528301886804</v>
          </cell>
          <cell r="D963">
            <v>140.32520325203254</v>
          </cell>
          <cell r="E963">
            <v>176.54867256637169</v>
          </cell>
          <cell r="F963">
            <v>67.886178861788622</v>
          </cell>
          <cell r="G963">
            <v>143.80400192636381</v>
          </cell>
          <cell r="H963">
            <v>103.60824742268042</v>
          </cell>
          <cell r="I963">
            <v>90.262068965517244</v>
          </cell>
          <cell r="J963">
            <v>103.54047304245628</v>
          </cell>
          <cell r="K963">
            <v>188.05970149253733</v>
          </cell>
          <cell r="M963">
            <v>147.01873935264052</v>
          </cell>
          <cell r="N963">
            <v>122.89537814815452</v>
          </cell>
          <cell r="O963">
            <v>72.608695652173921</v>
          </cell>
          <cell r="P963">
            <v>129.14104966800372</v>
          </cell>
          <cell r="Q963">
            <v>163.42412451361866</v>
          </cell>
        </row>
        <row r="964">
          <cell r="B964">
            <v>39339</v>
          </cell>
          <cell r="C964">
            <v>0.97169811320754718</v>
          </cell>
          <cell r="D964">
            <v>143.2520325203252</v>
          </cell>
          <cell r="E964">
            <v>180.97345132743362</v>
          </cell>
          <cell r="F964">
            <v>69.105691056910572</v>
          </cell>
          <cell r="G964">
            <v>145.86634434697211</v>
          </cell>
          <cell r="H964">
            <v>104.98281786941581</v>
          </cell>
          <cell r="I964">
            <v>89.931034482758619</v>
          </cell>
          <cell r="J964">
            <v>103.65799911855443</v>
          </cell>
          <cell r="K964">
            <v>189.85074626865674</v>
          </cell>
          <cell r="M964">
            <v>150.08517887563883</v>
          </cell>
          <cell r="N964">
            <v>125.97546281352182</v>
          </cell>
          <cell r="O964">
            <v>73.91304347826086</v>
          </cell>
          <cell r="P964">
            <v>130.9931056706495</v>
          </cell>
          <cell r="Q964">
            <v>164.98054474708169</v>
          </cell>
        </row>
        <row r="965">
          <cell r="B965">
            <v>39342</v>
          </cell>
          <cell r="C965">
            <v>0.97169811320754718</v>
          </cell>
          <cell r="D965">
            <v>143.2520325203252</v>
          </cell>
          <cell r="E965">
            <v>180.97345132743362</v>
          </cell>
          <cell r="F965">
            <v>69.105691056910572</v>
          </cell>
          <cell r="G965">
            <v>145.86634434697211</v>
          </cell>
          <cell r="H965">
            <v>104.98281786941581</v>
          </cell>
          <cell r="I965">
            <v>89.931034482758619</v>
          </cell>
          <cell r="J965">
            <v>103.65799911855443</v>
          </cell>
          <cell r="K965">
            <v>189.85074626865674</v>
          </cell>
          <cell r="M965">
            <v>150.08517887563883</v>
          </cell>
          <cell r="N965">
            <v>125.97546281352182</v>
          </cell>
          <cell r="O965">
            <v>73.91304347826086</v>
          </cell>
          <cell r="P965">
            <v>130.9931056706495</v>
          </cell>
          <cell r="Q965">
            <v>164.98054474708169</v>
          </cell>
        </row>
        <row r="966">
          <cell r="B966">
            <v>39343</v>
          </cell>
          <cell r="C966">
            <v>0.97735849056603763</v>
          </cell>
          <cell r="D966">
            <v>139.02439024390242</v>
          </cell>
          <cell r="E966">
            <v>172.65486725663717</v>
          </cell>
          <cell r="F966">
            <v>67.886178861788622</v>
          </cell>
          <cell r="G966">
            <v>142.67840111804645</v>
          </cell>
          <cell r="H966">
            <v>103.26460481099657</v>
          </cell>
          <cell r="I966">
            <v>86.731034482758616</v>
          </cell>
          <cell r="J966">
            <v>102.57088291464669</v>
          </cell>
          <cell r="K966">
            <v>186.26865671641789</v>
          </cell>
          <cell r="M966">
            <v>145.65587734241907</v>
          </cell>
          <cell r="N966">
            <v>120.18490364263133</v>
          </cell>
          <cell r="O966">
            <v>72.608695652173921</v>
          </cell>
          <cell r="P966">
            <v>128.13022056765854</v>
          </cell>
          <cell r="Q966">
            <v>161.86770428015564</v>
          </cell>
        </row>
        <row r="967">
          <cell r="B967">
            <v>39344</v>
          </cell>
          <cell r="C967">
            <v>0.98490566037735849</v>
          </cell>
          <cell r="D967">
            <v>140.8130081300813</v>
          </cell>
          <cell r="E967">
            <v>177.87610619469027</v>
          </cell>
          <cell r="F967">
            <v>69.512195121951208</v>
          </cell>
          <cell r="G967">
            <v>148.02594925353404</v>
          </cell>
          <cell r="H967">
            <v>107.90378006872852</v>
          </cell>
          <cell r="I967">
            <v>88.937931034482759</v>
          </cell>
          <cell r="J967">
            <v>103.36418392830909</v>
          </cell>
          <cell r="K967">
            <v>195.82089552238807</v>
          </cell>
          <cell r="M967">
            <v>147.5298126064736</v>
          </cell>
          <cell r="N967">
            <v>123.81940354776471</v>
          </cell>
          <cell r="O967">
            <v>74.34782608695653</v>
          </cell>
          <cell r="P967">
            <v>132.9325068052882</v>
          </cell>
          <cell r="Q967">
            <v>170.16861219195849</v>
          </cell>
        </row>
        <row r="968">
          <cell r="B968">
            <v>39345</v>
          </cell>
          <cell r="C968">
            <v>0.99056603773584906</v>
          </cell>
          <cell r="D968">
            <v>138.04878048780486</v>
          </cell>
          <cell r="E968">
            <v>175.22123893805309</v>
          </cell>
          <cell r="F968">
            <v>70.731707317073173</v>
          </cell>
          <cell r="G968">
            <v>147.95607135100428</v>
          </cell>
          <cell r="H968">
            <v>108.07560137457044</v>
          </cell>
          <cell r="I968">
            <v>89.600000000000009</v>
          </cell>
          <cell r="J968">
            <v>103.02629645952695</v>
          </cell>
          <cell r="K968">
            <v>197.61194029850745</v>
          </cell>
          <cell r="M968">
            <v>144.63373083475298</v>
          </cell>
          <cell r="N968">
            <v>121.97135274854433</v>
          </cell>
          <cell r="O968">
            <v>75.65217391304347</v>
          </cell>
          <cell r="P968">
            <v>132.86975399201174</v>
          </cell>
          <cell r="Q968">
            <v>171.72503242542152</v>
          </cell>
        </row>
        <row r="969">
          <cell r="B969">
            <v>39346</v>
          </cell>
          <cell r="C969">
            <v>0.99056603773584906</v>
          </cell>
          <cell r="D969">
            <v>134.47154471544715</v>
          </cell>
          <cell r="E969">
            <v>177.43362831858406</v>
          </cell>
          <cell r="F969">
            <v>67.886178861788622</v>
          </cell>
          <cell r="G969">
            <v>146.56134618834926</v>
          </cell>
          <cell r="H969">
            <v>106.3573883161512</v>
          </cell>
          <cell r="I969">
            <v>88.055172413793102</v>
          </cell>
          <cell r="J969">
            <v>102.33583076245041</v>
          </cell>
          <cell r="K969">
            <v>197.61194029850745</v>
          </cell>
          <cell r="M969">
            <v>140.88586030664396</v>
          </cell>
          <cell r="N969">
            <v>123.51139508122799</v>
          </cell>
          <cell r="O969">
            <v>72.608695652173921</v>
          </cell>
          <cell r="P969">
            <v>131.61724175945321</v>
          </cell>
          <cell r="Q969">
            <v>171.72503242542152</v>
          </cell>
        </row>
        <row r="970">
          <cell r="B970">
            <v>39349</v>
          </cell>
          <cell r="C970">
            <v>0.99056603773584906</v>
          </cell>
          <cell r="D970">
            <v>134.47154471544715</v>
          </cell>
          <cell r="E970">
            <v>177.43362831858406</v>
          </cell>
          <cell r="F970">
            <v>67.886178861788622</v>
          </cell>
          <cell r="G970">
            <v>146.56134618834926</v>
          </cell>
          <cell r="H970">
            <v>106.3573883161512</v>
          </cell>
          <cell r="I970">
            <v>88.055172413793102</v>
          </cell>
          <cell r="J970">
            <v>102.33583076245041</v>
          </cell>
          <cell r="K970">
            <v>197.61194029850745</v>
          </cell>
          <cell r="M970">
            <v>140.88586030664396</v>
          </cell>
          <cell r="N970">
            <v>123.51139508122799</v>
          </cell>
          <cell r="O970">
            <v>72.608695652173921</v>
          </cell>
          <cell r="P970">
            <v>131.61724175945321</v>
          </cell>
          <cell r="Q970">
            <v>171.72503242542152</v>
          </cell>
        </row>
        <row r="971">
          <cell r="B971">
            <v>39350</v>
          </cell>
          <cell r="C971">
            <v>0.98113207547169812</v>
          </cell>
          <cell r="D971">
            <v>137.07317073170734</v>
          </cell>
          <cell r="E971">
            <v>175.39823008849558</v>
          </cell>
          <cell r="F971">
            <v>67.479674796747972</v>
          </cell>
          <cell r="G971">
            <v>147.95512705502412</v>
          </cell>
          <cell r="H971">
            <v>105.32646048109966</v>
          </cell>
          <cell r="I971">
            <v>89.379310344827587</v>
          </cell>
          <cell r="J971">
            <v>102.20361392684001</v>
          </cell>
          <cell r="K971">
            <v>204.77611940298507</v>
          </cell>
          <cell r="M971">
            <v>143.61158432708686</v>
          </cell>
          <cell r="N971">
            <v>122.09455613515902</v>
          </cell>
          <cell r="O971">
            <v>72.173913043478265</v>
          </cell>
          <cell r="P971">
            <v>132.8689059810215</v>
          </cell>
          <cell r="Q971">
            <v>177.95071335927366</v>
          </cell>
        </row>
        <row r="972">
          <cell r="B972">
            <v>39351</v>
          </cell>
          <cell r="C972">
            <v>0.96603773584905661</v>
          </cell>
          <cell r="D972">
            <v>133.65853658536585</v>
          </cell>
          <cell r="E972">
            <v>181.85840707964601</v>
          </cell>
          <cell r="F972">
            <v>65.040650406504056</v>
          </cell>
          <cell r="G972">
            <v>148.82293506076545</v>
          </cell>
          <cell r="H972">
            <v>106.70103092783505</v>
          </cell>
          <cell r="I972">
            <v>90.593103448275855</v>
          </cell>
          <cell r="J972">
            <v>104.56882620831496</v>
          </cell>
          <cell r="K972">
            <v>223.88059701492534</v>
          </cell>
          <cell r="M972">
            <v>140.03407155025553</v>
          </cell>
          <cell r="N972">
            <v>126.59147974659525</v>
          </cell>
          <cell r="O972">
            <v>69.565217391304344</v>
          </cell>
          <cell r="P972">
            <v>133.64822808103594</v>
          </cell>
          <cell r="Q972">
            <v>194.55252918287937</v>
          </cell>
        </row>
        <row r="973">
          <cell r="B973">
            <v>39352</v>
          </cell>
          <cell r="C973">
            <v>0.99622641509433973</v>
          </cell>
          <cell r="D973">
            <v>136.09756097560975</v>
          </cell>
          <cell r="E973">
            <v>188.49557522123894</v>
          </cell>
          <cell r="F973">
            <v>66.260162601626021</v>
          </cell>
          <cell r="G973">
            <v>152.517965231022</v>
          </cell>
          <cell r="H973">
            <v>111.34020618556701</v>
          </cell>
          <cell r="I973">
            <v>93.572413793103451</v>
          </cell>
          <cell r="J973">
            <v>106.47862494490965</v>
          </cell>
          <cell r="K973">
            <v>219.70149253731344</v>
          </cell>
          <cell r="M973">
            <v>142.58943781942079</v>
          </cell>
          <cell r="N973">
            <v>131.21160674464619</v>
          </cell>
          <cell r="O973">
            <v>70.869565217391312</v>
          </cell>
          <cell r="P973">
            <v>136.96649508577633</v>
          </cell>
          <cell r="Q973">
            <v>190.92088197146563</v>
          </cell>
        </row>
        <row r="974">
          <cell r="B974">
            <v>39353</v>
          </cell>
          <cell r="C974">
            <v>1.0132075471698114</v>
          </cell>
          <cell r="D974">
            <v>138.53658536585365</v>
          </cell>
          <cell r="E974">
            <v>187.61061946902655</v>
          </cell>
          <cell r="F974">
            <v>66.666666666666657</v>
          </cell>
          <cell r="G974">
            <v>152.65677674010144</v>
          </cell>
          <cell r="H974">
            <v>109.62199312714777</v>
          </cell>
          <cell r="I974">
            <v>96</v>
          </cell>
          <cell r="J974">
            <v>108.22682532686937</v>
          </cell>
          <cell r="K974">
            <v>203.58208955223881</v>
          </cell>
          <cell r="M974">
            <v>145.14480408858603</v>
          </cell>
          <cell r="N974">
            <v>130.59558981157272</v>
          </cell>
          <cell r="O974">
            <v>71.304347826086953</v>
          </cell>
          <cell r="P974">
            <v>137.09115270133901</v>
          </cell>
          <cell r="Q974">
            <v>176.91309987029831</v>
          </cell>
        </row>
        <row r="975">
          <cell r="B975">
            <v>39356</v>
          </cell>
          <cell r="C975">
            <v>1.0226415094339623</v>
          </cell>
          <cell r="D975">
            <v>140.65040650406505</v>
          </cell>
          <cell r="E975">
            <v>189.38053097345133</v>
          </cell>
          <cell r="F975">
            <v>65.853658536585371</v>
          </cell>
          <cell r="G975">
            <v>152.58784313355179</v>
          </cell>
          <cell r="H975">
            <v>105.15463917525774</v>
          </cell>
          <cell r="I975">
            <v>95.448275862068968</v>
          </cell>
          <cell r="J975">
            <v>108.00646393418538</v>
          </cell>
          <cell r="K975">
            <v>205.97014925373136</v>
          </cell>
          <cell r="M975">
            <v>147.35945485519591</v>
          </cell>
          <cell r="N975">
            <v>131.82762367771966</v>
          </cell>
          <cell r="O975">
            <v>70.434782608695656</v>
          </cell>
          <cell r="P975">
            <v>137.02924789905276</v>
          </cell>
          <cell r="Q975">
            <v>178.98832684824905</v>
          </cell>
        </row>
        <row r="976">
          <cell r="B976">
            <v>39357</v>
          </cell>
          <cell r="C976">
            <v>1.0245283018867923</v>
          </cell>
          <cell r="D976">
            <v>137.39837398373984</v>
          </cell>
          <cell r="E976">
            <v>190.7079646017699</v>
          </cell>
          <cell r="F976">
            <v>67.886178861788622</v>
          </cell>
          <cell r="G976">
            <v>154.84471052606727</v>
          </cell>
          <cell r="H976">
            <v>106.87285223367698</v>
          </cell>
          <cell r="I976">
            <v>96.882758620689657</v>
          </cell>
          <cell r="J976">
            <v>109.03481710004405</v>
          </cell>
          <cell r="K976">
            <v>203.58208955223881</v>
          </cell>
          <cell r="M976">
            <v>143.95229982964224</v>
          </cell>
          <cell r="N976">
            <v>132.75164907732983</v>
          </cell>
          <cell r="O976">
            <v>72.608695652173921</v>
          </cell>
          <cell r="P976">
            <v>139.05599416568438</v>
          </cell>
          <cell r="Q976">
            <v>176.91309987029831</v>
          </cell>
        </row>
        <row r="977">
          <cell r="B977">
            <v>39358</v>
          </cell>
          <cell r="C977">
            <v>1.0471698113207548</v>
          </cell>
          <cell r="D977">
            <v>137.07317073170734</v>
          </cell>
          <cell r="E977">
            <v>197.34513274336283</v>
          </cell>
          <cell r="F977">
            <v>67.479674796747972</v>
          </cell>
          <cell r="G977">
            <v>157.131795389947</v>
          </cell>
          <cell r="H977">
            <v>107.21649484536083</v>
          </cell>
          <cell r="I977">
            <v>102.2896551724138</v>
          </cell>
          <cell r="J977">
            <v>110.76832672249155</v>
          </cell>
          <cell r="K977">
            <v>198.20895522388059</v>
          </cell>
          <cell r="M977">
            <v>143.61158432708686</v>
          </cell>
          <cell r="N977">
            <v>137.37177607538075</v>
          </cell>
          <cell r="O977">
            <v>72.173913043478265</v>
          </cell>
          <cell r="P977">
            <v>141.10987678400312</v>
          </cell>
          <cell r="Q977">
            <v>172.24383916990922</v>
          </cell>
        </row>
        <row r="978">
          <cell r="B978">
            <v>39359</v>
          </cell>
          <cell r="C978">
            <v>1.0528301886792453</v>
          </cell>
          <cell r="D978">
            <v>137.39837398373984</v>
          </cell>
          <cell r="E978">
            <v>198.23008849557522</v>
          </cell>
          <cell r="F978">
            <v>66.666666666666657</v>
          </cell>
          <cell r="G978">
            <v>156.33764247065602</v>
          </cell>
          <cell r="H978">
            <v>104.81099656357389</v>
          </cell>
          <cell r="I978">
            <v>108.13793103448275</v>
          </cell>
          <cell r="J978">
            <v>112.28147495225502</v>
          </cell>
          <cell r="K978">
            <v>208.955223880597</v>
          </cell>
          <cell r="M978">
            <v>143.95229982964224</v>
          </cell>
          <cell r="N978">
            <v>137.98779300845422</v>
          </cell>
          <cell r="O978">
            <v>71.304347826086953</v>
          </cell>
          <cell r="P978">
            <v>140.39669954122607</v>
          </cell>
          <cell r="Q978">
            <v>181.58236057068743</v>
          </cell>
        </row>
        <row r="979">
          <cell r="B979">
            <v>39360</v>
          </cell>
          <cell r="C979">
            <v>1.0584905660377359</v>
          </cell>
          <cell r="D979">
            <v>143.08943089430895</v>
          </cell>
          <cell r="E979">
            <v>208.84955752212392</v>
          </cell>
          <cell r="F979">
            <v>66.666666666666657</v>
          </cell>
          <cell r="G979">
            <v>156.46134524405332</v>
          </cell>
          <cell r="H979">
            <v>106.01374570446735</v>
          </cell>
          <cell r="I979">
            <v>112.55172413793105</v>
          </cell>
          <cell r="J979">
            <v>114.25003672689876</v>
          </cell>
          <cell r="K979">
            <v>215.52238805970148</v>
          </cell>
          <cell r="M979">
            <v>149.91482112436117</v>
          </cell>
          <cell r="N979">
            <v>145.37999620533569</v>
          </cell>
          <cell r="O979">
            <v>71.304347826086953</v>
          </cell>
          <cell r="P979">
            <v>140.50778898094521</v>
          </cell>
          <cell r="Q979">
            <v>187.28923476005187</v>
          </cell>
        </row>
        <row r="980">
          <cell r="B980">
            <v>39363</v>
          </cell>
          <cell r="C980">
            <v>1.0584905660377359</v>
          </cell>
          <cell r="D980">
            <v>143.08943089430895</v>
          </cell>
          <cell r="E980">
            <v>208.84955752212392</v>
          </cell>
          <cell r="F980">
            <v>66.666666666666657</v>
          </cell>
          <cell r="G980">
            <v>156.46134524405332</v>
          </cell>
          <cell r="H980">
            <v>106.01374570446735</v>
          </cell>
          <cell r="I980">
            <v>112.55172413793105</v>
          </cell>
          <cell r="J980">
            <v>114.25003672689876</v>
          </cell>
          <cell r="K980">
            <v>215.52238805970148</v>
          </cell>
          <cell r="M980">
            <v>149.91482112436117</v>
          </cell>
          <cell r="N980">
            <v>145.37999620533569</v>
          </cell>
          <cell r="O980">
            <v>71.304347826086953</v>
          </cell>
          <cell r="P980">
            <v>140.50778898094521</v>
          </cell>
          <cell r="Q980">
            <v>187.28923476005187</v>
          </cell>
        </row>
        <row r="981">
          <cell r="B981">
            <v>39364</v>
          </cell>
          <cell r="C981">
            <v>1.0358490566037735</v>
          </cell>
          <cell r="D981">
            <v>147.15447154471545</v>
          </cell>
          <cell r="E981">
            <v>213.27433628318585</v>
          </cell>
          <cell r="F981">
            <v>66.666666666666657</v>
          </cell>
          <cell r="G981">
            <v>156.75879847779487</v>
          </cell>
          <cell r="H981">
            <v>109.45017182130586</v>
          </cell>
          <cell r="I981">
            <v>109.79310344827586</v>
          </cell>
          <cell r="J981">
            <v>114.69075951226679</v>
          </cell>
          <cell r="K981">
            <v>208.955223880597</v>
          </cell>
          <cell r="M981">
            <v>154.17376490630323</v>
          </cell>
          <cell r="N981">
            <v>148.46008087070297</v>
          </cell>
          <cell r="O981">
            <v>71.304347826086953</v>
          </cell>
          <cell r="P981">
            <v>140.77491244286526</v>
          </cell>
          <cell r="Q981">
            <v>181.58236057068743</v>
          </cell>
        </row>
        <row r="982">
          <cell r="B982">
            <v>39365</v>
          </cell>
          <cell r="C982">
            <v>1.0283018867924529</v>
          </cell>
          <cell r="D982">
            <v>147.64227642276421</v>
          </cell>
          <cell r="E982">
            <v>215.92920353982299</v>
          </cell>
          <cell r="F982">
            <v>66.666666666666657</v>
          </cell>
          <cell r="G982">
            <v>156.58127083353006</v>
          </cell>
          <cell r="H982">
            <v>109.79381443298971</v>
          </cell>
          <cell r="I982">
            <v>111.44827586206895</v>
          </cell>
          <cell r="J982">
            <v>114.30879976494784</v>
          </cell>
          <cell r="K982">
            <v>209.55223880597015</v>
          </cell>
          <cell r="M982">
            <v>154.68483816013631</v>
          </cell>
          <cell r="N982">
            <v>150.30813166992334</v>
          </cell>
          <cell r="O982">
            <v>71.304347826086953</v>
          </cell>
          <cell r="P982">
            <v>140.61548637670344</v>
          </cell>
          <cell r="Q982">
            <v>182.1011673151751</v>
          </cell>
        </row>
        <row r="983">
          <cell r="B983">
            <v>39366</v>
          </cell>
          <cell r="C983">
            <v>1.0377358490566038</v>
          </cell>
          <cell r="D983">
            <v>150.08130081300811</v>
          </cell>
          <cell r="E983">
            <v>227.87610619469027</v>
          </cell>
          <cell r="F983">
            <v>66.666666666666657</v>
          </cell>
          <cell r="G983">
            <v>158.40753925910539</v>
          </cell>
          <cell r="H983">
            <v>111.1683848797251</v>
          </cell>
          <cell r="I983">
            <v>118.06896551724138</v>
          </cell>
          <cell r="J983">
            <v>116.62993976788599</v>
          </cell>
          <cell r="K983">
            <v>207.1641791044776</v>
          </cell>
          <cell r="M983">
            <v>157.24020442930154</v>
          </cell>
          <cell r="N983">
            <v>158.62436026641501</v>
          </cell>
          <cell r="O983">
            <v>71.304347826086953</v>
          </cell>
          <cell r="P983">
            <v>142.25553963179362</v>
          </cell>
          <cell r="Q983">
            <v>180.0259403372244</v>
          </cell>
        </row>
        <row r="984">
          <cell r="B984">
            <v>39367</v>
          </cell>
          <cell r="C984">
            <v>1.0264150943396226</v>
          </cell>
          <cell r="D984">
            <v>151.21951219512195</v>
          </cell>
          <cell r="E984">
            <v>224.77876106194691</v>
          </cell>
          <cell r="F984">
            <v>67.479674796747972</v>
          </cell>
          <cell r="G984">
            <v>156.70402931094722</v>
          </cell>
          <cell r="H984">
            <v>108.76288659793813</v>
          </cell>
          <cell r="I984">
            <v>112.99310344827586</v>
          </cell>
          <cell r="J984">
            <v>115.13148229763479</v>
          </cell>
          <cell r="K984">
            <v>210.74626865671644</v>
          </cell>
          <cell r="M984">
            <v>158.4327086882453</v>
          </cell>
          <cell r="N984">
            <v>156.4683010006579</v>
          </cell>
          <cell r="O984">
            <v>72.173913043478265</v>
          </cell>
          <cell r="P984">
            <v>140.72572780543234</v>
          </cell>
          <cell r="Q984">
            <v>183.13878080415046</v>
          </cell>
        </row>
        <row r="985">
          <cell r="B985">
            <v>39370</v>
          </cell>
          <cell r="C985">
            <v>1.0264150943396226</v>
          </cell>
          <cell r="D985">
            <v>152.35772357723579</v>
          </cell>
          <cell r="E985">
            <v>232.74336283185841</v>
          </cell>
          <cell r="F985">
            <v>66.666666666666657</v>
          </cell>
          <cell r="G985">
            <v>156.5113929310003</v>
          </cell>
          <cell r="H985">
            <v>110.13745704467355</v>
          </cell>
          <cell r="I985">
            <v>112.99310344827586</v>
          </cell>
          <cell r="J985">
            <v>115.19024533568383</v>
          </cell>
          <cell r="K985">
            <v>209.55223880597015</v>
          </cell>
          <cell r="M985">
            <v>159.62521294718911</v>
          </cell>
          <cell r="N985">
            <v>162.012453398319</v>
          </cell>
          <cell r="O985">
            <v>71.304347826086953</v>
          </cell>
          <cell r="P985">
            <v>140.55273356342698</v>
          </cell>
          <cell r="Q985">
            <v>182.1011673151751</v>
          </cell>
        </row>
        <row r="986">
          <cell r="B986">
            <v>39371</v>
          </cell>
          <cell r="C986">
            <v>1.0018867924528303</v>
          </cell>
          <cell r="D986">
            <v>150.2439024390244</v>
          </cell>
          <cell r="E986">
            <v>239.3805309734513</v>
          </cell>
          <cell r="F986">
            <v>65.447154471544707</v>
          </cell>
          <cell r="G986">
            <v>153.47170417095535</v>
          </cell>
          <cell r="H986">
            <v>107.21649484536083</v>
          </cell>
          <cell r="I986">
            <v>108.35862068965518</v>
          </cell>
          <cell r="J986">
            <v>112.48714558542676</v>
          </cell>
          <cell r="K986">
            <v>208.35820895522389</v>
          </cell>
          <cell r="M986">
            <v>157.41056218057921</v>
          </cell>
          <cell r="N986">
            <v>166.63258039636992</v>
          </cell>
          <cell r="O986">
            <v>70</v>
          </cell>
          <cell r="P986">
            <v>137.82298618590096</v>
          </cell>
          <cell r="Q986">
            <v>181.06355382619975</v>
          </cell>
        </row>
        <row r="987">
          <cell r="B987">
            <v>39372</v>
          </cell>
          <cell r="C987">
            <v>0.99811320754716981</v>
          </cell>
          <cell r="D987">
            <v>146.66666666666666</v>
          </cell>
          <cell r="E987">
            <v>227.87610619469027</v>
          </cell>
          <cell r="F987">
            <v>63.00813008130082</v>
          </cell>
          <cell r="G987">
            <v>151.11474140454584</v>
          </cell>
          <cell r="H987">
            <v>108.41924398625429</v>
          </cell>
          <cell r="I987">
            <v>114.09655172413792</v>
          </cell>
          <cell r="J987">
            <v>112.38431026884088</v>
          </cell>
          <cell r="K987">
            <v>207.76119402985077</v>
          </cell>
          <cell r="M987">
            <v>153.66269165247019</v>
          </cell>
          <cell r="N987">
            <v>158.62436026641501</v>
          </cell>
          <cell r="O987">
            <v>67.391304347826093</v>
          </cell>
          <cell r="P987">
            <v>135.70635075430576</v>
          </cell>
          <cell r="Q987">
            <v>180.54474708171207</v>
          </cell>
        </row>
        <row r="988">
          <cell r="B988">
            <v>39373</v>
          </cell>
          <cell r="C988">
            <v>0.99622641509433973</v>
          </cell>
          <cell r="D988">
            <v>146.99186991869919</v>
          </cell>
          <cell r="E988">
            <v>233.18584070796459</v>
          </cell>
          <cell r="F988">
            <v>63.821138211382113</v>
          </cell>
          <cell r="G988">
            <v>152.76348218585633</v>
          </cell>
          <cell r="H988">
            <v>112.37113402061856</v>
          </cell>
          <cell r="I988">
            <v>118.73103448275862</v>
          </cell>
          <cell r="J988">
            <v>115.11679153812251</v>
          </cell>
          <cell r="K988">
            <v>204.17910447761196</v>
          </cell>
          <cell r="M988">
            <v>154.00340715502557</v>
          </cell>
          <cell r="N988">
            <v>162.32046186485573</v>
          </cell>
          <cell r="O988">
            <v>68.260869565217391</v>
          </cell>
          <cell r="P988">
            <v>137.18697794323413</v>
          </cell>
          <cell r="Q988">
            <v>177.43190661478599</v>
          </cell>
        </row>
        <row r="989">
          <cell r="B989">
            <v>39374</v>
          </cell>
          <cell r="C989">
            <v>0.98113207547169812</v>
          </cell>
          <cell r="D989">
            <v>144.71544715447155</v>
          </cell>
          <cell r="E989">
            <v>235.39823008849558</v>
          </cell>
          <cell r="F989">
            <v>63.00813008130082</v>
          </cell>
          <cell r="G989">
            <v>150.26393072644692</v>
          </cell>
          <cell r="H989">
            <v>111.68384879725086</v>
          </cell>
          <cell r="I989">
            <v>124.02758620689656</v>
          </cell>
          <cell r="J989">
            <v>116.82091964154544</v>
          </cell>
          <cell r="K989">
            <v>196.41791044776119</v>
          </cell>
          <cell r="M989">
            <v>151.618398637138</v>
          </cell>
          <cell r="N989">
            <v>163.86050419753937</v>
          </cell>
          <cell r="O989">
            <v>67.391304347826093</v>
          </cell>
          <cell r="P989">
            <v>134.94229285211537</v>
          </cell>
          <cell r="Q989">
            <v>170.68741893644616</v>
          </cell>
        </row>
        <row r="990">
          <cell r="B990">
            <v>39377</v>
          </cell>
          <cell r="C990">
            <v>0.96415094339622653</v>
          </cell>
          <cell r="D990">
            <v>141.46341463414635</v>
          </cell>
          <cell r="E990">
            <v>230.53097345132744</v>
          </cell>
          <cell r="F990">
            <v>60.975609756097562</v>
          </cell>
          <cell r="G990">
            <v>147.60007176649447</v>
          </cell>
          <cell r="H990">
            <v>107.73195876288659</v>
          </cell>
          <cell r="I990">
            <v>127.11724137931036</v>
          </cell>
          <cell r="J990">
            <v>117.14411635081532</v>
          </cell>
          <cell r="K990">
            <v>192.83582089552237</v>
          </cell>
          <cell r="M990">
            <v>148.21124361158434</v>
          </cell>
          <cell r="N990">
            <v>160.47241106563536</v>
          </cell>
          <cell r="O990">
            <v>65.217391304347828</v>
          </cell>
          <cell r="P990">
            <v>132.55005384869787</v>
          </cell>
          <cell r="Q990">
            <v>167.57457846952011</v>
          </cell>
        </row>
        <row r="991">
          <cell r="B991">
            <v>39378</v>
          </cell>
          <cell r="C991">
            <v>0.97358490566037736</v>
          </cell>
          <cell r="D991">
            <v>140.32520325203254</v>
          </cell>
          <cell r="E991">
            <v>224.77876106194691</v>
          </cell>
          <cell r="F991">
            <v>60.975609756097562</v>
          </cell>
          <cell r="G991">
            <v>148.30640515963321</v>
          </cell>
          <cell r="H991">
            <v>112.54295532646049</v>
          </cell>
          <cell r="I991">
            <v>121.15862068965517</v>
          </cell>
          <cell r="J991">
            <v>115.80725723519905</v>
          </cell>
          <cell r="K991">
            <v>192.23880597014926</v>
          </cell>
          <cell r="M991">
            <v>147.01873935264052</v>
          </cell>
          <cell r="N991">
            <v>156.4683010006579</v>
          </cell>
          <cell r="O991">
            <v>65.217391304347828</v>
          </cell>
          <cell r="P991">
            <v>133.18436606938425</v>
          </cell>
          <cell r="Q991">
            <v>167.05577172503243</v>
          </cell>
        </row>
        <row r="992">
          <cell r="B992">
            <v>39379</v>
          </cell>
          <cell r="C992">
            <v>0.96981132075471699</v>
          </cell>
          <cell r="D992">
            <v>139.51219512195121</v>
          </cell>
          <cell r="E992">
            <v>227.87610619469027</v>
          </cell>
          <cell r="F992">
            <v>61.788617886178862</v>
          </cell>
          <cell r="G992">
            <v>147.67467114892494</v>
          </cell>
          <cell r="H992">
            <v>112.19931271477664</v>
          </cell>
          <cell r="I992">
            <v>123.1448275862069</v>
          </cell>
          <cell r="J992">
            <v>117.4232407815484</v>
          </cell>
          <cell r="K992">
            <v>188.05970149253733</v>
          </cell>
          <cell r="M992">
            <v>146.16695059625212</v>
          </cell>
          <cell r="N992">
            <v>158.62436026641501</v>
          </cell>
          <cell r="O992">
            <v>66.086956521739125</v>
          </cell>
          <cell r="P992">
            <v>132.61704671692547</v>
          </cell>
          <cell r="Q992">
            <v>163.42412451361866</v>
          </cell>
        </row>
        <row r="993">
          <cell r="B993">
            <v>39380</v>
          </cell>
          <cell r="C993">
            <v>0.9679245283018868</v>
          </cell>
          <cell r="D993">
            <v>138.3739837398374</v>
          </cell>
          <cell r="E993">
            <v>217.69911504424778</v>
          </cell>
          <cell r="F993">
            <v>61.382113821138205</v>
          </cell>
          <cell r="G993">
            <v>146.18362779629646</v>
          </cell>
          <cell r="H993">
            <v>111.68384879725086</v>
          </cell>
          <cell r="I993">
            <v>112.11034482758622</v>
          </cell>
          <cell r="J993">
            <v>113.80931394153076</v>
          </cell>
          <cell r="K993">
            <v>182.68656716417911</v>
          </cell>
          <cell r="M993">
            <v>144.97444633730834</v>
          </cell>
          <cell r="N993">
            <v>151.54016553607025</v>
          </cell>
          <cell r="O993">
            <v>65.65217391304347</v>
          </cell>
          <cell r="P993">
            <v>131.27803736336423</v>
          </cell>
          <cell r="Q993">
            <v>158.75486381322958</v>
          </cell>
        </row>
        <row r="994">
          <cell r="B994">
            <v>39381</v>
          </cell>
          <cell r="C994">
            <v>0.98113207547169812</v>
          </cell>
          <cell r="D994">
            <v>137.07317073170734</v>
          </cell>
          <cell r="E994">
            <v>236.72566371681415</v>
          </cell>
          <cell r="F994">
            <v>62.601626016260155</v>
          </cell>
          <cell r="G994">
            <v>148.62935438483836</v>
          </cell>
          <cell r="H994">
            <v>118.21305841924399</v>
          </cell>
          <cell r="I994">
            <v>111.00689655172414</v>
          </cell>
          <cell r="J994">
            <v>114.10312913177609</v>
          </cell>
          <cell r="K994">
            <v>183.88059701492537</v>
          </cell>
          <cell r="M994">
            <v>143.61158432708686</v>
          </cell>
          <cell r="N994">
            <v>164.78452959714954</v>
          </cell>
          <cell r="O994">
            <v>66.956521739130437</v>
          </cell>
          <cell r="P994">
            <v>133.47438582804031</v>
          </cell>
          <cell r="Q994">
            <v>159.79247730220493</v>
          </cell>
        </row>
        <row r="995">
          <cell r="B995">
            <v>39384</v>
          </cell>
          <cell r="C995">
            <v>1</v>
          </cell>
          <cell r="D995">
            <v>135.60975609756099</v>
          </cell>
          <cell r="E995">
            <v>240.70796460176993</v>
          </cell>
          <cell r="F995">
            <v>66.260162601626021</v>
          </cell>
          <cell r="G995">
            <v>151.70020491222769</v>
          </cell>
          <cell r="H995">
            <v>119.0721649484536</v>
          </cell>
          <cell r="I995">
            <v>115.86206896551725</v>
          </cell>
          <cell r="J995">
            <v>116.57117672983692</v>
          </cell>
          <cell r="K995">
            <v>190.44776119402985</v>
          </cell>
          <cell r="M995">
            <v>142.07836456558772</v>
          </cell>
          <cell r="N995">
            <v>167.55660579598012</v>
          </cell>
          <cell r="O995">
            <v>70.869565217391312</v>
          </cell>
          <cell r="P995">
            <v>136.23211756824369</v>
          </cell>
          <cell r="Q995">
            <v>165.49935149156937</v>
          </cell>
        </row>
        <row r="996">
          <cell r="B996">
            <v>39385</v>
          </cell>
          <cell r="C996">
            <v>0.98113207547169812</v>
          </cell>
          <cell r="D996">
            <v>137.23577235772356</v>
          </cell>
          <cell r="E996">
            <v>242.92035398230087</v>
          </cell>
          <cell r="F996">
            <v>66.666666666666657</v>
          </cell>
          <cell r="G996">
            <v>151.76819422279721</v>
          </cell>
          <cell r="H996">
            <v>126.46048109965635</v>
          </cell>
          <cell r="I996">
            <v>114.97931034482758</v>
          </cell>
          <cell r="J996">
            <v>116.45365065373878</v>
          </cell>
          <cell r="K996">
            <v>190.44776119402985</v>
          </cell>
          <cell r="M996">
            <v>143.78194207836458</v>
          </cell>
          <cell r="N996">
            <v>169.09664812866373</v>
          </cell>
          <cell r="O996">
            <v>71.304347826086953</v>
          </cell>
          <cell r="P996">
            <v>136.29317435953971</v>
          </cell>
          <cell r="Q996">
            <v>165.49935149156937</v>
          </cell>
        </row>
        <row r="997">
          <cell r="B997">
            <v>39386</v>
          </cell>
          <cell r="C997">
            <v>0.99622641509433973</v>
          </cell>
          <cell r="D997">
            <v>140.97560975609755</v>
          </cell>
          <cell r="E997">
            <v>236.28318584070794</v>
          </cell>
          <cell r="F997">
            <v>67.479674796747972</v>
          </cell>
          <cell r="G997">
            <v>152.98255885324696</v>
          </cell>
          <cell r="H997">
            <v>124.91408934707904</v>
          </cell>
          <cell r="I997">
            <v>112.77241379310345</v>
          </cell>
          <cell r="J997">
            <v>116.02761862788304</v>
          </cell>
          <cell r="K997">
            <v>201.19402985074629</v>
          </cell>
          <cell r="M997">
            <v>147.70017035775126</v>
          </cell>
          <cell r="N997">
            <v>164.47652113061281</v>
          </cell>
          <cell r="O997">
            <v>72.173913043478265</v>
          </cell>
          <cell r="P997">
            <v>137.38371649296573</v>
          </cell>
          <cell r="Q997">
            <v>174.8378728923476</v>
          </cell>
        </row>
        <row r="998">
          <cell r="B998">
            <v>39387</v>
          </cell>
          <cell r="C998">
            <v>1.0037735849056604</v>
          </cell>
          <cell r="D998">
            <v>138.3739837398374</v>
          </cell>
          <cell r="E998">
            <v>248.67256637168143</v>
          </cell>
          <cell r="F998">
            <v>68.292682926829272</v>
          </cell>
          <cell r="G998">
            <v>154.46604783803434</v>
          </cell>
          <cell r="H998">
            <v>123.53951890034365</v>
          </cell>
          <cell r="I998">
            <v>114.09655172413792</v>
          </cell>
          <cell r="J998">
            <v>115.66034964007639</v>
          </cell>
          <cell r="K998">
            <v>192.83582089552237</v>
          </cell>
          <cell r="M998">
            <v>144.97444633730834</v>
          </cell>
          <cell r="N998">
            <v>173.10075819364121</v>
          </cell>
          <cell r="O998">
            <v>73.043478260869563</v>
          </cell>
          <cell r="P998">
            <v>138.71594175860517</v>
          </cell>
          <cell r="Q998">
            <v>167.57457846952011</v>
          </cell>
        </row>
        <row r="999">
          <cell r="B999">
            <v>39388</v>
          </cell>
          <cell r="C999">
            <v>0.97924528301886804</v>
          </cell>
          <cell r="D999">
            <v>133.65853658536585</v>
          </cell>
          <cell r="E999">
            <v>249.55752212389379</v>
          </cell>
          <cell r="F999">
            <v>68.292682926829272</v>
          </cell>
          <cell r="G999">
            <v>151.10340985278427</v>
          </cell>
          <cell r="H999">
            <v>120.27491408934708</v>
          </cell>
          <cell r="I999">
            <v>118.06896551724138</v>
          </cell>
          <cell r="J999">
            <v>115.60158660202731</v>
          </cell>
          <cell r="K999">
            <v>183.28358208955225</v>
          </cell>
          <cell r="M999">
            <v>140.03407155025553</v>
          </cell>
          <cell r="N999">
            <v>173.71677512671465</v>
          </cell>
          <cell r="O999">
            <v>73.043478260869563</v>
          </cell>
          <cell r="P999">
            <v>135.69617462242311</v>
          </cell>
          <cell r="Q999">
            <v>159.27367055771725</v>
          </cell>
        </row>
        <row r="1000">
          <cell r="B1000">
            <v>39391</v>
          </cell>
          <cell r="C1000">
            <v>0.97547169811320744</v>
          </cell>
          <cell r="D1000">
            <v>129.91869918699186</v>
          </cell>
          <cell r="E1000">
            <v>236.72566371681415</v>
          </cell>
          <cell r="F1000">
            <v>71.138211382113823</v>
          </cell>
          <cell r="G1000">
            <v>148.73889271853372</v>
          </cell>
          <cell r="H1000">
            <v>111.68384879725086</v>
          </cell>
          <cell r="I1000">
            <v>111.44827586206895</v>
          </cell>
          <cell r="J1000">
            <v>112.89848685177024</v>
          </cell>
          <cell r="K1000">
            <v>190.44776119402985</v>
          </cell>
          <cell r="M1000">
            <v>136.11584327086882</v>
          </cell>
          <cell r="N1000">
            <v>164.78452959714954</v>
          </cell>
          <cell r="O1000">
            <v>76.08695652173914</v>
          </cell>
          <cell r="P1000">
            <v>133.57275510290614</v>
          </cell>
          <cell r="Q1000">
            <v>165.49935149156937</v>
          </cell>
        </row>
        <row r="1001">
          <cell r="B1001">
            <v>39392</v>
          </cell>
          <cell r="C1001">
            <v>0.98679245283018868</v>
          </cell>
          <cell r="D1001">
            <v>132.35772357723576</v>
          </cell>
          <cell r="E1001">
            <v>221.23893805309734</v>
          </cell>
          <cell r="F1001">
            <v>70.731707317073173</v>
          </cell>
          <cell r="G1001">
            <v>148.68790073560658</v>
          </cell>
          <cell r="H1001">
            <v>112.54295532646049</v>
          </cell>
          <cell r="I1001">
            <v>108.46896551724139</v>
          </cell>
          <cell r="J1001">
            <v>111.3559571029822</v>
          </cell>
          <cell r="K1001">
            <v>186.26865671641789</v>
          </cell>
          <cell r="M1001">
            <v>138.67120954003406</v>
          </cell>
          <cell r="N1001">
            <v>154.00423326836409</v>
          </cell>
          <cell r="O1001">
            <v>75.65217391304347</v>
          </cell>
          <cell r="P1001">
            <v>133.52696250943413</v>
          </cell>
          <cell r="Q1001">
            <v>161.86770428015564</v>
          </cell>
        </row>
        <row r="1002">
          <cell r="B1002">
            <v>39393</v>
          </cell>
          <cell r="C1002">
            <v>0.98679245283018868</v>
          </cell>
          <cell r="D1002">
            <v>133.98373983739839</v>
          </cell>
          <cell r="E1002">
            <v>222.56637168141592</v>
          </cell>
          <cell r="F1002">
            <v>71.951219512195124</v>
          </cell>
          <cell r="G1002">
            <v>146.99761093117027</v>
          </cell>
          <cell r="H1002">
            <v>113.05841924398625</v>
          </cell>
          <cell r="I1002">
            <v>105.82068965517242</v>
          </cell>
          <cell r="J1002">
            <v>108.56471279565154</v>
          </cell>
          <cell r="K1002">
            <v>182.08955223880596</v>
          </cell>
          <cell r="M1002">
            <v>140.37478705281089</v>
          </cell>
          <cell r="N1002">
            <v>154.92825866797426</v>
          </cell>
          <cell r="O1002">
            <v>76.956521739130437</v>
          </cell>
          <cell r="P1002">
            <v>132.00902283693597</v>
          </cell>
          <cell r="Q1002">
            <v>158.2360570687419</v>
          </cell>
        </row>
        <row r="1003">
          <cell r="B1003">
            <v>39394</v>
          </cell>
          <cell r="C1003">
            <v>0.96037735849056594</v>
          </cell>
          <cell r="D1003">
            <v>131.21951219512195</v>
          </cell>
          <cell r="E1003">
            <v>226.10619469026548</v>
          </cell>
          <cell r="F1003">
            <v>71.138211382113823</v>
          </cell>
          <cell r="G1003">
            <v>143.24403441014553</v>
          </cell>
          <cell r="H1003">
            <v>109.62199312714777</v>
          </cell>
          <cell r="I1003">
            <v>106.15172413793104</v>
          </cell>
          <cell r="J1003">
            <v>108.28558836491847</v>
          </cell>
          <cell r="K1003">
            <v>179.1044776119403</v>
          </cell>
          <cell r="M1003">
            <v>137.4787052810903</v>
          </cell>
          <cell r="N1003">
            <v>157.39232640026808</v>
          </cell>
          <cell r="O1003">
            <v>76.08695652173914</v>
          </cell>
          <cell r="P1003">
            <v>128.63817915080179</v>
          </cell>
          <cell r="Q1003">
            <v>155.64202334630352</v>
          </cell>
        </row>
        <row r="1004">
          <cell r="B1004">
            <v>39395</v>
          </cell>
          <cell r="C1004">
            <v>0.93207547169811311</v>
          </cell>
          <cell r="D1004">
            <v>131.0569105691057</v>
          </cell>
          <cell r="E1004">
            <v>223.00884955752213</v>
          </cell>
          <cell r="F1004">
            <v>68.292682926829272</v>
          </cell>
          <cell r="G1004">
            <v>141.11086979102731</v>
          </cell>
          <cell r="H1004">
            <v>110.65292096219932</v>
          </cell>
          <cell r="I1004">
            <v>102.73103448275862</v>
          </cell>
          <cell r="J1004">
            <v>107.06625532540031</v>
          </cell>
          <cell r="K1004">
            <v>176.71641791044777</v>
          </cell>
          <cell r="M1004">
            <v>137.30834752981261</v>
          </cell>
          <cell r="N1004">
            <v>155.23626713451097</v>
          </cell>
          <cell r="O1004">
            <v>73.043478260869563</v>
          </cell>
          <cell r="P1004">
            <v>126.72252232388932</v>
          </cell>
          <cell r="Q1004">
            <v>153.56679636835281</v>
          </cell>
        </row>
        <row r="1005">
          <cell r="B1005">
            <v>39398</v>
          </cell>
          <cell r="C1005">
            <v>0.94339622641509435</v>
          </cell>
          <cell r="D1005">
            <v>126.34146341463415</v>
          </cell>
          <cell r="E1005">
            <v>222.12389380530973</v>
          </cell>
          <cell r="F1005">
            <v>65.447154471544707</v>
          </cell>
          <cell r="G1005">
            <v>137.52726654642632</v>
          </cell>
          <cell r="H1005">
            <v>105.15463917525774</v>
          </cell>
          <cell r="I1005">
            <v>100.8551724137931</v>
          </cell>
          <cell r="J1005">
            <v>104.99485823417069</v>
          </cell>
          <cell r="K1005">
            <v>176.11940298507463</v>
          </cell>
          <cell r="M1005">
            <v>132.3679727427598</v>
          </cell>
          <cell r="N1005">
            <v>154.62025020143753</v>
          </cell>
          <cell r="O1005">
            <v>70</v>
          </cell>
          <cell r="P1005">
            <v>123.50432061599518</v>
          </cell>
          <cell r="Q1005">
            <v>153.04798962386511</v>
          </cell>
        </row>
        <row r="1006">
          <cell r="B1006">
            <v>39399</v>
          </cell>
          <cell r="C1006">
            <v>0.94150943396226416</v>
          </cell>
          <cell r="D1006">
            <v>123.08943089430895</v>
          </cell>
          <cell r="E1006">
            <v>219.02654867256638</v>
          </cell>
          <cell r="F1006">
            <v>66.666666666666657</v>
          </cell>
          <cell r="G1006">
            <v>137.36956911774428</v>
          </cell>
          <cell r="H1006">
            <v>106.70103092783505</v>
          </cell>
          <cell r="I1006">
            <v>99.310344827586206</v>
          </cell>
          <cell r="J1006">
            <v>104.24562949904509</v>
          </cell>
          <cell r="K1006">
            <v>170.74626865671644</v>
          </cell>
          <cell r="M1006">
            <v>128.96081771720614</v>
          </cell>
          <cell r="N1006">
            <v>152.46419093568042</v>
          </cell>
          <cell r="O1006">
            <v>71.304347826086953</v>
          </cell>
          <cell r="P1006">
            <v>123.36270278062804</v>
          </cell>
          <cell r="Q1006">
            <v>148.37872892347602</v>
          </cell>
        </row>
        <row r="1007">
          <cell r="B1007">
            <v>39400</v>
          </cell>
          <cell r="C1007">
            <v>0.95283018867924529</v>
          </cell>
          <cell r="D1007">
            <v>126.17886178861788</v>
          </cell>
          <cell r="E1007">
            <v>233.6283185840708</v>
          </cell>
          <cell r="F1007">
            <v>69.512195121951208</v>
          </cell>
          <cell r="G1007">
            <v>141.42815324035166</v>
          </cell>
          <cell r="H1007">
            <v>106.01374570446735</v>
          </cell>
          <cell r="I1007">
            <v>105.93103448275862</v>
          </cell>
          <cell r="J1007">
            <v>107.43352431320699</v>
          </cell>
          <cell r="K1007">
            <v>172.53731343283582</v>
          </cell>
          <cell r="M1007">
            <v>132.19761499148211</v>
          </cell>
          <cell r="N1007">
            <v>162.62847033139246</v>
          </cell>
          <cell r="O1007">
            <v>74.34782608695653</v>
          </cell>
          <cell r="P1007">
            <v>127.00745401660404</v>
          </cell>
          <cell r="Q1007">
            <v>149.93514915693905</v>
          </cell>
        </row>
        <row r="1008">
          <cell r="B1008">
            <v>39401</v>
          </cell>
          <cell r="C1008">
            <v>0.95660377358490567</v>
          </cell>
          <cell r="D1008">
            <v>128.29268292682926</v>
          </cell>
          <cell r="E1008">
            <v>226.99115044247787</v>
          </cell>
          <cell r="F1008">
            <v>71.138211382113823</v>
          </cell>
          <cell r="G1008">
            <v>141.53674727806685</v>
          </cell>
          <cell r="H1008">
            <v>101.54639175257731</v>
          </cell>
          <cell r="I1008">
            <v>104.16551724137931</v>
          </cell>
          <cell r="J1008">
            <v>106.39048038783605</v>
          </cell>
          <cell r="K1008">
            <v>167.1641791044776</v>
          </cell>
          <cell r="M1008">
            <v>134.41226575809199</v>
          </cell>
          <cell r="N1008">
            <v>158.00834333334151</v>
          </cell>
          <cell r="O1008">
            <v>76.08695652173914</v>
          </cell>
          <cell r="P1008">
            <v>127.10497528047964</v>
          </cell>
          <cell r="Q1008">
            <v>145.26588845654993</v>
          </cell>
        </row>
        <row r="1009">
          <cell r="B1009">
            <v>39402</v>
          </cell>
          <cell r="C1009">
            <v>0.95094339622641511</v>
          </cell>
          <cell r="D1009">
            <v>126.50406504065042</v>
          </cell>
          <cell r="E1009">
            <v>222.12389380530973</v>
          </cell>
          <cell r="F1009">
            <v>70.731707317073173</v>
          </cell>
          <cell r="G1009">
            <v>138.96920650808789</v>
          </cell>
          <cell r="H1009">
            <v>97.079037800687288</v>
          </cell>
          <cell r="I1009">
            <v>103.72413793103448</v>
          </cell>
          <cell r="J1009">
            <v>105.3915087410019</v>
          </cell>
          <cell r="K1009">
            <v>160.59701492537312</v>
          </cell>
          <cell r="M1009">
            <v>132.53833049403747</v>
          </cell>
          <cell r="N1009">
            <v>154.62025020143753</v>
          </cell>
          <cell r="O1009">
            <v>75.65217391304347</v>
          </cell>
          <cell r="P1009">
            <v>124.79923339806484</v>
          </cell>
          <cell r="Q1009">
            <v>139.55901426718546</v>
          </cell>
        </row>
        <row r="1010">
          <cell r="B1010">
            <v>39405</v>
          </cell>
          <cell r="C1010">
            <v>0.96415094339622653</v>
          </cell>
          <cell r="D1010">
            <v>125.6910569105691</v>
          </cell>
          <cell r="E1010">
            <v>211.94690265486727</v>
          </cell>
          <cell r="F1010">
            <v>70.325203252032523</v>
          </cell>
          <cell r="G1010">
            <v>137.54709676200909</v>
          </cell>
          <cell r="H1010">
            <v>94.329896907216494</v>
          </cell>
          <cell r="I1010">
            <v>103.28275862068965</v>
          </cell>
          <cell r="J1010">
            <v>104.28970177758188</v>
          </cell>
          <cell r="K1010">
            <v>162.38805970149252</v>
          </cell>
          <cell r="M1010">
            <v>131.68654173764907</v>
          </cell>
          <cell r="N1010">
            <v>147.53605547109279</v>
          </cell>
          <cell r="O1010">
            <v>75.217391304347828</v>
          </cell>
          <cell r="P1010">
            <v>123.52212884678985</v>
          </cell>
          <cell r="Q1010">
            <v>141.11543450064852</v>
          </cell>
        </row>
        <row r="1011">
          <cell r="B1011">
            <v>39406</v>
          </cell>
          <cell r="C1011">
            <v>0.94339622641509435</v>
          </cell>
          <cell r="D1011">
            <v>125.36585365853658</v>
          </cell>
          <cell r="E1011">
            <v>214.60176991150442</v>
          </cell>
          <cell r="F1011">
            <v>71.138211382113823</v>
          </cell>
          <cell r="G1011">
            <v>138.7425754728562</v>
          </cell>
          <cell r="H1011">
            <v>92.611683848797256</v>
          </cell>
          <cell r="I1011">
            <v>104.60689655172415</v>
          </cell>
          <cell r="J1011">
            <v>103.55516380196855</v>
          </cell>
          <cell r="K1011">
            <v>154.02985074626864</v>
          </cell>
          <cell r="M1011">
            <v>131.34582623509371</v>
          </cell>
          <cell r="N1011">
            <v>149.38410627031317</v>
          </cell>
          <cell r="O1011">
            <v>76.08695652173914</v>
          </cell>
          <cell r="P1011">
            <v>124.59571076041145</v>
          </cell>
          <cell r="Q1011">
            <v>133.85214007782099</v>
          </cell>
        </row>
        <row r="1012">
          <cell r="B1012">
            <v>39407</v>
          </cell>
          <cell r="C1012">
            <v>0.9358490566037736</v>
          </cell>
          <cell r="D1012">
            <v>122.76422764227641</v>
          </cell>
          <cell r="E1012">
            <v>206.63716814159292</v>
          </cell>
          <cell r="F1012">
            <v>69.105691056910572</v>
          </cell>
          <cell r="G1012">
            <v>135.85775125355292</v>
          </cell>
          <cell r="H1012">
            <v>93.12714776632302</v>
          </cell>
          <cell r="I1012">
            <v>104.27586206896551</v>
          </cell>
          <cell r="J1012">
            <v>103.30542089026002</v>
          </cell>
          <cell r="K1012">
            <v>150.44776119402985</v>
          </cell>
          <cell r="M1012">
            <v>128.62010221465076</v>
          </cell>
          <cell r="N1012">
            <v>143.83995387265205</v>
          </cell>
          <cell r="O1012">
            <v>73.91304347826086</v>
          </cell>
          <cell r="P1012">
            <v>122.00503718528194</v>
          </cell>
          <cell r="Q1012">
            <v>130.73929961089493</v>
          </cell>
        </row>
        <row r="1013">
          <cell r="B1013">
            <v>39408</v>
          </cell>
          <cell r="C1013">
            <v>0.92264150943396228</v>
          </cell>
          <cell r="D1013">
            <v>123.73983739837398</v>
          </cell>
          <cell r="E1013">
            <v>212.38938053097348</v>
          </cell>
          <cell r="F1013">
            <v>66.666666666666657</v>
          </cell>
          <cell r="G1013">
            <v>135.85775125355292</v>
          </cell>
          <cell r="H1013">
            <v>95.189003436426106</v>
          </cell>
          <cell r="I1013">
            <v>111.44827586206895</v>
          </cell>
          <cell r="J1013">
            <v>104.9067136770971</v>
          </cell>
          <cell r="K1013">
            <v>153.43283582089552</v>
          </cell>
          <cell r="M1013">
            <v>129.64224872231688</v>
          </cell>
          <cell r="N1013">
            <v>147.8440639376295</v>
          </cell>
          <cell r="O1013">
            <v>71.304347826086953</v>
          </cell>
          <cell r="P1013">
            <v>122.00503718528194</v>
          </cell>
          <cell r="Q1013">
            <v>133.33333333333331</v>
          </cell>
        </row>
        <row r="1014">
          <cell r="B1014">
            <v>39409</v>
          </cell>
          <cell r="C1014">
            <v>0.92264150943396228</v>
          </cell>
          <cell r="D1014">
            <v>123.73983739837398</v>
          </cell>
          <cell r="E1014">
            <v>212.38938053097348</v>
          </cell>
          <cell r="F1014">
            <v>66.666666666666657</v>
          </cell>
          <cell r="G1014">
            <v>135.73121559221525</v>
          </cell>
          <cell r="H1014">
            <v>95.189003436426106</v>
          </cell>
          <cell r="I1014">
            <v>111.44827586206895</v>
          </cell>
          <cell r="J1014">
            <v>104.9067136770971</v>
          </cell>
          <cell r="K1014">
            <v>153.43283582089552</v>
          </cell>
          <cell r="M1014">
            <v>129.64224872231688</v>
          </cell>
          <cell r="N1014">
            <v>147.8440639376295</v>
          </cell>
          <cell r="O1014">
            <v>71.304347826086953</v>
          </cell>
          <cell r="P1014">
            <v>121.89140371259212</v>
          </cell>
          <cell r="Q1014">
            <v>133.33333333333331</v>
          </cell>
        </row>
        <row r="1015">
          <cell r="B1015">
            <v>39412</v>
          </cell>
          <cell r="C1015">
            <v>0.9188679245283019</v>
          </cell>
          <cell r="D1015">
            <v>123.41463414634146</v>
          </cell>
          <cell r="E1015">
            <v>216.81415929203541</v>
          </cell>
          <cell r="F1015">
            <v>67.073170731707322</v>
          </cell>
          <cell r="G1015">
            <v>138.53105317330662</v>
          </cell>
          <cell r="H1015">
            <v>98.62542955326461</v>
          </cell>
          <cell r="I1015">
            <v>113.87586206896552</v>
          </cell>
          <cell r="J1015">
            <v>106.2876450712502</v>
          </cell>
          <cell r="K1015">
            <v>149.25373134328359</v>
          </cell>
          <cell r="M1015">
            <v>129.3015332197615</v>
          </cell>
          <cell r="N1015">
            <v>150.92414860299678</v>
          </cell>
          <cell r="O1015">
            <v>71.739130434782609</v>
          </cell>
          <cell r="P1015">
            <v>124.40575629860162</v>
          </cell>
          <cell r="Q1015">
            <v>129.70168612191958</v>
          </cell>
        </row>
        <row r="1016">
          <cell r="B1016">
            <v>39413</v>
          </cell>
          <cell r="C1016">
            <v>0.91698113207547161</v>
          </cell>
          <cell r="D1016">
            <v>124.39024390243902</v>
          </cell>
          <cell r="E1016">
            <v>219.02654867256638</v>
          </cell>
          <cell r="F1016">
            <v>67.886178861788622</v>
          </cell>
          <cell r="G1016">
            <v>139.64060094996177</v>
          </cell>
          <cell r="H1016">
            <v>101.71821305841924</v>
          </cell>
          <cell r="I1016">
            <v>118.06896551724138</v>
          </cell>
          <cell r="J1016">
            <v>107.16909064198619</v>
          </cell>
          <cell r="K1016">
            <v>150.44776119402985</v>
          </cell>
          <cell r="M1016">
            <v>130.32367972742759</v>
          </cell>
          <cell r="N1016">
            <v>152.46419093568042</v>
          </cell>
          <cell r="O1016">
            <v>72.608695652173921</v>
          </cell>
          <cell r="P1016">
            <v>125.40216921211298</v>
          </cell>
          <cell r="Q1016">
            <v>130.73929961089493</v>
          </cell>
        </row>
        <row r="1017">
          <cell r="B1017">
            <v>39414</v>
          </cell>
          <cell r="C1017">
            <v>0.9037735849056604</v>
          </cell>
          <cell r="D1017">
            <v>124.39024390243902</v>
          </cell>
          <cell r="E1017">
            <v>218.5840707964602</v>
          </cell>
          <cell r="F1017">
            <v>68.699186991869922</v>
          </cell>
          <cell r="G1017">
            <v>139.34409201220029</v>
          </cell>
          <cell r="H1017">
            <v>105.32646048109966</v>
          </cell>
          <cell r="I1017">
            <v>120.05517241379312</v>
          </cell>
          <cell r="J1017">
            <v>108.9319817834582</v>
          </cell>
          <cell r="K1017">
            <v>162.38805970149252</v>
          </cell>
          <cell r="M1017">
            <v>130.32367972742759</v>
          </cell>
          <cell r="N1017">
            <v>152.15618246914372</v>
          </cell>
          <cell r="O1017">
            <v>73.478260869565219</v>
          </cell>
          <cell r="P1017">
            <v>125.13589376118315</v>
          </cell>
          <cell r="Q1017">
            <v>141.11543450064852</v>
          </cell>
        </row>
        <row r="1018">
          <cell r="B1018">
            <v>39415</v>
          </cell>
          <cell r="C1018">
            <v>0.92830188679245285</v>
          </cell>
          <cell r="D1018">
            <v>127.15447154471545</v>
          </cell>
          <cell r="E1018">
            <v>223.45132743362831</v>
          </cell>
          <cell r="F1018">
            <v>71.951219512195124</v>
          </cell>
          <cell r="G1018">
            <v>143.01079330305291</v>
          </cell>
          <cell r="H1018">
            <v>104.29553264604812</v>
          </cell>
          <cell r="I1018">
            <v>120.93793103448276</v>
          </cell>
          <cell r="J1018">
            <v>110.16600558248859</v>
          </cell>
          <cell r="K1018">
            <v>176.11940298507463</v>
          </cell>
          <cell r="M1018">
            <v>133.21976149914821</v>
          </cell>
          <cell r="N1018">
            <v>155.5442756010477</v>
          </cell>
          <cell r="O1018">
            <v>76.956521739130437</v>
          </cell>
          <cell r="P1018">
            <v>128.42872043621685</v>
          </cell>
          <cell r="Q1018">
            <v>153.04798962386511</v>
          </cell>
        </row>
        <row r="1019">
          <cell r="B1019">
            <v>39416</v>
          </cell>
          <cell r="C1019">
            <v>0.95283018867924529</v>
          </cell>
          <cell r="D1019">
            <v>127.80487804878049</v>
          </cell>
          <cell r="E1019">
            <v>225.22123893805309</v>
          </cell>
          <cell r="F1019">
            <v>71.138211382113823</v>
          </cell>
          <cell r="G1019">
            <v>144.65481260446276</v>
          </cell>
          <cell r="H1019">
            <v>102.9209621993127</v>
          </cell>
          <cell r="I1019">
            <v>117.62758620689655</v>
          </cell>
          <cell r="J1019">
            <v>110.22476862053767</v>
          </cell>
          <cell r="K1019">
            <v>176.11940298507463</v>
          </cell>
          <cell r="M1019">
            <v>133.90119250425894</v>
          </cell>
          <cell r="N1019">
            <v>156.77630946719464</v>
          </cell>
          <cell r="O1019">
            <v>76.08695652173914</v>
          </cell>
          <cell r="P1019">
            <v>129.9051075701941</v>
          </cell>
          <cell r="Q1019">
            <v>153.04798962386511</v>
          </cell>
        </row>
        <row r="1020">
          <cell r="B1020">
            <v>39419</v>
          </cell>
          <cell r="C1020">
            <v>0.94339622641509435</v>
          </cell>
          <cell r="D1020">
            <v>124.39024390243902</v>
          </cell>
          <cell r="E1020">
            <v>230.97345132743362</v>
          </cell>
          <cell r="F1020">
            <v>73.170731707317074</v>
          </cell>
          <cell r="G1020">
            <v>144.68125289190647</v>
          </cell>
          <cell r="H1020">
            <v>111.51202749140894</v>
          </cell>
          <cell r="I1020">
            <v>119.83448275862069</v>
          </cell>
          <cell r="J1020">
            <v>110.82708976054062</v>
          </cell>
          <cell r="K1020">
            <v>189.85074626865674</v>
          </cell>
          <cell r="M1020">
            <v>130.32367972742759</v>
          </cell>
          <cell r="N1020">
            <v>160.78041953217209</v>
          </cell>
          <cell r="O1020">
            <v>78.260869565217391</v>
          </cell>
          <cell r="P1020">
            <v>129.92885187792035</v>
          </cell>
          <cell r="Q1020">
            <v>164.98054474708169</v>
          </cell>
        </row>
        <row r="1021">
          <cell r="B1021">
            <v>39420</v>
          </cell>
          <cell r="C1021">
            <v>0.97358490566037736</v>
          </cell>
          <cell r="D1021">
            <v>124.22764227642276</v>
          </cell>
          <cell r="E1021">
            <v>230.08849557522123</v>
          </cell>
          <cell r="F1021">
            <v>72.764227642276424</v>
          </cell>
          <cell r="G1021">
            <v>143.1080557890065</v>
          </cell>
          <cell r="H1021">
            <v>114.43298969072164</v>
          </cell>
          <cell r="I1021">
            <v>119.83448275862069</v>
          </cell>
          <cell r="J1021">
            <v>110.75363596297927</v>
          </cell>
          <cell r="K1021">
            <v>189.85074626865674</v>
          </cell>
          <cell r="M1021">
            <v>130.1533219761499</v>
          </cell>
          <cell r="N1021">
            <v>160.16440259909862</v>
          </cell>
          <cell r="O1021">
            <v>77.826086956521735</v>
          </cell>
          <cell r="P1021">
            <v>128.51606556820977</v>
          </cell>
          <cell r="Q1021">
            <v>164.98054474708169</v>
          </cell>
        </row>
        <row r="1022">
          <cell r="B1022">
            <v>39421</v>
          </cell>
          <cell r="C1022">
            <v>0.99433962264150955</v>
          </cell>
          <cell r="D1022">
            <v>124.22764227642276</v>
          </cell>
          <cell r="E1022">
            <v>233.18584070796459</v>
          </cell>
          <cell r="F1022">
            <v>72.764227642276424</v>
          </cell>
          <cell r="G1022">
            <v>144.15905721489344</v>
          </cell>
          <cell r="H1022">
            <v>115.97938144329898</v>
          </cell>
          <cell r="I1022">
            <v>121.37931034482759</v>
          </cell>
          <cell r="J1022">
            <v>110.81239900102835</v>
          </cell>
          <cell r="K1022">
            <v>189.25373134328359</v>
          </cell>
          <cell r="M1022">
            <v>130.1533219761499</v>
          </cell>
          <cell r="N1022">
            <v>162.32046186485573</v>
          </cell>
          <cell r="O1022">
            <v>77.826086956521735</v>
          </cell>
          <cell r="P1022">
            <v>129.45990180032734</v>
          </cell>
          <cell r="Q1022">
            <v>164.46173800259402</v>
          </cell>
        </row>
        <row r="1023">
          <cell r="B1023">
            <v>39422</v>
          </cell>
          <cell r="C1023">
            <v>1.0169811320754718</v>
          </cell>
          <cell r="D1023">
            <v>124.39024390243902</v>
          </cell>
          <cell r="E1023">
            <v>232.30088495575222</v>
          </cell>
          <cell r="F1023">
            <v>74.796747967479675</v>
          </cell>
          <cell r="G1023">
            <v>146.58023210795193</v>
          </cell>
          <cell r="H1023">
            <v>117.69759450171821</v>
          </cell>
          <cell r="I1023">
            <v>118.28965517241379</v>
          </cell>
          <cell r="J1023">
            <v>110.8711620390774</v>
          </cell>
          <cell r="K1023">
            <v>178.50746268656715</v>
          </cell>
          <cell r="M1023">
            <v>130.32367972742759</v>
          </cell>
          <cell r="N1023">
            <v>161.70444493178226</v>
          </cell>
          <cell r="O1023">
            <v>80</v>
          </cell>
          <cell r="P1023">
            <v>131.63420197925763</v>
          </cell>
          <cell r="Q1023">
            <v>155.12321660181584</v>
          </cell>
        </row>
        <row r="1024">
          <cell r="B1024">
            <v>39423</v>
          </cell>
          <cell r="C1024">
            <v>1.0150943396226415</v>
          </cell>
          <cell r="D1024">
            <v>125.20325203252031</v>
          </cell>
          <cell r="E1024">
            <v>231.4159292035398</v>
          </cell>
          <cell r="F1024">
            <v>75.609756097560975</v>
          </cell>
          <cell r="G1024">
            <v>147.4763689930972</v>
          </cell>
          <cell r="H1024">
            <v>118.72852233676976</v>
          </cell>
          <cell r="I1024">
            <v>117.40689655172415</v>
          </cell>
          <cell r="J1024">
            <v>110.40105773468487</v>
          </cell>
          <cell r="K1024">
            <v>174.32835820895522</v>
          </cell>
          <cell r="M1024">
            <v>131.17546848381602</v>
          </cell>
          <cell r="N1024">
            <v>161.08842799870882</v>
          </cell>
          <cell r="O1024">
            <v>80.869565217391298</v>
          </cell>
          <cell r="P1024">
            <v>132.43896440897873</v>
          </cell>
          <cell r="Q1024">
            <v>151.49156939040208</v>
          </cell>
        </row>
        <row r="1025">
          <cell r="B1025">
            <v>39426</v>
          </cell>
          <cell r="C1025">
            <v>1.0396226415094338</v>
          </cell>
          <cell r="D1025">
            <v>124.39024390243902</v>
          </cell>
          <cell r="E1025">
            <v>229.64601769911502</v>
          </cell>
          <cell r="F1025">
            <v>74.390243902439025</v>
          </cell>
          <cell r="G1025">
            <v>147.16947279955428</v>
          </cell>
          <cell r="H1025">
            <v>120.44673539518899</v>
          </cell>
          <cell r="I1025">
            <v>114.75862068965516</v>
          </cell>
          <cell r="J1025">
            <v>109.57837520199793</v>
          </cell>
          <cell r="K1025">
            <v>168.955223880597</v>
          </cell>
          <cell r="M1025">
            <v>130.32367972742759</v>
          </cell>
          <cell r="N1025">
            <v>159.85639413256189</v>
          </cell>
          <cell r="O1025">
            <v>79.565217391304344</v>
          </cell>
          <cell r="P1025">
            <v>132.16336083715646</v>
          </cell>
          <cell r="Q1025">
            <v>146.82230869001296</v>
          </cell>
        </row>
        <row r="1026">
          <cell r="B1026">
            <v>39427</v>
          </cell>
          <cell r="C1026">
            <v>1.0188679245283019</v>
          </cell>
          <cell r="D1026">
            <v>127.96747967479676</v>
          </cell>
          <cell r="E1026">
            <v>228.31858407079645</v>
          </cell>
          <cell r="F1026">
            <v>73.170731707317074</v>
          </cell>
          <cell r="G1026">
            <v>147.97306867864663</v>
          </cell>
          <cell r="H1026">
            <v>120.44673539518899</v>
          </cell>
          <cell r="I1026">
            <v>114.53793103448275</v>
          </cell>
          <cell r="J1026">
            <v>109.37270456882619</v>
          </cell>
          <cell r="K1026">
            <v>163.58208955223881</v>
          </cell>
          <cell r="M1026">
            <v>134.07155025553664</v>
          </cell>
          <cell r="N1026">
            <v>158.93236873295172</v>
          </cell>
          <cell r="O1026">
            <v>78.260869565217391</v>
          </cell>
          <cell r="P1026">
            <v>132.88501818983573</v>
          </cell>
          <cell r="Q1026">
            <v>142.15304798962387</v>
          </cell>
        </row>
        <row r="1027">
          <cell r="B1027">
            <v>39428</v>
          </cell>
          <cell r="C1027">
            <v>1.0226415094339623</v>
          </cell>
          <cell r="D1027">
            <v>126.82926829268293</v>
          </cell>
          <cell r="E1027">
            <v>224.3362831858407</v>
          </cell>
          <cell r="F1027">
            <v>71.951219512195124</v>
          </cell>
          <cell r="G1027">
            <v>147.02027403469344</v>
          </cell>
          <cell r="H1027">
            <v>122.85223367697596</v>
          </cell>
          <cell r="I1027">
            <v>117.40689655172415</v>
          </cell>
          <cell r="J1027">
            <v>110.59203760834436</v>
          </cell>
          <cell r="K1027">
            <v>167.76119402985074</v>
          </cell>
          <cell r="M1027">
            <v>132.87904599659285</v>
          </cell>
          <cell r="N1027">
            <v>156.16029253412117</v>
          </cell>
          <cell r="O1027">
            <v>76.956521739130437</v>
          </cell>
          <cell r="P1027">
            <v>132.02937510070132</v>
          </cell>
          <cell r="Q1027">
            <v>145.78469520103761</v>
          </cell>
        </row>
        <row r="1028">
          <cell r="B1028">
            <v>39429</v>
          </cell>
          <cell r="C1028">
            <v>1.0150943396226415</v>
          </cell>
          <cell r="D1028">
            <v>127.80487804878049</v>
          </cell>
          <cell r="E1028">
            <v>211.50442477876106</v>
          </cell>
          <cell r="F1028">
            <v>72.357723577235774</v>
          </cell>
          <cell r="G1028">
            <v>143.16471354781444</v>
          </cell>
          <cell r="H1028">
            <v>121.64948453608247</v>
          </cell>
          <cell r="I1028">
            <v>111.66896551724138</v>
          </cell>
          <cell r="J1028">
            <v>108.78507418833551</v>
          </cell>
          <cell r="K1028">
            <v>167.76119402985074</v>
          </cell>
          <cell r="M1028">
            <v>133.90119250425894</v>
          </cell>
          <cell r="N1028">
            <v>147.22804700455606</v>
          </cell>
          <cell r="O1028">
            <v>77.391304347826079</v>
          </cell>
          <cell r="P1028">
            <v>128.56694622762313</v>
          </cell>
          <cell r="Q1028">
            <v>145.78469520103761</v>
          </cell>
        </row>
        <row r="1029">
          <cell r="B1029">
            <v>39430</v>
          </cell>
          <cell r="C1029">
            <v>1.0056603773584905</v>
          </cell>
          <cell r="D1029">
            <v>127.80487804878049</v>
          </cell>
          <cell r="E1029">
            <v>210.17699115044249</v>
          </cell>
          <cell r="F1029">
            <v>72.764227642276424</v>
          </cell>
          <cell r="G1029">
            <v>141.76243401731838</v>
          </cell>
          <cell r="H1029">
            <v>121.82130584192439</v>
          </cell>
          <cell r="I1029">
            <v>111.00689655172414</v>
          </cell>
          <cell r="J1029">
            <v>107.69795798442779</v>
          </cell>
          <cell r="K1029">
            <v>165.97014925373134</v>
          </cell>
          <cell r="M1029">
            <v>133.90119250425894</v>
          </cell>
          <cell r="N1029">
            <v>146.30402160494586</v>
          </cell>
          <cell r="O1029">
            <v>77.826086956521735</v>
          </cell>
          <cell r="P1029">
            <v>127.30764990714279</v>
          </cell>
          <cell r="Q1029">
            <v>144.22827496757458</v>
          </cell>
        </row>
        <row r="1030">
          <cell r="B1030">
            <v>39433</v>
          </cell>
          <cell r="C1030">
            <v>1.0113207547169811</v>
          </cell>
          <cell r="D1030">
            <v>126.66666666666666</v>
          </cell>
          <cell r="E1030">
            <v>202.21238938053099</v>
          </cell>
          <cell r="F1030">
            <v>71.951219512195124</v>
          </cell>
          <cell r="G1030">
            <v>139.06646899404149</v>
          </cell>
          <cell r="H1030">
            <v>117.86941580756015</v>
          </cell>
          <cell r="I1030">
            <v>104.38620689655171</v>
          </cell>
          <cell r="J1030">
            <v>104.34846481563096</v>
          </cell>
          <cell r="K1030">
            <v>161.19402985074626</v>
          </cell>
          <cell r="M1030">
            <v>132.70868824531516</v>
          </cell>
          <cell r="N1030">
            <v>140.75986920728477</v>
          </cell>
          <cell r="O1030">
            <v>76.956521739130437</v>
          </cell>
          <cell r="P1030">
            <v>124.88657853005776</v>
          </cell>
          <cell r="Q1030">
            <v>140.07782101167314</v>
          </cell>
        </row>
        <row r="1031">
          <cell r="B1031">
            <v>39434</v>
          </cell>
          <cell r="C1031">
            <v>1.0188679245283019</v>
          </cell>
          <cell r="D1031">
            <v>128.45528455284554</v>
          </cell>
          <cell r="E1031">
            <v>205.75221238938056</v>
          </cell>
          <cell r="F1031">
            <v>71.544715447154474</v>
          </cell>
          <cell r="G1031">
            <v>138.78979027186281</v>
          </cell>
          <cell r="H1031">
            <v>119.0721649484536</v>
          </cell>
          <cell r="I1031">
            <v>107.14482758620689</v>
          </cell>
          <cell r="J1031">
            <v>104.99485823417069</v>
          </cell>
          <cell r="K1031">
            <v>159.40298507462686</v>
          </cell>
          <cell r="M1031">
            <v>134.58262350936968</v>
          </cell>
          <cell r="N1031">
            <v>143.22393693957858</v>
          </cell>
          <cell r="O1031">
            <v>76.521739130434781</v>
          </cell>
          <cell r="P1031">
            <v>124.63811130992258</v>
          </cell>
          <cell r="Q1031">
            <v>138.52140077821011</v>
          </cell>
        </row>
        <row r="1032">
          <cell r="B1032">
            <v>39435</v>
          </cell>
          <cell r="C1032">
            <v>0.99433962264150955</v>
          </cell>
          <cell r="D1032">
            <v>125.36585365853658</v>
          </cell>
          <cell r="E1032">
            <v>202.65486725663715</v>
          </cell>
          <cell r="F1032">
            <v>72.764227642276424</v>
          </cell>
          <cell r="G1032">
            <v>137.56409408965143</v>
          </cell>
          <cell r="H1032">
            <v>118.21305841924399</v>
          </cell>
          <cell r="I1032">
            <v>107.80689655172412</v>
          </cell>
          <cell r="J1032">
            <v>104.89202291758484</v>
          </cell>
          <cell r="K1032">
            <v>156.41791044776119</v>
          </cell>
          <cell r="M1032">
            <v>131.34582623509371</v>
          </cell>
          <cell r="N1032">
            <v>141.0678776738215</v>
          </cell>
          <cell r="O1032">
            <v>77.826086956521735</v>
          </cell>
          <cell r="P1032">
            <v>123.53739304461386</v>
          </cell>
          <cell r="Q1032">
            <v>135.92736705577173</v>
          </cell>
        </row>
        <row r="1033">
          <cell r="B1033">
            <v>39436</v>
          </cell>
          <cell r="C1033">
            <v>1.0018867924528303</v>
          </cell>
          <cell r="D1033">
            <v>127.47967479674797</v>
          </cell>
          <cell r="E1033">
            <v>197.78761061946904</v>
          </cell>
          <cell r="F1033">
            <v>73.983739837398375</v>
          </cell>
          <cell r="G1033">
            <v>137.63680488012162</v>
          </cell>
          <cell r="H1033">
            <v>112.37113402061856</v>
          </cell>
          <cell r="I1033">
            <v>106.15172413793104</v>
          </cell>
          <cell r="J1033">
            <v>103.11444101660055</v>
          </cell>
          <cell r="K1033">
            <v>152.8358208955224</v>
          </cell>
          <cell r="M1033">
            <v>133.56047700170356</v>
          </cell>
          <cell r="N1033">
            <v>137.67978454191748</v>
          </cell>
          <cell r="O1033">
            <v>79.130434782608688</v>
          </cell>
          <cell r="P1033">
            <v>123.60268989086099</v>
          </cell>
          <cell r="Q1033">
            <v>132.81452658884564</v>
          </cell>
        </row>
        <row r="1034">
          <cell r="B1034">
            <v>39437</v>
          </cell>
          <cell r="C1034">
            <v>1.0188679245283019</v>
          </cell>
          <cell r="D1034">
            <v>131.0569105691057</v>
          </cell>
          <cell r="E1034">
            <v>207.07964601769913</v>
          </cell>
          <cell r="F1034">
            <v>74.796747967479675</v>
          </cell>
          <cell r="G1034">
            <v>138.7359654009953</v>
          </cell>
          <cell r="H1034">
            <v>118.04123711340206</v>
          </cell>
          <cell r="I1034">
            <v>111.00689655172414</v>
          </cell>
          <cell r="J1034">
            <v>104.70104304392535</v>
          </cell>
          <cell r="K1034">
            <v>148.65671641791045</v>
          </cell>
          <cell r="M1034">
            <v>137.30834752981261</v>
          </cell>
          <cell r="N1034">
            <v>144.14796233918875</v>
          </cell>
          <cell r="O1034">
            <v>80</v>
          </cell>
          <cell r="P1034">
            <v>124.58977468347989</v>
          </cell>
          <cell r="Q1034">
            <v>129.1828793774319</v>
          </cell>
        </row>
        <row r="1035">
          <cell r="B1035">
            <v>39440</v>
          </cell>
          <cell r="C1035">
            <v>1.0188679245283019</v>
          </cell>
          <cell r="D1035">
            <v>131.0569105691057</v>
          </cell>
          <cell r="E1035">
            <v>207.07964601769913</v>
          </cell>
          <cell r="F1035">
            <v>74.796747967479675</v>
          </cell>
          <cell r="G1035">
            <v>138.7359654009953</v>
          </cell>
          <cell r="H1035">
            <v>118.04123711340206</v>
          </cell>
          <cell r="I1035">
            <v>111.00689655172414</v>
          </cell>
          <cell r="J1035">
            <v>104.70104304392535</v>
          </cell>
          <cell r="K1035">
            <v>148.65671641791045</v>
          </cell>
          <cell r="M1035">
            <v>137.30834752981261</v>
          </cell>
          <cell r="N1035">
            <v>144.14796233918875</v>
          </cell>
          <cell r="O1035">
            <v>80</v>
          </cell>
          <cell r="P1035">
            <v>124.58977468347989</v>
          </cell>
          <cell r="Q1035">
            <v>129.1828793774319</v>
          </cell>
        </row>
        <row r="1036">
          <cell r="B1036">
            <v>39441</v>
          </cell>
          <cell r="C1036">
            <v>1.0415094339622641</v>
          </cell>
          <cell r="D1036">
            <v>134.14634146341464</v>
          </cell>
          <cell r="E1036">
            <v>209.73451327433628</v>
          </cell>
          <cell r="F1036">
            <v>76.016260162601625</v>
          </cell>
          <cell r="G1036">
            <v>138.7359654009953</v>
          </cell>
          <cell r="H1036">
            <v>114.08934707903779</v>
          </cell>
          <cell r="I1036">
            <v>112.99310344827586</v>
          </cell>
          <cell r="J1036">
            <v>105.31805494344056</v>
          </cell>
          <cell r="K1036">
            <v>149.25373134328359</v>
          </cell>
          <cell r="M1036">
            <v>140.54514480408861</v>
          </cell>
          <cell r="N1036">
            <v>145.99601313840913</v>
          </cell>
          <cell r="O1036">
            <v>81.304347826086953</v>
          </cell>
          <cell r="P1036">
            <v>124.58977468347989</v>
          </cell>
          <cell r="Q1036">
            <v>129.70168612191958</v>
          </cell>
        </row>
        <row r="1037">
          <cell r="B1037">
            <v>39442</v>
          </cell>
          <cell r="C1037">
            <v>1.0490566037735849</v>
          </cell>
          <cell r="D1037">
            <v>135.28455284552845</v>
          </cell>
          <cell r="E1037">
            <v>211.94690265486727</v>
          </cell>
          <cell r="F1037">
            <v>77.235772357723576</v>
          </cell>
          <cell r="G1037">
            <v>142.44421571497369</v>
          </cell>
          <cell r="H1037">
            <v>118.21305841924399</v>
          </cell>
          <cell r="I1037">
            <v>112.55172413793105</v>
          </cell>
          <cell r="J1037">
            <v>106.46393418539736</v>
          </cell>
          <cell r="K1037">
            <v>149.85074626865671</v>
          </cell>
          <cell r="M1037">
            <v>141.73764906303236</v>
          </cell>
          <cell r="N1037">
            <v>147.53605547109279</v>
          </cell>
          <cell r="O1037">
            <v>82.608695652173907</v>
          </cell>
          <cell r="P1037">
            <v>127.91991384208339</v>
          </cell>
          <cell r="Q1037">
            <v>130.22049286640726</v>
          </cell>
        </row>
        <row r="1038">
          <cell r="B1038">
            <v>39443</v>
          </cell>
          <cell r="C1038">
            <v>1.0528301886792453</v>
          </cell>
          <cell r="D1038">
            <v>136.26016260162601</v>
          </cell>
          <cell r="E1038">
            <v>210.17699115044249</v>
          </cell>
          <cell r="F1038">
            <v>77.235772357723576</v>
          </cell>
          <cell r="G1038">
            <v>141.63873124392111</v>
          </cell>
          <cell r="H1038">
            <v>121.64948453608247</v>
          </cell>
          <cell r="I1038">
            <v>110.78620689655172</v>
          </cell>
          <cell r="J1038">
            <v>106.21419127368883</v>
          </cell>
          <cell r="K1038">
            <v>148.65671641791045</v>
          </cell>
          <cell r="M1038">
            <v>142.75979557069846</v>
          </cell>
          <cell r="N1038">
            <v>146.30402160494586</v>
          </cell>
          <cell r="O1038">
            <v>82.608695652173907</v>
          </cell>
          <cell r="P1038">
            <v>127.19656046742367</v>
          </cell>
          <cell r="Q1038">
            <v>129.1828793774319</v>
          </cell>
        </row>
        <row r="1039">
          <cell r="B1039">
            <v>39444</v>
          </cell>
          <cell r="C1039">
            <v>1.0547169811320753</v>
          </cell>
          <cell r="D1039">
            <v>135.28455284552845</v>
          </cell>
          <cell r="E1039">
            <v>204.42477876106193</v>
          </cell>
          <cell r="F1039">
            <v>75.609756097560975</v>
          </cell>
          <cell r="G1039">
            <v>139.34786919612083</v>
          </cell>
          <cell r="H1039">
            <v>119.41580756013745</v>
          </cell>
          <cell r="I1039">
            <v>110.34482758620689</v>
          </cell>
          <cell r="J1039">
            <v>106.02321140002937</v>
          </cell>
          <cell r="K1039">
            <v>146.26865671641792</v>
          </cell>
          <cell r="M1039">
            <v>141.73764906303236</v>
          </cell>
          <cell r="N1039">
            <v>142.29991153996841</v>
          </cell>
          <cell r="O1039">
            <v>80.869565217391298</v>
          </cell>
          <cell r="P1039">
            <v>125.13928580514404</v>
          </cell>
          <cell r="Q1039">
            <v>127.10765239948118</v>
          </cell>
        </row>
        <row r="1040">
          <cell r="B1040">
            <v>39447</v>
          </cell>
          <cell r="C1040">
            <v>1.0547169811320753</v>
          </cell>
          <cell r="D1040">
            <v>135.28455284552845</v>
          </cell>
          <cell r="E1040">
            <v>204.42477876106193</v>
          </cell>
          <cell r="F1040">
            <v>75.609756097560975</v>
          </cell>
          <cell r="G1040">
            <v>139.34786919612083</v>
          </cell>
          <cell r="H1040">
            <v>119.41580756013745</v>
          </cell>
          <cell r="I1040">
            <v>110.34482758620689</v>
          </cell>
          <cell r="J1040">
            <v>106.02321140002937</v>
          </cell>
          <cell r="K1040">
            <v>146.26865671641792</v>
          </cell>
          <cell r="M1040">
            <v>141.73764906303236</v>
          </cell>
          <cell r="N1040">
            <v>142.29991153996841</v>
          </cell>
          <cell r="O1040">
            <v>80.869565217391298</v>
          </cell>
          <cell r="P1040">
            <v>125.13928580514404</v>
          </cell>
          <cell r="Q1040">
            <v>127.10765239948118</v>
          </cell>
        </row>
        <row r="1041">
          <cell r="B1041">
            <v>39448</v>
          </cell>
          <cell r="C1041">
            <v>1.0547169811320753</v>
          </cell>
          <cell r="D1041">
            <v>135.28455284552845</v>
          </cell>
          <cell r="E1041">
            <v>204.42477876106193</v>
          </cell>
          <cell r="F1041">
            <v>75.609756097560975</v>
          </cell>
          <cell r="G1041">
            <v>139.34786919612083</v>
          </cell>
          <cell r="H1041">
            <v>119.41580756013745</v>
          </cell>
          <cell r="I1041">
            <v>110.34482758620689</v>
          </cell>
          <cell r="J1041">
            <v>106.02321140002937</v>
          </cell>
          <cell r="K1041">
            <v>146.26865671641792</v>
          </cell>
          <cell r="M1041">
            <v>141.73764906303236</v>
          </cell>
          <cell r="N1041">
            <v>142.29991153996841</v>
          </cell>
          <cell r="O1041">
            <v>80.869565217391298</v>
          </cell>
          <cell r="P1041">
            <v>125.13928580514404</v>
          </cell>
          <cell r="Q1041">
            <v>127.10765239948118</v>
          </cell>
        </row>
        <row r="1042">
          <cell r="B1042">
            <v>39449</v>
          </cell>
          <cell r="C1042">
            <v>1.0547169811320753</v>
          </cell>
          <cell r="D1042">
            <v>135.28455284552845</v>
          </cell>
          <cell r="E1042">
            <v>204.42477876106193</v>
          </cell>
          <cell r="F1042">
            <v>75.609756097560975</v>
          </cell>
          <cell r="G1042">
            <v>139.34786919612083</v>
          </cell>
          <cell r="H1042">
            <v>119.41580756013745</v>
          </cell>
          <cell r="I1042">
            <v>110.34482758620689</v>
          </cell>
          <cell r="J1042">
            <v>106.02321140002937</v>
          </cell>
          <cell r="K1042">
            <v>146.26865671641792</v>
          </cell>
          <cell r="M1042">
            <v>141.73764906303236</v>
          </cell>
          <cell r="N1042">
            <v>142.29991153996841</v>
          </cell>
          <cell r="O1042">
            <v>80.869565217391298</v>
          </cell>
          <cell r="P1042">
            <v>125.13928580514404</v>
          </cell>
          <cell r="Q1042">
            <v>127.10765239948118</v>
          </cell>
        </row>
        <row r="1043">
          <cell r="B1043">
            <v>39450</v>
          </cell>
          <cell r="C1043">
            <v>1.0547169811320753</v>
          </cell>
          <cell r="D1043">
            <v>135.28455284552845</v>
          </cell>
          <cell r="E1043">
            <v>204.42477876106193</v>
          </cell>
          <cell r="F1043">
            <v>75.609756097560975</v>
          </cell>
          <cell r="G1043">
            <v>139.34786919612083</v>
          </cell>
          <cell r="H1043">
            <v>119.41580756013745</v>
          </cell>
          <cell r="I1043">
            <v>110.34482758620689</v>
          </cell>
          <cell r="J1043">
            <v>106.02321140002937</v>
          </cell>
          <cell r="K1043">
            <v>146.26865671641792</v>
          </cell>
          <cell r="M1043">
            <v>141.73764906303236</v>
          </cell>
          <cell r="N1043">
            <v>142.29991153996841</v>
          </cell>
          <cell r="O1043">
            <v>80.869565217391298</v>
          </cell>
          <cell r="P1043">
            <v>125.13928580514404</v>
          </cell>
          <cell r="Q1043">
            <v>127.10765239948118</v>
          </cell>
        </row>
        <row r="1044">
          <cell r="B1044">
            <v>39451</v>
          </cell>
          <cell r="C1044">
            <v>0.99622641509433973</v>
          </cell>
          <cell r="D1044">
            <v>133.17073170731709</v>
          </cell>
          <cell r="E1044">
            <v>197.78761061946904</v>
          </cell>
          <cell r="F1044">
            <v>73.170731707317074</v>
          </cell>
          <cell r="G1044">
            <v>133.326093730819</v>
          </cell>
          <cell r="H1044">
            <v>117.69759450171821</v>
          </cell>
          <cell r="I1044">
            <v>106.15172413793104</v>
          </cell>
          <cell r="J1044">
            <v>103.56985456148082</v>
          </cell>
          <cell r="K1044">
            <v>136.71641791044775</v>
          </cell>
          <cell r="M1044">
            <v>139.52299829642249</v>
          </cell>
          <cell r="N1044">
            <v>137.67978454191748</v>
          </cell>
          <cell r="O1044">
            <v>78.260869565217391</v>
          </cell>
          <cell r="P1044">
            <v>119.73151972049558</v>
          </cell>
          <cell r="Q1044">
            <v>118.80674448767834</v>
          </cell>
        </row>
        <row r="1045">
          <cell r="B1045">
            <v>39454</v>
          </cell>
          <cell r="C1045">
            <v>0.97735849056603763</v>
          </cell>
          <cell r="D1045">
            <v>126.17886178861788</v>
          </cell>
          <cell r="E1045">
            <v>189.82300884955751</v>
          </cell>
          <cell r="F1045">
            <v>71.544715447154474</v>
          </cell>
          <cell r="G1045">
            <v>131.51304544896553</v>
          </cell>
          <cell r="H1045">
            <v>112.02749140893471</v>
          </cell>
          <cell r="I1045">
            <v>104.38620689655171</v>
          </cell>
          <cell r="J1045">
            <v>102.18892316732774</v>
          </cell>
          <cell r="K1045">
            <v>134.32835820895522</v>
          </cell>
          <cell r="M1045">
            <v>132.19761499148211</v>
          </cell>
          <cell r="N1045">
            <v>132.13563214425636</v>
          </cell>
          <cell r="O1045">
            <v>76.521739130434781</v>
          </cell>
          <cell r="P1045">
            <v>118.10333861926851</v>
          </cell>
          <cell r="Q1045">
            <v>116.73151750972764</v>
          </cell>
        </row>
        <row r="1046">
          <cell r="B1046">
            <v>39455</v>
          </cell>
          <cell r="C1046">
            <v>0.97735849056603763</v>
          </cell>
          <cell r="D1046">
            <v>133.00813008130081</v>
          </cell>
          <cell r="E1046">
            <v>195.13274336283186</v>
          </cell>
          <cell r="F1046">
            <v>73.983739837398375</v>
          </cell>
          <cell r="G1046">
            <v>132.49039178840215</v>
          </cell>
          <cell r="H1046">
            <v>111.68384879725086</v>
          </cell>
          <cell r="I1046">
            <v>107.80689655172412</v>
          </cell>
          <cell r="J1046">
            <v>102.48273835757308</v>
          </cell>
          <cell r="K1046">
            <v>132.53731343283582</v>
          </cell>
          <cell r="M1046">
            <v>139.35264054514479</v>
          </cell>
          <cell r="N1046">
            <v>135.83173374269711</v>
          </cell>
          <cell r="O1046">
            <v>79.130434782608688</v>
          </cell>
          <cell r="P1046">
            <v>118.98102999414873</v>
          </cell>
          <cell r="Q1046">
            <v>115.17509727626458</v>
          </cell>
        </row>
        <row r="1047">
          <cell r="B1047">
            <v>39456</v>
          </cell>
          <cell r="C1047">
            <v>1</v>
          </cell>
          <cell r="D1047">
            <v>129.59349593495935</v>
          </cell>
          <cell r="E1047">
            <v>194.24778761061947</v>
          </cell>
          <cell r="F1047">
            <v>76.422764227642276</v>
          </cell>
          <cell r="G1047">
            <v>134.49513215422243</v>
          </cell>
          <cell r="H1047">
            <v>112.02749140893471</v>
          </cell>
          <cell r="I1047">
            <v>108.35862068965518</v>
          </cell>
          <cell r="J1047">
            <v>102.60026443367121</v>
          </cell>
          <cell r="K1047">
            <v>138.50746268656718</v>
          </cell>
          <cell r="M1047">
            <v>135.77512776831347</v>
          </cell>
          <cell r="N1047">
            <v>135.21571680962364</v>
          </cell>
          <cell r="O1047">
            <v>81.739130434782609</v>
          </cell>
          <cell r="P1047">
            <v>120.78135732639095</v>
          </cell>
          <cell r="Q1047">
            <v>120.36316472114137</v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事業データ"/>
      <sheetName val="__FDSCACHE__"/>
      <sheetName val="price"/>
      <sheetName val="topMgt"/>
      <sheetName val="shareholder"/>
      <sheetName val="１都道府県別年齢構成"/>
      <sheetName val="人口構成"/>
      <sheetName val="全人口"/>
      <sheetName val="観光客"/>
      <sheetName val="Subscriber"/>
      <sheetName val="Report"/>
      <sheetName val="PL+BS"/>
      <sheetName val="PL"/>
      <sheetName val="handout"/>
      <sheetName val="BS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株主名</v>
          </cell>
          <cell r="B1" t="str">
            <v>保有株数</v>
          </cell>
          <cell r="C1" t="str">
            <v>所有比率</v>
          </cell>
        </row>
        <row r="2">
          <cell r="A2" t="str">
            <v>ＫＤＤＩ</v>
          </cell>
          <cell r="B2">
            <v>140860</v>
          </cell>
          <cell r="C2">
            <v>0.5151</v>
          </cell>
          <cell r="D2">
            <v>0.51517811425645532</v>
          </cell>
        </row>
        <row r="3">
          <cell r="A3" t="str">
            <v>日本トラスティ・サービス (信託口)</v>
          </cell>
          <cell r="B3">
            <v>12895</v>
          </cell>
          <cell r="C3">
            <v>4.7100000000000003E-2</v>
          </cell>
          <cell r="D3">
            <v>4.7161875502889326E-2</v>
          </cell>
        </row>
        <row r="4">
          <cell r="A4" t="str">
            <v>日本マスタートラスト (信託口)</v>
          </cell>
          <cell r="B4">
            <v>8567</v>
          </cell>
          <cell r="C4">
            <v>3.1300000000000001E-2</v>
          </cell>
          <cell r="D4">
            <v>3.1332748153024649E-2</v>
          </cell>
        </row>
        <row r="5">
          <cell r="A5" t="str">
            <v>チェースマンハッタン銀行ロンドン</v>
          </cell>
          <cell r="B5">
            <v>4869</v>
          </cell>
          <cell r="C5">
            <v>1.78E-2</v>
          </cell>
          <cell r="D5">
            <v>1.780776826859776E-2</v>
          </cell>
        </row>
        <row r="6">
          <cell r="A6" t="str">
            <v>沖縄銀行</v>
          </cell>
          <cell r="B6">
            <v>4720</v>
          </cell>
          <cell r="C6">
            <v>1.72E-2</v>
          </cell>
          <cell r="D6">
            <v>1.7262819106137077E-2</v>
          </cell>
        </row>
        <row r="7">
          <cell r="A7" t="str">
            <v>沖縄電力</v>
          </cell>
          <cell r="B7">
            <v>4720</v>
          </cell>
          <cell r="C7">
            <v>1.72E-2</v>
          </cell>
          <cell r="D7">
            <v>1.7262819106137077E-2</v>
          </cell>
        </row>
        <row r="8">
          <cell r="A8" t="str">
            <v>琉球放送</v>
          </cell>
          <cell r="B8">
            <v>4720</v>
          </cell>
          <cell r="C8">
            <v>1.72E-2</v>
          </cell>
          <cell r="D8">
            <v>1.7262819106137077E-2</v>
          </cell>
        </row>
        <row r="9">
          <cell r="A9" t="str">
            <v>ＵＢＳルクセンブルグ</v>
          </cell>
          <cell r="B9">
            <v>4432</v>
          </cell>
          <cell r="C9">
            <v>1.6199999999999999E-2</v>
          </cell>
          <cell r="D9">
            <v>1.6209494550508376E-2</v>
          </cell>
        </row>
        <row r="10">
          <cell r="A10" t="str">
            <v>モルガン・スタンレー</v>
          </cell>
          <cell r="B10">
            <v>3710</v>
          </cell>
          <cell r="C10">
            <v>1.35E-2</v>
          </cell>
          <cell r="D10">
            <v>1.3568868407578085E-2</v>
          </cell>
        </row>
        <row r="11">
          <cell r="A11" t="str">
            <v>琉球銀行</v>
          </cell>
          <cell r="B11">
            <v>3700</v>
          </cell>
          <cell r="C11">
            <v>1.35E-2</v>
          </cell>
          <cell r="D11">
            <v>1.3532294638285421E-2</v>
          </cell>
        </row>
        <row r="12">
          <cell r="A12" t="str">
            <v>上位10株主</v>
          </cell>
          <cell r="B12">
            <v>193193</v>
          </cell>
          <cell r="C12">
            <v>0.70657962109575012</v>
          </cell>
          <cell r="D12">
            <v>0.70657962109575012</v>
          </cell>
        </row>
        <row r="13">
          <cell r="A13" t="str">
            <v>外国人</v>
          </cell>
          <cell r="B13">
            <v>42661</v>
          </cell>
          <cell r="C13">
            <v>0.15602735717943092</v>
          </cell>
        </row>
        <row r="14">
          <cell r="B14">
            <v>273420</v>
          </cell>
        </row>
        <row r="15">
          <cell r="A15" t="str">
            <v>2006.3.31現在</v>
          </cell>
        </row>
        <row r="21">
          <cell r="A21" t="str">
            <v>2006年9月30日現在</v>
          </cell>
        </row>
        <row r="23">
          <cell r="A23" t="str">
            <v>株主名</v>
          </cell>
          <cell r="B23" t="str">
            <v>保有株数</v>
          </cell>
          <cell r="C23" t="str">
            <v>所有比率</v>
          </cell>
        </row>
        <row r="24">
          <cell r="A24" t="str">
            <v>KDDI</v>
          </cell>
          <cell r="B24">
            <v>140860</v>
          </cell>
          <cell r="C24">
            <v>0.5151</v>
          </cell>
        </row>
        <row r="25">
          <cell r="A25" t="str">
            <v>日本マスタートラスト信託銀行</v>
          </cell>
          <cell r="B25">
            <v>9513</v>
          </cell>
          <cell r="C25">
            <v>3.4700000000000002E-2</v>
          </cell>
        </row>
        <row r="27">
          <cell r="A27" t="str">
            <v>モルガン・スタンレー</v>
          </cell>
          <cell r="B27">
            <v>9202</v>
          </cell>
          <cell r="C27">
            <v>3.3599999999999998E-2</v>
          </cell>
        </row>
        <row r="29">
          <cell r="A29" t="str">
            <v>日本トラスティ・サービス信託銀行</v>
          </cell>
          <cell r="B29">
            <v>7578</v>
          </cell>
          <cell r="C29">
            <v>2.7699999999999999E-2</v>
          </cell>
        </row>
        <row r="31">
          <cell r="A31" t="str">
            <v>沖縄銀行</v>
          </cell>
          <cell r="B31">
            <v>4720</v>
          </cell>
          <cell r="C31">
            <v>1.72E-2</v>
          </cell>
        </row>
        <row r="32">
          <cell r="A32" t="str">
            <v>琉球銀行</v>
          </cell>
          <cell r="B32">
            <v>4720</v>
          </cell>
          <cell r="C32">
            <v>1.72E-2</v>
          </cell>
        </row>
        <row r="33">
          <cell r="A33" t="str">
            <v>沖縄電力</v>
          </cell>
          <cell r="B33">
            <v>4720</v>
          </cell>
          <cell r="C33">
            <v>1.72E-2</v>
          </cell>
        </row>
        <row r="34">
          <cell r="A34" t="str">
            <v>琉球放送</v>
          </cell>
          <cell r="B34">
            <v>4720</v>
          </cell>
          <cell r="C34">
            <v>1.72E-2</v>
          </cell>
        </row>
        <row r="35">
          <cell r="A35" t="str">
            <v>ザチェースマンハッタンバンク</v>
          </cell>
          <cell r="B35">
            <v>4352</v>
          </cell>
          <cell r="C35">
            <v>1.5900000000000001E-2</v>
          </cell>
        </row>
        <row r="38">
          <cell r="A38" t="str">
            <v>ユービーエスルクセンブルグ</v>
          </cell>
          <cell r="B38">
            <v>3520</v>
          </cell>
          <cell r="C38">
            <v>1.2800000000000001E-2</v>
          </cell>
        </row>
        <row r="39">
          <cell r="A39" t="str">
            <v>上位10株主</v>
          </cell>
          <cell r="B39">
            <v>193905</v>
          </cell>
          <cell r="C39">
            <v>0.70918367346938771</v>
          </cell>
        </row>
        <row r="40">
          <cell r="A40" t="str">
            <v>外国法人等</v>
          </cell>
          <cell r="B40">
            <v>53855</v>
          </cell>
          <cell r="C40">
            <v>0.19696803452563821</v>
          </cell>
        </row>
        <row r="41">
          <cell r="B41">
            <v>273420</v>
          </cell>
        </row>
      </sheetData>
      <sheetData sheetId="5" refreshError="1"/>
      <sheetData sheetId="6" refreshError="1">
        <row r="2">
          <cell r="D2" t="str">
            <v xml:space="preserve">（総務省 統計局）第2表　年齢（5歳階級），男女別人口，平均年齢及び年齢中位数 － 都道府県，市部，人口50万以上の市区  </v>
          </cell>
        </row>
        <row r="4">
          <cell r="J4" t="str">
            <v xml:space="preserve">Table 2. Population, by Age (Five-Year Groups) and Sex, Average Age and Median Age </v>
          </cell>
        </row>
        <row r="5">
          <cell r="J5" t="str">
            <v xml:space="preserve">              - Prefectures, All Shi, and Shi and Ku with Population of 500,000 or More </v>
          </cell>
        </row>
        <row r="9">
          <cell r="E9" t="str">
            <v xml:space="preserve"> 年   齢（5歳階級）</v>
          </cell>
          <cell r="J9" t="str">
            <v>総　数</v>
          </cell>
          <cell r="K9" t="str">
            <v>男</v>
          </cell>
          <cell r="L9" t="str">
            <v>女</v>
          </cell>
          <cell r="M9" t="str">
            <v>総　数</v>
          </cell>
          <cell r="O9" t="str">
            <v>男</v>
          </cell>
          <cell r="P9" t="str">
            <v>女</v>
          </cell>
          <cell r="Q9" t="str">
            <v>総　数</v>
          </cell>
          <cell r="S9" t="str">
            <v>男</v>
          </cell>
          <cell r="T9" t="str">
            <v>女</v>
          </cell>
        </row>
        <row r="11">
          <cell r="E11" t="str">
            <v/>
          </cell>
        </row>
        <row r="12">
          <cell r="E12" t="str">
            <v xml:space="preserve">  Age (five-year groups)</v>
          </cell>
          <cell r="J12" t="str">
            <v>Both sexes</v>
          </cell>
          <cell r="K12" t="str">
            <v>Male</v>
          </cell>
          <cell r="L12" t="str">
            <v>Female</v>
          </cell>
          <cell r="M12" t="str">
            <v>Both sexes</v>
          </cell>
          <cell r="O12" t="str">
            <v>Male</v>
          </cell>
          <cell r="P12" t="str">
            <v>Female</v>
          </cell>
          <cell r="Q12" t="str">
            <v>Both sexes</v>
          </cell>
          <cell r="S12" t="str">
            <v>Male</v>
          </cell>
          <cell r="T12" t="str">
            <v>Female</v>
          </cell>
        </row>
        <row r="15">
          <cell r="K15" t="str">
            <v>01 北   海   道 Hokkaido</v>
          </cell>
          <cell r="O15" t="str">
            <v>02 青   森   県 Aomori-ken</v>
          </cell>
          <cell r="S15" t="str">
            <v>03 岩   手   県 Iwate-ken</v>
          </cell>
        </row>
        <row r="16">
          <cell r="C16" t="str">
            <v xml:space="preserve">総数    </v>
          </cell>
          <cell r="I16" t="str">
            <v>All ages</v>
          </cell>
          <cell r="J16">
            <v>5627300</v>
          </cell>
          <cell r="K16">
            <v>2665800</v>
          </cell>
          <cell r="L16">
            <v>2961500</v>
          </cell>
          <cell r="M16">
            <v>1436600</v>
          </cell>
          <cell r="O16">
            <v>682700</v>
          </cell>
          <cell r="P16">
            <v>753900</v>
          </cell>
          <cell r="Q16">
            <v>1385000</v>
          </cell>
          <cell r="S16">
            <v>661500</v>
          </cell>
          <cell r="T16">
            <v>723600</v>
          </cell>
        </row>
        <row r="17">
          <cell r="E17" t="str">
            <v>0</v>
          </cell>
          <cell r="F17" t="str">
            <v xml:space="preserve"> ～  4</v>
          </cell>
          <cell r="G17" t="str">
            <v>歳</v>
          </cell>
          <cell r="I17" t="str">
            <v>years old</v>
          </cell>
          <cell r="J17">
            <v>217900</v>
          </cell>
          <cell r="K17">
            <v>115600</v>
          </cell>
          <cell r="L17">
            <v>102400</v>
          </cell>
          <cell r="M17">
            <v>58800</v>
          </cell>
          <cell r="O17">
            <v>29700</v>
          </cell>
          <cell r="P17">
            <v>29100</v>
          </cell>
          <cell r="Q17">
            <v>56400</v>
          </cell>
          <cell r="S17">
            <v>29000</v>
          </cell>
          <cell r="T17">
            <v>27400</v>
          </cell>
        </row>
        <row r="18">
          <cell r="E18" t="str">
            <v>5</v>
          </cell>
          <cell r="F18" t="str">
            <v xml:space="preserve"> ～  9</v>
          </cell>
          <cell r="J18">
            <v>240000</v>
          </cell>
          <cell r="K18">
            <v>123500</v>
          </cell>
          <cell r="L18">
            <v>116600</v>
          </cell>
          <cell r="M18">
            <v>65100</v>
          </cell>
          <cell r="O18">
            <v>31500</v>
          </cell>
          <cell r="P18">
            <v>33700</v>
          </cell>
          <cell r="Q18">
            <v>66300</v>
          </cell>
          <cell r="S18">
            <v>35100</v>
          </cell>
          <cell r="T18">
            <v>31300</v>
          </cell>
        </row>
        <row r="19">
          <cell r="E19" t="str">
            <v>10～14</v>
          </cell>
          <cell r="J19">
            <v>246800</v>
          </cell>
          <cell r="K19">
            <v>125200</v>
          </cell>
          <cell r="L19">
            <v>121600</v>
          </cell>
          <cell r="M19">
            <v>75900</v>
          </cell>
          <cell r="O19">
            <v>39500</v>
          </cell>
          <cell r="P19">
            <v>36400</v>
          </cell>
          <cell r="Q19">
            <v>73100</v>
          </cell>
          <cell r="S19">
            <v>35800</v>
          </cell>
          <cell r="T19">
            <v>37200</v>
          </cell>
        </row>
        <row r="20">
          <cell r="E20" t="str">
            <v>15～19</v>
          </cell>
          <cell r="J20">
            <v>286700</v>
          </cell>
          <cell r="K20">
            <v>145600</v>
          </cell>
          <cell r="L20">
            <v>141100</v>
          </cell>
          <cell r="M20">
            <v>70500</v>
          </cell>
          <cell r="O20">
            <v>37200</v>
          </cell>
          <cell r="P20">
            <v>33300</v>
          </cell>
          <cell r="Q20">
            <v>65000</v>
          </cell>
          <cell r="S20">
            <v>32000</v>
          </cell>
          <cell r="T20">
            <v>33000</v>
          </cell>
        </row>
        <row r="21">
          <cell r="E21" t="str">
            <v>20～24</v>
          </cell>
          <cell r="J21">
            <v>284900</v>
          </cell>
          <cell r="K21">
            <v>146700</v>
          </cell>
          <cell r="L21">
            <v>138200</v>
          </cell>
          <cell r="M21">
            <v>68400</v>
          </cell>
          <cell r="O21">
            <v>33900</v>
          </cell>
          <cell r="P21">
            <v>34500</v>
          </cell>
          <cell r="Q21">
            <v>62400</v>
          </cell>
          <cell r="S21">
            <v>31000</v>
          </cell>
          <cell r="T21">
            <v>31400</v>
          </cell>
        </row>
        <row r="22">
          <cell r="E22" t="str">
            <v>25～29</v>
          </cell>
          <cell r="J22">
            <v>332100</v>
          </cell>
          <cell r="K22">
            <v>162100</v>
          </cell>
          <cell r="L22">
            <v>170000</v>
          </cell>
          <cell r="M22">
            <v>81100</v>
          </cell>
          <cell r="O22">
            <v>40500</v>
          </cell>
          <cell r="P22">
            <v>40500</v>
          </cell>
          <cell r="Q22">
            <v>71900</v>
          </cell>
          <cell r="S22">
            <v>36800</v>
          </cell>
          <cell r="T22">
            <v>35100</v>
          </cell>
        </row>
        <row r="23">
          <cell r="E23" t="str">
            <v>30～34</v>
          </cell>
          <cell r="J23">
            <v>394900</v>
          </cell>
          <cell r="K23">
            <v>195200</v>
          </cell>
          <cell r="L23">
            <v>199700</v>
          </cell>
          <cell r="M23">
            <v>89500</v>
          </cell>
          <cell r="O23">
            <v>43600</v>
          </cell>
          <cell r="P23">
            <v>45800</v>
          </cell>
          <cell r="Q23">
            <v>81100</v>
          </cell>
          <cell r="S23">
            <v>40000</v>
          </cell>
          <cell r="T23">
            <v>41000</v>
          </cell>
        </row>
        <row r="24">
          <cell r="E24" t="str">
            <v>35～39</v>
          </cell>
          <cell r="J24">
            <v>362100</v>
          </cell>
          <cell r="K24">
            <v>173600</v>
          </cell>
          <cell r="L24">
            <v>188400</v>
          </cell>
          <cell r="M24">
            <v>81400</v>
          </cell>
          <cell r="O24">
            <v>38200</v>
          </cell>
          <cell r="P24">
            <v>43200</v>
          </cell>
          <cell r="Q24">
            <v>80500</v>
          </cell>
          <cell r="S24">
            <v>41000</v>
          </cell>
          <cell r="T24">
            <v>39500</v>
          </cell>
        </row>
        <row r="25">
          <cell r="E25" t="str">
            <v>40～44</v>
          </cell>
          <cell r="J25">
            <v>346600</v>
          </cell>
          <cell r="K25">
            <v>170600</v>
          </cell>
          <cell r="L25">
            <v>176000</v>
          </cell>
          <cell r="M25">
            <v>90300</v>
          </cell>
          <cell r="O25">
            <v>44500</v>
          </cell>
          <cell r="P25">
            <v>45800</v>
          </cell>
          <cell r="Q25">
            <v>84500</v>
          </cell>
          <cell r="S25">
            <v>43600</v>
          </cell>
          <cell r="T25">
            <v>40800</v>
          </cell>
        </row>
        <row r="26">
          <cell r="E26" t="str">
            <v>45～49</v>
          </cell>
          <cell r="J26">
            <v>351700</v>
          </cell>
          <cell r="K26">
            <v>168100</v>
          </cell>
          <cell r="L26">
            <v>183600</v>
          </cell>
          <cell r="M26">
            <v>97600</v>
          </cell>
          <cell r="O26">
            <v>50400</v>
          </cell>
          <cell r="P26">
            <v>47200</v>
          </cell>
          <cell r="Q26">
            <v>88400</v>
          </cell>
          <cell r="S26">
            <v>44800</v>
          </cell>
          <cell r="T26">
            <v>43600</v>
          </cell>
        </row>
        <row r="27">
          <cell r="E27" t="str">
            <v>50～54</v>
          </cell>
          <cell r="J27">
            <v>427200</v>
          </cell>
          <cell r="K27">
            <v>207300</v>
          </cell>
          <cell r="L27">
            <v>219900</v>
          </cell>
          <cell r="M27">
            <v>111800</v>
          </cell>
          <cell r="O27">
            <v>54600</v>
          </cell>
          <cell r="P27">
            <v>57100</v>
          </cell>
          <cell r="Q27">
            <v>105700</v>
          </cell>
          <cell r="S27">
            <v>52900</v>
          </cell>
          <cell r="T27">
            <v>52700</v>
          </cell>
        </row>
        <row r="28">
          <cell r="E28" t="str">
            <v>55～59</v>
          </cell>
          <cell r="J28">
            <v>483300</v>
          </cell>
          <cell r="K28">
            <v>221200</v>
          </cell>
          <cell r="L28">
            <v>262000</v>
          </cell>
          <cell r="M28">
            <v>119600</v>
          </cell>
          <cell r="O28">
            <v>58700</v>
          </cell>
          <cell r="P28">
            <v>60900</v>
          </cell>
          <cell r="Q28">
            <v>106600</v>
          </cell>
          <cell r="S28">
            <v>53200</v>
          </cell>
          <cell r="T28">
            <v>53400</v>
          </cell>
        </row>
        <row r="29">
          <cell r="E29" t="str">
            <v>60～64</v>
          </cell>
          <cell r="J29">
            <v>392800</v>
          </cell>
          <cell r="K29">
            <v>179200</v>
          </cell>
          <cell r="L29">
            <v>213500</v>
          </cell>
          <cell r="M29">
            <v>95100</v>
          </cell>
          <cell r="O29">
            <v>43700</v>
          </cell>
          <cell r="P29">
            <v>51300</v>
          </cell>
          <cell r="Q29">
            <v>85900</v>
          </cell>
          <cell r="S29">
            <v>41800</v>
          </cell>
          <cell r="T29">
            <v>44100</v>
          </cell>
        </row>
        <row r="30">
          <cell r="E30" t="str">
            <v>65～69</v>
          </cell>
          <cell r="J30">
            <v>352200</v>
          </cell>
          <cell r="K30">
            <v>161900</v>
          </cell>
          <cell r="L30">
            <v>190400</v>
          </cell>
          <cell r="M30">
            <v>89700</v>
          </cell>
          <cell r="O30">
            <v>42000</v>
          </cell>
          <cell r="P30">
            <v>47600</v>
          </cell>
          <cell r="Q30">
            <v>91300</v>
          </cell>
          <cell r="S30">
            <v>37600</v>
          </cell>
          <cell r="T30">
            <v>53700</v>
          </cell>
        </row>
        <row r="31">
          <cell r="E31" t="str">
            <v>70～74</v>
          </cell>
          <cell r="J31">
            <v>333900</v>
          </cell>
          <cell r="K31">
            <v>152700</v>
          </cell>
          <cell r="L31">
            <v>181200</v>
          </cell>
          <cell r="M31">
            <v>92300</v>
          </cell>
          <cell r="O31">
            <v>40000</v>
          </cell>
          <cell r="P31">
            <v>52300</v>
          </cell>
          <cell r="Q31">
            <v>98300</v>
          </cell>
          <cell r="S31">
            <v>43700</v>
          </cell>
          <cell r="T31">
            <v>54600</v>
          </cell>
        </row>
        <row r="32">
          <cell r="E32" t="str">
            <v>75～79</v>
          </cell>
          <cell r="J32">
            <v>267100</v>
          </cell>
          <cell r="K32">
            <v>115100</v>
          </cell>
          <cell r="L32">
            <v>152000</v>
          </cell>
          <cell r="M32">
            <v>72000</v>
          </cell>
          <cell r="O32">
            <v>29500</v>
          </cell>
          <cell r="P32">
            <v>42500</v>
          </cell>
          <cell r="Q32">
            <v>75300</v>
          </cell>
          <cell r="S32">
            <v>32700</v>
          </cell>
          <cell r="T32">
            <v>42600</v>
          </cell>
        </row>
        <row r="33">
          <cell r="E33" t="str">
            <v>80～84</v>
          </cell>
          <cell r="J33">
            <v>169400</v>
          </cell>
          <cell r="K33">
            <v>63700</v>
          </cell>
          <cell r="L33">
            <v>105700</v>
          </cell>
          <cell r="M33">
            <v>43900</v>
          </cell>
          <cell r="O33">
            <v>15700</v>
          </cell>
          <cell r="P33">
            <v>28200</v>
          </cell>
          <cell r="Q33">
            <v>49900</v>
          </cell>
          <cell r="S33">
            <v>17700</v>
          </cell>
          <cell r="T33">
            <v>32200</v>
          </cell>
        </row>
        <row r="34">
          <cell r="E34" t="str">
            <v>85～89</v>
          </cell>
          <cell r="J34">
            <v>87300</v>
          </cell>
          <cell r="K34">
            <v>27000</v>
          </cell>
          <cell r="L34">
            <v>60300</v>
          </cell>
          <cell r="M34">
            <v>22600</v>
          </cell>
          <cell r="O34">
            <v>6700</v>
          </cell>
          <cell r="P34">
            <v>15800</v>
          </cell>
          <cell r="Q34">
            <v>25500</v>
          </cell>
          <cell r="S34">
            <v>7400</v>
          </cell>
          <cell r="T34">
            <v>18100</v>
          </cell>
        </row>
        <row r="35">
          <cell r="E35" t="str">
            <v>90～94</v>
          </cell>
          <cell r="J35">
            <v>37600</v>
          </cell>
          <cell r="K35">
            <v>9300</v>
          </cell>
          <cell r="L35">
            <v>28300</v>
          </cell>
          <cell r="M35">
            <v>8400</v>
          </cell>
          <cell r="O35">
            <v>2400</v>
          </cell>
          <cell r="P35">
            <v>6000</v>
          </cell>
          <cell r="Q35">
            <v>10900</v>
          </cell>
          <cell r="S35">
            <v>2800</v>
          </cell>
          <cell r="T35">
            <v>8000</v>
          </cell>
        </row>
        <row r="36">
          <cell r="E36" t="str">
            <v>95～99</v>
          </cell>
          <cell r="J36">
            <v>10400</v>
          </cell>
          <cell r="K36">
            <v>1800</v>
          </cell>
          <cell r="L36">
            <v>8600</v>
          </cell>
          <cell r="M36">
            <v>2400</v>
          </cell>
          <cell r="O36">
            <v>200</v>
          </cell>
          <cell r="P36">
            <v>2300</v>
          </cell>
          <cell r="Q36">
            <v>2900</v>
          </cell>
          <cell r="S36">
            <v>600</v>
          </cell>
          <cell r="T36">
            <v>2300</v>
          </cell>
        </row>
        <row r="37">
          <cell r="D37" t="str">
            <v>100</v>
          </cell>
          <cell r="F37" t="str">
            <v>歳以上</v>
          </cell>
          <cell r="I37" t="str">
            <v>and over</v>
          </cell>
          <cell r="J37">
            <v>1000</v>
          </cell>
          <cell r="K37">
            <v>100</v>
          </cell>
          <cell r="L37">
            <v>900</v>
          </cell>
          <cell r="M37">
            <v>300</v>
          </cell>
          <cell r="O37" t="str">
            <v>-</v>
          </cell>
          <cell r="P37">
            <v>300</v>
          </cell>
          <cell r="Q37">
            <v>300</v>
          </cell>
          <cell r="S37" t="str">
            <v>-</v>
          </cell>
          <cell r="T37">
            <v>300</v>
          </cell>
        </row>
        <row r="38">
          <cell r="D38" t="str">
            <v>不詳</v>
          </cell>
          <cell r="I38" t="str">
            <v xml:space="preserve">Not </v>
          </cell>
          <cell r="J38">
            <v>1400</v>
          </cell>
          <cell r="K38">
            <v>300</v>
          </cell>
          <cell r="L38">
            <v>1100</v>
          </cell>
          <cell r="M38" t="str">
            <v>-</v>
          </cell>
          <cell r="O38" t="str">
            <v>-</v>
          </cell>
          <cell r="P38" t="str">
            <v>-</v>
          </cell>
          <cell r="Q38">
            <v>2700</v>
          </cell>
          <cell r="S38">
            <v>1700</v>
          </cell>
          <cell r="T38">
            <v>1100</v>
          </cell>
        </row>
        <row r="39">
          <cell r="I39" t="str">
            <v>　reported</v>
          </cell>
        </row>
        <row r="40">
          <cell r="D40" t="str">
            <v xml:space="preserve">（再掲）   </v>
          </cell>
          <cell r="I40" t="str">
            <v>(Recount)</v>
          </cell>
        </row>
        <row r="41">
          <cell r="E41" t="str">
            <v>15歳未</v>
          </cell>
          <cell r="G41" t="str">
            <v>満</v>
          </cell>
          <cell r="I41" t="str">
            <v>Under</v>
          </cell>
          <cell r="J41">
            <v>704800</v>
          </cell>
          <cell r="K41">
            <v>364200</v>
          </cell>
          <cell r="L41">
            <v>340600</v>
          </cell>
          <cell r="M41">
            <v>199800</v>
          </cell>
          <cell r="O41">
            <v>100700</v>
          </cell>
          <cell r="P41">
            <v>99100</v>
          </cell>
          <cell r="Q41">
            <v>195900</v>
          </cell>
          <cell r="S41">
            <v>100000</v>
          </cell>
          <cell r="T41">
            <v>95900</v>
          </cell>
        </row>
        <row r="42">
          <cell r="E42" t="str">
            <v>15～64</v>
          </cell>
          <cell r="G42" t="str">
            <v>歳</v>
          </cell>
          <cell r="J42">
            <v>3662100</v>
          </cell>
          <cell r="K42">
            <v>1769700</v>
          </cell>
          <cell r="L42">
            <v>1892400</v>
          </cell>
          <cell r="M42">
            <v>905200</v>
          </cell>
          <cell r="O42">
            <v>445500</v>
          </cell>
          <cell r="P42">
            <v>459800</v>
          </cell>
          <cell r="Q42">
            <v>832100</v>
          </cell>
          <cell r="S42">
            <v>417300</v>
          </cell>
          <cell r="T42">
            <v>414800</v>
          </cell>
        </row>
        <row r="43">
          <cell r="E43" t="str">
            <v>65歳以</v>
          </cell>
          <cell r="G43" t="str">
            <v>上</v>
          </cell>
          <cell r="I43" t="str">
            <v>and over</v>
          </cell>
          <cell r="J43">
            <v>1259000</v>
          </cell>
          <cell r="K43">
            <v>531500</v>
          </cell>
          <cell r="L43">
            <v>727500</v>
          </cell>
          <cell r="M43">
            <v>331600</v>
          </cell>
          <cell r="O43">
            <v>136500</v>
          </cell>
          <cell r="P43">
            <v>195000</v>
          </cell>
          <cell r="Q43">
            <v>354400</v>
          </cell>
          <cell r="S43">
            <v>142600</v>
          </cell>
          <cell r="T43">
            <v>211800</v>
          </cell>
        </row>
        <row r="44">
          <cell r="F44" t="str">
            <v xml:space="preserve">75歳以上    </v>
          </cell>
          <cell r="I44" t="str">
            <v>and over</v>
          </cell>
          <cell r="J44">
            <v>572800</v>
          </cell>
          <cell r="K44">
            <v>217000</v>
          </cell>
          <cell r="L44">
            <v>355900</v>
          </cell>
          <cell r="M44">
            <v>149600</v>
          </cell>
          <cell r="O44">
            <v>54500</v>
          </cell>
          <cell r="P44">
            <v>95100</v>
          </cell>
          <cell r="Q44">
            <v>164700</v>
          </cell>
          <cell r="S44">
            <v>61300</v>
          </cell>
          <cell r="T44">
            <v>103500</v>
          </cell>
        </row>
        <row r="45">
          <cell r="F45" t="str">
            <v xml:space="preserve">　85歳以上    </v>
          </cell>
          <cell r="I45" t="str">
            <v>and over</v>
          </cell>
          <cell r="J45">
            <v>136300</v>
          </cell>
          <cell r="K45">
            <v>38100</v>
          </cell>
          <cell r="L45">
            <v>98200</v>
          </cell>
          <cell r="M45">
            <v>33700</v>
          </cell>
          <cell r="O45">
            <v>9300</v>
          </cell>
          <cell r="P45">
            <v>24500</v>
          </cell>
          <cell r="Q45">
            <v>39600</v>
          </cell>
          <cell r="S45">
            <v>10900</v>
          </cell>
          <cell r="T45">
            <v>28700</v>
          </cell>
        </row>
        <row r="46">
          <cell r="C46" t="str">
            <v>平均年齢</v>
          </cell>
          <cell r="I46" t="str">
            <v>Average age</v>
          </cell>
          <cell r="J46">
            <v>45</v>
          </cell>
          <cell r="K46">
            <v>43.3</v>
          </cell>
          <cell r="L46">
            <v>46.6</v>
          </cell>
          <cell r="M46">
            <v>45</v>
          </cell>
          <cell r="O46">
            <v>43.3</v>
          </cell>
          <cell r="P46">
            <v>46.5</v>
          </cell>
          <cell r="Q46">
            <v>45.8</v>
          </cell>
          <cell r="S46">
            <v>43.9</v>
          </cell>
          <cell r="T46">
            <v>47.5</v>
          </cell>
        </row>
        <row r="47">
          <cell r="C47" t="str">
            <v>年齢中位数</v>
          </cell>
          <cell r="I47" t="str">
            <v>Median age</v>
          </cell>
          <cell r="J47">
            <v>46.4</v>
          </cell>
          <cell r="K47">
            <v>44.3</v>
          </cell>
          <cell r="L47">
            <v>48.5</v>
          </cell>
          <cell r="M47">
            <v>46.9</v>
          </cell>
          <cell r="O47">
            <v>45.2</v>
          </cell>
          <cell r="P47">
            <v>48.7</v>
          </cell>
          <cell r="Q47">
            <v>47.9</v>
          </cell>
          <cell r="S47">
            <v>45.7</v>
          </cell>
          <cell r="T47">
            <v>50.1</v>
          </cell>
        </row>
        <row r="48">
          <cell r="K48" t="str">
            <v>01 北海道 市 部 All shi</v>
          </cell>
          <cell r="O48" t="str">
            <v>02 青森県 市 部 All shi</v>
          </cell>
          <cell r="S48" t="str">
            <v>03 岩手県 市 部 All shi</v>
          </cell>
        </row>
        <row r="49">
          <cell r="C49" t="str">
            <v xml:space="preserve">総数    </v>
          </cell>
          <cell r="I49" t="str">
            <v>All ages</v>
          </cell>
          <cell r="J49">
            <v>4410300</v>
          </cell>
          <cell r="K49">
            <v>2086800</v>
          </cell>
          <cell r="L49">
            <v>2323600</v>
          </cell>
          <cell r="M49">
            <v>1045000</v>
          </cell>
          <cell r="O49">
            <v>494200</v>
          </cell>
          <cell r="P49">
            <v>550800</v>
          </cell>
          <cell r="Q49">
            <v>968800</v>
          </cell>
          <cell r="S49">
            <v>460400</v>
          </cell>
          <cell r="T49">
            <v>508400</v>
          </cell>
        </row>
        <row r="50">
          <cell r="E50" t="str">
            <v>0</v>
          </cell>
          <cell r="F50" t="str">
            <v xml:space="preserve"> ～  4</v>
          </cell>
          <cell r="G50" t="str">
            <v>歳</v>
          </cell>
          <cell r="I50" t="str">
            <v>years old</v>
          </cell>
          <cell r="J50">
            <v>167100</v>
          </cell>
          <cell r="K50">
            <v>88900</v>
          </cell>
          <cell r="L50">
            <v>78300</v>
          </cell>
          <cell r="M50">
            <v>45700</v>
          </cell>
          <cell r="O50">
            <v>24000</v>
          </cell>
          <cell r="P50">
            <v>21700</v>
          </cell>
          <cell r="Q50">
            <v>39700</v>
          </cell>
          <cell r="S50">
            <v>19800</v>
          </cell>
          <cell r="T50">
            <v>19900</v>
          </cell>
        </row>
        <row r="51">
          <cell r="E51" t="str">
            <v>5</v>
          </cell>
          <cell r="F51" t="str">
            <v xml:space="preserve"> ～  9</v>
          </cell>
          <cell r="J51">
            <v>187500</v>
          </cell>
          <cell r="K51">
            <v>98200</v>
          </cell>
          <cell r="L51">
            <v>89300</v>
          </cell>
          <cell r="M51">
            <v>47900</v>
          </cell>
          <cell r="O51">
            <v>22800</v>
          </cell>
          <cell r="P51">
            <v>25100</v>
          </cell>
          <cell r="Q51">
            <v>50000</v>
          </cell>
          <cell r="S51">
            <v>25800</v>
          </cell>
          <cell r="T51">
            <v>24200</v>
          </cell>
        </row>
        <row r="52">
          <cell r="E52" t="str">
            <v>10～14</v>
          </cell>
          <cell r="J52">
            <v>192000</v>
          </cell>
          <cell r="K52">
            <v>95900</v>
          </cell>
          <cell r="L52">
            <v>96200</v>
          </cell>
          <cell r="M52">
            <v>58500</v>
          </cell>
          <cell r="O52">
            <v>29500</v>
          </cell>
          <cell r="P52">
            <v>29000</v>
          </cell>
          <cell r="Q52">
            <v>53100</v>
          </cell>
          <cell r="S52">
            <v>26000</v>
          </cell>
          <cell r="T52">
            <v>27100</v>
          </cell>
        </row>
        <row r="53">
          <cell r="E53" t="str">
            <v>15～19</v>
          </cell>
          <cell r="J53">
            <v>233400</v>
          </cell>
          <cell r="K53">
            <v>119100</v>
          </cell>
          <cell r="L53">
            <v>114200</v>
          </cell>
          <cell r="M53">
            <v>52000</v>
          </cell>
          <cell r="O53">
            <v>27600</v>
          </cell>
          <cell r="P53">
            <v>24400</v>
          </cell>
          <cell r="Q53">
            <v>44500</v>
          </cell>
          <cell r="S53">
            <v>22100</v>
          </cell>
          <cell r="T53">
            <v>22500</v>
          </cell>
        </row>
        <row r="54">
          <cell r="E54" t="str">
            <v>20～24</v>
          </cell>
          <cell r="J54">
            <v>242900</v>
          </cell>
          <cell r="K54">
            <v>125600</v>
          </cell>
          <cell r="L54">
            <v>117300</v>
          </cell>
          <cell r="M54">
            <v>52700</v>
          </cell>
          <cell r="O54">
            <v>25800</v>
          </cell>
          <cell r="P54">
            <v>26900</v>
          </cell>
          <cell r="Q54">
            <v>45000</v>
          </cell>
          <cell r="S54">
            <v>22300</v>
          </cell>
          <cell r="T54">
            <v>22700</v>
          </cell>
        </row>
        <row r="55">
          <cell r="E55" t="str">
            <v>25～29</v>
          </cell>
          <cell r="J55">
            <v>272800</v>
          </cell>
          <cell r="K55">
            <v>132500</v>
          </cell>
          <cell r="L55">
            <v>140300</v>
          </cell>
          <cell r="M55">
            <v>60800</v>
          </cell>
          <cell r="O55">
            <v>29400</v>
          </cell>
          <cell r="P55">
            <v>31500</v>
          </cell>
          <cell r="Q55">
            <v>50000</v>
          </cell>
          <cell r="S55">
            <v>25100</v>
          </cell>
          <cell r="T55">
            <v>24900</v>
          </cell>
        </row>
        <row r="56">
          <cell r="E56" t="str">
            <v>30～34</v>
          </cell>
          <cell r="J56">
            <v>320300</v>
          </cell>
          <cell r="K56">
            <v>157500</v>
          </cell>
          <cell r="L56">
            <v>162800</v>
          </cell>
          <cell r="M56">
            <v>67300</v>
          </cell>
          <cell r="O56">
            <v>32800</v>
          </cell>
          <cell r="P56">
            <v>34500</v>
          </cell>
          <cell r="Q56">
            <v>58100</v>
          </cell>
          <cell r="S56">
            <v>28600</v>
          </cell>
          <cell r="T56">
            <v>29600</v>
          </cell>
        </row>
        <row r="57">
          <cell r="E57" t="str">
            <v>35～39</v>
          </cell>
          <cell r="J57">
            <v>292100</v>
          </cell>
          <cell r="K57">
            <v>138900</v>
          </cell>
          <cell r="L57">
            <v>153200</v>
          </cell>
          <cell r="M57">
            <v>61800</v>
          </cell>
          <cell r="O57">
            <v>28700</v>
          </cell>
          <cell r="P57">
            <v>33100</v>
          </cell>
          <cell r="Q57">
            <v>58600</v>
          </cell>
          <cell r="S57">
            <v>30000</v>
          </cell>
          <cell r="T57">
            <v>28500</v>
          </cell>
        </row>
        <row r="58">
          <cell r="E58" t="str">
            <v>40～44</v>
          </cell>
          <cell r="J58">
            <v>276500</v>
          </cell>
          <cell r="K58">
            <v>135000</v>
          </cell>
          <cell r="L58">
            <v>141500</v>
          </cell>
          <cell r="M58">
            <v>68800</v>
          </cell>
          <cell r="O58">
            <v>33800</v>
          </cell>
          <cell r="P58">
            <v>35000</v>
          </cell>
          <cell r="Q58">
            <v>62400</v>
          </cell>
          <cell r="S58">
            <v>32300</v>
          </cell>
          <cell r="T58">
            <v>30000</v>
          </cell>
        </row>
        <row r="59">
          <cell r="E59" t="str">
            <v>45～49</v>
          </cell>
          <cell r="J59">
            <v>274600</v>
          </cell>
          <cell r="K59">
            <v>129300</v>
          </cell>
          <cell r="L59">
            <v>145300</v>
          </cell>
          <cell r="M59">
            <v>70300</v>
          </cell>
          <cell r="O59">
            <v>35200</v>
          </cell>
          <cell r="P59">
            <v>35100</v>
          </cell>
          <cell r="Q59">
            <v>62500</v>
          </cell>
          <cell r="S59">
            <v>30600</v>
          </cell>
          <cell r="T59">
            <v>31900</v>
          </cell>
        </row>
        <row r="60">
          <cell r="E60" t="str">
            <v>50～54</v>
          </cell>
          <cell r="J60">
            <v>334800</v>
          </cell>
          <cell r="K60">
            <v>161900</v>
          </cell>
          <cell r="L60">
            <v>172900</v>
          </cell>
          <cell r="M60">
            <v>76800</v>
          </cell>
          <cell r="O60">
            <v>37100</v>
          </cell>
          <cell r="P60">
            <v>39800</v>
          </cell>
          <cell r="Q60">
            <v>70900</v>
          </cell>
          <cell r="S60">
            <v>34900</v>
          </cell>
          <cell r="T60">
            <v>36000</v>
          </cell>
        </row>
        <row r="61">
          <cell r="E61" t="str">
            <v>55～59</v>
          </cell>
          <cell r="J61">
            <v>377500</v>
          </cell>
          <cell r="K61">
            <v>171200</v>
          </cell>
          <cell r="L61">
            <v>206200</v>
          </cell>
          <cell r="M61">
            <v>87000</v>
          </cell>
          <cell r="O61">
            <v>41600</v>
          </cell>
          <cell r="P61">
            <v>45400</v>
          </cell>
          <cell r="Q61">
            <v>70200</v>
          </cell>
          <cell r="S61">
            <v>35000</v>
          </cell>
          <cell r="T61">
            <v>35200</v>
          </cell>
        </row>
        <row r="62">
          <cell r="E62" t="str">
            <v>60～64</v>
          </cell>
          <cell r="J62">
            <v>306300</v>
          </cell>
          <cell r="K62">
            <v>140300</v>
          </cell>
          <cell r="L62">
            <v>166000</v>
          </cell>
          <cell r="M62">
            <v>69400</v>
          </cell>
          <cell r="O62">
            <v>31700</v>
          </cell>
          <cell r="P62">
            <v>37800</v>
          </cell>
          <cell r="Q62">
            <v>59700</v>
          </cell>
          <cell r="S62">
            <v>28000</v>
          </cell>
          <cell r="T62">
            <v>31700</v>
          </cell>
        </row>
        <row r="63">
          <cell r="E63" t="str">
            <v>65～69</v>
          </cell>
          <cell r="J63">
            <v>264000</v>
          </cell>
          <cell r="K63">
            <v>120800</v>
          </cell>
          <cell r="L63">
            <v>143300</v>
          </cell>
          <cell r="M63">
            <v>64300</v>
          </cell>
          <cell r="O63">
            <v>31300</v>
          </cell>
          <cell r="P63">
            <v>33000</v>
          </cell>
          <cell r="Q63">
            <v>63800</v>
          </cell>
          <cell r="S63">
            <v>26100</v>
          </cell>
          <cell r="T63">
            <v>37700</v>
          </cell>
        </row>
        <row r="64">
          <cell r="E64" t="str">
            <v>70～74</v>
          </cell>
          <cell r="J64">
            <v>248800</v>
          </cell>
          <cell r="K64">
            <v>113800</v>
          </cell>
          <cell r="L64">
            <v>135000</v>
          </cell>
          <cell r="M64">
            <v>65500</v>
          </cell>
          <cell r="O64">
            <v>28200</v>
          </cell>
          <cell r="P64">
            <v>37200</v>
          </cell>
          <cell r="Q64">
            <v>66900</v>
          </cell>
          <cell r="S64">
            <v>30200</v>
          </cell>
          <cell r="T64">
            <v>36700</v>
          </cell>
        </row>
        <row r="65">
          <cell r="E65" t="str">
            <v>75～79</v>
          </cell>
          <cell r="J65">
            <v>196100</v>
          </cell>
          <cell r="K65">
            <v>83900</v>
          </cell>
          <cell r="L65">
            <v>112200</v>
          </cell>
          <cell r="M65">
            <v>46500</v>
          </cell>
          <cell r="O65">
            <v>19900</v>
          </cell>
          <cell r="P65">
            <v>26600</v>
          </cell>
          <cell r="Q65">
            <v>52200</v>
          </cell>
          <cell r="S65">
            <v>22900</v>
          </cell>
          <cell r="T65">
            <v>29400</v>
          </cell>
        </row>
        <row r="66">
          <cell r="E66" t="str">
            <v>80～84</v>
          </cell>
          <cell r="J66">
            <v>124700</v>
          </cell>
          <cell r="K66">
            <v>46900</v>
          </cell>
          <cell r="L66">
            <v>77700</v>
          </cell>
          <cell r="M66">
            <v>28500</v>
          </cell>
          <cell r="O66">
            <v>9900</v>
          </cell>
          <cell r="P66">
            <v>18600</v>
          </cell>
          <cell r="Q66">
            <v>33400</v>
          </cell>
          <cell r="S66">
            <v>12200</v>
          </cell>
          <cell r="T66">
            <v>21100</v>
          </cell>
        </row>
        <row r="67">
          <cell r="E67" t="str">
            <v>85～89</v>
          </cell>
          <cell r="J67">
            <v>62600</v>
          </cell>
          <cell r="K67">
            <v>19400</v>
          </cell>
          <cell r="L67">
            <v>43200</v>
          </cell>
          <cell r="M67">
            <v>14200</v>
          </cell>
          <cell r="O67">
            <v>3400</v>
          </cell>
          <cell r="P67">
            <v>10800</v>
          </cell>
          <cell r="Q67">
            <v>16300</v>
          </cell>
          <cell r="S67">
            <v>4700</v>
          </cell>
          <cell r="T67">
            <v>11600</v>
          </cell>
        </row>
        <row r="68">
          <cell r="E68" t="str">
            <v>90～94</v>
          </cell>
          <cell r="J68">
            <v>26700</v>
          </cell>
          <cell r="K68">
            <v>6000</v>
          </cell>
          <cell r="L68">
            <v>20700</v>
          </cell>
          <cell r="M68">
            <v>5200</v>
          </cell>
          <cell r="O68">
            <v>1400</v>
          </cell>
          <cell r="P68">
            <v>3800</v>
          </cell>
          <cell r="Q68">
            <v>6800</v>
          </cell>
          <cell r="S68">
            <v>1700</v>
          </cell>
          <cell r="T68">
            <v>5100</v>
          </cell>
        </row>
        <row r="69">
          <cell r="E69" t="str">
            <v>95～99</v>
          </cell>
          <cell r="J69">
            <v>7600</v>
          </cell>
          <cell r="K69">
            <v>1300</v>
          </cell>
          <cell r="L69">
            <v>6300</v>
          </cell>
          <cell r="M69">
            <v>1400</v>
          </cell>
          <cell r="O69">
            <v>100</v>
          </cell>
          <cell r="P69">
            <v>1300</v>
          </cell>
          <cell r="Q69">
            <v>1800</v>
          </cell>
          <cell r="S69">
            <v>500</v>
          </cell>
          <cell r="T69">
            <v>1300</v>
          </cell>
        </row>
        <row r="70">
          <cell r="D70" t="str">
            <v>100</v>
          </cell>
          <cell r="F70" t="str">
            <v>歳以上</v>
          </cell>
          <cell r="I70" t="str">
            <v>and over</v>
          </cell>
          <cell r="J70">
            <v>700</v>
          </cell>
          <cell r="K70" t="str">
            <v>-</v>
          </cell>
          <cell r="L70">
            <v>600</v>
          </cell>
          <cell r="M70">
            <v>200</v>
          </cell>
          <cell r="O70" t="str">
            <v>-</v>
          </cell>
          <cell r="P70">
            <v>200</v>
          </cell>
          <cell r="Q70">
            <v>200</v>
          </cell>
          <cell r="S70" t="str">
            <v>-</v>
          </cell>
          <cell r="T70">
            <v>200</v>
          </cell>
        </row>
        <row r="71">
          <cell r="D71" t="str">
            <v>不詳</v>
          </cell>
          <cell r="I71" t="str">
            <v xml:space="preserve">Not </v>
          </cell>
          <cell r="J71">
            <v>1400</v>
          </cell>
          <cell r="K71">
            <v>300</v>
          </cell>
          <cell r="L71">
            <v>1100</v>
          </cell>
          <cell r="M71" t="str">
            <v>-</v>
          </cell>
          <cell r="O71" t="str">
            <v>-</v>
          </cell>
          <cell r="P71" t="str">
            <v>-</v>
          </cell>
          <cell r="Q71">
            <v>2700</v>
          </cell>
          <cell r="S71">
            <v>1700</v>
          </cell>
          <cell r="T71">
            <v>1100</v>
          </cell>
        </row>
        <row r="72">
          <cell r="I72" t="str">
            <v xml:space="preserve"> reported</v>
          </cell>
        </row>
        <row r="73">
          <cell r="D73" t="str">
            <v xml:space="preserve">（再掲）    </v>
          </cell>
          <cell r="I73" t="str">
            <v>(Recount)</v>
          </cell>
        </row>
        <row r="74">
          <cell r="E74" t="str">
            <v xml:space="preserve">15歳未満    </v>
          </cell>
          <cell r="I74" t="str">
            <v>Under</v>
          </cell>
          <cell r="J74">
            <v>546700</v>
          </cell>
          <cell r="K74">
            <v>283000</v>
          </cell>
          <cell r="L74">
            <v>263700</v>
          </cell>
          <cell r="M74">
            <v>152100</v>
          </cell>
          <cell r="O74">
            <v>76300</v>
          </cell>
          <cell r="P74">
            <v>75800</v>
          </cell>
          <cell r="Q74">
            <v>142700</v>
          </cell>
          <cell r="S74">
            <v>71600</v>
          </cell>
          <cell r="T74">
            <v>71200</v>
          </cell>
        </row>
        <row r="75">
          <cell r="E75" t="str">
            <v>15～64</v>
          </cell>
          <cell r="G75" t="str">
            <v>歳</v>
          </cell>
          <cell r="J75">
            <v>2931100</v>
          </cell>
          <cell r="K75">
            <v>1411300</v>
          </cell>
          <cell r="L75">
            <v>1519800</v>
          </cell>
          <cell r="M75">
            <v>667100</v>
          </cell>
          <cell r="O75">
            <v>323600</v>
          </cell>
          <cell r="P75">
            <v>343500</v>
          </cell>
          <cell r="Q75">
            <v>581900</v>
          </cell>
          <cell r="S75">
            <v>288900</v>
          </cell>
          <cell r="T75">
            <v>293000</v>
          </cell>
        </row>
        <row r="76">
          <cell r="E76" t="str">
            <v>65歳以上</v>
          </cell>
          <cell r="I76" t="str">
            <v>and over</v>
          </cell>
          <cell r="J76">
            <v>931100</v>
          </cell>
          <cell r="K76">
            <v>392100</v>
          </cell>
          <cell r="L76">
            <v>539000</v>
          </cell>
          <cell r="M76">
            <v>225800</v>
          </cell>
          <cell r="O76">
            <v>94200</v>
          </cell>
          <cell r="P76">
            <v>131500</v>
          </cell>
          <cell r="Q76">
            <v>241400</v>
          </cell>
          <cell r="S76">
            <v>98300</v>
          </cell>
          <cell r="T76">
            <v>143100</v>
          </cell>
        </row>
        <row r="77">
          <cell r="F77" t="str">
            <v xml:space="preserve">75歳以上    </v>
          </cell>
          <cell r="I77" t="str">
            <v>and over</v>
          </cell>
          <cell r="J77">
            <v>418300</v>
          </cell>
          <cell r="K77">
            <v>157600</v>
          </cell>
          <cell r="L77">
            <v>260700</v>
          </cell>
          <cell r="M77">
            <v>96000</v>
          </cell>
          <cell r="O77">
            <v>34700</v>
          </cell>
          <cell r="P77">
            <v>61300</v>
          </cell>
          <cell r="Q77">
            <v>110700</v>
          </cell>
          <cell r="S77">
            <v>42000</v>
          </cell>
          <cell r="T77">
            <v>68700</v>
          </cell>
        </row>
        <row r="78">
          <cell r="F78" t="str">
            <v xml:space="preserve"> 85歳以上    </v>
          </cell>
          <cell r="I78" t="str">
            <v>and over</v>
          </cell>
          <cell r="J78">
            <v>97500</v>
          </cell>
          <cell r="K78">
            <v>26700</v>
          </cell>
          <cell r="L78">
            <v>70800</v>
          </cell>
          <cell r="M78">
            <v>21000</v>
          </cell>
          <cell r="O78">
            <v>4900</v>
          </cell>
          <cell r="P78">
            <v>16100</v>
          </cell>
          <cell r="Q78">
            <v>25100</v>
          </cell>
          <cell r="S78">
            <v>6900</v>
          </cell>
          <cell r="T78">
            <v>18200</v>
          </cell>
        </row>
        <row r="79">
          <cell r="C79" t="str">
            <v>平均年齢</v>
          </cell>
          <cell r="I79" t="str">
            <v>Average age</v>
          </cell>
          <cell r="J79">
            <v>44.4</v>
          </cell>
          <cell r="K79">
            <v>42.7</v>
          </cell>
          <cell r="L79">
            <v>46</v>
          </cell>
          <cell r="M79">
            <v>44</v>
          </cell>
          <cell r="O79">
            <v>42.5</v>
          </cell>
          <cell r="P79">
            <v>45.4</v>
          </cell>
          <cell r="Q79">
            <v>45.2</v>
          </cell>
          <cell r="S79">
            <v>43.5</v>
          </cell>
          <cell r="T79">
            <v>46.8</v>
          </cell>
        </row>
        <row r="80">
          <cell r="C80" t="str">
            <v>年齢中位数</v>
          </cell>
          <cell r="I80" t="str">
            <v>Median age</v>
          </cell>
          <cell r="J80">
            <v>45.4</v>
          </cell>
          <cell r="K80">
            <v>43.2</v>
          </cell>
          <cell r="L80">
            <v>47.4</v>
          </cell>
          <cell r="M80">
            <v>45.5</v>
          </cell>
          <cell r="O80">
            <v>43.8</v>
          </cell>
          <cell r="P80">
            <v>47.1</v>
          </cell>
          <cell r="Q80">
            <v>46.8</v>
          </cell>
          <cell r="S80">
            <v>44.6</v>
          </cell>
          <cell r="T80">
            <v>48.9</v>
          </cell>
        </row>
        <row r="81">
          <cell r="K81" t="str">
            <v>04 宮   城   県 Miyagi-ken</v>
          </cell>
          <cell r="O81" t="str">
            <v>05 秋   田   県 Akita-ken</v>
          </cell>
          <cell r="S81" t="str">
            <v>06 山   形   県 Yamagata-ken</v>
          </cell>
        </row>
        <row r="82">
          <cell r="C82" t="str">
            <v xml:space="preserve">総数    </v>
          </cell>
          <cell r="I82" t="str">
            <v>All ages</v>
          </cell>
          <cell r="J82">
            <v>2360000</v>
          </cell>
          <cell r="K82">
            <v>1143100</v>
          </cell>
          <cell r="L82">
            <v>1216900</v>
          </cell>
          <cell r="M82">
            <v>1145500</v>
          </cell>
          <cell r="O82">
            <v>529800</v>
          </cell>
          <cell r="P82">
            <v>615600</v>
          </cell>
          <cell r="Q82">
            <v>1216100</v>
          </cell>
          <cell r="S82">
            <v>579500</v>
          </cell>
          <cell r="T82">
            <v>636600</v>
          </cell>
        </row>
        <row r="83">
          <cell r="E83" t="str">
            <v>0</v>
          </cell>
          <cell r="F83" t="str">
            <v xml:space="preserve"> ～  4</v>
          </cell>
          <cell r="G83" t="str">
            <v>歳</v>
          </cell>
          <cell r="I83" t="str">
            <v>years old</v>
          </cell>
          <cell r="J83">
            <v>98100</v>
          </cell>
          <cell r="K83">
            <v>52600</v>
          </cell>
          <cell r="L83">
            <v>45500</v>
          </cell>
          <cell r="M83">
            <v>33600</v>
          </cell>
          <cell r="O83">
            <v>16800</v>
          </cell>
          <cell r="P83">
            <v>16800</v>
          </cell>
          <cell r="Q83">
            <v>45600</v>
          </cell>
          <cell r="S83">
            <v>22600</v>
          </cell>
          <cell r="T83">
            <v>23000</v>
          </cell>
        </row>
        <row r="84">
          <cell r="E84" t="str">
            <v>5</v>
          </cell>
          <cell r="F84" t="str">
            <v xml:space="preserve"> ～  9</v>
          </cell>
          <cell r="J84">
            <v>107100</v>
          </cell>
          <cell r="K84">
            <v>53700</v>
          </cell>
          <cell r="L84">
            <v>53400</v>
          </cell>
          <cell r="M84">
            <v>45400</v>
          </cell>
          <cell r="O84">
            <v>23400</v>
          </cell>
          <cell r="P84">
            <v>21900</v>
          </cell>
          <cell r="Q84">
            <v>53200</v>
          </cell>
          <cell r="S84">
            <v>26600</v>
          </cell>
          <cell r="T84">
            <v>26600</v>
          </cell>
        </row>
        <row r="85">
          <cell r="E85" t="str">
            <v>10～14</v>
          </cell>
          <cell r="J85">
            <v>120900</v>
          </cell>
          <cell r="K85">
            <v>63100</v>
          </cell>
          <cell r="L85">
            <v>57800</v>
          </cell>
          <cell r="M85">
            <v>55100</v>
          </cell>
          <cell r="O85">
            <v>27500</v>
          </cell>
          <cell r="P85">
            <v>27500</v>
          </cell>
          <cell r="Q85">
            <v>61300</v>
          </cell>
          <cell r="S85">
            <v>29900</v>
          </cell>
          <cell r="T85">
            <v>31500</v>
          </cell>
        </row>
        <row r="86">
          <cell r="E86" t="str">
            <v>15～19</v>
          </cell>
          <cell r="J86">
            <v>135000</v>
          </cell>
          <cell r="K86">
            <v>68900</v>
          </cell>
          <cell r="L86">
            <v>66000</v>
          </cell>
          <cell r="M86">
            <v>57700</v>
          </cell>
          <cell r="O86">
            <v>29400</v>
          </cell>
          <cell r="P86">
            <v>28200</v>
          </cell>
          <cell r="Q86">
            <v>61300</v>
          </cell>
          <cell r="S86">
            <v>28300</v>
          </cell>
          <cell r="T86">
            <v>32900</v>
          </cell>
        </row>
        <row r="87">
          <cell r="E87" t="str">
            <v>20～24</v>
          </cell>
          <cell r="J87">
            <v>152200</v>
          </cell>
          <cell r="K87">
            <v>73100</v>
          </cell>
          <cell r="L87">
            <v>79100</v>
          </cell>
          <cell r="M87">
            <v>45600</v>
          </cell>
          <cell r="O87">
            <v>21800</v>
          </cell>
          <cell r="P87">
            <v>23800</v>
          </cell>
          <cell r="Q87">
            <v>54600</v>
          </cell>
          <cell r="S87">
            <v>28100</v>
          </cell>
          <cell r="T87">
            <v>26500</v>
          </cell>
        </row>
        <row r="88">
          <cell r="E88" t="str">
            <v>25～29</v>
          </cell>
          <cell r="J88">
            <v>151200</v>
          </cell>
          <cell r="K88">
            <v>76900</v>
          </cell>
          <cell r="L88">
            <v>74300</v>
          </cell>
          <cell r="M88">
            <v>57500</v>
          </cell>
          <cell r="O88">
            <v>29600</v>
          </cell>
          <cell r="P88">
            <v>27900</v>
          </cell>
          <cell r="Q88">
            <v>63400</v>
          </cell>
          <cell r="S88">
            <v>32500</v>
          </cell>
          <cell r="T88">
            <v>30900</v>
          </cell>
        </row>
        <row r="89">
          <cell r="E89" t="str">
            <v>30～34</v>
          </cell>
          <cell r="J89">
            <v>158400</v>
          </cell>
          <cell r="K89">
            <v>82200</v>
          </cell>
          <cell r="L89">
            <v>76300</v>
          </cell>
          <cell r="M89">
            <v>60700</v>
          </cell>
          <cell r="O89">
            <v>29600</v>
          </cell>
          <cell r="P89">
            <v>31100</v>
          </cell>
          <cell r="Q89">
            <v>65600</v>
          </cell>
          <cell r="S89">
            <v>31800</v>
          </cell>
          <cell r="T89">
            <v>33800</v>
          </cell>
        </row>
        <row r="90">
          <cell r="E90" t="str">
            <v>35～39</v>
          </cell>
          <cell r="J90">
            <v>150500</v>
          </cell>
          <cell r="K90">
            <v>74900</v>
          </cell>
          <cell r="L90">
            <v>75700</v>
          </cell>
          <cell r="M90">
            <v>59800</v>
          </cell>
          <cell r="O90">
            <v>28800</v>
          </cell>
          <cell r="P90">
            <v>31000</v>
          </cell>
          <cell r="Q90">
            <v>66500</v>
          </cell>
          <cell r="S90">
            <v>36000</v>
          </cell>
          <cell r="T90">
            <v>30400</v>
          </cell>
        </row>
        <row r="91">
          <cell r="E91" t="str">
            <v>40～44</v>
          </cell>
          <cell r="J91">
            <v>147500</v>
          </cell>
          <cell r="K91">
            <v>72800</v>
          </cell>
          <cell r="L91">
            <v>74700</v>
          </cell>
          <cell r="M91">
            <v>63500</v>
          </cell>
          <cell r="O91">
            <v>31300</v>
          </cell>
          <cell r="P91">
            <v>32200</v>
          </cell>
          <cell r="Q91">
            <v>73500</v>
          </cell>
          <cell r="S91">
            <v>36600</v>
          </cell>
          <cell r="T91">
            <v>36800</v>
          </cell>
        </row>
        <row r="92">
          <cell r="E92" t="str">
            <v>45～49</v>
          </cell>
          <cell r="J92">
            <v>151600</v>
          </cell>
          <cell r="K92">
            <v>74400</v>
          </cell>
          <cell r="L92">
            <v>77200</v>
          </cell>
          <cell r="M92">
            <v>79600</v>
          </cell>
          <cell r="O92">
            <v>37000</v>
          </cell>
          <cell r="P92">
            <v>42600</v>
          </cell>
          <cell r="Q92">
            <v>78300</v>
          </cell>
          <cell r="S92">
            <v>37900</v>
          </cell>
          <cell r="T92">
            <v>40400</v>
          </cell>
        </row>
        <row r="93">
          <cell r="E93" t="str">
            <v>50～54</v>
          </cell>
          <cell r="J93">
            <v>169100</v>
          </cell>
          <cell r="K93">
            <v>82500</v>
          </cell>
          <cell r="L93">
            <v>86600</v>
          </cell>
          <cell r="M93">
            <v>97200</v>
          </cell>
          <cell r="O93">
            <v>46200</v>
          </cell>
          <cell r="P93">
            <v>51000</v>
          </cell>
          <cell r="Q93">
            <v>90800</v>
          </cell>
          <cell r="S93">
            <v>45600</v>
          </cell>
          <cell r="T93">
            <v>45200</v>
          </cell>
        </row>
        <row r="94">
          <cell r="E94" t="str">
            <v>55～59</v>
          </cell>
          <cell r="J94">
            <v>179100</v>
          </cell>
          <cell r="K94">
            <v>87400</v>
          </cell>
          <cell r="L94">
            <v>91700</v>
          </cell>
          <cell r="M94">
            <v>97000</v>
          </cell>
          <cell r="O94">
            <v>48100</v>
          </cell>
          <cell r="P94">
            <v>49000</v>
          </cell>
          <cell r="Q94">
            <v>100200</v>
          </cell>
          <cell r="S94">
            <v>51800</v>
          </cell>
          <cell r="T94">
            <v>48400</v>
          </cell>
        </row>
        <row r="95">
          <cell r="E95" t="str">
            <v>60～64</v>
          </cell>
          <cell r="J95">
            <v>141700</v>
          </cell>
          <cell r="K95">
            <v>70200</v>
          </cell>
          <cell r="L95">
            <v>71500</v>
          </cell>
          <cell r="M95">
            <v>70500</v>
          </cell>
          <cell r="O95">
            <v>31100</v>
          </cell>
          <cell r="P95">
            <v>39400</v>
          </cell>
          <cell r="Q95">
            <v>79200</v>
          </cell>
          <cell r="S95">
            <v>37200</v>
          </cell>
          <cell r="T95">
            <v>42100</v>
          </cell>
        </row>
        <row r="96">
          <cell r="E96" t="str">
            <v>65～69</v>
          </cell>
          <cell r="J96">
            <v>141500</v>
          </cell>
          <cell r="K96">
            <v>67200</v>
          </cell>
          <cell r="L96">
            <v>74300</v>
          </cell>
          <cell r="M96">
            <v>86100</v>
          </cell>
          <cell r="O96">
            <v>39300</v>
          </cell>
          <cell r="P96">
            <v>46700</v>
          </cell>
          <cell r="Q96">
            <v>82800</v>
          </cell>
          <cell r="S96">
            <v>39000</v>
          </cell>
          <cell r="T96">
            <v>43800</v>
          </cell>
        </row>
        <row r="97">
          <cell r="E97" t="str">
            <v>70～74</v>
          </cell>
          <cell r="J97">
            <v>130600</v>
          </cell>
          <cell r="K97">
            <v>59400</v>
          </cell>
          <cell r="L97">
            <v>71200</v>
          </cell>
          <cell r="M97">
            <v>82100</v>
          </cell>
          <cell r="O97">
            <v>35600</v>
          </cell>
          <cell r="P97">
            <v>46500</v>
          </cell>
          <cell r="Q97">
            <v>76500</v>
          </cell>
          <cell r="S97">
            <v>36400</v>
          </cell>
          <cell r="T97">
            <v>40100</v>
          </cell>
        </row>
        <row r="98">
          <cell r="E98" t="str">
            <v>75～79</v>
          </cell>
          <cell r="J98">
            <v>100000</v>
          </cell>
          <cell r="K98">
            <v>43100</v>
          </cell>
          <cell r="L98">
            <v>57000</v>
          </cell>
          <cell r="M98">
            <v>73400</v>
          </cell>
          <cell r="O98">
            <v>30400</v>
          </cell>
          <cell r="P98">
            <v>43000</v>
          </cell>
          <cell r="Q98">
            <v>73700</v>
          </cell>
          <cell r="S98">
            <v>28600</v>
          </cell>
          <cell r="T98">
            <v>45100</v>
          </cell>
        </row>
        <row r="99">
          <cell r="E99" t="str">
            <v>80～84</v>
          </cell>
          <cell r="J99">
            <v>67100</v>
          </cell>
          <cell r="K99">
            <v>24500</v>
          </cell>
          <cell r="L99">
            <v>42600</v>
          </cell>
          <cell r="M99">
            <v>46600</v>
          </cell>
          <cell r="O99">
            <v>16200</v>
          </cell>
          <cell r="P99">
            <v>30300</v>
          </cell>
          <cell r="Q99">
            <v>51500</v>
          </cell>
          <cell r="S99">
            <v>18200</v>
          </cell>
          <cell r="T99">
            <v>33300</v>
          </cell>
        </row>
        <row r="100">
          <cell r="E100" t="str">
            <v>85～89</v>
          </cell>
          <cell r="J100">
            <v>38600</v>
          </cell>
          <cell r="K100">
            <v>11100</v>
          </cell>
          <cell r="L100">
            <v>27600</v>
          </cell>
          <cell r="M100">
            <v>20200</v>
          </cell>
          <cell r="O100">
            <v>4900</v>
          </cell>
          <cell r="P100">
            <v>15300</v>
          </cell>
          <cell r="Q100">
            <v>24300</v>
          </cell>
          <cell r="S100">
            <v>8500</v>
          </cell>
          <cell r="T100">
            <v>15700</v>
          </cell>
        </row>
        <row r="101">
          <cell r="E101" t="str">
            <v>90～94</v>
          </cell>
          <cell r="J101">
            <v>13800</v>
          </cell>
          <cell r="K101">
            <v>3600</v>
          </cell>
          <cell r="L101">
            <v>10200</v>
          </cell>
          <cell r="M101">
            <v>10600</v>
          </cell>
          <cell r="O101">
            <v>2200</v>
          </cell>
          <cell r="P101">
            <v>8300</v>
          </cell>
          <cell r="Q101">
            <v>10200</v>
          </cell>
          <cell r="S101">
            <v>2900</v>
          </cell>
          <cell r="T101">
            <v>7400</v>
          </cell>
        </row>
        <row r="102">
          <cell r="E102" t="str">
            <v>95～99</v>
          </cell>
          <cell r="J102">
            <v>4200</v>
          </cell>
          <cell r="K102">
            <v>800</v>
          </cell>
          <cell r="L102">
            <v>3400</v>
          </cell>
          <cell r="M102">
            <v>2300</v>
          </cell>
          <cell r="O102">
            <v>400</v>
          </cell>
          <cell r="P102">
            <v>2000</v>
          </cell>
          <cell r="Q102">
            <v>2100</v>
          </cell>
          <cell r="S102">
            <v>400</v>
          </cell>
          <cell r="T102">
            <v>1700</v>
          </cell>
        </row>
        <row r="103">
          <cell r="D103" t="str">
            <v>100</v>
          </cell>
          <cell r="F103" t="str">
            <v>歳以上</v>
          </cell>
          <cell r="I103" t="str">
            <v>and over</v>
          </cell>
          <cell r="J103">
            <v>500</v>
          </cell>
          <cell r="K103" t="str">
            <v>-</v>
          </cell>
          <cell r="L103">
            <v>500</v>
          </cell>
          <cell r="M103">
            <v>300</v>
          </cell>
          <cell r="O103" t="str">
            <v>-</v>
          </cell>
          <cell r="P103">
            <v>300</v>
          </cell>
          <cell r="Q103">
            <v>100</v>
          </cell>
          <cell r="S103" t="str">
            <v>-</v>
          </cell>
          <cell r="T103">
            <v>100</v>
          </cell>
        </row>
        <row r="104">
          <cell r="D104" t="str">
            <v>不詳</v>
          </cell>
          <cell r="I104" t="str">
            <v xml:space="preserve">Not </v>
          </cell>
          <cell r="J104">
            <v>1400</v>
          </cell>
          <cell r="K104">
            <v>1000</v>
          </cell>
          <cell r="L104">
            <v>500</v>
          </cell>
          <cell r="M104">
            <v>700</v>
          </cell>
          <cell r="O104">
            <v>200</v>
          </cell>
          <cell r="P104">
            <v>500</v>
          </cell>
          <cell r="Q104">
            <v>1300</v>
          </cell>
          <cell r="S104">
            <v>500</v>
          </cell>
          <cell r="T104">
            <v>800</v>
          </cell>
        </row>
        <row r="105">
          <cell r="I105" t="str">
            <v>　reported</v>
          </cell>
        </row>
        <row r="106">
          <cell r="D106" t="str">
            <v xml:space="preserve">（再掲）   </v>
          </cell>
          <cell r="I106" t="str">
            <v>(Recount)</v>
          </cell>
        </row>
        <row r="107">
          <cell r="E107" t="str">
            <v>15歳未</v>
          </cell>
          <cell r="G107" t="str">
            <v>満</v>
          </cell>
          <cell r="I107" t="str">
            <v>Under</v>
          </cell>
          <cell r="J107">
            <v>326000</v>
          </cell>
          <cell r="K107">
            <v>169400</v>
          </cell>
          <cell r="L107">
            <v>156600</v>
          </cell>
          <cell r="M107">
            <v>134100</v>
          </cell>
          <cell r="O107">
            <v>67800</v>
          </cell>
          <cell r="P107">
            <v>66300</v>
          </cell>
          <cell r="Q107">
            <v>160200</v>
          </cell>
          <cell r="S107">
            <v>79100</v>
          </cell>
          <cell r="T107">
            <v>81100</v>
          </cell>
        </row>
        <row r="108">
          <cell r="E108" t="str">
            <v>15～64</v>
          </cell>
          <cell r="G108" t="str">
            <v>歳</v>
          </cell>
          <cell r="J108">
            <v>1536300</v>
          </cell>
          <cell r="K108">
            <v>763100</v>
          </cell>
          <cell r="L108">
            <v>773100</v>
          </cell>
          <cell r="M108">
            <v>689100</v>
          </cell>
          <cell r="O108">
            <v>332800</v>
          </cell>
          <cell r="P108">
            <v>356300</v>
          </cell>
          <cell r="Q108">
            <v>733300</v>
          </cell>
          <cell r="S108">
            <v>366000</v>
          </cell>
          <cell r="T108">
            <v>367400</v>
          </cell>
        </row>
        <row r="109">
          <cell r="E109" t="str">
            <v>65歳以</v>
          </cell>
          <cell r="G109" t="str">
            <v>上</v>
          </cell>
          <cell r="I109" t="str">
            <v>and over</v>
          </cell>
          <cell r="J109">
            <v>496300</v>
          </cell>
          <cell r="K109">
            <v>209600</v>
          </cell>
          <cell r="L109">
            <v>286700</v>
          </cell>
          <cell r="M109">
            <v>321600</v>
          </cell>
          <cell r="O109">
            <v>129000</v>
          </cell>
          <cell r="P109">
            <v>192600</v>
          </cell>
          <cell r="Q109">
            <v>321200</v>
          </cell>
          <cell r="S109">
            <v>133900</v>
          </cell>
          <cell r="T109">
            <v>187300</v>
          </cell>
        </row>
        <row r="110">
          <cell r="F110" t="str">
            <v xml:space="preserve">75歳以上    </v>
          </cell>
          <cell r="I110" t="str">
            <v>and over</v>
          </cell>
          <cell r="J110">
            <v>224300</v>
          </cell>
          <cell r="K110">
            <v>83100</v>
          </cell>
          <cell r="L110">
            <v>141200</v>
          </cell>
          <cell r="M110">
            <v>153400</v>
          </cell>
          <cell r="O110">
            <v>54100</v>
          </cell>
          <cell r="P110">
            <v>99300</v>
          </cell>
          <cell r="Q110">
            <v>161900</v>
          </cell>
          <cell r="S110">
            <v>58500</v>
          </cell>
          <cell r="T110">
            <v>103400</v>
          </cell>
        </row>
        <row r="111">
          <cell r="F111" t="str">
            <v xml:space="preserve">　85歳以上    </v>
          </cell>
          <cell r="I111" t="str">
            <v>and over</v>
          </cell>
          <cell r="J111">
            <v>57200</v>
          </cell>
          <cell r="K111">
            <v>15500</v>
          </cell>
          <cell r="L111">
            <v>41700</v>
          </cell>
          <cell r="M111">
            <v>33400</v>
          </cell>
          <cell r="O111">
            <v>7500</v>
          </cell>
          <cell r="P111">
            <v>26000</v>
          </cell>
          <cell r="Q111">
            <v>36700</v>
          </cell>
          <cell r="S111">
            <v>11800</v>
          </cell>
          <cell r="T111">
            <v>24900</v>
          </cell>
        </row>
        <row r="112">
          <cell r="C112" t="str">
            <v>平均年齢</v>
          </cell>
          <cell r="I112" t="str">
            <v>Average age</v>
          </cell>
          <cell r="J112">
            <v>43.3</v>
          </cell>
          <cell r="K112">
            <v>41.7</v>
          </cell>
          <cell r="L112">
            <v>44.8</v>
          </cell>
          <cell r="M112">
            <v>47.8</v>
          </cell>
          <cell r="O112">
            <v>45.7</v>
          </cell>
          <cell r="P112">
            <v>49.7</v>
          </cell>
          <cell r="Q112">
            <v>46.6</v>
          </cell>
          <cell r="S112">
            <v>45.1</v>
          </cell>
          <cell r="T112">
            <v>48</v>
          </cell>
        </row>
        <row r="113">
          <cell r="C113" t="str">
            <v>年齢中位数</v>
          </cell>
          <cell r="I113" t="str">
            <v>Median age</v>
          </cell>
          <cell r="J113">
            <v>43.7</v>
          </cell>
          <cell r="K113">
            <v>41.8</v>
          </cell>
          <cell r="L113">
            <v>45.3</v>
          </cell>
          <cell r="M113">
            <v>50.8</v>
          </cell>
          <cell r="O113">
            <v>48.7</v>
          </cell>
          <cell r="P113">
            <v>52.5</v>
          </cell>
          <cell r="Q113">
            <v>49.1</v>
          </cell>
          <cell r="S113">
            <v>47.3</v>
          </cell>
          <cell r="T113">
            <v>50.7</v>
          </cell>
        </row>
        <row r="114">
          <cell r="K114" t="str">
            <v>04 宮城県 市 部 All shi</v>
          </cell>
          <cell r="O114" t="str">
            <v>05 秋田県 市 部 All shi</v>
          </cell>
          <cell r="S114" t="str">
            <v>06 山形県 市 部 All shi</v>
          </cell>
        </row>
        <row r="115">
          <cell r="C115" t="str">
            <v xml:space="preserve">総数    </v>
          </cell>
          <cell r="I115" t="str">
            <v>All ages</v>
          </cell>
          <cell r="J115">
            <v>1845900</v>
          </cell>
          <cell r="K115">
            <v>892300</v>
          </cell>
          <cell r="L115">
            <v>953600</v>
          </cell>
          <cell r="M115">
            <v>1018200</v>
          </cell>
          <cell r="O115">
            <v>470400</v>
          </cell>
          <cell r="P115">
            <v>547800</v>
          </cell>
          <cell r="Q115">
            <v>934800</v>
          </cell>
          <cell r="S115">
            <v>442400</v>
          </cell>
          <cell r="T115">
            <v>492400</v>
          </cell>
        </row>
        <row r="116">
          <cell r="E116" t="str">
            <v>0</v>
          </cell>
          <cell r="F116" t="str">
            <v xml:space="preserve"> ～  4</v>
          </cell>
          <cell r="G116" t="str">
            <v>歳</v>
          </cell>
          <cell r="I116" t="str">
            <v>years old</v>
          </cell>
          <cell r="J116">
            <v>80200</v>
          </cell>
          <cell r="K116">
            <v>43400</v>
          </cell>
          <cell r="L116">
            <v>36800</v>
          </cell>
          <cell r="M116">
            <v>31800</v>
          </cell>
          <cell r="O116">
            <v>15800</v>
          </cell>
          <cell r="P116">
            <v>16000</v>
          </cell>
          <cell r="Q116">
            <v>34900</v>
          </cell>
          <cell r="S116">
            <v>16800</v>
          </cell>
          <cell r="T116">
            <v>18100</v>
          </cell>
        </row>
        <row r="117">
          <cell r="E117" t="str">
            <v>5</v>
          </cell>
          <cell r="F117" t="str">
            <v xml:space="preserve"> ～  9</v>
          </cell>
          <cell r="J117">
            <v>83000</v>
          </cell>
          <cell r="K117">
            <v>41100</v>
          </cell>
          <cell r="L117">
            <v>41800</v>
          </cell>
          <cell r="M117">
            <v>40200</v>
          </cell>
          <cell r="O117">
            <v>20600</v>
          </cell>
          <cell r="P117">
            <v>19600</v>
          </cell>
          <cell r="Q117">
            <v>40900</v>
          </cell>
          <cell r="S117">
            <v>20300</v>
          </cell>
          <cell r="T117">
            <v>20600</v>
          </cell>
        </row>
        <row r="118">
          <cell r="E118" t="str">
            <v>10～14</v>
          </cell>
          <cell r="J118">
            <v>91800</v>
          </cell>
          <cell r="K118">
            <v>48700</v>
          </cell>
          <cell r="L118">
            <v>43100</v>
          </cell>
          <cell r="M118">
            <v>48900</v>
          </cell>
          <cell r="O118">
            <v>24700</v>
          </cell>
          <cell r="P118">
            <v>24200</v>
          </cell>
          <cell r="Q118">
            <v>48200</v>
          </cell>
          <cell r="S118">
            <v>23500</v>
          </cell>
          <cell r="T118">
            <v>24700</v>
          </cell>
        </row>
        <row r="119">
          <cell r="E119" t="str">
            <v>15～19</v>
          </cell>
          <cell r="J119">
            <v>106300</v>
          </cell>
          <cell r="K119">
            <v>54500</v>
          </cell>
          <cell r="L119">
            <v>51800</v>
          </cell>
          <cell r="M119">
            <v>52200</v>
          </cell>
          <cell r="O119">
            <v>26700</v>
          </cell>
          <cell r="P119">
            <v>25500</v>
          </cell>
          <cell r="Q119">
            <v>48800</v>
          </cell>
          <cell r="S119">
            <v>22300</v>
          </cell>
          <cell r="T119">
            <v>26400</v>
          </cell>
        </row>
        <row r="120">
          <cell r="E120" t="str">
            <v>20～24</v>
          </cell>
          <cell r="J120">
            <v>120200</v>
          </cell>
          <cell r="K120">
            <v>56400</v>
          </cell>
          <cell r="L120">
            <v>63800</v>
          </cell>
          <cell r="M120">
            <v>41400</v>
          </cell>
          <cell r="O120">
            <v>20000</v>
          </cell>
          <cell r="P120">
            <v>21400</v>
          </cell>
          <cell r="Q120">
            <v>44300</v>
          </cell>
          <cell r="S120">
            <v>22900</v>
          </cell>
          <cell r="T120">
            <v>21400</v>
          </cell>
        </row>
        <row r="121">
          <cell r="E121" t="str">
            <v>25～29</v>
          </cell>
          <cell r="J121">
            <v>123300</v>
          </cell>
          <cell r="K121">
            <v>62900</v>
          </cell>
          <cell r="L121">
            <v>60400</v>
          </cell>
          <cell r="M121">
            <v>50800</v>
          </cell>
          <cell r="O121">
            <v>26400</v>
          </cell>
          <cell r="P121">
            <v>24400</v>
          </cell>
          <cell r="Q121">
            <v>53000</v>
          </cell>
          <cell r="S121">
            <v>26700</v>
          </cell>
          <cell r="T121">
            <v>26300</v>
          </cell>
        </row>
        <row r="122">
          <cell r="E122" t="str">
            <v>30～34</v>
          </cell>
          <cell r="J122">
            <v>131400</v>
          </cell>
          <cell r="K122">
            <v>67300</v>
          </cell>
          <cell r="L122">
            <v>64100</v>
          </cell>
          <cell r="M122">
            <v>56500</v>
          </cell>
          <cell r="O122">
            <v>27200</v>
          </cell>
          <cell r="P122">
            <v>29200</v>
          </cell>
          <cell r="Q122">
            <v>51100</v>
          </cell>
          <cell r="S122">
            <v>24900</v>
          </cell>
          <cell r="T122">
            <v>26200</v>
          </cell>
        </row>
        <row r="123">
          <cell r="E123" t="str">
            <v>35～39</v>
          </cell>
          <cell r="J123">
            <v>122400</v>
          </cell>
          <cell r="K123">
            <v>61000</v>
          </cell>
          <cell r="L123">
            <v>61400</v>
          </cell>
          <cell r="M123">
            <v>56400</v>
          </cell>
          <cell r="O123">
            <v>27100</v>
          </cell>
          <cell r="P123">
            <v>29300</v>
          </cell>
          <cell r="Q123">
            <v>52800</v>
          </cell>
          <cell r="S123">
            <v>28300</v>
          </cell>
          <cell r="T123">
            <v>24500</v>
          </cell>
        </row>
        <row r="124">
          <cell r="E124" t="str">
            <v>40～44</v>
          </cell>
          <cell r="J124">
            <v>115300</v>
          </cell>
          <cell r="K124">
            <v>56700</v>
          </cell>
          <cell r="L124">
            <v>58600</v>
          </cell>
          <cell r="M124">
            <v>56100</v>
          </cell>
          <cell r="O124">
            <v>27300</v>
          </cell>
          <cell r="P124">
            <v>28700</v>
          </cell>
          <cell r="Q124">
            <v>58400</v>
          </cell>
          <cell r="S124">
            <v>28900</v>
          </cell>
          <cell r="T124">
            <v>29500</v>
          </cell>
        </row>
        <row r="125">
          <cell r="E125" t="str">
            <v>45～49</v>
          </cell>
          <cell r="J125">
            <v>117200</v>
          </cell>
          <cell r="K125">
            <v>56900</v>
          </cell>
          <cell r="L125">
            <v>60300</v>
          </cell>
          <cell r="M125">
            <v>69500</v>
          </cell>
          <cell r="O125">
            <v>32200</v>
          </cell>
          <cell r="P125">
            <v>37200</v>
          </cell>
          <cell r="Q125">
            <v>59800</v>
          </cell>
          <cell r="S125">
            <v>29000</v>
          </cell>
          <cell r="T125">
            <v>30800</v>
          </cell>
        </row>
        <row r="126">
          <cell r="E126" t="str">
            <v>50～54</v>
          </cell>
          <cell r="J126">
            <v>126000</v>
          </cell>
          <cell r="K126">
            <v>61300</v>
          </cell>
          <cell r="L126">
            <v>64700</v>
          </cell>
          <cell r="M126">
            <v>85500</v>
          </cell>
          <cell r="O126">
            <v>40000</v>
          </cell>
          <cell r="P126">
            <v>45500</v>
          </cell>
          <cell r="Q126">
            <v>66900</v>
          </cell>
          <cell r="S126">
            <v>33000</v>
          </cell>
          <cell r="T126">
            <v>34000</v>
          </cell>
        </row>
        <row r="127">
          <cell r="E127" t="str">
            <v>55～59</v>
          </cell>
          <cell r="J127">
            <v>141500</v>
          </cell>
          <cell r="K127">
            <v>69100</v>
          </cell>
          <cell r="L127">
            <v>72500</v>
          </cell>
          <cell r="M127">
            <v>84700</v>
          </cell>
          <cell r="O127">
            <v>41300</v>
          </cell>
          <cell r="P127">
            <v>43300</v>
          </cell>
          <cell r="Q127">
            <v>73600</v>
          </cell>
          <cell r="S127">
            <v>38000</v>
          </cell>
          <cell r="T127">
            <v>35600</v>
          </cell>
        </row>
        <row r="128">
          <cell r="E128" t="str">
            <v>60～64</v>
          </cell>
          <cell r="J128">
            <v>112700</v>
          </cell>
          <cell r="K128">
            <v>54200</v>
          </cell>
          <cell r="L128">
            <v>58500</v>
          </cell>
          <cell r="M128">
            <v>64100</v>
          </cell>
          <cell r="O128">
            <v>27900</v>
          </cell>
          <cell r="P128">
            <v>36200</v>
          </cell>
          <cell r="Q128">
            <v>62100</v>
          </cell>
          <cell r="S128">
            <v>28300</v>
          </cell>
          <cell r="T128">
            <v>33800</v>
          </cell>
        </row>
        <row r="129">
          <cell r="E129" t="str">
            <v>65～69</v>
          </cell>
          <cell r="J129">
            <v>106800</v>
          </cell>
          <cell r="K129">
            <v>51000</v>
          </cell>
          <cell r="L129">
            <v>55800</v>
          </cell>
          <cell r="M129">
            <v>75700</v>
          </cell>
          <cell r="O129">
            <v>35800</v>
          </cell>
          <cell r="P129">
            <v>39900</v>
          </cell>
          <cell r="Q129">
            <v>64100</v>
          </cell>
          <cell r="S129">
            <v>29600</v>
          </cell>
          <cell r="T129">
            <v>34500</v>
          </cell>
        </row>
        <row r="130">
          <cell r="E130" t="str">
            <v>70～74</v>
          </cell>
          <cell r="J130">
            <v>99400</v>
          </cell>
          <cell r="K130">
            <v>44500</v>
          </cell>
          <cell r="L130">
            <v>54900</v>
          </cell>
          <cell r="M130">
            <v>71000</v>
          </cell>
          <cell r="O130">
            <v>30400</v>
          </cell>
          <cell r="P130">
            <v>40600</v>
          </cell>
          <cell r="Q130">
            <v>57400</v>
          </cell>
          <cell r="S130">
            <v>27300</v>
          </cell>
          <cell r="T130">
            <v>30000</v>
          </cell>
        </row>
        <row r="131">
          <cell r="E131" t="str">
            <v>75～79</v>
          </cell>
          <cell r="J131">
            <v>75900</v>
          </cell>
          <cell r="K131">
            <v>33700</v>
          </cell>
          <cell r="L131">
            <v>42200</v>
          </cell>
          <cell r="M131">
            <v>62800</v>
          </cell>
          <cell r="O131">
            <v>25900</v>
          </cell>
          <cell r="P131">
            <v>36900</v>
          </cell>
          <cell r="Q131">
            <v>54500</v>
          </cell>
          <cell r="S131">
            <v>21300</v>
          </cell>
          <cell r="T131">
            <v>33200</v>
          </cell>
        </row>
        <row r="132">
          <cell r="E132" t="str">
            <v>80～84</v>
          </cell>
          <cell r="J132">
            <v>49500</v>
          </cell>
          <cell r="K132">
            <v>17800</v>
          </cell>
          <cell r="L132">
            <v>31700</v>
          </cell>
          <cell r="M132">
            <v>40700</v>
          </cell>
          <cell r="O132">
            <v>14600</v>
          </cell>
          <cell r="P132">
            <v>26100</v>
          </cell>
          <cell r="Q132">
            <v>37300</v>
          </cell>
          <cell r="S132">
            <v>13300</v>
          </cell>
          <cell r="T132">
            <v>24100</v>
          </cell>
        </row>
        <row r="133">
          <cell r="E133" t="str">
            <v>85～89</v>
          </cell>
          <cell r="J133">
            <v>28900</v>
          </cell>
          <cell r="K133">
            <v>7800</v>
          </cell>
          <cell r="L133">
            <v>21000</v>
          </cell>
          <cell r="M133">
            <v>18000</v>
          </cell>
          <cell r="O133">
            <v>4200</v>
          </cell>
          <cell r="P133">
            <v>13900</v>
          </cell>
          <cell r="Q133">
            <v>16000</v>
          </cell>
          <cell r="S133">
            <v>5000</v>
          </cell>
          <cell r="T133">
            <v>11000</v>
          </cell>
        </row>
        <row r="134">
          <cell r="E134" t="str">
            <v>90～94</v>
          </cell>
          <cell r="J134">
            <v>10200</v>
          </cell>
          <cell r="K134">
            <v>2500</v>
          </cell>
          <cell r="L134">
            <v>7700</v>
          </cell>
          <cell r="M134">
            <v>8900</v>
          </cell>
          <cell r="O134">
            <v>1800</v>
          </cell>
          <cell r="P134">
            <v>7100</v>
          </cell>
          <cell r="Q134">
            <v>7800</v>
          </cell>
          <cell r="S134">
            <v>2200</v>
          </cell>
          <cell r="T134">
            <v>5700</v>
          </cell>
        </row>
        <row r="135">
          <cell r="E135" t="str">
            <v>95～99</v>
          </cell>
          <cell r="J135">
            <v>2700</v>
          </cell>
          <cell r="K135">
            <v>600</v>
          </cell>
          <cell r="L135">
            <v>2000</v>
          </cell>
          <cell r="M135">
            <v>2300</v>
          </cell>
          <cell r="O135">
            <v>300</v>
          </cell>
          <cell r="P135">
            <v>1900</v>
          </cell>
          <cell r="Q135">
            <v>1600</v>
          </cell>
          <cell r="S135">
            <v>300</v>
          </cell>
          <cell r="T135">
            <v>1300</v>
          </cell>
        </row>
        <row r="136">
          <cell r="D136" t="str">
            <v>100</v>
          </cell>
          <cell r="F136" t="str">
            <v>歳以上</v>
          </cell>
          <cell r="I136" t="str">
            <v>and over</v>
          </cell>
          <cell r="J136">
            <v>200</v>
          </cell>
          <cell r="K136" t="str">
            <v>-</v>
          </cell>
          <cell r="L136">
            <v>200</v>
          </cell>
          <cell r="M136">
            <v>300</v>
          </cell>
          <cell r="O136" t="str">
            <v>-</v>
          </cell>
          <cell r="P136">
            <v>300</v>
          </cell>
          <cell r="Q136">
            <v>100</v>
          </cell>
          <cell r="S136" t="str">
            <v>-</v>
          </cell>
          <cell r="T136">
            <v>100</v>
          </cell>
        </row>
        <row r="137">
          <cell r="D137" t="str">
            <v>不詳</v>
          </cell>
          <cell r="I137" t="str">
            <v xml:space="preserve">Not </v>
          </cell>
          <cell r="J137">
            <v>1300</v>
          </cell>
          <cell r="K137">
            <v>800</v>
          </cell>
          <cell r="L137">
            <v>500</v>
          </cell>
          <cell r="M137">
            <v>700</v>
          </cell>
          <cell r="O137">
            <v>200</v>
          </cell>
          <cell r="P137">
            <v>500</v>
          </cell>
          <cell r="Q137">
            <v>1300</v>
          </cell>
          <cell r="S137">
            <v>500</v>
          </cell>
          <cell r="T137">
            <v>800</v>
          </cell>
        </row>
        <row r="138">
          <cell r="I138" t="str">
            <v xml:space="preserve"> reported</v>
          </cell>
        </row>
        <row r="139">
          <cell r="D139" t="str">
            <v xml:space="preserve">（再掲）    </v>
          </cell>
          <cell r="I139" t="str">
            <v>(Recount)</v>
          </cell>
        </row>
        <row r="140">
          <cell r="E140" t="str">
            <v xml:space="preserve">15歳未満    </v>
          </cell>
          <cell r="I140" t="str">
            <v>Under</v>
          </cell>
          <cell r="J140">
            <v>255000</v>
          </cell>
          <cell r="K140">
            <v>133300</v>
          </cell>
          <cell r="L140">
            <v>121700</v>
          </cell>
          <cell r="M140">
            <v>120900</v>
          </cell>
          <cell r="O140">
            <v>61100</v>
          </cell>
          <cell r="P140">
            <v>59800</v>
          </cell>
          <cell r="Q140">
            <v>124000</v>
          </cell>
          <cell r="S140">
            <v>60500</v>
          </cell>
          <cell r="T140">
            <v>63400</v>
          </cell>
        </row>
        <row r="141">
          <cell r="E141" t="str">
            <v>15～64</v>
          </cell>
          <cell r="G141" t="str">
            <v>歳</v>
          </cell>
          <cell r="J141">
            <v>1216200</v>
          </cell>
          <cell r="K141">
            <v>600100</v>
          </cell>
          <cell r="L141">
            <v>616000</v>
          </cell>
          <cell r="M141">
            <v>617000</v>
          </cell>
          <cell r="O141">
            <v>296100</v>
          </cell>
          <cell r="P141">
            <v>320900</v>
          </cell>
          <cell r="Q141">
            <v>570800</v>
          </cell>
          <cell r="S141">
            <v>282400</v>
          </cell>
          <cell r="T141">
            <v>288400</v>
          </cell>
        </row>
        <row r="142">
          <cell r="E142" t="str">
            <v>65歳以上</v>
          </cell>
          <cell r="I142" t="str">
            <v>and over</v>
          </cell>
          <cell r="J142">
            <v>373500</v>
          </cell>
          <cell r="K142">
            <v>158000</v>
          </cell>
          <cell r="L142">
            <v>215500</v>
          </cell>
          <cell r="M142">
            <v>279700</v>
          </cell>
          <cell r="O142">
            <v>113000</v>
          </cell>
          <cell r="P142">
            <v>166700</v>
          </cell>
          <cell r="Q142">
            <v>238700</v>
          </cell>
          <cell r="S142">
            <v>99000</v>
          </cell>
          <cell r="T142">
            <v>139700</v>
          </cell>
        </row>
        <row r="143">
          <cell r="F143" t="str">
            <v xml:space="preserve">75歳以上    </v>
          </cell>
          <cell r="I143" t="str">
            <v>and over</v>
          </cell>
          <cell r="J143">
            <v>167300</v>
          </cell>
          <cell r="K143">
            <v>62500</v>
          </cell>
          <cell r="L143">
            <v>104800</v>
          </cell>
          <cell r="M143">
            <v>133000</v>
          </cell>
          <cell r="O143">
            <v>46800</v>
          </cell>
          <cell r="P143">
            <v>86200</v>
          </cell>
          <cell r="Q143">
            <v>117300</v>
          </cell>
          <cell r="S143">
            <v>42100</v>
          </cell>
          <cell r="T143">
            <v>75200</v>
          </cell>
        </row>
        <row r="144">
          <cell r="F144" t="str">
            <v xml:space="preserve"> 85歳以上    </v>
          </cell>
          <cell r="I144" t="str">
            <v>and over</v>
          </cell>
          <cell r="J144">
            <v>41900</v>
          </cell>
          <cell r="K144">
            <v>11000</v>
          </cell>
          <cell r="L144">
            <v>31000</v>
          </cell>
          <cell r="M144">
            <v>29500</v>
          </cell>
          <cell r="O144">
            <v>6300</v>
          </cell>
          <cell r="P144">
            <v>23200</v>
          </cell>
          <cell r="Q144">
            <v>25500</v>
          </cell>
          <cell r="S144">
            <v>7500</v>
          </cell>
          <cell r="T144">
            <v>18000</v>
          </cell>
        </row>
        <row r="145">
          <cell r="C145" t="str">
            <v>平均年齢</v>
          </cell>
          <cell r="I145" t="str">
            <v>Average age</v>
          </cell>
          <cell r="J145">
            <v>42.9</v>
          </cell>
          <cell r="K145">
            <v>41.3</v>
          </cell>
          <cell r="L145">
            <v>44.4</v>
          </cell>
          <cell r="M145">
            <v>47.5</v>
          </cell>
          <cell r="O145">
            <v>45.4</v>
          </cell>
          <cell r="P145">
            <v>49.3</v>
          </cell>
          <cell r="Q145">
            <v>46</v>
          </cell>
          <cell r="S145">
            <v>44.5</v>
          </cell>
          <cell r="T145">
            <v>47.3</v>
          </cell>
        </row>
        <row r="146">
          <cell r="C146" t="str">
            <v>年齢中位数</v>
          </cell>
          <cell r="I146" t="str">
            <v>Median age</v>
          </cell>
          <cell r="J146">
            <v>42.9</v>
          </cell>
          <cell r="K146">
            <v>41.1</v>
          </cell>
          <cell r="L146">
            <v>44.5</v>
          </cell>
          <cell r="M146">
            <v>50.3</v>
          </cell>
          <cell r="O146">
            <v>47.9</v>
          </cell>
          <cell r="P146">
            <v>52.1</v>
          </cell>
          <cell r="Q146">
            <v>48</v>
          </cell>
          <cell r="S146">
            <v>46.2</v>
          </cell>
          <cell r="T146">
            <v>49.6</v>
          </cell>
        </row>
        <row r="147">
          <cell r="K147" t="str">
            <v>07 福   島   県 Fukushima-ken</v>
          </cell>
          <cell r="O147" t="str">
            <v>08 茨   城   県 Ibaraki-ken</v>
          </cell>
          <cell r="S147" t="str">
            <v>09 栃   木   県 Tochigi-ken</v>
          </cell>
        </row>
        <row r="148">
          <cell r="C148" t="str">
            <v xml:space="preserve">総数    </v>
          </cell>
          <cell r="I148" t="str">
            <v>All ages</v>
          </cell>
          <cell r="J148">
            <v>2091300</v>
          </cell>
          <cell r="K148">
            <v>1005100</v>
          </cell>
          <cell r="L148">
            <v>1086200</v>
          </cell>
          <cell r="M148">
            <v>2975000</v>
          </cell>
          <cell r="O148">
            <v>1481500</v>
          </cell>
          <cell r="P148">
            <v>1493500</v>
          </cell>
          <cell r="Q148">
            <v>2016500</v>
          </cell>
          <cell r="S148">
            <v>988800</v>
          </cell>
          <cell r="T148">
            <v>1027700</v>
          </cell>
        </row>
        <row r="149">
          <cell r="E149" t="str">
            <v>0</v>
          </cell>
          <cell r="F149" t="str">
            <v xml:space="preserve"> ～  4</v>
          </cell>
          <cell r="G149" t="str">
            <v>歳</v>
          </cell>
          <cell r="I149" t="str">
            <v>years old</v>
          </cell>
          <cell r="J149">
            <v>86200</v>
          </cell>
          <cell r="K149">
            <v>43300</v>
          </cell>
          <cell r="L149">
            <v>42900</v>
          </cell>
          <cell r="M149">
            <v>130400</v>
          </cell>
          <cell r="O149">
            <v>67800</v>
          </cell>
          <cell r="P149">
            <v>62600</v>
          </cell>
          <cell r="Q149">
            <v>86600</v>
          </cell>
          <cell r="S149">
            <v>43800</v>
          </cell>
          <cell r="T149">
            <v>42800</v>
          </cell>
        </row>
        <row r="150">
          <cell r="E150" t="str">
            <v>5</v>
          </cell>
          <cell r="F150" t="str">
            <v xml:space="preserve"> ～  9</v>
          </cell>
          <cell r="J150">
            <v>100400</v>
          </cell>
          <cell r="K150">
            <v>49900</v>
          </cell>
          <cell r="L150">
            <v>50500</v>
          </cell>
          <cell r="M150">
            <v>135000</v>
          </cell>
          <cell r="O150">
            <v>68000</v>
          </cell>
          <cell r="P150">
            <v>67000</v>
          </cell>
          <cell r="Q150">
            <v>96800</v>
          </cell>
          <cell r="S150">
            <v>48900</v>
          </cell>
          <cell r="T150">
            <v>47900</v>
          </cell>
        </row>
        <row r="151">
          <cell r="E151" t="str">
            <v>10～14</v>
          </cell>
          <cell r="J151">
            <v>112800</v>
          </cell>
          <cell r="K151">
            <v>54500</v>
          </cell>
          <cell r="L151">
            <v>58300</v>
          </cell>
          <cell r="M151">
            <v>150600</v>
          </cell>
          <cell r="O151">
            <v>80900</v>
          </cell>
          <cell r="P151">
            <v>69600</v>
          </cell>
          <cell r="Q151">
            <v>102700</v>
          </cell>
          <cell r="S151">
            <v>51800</v>
          </cell>
          <cell r="T151">
            <v>50900</v>
          </cell>
        </row>
        <row r="152">
          <cell r="E152" t="str">
            <v>15～19</v>
          </cell>
          <cell r="J152">
            <v>117200</v>
          </cell>
          <cell r="K152">
            <v>59700</v>
          </cell>
          <cell r="L152">
            <v>57500</v>
          </cell>
          <cell r="M152">
            <v>160800</v>
          </cell>
          <cell r="O152">
            <v>83400</v>
          </cell>
          <cell r="P152">
            <v>77400</v>
          </cell>
          <cell r="Q152">
            <v>106300</v>
          </cell>
          <cell r="S152">
            <v>51200</v>
          </cell>
          <cell r="T152">
            <v>55100</v>
          </cell>
        </row>
        <row r="153">
          <cell r="E153" t="str">
            <v>20～24</v>
          </cell>
          <cell r="J153">
            <v>103100</v>
          </cell>
          <cell r="K153">
            <v>51700</v>
          </cell>
          <cell r="L153">
            <v>51400</v>
          </cell>
          <cell r="M153">
            <v>167000</v>
          </cell>
          <cell r="O153">
            <v>87900</v>
          </cell>
          <cell r="P153">
            <v>79100</v>
          </cell>
          <cell r="Q153">
            <v>105500</v>
          </cell>
          <cell r="S153">
            <v>53500</v>
          </cell>
          <cell r="T153">
            <v>52000</v>
          </cell>
        </row>
        <row r="154">
          <cell r="E154" t="str">
            <v>25～29</v>
          </cell>
          <cell r="J154">
            <v>115200</v>
          </cell>
          <cell r="K154">
            <v>60000</v>
          </cell>
          <cell r="L154">
            <v>55200</v>
          </cell>
          <cell r="M154">
            <v>179200</v>
          </cell>
          <cell r="O154">
            <v>94100</v>
          </cell>
          <cell r="P154">
            <v>85000</v>
          </cell>
          <cell r="Q154">
            <v>119600</v>
          </cell>
          <cell r="S154">
            <v>58400</v>
          </cell>
          <cell r="T154">
            <v>61200</v>
          </cell>
        </row>
        <row r="155">
          <cell r="E155" t="str">
            <v>30～34</v>
          </cell>
          <cell r="J155">
            <v>119300</v>
          </cell>
          <cell r="K155">
            <v>59800</v>
          </cell>
          <cell r="L155">
            <v>59500</v>
          </cell>
          <cell r="M155">
            <v>215600</v>
          </cell>
          <cell r="O155">
            <v>110000</v>
          </cell>
          <cell r="P155">
            <v>105600</v>
          </cell>
          <cell r="Q155">
            <v>134000</v>
          </cell>
          <cell r="S155">
            <v>68700</v>
          </cell>
          <cell r="T155">
            <v>65300</v>
          </cell>
        </row>
        <row r="156">
          <cell r="E156" t="str">
            <v>35～39</v>
          </cell>
          <cell r="J156">
            <v>110100</v>
          </cell>
          <cell r="K156">
            <v>53900</v>
          </cell>
          <cell r="L156">
            <v>56100</v>
          </cell>
          <cell r="M156">
            <v>189100</v>
          </cell>
          <cell r="O156">
            <v>96900</v>
          </cell>
          <cell r="P156">
            <v>92200</v>
          </cell>
          <cell r="Q156">
            <v>131000</v>
          </cell>
          <cell r="S156">
            <v>68200</v>
          </cell>
          <cell r="T156">
            <v>62900</v>
          </cell>
        </row>
        <row r="157">
          <cell r="E157" t="str">
            <v>40～44</v>
          </cell>
          <cell r="J157">
            <v>125000</v>
          </cell>
          <cell r="K157">
            <v>61800</v>
          </cell>
          <cell r="L157">
            <v>63300</v>
          </cell>
          <cell r="M157">
            <v>181400</v>
          </cell>
          <cell r="O157">
            <v>94600</v>
          </cell>
          <cell r="P157">
            <v>86800</v>
          </cell>
          <cell r="Q157">
            <v>128900</v>
          </cell>
          <cell r="S157">
            <v>65200</v>
          </cell>
          <cell r="T157">
            <v>63600</v>
          </cell>
        </row>
        <row r="158">
          <cell r="E158" t="str">
            <v>45～49</v>
          </cell>
          <cell r="J158">
            <v>141800</v>
          </cell>
          <cell r="K158">
            <v>72000</v>
          </cell>
          <cell r="L158">
            <v>69800</v>
          </cell>
          <cell r="M158">
            <v>189500</v>
          </cell>
          <cell r="O158">
            <v>91600</v>
          </cell>
          <cell r="P158">
            <v>97900</v>
          </cell>
          <cell r="Q158">
            <v>134000</v>
          </cell>
          <cell r="S158">
            <v>68000</v>
          </cell>
          <cell r="T158">
            <v>66100</v>
          </cell>
        </row>
        <row r="159">
          <cell r="E159" t="str">
            <v>50～54</v>
          </cell>
          <cell r="J159">
            <v>176700</v>
          </cell>
          <cell r="K159">
            <v>89800</v>
          </cell>
          <cell r="L159">
            <v>86900</v>
          </cell>
          <cell r="M159">
            <v>223300</v>
          </cell>
          <cell r="O159">
            <v>112500</v>
          </cell>
          <cell r="P159">
            <v>110800</v>
          </cell>
          <cell r="Q159">
            <v>155300</v>
          </cell>
          <cell r="S159">
            <v>80200</v>
          </cell>
          <cell r="T159">
            <v>75200</v>
          </cell>
        </row>
        <row r="160">
          <cell r="E160" t="str">
            <v>55～59</v>
          </cell>
          <cell r="J160">
            <v>165000</v>
          </cell>
          <cell r="K160">
            <v>83900</v>
          </cell>
          <cell r="L160">
            <v>81100</v>
          </cell>
          <cell r="M160">
            <v>252900</v>
          </cell>
          <cell r="O160">
            <v>127200</v>
          </cell>
          <cell r="P160">
            <v>125700</v>
          </cell>
          <cell r="Q160">
            <v>172500</v>
          </cell>
          <cell r="S160">
            <v>88300</v>
          </cell>
          <cell r="T160">
            <v>84200</v>
          </cell>
        </row>
        <row r="161">
          <cell r="E161" t="str">
            <v>60～64</v>
          </cell>
          <cell r="J161">
            <v>121300</v>
          </cell>
          <cell r="K161">
            <v>60900</v>
          </cell>
          <cell r="L161">
            <v>60400</v>
          </cell>
          <cell r="M161">
            <v>206500</v>
          </cell>
          <cell r="O161">
            <v>109700</v>
          </cell>
          <cell r="P161">
            <v>96800</v>
          </cell>
          <cell r="Q161">
            <v>127600</v>
          </cell>
          <cell r="S161">
            <v>63200</v>
          </cell>
          <cell r="T161">
            <v>64400</v>
          </cell>
        </row>
        <row r="162">
          <cell r="E162" t="str">
            <v>65～69</v>
          </cell>
          <cell r="J162">
            <v>121600</v>
          </cell>
          <cell r="K162">
            <v>57400</v>
          </cell>
          <cell r="L162">
            <v>64200</v>
          </cell>
          <cell r="M162">
            <v>170400</v>
          </cell>
          <cell r="O162">
            <v>86600</v>
          </cell>
          <cell r="P162">
            <v>83800</v>
          </cell>
          <cell r="Q162">
            <v>113300</v>
          </cell>
          <cell r="S162">
            <v>54400</v>
          </cell>
          <cell r="T162">
            <v>58900</v>
          </cell>
        </row>
        <row r="163">
          <cell r="E163" t="str">
            <v>70～74</v>
          </cell>
          <cell r="J163">
            <v>126200</v>
          </cell>
          <cell r="K163">
            <v>50200</v>
          </cell>
          <cell r="L163">
            <v>75900</v>
          </cell>
          <cell r="M163">
            <v>146000</v>
          </cell>
          <cell r="O163">
            <v>67300</v>
          </cell>
          <cell r="P163">
            <v>78700</v>
          </cell>
          <cell r="Q163">
            <v>105900</v>
          </cell>
          <cell r="S163">
            <v>48700</v>
          </cell>
          <cell r="T163">
            <v>57200</v>
          </cell>
        </row>
        <row r="164">
          <cell r="E164" t="str">
            <v>75～79</v>
          </cell>
          <cell r="J164">
            <v>110900</v>
          </cell>
          <cell r="K164">
            <v>48800</v>
          </cell>
          <cell r="L164">
            <v>62000</v>
          </cell>
          <cell r="M164">
            <v>121400</v>
          </cell>
          <cell r="O164">
            <v>52300</v>
          </cell>
          <cell r="P164">
            <v>69100</v>
          </cell>
          <cell r="Q164">
            <v>95400</v>
          </cell>
          <cell r="S164">
            <v>41800</v>
          </cell>
          <cell r="T164">
            <v>53500</v>
          </cell>
        </row>
        <row r="165">
          <cell r="E165" t="str">
            <v>80～84</v>
          </cell>
          <cell r="J165">
            <v>80500</v>
          </cell>
          <cell r="K165">
            <v>30200</v>
          </cell>
          <cell r="L165">
            <v>50300</v>
          </cell>
          <cell r="M165">
            <v>85800</v>
          </cell>
          <cell r="O165">
            <v>30300</v>
          </cell>
          <cell r="P165">
            <v>55600</v>
          </cell>
          <cell r="Q165">
            <v>55400</v>
          </cell>
          <cell r="S165">
            <v>21200</v>
          </cell>
          <cell r="T165">
            <v>34200</v>
          </cell>
        </row>
        <row r="166">
          <cell r="E166" t="str">
            <v>85～89</v>
          </cell>
          <cell r="J166">
            <v>36900</v>
          </cell>
          <cell r="K166">
            <v>11600</v>
          </cell>
          <cell r="L166">
            <v>25400</v>
          </cell>
          <cell r="M166">
            <v>44500</v>
          </cell>
          <cell r="O166">
            <v>13200</v>
          </cell>
          <cell r="P166">
            <v>31300</v>
          </cell>
          <cell r="Q166">
            <v>29000</v>
          </cell>
          <cell r="S166">
            <v>9200</v>
          </cell>
          <cell r="T166">
            <v>19800</v>
          </cell>
        </row>
        <row r="167">
          <cell r="E167" t="str">
            <v>90～94</v>
          </cell>
          <cell r="J167">
            <v>17100</v>
          </cell>
          <cell r="K167">
            <v>4500</v>
          </cell>
          <cell r="L167">
            <v>12600</v>
          </cell>
          <cell r="M167">
            <v>19300</v>
          </cell>
          <cell r="O167">
            <v>5300</v>
          </cell>
          <cell r="P167">
            <v>14000</v>
          </cell>
          <cell r="Q167">
            <v>12400</v>
          </cell>
          <cell r="S167">
            <v>3200</v>
          </cell>
          <cell r="T167">
            <v>9200</v>
          </cell>
        </row>
        <row r="168">
          <cell r="E168" t="str">
            <v>95～99</v>
          </cell>
          <cell r="J168">
            <v>3700</v>
          </cell>
          <cell r="K168">
            <v>1100</v>
          </cell>
          <cell r="L168">
            <v>2700</v>
          </cell>
          <cell r="M168">
            <v>4300</v>
          </cell>
          <cell r="O168">
            <v>900</v>
          </cell>
          <cell r="P168">
            <v>3400</v>
          </cell>
          <cell r="Q168">
            <v>2800</v>
          </cell>
          <cell r="S168">
            <v>400</v>
          </cell>
          <cell r="T168">
            <v>2400</v>
          </cell>
        </row>
        <row r="169">
          <cell r="D169" t="str">
            <v>100</v>
          </cell>
          <cell r="F169" t="str">
            <v>歳以上</v>
          </cell>
          <cell r="I169" t="str">
            <v>and over</v>
          </cell>
          <cell r="J169">
            <v>300</v>
          </cell>
          <cell r="K169">
            <v>100</v>
          </cell>
          <cell r="L169">
            <v>200</v>
          </cell>
          <cell r="M169">
            <v>300</v>
          </cell>
          <cell r="O169">
            <v>100</v>
          </cell>
          <cell r="P169">
            <v>100</v>
          </cell>
          <cell r="Q169">
            <v>500</v>
          </cell>
          <cell r="S169" t="str">
            <v>-</v>
          </cell>
          <cell r="T169">
            <v>500</v>
          </cell>
        </row>
        <row r="170">
          <cell r="D170" t="str">
            <v>不詳</v>
          </cell>
          <cell r="I170" t="str">
            <v xml:space="preserve">Not </v>
          </cell>
          <cell r="J170" t="str">
            <v>-</v>
          </cell>
          <cell r="K170" t="str">
            <v>-</v>
          </cell>
          <cell r="L170" t="str">
            <v>-</v>
          </cell>
          <cell r="M170">
            <v>1700</v>
          </cell>
          <cell r="O170">
            <v>900</v>
          </cell>
          <cell r="P170">
            <v>900</v>
          </cell>
          <cell r="Q170">
            <v>1000</v>
          </cell>
          <cell r="S170">
            <v>400</v>
          </cell>
          <cell r="T170">
            <v>500</v>
          </cell>
        </row>
        <row r="171">
          <cell r="I171" t="str">
            <v>　reported</v>
          </cell>
        </row>
        <row r="172">
          <cell r="D172" t="str">
            <v xml:space="preserve">（再掲）   </v>
          </cell>
          <cell r="I172" t="str">
            <v>(Recount)</v>
          </cell>
        </row>
        <row r="173">
          <cell r="E173" t="str">
            <v>15歳未</v>
          </cell>
          <cell r="G173" t="str">
            <v>満</v>
          </cell>
          <cell r="I173" t="str">
            <v>Under</v>
          </cell>
          <cell r="J173">
            <v>299400</v>
          </cell>
          <cell r="K173">
            <v>147700</v>
          </cell>
          <cell r="L173">
            <v>151700</v>
          </cell>
          <cell r="M173">
            <v>416000</v>
          </cell>
          <cell r="O173">
            <v>216800</v>
          </cell>
          <cell r="P173">
            <v>199200</v>
          </cell>
          <cell r="Q173">
            <v>286100</v>
          </cell>
          <cell r="S173">
            <v>144600</v>
          </cell>
          <cell r="T173">
            <v>141600</v>
          </cell>
        </row>
        <row r="174">
          <cell r="E174" t="str">
            <v>15～64</v>
          </cell>
          <cell r="G174" t="str">
            <v>歳</v>
          </cell>
          <cell r="J174">
            <v>1294700</v>
          </cell>
          <cell r="K174">
            <v>653600</v>
          </cell>
          <cell r="L174">
            <v>641100</v>
          </cell>
          <cell r="M174">
            <v>1965300</v>
          </cell>
          <cell r="O174">
            <v>1007900</v>
          </cell>
          <cell r="P174">
            <v>957400</v>
          </cell>
          <cell r="Q174">
            <v>1314900</v>
          </cell>
          <cell r="S174">
            <v>664900</v>
          </cell>
          <cell r="T174">
            <v>650000</v>
          </cell>
        </row>
        <row r="175">
          <cell r="E175" t="str">
            <v>65歳以</v>
          </cell>
          <cell r="G175" t="str">
            <v>上</v>
          </cell>
          <cell r="I175" t="str">
            <v>and over</v>
          </cell>
          <cell r="J175">
            <v>497200</v>
          </cell>
          <cell r="K175">
            <v>203800</v>
          </cell>
          <cell r="L175">
            <v>293300</v>
          </cell>
          <cell r="M175">
            <v>592000</v>
          </cell>
          <cell r="O175">
            <v>256000</v>
          </cell>
          <cell r="P175">
            <v>336100</v>
          </cell>
          <cell r="Q175">
            <v>414600</v>
          </cell>
          <cell r="S175">
            <v>178900</v>
          </cell>
          <cell r="T175">
            <v>235700</v>
          </cell>
        </row>
        <row r="176">
          <cell r="F176" t="str">
            <v xml:space="preserve">75歳以上    </v>
          </cell>
          <cell r="I176" t="str">
            <v>and over</v>
          </cell>
          <cell r="J176">
            <v>249400</v>
          </cell>
          <cell r="K176">
            <v>96200</v>
          </cell>
          <cell r="L176">
            <v>153200</v>
          </cell>
          <cell r="M176">
            <v>275600</v>
          </cell>
          <cell r="O176">
            <v>102100</v>
          </cell>
          <cell r="P176">
            <v>173500</v>
          </cell>
          <cell r="Q176">
            <v>195400</v>
          </cell>
          <cell r="S176">
            <v>75900</v>
          </cell>
          <cell r="T176">
            <v>119500</v>
          </cell>
        </row>
        <row r="177">
          <cell r="F177" t="str">
            <v xml:space="preserve">　85歳以上    </v>
          </cell>
          <cell r="I177" t="str">
            <v>and over</v>
          </cell>
          <cell r="J177">
            <v>58000</v>
          </cell>
          <cell r="K177">
            <v>17200</v>
          </cell>
          <cell r="L177">
            <v>40800</v>
          </cell>
          <cell r="M177">
            <v>68400</v>
          </cell>
          <cell r="O177">
            <v>19500</v>
          </cell>
          <cell r="P177">
            <v>48900</v>
          </cell>
          <cell r="Q177">
            <v>44700</v>
          </cell>
          <cell r="S177">
            <v>12800</v>
          </cell>
          <cell r="T177">
            <v>31800</v>
          </cell>
        </row>
        <row r="178">
          <cell r="C178" t="str">
            <v>平均年齢</v>
          </cell>
          <cell r="I178" t="str">
            <v>Average age</v>
          </cell>
          <cell r="J178">
            <v>45</v>
          </cell>
          <cell r="K178">
            <v>43.4</v>
          </cell>
          <cell r="L178">
            <v>46.4</v>
          </cell>
          <cell r="M178">
            <v>43.5</v>
          </cell>
          <cell r="O178">
            <v>42.1</v>
          </cell>
          <cell r="P178">
            <v>44.9</v>
          </cell>
          <cell r="Q178">
            <v>43.7</v>
          </cell>
          <cell r="S178">
            <v>42.6</v>
          </cell>
          <cell r="T178">
            <v>44.8</v>
          </cell>
        </row>
        <row r="179">
          <cell r="C179" t="str">
            <v>年齢中位数</v>
          </cell>
          <cell r="I179" t="str">
            <v>Median age</v>
          </cell>
          <cell r="J179">
            <v>47.2</v>
          </cell>
          <cell r="K179">
            <v>45.7</v>
          </cell>
          <cell r="L179">
            <v>48.5</v>
          </cell>
          <cell r="M179">
            <v>44.3</v>
          </cell>
          <cell r="O179">
            <v>42.7</v>
          </cell>
          <cell r="P179">
            <v>46.3</v>
          </cell>
          <cell r="Q179">
            <v>44.9</v>
          </cell>
          <cell r="S179">
            <v>43.7</v>
          </cell>
          <cell r="T179">
            <v>46</v>
          </cell>
        </row>
        <row r="180">
          <cell r="K180" t="str">
            <v>07 福島県 市 部 All shi</v>
          </cell>
          <cell r="O180" t="str">
            <v>08 茨城県 市 部 All shi</v>
          </cell>
          <cell r="S180" t="str">
            <v>09 栃木県 市 部 All shi</v>
          </cell>
        </row>
        <row r="181">
          <cell r="C181" t="str">
            <v xml:space="preserve">総数    </v>
          </cell>
          <cell r="I181" t="str">
            <v>All ages</v>
          </cell>
          <cell r="J181">
            <v>1435500</v>
          </cell>
          <cell r="K181">
            <v>686900</v>
          </cell>
          <cell r="L181">
            <v>748700</v>
          </cell>
          <cell r="M181">
            <v>2445700</v>
          </cell>
          <cell r="O181">
            <v>1220200</v>
          </cell>
          <cell r="P181">
            <v>1225500</v>
          </cell>
          <cell r="Q181">
            <v>1524800</v>
          </cell>
          <cell r="S181">
            <v>743100</v>
          </cell>
          <cell r="T181">
            <v>781700</v>
          </cell>
        </row>
        <row r="182">
          <cell r="E182" t="str">
            <v>0</v>
          </cell>
          <cell r="F182" t="str">
            <v xml:space="preserve"> ～  4</v>
          </cell>
          <cell r="G182" t="str">
            <v>歳</v>
          </cell>
          <cell r="I182" t="str">
            <v>years old</v>
          </cell>
          <cell r="J182">
            <v>62300</v>
          </cell>
          <cell r="K182">
            <v>30900</v>
          </cell>
          <cell r="L182">
            <v>31400</v>
          </cell>
          <cell r="M182">
            <v>106600</v>
          </cell>
          <cell r="O182">
            <v>55200</v>
          </cell>
          <cell r="P182">
            <v>51400</v>
          </cell>
          <cell r="Q182">
            <v>69300</v>
          </cell>
          <cell r="S182">
            <v>35200</v>
          </cell>
          <cell r="T182">
            <v>34100</v>
          </cell>
        </row>
        <row r="183">
          <cell r="E183" t="str">
            <v>5</v>
          </cell>
          <cell r="F183" t="str">
            <v xml:space="preserve"> ～  9</v>
          </cell>
          <cell r="J183">
            <v>70600</v>
          </cell>
          <cell r="K183">
            <v>34600</v>
          </cell>
          <cell r="L183">
            <v>36000</v>
          </cell>
          <cell r="M183">
            <v>111800</v>
          </cell>
          <cell r="O183">
            <v>57000</v>
          </cell>
          <cell r="P183">
            <v>54800</v>
          </cell>
          <cell r="Q183">
            <v>75500</v>
          </cell>
          <cell r="S183">
            <v>37600</v>
          </cell>
          <cell r="T183">
            <v>37900</v>
          </cell>
        </row>
        <row r="184">
          <cell r="E184" t="str">
            <v>10～14</v>
          </cell>
          <cell r="J184">
            <v>77600</v>
          </cell>
          <cell r="K184">
            <v>38400</v>
          </cell>
          <cell r="L184">
            <v>39200</v>
          </cell>
          <cell r="M184">
            <v>123900</v>
          </cell>
          <cell r="O184">
            <v>66300</v>
          </cell>
          <cell r="P184">
            <v>57600</v>
          </cell>
          <cell r="Q184">
            <v>77900</v>
          </cell>
          <cell r="S184">
            <v>38400</v>
          </cell>
          <cell r="T184">
            <v>39600</v>
          </cell>
        </row>
        <row r="185">
          <cell r="E185" t="str">
            <v>15～19</v>
          </cell>
          <cell r="J185">
            <v>81700</v>
          </cell>
          <cell r="K185">
            <v>41500</v>
          </cell>
          <cell r="L185">
            <v>40200</v>
          </cell>
          <cell r="M185">
            <v>133100</v>
          </cell>
          <cell r="O185">
            <v>67700</v>
          </cell>
          <cell r="P185">
            <v>65300</v>
          </cell>
          <cell r="Q185">
            <v>81300</v>
          </cell>
          <cell r="S185">
            <v>38100</v>
          </cell>
          <cell r="T185">
            <v>43200</v>
          </cell>
        </row>
        <row r="186">
          <cell r="E186" t="str">
            <v>20～24</v>
          </cell>
          <cell r="J186">
            <v>72200</v>
          </cell>
          <cell r="K186">
            <v>36100</v>
          </cell>
          <cell r="L186">
            <v>36100</v>
          </cell>
          <cell r="M186">
            <v>139900</v>
          </cell>
          <cell r="O186">
            <v>75000</v>
          </cell>
          <cell r="P186">
            <v>64900</v>
          </cell>
          <cell r="Q186">
            <v>79700</v>
          </cell>
          <cell r="S186">
            <v>39300</v>
          </cell>
          <cell r="T186">
            <v>40400</v>
          </cell>
        </row>
        <row r="187">
          <cell r="E187" t="str">
            <v>25～29</v>
          </cell>
          <cell r="J187">
            <v>83800</v>
          </cell>
          <cell r="K187">
            <v>43000</v>
          </cell>
          <cell r="L187">
            <v>40800</v>
          </cell>
          <cell r="M187">
            <v>149800</v>
          </cell>
          <cell r="O187">
            <v>78600</v>
          </cell>
          <cell r="P187">
            <v>71200</v>
          </cell>
          <cell r="Q187">
            <v>91700</v>
          </cell>
          <cell r="S187">
            <v>45100</v>
          </cell>
          <cell r="T187">
            <v>46700</v>
          </cell>
        </row>
        <row r="188">
          <cell r="E188" t="str">
            <v>30～34</v>
          </cell>
          <cell r="J188">
            <v>87000</v>
          </cell>
          <cell r="K188">
            <v>43000</v>
          </cell>
          <cell r="L188">
            <v>44000</v>
          </cell>
          <cell r="M188">
            <v>177600</v>
          </cell>
          <cell r="O188">
            <v>90000</v>
          </cell>
          <cell r="P188">
            <v>87600</v>
          </cell>
          <cell r="Q188">
            <v>106300</v>
          </cell>
          <cell r="S188">
            <v>54200</v>
          </cell>
          <cell r="T188">
            <v>52100</v>
          </cell>
        </row>
        <row r="189">
          <cell r="E189" t="str">
            <v>35～39</v>
          </cell>
          <cell r="J189">
            <v>81800</v>
          </cell>
          <cell r="K189">
            <v>40700</v>
          </cell>
          <cell r="L189">
            <v>41100</v>
          </cell>
          <cell r="M189">
            <v>159800</v>
          </cell>
          <cell r="O189">
            <v>82500</v>
          </cell>
          <cell r="P189">
            <v>77300</v>
          </cell>
          <cell r="Q189">
            <v>103400</v>
          </cell>
          <cell r="S189">
            <v>53600</v>
          </cell>
          <cell r="T189">
            <v>49800</v>
          </cell>
        </row>
        <row r="190">
          <cell r="E190" t="str">
            <v>40～44</v>
          </cell>
          <cell r="J190">
            <v>90000</v>
          </cell>
          <cell r="K190">
            <v>43900</v>
          </cell>
          <cell r="L190">
            <v>46100</v>
          </cell>
          <cell r="M190">
            <v>152500</v>
          </cell>
          <cell r="O190">
            <v>80400</v>
          </cell>
          <cell r="P190">
            <v>72100</v>
          </cell>
          <cell r="Q190">
            <v>94600</v>
          </cell>
          <cell r="S190">
            <v>47800</v>
          </cell>
          <cell r="T190">
            <v>46900</v>
          </cell>
        </row>
        <row r="191">
          <cell r="E191" t="str">
            <v>45～49</v>
          </cell>
          <cell r="J191">
            <v>94700</v>
          </cell>
          <cell r="K191">
            <v>47900</v>
          </cell>
          <cell r="L191">
            <v>46800</v>
          </cell>
          <cell r="M191">
            <v>155000</v>
          </cell>
          <cell r="O191">
            <v>75100</v>
          </cell>
          <cell r="P191">
            <v>79900</v>
          </cell>
          <cell r="Q191">
            <v>100200</v>
          </cell>
          <cell r="S191">
            <v>50500</v>
          </cell>
          <cell r="T191">
            <v>49700</v>
          </cell>
        </row>
        <row r="192">
          <cell r="E192" t="str">
            <v>50～54</v>
          </cell>
          <cell r="J192">
            <v>119000</v>
          </cell>
          <cell r="K192">
            <v>59100</v>
          </cell>
          <cell r="L192">
            <v>59800</v>
          </cell>
          <cell r="M192">
            <v>182200</v>
          </cell>
          <cell r="O192">
            <v>91100</v>
          </cell>
          <cell r="P192">
            <v>91100</v>
          </cell>
          <cell r="Q192">
            <v>116500</v>
          </cell>
          <cell r="S192">
            <v>60300</v>
          </cell>
          <cell r="T192">
            <v>56200</v>
          </cell>
        </row>
        <row r="193">
          <cell r="E193" t="str">
            <v>55～59</v>
          </cell>
          <cell r="J193">
            <v>110400</v>
          </cell>
          <cell r="K193">
            <v>54700</v>
          </cell>
          <cell r="L193">
            <v>55800</v>
          </cell>
          <cell r="M193">
            <v>204400</v>
          </cell>
          <cell r="O193">
            <v>104900</v>
          </cell>
          <cell r="P193">
            <v>99500</v>
          </cell>
          <cell r="Q193">
            <v>128400</v>
          </cell>
          <cell r="S193">
            <v>65800</v>
          </cell>
          <cell r="T193">
            <v>62600</v>
          </cell>
        </row>
        <row r="194">
          <cell r="E194" t="str">
            <v>60～64</v>
          </cell>
          <cell r="J194">
            <v>84000</v>
          </cell>
          <cell r="K194">
            <v>41300</v>
          </cell>
          <cell r="L194">
            <v>42700</v>
          </cell>
          <cell r="M194">
            <v>165700</v>
          </cell>
          <cell r="O194">
            <v>87000</v>
          </cell>
          <cell r="P194">
            <v>78600</v>
          </cell>
          <cell r="Q194">
            <v>96600</v>
          </cell>
          <cell r="S194">
            <v>47200</v>
          </cell>
          <cell r="T194">
            <v>49500</v>
          </cell>
        </row>
        <row r="195">
          <cell r="E195" t="str">
            <v>65～69</v>
          </cell>
          <cell r="J195">
            <v>84000</v>
          </cell>
          <cell r="K195">
            <v>39000</v>
          </cell>
          <cell r="L195">
            <v>45000</v>
          </cell>
          <cell r="M195">
            <v>141800</v>
          </cell>
          <cell r="O195">
            <v>71700</v>
          </cell>
          <cell r="P195">
            <v>70100</v>
          </cell>
          <cell r="Q195">
            <v>81200</v>
          </cell>
          <cell r="S195">
            <v>38200</v>
          </cell>
          <cell r="T195">
            <v>43000</v>
          </cell>
        </row>
        <row r="196">
          <cell r="E196" t="str">
            <v>70～74</v>
          </cell>
          <cell r="J196">
            <v>79800</v>
          </cell>
          <cell r="K196">
            <v>31900</v>
          </cell>
          <cell r="L196">
            <v>47800</v>
          </cell>
          <cell r="M196">
            <v>121600</v>
          </cell>
          <cell r="O196">
            <v>56000</v>
          </cell>
          <cell r="P196">
            <v>65600</v>
          </cell>
          <cell r="Q196">
            <v>76500</v>
          </cell>
          <cell r="S196">
            <v>35000</v>
          </cell>
          <cell r="T196">
            <v>41500</v>
          </cell>
        </row>
        <row r="197">
          <cell r="E197" t="str">
            <v>75～79</v>
          </cell>
          <cell r="J197">
            <v>72600</v>
          </cell>
          <cell r="K197">
            <v>32100</v>
          </cell>
          <cell r="L197">
            <v>40500</v>
          </cell>
          <cell r="M197">
            <v>96000</v>
          </cell>
          <cell r="O197">
            <v>41700</v>
          </cell>
          <cell r="P197">
            <v>54300</v>
          </cell>
          <cell r="Q197">
            <v>70900</v>
          </cell>
          <cell r="S197">
            <v>31200</v>
          </cell>
          <cell r="T197">
            <v>39700</v>
          </cell>
        </row>
        <row r="198">
          <cell r="E198" t="str">
            <v>80～84</v>
          </cell>
          <cell r="J198">
            <v>48600</v>
          </cell>
          <cell r="K198">
            <v>18500</v>
          </cell>
          <cell r="L198">
            <v>30000</v>
          </cell>
          <cell r="M198">
            <v>67900</v>
          </cell>
          <cell r="O198">
            <v>23900</v>
          </cell>
          <cell r="P198">
            <v>44000</v>
          </cell>
          <cell r="Q198">
            <v>40900</v>
          </cell>
          <cell r="S198">
            <v>15000</v>
          </cell>
          <cell r="T198">
            <v>25900</v>
          </cell>
        </row>
        <row r="199">
          <cell r="E199" t="str">
            <v>85～89</v>
          </cell>
          <cell r="J199">
            <v>22200</v>
          </cell>
          <cell r="K199">
            <v>6600</v>
          </cell>
          <cell r="L199">
            <v>15700</v>
          </cell>
          <cell r="M199">
            <v>34600</v>
          </cell>
          <cell r="O199">
            <v>9300</v>
          </cell>
          <cell r="P199">
            <v>25300</v>
          </cell>
          <cell r="Q199">
            <v>20600</v>
          </cell>
          <cell r="S199">
            <v>7100</v>
          </cell>
          <cell r="T199">
            <v>13500</v>
          </cell>
        </row>
        <row r="200">
          <cell r="E200" t="str">
            <v>90～94</v>
          </cell>
          <cell r="J200">
            <v>10000</v>
          </cell>
          <cell r="K200">
            <v>2800</v>
          </cell>
          <cell r="L200">
            <v>7200</v>
          </cell>
          <cell r="M200">
            <v>16300</v>
          </cell>
          <cell r="O200">
            <v>4800</v>
          </cell>
          <cell r="P200">
            <v>11500</v>
          </cell>
          <cell r="Q200">
            <v>10300</v>
          </cell>
          <cell r="S200">
            <v>2700</v>
          </cell>
          <cell r="T200">
            <v>7600</v>
          </cell>
        </row>
        <row r="201">
          <cell r="E201" t="str">
            <v>95～99</v>
          </cell>
          <cell r="J201">
            <v>2800</v>
          </cell>
          <cell r="K201">
            <v>800</v>
          </cell>
          <cell r="L201">
            <v>2000</v>
          </cell>
          <cell r="M201">
            <v>3700</v>
          </cell>
          <cell r="O201">
            <v>800</v>
          </cell>
          <cell r="P201">
            <v>3000</v>
          </cell>
          <cell r="Q201">
            <v>1700</v>
          </cell>
          <cell r="S201">
            <v>300</v>
          </cell>
          <cell r="T201">
            <v>1300</v>
          </cell>
        </row>
        <row r="202">
          <cell r="D202" t="str">
            <v>100</v>
          </cell>
          <cell r="F202" t="str">
            <v>歳以上</v>
          </cell>
          <cell r="I202" t="str">
            <v>and over</v>
          </cell>
          <cell r="J202">
            <v>300</v>
          </cell>
          <cell r="K202">
            <v>100</v>
          </cell>
          <cell r="L202">
            <v>200</v>
          </cell>
          <cell r="M202">
            <v>300</v>
          </cell>
          <cell r="O202">
            <v>100</v>
          </cell>
          <cell r="P202">
            <v>100</v>
          </cell>
          <cell r="Q202">
            <v>200</v>
          </cell>
          <cell r="S202" t="str">
            <v>-</v>
          </cell>
          <cell r="T202">
            <v>200</v>
          </cell>
        </row>
        <row r="203">
          <cell r="D203" t="str">
            <v>不詳</v>
          </cell>
          <cell r="I203" t="str">
            <v xml:space="preserve">Not </v>
          </cell>
          <cell r="J203" t="str">
            <v>-</v>
          </cell>
          <cell r="K203" t="str">
            <v>-</v>
          </cell>
          <cell r="L203" t="str">
            <v>-</v>
          </cell>
          <cell r="M203">
            <v>1200</v>
          </cell>
          <cell r="O203">
            <v>900</v>
          </cell>
          <cell r="P203">
            <v>400</v>
          </cell>
          <cell r="Q203">
            <v>900</v>
          </cell>
          <cell r="S203">
            <v>400</v>
          </cell>
          <cell r="T203">
            <v>500</v>
          </cell>
        </row>
        <row r="204">
          <cell r="I204" t="str">
            <v xml:space="preserve"> reported</v>
          </cell>
        </row>
        <row r="205">
          <cell r="D205" t="str">
            <v xml:space="preserve">（再掲）    </v>
          </cell>
          <cell r="I205" t="str">
            <v>(Recount)</v>
          </cell>
        </row>
        <row r="206">
          <cell r="E206" t="str">
            <v xml:space="preserve">15歳未満    </v>
          </cell>
          <cell r="I206" t="str">
            <v>Under</v>
          </cell>
          <cell r="J206">
            <v>210500</v>
          </cell>
          <cell r="K206">
            <v>103900</v>
          </cell>
          <cell r="L206">
            <v>106700</v>
          </cell>
          <cell r="M206">
            <v>342300</v>
          </cell>
          <cell r="O206">
            <v>178600</v>
          </cell>
          <cell r="P206">
            <v>163700</v>
          </cell>
          <cell r="Q206">
            <v>222700</v>
          </cell>
          <cell r="S206">
            <v>111200</v>
          </cell>
          <cell r="T206">
            <v>111600</v>
          </cell>
        </row>
        <row r="207">
          <cell r="E207" t="str">
            <v>15～64</v>
          </cell>
          <cell r="G207" t="str">
            <v>歳</v>
          </cell>
          <cell r="J207">
            <v>904700</v>
          </cell>
          <cell r="K207">
            <v>451200</v>
          </cell>
          <cell r="L207">
            <v>453500</v>
          </cell>
          <cell r="M207">
            <v>1620000</v>
          </cell>
          <cell r="O207">
            <v>832500</v>
          </cell>
          <cell r="P207">
            <v>787500</v>
          </cell>
          <cell r="Q207">
            <v>998900</v>
          </cell>
          <cell r="S207">
            <v>501900</v>
          </cell>
          <cell r="T207">
            <v>497000</v>
          </cell>
        </row>
        <row r="208">
          <cell r="E208" t="str">
            <v>65歳以上</v>
          </cell>
          <cell r="I208" t="str">
            <v>and over</v>
          </cell>
          <cell r="J208">
            <v>320300</v>
          </cell>
          <cell r="K208">
            <v>131800</v>
          </cell>
          <cell r="L208">
            <v>188500</v>
          </cell>
          <cell r="M208">
            <v>482200</v>
          </cell>
          <cell r="O208">
            <v>208300</v>
          </cell>
          <cell r="P208">
            <v>273900</v>
          </cell>
          <cell r="Q208">
            <v>302300</v>
          </cell>
          <cell r="S208">
            <v>129600</v>
          </cell>
          <cell r="T208">
            <v>172700</v>
          </cell>
        </row>
        <row r="209">
          <cell r="F209" t="str">
            <v xml:space="preserve">75歳以上    </v>
          </cell>
          <cell r="I209" t="str">
            <v>and over</v>
          </cell>
          <cell r="J209">
            <v>156500</v>
          </cell>
          <cell r="K209">
            <v>60800</v>
          </cell>
          <cell r="L209">
            <v>95600</v>
          </cell>
          <cell r="M209">
            <v>218800</v>
          </cell>
          <cell r="O209">
            <v>80600</v>
          </cell>
          <cell r="P209">
            <v>138200</v>
          </cell>
          <cell r="Q209">
            <v>144600</v>
          </cell>
          <cell r="S209">
            <v>56400</v>
          </cell>
          <cell r="T209">
            <v>88200</v>
          </cell>
        </row>
        <row r="210">
          <cell r="F210" t="str">
            <v xml:space="preserve"> 85歳以上    </v>
          </cell>
          <cell r="I210" t="str">
            <v>and over</v>
          </cell>
          <cell r="J210">
            <v>35300</v>
          </cell>
          <cell r="K210">
            <v>10200</v>
          </cell>
          <cell r="L210">
            <v>25100</v>
          </cell>
          <cell r="M210">
            <v>54900</v>
          </cell>
          <cell r="O210">
            <v>15000</v>
          </cell>
          <cell r="P210">
            <v>39900</v>
          </cell>
          <cell r="Q210">
            <v>32800</v>
          </cell>
          <cell r="S210">
            <v>10200</v>
          </cell>
          <cell r="T210">
            <v>22700</v>
          </cell>
        </row>
        <row r="211">
          <cell r="C211" t="str">
            <v>平均年齢</v>
          </cell>
          <cell r="I211" t="str">
            <v>Average age</v>
          </cell>
          <cell r="J211">
            <v>44.1</v>
          </cell>
          <cell r="K211">
            <v>42.6</v>
          </cell>
          <cell r="L211">
            <v>45.4</v>
          </cell>
          <cell r="M211">
            <v>43.3</v>
          </cell>
          <cell r="O211">
            <v>41.9</v>
          </cell>
          <cell r="P211">
            <v>44.7</v>
          </cell>
          <cell r="Q211">
            <v>43.2</v>
          </cell>
          <cell r="S211">
            <v>42.3</v>
          </cell>
          <cell r="T211">
            <v>44.2</v>
          </cell>
        </row>
        <row r="212">
          <cell r="C212" t="str">
            <v>年齢中位数</v>
          </cell>
          <cell r="I212" t="str">
            <v>Median age</v>
          </cell>
          <cell r="J212">
            <v>45.7</v>
          </cell>
          <cell r="K212">
            <v>43.8</v>
          </cell>
          <cell r="L212">
            <v>47.3</v>
          </cell>
          <cell r="M212">
            <v>43.9</v>
          </cell>
          <cell r="O212">
            <v>42.3</v>
          </cell>
          <cell r="P212">
            <v>45.9</v>
          </cell>
          <cell r="Q212">
            <v>44.1</v>
          </cell>
          <cell r="S212">
            <v>42.9</v>
          </cell>
          <cell r="T212">
            <v>45</v>
          </cell>
        </row>
        <row r="213">
          <cell r="K213" t="str">
            <v>10 群   馬   県 Gumma-ken</v>
          </cell>
          <cell r="O213" t="str">
            <v>11 埼  玉  県 Saitama-ken</v>
          </cell>
          <cell r="S213" t="str">
            <v>12 千   葉   県 Chiba-ken</v>
          </cell>
        </row>
        <row r="214">
          <cell r="C214" t="str">
            <v xml:space="preserve">総数    </v>
          </cell>
          <cell r="I214" t="str">
            <v>All ages</v>
          </cell>
          <cell r="J214">
            <v>2024300</v>
          </cell>
          <cell r="K214">
            <v>989200</v>
          </cell>
          <cell r="L214">
            <v>1035200</v>
          </cell>
          <cell r="M214">
            <v>7053600</v>
          </cell>
          <cell r="O214">
            <v>3539200</v>
          </cell>
          <cell r="P214">
            <v>3514400</v>
          </cell>
          <cell r="Q214">
            <v>6056200</v>
          </cell>
          <cell r="S214">
            <v>3013100</v>
          </cell>
          <cell r="T214">
            <v>3043100</v>
          </cell>
        </row>
        <row r="215">
          <cell r="E215" t="str">
            <v>0</v>
          </cell>
          <cell r="F215" t="str">
            <v xml:space="preserve"> ～  4</v>
          </cell>
          <cell r="G215" t="str">
            <v>歳</v>
          </cell>
          <cell r="I215" t="str">
            <v>years old</v>
          </cell>
          <cell r="J215">
            <v>89700</v>
          </cell>
          <cell r="K215">
            <v>47400</v>
          </cell>
          <cell r="L215">
            <v>42300</v>
          </cell>
          <cell r="M215">
            <v>317200</v>
          </cell>
          <cell r="O215">
            <v>164800</v>
          </cell>
          <cell r="P215">
            <v>152300</v>
          </cell>
          <cell r="Q215">
            <v>261100</v>
          </cell>
          <cell r="S215">
            <v>136800</v>
          </cell>
          <cell r="T215">
            <v>124300</v>
          </cell>
        </row>
        <row r="216">
          <cell r="E216" t="str">
            <v>5</v>
          </cell>
          <cell r="F216" t="str">
            <v xml:space="preserve"> ～  9</v>
          </cell>
          <cell r="J216">
            <v>100900</v>
          </cell>
          <cell r="K216">
            <v>52500</v>
          </cell>
          <cell r="L216">
            <v>48400</v>
          </cell>
          <cell r="M216">
            <v>331600</v>
          </cell>
          <cell r="O216">
            <v>169600</v>
          </cell>
          <cell r="P216">
            <v>162000</v>
          </cell>
          <cell r="Q216">
            <v>267500</v>
          </cell>
          <cell r="S216">
            <v>136200</v>
          </cell>
          <cell r="T216">
            <v>131300</v>
          </cell>
        </row>
        <row r="217">
          <cell r="E217" t="str">
            <v>10～14</v>
          </cell>
          <cell r="J217">
            <v>98000</v>
          </cell>
          <cell r="K217">
            <v>49900</v>
          </cell>
          <cell r="L217">
            <v>48000</v>
          </cell>
          <cell r="M217">
            <v>337300</v>
          </cell>
          <cell r="O217">
            <v>171400</v>
          </cell>
          <cell r="P217">
            <v>166000</v>
          </cell>
          <cell r="Q217">
            <v>284500</v>
          </cell>
          <cell r="S217">
            <v>144600</v>
          </cell>
          <cell r="T217">
            <v>139900</v>
          </cell>
        </row>
        <row r="218">
          <cell r="E218" t="str">
            <v>15～19</v>
          </cell>
          <cell r="J218">
            <v>105600</v>
          </cell>
          <cell r="K218">
            <v>55500</v>
          </cell>
          <cell r="L218">
            <v>50200</v>
          </cell>
          <cell r="M218">
            <v>366900</v>
          </cell>
          <cell r="O218">
            <v>191800</v>
          </cell>
          <cell r="P218">
            <v>175100</v>
          </cell>
          <cell r="Q218">
            <v>302800</v>
          </cell>
          <cell r="S218">
            <v>151900</v>
          </cell>
          <cell r="T218">
            <v>150900</v>
          </cell>
        </row>
        <row r="219">
          <cell r="E219" t="str">
            <v>20～24</v>
          </cell>
          <cell r="J219">
            <v>107700</v>
          </cell>
          <cell r="K219">
            <v>52300</v>
          </cell>
          <cell r="L219">
            <v>55500</v>
          </cell>
          <cell r="M219">
            <v>424700</v>
          </cell>
          <cell r="O219">
            <v>218400</v>
          </cell>
          <cell r="P219">
            <v>206300</v>
          </cell>
          <cell r="Q219">
            <v>353000</v>
          </cell>
          <cell r="S219">
            <v>183100</v>
          </cell>
          <cell r="T219">
            <v>169900</v>
          </cell>
        </row>
        <row r="220">
          <cell r="E220" t="str">
            <v>25～29</v>
          </cell>
          <cell r="J220">
            <v>114000</v>
          </cell>
          <cell r="K220">
            <v>58300</v>
          </cell>
          <cell r="L220">
            <v>55800</v>
          </cell>
          <cell r="M220">
            <v>472400</v>
          </cell>
          <cell r="O220">
            <v>242600</v>
          </cell>
          <cell r="P220">
            <v>229800</v>
          </cell>
          <cell r="Q220">
            <v>399600</v>
          </cell>
          <cell r="S220">
            <v>208300</v>
          </cell>
          <cell r="T220">
            <v>191300</v>
          </cell>
        </row>
        <row r="221">
          <cell r="E221" t="str">
            <v>30～34</v>
          </cell>
          <cell r="J221">
            <v>137900</v>
          </cell>
          <cell r="K221">
            <v>68200</v>
          </cell>
          <cell r="L221">
            <v>69700</v>
          </cell>
          <cell r="M221">
            <v>579300</v>
          </cell>
          <cell r="O221">
            <v>300700</v>
          </cell>
          <cell r="P221">
            <v>278600</v>
          </cell>
          <cell r="Q221">
            <v>486200</v>
          </cell>
          <cell r="S221">
            <v>250200</v>
          </cell>
          <cell r="T221">
            <v>236000</v>
          </cell>
        </row>
        <row r="222">
          <cell r="E222" t="str">
            <v>35～39</v>
          </cell>
          <cell r="J222">
            <v>134300</v>
          </cell>
          <cell r="K222">
            <v>68900</v>
          </cell>
          <cell r="L222">
            <v>65300</v>
          </cell>
          <cell r="M222">
            <v>514800</v>
          </cell>
          <cell r="O222">
            <v>266200</v>
          </cell>
          <cell r="P222">
            <v>248500</v>
          </cell>
          <cell r="Q222">
            <v>437100</v>
          </cell>
          <cell r="S222">
            <v>223800</v>
          </cell>
          <cell r="T222">
            <v>213300</v>
          </cell>
        </row>
        <row r="223">
          <cell r="E223" t="str">
            <v>40～44</v>
          </cell>
          <cell r="J223">
            <v>131200</v>
          </cell>
          <cell r="K223">
            <v>65700</v>
          </cell>
          <cell r="L223">
            <v>65500</v>
          </cell>
          <cell r="M223">
            <v>462300</v>
          </cell>
          <cell r="O223">
            <v>240000</v>
          </cell>
          <cell r="P223">
            <v>222300</v>
          </cell>
          <cell r="Q223">
            <v>394600</v>
          </cell>
          <cell r="S223">
            <v>204400</v>
          </cell>
          <cell r="T223">
            <v>190100</v>
          </cell>
        </row>
        <row r="224">
          <cell r="E224" t="str">
            <v>45～49</v>
          </cell>
          <cell r="J224">
            <v>131400</v>
          </cell>
          <cell r="K224">
            <v>65400</v>
          </cell>
          <cell r="L224">
            <v>66000</v>
          </cell>
          <cell r="M224">
            <v>424400</v>
          </cell>
          <cell r="O224">
            <v>211900</v>
          </cell>
          <cell r="P224">
            <v>212500</v>
          </cell>
          <cell r="Q224">
            <v>358200</v>
          </cell>
          <cell r="S224">
            <v>178300</v>
          </cell>
          <cell r="T224">
            <v>179900</v>
          </cell>
        </row>
        <row r="225">
          <cell r="E225" t="str">
            <v>50～54</v>
          </cell>
          <cell r="J225">
            <v>151000</v>
          </cell>
          <cell r="K225">
            <v>78200</v>
          </cell>
          <cell r="L225">
            <v>72800</v>
          </cell>
          <cell r="M225">
            <v>505500</v>
          </cell>
          <cell r="O225">
            <v>255300</v>
          </cell>
          <cell r="P225">
            <v>250300</v>
          </cell>
          <cell r="Q225">
            <v>423000</v>
          </cell>
          <cell r="S225">
            <v>214300</v>
          </cell>
          <cell r="T225">
            <v>208700</v>
          </cell>
        </row>
        <row r="226">
          <cell r="E226" t="str">
            <v>55～59</v>
          </cell>
          <cell r="J226">
            <v>162700</v>
          </cell>
          <cell r="K226">
            <v>83700</v>
          </cell>
          <cell r="L226">
            <v>79000</v>
          </cell>
          <cell r="M226">
            <v>598200</v>
          </cell>
          <cell r="O226">
            <v>298500</v>
          </cell>
          <cell r="P226">
            <v>299600</v>
          </cell>
          <cell r="Q226">
            <v>533400</v>
          </cell>
          <cell r="S226">
            <v>262900</v>
          </cell>
          <cell r="T226">
            <v>270500</v>
          </cell>
        </row>
        <row r="227">
          <cell r="E227" t="str">
            <v>60～64</v>
          </cell>
          <cell r="J227">
            <v>134600</v>
          </cell>
          <cell r="K227">
            <v>64800</v>
          </cell>
          <cell r="L227">
            <v>69700</v>
          </cell>
          <cell r="M227">
            <v>521300</v>
          </cell>
          <cell r="O227">
            <v>262500</v>
          </cell>
          <cell r="P227">
            <v>258800</v>
          </cell>
          <cell r="Q227">
            <v>446900</v>
          </cell>
          <cell r="S227">
            <v>224700</v>
          </cell>
          <cell r="T227">
            <v>222100</v>
          </cell>
        </row>
        <row r="228">
          <cell r="E228" t="str">
            <v>65～69</v>
          </cell>
          <cell r="J228">
            <v>114500</v>
          </cell>
          <cell r="K228">
            <v>51900</v>
          </cell>
          <cell r="L228">
            <v>62500</v>
          </cell>
          <cell r="M228">
            <v>420600</v>
          </cell>
          <cell r="O228">
            <v>213800</v>
          </cell>
          <cell r="P228">
            <v>206800</v>
          </cell>
          <cell r="Q228">
            <v>365400</v>
          </cell>
          <cell r="S228">
            <v>183900</v>
          </cell>
          <cell r="T228">
            <v>181600</v>
          </cell>
        </row>
        <row r="229">
          <cell r="E229" t="str">
            <v>70～74</v>
          </cell>
          <cell r="J229">
            <v>110000</v>
          </cell>
          <cell r="K229">
            <v>51500</v>
          </cell>
          <cell r="L229">
            <v>58500</v>
          </cell>
          <cell r="M229">
            <v>308300</v>
          </cell>
          <cell r="O229">
            <v>154400</v>
          </cell>
          <cell r="P229">
            <v>153900</v>
          </cell>
          <cell r="Q229">
            <v>294900</v>
          </cell>
          <cell r="S229">
            <v>137500</v>
          </cell>
          <cell r="T229">
            <v>157400</v>
          </cell>
        </row>
        <row r="230">
          <cell r="E230" t="str">
            <v>75～79</v>
          </cell>
          <cell r="J230">
            <v>94700</v>
          </cell>
          <cell r="K230">
            <v>41300</v>
          </cell>
          <cell r="L230">
            <v>53400</v>
          </cell>
          <cell r="M230">
            <v>214100</v>
          </cell>
          <cell r="O230">
            <v>92900</v>
          </cell>
          <cell r="P230">
            <v>121200</v>
          </cell>
          <cell r="Q230">
            <v>212300</v>
          </cell>
          <cell r="S230">
            <v>93800</v>
          </cell>
          <cell r="T230">
            <v>118500</v>
          </cell>
        </row>
        <row r="231">
          <cell r="E231" t="str">
            <v>80～84</v>
          </cell>
          <cell r="J231">
            <v>56800</v>
          </cell>
          <cell r="K231">
            <v>19100</v>
          </cell>
          <cell r="L231">
            <v>37700</v>
          </cell>
          <cell r="M231">
            <v>139200</v>
          </cell>
          <cell r="O231">
            <v>50900</v>
          </cell>
          <cell r="P231">
            <v>88300</v>
          </cell>
          <cell r="Q231">
            <v>125300</v>
          </cell>
          <cell r="S231">
            <v>46400</v>
          </cell>
          <cell r="T231">
            <v>78900</v>
          </cell>
        </row>
        <row r="232">
          <cell r="E232" t="str">
            <v>85～89</v>
          </cell>
          <cell r="J232">
            <v>31500</v>
          </cell>
          <cell r="K232">
            <v>9100</v>
          </cell>
          <cell r="L232">
            <v>22400</v>
          </cell>
          <cell r="M232">
            <v>71600</v>
          </cell>
          <cell r="O232">
            <v>20900</v>
          </cell>
          <cell r="P232">
            <v>50700</v>
          </cell>
          <cell r="Q232">
            <v>65600</v>
          </cell>
          <cell r="S232">
            <v>19400</v>
          </cell>
          <cell r="T232">
            <v>46200</v>
          </cell>
        </row>
        <row r="233">
          <cell r="E233" t="str">
            <v>90～94</v>
          </cell>
          <cell r="J233">
            <v>14300</v>
          </cell>
          <cell r="K233">
            <v>4300</v>
          </cell>
          <cell r="L233">
            <v>10000</v>
          </cell>
          <cell r="M233">
            <v>31100</v>
          </cell>
          <cell r="O233">
            <v>7500</v>
          </cell>
          <cell r="P233">
            <v>23600</v>
          </cell>
          <cell r="Q233">
            <v>30600</v>
          </cell>
          <cell r="S233">
            <v>6300</v>
          </cell>
          <cell r="T233">
            <v>24300</v>
          </cell>
        </row>
        <row r="234">
          <cell r="E234" t="str">
            <v>95～99</v>
          </cell>
          <cell r="J234">
            <v>2700</v>
          </cell>
          <cell r="K234">
            <v>600</v>
          </cell>
          <cell r="L234">
            <v>2000</v>
          </cell>
          <cell r="M234">
            <v>6800</v>
          </cell>
          <cell r="O234">
            <v>1400</v>
          </cell>
          <cell r="P234">
            <v>5400</v>
          </cell>
          <cell r="Q234">
            <v>7200</v>
          </cell>
          <cell r="S234">
            <v>1600</v>
          </cell>
          <cell r="T234">
            <v>5600</v>
          </cell>
        </row>
        <row r="235">
          <cell r="D235" t="str">
            <v>100</v>
          </cell>
          <cell r="F235" t="str">
            <v>歳以上</v>
          </cell>
          <cell r="I235" t="str">
            <v>and over</v>
          </cell>
          <cell r="J235">
            <v>200</v>
          </cell>
          <cell r="K235">
            <v>100</v>
          </cell>
          <cell r="L235">
            <v>100</v>
          </cell>
          <cell r="M235">
            <v>700</v>
          </cell>
          <cell r="O235">
            <v>100</v>
          </cell>
          <cell r="P235">
            <v>600</v>
          </cell>
          <cell r="Q235">
            <v>700</v>
          </cell>
          <cell r="S235">
            <v>300</v>
          </cell>
          <cell r="T235">
            <v>500</v>
          </cell>
        </row>
        <row r="236">
          <cell r="D236" t="str">
            <v>不詳</v>
          </cell>
          <cell r="I236" t="str">
            <v xml:space="preserve">Not </v>
          </cell>
          <cell r="J236">
            <v>600</v>
          </cell>
          <cell r="K236">
            <v>400</v>
          </cell>
          <cell r="L236">
            <v>200</v>
          </cell>
          <cell r="M236">
            <v>5200</v>
          </cell>
          <cell r="O236">
            <v>3400</v>
          </cell>
          <cell r="P236">
            <v>1800</v>
          </cell>
          <cell r="Q236">
            <v>6100</v>
          </cell>
          <cell r="S236">
            <v>4100</v>
          </cell>
          <cell r="T236">
            <v>2000</v>
          </cell>
        </row>
        <row r="237">
          <cell r="I237" t="str">
            <v>　reported</v>
          </cell>
        </row>
        <row r="238">
          <cell r="D238" t="str">
            <v xml:space="preserve">（再掲）   </v>
          </cell>
          <cell r="I238" t="str">
            <v>(Recount)</v>
          </cell>
        </row>
        <row r="239">
          <cell r="E239" t="str">
            <v>15歳未</v>
          </cell>
          <cell r="G239" t="str">
            <v>満</v>
          </cell>
          <cell r="I239" t="str">
            <v>Under</v>
          </cell>
          <cell r="J239">
            <v>288600</v>
          </cell>
          <cell r="K239">
            <v>149800</v>
          </cell>
          <cell r="L239">
            <v>138800</v>
          </cell>
          <cell r="M239">
            <v>986100</v>
          </cell>
          <cell r="O239">
            <v>505800</v>
          </cell>
          <cell r="P239">
            <v>480300</v>
          </cell>
          <cell r="Q239">
            <v>813100</v>
          </cell>
          <cell r="S239">
            <v>417600</v>
          </cell>
          <cell r="T239">
            <v>395400</v>
          </cell>
        </row>
        <row r="240">
          <cell r="E240" t="str">
            <v>15～64</v>
          </cell>
          <cell r="G240" t="str">
            <v>歳</v>
          </cell>
          <cell r="J240">
            <v>1310500</v>
          </cell>
          <cell r="K240">
            <v>661000</v>
          </cell>
          <cell r="L240">
            <v>649500</v>
          </cell>
          <cell r="M240">
            <v>4869900</v>
          </cell>
          <cell r="O240">
            <v>2488100</v>
          </cell>
          <cell r="P240">
            <v>2381800</v>
          </cell>
          <cell r="Q240">
            <v>4134900</v>
          </cell>
          <cell r="S240">
            <v>2102100</v>
          </cell>
          <cell r="T240">
            <v>2032800</v>
          </cell>
        </row>
        <row r="241">
          <cell r="E241" t="str">
            <v>65歳以</v>
          </cell>
          <cell r="G241" t="str">
            <v>上</v>
          </cell>
          <cell r="I241" t="str">
            <v>and over</v>
          </cell>
          <cell r="J241">
            <v>424600</v>
          </cell>
          <cell r="K241">
            <v>178000</v>
          </cell>
          <cell r="L241">
            <v>246700</v>
          </cell>
          <cell r="M241">
            <v>1192400</v>
          </cell>
          <cell r="O241">
            <v>541900</v>
          </cell>
          <cell r="P241">
            <v>650500</v>
          </cell>
          <cell r="Q241">
            <v>1102100</v>
          </cell>
          <cell r="S241">
            <v>489200</v>
          </cell>
          <cell r="T241">
            <v>612900</v>
          </cell>
        </row>
        <row r="242">
          <cell r="F242" t="str">
            <v xml:space="preserve">75歳以上    </v>
          </cell>
          <cell r="I242" t="str">
            <v>and over</v>
          </cell>
          <cell r="J242">
            <v>200100</v>
          </cell>
          <cell r="K242">
            <v>74500</v>
          </cell>
          <cell r="L242">
            <v>125600</v>
          </cell>
          <cell r="M242">
            <v>463500</v>
          </cell>
          <cell r="O242">
            <v>173700</v>
          </cell>
          <cell r="P242">
            <v>289800</v>
          </cell>
          <cell r="Q242">
            <v>441800</v>
          </cell>
          <cell r="S242">
            <v>167800</v>
          </cell>
          <cell r="T242">
            <v>273900</v>
          </cell>
        </row>
        <row r="243">
          <cell r="F243" t="str">
            <v xml:space="preserve">　85歳以上    </v>
          </cell>
          <cell r="I243" t="str">
            <v>and over</v>
          </cell>
          <cell r="J243">
            <v>48600</v>
          </cell>
          <cell r="K243">
            <v>14100</v>
          </cell>
          <cell r="L243">
            <v>34600</v>
          </cell>
          <cell r="M243">
            <v>110200</v>
          </cell>
          <cell r="O243">
            <v>29900</v>
          </cell>
          <cell r="P243">
            <v>80300</v>
          </cell>
          <cell r="Q243">
            <v>104200</v>
          </cell>
          <cell r="S243">
            <v>27600</v>
          </cell>
          <cell r="T243">
            <v>76500</v>
          </cell>
        </row>
        <row r="244">
          <cell r="C244" t="str">
            <v>平均年齢</v>
          </cell>
          <cell r="I244" t="str">
            <v>Average age</v>
          </cell>
          <cell r="J244">
            <v>43.8</v>
          </cell>
          <cell r="K244">
            <v>42.3</v>
          </cell>
          <cell r="L244">
            <v>45.3</v>
          </cell>
          <cell r="M244">
            <v>42.1</v>
          </cell>
          <cell r="O244">
            <v>41.1</v>
          </cell>
          <cell r="P244">
            <v>43</v>
          </cell>
          <cell r="Q244">
            <v>42.9</v>
          </cell>
          <cell r="S244">
            <v>41.8</v>
          </cell>
          <cell r="T244">
            <v>43.9</v>
          </cell>
        </row>
        <row r="245">
          <cell r="C245" t="str">
            <v>年齢中位数</v>
          </cell>
          <cell r="I245" t="str">
            <v>Median age</v>
          </cell>
          <cell r="J245">
            <v>44.7</v>
          </cell>
          <cell r="K245">
            <v>43</v>
          </cell>
          <cell r="L245">
            <v>46.4</v>
          </cell>
          <cell r="M245">
            <v>41.8</v>
          </cell>
          <cell r="O245">
            <v>40.799999999999997</v>
          </cell>
          <cell r="P245">
            <v>43.1</v>
          </cell>
          <cell r="Q245">
            <v>42.8</v>
          </cell>
          <cell r="S245">
            <v>41.5</v>
          </cell>
          <cell r="T245">
            <v>44.2</v>
          </cell>
        </row>
        <row r="246">
          <cell r="K246" t="str">
            <v>10 群馬県 市 部 All shi</v>
          </cell>
          <cell r="O246" t="str">
            <v>11 埼玉県 市 部 All shi</v>
          </cell>
          <cell r="S246" t="str">
            <v>12 千葉県 市 部 All shi</v>
          </cell>
        </row>
        <row r="247">
          <cell r="C247" t="str">
            <v xml:space="preserve">総数    </v>
          </cell>
          <cell r="I247" t="str">
            <v>All ages</v>
          </cell>
          <cell r="J247">
            <v>1446700</v>
          </cell>
          <cell r="K247">
            <v>712100</v>
          </cell>
          <cell r="L247">
            <v>734700</v>
          </cell>
          <cell r="M247">
            <v>6267900</v>
          </cell>
          <cell r="O247">
            <v>3153900</v>
          </cell>
          <cell r="P247">
            <v>3114000</v>
          </cell>
          <cell r="Q247">
            <v>5534300</v>
          </cell>
          <cell r="S247">
            <v>2762100</v>
          </cell>
          <cell r="T247">
            <v>2772200</v>
          </cell>
        </row>
        <row r="248">
          <cell r="E248" t="str">
            <v>0</v>
          </cell>
          <cell r="F248" t="str">
            <v xml:space="preserve"> ～  4</v>
          </cell>
          <cell r="G248" t="str">
            <v>歳</v>
          </cell>
          <cell r="I248" t="str">
            <v>years old</v>
          </cell>
          <cell r="J248">
            <v>66500</v>
          </cell>
          <cell r="K248">
            <v>35500</v>
          </cell>
          <cell r="L248">
            <v>31000</v>
          </cell>
          <cell r="M248">
            <v>286000</v>
          </cell>
          <cell r="O248">
            <v>148100</v>
          </cell>
          <cell r="P248">
            <v>137900</v>
          </cell>
          <cell r="Q248">
            <v>244600</v>
          </cell>
          <cell r="S248">
            <v>129500</v>
          </cell>
          <cell r="T248">
            <v>115100</v>
          </cell>
        </row>
        <row r="249">
          <cell r="E249" t="str">
            <v>5</v>
          </cell>
          <cell r="F249" t="str">
            <v xml:space="preserve"> ～  9</v>
          </cell>
          <cell r="J249">
            <v>75100</v>
          </cell>
          <cell r="K249">
            <v>41700</v>
          </cell>
          <cell r="L249">
            <v>33500</v>
          </cell>
          <cell r="M249">
            <v>297600</v>
          </cell>
          <cell r="O249">
            <v>152000</v>
          </cell>
          <cell r="P249">
            <v>145600</v>
          </cell>
          <cell r="Q249">
            <v>246400</v>
          </cell>
          <cell r="S249">
            <v>125900</v>
          </cell>
          <cell r="T249">
            <v>120500</v>
          </cell>
        </row>
        <row r="250">
          <cell r="E250" t="str">
            <v>10～14</v>
          </cell>
          <cell r="J250">
            <v>66900</v>
          </cell>
          <cell r="K250">
            <v>34000</v>
          </cell>
          <cell r="L250">
            <v>32900</v>
          </cell>
          <cell r="M250">
            <v>298900</v>
          </cell>
          <cell r="O250">
            <v>151700</v>
          </cell>
          <cell r="P250">
            <v>147200</v>
          </cell>
          <cell r="Q250">
            <v>259200</v>
          </cell>
          <cell r="S250">
            <v>131900</v>
          </cell>
          <cell r="T250">
            <v>127300</v>
          </cell>
        </row>
        <row r="251">
          <cell r="E251" t="str">
            <v>15～19</v>
          </cell>
          <cell r="J251">
            <v>75400</v>
          </cell>
          <cell r="K251">
            <v>39700</v>
          </cell>
          <cell r="L251">
            <v>35600</v>
          </cell>
          <cell r="M251">
            <v>324900</v>
          </cell>
          <cell r="O251">
            <v>169300</v>
          </cell>
          <cell r="P251">
            <v>155600</v>
          </cell>
          <cell r="Q251">
            <v>277000</v>
          </cell>
          <cell r="S251">
            <v>138900</v>
          </cell>
          <cell r="T251">
            <v>138200</v>
          </cell>
        </row>
        <row r="252">
          <cell r="E252" t="str">
            <v>20～24</v>
          </cell>
          <cell r="J252">
            <v>75800</v>
          </cell>
          <cell r="K252">
            <v>37200</v>
          </cell>
          <cell r="L252">
            <v>38600</v>
          </cell>
          <cell r="M252">
            <v>374600</v>
          </cell>
          <cell r="O252">
            <v>195700</v>
          </cell>
          <cell r="P252">
            <v>178900</v>
          </cell>
          <cell r="Q252">
            <v>327900</v>
          </cell>
          <cell r="S252">
            <v>170200</v>
          </cell>
          <cell r="T252">
            <v>157700</v>
          </cell>
        </row>
        <row r="253">
          <cell r="E253" t="str">
            <v>25～29</v>
          </cell>
          <cell r="J253">
            <v>83900</v>
          </cell>
          <cell r="K253">
            <v>41400</v>
          </cell>
          <cell r="L253">
            <v>42400</v>
          </cell>
          <cell r="M253">
            <v>426000</v>
          </cell>
          <cell r="O253">
            <v>220900</v>
          </cell>
          <cell r="P253">
            <v>205100</v>
          </cell>
          <cell r="Q253">
            <v>373900</v>
          </cell>
          <cell r="S253">
            <v>195900</v>
          </cell>
          <cell r="T253">
            <v>178000</v>
          </cell>
        </row>
        <row r="254">
          <cell r="E254" t="str">
            <v>30～34</v>
          </cell>
          <cell r="J254">
            <v>105600</v>
          </cell>
          <cell r="K254">
            <v>52100</v>
          </cell>
          <cell r="L254">
            <v>53500</v>
          </cell>
          <cell r="M254">
            <v>522700</v>
          </cell>
          <cell r="O254">
            <v>272800</v>
          </cell>
          <cell r="P254">
            <v>249900</v>
          </cell>
          <cell r="Q254">
            <v>459200</v>
          </cell>
          <cell r="S254">
            <v>237400</v>
          </cell>
          <cell r="T254">
            <v>221800</v>
          </cell>
        </row>
        <row r="255">
          <cell r="E255" t="str">
            <v>35～39</v>
          </cell>
          <cell r="J255">
            <v>102300</v>
          </cell>
          <cell r="K255">
            <v>53300</v>
          </cell>
          <cell r="L255">
            <v>49000</v>
          </cell>
          <cell r="M255">
            <v>469400</v>
          </cell>
          <cell r="O255">
            <v>242800</v>
          </cell>
          <cell r="P255">
            <v>226600</v>
          </cell>
          <cell r="Q255">
            <v>408700</v>
          </cell>
          <cell r="S255">
            <v>209900</v>
          </cell>
          <cell r="T255">
            <v>198800</v>
          </cell>
        </row>
        <row r="256">
          <cell r="E256" t="str">
            <v>40～44</v>
          </cell>
          <cell r="J256">
            <v>93000</v>
          </cell>
          <cell r="K256">
            <v>46600</v>
          </cell>
          <cell r="L256">
            <v>46400</v>
          </cell>
          <cell r="M256">
            <v>417100</v>
          </cell>
          <cell r="O256">
            <v>215700</v>
          </cell>
          <cell r="P256">
            <v>201400</v>
          </cell>
          <cell r="Q256">
            <v>366600</v>
          </cell>
          <cell r="S256">
            <v>188300</v>
          </cell>
          <cell r="T256">
            <v>178300</v>
          </cell>
        </row>
        <row r="257">
          <cell r="E257" t="str">
            <v>45～49</v>
          </cell>
          <cell r="J257">
            <v>91500</v>
          </cell>
          <cell r="K257">
            <v>46100</v>
          </cell>
          <cell r="L257">
            <v>45300</v>
          </cell>
          <cell r="M257">
            <v>375200</v>
          </cell>
          <cell r="O257">
            <v>188500</v>
          </cell>
          <cell r="P257">
            <v>186800</v>
          </cell>
          <cell r="Q257">
            <v>322100</v>
          </cell>
          <cell r="S257">
            <v>160500</v>
          </cell>
          <cell r="T257">
            <v>161600</v>
          </cell>
        </row>
        <row r="258">
          <cell r="E258" t="str">
            <v>50～54</v>
          </cell>
          <cell r="J258">
            <v>103000</v>
          </cell>
          <cell r="K258">
            <v>52400</v>
          </cell>
          <cell r="L258">
            <v>50500</v>
          </cell>
          <cell r="M258">
            <v>437700</v>
          </cell>
          <cell r="O258">
            <v>220100</v>
          </cell>
          <cell r="P258">
            <v>217600</v>
          </cell>
          <cell r="Q258">
            <v>378700</v>
          </cell>
          <cell r="S258">
            <v>191300</v>
          </cell>
          <cell r="T258">
            <v>187400</v>
          </cell>
        </row>
        <row r="259">
          <cell r="E259" t="str">
            <v>55～59</v>
          </cell>
          <cell r="J259">
            <v>116200</v>
          </cell>
          <cell r="K259">
            <v>59800</v>
          </cell>
          <cell r="L259">
            <v>56400</v>
          </cell>
          <cell r="M259">
            <v>532300</v>
          </cell>
          <cell r="O259">
            <v>264800</v>
          </cell>
          <cell r="P259">
            <v>267500</v>
          </cell>
          <cell r="Q259">
            <v>484300</v>
          </cell>
          <cell r="S259">
            <v>237400</v>
          </cell>
          <cell r="T259">
            <v>246900</v>
          </cell>
        </row>
        <row r="260">
          <cell r="E260" t="str">
            <v>60～64</v>
          </cell>
          <cell r="J260">
            <v>99600</v>
          </cell>
          <cell r="K260">
            <v>48000</v>
          </cell>
          <cell r="L260">
            <v>51600</v>
          </cell>
          <cell r="M260">
            <v>463200</v>
          </cell>
          <cell r="O260">
            <v>233800</v>
          </cell>
          <cell r="P260">
            <v>229500</v>
          </cell>
          <cell r="Q260">
            <v>412000</v>
          </cell>
          <cell r="S260">
            <v>206500</v>
          </cell>
          <cell r="T260">
            <v>205500</v>
          </cell>
        </row>
        <row r="261">
          <cell r="E261" t="str">
            <v>65～69</v>
          </cell>
          <cell r="J261">
            <v>84600</v>
          </cell>
          <cell r="K261">
            <v>38500</v>
          </cell>
          <cell r="L261">
            <v>46100</v>
          </cell>
          <cell r="M261">
            <v>369200</v>
          </cell>
          <cell r="O261">
            <v>188300</v>
          </cell>
          <cell r="P261">
            <v>180900</v>
          </cell>
          <cell r="Q261">
            <v>331300</v>
          </cell>
          <cell r="S261">
            <v>168700</v>
          </cell>
          <cell r="T261">
            <v>162600</v>
          </cell>
        </row>
        <row r="262">
          <cell r="E262" t="str">
            <v>70～74</v>
          </cell>
          <cell r="J262">
            <v>74500</v>
          </cell>
          <cell r="K262">
            <v>35900</v>
          </cell>
          <cell r="L262">
            <v>38600</v>
          </cell>
          <cell r="M262">
            <v>265700</v>
          </cell>
          <cell r="O262">
            <v>133400</v>
          </cell>
          <cell r="P262">
            <v>132300</v>
          </cell>
          <cell r="Q262">
            <v>259700</v>
          </cell>
          <cell r="S262">
            <v>121500</v>
          </cell>
          <cell r="T262">
            <v>138300</v>
          </cell>
        </row>
        <row r="263">
          <cell r="E263" t="str">
            <v>75～79</v>
          </cell>
          <cell r="J263">
            <v>61800</v>
          </cell>
          <cell r="K263">
            <v>26600</v>
          </cell>
          <cell r="L263">
            <v>35200</v>
          </cell>
          <cell r="M263">
            <v>188000</v>
          </cell>
          <cell r="O263">
            <v>82600</v>
          </cell>
          <cell r="P263">
            <v>105400</v>
          </cell>
          <cell r="Q263">
            <v>182300</v>
          </cell>
          <cell r="S263">
            <v>81600</v>
          </cell>
          <cell r="T263">
            <v>100700</v>
          </cell>
        </row>
        <row r="264">
          <cell r="E264" t="str">
            <v>80～84</v>
          </cell>
          <cell r="J264">
            <v>38500</v>
          </cell>
          <cell r="K264">
            <v>13100</v>
          </cell>
          <cell r="L264">
            <v>25400</v>
          </cell>
          <cell r="M264">
            <v>118500</v>
          </cell>
          <cell r="O264">
            <v>43800</v>
          </cell>
          <cell r="P264">
            <v>74700</v>
          </cell>
          <cell r="Q264">
            <v>106500</v>
          </cell>
          <cell r="S264">
            <v>39300</v>
          </cell>
          <cell r="T264">
            <v>67200</v>
          </cell>
        </row>
        <row r="265">
          <cell r="E265" t="str">
            <v>85～89</v>
          </cell>
          <cell r="J265">
            <v>20900</v>
          </cell>
          <cell r="K265">
            <v>6700</v>
          </cell>
          <cell r="L265">
            <v>14200</v>
          </cell>
          <cell r="M265">
            <v>62700</v>
          </cell>
          <cell r="O265">
            <v>18800</v>
          </cell>
          <cell r="P265">
            <v>44000</v>
          </cell>
          <cell r="Q265">
            <v>56000</v>
          </cell>
          <cell r="S265">
            <v>16500</v>
          </cell>
          <cell r="T265">
            <v>39500</v>
          </cell>
        </row>
        <row r="266">
          <cell r="E266" t="str">
            <v>90～94</v>
          </cell>
          <cell r="J266">
            <v>9200</v>
          </cell>
          <cell r="K266">
            <v>2600</v>
          </cell>
          <cell r="L266">
            <v>6600</v>
          </cell>
          <cell r="M266">
            <v>26500</v>
          </cell>
          <cell r="O266">
            <v>6500</v>
          </cell>
          <cell r="P266">
            <v>20100</v>
          </cell>
          <cell r="Q266">
            <v>25300</v>
          </cell>
          <cell r="S266">
            <v>5300</v>
          </cell>
          <cell r="T266">
            <v>20000</v>
          </cell>
        </row>
        <row r="267">
          <cell r="E267" t="str">
            <v>95～99</v>
          </cell>
          <cell r="J267">
            <v>2000</v>
          </cell>
          <cell r="K267">
            <v>400</v>
          </cell>
          <cell r="L267">
            <v>1500</v>
          </cell>
          <cell r="M267">
            <v>6300</v>
          </cell>
          <cell r="O267">
            <v>1400</v>
          </cell>
          <cell r="P267">
            <v>5000</v>
          </cell>
          <cell r="Q267">
            <v>6000</v>
          </cell>
          <cell r="S267">
            <v>1400</v>
          </cell>
          <cell r="T267">
            <v>4700</v>
          </cell>
        </row>
        <row r="268">
          <cell r="D268" t="str">
            <v>100</v>
          </cell>
          <cell r="F268" t="str">
            <v>歳以上</v>
          </cell>
          <cell r="I268" t="str">
            <v>and over</v>
          </cell>
          <cell r="J268">
            <v>100</v>
          </cell>
          <cell r="K268" t="str">
            <v>-</v>
          </cell>
          <cell r="L268">
            <v>100</v>
          </cell>
          <cell r="M268">
            <v>600</v>
          </cell>
          <cell r="O268" t="str">
            <v>-</v>
          </cell>
          <cell r="P268">
            <v>500</v>
          </cell>
          <cell r="Q268">
            <v>600</v>
          </cell>
          <cell r="S268">
            <v>300</v>
          </cell>
          <cell r="T268">
            <v>300</v>
          </cell>
        </row>
        <row r="269">
          <cell r="D269" t="str">
            <v>不詳</v>
          </cell>
          <cell r="I269" t="str">
            <v xml:space="preserve">Not </v>
          </cell>
          <cell r="J269">
            <v>600</v>
          </cell>
          <cell r="K269">
            <v>400</v>
          </cell>
          <cell r="L269">
            <v>200</v>
          </cell>
          <cell r="M269">
            <v>4700</v>
          </cell>
          <cell r="O269">
            <v>3100</v>
          </cell>
          <cell r="P269">
            <v>1700</v>
          </cell>
          <cell r="Q269">
            <v>5900</v>
          </cell>
          <cell r="S269">
            <v>4000</v>
          </cell>
          <cell r="T269">
            <v>1900</v>
          </cell>
        </row>
        <row r="270">
          <cell r="I270" t="str">
            <v xml:space="preserve"> reported</v>
          </cell>
        </row>
        <row r="271">
          <cell r="D271" t="str">
            <v xml:space="preserve">（再掲）    </v>
          </cell>
          <cell r="I271" t="str">
            <v>(Recount)</v>
          </cell>
        </row>
        <row r="272">
          <cell r="E272" t="str">
            <v xml:space="preserve">15歳未満    </v>
          </cell>
          <cell r="I272" t="str">
            <v>Under</v>
          </cell>
          <cell r="J272">
            <v>208500</v>
          </cell>
          <cell r="K272">
            <v>111100</v>
          </cell>
          <cell r="L272">
            <v>97300</v>
          </cell>
          <cell r="M272">
            <v>882500</v>
          </cell>
          <cell r="O272">
            <v>451800</v>
          </cell>
          <cell r="P272">
            <v>430700</v>
          </cell>
          <cell r="Q272">
            <v>750100</v>
          </cell>
          <cell r="S272">
            <v>387200</v>
          </cell>
          <cell r="T272">
            <v>362900</v>
          </cell>
        </row>
        <row r="273">
          <cell r="E273" t="str">
            <v>15～64</v>
          </cell>
          <cell r="G273" t="str">
            <v>歳</v>
          </cell>
          <cell r="J273">
            <v>946100</v>
          </cell>
          <cell r="K273">
            <v>476700</v>
          </cell>
          <cell r="L273">
            <v>469400</v>
          </cell>
          <cell r="M273">
            <v>4343100</v>
          </cell>
          <cell r="O273">
            <v>2224300</v>
          </cell>
          <cell r="P273">
            <v>2118800</v>
          </cell>
          <cell r="Q273">
            <v>3810500</v>
          </cell>
          <cell r="S273">
            <v>1936400</v>
          </cell>
          <cell r="T273">
            <v>1874100</v>
          </cell>
        </row>
        <row r="274">
          <cell r="E274" t="str">
            <v>65歳以上</v>
          </cell>
          <cell r="I274" t="str">
            <v>and over</v>
          </cell>
          <cell r="J274">
            <v>291500</v>
          </cell>
          <cell r="K274">
            <v>123800</v>
          </cell>
          <cell r="L274">
            <v>167700</v>
          </cell>
          <cell r="M274">
            <v>1037600</v>
          </cell>
          <cell r="O274">
            <v>474700</v>
          </cell>
          <cell r="P274">
            <v>562800</v>
          </cell>
          <cell r="Q274">
            <v>967800</v>
          </cell>
          <cell r="S274">
            <v>434500</v>
          </cell>
          <cell r="T274">
            <v>533300</v>
          </cell>
        </row>
        <row r="275">
          <cell r="F275" t="str">
            <v xml:space="preserve">75歳以上    </v>
          </cell>
          <cell r="I275" t="str">
            <v>and over</v>
          </cell>
          <cell r="J275">
            <v>132400</v>
          </cell>
          <cell r="K275">
            <v>49400</v>
          </cell>
          <cell r="L275">
            <v>83000</v>
          </cell>
          <cell r="M275">
            <v>402700</v>
          </cell>
          <cell r="O275">
            <v>153100</v>
          </cell>
          <cell r="P275">
            <v>249600</v>
          </cell>
          <cell r="Q275">
            <v>376800</v>
          </cell>
          <cell r="S275">
            <v>144300</v>
          </cell>
          <cell r="T275">
            <v>232400</v>
          </cell>
        </row>
        <row r="276">
          <cell r="F276" t="str">
            <v xml:space="preserve"> 85歳以上    </v>
          </cell>
          <cell r="I276" t="str">
            <v>and over</v>
          </cell>
          <cell r="J276">
            <v>32200</v>
          </cell>
          <cell r="K276">
            <v>9700</v>
          </cell>
          <cell r="L276">
            <v>22400</v>
          </cell>
          <cell r="M276">
            <v>96200</v>
          </cell>
          <cell r="O276">
            <v>26600</v>
          </cell>
          <cell r="P276">
            <v>69600</v>
          </cell>
          <cell r="Q276">
            <v>87900</v>
          </cell>
          <cell r="S276">
            <v>23400</v>
          </cell>
          <cell r="T276">
            <v>64500</v>
          </cell>
        </row>
        <row r="277">
          <cell r="C277" t="str">
            <v>平均年齢</v>
          </cell>
          <cell r="I277" t="str">
            <v>Average age</v>
          </cell>
          <cell r="J277">
            <v>43.4</v>
          </cell>
          <cell r="K277">
            <v>41.8</v>
          </cell>
          <cell r="L277">
            <v>44.9</v>
          </cell>
          <cell r="M277">
            <v>41.9</v>
          </cell>
          <cell r="O277">
            <v>40.9</v>
          </cell>
          <cell r="P277">
            <v>42.8</v>
          </cell>
          <cell r="Q277">
            <v>42.5</v>
          </cell>
          <cell r="S277">
            <v>41.4</v>
          </cell>
          <cell r="T277">
            <v>43.5</v>
          </cell>
        </row>
        <row r="278">
          <cell r="C278" t="str">
            <v>年齢中位数</v>
          </cell>
          <cell r="I278" t="str">
            <v>Median age</v>
          </cell>
          <cell r="J278">
            <v>43.8</v>
          </cell>
          <cell r="K278">
            <v>42</v>
          </cell>
          <cell r="L278">
            <v>45.5</v>
          </cell>
          <cell r="M278">
            <v>41.5</v>
          </cell>
          <cell r="O278">
            <v>40.4</v>
          </cell>
          <cell r="P278">
            <v>42.7</v>
          </cell>
          <cell r="Q278">
            <v>42.1</v>
          </cell>
          <cell r="S278">
            <v>40.9</v>
          </cell>
          <cell r="T278">
            <v>43.5</v>
          </cell>
        </row>
        <row r="279">
          <cell r="K279" t="str">
            <v>13 東   京   都 Tokyo-to</v>
          </cell>
          <cell r="O279" t="str">
            <v>14 神 奈 川  県 Kanagawa-ken</v>
          </cell>
          <cell r="S279" t="str">
            <v>15 新   潟   県 Niigata-ken</v>
          </cell>
        </row>
        <row r="280">
          <cell r="C280" t="str">
            <v xml:space="preserve">総数    </v>
          </cell>
          <cell r="I280" t="str">
            <v>All ages</v>
          </cell>
          <cell r="J280">
            <v>12570300</v>
          </cell>
          <cell r="K280">
            <v>6222500</v>
          </cell>
          <cell r="L280">
            <v>6347800</v>
          </cell>
          <cell r="M280">
            <v>8790900</v>
          </cell>
          <cell r="O280">
            <v>4440600</v>
          </cell>
          <cell r="P280">
            <v>4350300</v>
          </cell>
          <cell r="Q280">
            <v>2431400</v>
          </cell>
          <cell r="S280">
            <v>1181800</v>
          </cell>
          <cell r="T280">
            <v>1249700</v>
          </cell>
        </row>
        <row r="281">
          <cell r="E281" t="str">
            <v>0</v>
          </cell>
          <cell r="F281" t="str">
            <v xml:space="preserve"> ～  4</v>
          </cell>
          <cell r="G281" t="str">
            <v>歳</v>
          </cell>
          <cell r="I281" t="str">
            <v>years old</v>
          </cell>
          <cell r="J281">
            <v>475200</v>
          </cell>
          <cell r="K281">
            <v>237800</v>
          </cell>
          <cell r="L281">
            <v>237400</v>
          </cell>
          <cell r="M281">
            <v>402500</v>
          </cell>
          <cell r="O281">
            <v>206700</v>
          </cell>
          <cell r="P281">
            <v>195800</v>
          </cell>
          <cell r="Q281">
            <v>94600</v>
          </cell>
          <cell r="S281">
            <v>49500</v>
          </cell>
          <cell r="T281">
            <v>45100</v>
          </cell>
        </row>
        <row r="282">
          <cell r="E282" t="str">
            <v>5</v>
          </cell>
          <cell r="F282" t="str">
            <v xml:space="preserve"> ～  9</v>
          </cell>
          <cell r="J282">
            <v>501500</v>
          </cell>
          <cell r="K282">
            <v>252300</v>
          </cell>
          <cell r="L282">
            <v>249200</v>
          </cell>
          <cell r="M282">
            <v>414600</v>
          </cell>
          <cell r="O282">
            <v>217400</v>
          </cell>
          <cell r="P282">
            <v>197100</v>
          </cell>
          <cell r="Q282">
            <v>114000</v>
          </cell>
          <cell r="S282">
            <v>57800</v>
          </cell>
          <cell r="T282">
            <v>56200</v>
          </cell>
        </row>
        <row r="283">
          <cell r="E283" t="str">
            <v>10～14</v>
          </cell>
          <cell r="J283">
            <v>488000</v>
          </cell>
          <cell r="K283">
            <v>251900</v>
          </cell>
          <cell r="L283">
            <v>236100</v>
          </cell>
          <cell r="M283">
            <v>394100</v>
          </cell>
          <cell r="O283">
            <v>201800</v>
          </cell>
          <cell r="P283">
            <v>192300</v>
          </cell>
          <cell r="Q283">
            <v>118200</v>
          </cell>
          <cell r="S283">
            <v>59200</v>
          </cell>
          <cell r="T283">
            <v>59000</v>
          </cell>
        </row>
        <row r="284">
          <cell r="E284" t="str">
            <v>15～19</v>
          </cell>
          <cell r="J284">
            <v>558000</v>
          </cell>
          <cell r="K284">
            <v>283700</v>
          </cell>
          <cell r="L284">
            <v>274200</v>
          </cell>
          <cell r="M284">
            <v>428100</v>
          </cell>
          <cell r="O284">
            <v>223700</v>
          </cell>
          <cell r="P284">
            <v>204500</v>
          </cell>
          <cell r="Q284">
            <v>119000</v>
          </cell>
          <cell r="S284">
            <v>62600</v>
          </cell>
          <cell r="T284">
            <v>56400</v>
          </cell>
        </row>
        <row r="285">
          <cell r="E285" t="str">
            <v>20～24</v>
          </cell>
          <cell r="J285">
            <v>823900</v>
          </cell>
          <cell r="K285">
            <v>429600</v>
          </cell>
          <cell r="L285">
            <v>394300</v>
          </cell>
          <cell r="M285">
            <v>544500</v>
          </cell>
          <cell r="O285">
            <v>300100</v>
          </cell>
          <cell r="P285">
            <v>244400</v>
          </cell>
          <cell r="Q285">
            <v>116600</v>
          </cell>
          <cell r="S285">
            <v>62500</v>
          </cell>
          <cell r="T285">
            <v>54100</v>
          </cell>
        </row>
        <row r="286">
          <cell r="E286" t="str">
            <v>25～29</v>
          </cell>
          <cell r="J286">
            <v>944100</v>
          </cell>
          <cell r="K286">
            <v>496500</v>
          </cell>
          <cell r="L286">
            <v>447600</v>
          </cell>
          <cell r="M286">
            <v>611700</v>
          </cell>
          <cell r="O286">
            <v>320800</v>
          </cell>
          <cell r="P286">
            <v>290900</v>
          </cell>
          <cell r="Q286">
            <v>138900</v>
          </cell>
          <cell r="S286">
            <v>69600</v>
          </cell>
          <cell r="T286">
            <v>69400</v>
          </cell>
        </row>
        <row r="287">
          <cell r="E287" t="str">
            <v>30～34</v>
          </cell>
          <cell r="J287">
            <v>1082300</v>
          </cell>
          <cell r="K287">
            <v>544600</v>
          </cell>
          <cell r="L287">
            <v>537700</v>
          </cell>
          <cell r="M287">
            <v>759300</v>
          </cell>
          <cell r="O287">
            <v>388500</v>
          </cell>
          <cell r="P287">
            <v>370800</v>
          </cell>
          <cell r="Q287">
            <v>151200</v>
          </cell>
          <cell r="S287">
            <v>81000</v>
          </cell>
          <cell r="T287">
            <v>70200</v>
          </cell>
        </row>
        <row r="288">
          <cell r="E288" t="str">
            <v>35～39</v>
          </cell>
          <cell r="J288">
            <v>1040200</v>
          </cell>
          <cell r="K288">
            <v>533600</v>
          </cell>
          <cell r="L288">
            <v>506500</v>
          </cell>
          <cell r="M288">
            <v>703000</v>
          </cell>
          <cell r="O288">
            <v>363900</v>
          </cell>
          <cell r="P288">
            <v>339200</v>
          </cell>
          <cell r="Q288">
            <v>149000</v>
          </cell>
          <cell r="S288">
            <v>74000</v>
          </cell>
          <cell r="T288">
            <v>75000</v>
          </cell>
        </row>
        <row r="289">
          <cell r="E289" t="str">
            <v>40～44</v>
          </cell>
          <cell r="J289">
            <v>879600</v>
          </cell>
          <cell r="K289">
            <v>457700</v>
          </cell>
          <cell r="L289">
            <v>421900</v>
          </cell>
          <cell r="M289">
            <v>611900</v>
          </cell>
          <cell r="O289">
            <v>322600</v>
          </cell>
          <cell r="P289">
            <v>289300</v>
          </cell>
          <cell r="Q289">
            <v>142200</v>
          </cell>
          <cell r="S289">
            <v>73100</v>
          </cell>
          <cell r="T289">
            <v>69100</v>
          </cell>
        </row>
        <row r="290">
          <cell r="E290" t="str">
            <v>45～49</v>
          </cell>
          <cell r="J290">
            <v>728300</v>
          </cell>
          <cell r="K290">
            <v>376500</v>
          </cell>
          <cell r="L290">
            <v>351800</v>
          </cell>
          <cell r="M290">
            <v>507700</v>
          </cell>
          <cell r="O290">
            <v>264000</v>
          </cell>
          <cell r="P290">
            <v>243700</v>
          </cell>
          <cell r="Q290">
            <v>147100</v>
          </cell>
          <cell r="S290">
            <v>74300</v>
          </cell>
          <cell r="T290">
            <v>72800</v>
          </cell>
        </row>
        <row r="291">
          <cell r="E291" t="str">
            <v>50～54</v>
          </cell>
          <cell r="J291">
            <v>770800</v>
          </cell>
          <cell r="K291">
            <v>389700</v>
          </cell>
          <cell r="L291">
            <v>381100</v>
          </cell>
          <cell r="M291">
            <v>574400</v>
          </cell>
          <cell r="O291">
            <v>287700</v>
          </cell>
          <cell r="P291">
            <v>286700</v>
          </cell>
          <cell r="Q291">
            <v>176900</v>
          </cell>
          <cell r="S291">
            <v>89900</v>
          </cell>
          <cell r="T291">
            <v>86900</v>
          </cell>
        </row>
        <row r="292">
          <cell r="E292" t="str">
            <v>55～59</v>
          </cell>
          <cell r="J292">
            <v>943500</v>
          </cell>
          <cell r="K292">
            <v>470800</v>
          </cell>
          <cell r="L292">
            <v>472700</v>
          </cell>
          <cell r="M292">
            <v>688900</v>
          </cell>
          <cell r="O292">
            <v>344200</v>
          </cell>
          <cell r="P292">
            <v>344700</v>
          </cell>
          <cell r="Q292">
            <v>197000</v>
          </cell>
          <cell r="S292">
            <v>100600</v>
          </cell>
          <cell r="T292">
            <v>96500</v>
          </cell>
        </row>
        <row r="293">
          <cell r="E293" t="str">
            <v>60～64</v>
          </cell>
          <cell r="J293">
            <v>862200</v>
          </cell>
          <cell r="K293">
            <v>419900</v>
          </cell>
          <cell r="L293">
            <v>442400</v>
          </cell>
          <cell r="M293">
            <v>603800</v>
          </cell>
          <cell r="O293">
            <v>297900</v>
          </cell>
          <cell r="P293">
            <v>305900</v>
          </cell>
          <cell r="Q293">
            <v>158100</v>
          </cell>
          <cell r="S293">
            <v>76100</v>
          </cell>
          <cell r="T293">
            <v>82000</v>
          </cell>
        </row>
        <row r="294">
          <cell r="E294" t="str">
            <v>65～69</v>
          </cell>
          <cell r="J294">
            <v>730500</v>
          </cell>
          <cell r="K294">
            <v>346900</v>
          </cell>
          <cell r="L294">
            <v>383600</v>
          </cell>
          <cell r="M294">
            <v>497300</v>
          </cell>
          <cell r="O294">
            <v>242700</v>
          </cell>
          <cell r="P294">
            <v>254600</v>
          </cell>
          <cell r="Q294">
            <v>153900</v>
          </cell>
          <cell r="S294">
            <v>71300</v>
          </cell>
          <cell r="T294">
            <v>82700</v>
          </cell>
        </row>
        <row r="295">
          <cell r="E295" t="str">
            <v>70～74</v>
          </cell>
          <cell r="J295">
            <v>651400</v>
          </cell>
          <cell r="K295">
            <v>308900</v>
          </cell>
          <cell r="L295">
            <v>342500</v>
          </cell>
          <cell r="M295">
            <v>401100</v>
          </cell>
          <cell r="O295">
            <v>192500</v>
          </cell>
          <cell r="P295">
            <v>208600</v>
          </cell>
          <cell r="Q295">
            <v>152800</v>
          </cell>
          <cell r="S295">
            <v>70000</v>
          </cell>
          <cell r="T295">
            <v>82800</v>
          </cell>
        </row>
        <row r="296">
          <cell r="E296" t="str">
            <v>75～79</v>
          </cell>
          <cell r="J296">
            <v>472600</v>
          </cell>
          <cell r="K296">
            <v>202100</v>
          </cell>
          <cell r="L296">
            <v>270400</v>
          </cell>
          <cell r="M296">
            <v>297300</v>
          </cell>
          <cell r="O296">
            <v>137400</v>
          </cell>
          <cell r="P296">
            <v>159900</v>
          </cell>
          <cell r="Q296">
            <v>130800</v>
          </cell>
          <cell r="S296">
            <v>54800</v>
          </cell>
          <cell r="T296">
            <v>76000</v>
          </cell>
        </row>
        <row r="297">
          <cell r="E297" t="str">
            <v>80～84</v>
          </cell>
          <cell r="J297">
            <v>299200</v>
          </cell>
          <cell r="K297">
            <v>109000</v>
          </cell>
          <cell r="L297">
            <v>190200</v>
          </cell>
          <cell r="M297">
            <v>177500</v>
          </cell>
          <cell r="O297">
            <v>70800</v>
          </cell>
          <cell r="P297">
            <v>106700</v>
          </cell>
          <cell r="Q297">
            <v>87600</v>
          </cell>
          <cell r="S297">
            <v>29400</v>
          </cell>
          <cell r="T297">
            <v>58100</v>
          </cell>
        </row>
        <row r="298">
          <cell r="E298" t="str">
            <v>85～89</v>
          </cell>
          <cell r="J298">
            <v>171900</v>
          </cell>
          <cell r="K298">
            <v>58000</v>
          </cell>
          <cell r="L298">
            <v>114000</v>
          </cell>
          <cell r="M298">
            <v>97000</v>
          </cell>
          <cell r="O298">
            <v>29100</v>
          </cell>
          <cell r="P298">
            <v>67900</v>
          </cell>
          <cell r="Q298">
            <v>52400</v>
          </cell>
          <cell r="S298">
            <v>17300</v>
          </cell>
          <cell r="T298">
            <v>35100</v>
          </cell>
        </row>
        <row r="299">
          <cell r="E299" t="str">
            <v>90～94</v>
          </cell>
          <cell r="J299">
            <v>75500</v>
          </cell>
          <cell r="K299">
            <v>21700</v>
          </cell>
          <cell r="L299">
            <v>53900</v>
          </cell>
          <cell r="M299">
            <v>42700</v>
          </cell>
          <cell r="O299">
            <v>12700</v>
          </cell>
          <cell r="P299">
            <v>30100</v>
          </cell>
          <cell r="Q299">
            <v>22000</v>
          </cell>
          <cell r="S299">
            <v>5900</v>
          </cell>
          <cell r="T299">
            <v>16200</v>
          </cell>
        </row>
        <row r="300">
          <cell r="E300" t="str">
            <v>95～99</v>
          </cell>
          <cell r="J300">
            <v>18900</v>
          </cell>
          <cell r="K300">
            <v>4200</v>
          </cell>
          <cell r="L300">
            <v>14700</v>
          </cell>
          <cell r="M300">
            <v>10700</v>
          </cell>
          <cell r="O300">
            <v>2600</v>
          </cell>
          <cell r="P300">
            <v>8100</v>
          </cell>
          <cell r="Q300">
            <v>5800</v>
          </cell>
          <cell r="S300">
            <v>800</v>
          </cell>
          <cell r="T300">
            <v>5000</v>
          </cell>
        </row>
        <row r="301">
          <cell r="D301" t="str">
            <v>100</v>
          </cell>
          <cell r="F301" t="str">
            <v>歳以上</v>
          </cell>
          <cell r="I301" t="str">
            <v>and over</v>
          </cell>
          <cell r="J301">
            <v>2400</v>
          </cell>
          <cell r="K301">
            <v>600</v>
          </cell>
          <cell r="L301">
            <v>1800</v>
          </cell>
          <cell r="M301">
            <v>700</v>
          </cell>
          <cell r="O301">
            <v>100</v>
          </cell>
          <cell r="P301">
            <v>500</v>
          </cell>
          <cell r="Q301">
            <v>400</v>
          </cell>
          <cell r="S301" t="str">
            <v>-</v>
          </cell>
          <cell r="T301">
            <v>300</v>
          </cell>
        </row>
        <row r="302">
          <cell r="D302" t="str">
            <v>不詳</v>
          </cell>
          <cell r="I302" t="str">
            <v xml:space="preserve">Not </v>
          </cell>
          <cell r="J302">
            <v>50200</v>
          </cell>
          <cell r="K302">
            <v>26500</v>
          </cell>
          <cell r="L302">
            <v>23600</v>
          </cell>
          <cell r="M302">
            <v>22100</v>
          </cell>
          <cell r="O302">
            <v>13300</v>
          </cell>
          <cell r="P302">
            <v>8700</v>
          </cell>
          <cell r="Q302">
            <v>2900</v>
          </cell>
          <cell r="S302">
            <v>2200</v>
          </cell>
          <cell r="T302">
            <v>700</v>
          </cell>
        </row>
        <row r="303">
          <cell r="I303" t="str">
            <v>　reported</v>
          </cell>
        </row>
        <row r="304">
          <cell r="D304" t="str">
            <v xml:space="preserve">（再掲）   </v>
          </cell>
          <cell r="I304" t="str">
            <v>(Recount)</v>
          </cell>
        </row>
        <row r="305">
          <cell r="E305" t="str">
            <v>15歳未</v>
          </cell>
          <cell r="G305" t="str">
            <v>満</v>
          </cell>
          <cell r="I305" t="str">
            <v>Under</v>
          </cell>
          <cell r="J305">
            <v>1464700</v>
          </cell>
          <cell r="K305">
            <v>742100</v>
          </cell>
          <cell r="L305">
            <v>722700</v>
          </cell>
          <cell r="M305">
            <v>1211200</v>
          </cell>
          <cell r="O305">
            <v>625900</v>
          </cell>
          <cell r="P305">
            <v>585300</v>
          </cell>
          <cell r="Q305">
            <v>326700</v>
          </cell>
          <cell r="S305">
            <v>166500</v>
          </cell>
          <cell r="T305">
            <v>160200</v>
          </cell>
        </row>
        <row r="306">
          <cell r="E306" t="str">
            <v>15～64</v>
          </cell>
          <cell r="G306" t="str">
            <v>歳</v>
          </cell>
          <cell r="J306">
            <v>8633000</v>
          </cell>
          <cell r="K306">
            <v>4402600</v>
          </cell>
          <cell r="L306">
            <v>4230400</v>
          </cell>
          <cell r="M306">
            <v>6033500</v>
          </cell>
          <cell r="O306">
            <v>3113500</v>
          </cell>
          <cell r="P306">
            <v>2920000</v>
          </cell>
          <cell r="Q306">
            <v>1496100</v>
          </cell>
          <cell r="S306">
            <v>763600</v>
          </cell>
          <cell r="T306">
            <v>732500</v>
          </cell>
        </row>
        <row r="307">
          <cell r="E307" t="str">
            <v>65歳以</v>
          </cell>
          <cell r="G307" t="str">
            <v>上</v>
          </cell>
          <cell r="I307" t="str">
            <v>and over</v>
          </cell>
          <cell r="J307">
            <v>2422400</v>
          </cell>
          <cell r="K307">
            <v>1051300</v>
          </cell>
          <cell r="L307">
            <v>1371100</v>
          </cell>
          <cell r="M307">
            <v>1524200</v>
          </cell>
          <cell r="O307">
            <v>687900</v>
          </cell>
          <cell r="P307">
            <v>836300</v>
          </cell>
          <cell r="Q307">
            <v>605700</v>
          </cell>
          <cell r="S307">
            <v>249500</v>
          </cell>
          <cell r="T307">
            <v>356200</v>
          </cell>
        </row>
        <row r="308">
          <cell r="F308" t="str">
            <v xml:space="preserve">75歳以上    </v>
          </cell>
          <cell r="I308" t="str">
            <v>and over</v>
          </cell>
          <cell r="J308">
            <v>1040500</v>
          </cell>
          <cell r="K308">
            <v>395500</v>
          </cell>
          <cell r="L308">
            <v>645000</v>
          </cell>
          <cell r="M308">
            <v>625800</v>
          </cell>
          <cell r="O308">
            <v>252700</v>
          </cell>
          <cell r="P308">
            <v>373100</v>
          </cell>
          <cell r="Q308">
            <v>299000</v>
          </cell>
          <cell r="S308">
            <v>108200</v>
          </cell>
          <cell r="T308">
            <v>190800</v>
          </cell>
        </row>
        <row r="309">
          <cell r="F309" t="str">
            <v xml:space="preserve">　85歳以上    </v>
          </cell>
          <cell r="I309" t="str">
            <v>and over</v>
          </cell>
          <cell r="J309">
            <v>268800</v>
          </cell>
          <cell r="K309">
            <v>84400</v>
          </cell>
          <cell r="L309">
            <v>184300</v>
          </cell>
          <cell r="M309">
            <v>151000</v>
          </cell>
          <cell r="O309">
            <v>44500</v>
          </cell>
          <cell r="P309">
            <v>106500</v>
          </cell>
          <cell r="Q309">
            <v>80600</v>
          </cell>
          <cell r="S309">
            <v>24000</v>
          </cell>
          <cell r="T309">
            <v>56700</v>
          </cell>
        </row>
        <row r="310">
          <cell r="C310" t="str">
            <v>平均年齢</v>
          </cell>
          <cell r="I310" t="str">
            <v>Average age</v>
          </cell>
          <cell r="J310">
            <v>43.3</v>
          </cell>
          <cell r="K310">
            <v>42.1</v>
          </cell>
          <cell r="L310">
            <v>44.4</v>
          </cell>
          <cell r="M310">
            <v>42</v>
          </cell>
          <cell r="O310">
            <v>40.9</v>
          </cell>
          <cell r="P310">
            <v>43.1</v>
          </cell>
          <cell r="Q310">
            <v>45.8</v>
          </cell>
          <cell r="S310">
            <v>43.8</v>
          </cell>
          <cell r="T310">
            <v>47.6</v>
          </cell>
        </row>
        <row r="311">
          <cell r="C311" t="str">
            <v>年齢中位数</v>
          </cell>
          <cell r="I311" t="str">
            <v>Median age</v>
          </cell>
          <cell r="J311">
            <v>41.8</v>
          </cell>
          <cell r="K311">
            <v>40.700000000000003</v>
          </cell>
          <cell r="L311">
            <v>43.1</v>
          </cell>
          <cell r="M311">
            <v>40.9</v>
          </cell>
          <cell r="O311">
            <v>39.799999999999997</v>
          </cell>
          <cell r="P311">
            <v>42.2</v>
          </cell>
          <cell r="Q311">
            <v>47.4</v>
          </cell>
          <cell r="S311">
            <v>45</v>
          </cell>
          <cell r="T311">
            <v>49.8</v>
          </cell>
        </row>
        <row r="312">
          <cell r="K312" t="str">
            <v>13 東京都 市 部 All shi</v>
          </cell>
          <cell r="O312" t="str">
            <v>14 神奈川県市部 All shi</v>
          </cell>
          <cell r="S312" t="str">
            <v>15 新潟県 市 部 All shi</v>
          </cell>
        </row>
        <row r="313">
          <cell r="C313" t="str">
            <v xml:space="preserve">総数    </v>
          </cell>
          <cell r="I313" t="str">
            <v>All ages</v>
          </cell>
          <cell r="J313">
            <v>12482200</v>
          </cell>
          <cell r="K313">
            <v>6177500</v>
          </cell>
          <cell r="L313">
            <v>6304700</v>
          </cell>
          <cell r="M313">
            <v>8412400</v>
          </cell>
          <cell r="O313">
            <v>4255500</v>
          </cell>
          <cell r="P313">
            <v>4156900</v>
          </cell>
          <cell r="Q313">
            <v>2185900</v>
          </cell>
          <cell r="S313">
            <v>1066100</v>
          </cell>
          <cell r="T313">
            <v>1119800</v>
          </cell>
        </row>
        <row r="314">
          <cell r="E314" t="str">
            <v>0</v>
          </cell>
          <cell r="F314" t="str">
            <v xml:space="preserve"> ～  4</v>
          </cell>
          <cell r="G314" t="str">
            <v>歳</v>
          </cell>
          <cell r="I314" t="str">
            <v>years old</v>
          </cell>
          <cell r="J314">
            <v>473100</v>
          </cell>
          <cell r="K314">
            <v>236300</v>
          </cell>
          <cell r="L314">
            <v>236800</v>
          </cell>
          <cell r="M314">
            <v>388100</v>
          </cell>
          <cell r="O314">
            <v>199800</v>
          </cell>
          <cell r="P314">
            <v>188400</v>
          </cell>
          <cell r="Q314">
            <v>87400</v>
          </cell>
          <cell r="S314">
            <v>45800</v>
          </cell>
          <cell r="T314">
            <v>41700</v>
          </cell>
        </row>
        <row r="315">
          <cell r="E315" t="str">
            <v>5</v>
          </cell>
          <cell r="F315" t="str">
            <v xml:space="preserve"> ～  9</v>
          </cell>
          <cell r="J315">
            <v>497100</v>
          </cell>
          <cell r="K315">
            <v>249800</v>
          </cell>
          <cell r="L315">
            <v>247400</v>
          </cell>
          <cell r="M315">
            <v>398800</v>
          </cell>
          <cell r="O315">
            <v>209900</v>
          </cell>
          <cell r="P315">
            <v>188800</v>
          </cell>
          <cell r="Q315">
            <v>103400</v>
          </cell>
          <cell r="S315">
            <v>52500</v>
          </cell>
          <cell r="T315">
            <v>50900</v>
          </cell>
        </row>
        <row r="316">
          <cell r="E316" t="str">
            <v>10～14</v>
          </cell>
          <cell r="J316">
            <v>483900</v>
          </cell>
          <cell r="K316">
            <v>250400</v>
          </cell>
          <cell r="L316">
            <v>233600</v>
          </cell>
          <cell r="M316">
            <v>375100</v>
          </cell>
          <cell r="O316">
            <v>190700</v>
          </cell>
          <cell r="P316">
            <v>184500</v>
          </cell>
          <cell r="Q316">
            <v>103500</v>
          </cell>
          <cell r="S316">
            <v>52600</v>
          </cell>
          <cell r="T316">
            <v>50900</v>
          </cell>
        </row>
        <row r="317">
          <cell r="E317" t="str">
            <v>15～19</v>
          </cell>
          <cell r="J317">
            <v>554300</v>
          </cell>
          <cell r="K317">
            <v>281600</v>
          </cell>
          <cell r="L317">
            <v>272700</v>
          </cell>
          <cell r="M317">
            <v>406800</v>
          </cell>
          <cell r="O317">
            <v>213400</v>
          </cell>
          <cell r="P317">
            <v>193400</v>
          </cell>
          <cell r="Q317">
            <v>109800</v>
          </cell>
          <cell r="S317">
            <v>57300</v>
          </cell>
          <cell r="T317">
            <v>52500</v>
          </cell>
        </row>
        <row r="318">
          <cell r="E318" t="str">
            <v>20～24</v>
          </cell>
          <cell r="J318">
            <v>820700</v>
          </cell>
          <cell r="K318">
            <v>428000</v>
          </cell>
          <cell r="L318">
            <v>392600</v>
          </cell>
          <cell r="M318">
            <v>523900</v>
          </cell>
          <cell r="O318">
            <v>290500</v>
          </cell>
          <cell r="P318">
            <v>233400</v>
          </cell>
          <cell r="Q318">
            <v>104700</v>
          </cell>
          <cell r="S318">
            <v>56500</v>
          </cell>
          <cell r="T318">
            <v>48200</v>
          </cell>
        </row>
        <row r="319">
          <cell r="E319" t="str">
            <v>25～29</v>
          </cell>
          <cell r="J319">
            <v>941300</v>
          </cell>
          <cell r="K319">
            <v>494400</v>
          </cell>
          <cell r="L319">
            <v>446900</v>
          </cell>
          <cell r="M319">
            <v>589800</v>
          </cell>
          <cell r="O319">
            <v>310200</v>
          </cell>
          <cell r="P319">
            <v>279700</v>
          </cell>
          <cell r="Q319">
            <v>127400</v>
          </cell>
          <cell r="S319">
            <v>63700</v>
          </cell>
          <cell r="T319">
            <v>63800</v>
          </cell>
        </row>
        <row r="320">
          <cell r="E320" t="str">
            <v>30～34</v>
          </cell>
          <cell r="J320">
            <v>1076800</v>
          </cell>
          <cell r="K320">
            <v>541400</v>
          </cell>
          <cell r="L320">
            <v>535400</v>
          </cell>
          <cell r="M320">
            <v>735000</v>
          </cell>
          <cell r="O320">
            <v>376000</v>
          </cell>
          <cell r="P320">
            <v>359000</v>
          </cell>
          <cell r="Q320">
            <v>140600</v>
          </cell>
          <cell r="S320">
            <v>75300</v>
          </cell>
          <cell r="T320">
            <v>65300</v>
          </cell>
        </row>
        <row r="321">
          <cell r="E321" t="str">
            <v>35～39</v>
          </cell>
          <cell r="J321">
            <v>1033500</v>
          </cell>
          <cell r="K321">
            <v>530300</v>
          </cell>
          <cell r="L321">
            <v>503200</v>
          </cell>
          <cell r="M321">
            <v>680800</v>
          </cell>
          <cell r="O321">
            <v>352000</v>
          </cell>
          <cell r="P321">
            <v>328800</v>
          </cell>
          <cell r="Q321">
            <v>133700</v>
          </cell>
          <cell r="S321">
            <v>68000</v>
          </cell>
          <cell r="T321">
            <v>65700</v>
          </cell>
        </row>
        <row r="322">
          <cell r="E322" t="str">
            <v>40～44</v>
          </cell>
          <cell r="J322">
            <v>874300</v>
          </cell>
          <cell r="K322">
            <v>454700</v>
          </cell>
          <cell r="L322">
            <v>419600</v>
          </cell>
          <cell r="M322">
            <v>591200</v>
          </cell>
          <cell r="O322">
            <v>312600</v>
          </cell>
          <cell r="P322">
            <v>278600</v>
          </cell>
          <cell r="Q322">
            <v>128000</v>
          </cell>
          <cell r="S322">
            <v>65600</v>
          </cell>
          <cell r="T322">
            <v>62500</v>
          </cell>
        </row>
        <row r="323">
          <cell r="E323" t="str">
            <v>45～49</v>
          </cell>
          <cell r="J323">
            <v>723500</v>
          </cell>
          <cell r="K323">
            <v>373800</v>
          </cell>
          <cell r="L323">
            <v>349700</v>
          </cell>
          <cell r="M323">
            <v>484900</v>
          </cell>
          <cell r="O323">
            <v>252600</v>
          </cell>
          <cell r="P323">
            <v>232300</v>
          </cell>
          <cell r="Q323">
            <v>131300</v>
          </cell>
          <cell r="S323">
            <v>66100</v>
          </cell>
          <cell r="T323">
            <v>65300</v>
          </cell>
        </row>
        <row r="324">
          <cell r="E324" t="str">
            <v>50～54</v>
          </cell>
          <cell r="J324">
            <v>764000</v>
          </cell>
          <cell r="K324">
            <v>386100</v>
          </cell>
          <cell r="L324">
            <v>377900</v>
          </cell>
          <cell r="M324">
            <v>545500</v>
          </cell>
          <cell r="O324">
            <v>273200</v>
          </cell>
          <cell r="P324">
            <v>272300</v>
          </cell>
          <cell r="Q324">
            <v>158500</v>
          </cell>
          <cell r="S324">
            <v>79600</v>
          </cell>
          <cell r="T324">
            <v>78900</v>
          </cell>
        </row>
        <row r="325">
          <cell r="E325" t="str">
            <v>55～59</v>
          </cell>
          <cell r="J325">
            <v>936600</v>
          </cell>
          <cell r="K325">
            <v>467000</v>
          </cell>
          <cell r="L325">
            <v>469500</v>
          </cell>
          <cell r="M325">
            <v>653500</v>
          </cell>
          <cell r="O325">
            <v>327700</v>
          </cell>
          <cell r="P325">
            <v>325800</v>
          </cell>
          <cell r="Q325">
            <v>179000</v>
          </cell>
          <cell r="S325">
            <v>92200</v>
          </cell>
          <cell r="T325">
            <v>86800</v>
          </cell>
        </row>
        <row r="326">
          <cell r="E326" t="str">
            <v>60～64</v>
          </cell>
          <cell r="J326">
            <v>853100</v>
          </cell>
          <cell r="K326">
            <v>415400</v>
          </cell>
          <cell r="L326">
            <v>437700</v>
          </cell>
          <cell r="M326">
            <v>572500</v>
          </cell>
          <cell r="O326">
            <v>281700</v>
          </cell>
          <cell r="P326">
            <v>290800</v>
          </cell>
          <cell r="Q326">
            <v>140700</v>
          </cell>
          <cell r="S326">
            <v>66900</v>
          </cell>
          <cell r="T326">
            <v>73900</v>
          </cell>
        </row>
        <row r="327">
          <cell r="E327" t="str">
            <v>65～69</v>
          </cell>
          <cell r="J327">
            <v>725200</v>
          </cell>
          <cell r="K327">
            <v>344500</v>
          </cell>
          <cell r="L327">
            <v>380700</v>
          </cell>
          <cell r="M327">
            <v>470600</v>
          </cell>
          <cell r="O327">
            <v>228700</v>
          </cell>
          <cell r="P327">
            <v>242000</v>
          </cell>
          <cell r="Q327">
            <v>136900</v>
          </cell>
          <cell r="S327">
            <v>64400</v>
          </cell>
          <cell r="T327">
            <v>72400</v>
          </cell>
        </row>
        <row r="328">
          <cell r="E328" t="str">
            <v>70～74</v>
          </cell>
          <cell r="J328">
            <v>644600</v>
          </cell>
          <cell r="K328">
            <v>305700</v>
          </cell>
          <cell r="L328">
            <v>338900</v>
          </cell>
          <cell r="M328">
            <v>383100</v>
          </cell>
          <cell r="O328">
            <v>184100</v>
          </cell>
          <cell r="P328">
            <v>198900</v>
          </cell>
          <cell r="Q328">
            <v>133000</v>
          </cell>
          <cell r="S328">
            <v>61300</v>
          </cell>
          <cell r="T328">
            <v>71700</v>
          </cell>
        </row>
        <row r="329">
          <cell r="E329" t="str">
            <v>75～79</v>
          </cell>
          <cell r="J329">
            <v>468400</v>
          </cell>
          <cell r="K329">
            <v>199900</v>
          </cell>
          <cell r="L329">
            <v>268500</v>
          </cell>
          <cell r="M329">
            <v>282600</v>
          </cell>
          <cell r="O329">
            <v>130400</v>
          </cell>
          <cell r="P329">
            <v>152200</v>
          </cell>
          <cell r="Q329">
            <v>115800</v>
          </cell>
          <cell r="S329">
            <v>48500</v>
          </cell>
          <cell r="T329">
            <v>67200</v>
          </cell>
        </row>
        <row r="330">
          <cell r="E330" t="str">
            <v>80～84</v>
          </cell>
          <cell r="J330">
            <v>296500</v>
          </cell>
          <cell r="K330">
            <v>107900</v>
          </cell>
          <cell r="L330">
            <v>188500</v>
          </cell>
          <cell r="M330">
            <v>167000</v>
          </cell>
          <cell r="O330">
            <v>67100</v>
          </cell>
          <cell r="P330">
            <v>99900</v>
          </cell>
          <cell r="Q330">
            <v>77500</v>
          </cell>
          <cell r="S330">
            <v>25600</v>
          </cell>
          <cell r="T330">
            <v>51900</v>
          </cell>
        </row>
        <row r="331">
          <cell r="E331" t="str">
            <v>85～89</v>
          </cell>
          <cell r="J331">
            <v>169500</v>
          </cell>
          <cell r="K331">
            <v>57500</v>
          </cell>
          <cell r="L331">
            <v>112000</v>
          </cell>
          <cell r="M331">
            <v>91700</v>
          </cell>
          <cell r="O331">
            <v>27600</v>
          </cell>
          <cell r="P331">
            <v>64200</v>
          </cell>
          <cell r="Q331">
            <v>46900</v>
          </cell>
          <cell r="S331">
            <v>16100</v>
          </cell>
          <cell r="T331">
            <v>30700</v>
          </cell>
        </row>
        <row r="332">
          <cell r="E332" t="str">
            <v>90～94</v>
          </cell>
          <cell r="J332">
            <v>74900</v>
          </cell>
          <cell r="K332">
            <v>21500</v>
          </cell>
          <cell r="L332">
            <v>53400</v>
          </cell>
          <cell r="M332">
            <v>39700</v>
          </cell>
          <cell r="O332">
            <v>11800</v>
          </cell>
          <cell r="P332">
            <v>28000</v>
          </cell>
          <cell r="Q332">
            <v>19800</v>
          </cell>
          <cell r="S332">
            <v>5400</v>
          </cell>
          <cell r="T332">
            <v>14400</v>
          </cell>
        </row>
        <row r="333">
          <cell r="E333" t="str">
            <v>95～99</v>
          </cell>
          <cell r="J333">
            <v>18500</v>
          </cell>
          <cell r="K333">
            <v>4200</v>
          </cell>
          <cell r="L333">
            <v>14300</v>
          </cell>
          <cell r="M333">
            <v>9600</v>
          </cell>
          <cell r="O333">
            <v>2500</v>
          </cell>
          <cell r="P333">
            <v>7100</v>
          </cell>
          <cell r="Q333">
            <v>5000</v>
          </cell>
          <cell r="S333">
            <v>600</v>
          </cell>
          <cell r="T333">
            <v>4300</v>
          </cell>
        </row>
        <row r="334">
          <cell r="D334" t="str">
            <v>100</v>
          </cell>
          <cell r="F334" t="str">
            <v>歳以上</v>
          </cell>
          <cell r="I334" t="str">
            <v>and over</v>
          </cell>
          <cell r="J334">
            <v>2400</v>
          </cell>
          <cell r="K334">
            <v>600</v>
          </cell>
          <cell r="L334">
            <v>1800</v>
          </cell>
          <cell r="M334">
            <v>600</v>
          </cell>
          <cell r="O334">
            <v>100</v>
          </cell>
          <cell r="P334">
            <v>500</v>
          </cell>
          <cell r="Q334">
            <v>300</v>
          </cell>
          <cell r="S334" t="str">
            <v>-</v>
          </cell>
          <cell r="T334">
            <v>300</v>
          </cell>
        </row>
        <row r="335">
          <cell r="D335" t="str">
            <v>不詳</v>
          </cell>
          <cell r="I335" t="str">
            <v xml:space="preserve">Not </v>
          </cell>
          <cell r="J335">
            <v>50000</v>
          </cell>
          <cell r="K335">
            <v>26400</v>
          </cell>
          <cell r="L335">
            <v>23600</v>
          </cell>
          <cell r="M335">
            <v>21400</v>
          </cell>
          <cell r="O335">
            <v>12900</v>
          </cell>
          <cell r="P335">
            <v>8500</v>
          </cell>
          <cell r="Q335">
            <v>2600</v>
          </cell>
          <cell r="S335">
            <v>2000</v>
          </cell>
          <cell r="T335">
            <v>600</v>
          </cell>
        </row>
        <row r="336">
          <cell r="I336" t="str">
            <v xml:space="preserve"> reported</v>
          </cell>
        </row>
        <row r="337">
          <cell r="D337" t="str">
            <v xml:space="preserve">（再掲）    </v>
          </cell>
          <cell r="I337" t="str">
            <v>(Recount)</v>
          </cell>
        </row>
        <row r="338">
          <cell r="E338" t="str">
            <v xml:space="preserve">15歳未満    </v>
          </cell>
          <cell r="I338" t="str">
            <v>Under</v>
          </cell>
          <cell r="J338">
            <v>1454100</v>
          </cell>
          <cell r="K338">
            <v>736500</v>
          </cell>
          <cell r="L338">
            <v>717700</v>
          </cell>
          <cell r="M338">
            <v>1162000</v>
          </cell>
          <cell r="O338">
            <v>600400</v>
          </cell>
          <cell r="P338">
            <v>561700</v>
          </cell>
          <cell r="Q338">
            <v>294300</v>
          </cell>
          <cell r="S338">
            <v>150900</v>
          </cell>
          <cell r="T338">
            <v>143400</v>
          </cell>
        </row>
        <row r="339">
          <cell r="E339" t="str">
            <v>15～64</v>
          </cell>
          <cell r="G339" t="str">
            <v>歳</v>
          </cell>
          <cell r="J339">
            <v>8578100</v>
          </cell>
          <cell r="K339">
            <v>4372900</v>
          </cell>
          <cell r="L339">
            <v>4205200</v>
          </cell>
          <cell r="M339">
            <v>5784000</v>
          </cell>
          <cell r="O339">
            <v>2989900</v>
          </cell>
          <cell r="P339">
            <v>2794000</v>
          </cell>
          <cell r="Q339">
            <v>1353900</v>
          </cell>
          <cell r="S339">
            <v>691200</v>
          </cell>
          <cell r="T339">
            <v>662700</v>
          </cell>
        </row>
        <row r="340">
          <cell r="E340" t="str">
            <v>65歳以上</v>
          </cell>
          <cell r="I340" t="str">
            <v>and over</v>
          </cell>
          <cell r="J340">
            <v>2400000</v>
          </cell>
          <cell r="K340">
            <v>1041800</v>
          </cell>
          <cell r="L340">
            <v>1358200</v>
          </cell>
          <cell r="M340">
            <v>1445000</v>
          </cell>
          <cell r="O340">
            <v>652300</v>
          </cell>
          <cell r="P340">
            <v>792700</v>
          </cell>
          <cell r="Q340">
            <v>535100</v>
          </cell>
          <cell r="S340">
            <v>222000</v>
          </cell>
          <cell r="T340">
            <v>313100</v>
          </cell>
        </row>
        <row r="341">
          <cell r="F341" t="str">
            <v xml:space="preserve">75歳以上    </v>
          </cell>
          <cell r="I341" t="str">
            <v>and over</v>
          </cell>
          <cell r="J341">
            <v>1030200</v>
          </cell>
          <cell r="K341">
            <v>391600</v>
          </cell>
          <cell r="L341">
            <v>638600</v>
          </cell>
          <cell r="M341">
            <v>591300</v>
          </cell>
          <cell r="O341">
            <v>239500</v>
          </cell>
          <cell r="P341">
            <v>351800</v>
          </cell>
          <cell r="Q341">
            <v>265200</v>
          </cell>
          <cell r="S341">
            <v>96300</v>
          </cell>
          <cell r="T341">
            <v>168900</v>
          </cell>
        </row>
        <row r="342">
          <cell r="F342" t="str">
            <v xml:space="preserve"> 85歳以上    </v>
          </cell>
          <cell r="I342" t="str">
            <v>and over</v>
          </cell>
          <cell r="J342">
            <v>265300</v>
          </cell>
          <cell r="K342">
            <v>83700</v>
          </cell>
          <cell r="L342">
            <v>181600</v>
          </cell>
          <cell r="M342">
            <v>141700</v>
          </cell>
          <cell r="O342">
            <v>42000</v>
          </cell>
          <cell r="P342">
            <v>99800</v>
          </cell>
          <cell r="Q342">
            <v>71900</v>
          </cell>
          <cell r="S342">
            <v>22200</v>
          </cell>
          <cell r="T342">
            <v>49800</v>
          </cell>
        </row>
        <row r="343">
          <cell r="C343" t="str">
            <v>平均年齢</v>
          </cell>
          <cell r="I343" t="str">
            <v>Average age</v>
          </cell>
          <cell r="J343">
            <v>43.2</v>
          </cell>
          <cell r="K343">
            <v>42</v>
          </cell>
          <cell r="L343">
            <v>44.4</v>
          </cell>
          <cell r="M343">
            <v>41.8</v>
          </cell>
          <cell r="O343">
            <v>40.700000000000003</v>
          </cell>
          <cell r="P343">
            <v>43</v>
          </cell>
          <cell r="Q343">
            <v>45.5</v>
          </cell>
          <cell r="S343">
            <v>43.6</v>
          </cell>
          <cell r="T343">
            <v>47.4</v>
          </cell>
        </row>
        <row r="344">
          <cell r="C344" t="str">
            <v>年齢中位数</v>
          </cell>
          <cell r="I344" t="str">
            <v>Median age</v>
          </cell>
          <cell r="J344">
            <v>41.8</v>
          </cell>
          <cell r="K344">
            <v>40.6</v>
          </cell>
          <cell r="L344">
            <v>43.1</v>
          </cell>
          <cell r="M344">
            <v>40.700000000000003</v>
          </cell>
          <cell r="O344">
            <v>39.6</v>
          </cell>
          <cell r="P344">
            <v>42</v>
          </cell>
          <cell r="Q344">
            <v>47</v>
          </cell>
          <cell r="S344">
            <v>44.6</v>
          </cell>
          <cell r="T344">
            <v>49.5</v>
          </cell>
        </row>
        <row r="345">
          <cell r="K345" t="str">
            <v>16 富   山   県 Toyama-ken</v>
          </cell>
          <cell r="O345" t="str">
            <v>17 石   川   県 Ishikawa-ken</v>
          </cell>
          <cell r="S345" t="str">
            <v>18 福   井   県 Fukui-ken</v>
          </cell>
        </row>
        <row r="346">
          <cell r="C346" t="str">
            <v xml:space="preserve">総数    </v>
          </cell>
          <cell r="I346" t="str">
            <v>All ages</v>
          </cell>
          <cell r="J346">
            <v>1111700</v>
          </cell>
          <cell r="K346">
            <v>531300</v>
          </cell>
          <cell r="L346">
            <v>580400</v>
          </cell>
          <cell r="M346">
            <v>1174000</v>
          </cell>
          <cell r="O346">
            <v>560800</v>
          </cell>
          <cell r="P346">
            <v>613200</v>
          </cell>
          <cell r="Q346">
            <v>821600</v>
          </cell>
          <cell r="S346">
            <v>401700</v>
          </cell>
          <cell r="T346">
            <v>419900</v>
          </cell>
        </row>
        <row r="347">
          <cell r="E347" t="str">
            <v>0</v>
          </cell>
          <cell r="F347" t="str">
            <v xml:space="preserve"> ～  4</v>
          </cell>
          <cell r="G347" t="str">
            <v>歳</v>
          </cell>
          <cell r="I347" t="str">
            <v>years old</v>
          </cell>
          <cell r="J347">
            <v>45500</v>
          </cell>
          <cell r="K347">
            <v>23300</v>
          </cell>
          <cell r="L347">
            <v>22300</v>
          </cell>
          <cell r="M347">
            <v>49100</v>
          </cell>
          <cell r="O347">
            <v>24100</v>
          </cell>
          <cell r="P347">
            <v>25100</v>
          </cell>
          <cell r="Q347">
            <v>37000</v>
          </cell>
          <cell r="S347">
            <v>18700</v>
          </cell>
          <cell r="T347">
            <v>18200</v>
          </cell>
        </row>
        <row r="348">
          <cell r="E348" t="str">
            <v>5</v>
          </cell>
          <cell r="F348" t="str">
            <v xml:space="preserve"> ～  9</v>
          </cell>
          <cell r="J348">
            <v>47500</v>
          </cell>
          <cell r="K348">
            <v>24700</v>
          </cell>
          <cell r="L348">
            <v>22800</v>
          </cell>
          <cell r="M348">
            <v>52700</v>
          </cell>
          <cell r="O348">
            <v>27700</v>
          </cell>
          <cell r="P348">
            <v>25000</v>
          </cell>
          <cell r="Q348">
            <v>40400</v>
          </cell>
          <cell r="S348">
            <v>20600</v>
          </cell>
          <cell r="T348">
            <v>19900</v>
          </cell>
        </row>
        <row r="349">
          <cell r="E349" t="str">
            <v>10～14</v>
          </cell>
          <cell r="J349">
            <v>50500</v>
          </cell>
          <cell r="K349">
            <v>25700</v>
          </cell>
          <cell r="L349">
            <v>24800</v>
          </cell>
          <cell r="M349">
            <v>57900</v>
          </cell>
          <cell r="O349">
            <v>30700</v>
          </cell>
          <cell r="P349">
            <v>27200</v>
          </cell>
          <cell r="Q349">
            <v>45200</v>
          </cell>
          <cell r="S349">
            <v>25300</v>
          </cell>
          <cell r="T349">
            <v>19900</v>
          </cell>
        </row>
        <row r="350">
          <cell r="E350" t="str">
            <v>15～19</v>
          </cell>
          <cell r="J350">
            <v>49600</v>
          </cell>
          <cell r="K350">
            <v>25000</v>
          </cell>
          <cell r="L350">
            <v>24600</v>
          </cell>
          <cell r="M350">
            <v>64000</v>
          </cell>
          <cell r="O350">
            <v>30800</v>
          </cell>
          <cell r="P350">
            <v>33200</v>
          </cell>
          <cell r="Q350">
            <v>41600</v>
          </cell>
          <cell r="S350">
            <v>20900</v>
          </cell>
          <cell r="T350">
            <v>20700</v>
          </cell>
        </row>
        <row r="351">
          <cell r="E351" t="str">
            <v>20～24</v>
          </cell>
          <cell r="J351">
            <v>47800</v>
          </cell>
          <cell r="K351">
            <v>24000</v>
          </cell>
          <cell r="L351">
            <v>23800</v>
          </cell>
          <cell r="M351">
            <v>65100</v>
          </cell>
          <cell r="O351">
            <v>33500</v>
          </cell>
          <cell r="P351">
            <v>31500</v>
          </cell>
          <cell r="Q351">
            <v>36600</v>
          </cell>
          <cell r="S351">
            <v>18300</v>
          </cell>
          <cell r="T351">
            <v>18300</v>
          </cell>
        </row>
        <row r="352">
          <cell r="E352" t="str">
            <v>25～29</v>
          </cell>
          <cell r="J352">
            <v>60000</v>
          </cell>
          <cell r="K352">
            <v>30600</v>
          </cell>
          <cell r="L352">
            <v>29400</v>
          </cell>
          <cell r="M352">
            <v>73000</v>
          </cell>
          <cell r="O352">
            <v>37800</v>
          </cell>
          <cell r="P352">
            <v>35200</v>
          </cell>
          <cell r="Q352">
            <v>45700</v>
          </cell>
          <cell r="S352">
            <v>22800</v>
          </cell>
          <cell r="T352">
            <v>22900</v>
          </cell>
        </row>
        <row r="353">
          <cell r="E353" t="str">
            <v>30～34</v>
          </cell>
          <cell r="J353">
            <v>78500</v>
          </cell>
          <cell r="K353">
            <v>42200</v>
          </cell>
          <cell r="L353">
            <v>36300</v>
          </cell>
          <cell r="M353">
            <v>76800</v>
          </cell>
          <cell r="O353">
            <v>36500</v>
          </cell>
          <cell r="P353">
            <v>40200</v>
          </cell>
          <cell r="Q353">
            <v>55200</v>
          </cell>
          <cell r="S353">
            <v>28100</v>
          </cell>
          <cell r="T353">
            <v>27100</v>
          </cell>
        </row>
        <row r="354">
          <cell r="E354" t="str">
            <v>35～39</v>
          </cell>
          <cell r="J354">
            <v>66500</v>
          </cell>
          <cell r="K354">
            <v>34100</v>
          </cell>
          <cell r="L354">
            <v>32400</v>
          </cell>
          <cell r="M354">
            <v>71700</v>
          </cell>
          <cell r="O354">
            <v>36300</v>
          </cell>
          <cell r="P354">
            <v>35400</v>
          </cell>
          <cell r="Q354">
            <v>48800</v>
          </cell>
          <cell r="S354">
            <v>24100</v>
          </cell>
          <cell r="T354">
            <v>24700</v>
          </cell>
        </row>
        <row r="355">
          <cell r="E355" t="str">
            <v>40～44</v>
          </cell>
          <cell r="J355">
            <v>66000</v>
          </cell>
          <cell r="K355">
            <v>32500</v>
          </cell>
          <cell r="L355">
            <v>33500</v>
          </cell>
          <cell r="M355">
            <v>70500</v>
          </cell>
          <cell r="O355">
            <v>34700</v>
          </cell>
          <cell r="P355">
            <v>35800</v>
          </cell>
          <cell r="Q355">
            <v>50700</v>
          </cell>
          <cell r="S355">
            <v>26300</v>
          </cell>
          <cell r="T355">
            <v>24400</v>
          </cell>
        </row>
        <row r="356">
          <cell r="E356" t="str">
            <v>45～49</v>
          </cell>
          <cell r="J356">
            <v>59400</v>
          </cell>
          <cell r="K356">
            <v>28500</v>
          </cell>
          <cell r="L356">
            <v>30900</v>
          </cell>
          <cell r="M356">
            <v>72600</v>
          </cell>
          <cell r="O356">
            <v>36400</v>
          </cell>
          <cell r="P356">
            <v>36200</v>
          </cell>
          <cell r="Q356">
            <v>49300</v>
          </cell>
          <cell r="S356">
            <v>25800</v>
          </cell>
          <cell r="T356">
            <v>23600</v>
          </cell>
        </row>
        <row r="357">
          <cell r="E357" t="str">
            <v>50～54</v>
          </cell>
          <cell r="J357">
            <v>80500</v>
          </cell>
          <cell r="K357">
            <v>39500</v>
          </cell>
          <cell r="L357">
            <v>41000</v>
          </cell>
          <cell r="M357">
            <v>85100</v>
          </cell>
          <cell r="O357">
            <v>41600</v>
          </cell>
          <cell r="P357">
            <v>43500</v>
          </cell>
          <cell r="Q357">
            <v>60700</v>
          </cell>
          <cell r="S357">
            <v>30300</v>
          </cell>
          <cell r="T357">
            <v>30400</v>
          </cell>
        </row>
        <row r="358">
          <cell r="E358" t="str">
            <v>55～59</v>
          </cell>
          <cell r="J358">
            <v>101700</v>
          </cell>
          <cell r="K358">
            <v>48900</v>
          </cell>
          <cell r="L358">
            <v>52800</v>
          </cell>
          <cell r="M358">
            <v>102000</v>
          </cell>
          <cell r="O358">
            <v>49800</v>
          </cell>
          <cell r="P358">
            <v>52200</v>
          </cell>
          <cell r="Q358">
            <v>64900</v>
          </cell>
          <cell r="S358">
            <v>34000</v>
          </cell>
          <cell r="T358">
            <v>30900</v>
          </cell>
        </row>
        <row r="359">
          <cell r="E359" t="str">
            <v>60～64</v>
          </cell>
          <cell r="J359">
            <v>82600</v>
          </cell>
          <cell r="K359">
            <v>40400</v>
          </cell>
          <cell r="L359">
            <v>42200</v>
          </cell>
          <cell r="M359">
            <v>78100</v>
          </cell>
          <cell r="O359">
            <v>37000</v>
          </cell>
          <cell r="P359">
            <v>41100</v>
          </cell>
          <cell r="Q359">
            <v>52100</v>
          </cell>
          <cell r="S359">
            <v>25700</v>
          </cell>
          <cell r="T359">
            <v>26500</v>
          </cell>
        </row>
        <row r="360">
          <cell r="E360" t="str">
            <v>65～69</v>
          </cell>
          <cell r="J360">
            <v>69800</v>
          </cell>
          <cell r="K360">
            <v>32800</v>
          </cell>
          <cell r="L360">
            <v>37000</v>
          </cell>
          <cell r="M360">
            <v>65700</v>
          </cell>
          <cell r="O360">
            <v>30400</v>
          </cell>
          <cell r="P360">
            <v>35300</v>
          </cell>
          <cell r="Q360">
            <v>49100</v>
          </cell>
          <cell r="S360">
            <v>23000</v>
          </cell>
          <cell r="T360">
            <v>26200</v>
          </cell>
        </row>
        <row r="361">
          <cell r="E361" t="str">
            <v>70～74</v>
          </cell>
          <cell r="J361">
            <v>67200</v>
          </cell>
          <cell r="K361">
            <v>29100</v>
          </cell>
          <cell r="L361">
            <v>38100</v>
          </cell>
          <cell r="M361">
            <v>65000</v>
          </cell>
          <cell r="O361">
            <v>29200</v>
          </cell>
          <cell r="P361">
            <v>35800</v>
          </cell>
          <cell r="Q361">
            <v>45600</v>
          </cell>
          <cell r="S361">
            <v>20000</v>
          </cell>
          <cell r="T361">
            <v>25500</v>
          </cell>
        </row>
        <row r="362">
          <cell r="E362" t="str">
            <v>75～79</v>
          </cell>
          <cell r="J362">
            <v>63300</v>
          </cell>
          <cell r="K362">
            <v>26700</v>
          </cell>
          <cell r="L362">
            <v>36700</v>
          </cell>
          <cell r="M362">
            <v>55900</v>
          </cell>
          <cell r="O362">
            <v>21000</v>
          </cell>
          <cell r="P362">
            <v>35000</v>
          </cell>
          <cell r="Q362">
            <v>43400</v>
          </cell>
          <cell r="S362">
            <v>18400</v>
          </cell>
          <cell r="T362">
            <v>25000</v>
          </cell>
        </row>
        <row r="363">
          <cell r="E363" t="str">
            <v>80～84</v>
          </cell>
          <cell r="J363">
            <v>38300</v>
          </cell>
          <cell r="K363">
            <v>12600</v>
          </cell>
          <cell r="L363">
            <v>25700</v>
          </cell>
          <cell r="M363">
            <v>37300</v>
          </cell>
          <cell r="O363">
            <v>14400</v>
          </cell>
          <cell r="P363">
            <v>22900</v>
          </cell>
          <cell r="Q363">
            <v>27800</v>
          </cell>
          <cell r="S363">
            <v>10800</v>
          </cell>
          <cell r="T363">
            <v>17000</v>
          </cell>
        </row>
        <row r="364">
          <cell r="E364" t="str">
            <v>85～89</v>
          </cell>
          <cell r="J364">
            <v>21900</v>
          </cell>
          <cell r="K364">
            <v>7000</v>
          </cell>
          <cell r="L364">
            <v>14900</v>
          </cell>
          <cell r="M364">
            <v>19300</v>
          </cell>
          <cell r="O364">
            <v>6300</v>
          </cell>
          <cell r="P364">
            <v>13000</v>
          </cell>
          <cell r="Q364">
            <v>17400</v>
          </cell>
          <cell r="S364">
            <v>5900</v>
          </cell>
          <cell r="T364">
            <v>11500</v>
          </cell>
        </row>
        <row r="365">
          <cell r="E365" t="str">
            <v>90～94</v>
          </cell>
          <cell r="J365">
            <v>11300</v>
          </cell>
          <cell r="K365">
            <v>2900</v>
          </cell>
          <cell r="L365">
            <v>8400</v>
          </cell>
          <cell r="M365">
            <v>9600</v>
          </cell>
          <cell r="O365">
            <v>1900</v>
          </cell>
          <cell r="P365">
            <v>7700</v>
          </cell>
          <cell r="Q365">
            <v>6900</v>
          </cell>
          <cell r="S365">
            <v>1600</v>
          </cell>
          <cell r="T365">
            <v>5300</v>
          </cell>
        </row>
        <row r="366">
          <cell r="E366" t="str">
            <v>95～99</v>
          </cell>
          <cell r="J366">
            <v>2900</v>
          </cell>
          <cell r="K366">
            <v>500</v>
          </cell>
          <cell r="L366">
            <v>2400</v>
          </cell>
          <cell r="M366">
            <v>2000</v>
          </cell>
          <cell r="O366">
            <v>300</v>
          </cell>
          <cell r="P366">
            <v>1700</v>
          </cell>
          <cell r="Q366">
            <v>1600</v>
          </cell>
          <cell r="S366">
            <v>300</v>
          </cell>
          <cell r="T366">
            <v>1300</v>
          </cell>
        </row>
        <row r="367">
          <cell r="D367" t="str">
            <v>100</v>
          </cell>
          <cell r="F367" t="str">
            <v>歳以上</v>
          </cell>
          <cell r="I367" t="str">
            <v>and over</v>
          </cell>
          <cell r="J367">
            <v>200</v>
          </cell>
          <cell r="K367" t="str">
            <v>-</v>
          </cell>
          <cell r="L367">
            <v>200</v>
          </cell>
          <cell r="M367">
            <v>400</v>
          </cell>
          <cell r="O367">
            <v>100</v>
          </cell>
          <cell r="P367">
            <v>300</v>
          </cell>
          <cell r="Q367">
            <v>200</v>
          </cell>
          <cell r="S367" t="str">
            <v>-</v>
          </cell>
          <cell r="T367">
            <v>200</v>
          </cell>
        </row>
        <row r="368">
          <cell r="D368" t="str">
            <v>不詳</v>
          </cell>
          <cell r="I368" t="str">
            <v xml:space="preserve">Not </v>
          </cell>
          <cell r="J368">
            <v>500</v>
          </cell>
          <cell r="K368">
            <v>200</v>
          </cell>
          <cell r="L368">
            <v>300</v>
          </cell>
          <cell r="M368">
            <v>400</v>
          </cell>
          <cell r="O368">
            <v>400</v>
          </cell>
          <cell r="P368" t="str">
            <v>-</v>
          </cell>
          <cell r="Q368">
            <v>1500</v>
          </cell>
          <cell r="S368">
            <v>1000</v>
          </cell>
          <cell r="T368">
            <v>500</v>
          </cell>
        </row>
        <row r="369">
          <cell r="I369" t="str">
            <v>　reported</v>
          </cell>
        </row>
        <row r="370">
          <cell r="D370" t="str">
            <v xml:space="preserve">（再掲）   </v>
          </cell>
          <cell r="I370" t="str">
            <v>(Recount)</v>
          </cell>
        </row>
        <row r="371">
          <cell r="E371" t="str">
            <v>15歳未</v>
          </cell>
          <cell r="G371" t="str">
            <v>満</v>
          </cell>
          <cell r="I371" t="str">
            <v>Under</v>
          </cell>
          <cell r="J371">
            <v>143600</v>
          </cell>
          <cell r="K371">
            <v>73600</v>
          </cell>
          <cell r="L371">
            <v>69900</v>
          </cell>
          <cell r="M371">
            <v>159700</v>
          </cell>
          <cell r="O371">
            <v>82400</v>
          </cell>
          <cell r="P371">
            <v>77300</v>
          </cell>
          <cell r="Q371">
            <v>122600</v>
          </cell>
          <cell r="S371">
            <v>64600</v>
          </cell>
          <cell r="T371">
            <v>58000</v>
          </cell>
        </row>
        <row r="372">
          <cell r="E372" t="str">
            <v>15～64</v>
          </cell>
          <cell r="G372" t="str">
            <v>歳</v>
          </cell>
          <cell r="J372">
            <v>692600</v>
          </cell>
          <cell r="K372">
            <v>345800</v>
          </cell>
          <cell r="L372">
            <v>346800</v>
          </cell>
          <cell r="M372">
            <v>758700</v>
          </cell>
          <cell r="O372">
            <v>374500</v>
          </cell>
          <cell r="P372">
            <v>384300</v>
          </cell>
          <cell r="Q372">
            <v>505600</v>
          </cell>
          <cell r="S372">
            <v>256100</v>
          </cell>
          <cell r="T372">
            <v>249500</v>
          </cell>
        </row>
        <row r="373">
          <cell r="E373" t="str">
            <v>65歳以</v>
          </cell>
          <cell r="G373" t="str">
            <v>上</v>
          </cell>
          <cell r="I373" t="str">
            <v>and over</v>
          </cell>
          <cell r="J373">
            <v>275000</v>
          </cell>
          <cell r="K373">
            <v>111600</v>
          </cell>
          <cell r="L373">
            <v>163400</v>
          </cell>
          <cell r="M373">
            <v>255200</v>
          </cell>
          <cell r="O373">
            <v>103600</v>
          </cell>
          <cell r="P373">
            <v>151600</v>
          </cell>
          <cell r="Q373">
            <v>192000</v>
          </cell>
          <cell r="S373">
            <v>80000</v>
          </cell>
          <cell r="T373">
            <v>112000</v>
          </cell>
        </row>
        <row r="374">
          <cell r="F374" t="str">
            <v xml:space="preserve">75歳以上    </v>
          </cell>
          <cell r="I374" t="str">
            <v>and over</v>
          </cell>
          <cell r="J374">
            <v>137900</v>
          </cell>
          <cell r="K374">
            <v>49700</v>
          </cell>
          <cell r="L374">
            <v>88200</v>
          </cell>
          <cell r="M374">
            <v>124500</v>
          </cell>
          <cell r="O374">
            <v>44000</v>
          </cell>
          <cell r="P374">
            <v>80500</v>
          </cell>
          <cell r="Q374">
            <v>97300</v>
          </cell>
          <cell r="S374">
            <v>37000</v>
          </cell>
          <cell r="T374">
            <v>60300</v>
          </cell>
        </row>
        <row r="375">
          <cell r="F375" t="str">
            <v xml:space="preserve">　85歳以上    </v>
          </cell>
          <cell r="I375" t="str">
            <v>and over</v>
          </cell>
          <cell r="J375">
            <v>36300</v>
          </cell>
          <cell r="K375">
            <v>10400</v>
          </cell>
          <cell r="L375">
            <v>25900</v>
          </cell>
          <cell r="M375">
            <v>31300</v>
          </cell>
          <cell r="O375">
            <v>8600</v>
          </cell>
          <cell r="P375">
            <v>22700</v>
          </cell>
          <cell r="Q375">
            <v>26100</v>
          </cell>
          <cell r="S375">
            <v>7900</v>
          </cell>
          <cell r="T375">
            <v>18300</v>
          </cell>
        </row>
        <row r="376">
          <cell r="C376" t="str">
            <v>平均年齢</v>
          </cell>
          <cell r="I376" t="str">
            <v>Average age</v>
          </cell>
          <cell r="J376">
            <v>46.3</v>
          </cell>
          <cell r="K376">
            <v>44.3</v>
          </cell>
          <cell r="L376">
            <v>48.2</v>
          </cell>
          <cell r="M376">
            <v>44.3</v>
          </cell>
          <cell r="O376">
            <v>42.5</v>
          </cell>
          <cell r="P376">
            <v>46</v>
          </cell>
          <cell r="Q376">
            <v>44.7</v>
          </cell>
          <cell r="S376">
            <v>43</v>
          </cell>
          <cell r="T376">
            <v>46.3</v>
          </cell>
        </row>
        <row r="377">
          <cell r="C377" t="str">
            <v>年齢中位数</v>
          </cell>
          <cell r="I377" t="str">
            <v>Median age</v>
          </cell>
          <cell r="J377">
            <v>48.6</v>
          </cell>
          <cell r="K377">
            <v>45.7</v>
          </cell>
          <cell r="L377">
            <v>51.2</v>
          </cell>
          <cell r="M377">
            <v>45.4</v>
          </cell>
          <cell r="O377">
            <v>43.2</v>
          </cell>
          <cell r="P377">
            <v>47.4</v>
          </cell>
          <cell r="Q377">
            <v>45.9</v>
          </cell>
          <cell r="S377">
            <v>44.2</v>
          </cell>
          <cell r="T377">
            <v>47.6</v>
          </cell>
        </row>
        <row r="378">
          <cell r="K378" t="str">
            <v>16 富山県 市 部 All shi</v>
          </cell>
          <cell r="O378" t="str">
            <v>17 石川県 市 部 All shi</v>
          </cell>
          <cell r="S378" t="str">
            <v>18 福井県 市 部 All shi</v>
          </cell>
        </row>
        <row r="379">
          <cell r="C379" t="str">
            <v xml:space="preserve">総数    </v>
          </cell>
          <cell r="I379" t="str">
            <v>All ages</v>
          </cell>
          <cell r="J379">
            <v>937900</v>
          </cell>
          <cell r="K379">
            <v>446600</v>
          </cell>
          <cell r="L379">
            <v>491300</v>
          </cell>
          <cell r="M379">
            <v>959900</v>
          </cell>
          <cell r="O379">
            <v>455800</v>
          </cell>
          <cell r="P379">
            <v>504100</v>
          </cell>
          <cell r="Q379">
            <v>602600</v>
          </cell>
          <cell r="S379">
            <v>294300</v>
          </cell>
          <cell r="T379">
            <v>308300</v>
          </cell>
        </row>
        <row r="380">
          <cell r="E380" t="str">
            <v>0</v>
          </cell>
          <cell r="F380" t="str">
            <v xml:space="preserve"> ～  4</v>
          </cell>
          <cell r="G380" t="str">
            <v>歳</v>
          </cell>
          <cell r="I380" t="str">
            <v>years old</v>
          </cell>
          <cell r="J380">
            <v>38800</v>
          </cell>
          <cell r="K380">
            <v>19300</v>
          </cell>
          <cell r="L380">
            <v>19500</v>
          </cell>
          <cell r="M380">
            <v>42200</v>
          </cell>
          <cell r="O380">
            <v>20400</v>
          </cell>
          <cell r="P380">
            <v>21800</v>
          </cell>
          <cell r="Q380">
            <v>29200</v>
          </cell>
          <cell r="S380">
            <v>15300</v>
          </cell>
          <cell r="T380">
            <v>13900</v>
          </cell>
        </row>
        <row r="381">
          <cell r="E381" t="str">
            <v>5</v>
          </cell>
          <cell r="F381" t="str">
            <v xml:space="preserve"> ～  9</v>
          </cell>
          <cell r="J381">
            <v>39200</v>
          </cell>
          <cell r="K381">
            <v>20500</v>
          </cell>
          <cell r="L381">
            <v>18700</v>
          </cell>
          <cell r="M381">
            <v>43800</v>
          </cell>
          <cell r="O381">
            <v>22900</v>
          </cell>
          <cell r="P381">
            <v>20900</v>
          </cell>
          <cell r="Q381">
            <v>28100</v>
          </cell>
          <cell r="S381">
            <v>14600</v>
          </cell>
          <cell r="T381">
            <v>13500</v>
          </cell>
        </row>
        <row r="382">
          <cell r="E382" t="str">
            <v>10～14</v>
          </cell>
          <cell r="J382">
            <v>42400</v>
          </cell>
          <cell r="K382">
            <v>21100</v>
          </cell>
          <cell r="L382">
            <v>21300</v>
          </cell>
          <cell r="M382">
            <v>48400</v>
          </cell>
          <cell r="O382">
            <v>25300</v>
          </cell>
          <cell r="P382">
            <v>23200</v>
          </cell>
          <cell r="Q382">
            <v>30800</v>
          </cell>
          <cell r="S382">
            <v>17400</v>
          </cell>
          <cell r="T382">
            <v>13500</v>
          </cell>
        </row>
        <row r="383">
          <cell r="E383" t="str">
            <v>15～19</v>
          </cell>
          <cell r="J383">
            <v>40700</v>
          </cell>
          <cell r="K383">
            <v>20300</v>
          </cell>
          <cell r="L383">
            <v>20400</v>
          </cell>
          <cell r="M383">
            <v>52500</v>
          </cell>
          <cell r="O383">
            <v>25000</v>
          </cell>
          <cell r="P383">
            <v>27500</v>
          </cell>
          <cell r="Q383">
            <v>28300</v>
          </cell>
          <cell r="S383">
            <v>13600</v>
          </cell>
          <cell r="T383">
            <v>14700</v>
          </cell>
        </row>
        <row r="384">
          <cell r="E384" t="str">
            <v>20～24</v>
          </cell>
          <cell r="J384">
            <v>41300</v>
          </cell>
          <cell r="K384">
            <v>20400</v>
          </cell>
          <cell r="L384">
            <v>20900</v>
          </cell>
          <cell r="M384">
            <v>54800</v>
          </cell>
          <cell r="O384">
            <v>28500</v>
          </cell>
          <cell r="P384">
            <v>26300</v>
          </cell>
          <cell r="Q384">
            <v>28900</v>
          </cell>
          <cell r="S384">
            <v>14300</v>
          </cell>
          <cell r="T384">
            <v>14600</v>
          </cell>
        </row>
        <row r="385">
          <cell r="E385" t="str">
            <v>25～29</v>
          </cell>
          <cell r="J385">
            <v>51200</v>
          </cell>
          <cell r="K385">
            <v>26100</v>
          </cell>
          <cell r="L385">
            <v>25100</v>
          </cell>
          <cell r="M385">
            <v>62200</v>
          </cell>
          <cell r="O385">
            <v>31300</v>
          </cell>
          <cell r="P385">
            <v>30900</v>
          </cell>
          <cell r="Q385">
            <v>34500</v>
          </cell>
          <cell r="S385">
            <v>17700</v>
          </cell>
          <cell r="T385">
            <v>16900</v>
          </cell>
        </row>
        <row r="386">
          <cell r="E386" t="str">
            <v>30～34</v>
          </cell>
          <cell r="J386">
            <v>64700</v>
          </cell>
          <cell r="K386">
            <v>34200</v>
          </cell>
          <cell r="L386">
            <v>30500</v>
          </cell>
          <cell r="M386">
            <v>65000</v>
          </cell>
          <cell r="O386">
            <v>30900</v>
          </cell>
          <cell r="P386">
            <v>34000</v>
          </cell>
          <cell r="Q386">
            <v>41500</v>
          </cell>
          <cell r="S386">
            <v>20900</v>
          </cell>
          <cell r="T386">
            <v>20600</v>
          </cell>
        </row>
        <row r="387">
          <cell r="E387" t="str">
            <v>35～39</v>
          </cell>
          <cell r="J387">
            <v>56600</v>
          </cell>
          <cell r="K387">
            <v>29700</v>
          </cell>
          <cell r="L387">
            <v>26900</v>
          </cell>
          <cell r="M387">
            <v>59900</v>
          </cell>
          <cell r="O387">
            <v>30300</v>
          </cell>
          <cell r="P387">
            <v>29600</v>
          </cell>
          <cell r="Q387">
            <v>36300</v>
          </cell>
          <cell r="S387">
            <v>18400</v>
          </cell>
          <cell r="T387">
            <v>17900</v>
          </cell>
        </row>
        <row r="388">
          <cell r="E388" t="str">
            <v>40～44</v>
          </cell>
          <cell r="J388">
            <v>54700</v>
          </cell>
          <cell r="K388">
            <v>27200</v>
          </cell>
          <cell r="L388">
            <v>27400</v>
          </cell>
          <cell r="M388">
            <v>56600</v>
          </cell>
          <cell r="O388">
            <v>27600</v>
          </cell>
          <cell r="P388">
            <v>29000</v>
          </cell>
          <cell r="Q388">
            <v>35800</v>
          </cell>
          <cell r="S388">
            <v>17900</v>
          </cell>
          <cell r="T388">
            <v>17900</v>
          </cell>
        </row>
        <row r="389">
          <cell r="E389" t="str">
            <v>45～49</v>
          </cell>
          <cell r="J389">
            <v>49600</v>
          </cell>
          <cell r="K389">
            <v>23400</v>
          </cell>
          <cell r="L389">
            <v>26100</v>
          </cell>
          <cell r="M389">
            <v>60400</v>
          </cell>
          <cell r="O389">
            <v>29900</v>
          </cell>
          <cell r="P389">
            <v>30500</v>
          </cell>
          <cell r="Q389">
            <v>36500</v>
          </cell>
          <cell r="S389">
            <v>19100</v>
          </cell>
          <cell r="T389">
            <v>17400</v>
          </cell>
        </row>
        <row r="390">
          <cell r="E390" t="str">
            <v>50～54</v>
          </cell>
          <cell r="J390">
            <v>68300</v>
          </cell>
          <cell r="K390">
            <v>33700</v>
          </cell>
          <cell r="L390">
            <v>34700</v>
          </cell>
          <cell r="M390">
            <v>68200</v>
          </cell>
          <cell r="O390">
            <v>33600</v>
          </cell>
          <cell r="P390">
            <v>34600</v>
          </cell>
          <cell r="Q390">
            <v>44300</v>
          </cell>
          <cell r="S390">
            <v>21600</v>
          </cell>
          <cell r="T390">
            <v>22700</v>
          </cell>
        </row>
        <row r="391">
          <cell r="E391" t="str">
            <v>55～59</v>
          </cell>
          <cell r="J391">
            <v>85800</v>
          </cell>
          <cell r="K391">
            <v>41300</v>
          </cell>
          <cell r="L391">
            <v>44500</v>
          </cell>
          <cell r="M391">
            <v>84400</v>
          </cell>
          <cell r="O391">
            <v>40700</v>
          </cell>
          <cell r="P391">
            <v>43800</v>
          </cell>
          <cell r="Q391">
            <v>48500</v>
          </cell>
          <cell r="S391">
            <v>25100</v>
          </cell>
          <cell r="T391">
            <v>23400</v>
          </cell>
        </row>
        <row r="392">
          <cell r="E392" t="str">
            <v>60～64</v>
          </cell>
          <cell r="J392">
            <v>70200</v>
          </cell>
          <cell r="K392">
            <v>34400</v>
          </cell>
          <cell r="L392">
            <v>35800</v>
          </cell>
          <cell r="M392">
            <v>60600</v>
          </cell>
          <cell r="O392">
            <v>29600</v>
          </cell>
          <cell r="P392">
            <v>31000</v>
          </cell>
          <cell r="Q392">
            <v>40300</v>
          </cell>
          <cell r="S392">
            <v>20100</v>
          </cell>
          <cell r="T392">
            <v>20200</v>
          </cell>
        </row>
        <row r="393">
          <cell r="E393" t="str">
            <v>65～69</v>
          </cell>
          <cell r="J393">
            <v>59400</v>
          </cell>
          <cell r="K393">
            <v>27500</v>
          </cell>
          <cell r="L393">
            <v>31900</v>
          </cell>
          <cell r="M393">
            <v>52300</v>
          </cell>
          <cell r="O393">
            <v>23700</v>
          </cell>
          <cell r="P393">
            <v>28600</v>
          </cell>
          <cell r="Q393">
            <v>34800</v>
          </cell>
          <cell r="S393">
            <v>16500</v>
          </cell>
          <cell r="T393">
            <v>18200</v>
          </cell>
        </row>
        <row r="394">
          <cell r="E394" t="str">
            <v>70～74</v>
          </cell>
          <cell r="J394">
            <v>58100</v>
          </cell>
          <cell r="K394">
            <v>24700</v>
          </cell>
          <cell r="L394">
            <v>33400</v>
          </cell>
          <cell r="M394">
            <v>51400</v>
          </cell>
          <cell r="O394">
            <v>22600</v>
          </cell>
          <cell r="P394">
            <v>28800</v>
          </cell>
          <cell r="Q394">
            <v>33000</v>
          </cell>
          <cell r="S394">
            <v>14800</v>
          </cell>
          <cell r="T394">
            <v>18200</v>
          </cell>
        </row>
        <row r="395">
          <cell r="E395" t="str">
            <v>75～79</v>
          </cell>
          <cell r="J395">
            <v>53700</v>
          </cell>
          <cell r="K395">
            <v>22900</v>
          </cell>
          <cell r="L395">
            <v>30800</v>
          </cell>
          <cell r="M395">
            <v>42800</v>
          </cell>
          <cell r="O395">
            <v>15100</v>
          </cell>
          <cell r="P395">
            <v>27700</v>
          </cell>
          <cell r="Q395">
            <v>31600</v>
          </cell>
          <cell r="S395">
            <v>13900</v>
          </cell>
          <cell r="T395">
            <v>17700</v>
          </cell>
        </row>
        <row r="396">
          <cell r="E396" t="str">
            <v>80～84</v>
          </cell>
          <cell r="J396">
            <v>32400</v>
          </cell>
          <cell r="K396">
            <v>11000</v>
          </cell>
          <cell r="L396">
            <v>21300</v>
          </cell>
          <cell r="M396">
            <v>29700</v>
          </cell>
          <cell r="O396">
            <v>11600</v>
          </cell>
          <cell r="P396">
            <v>18100</v>
          </cell>
          <cell r="Q396">
            <v>19600</v>
          </cell>
          <cell r="S396">
            <v>7200</v>
          </cell>
          <cell r="T396">
            <v>12400</v>
          </cell>
        </row>
        <row r="397">
          <cell r="E397" t="str">
            <v>85～89</v>
          </cell>
          <cell r="J397">
            <v>18600</v>
          </cell>
          <cell r="K397">
            <v>6000</v>
          </cell>
          <cell r="L397">
            <v>12600</v>
          </cell>
          <cell r="M397">
            <v>15300</v>
          </cell>
          <cell r="O397">
            <v>4800</v>
          </cell>
          <cell r="P397">
            <v>10500</v>
          </cell>
          <cell r="Q397">
            <v>12600</v>
          </cell>
          <cell r="S397">
            <v>3600</v>
          </cell>
          <cell r="T397">
            <v>9000</v>
          </cell>
        </row>
        <row r="398">
          <cell r="E398" t="str">
            <v>90～94</v>
          </cell>
          <cell r="J398">
            <v>9300</v>
          </cell>
          <cell r="K398">
            <v>2300</v>
          </cell>
          <cell r="L398">
            <v>7000</v>
          </cell>
          <cell r="M398">
            <v>7300</v>
          </cell>
          <cell r="O398">
            <v>1400</v>
          </cell>
          <cell r="P398">
            <v>6000</v>
          </cell>
          <cell r="Q398">
            <v>5400</v>
          </cell>
          <cell r="S398">
            <v>1300</v>
          </cell>
          <cell r="T398">
            <v>4100</v>
          </cell>
        </row>
        <row r="399">
          <cell r="E399" t="str">
            <v>95～99</v>
          </cell>
          <cell r="J399">
            <v>2500</v>
          </cell>
          <cell r="K399">
            <v>500</v>
          </cell>
          <cell r="L399">
            <v>2000</v>
          </cell>
          <cell r="M399">
            <v>1300</v>
          </cell>
          <cell r="O399">
            <v>100</v>
          </cell>
          <cell r="P399">
            <v>1200</v>
          </cell>
          <cell r="Q399">
            <v>1000</v>
          </cell>
          <cell r="S399">
            <v>200</v>
          </cell>
          <cell r="T399">
            <v>800</v>
          </cell>
        </row>
        <row r="400">
          <cell r="D400" t="str">
            <v>100</v>
          </cell>
          <cell r="F400" t="str">
            <v>歳以上</v>
          </cell>
          <cell r="I400" t="str">
            <v>and over</v>
          </cell>
          <cell r="J400">
            <v>200</v>
          </cell>
          <cell r="K400" t="str">
            <v>-</v>
          </cell>
          <cell r="L400">
            <v>200</v>
          </cell>
          <cell r="M400">
            <v>400</v>
          </cell>
          <cell r="O400">
            <v>100</v>
          </cell>
          <cell r="P400">
            <v>300</v>
          </cell>
          <cell r="Q400">
            <v>200</v>
          </cell>
          <cell r="S400" t="str">
            <v>-</v>
          </cell>
          <cell r="T400">
            <v>200</v>
          </cell>
        </row>
        <row r="401">
          <cell r="D401" t="str">
            <v>不詳</v>
          </cell>
          <cell r="I401" t="str">
            <v xml:space="preserve">Not </v>
          </cell>
          <cell r="J401">
            <v>500</v>
          </cell>
          <cell r="K401">
            <v>200</v>
          </cell>
          <cell r="L401">
            <v>300</v>
          </cell>
          <cell r="M401">
            <v>400</v>
          </cell>
          <cell r="O401">
            <v>400</v>
          </cell>
          <cell r="P401" t="str">
            <v>-</v>
          </cell>
          <cell r="Q401">
            <v>1500</v>
          </cell>
          <cell r="S401">
            <v>1000</v>
          </cell>
          <cell r="T401">
            <v>500</v>
          </cell>
        </row>
        <row r="402">
          <cell r="I402" t="str">
            <v xml:space="preserve"> reported</v>
          </cell>
        </row>
        <row r="403">
          <cell r="D403" t="str">
            <v xml:space="preserve">（再掲）    </v>
          </cell>
          <cell r="I403" t="str">
            <v>(Recount)</v>
          </cell>
        </row>
        <row r="404">
          <cell r="E404" t="str">
            <v xml:space="preserve">15歳未満    </v>
          </cell>
          <cell r="I404" t="str">
            <v>Under</v>
          </cell>
          <cell r="J404">
            <v>120400</v>
          </cell>
          <cell r="K404">
            <v>60900</v>
          </cell>
          <cell r="L404">
            <v>59500</v>
          </cell>
          <cell r="M404">
            <v>134400</v>
          </cell>
          <cell r="O404">
            <v>68600</v>
          </cell>
          <cell r="P404">
            <v>65800</v>
          </cell>
          <cell r="Q404">
            <v>88200</v>
          </cell>
          <cell r="S404">
            <v>47300</v>
          </cell>
          <cell r="T404">
            <v>40800</v>
          </cell>
        </row>
        <row r="405">
          <cell r="E405" t="str">
            <v>15～64</v>
          </cell>
          <cell r="G405" t="str">
            <v>歳</v>
          </cell>
          <cell r="J405">
            <v>582900</v>
          </cell>
          <cell r="K405">
            <v>290600</v>
          </cell>
          <cell r="L405">
            <v>292300</v>
          </cell>
          <cell r="M405">
            <v>624500</v>
          </cell>
          <cell r="O405">
            <v>307400</v>
          </cell>
          <cell r="P405">
            <v>317100</v>
          </cell>
          <cell r="Q405">
            <v>374900</v>
          </cell>
          <cell r="S405">
            <v>188600</v>
          </cell>
          <cell r="T405">
            <v>186400</v>
          </cell>
        </row>
        <row r="406">
          <cell r="E406" t="str">
            <v>65歳以上</v>
          </cell>
          <cell r="I406" t="str">
            <v>and over</v>
          </cell>
          <cell r="J406">
            <v>234100</v>
          </cell>
          <cell r="K406">
            <v>94900</v>
          </cell>
          <cell r="L406">
            <v>139200</v>
          </cell>
          <cell r="M406">
            <v>200600</v>
          </cell>
          <cell r="O406">
            <v>79400</v>
          </cell>
          <cell r="P406">
            <v>121100</v>
          </cell>
          <cell r="Q406">
            <v>138100</v>
          </cell>
          <cell r="S406">
            <v>57500</v>
          </cell>
          <cell r="T406">
            <v>80600</v>
          </cell>
        </row>
        <row r="407">
          <cell r="F407" t="str">
            <v xml:space="preserve">75歳以上    </v>
          </cell>
          <cell r="I407" t="str">
            <v>and over</v>
          </cell>
          <cell r="J407">
            <v>116600</v>
          </cell>
          <cell r="K407">
            <v>42700</v>
          </cell>
          <cell r="L407">
            <v>73900</v>
          </cell>
          <cell r="M407">
            <v>96800</v>
          </cell>
          <cell r="O407">
            <v>33100</v>
          </cell>
          <cell r="P407">
            <v>63700</v>
          </cell>
          <cell r="Q407">
            <v>70300</v>
          </cell>
          <cell r="S407">
            <v>26100</v>
          </cell>
          <cell r="T407">
            <v>44200</v>
          </cell>
        </row>
        <row r="408">
          <cell r="F408" t="str">
            <v xml:space="preserve"> 85歳以上    </v>
          </cell>
          <cell r="I408" t="str">
            <v>and over</v>
          </cell>
          <cell r="J408">
            <v>30500</v>
          </cell>
          <cell r="K408">
            <v>8800</v>
          </cell>
          <cell r="L408">
            <v>21800</v>
          </cell>
          <cell r="M408">
            <v>24300</v>
          </cell>
          <cell r="O408">
            <v>6400</v>
          </cell>
          <cell r="P408">
            <v>18000</v>
          </cell>
          <cell r="Q408">
            <v>19200</v>
          </cell>
          <cell r="S408">
            <v>5000</v>
          </cell>
          <cell r="T408">
            <v>14100</v>
          </cell>
        </row>
        <row r="409">
          <cell r="C409" t="str">
            <v>平均年齢</v>
          </cell>
          <cell r="I409" t="str">
            <v>Average age</v>
          </cell>
          <cell r="J409">
            <v>46.4</v>
          </cell>
          <cell r="K409">
            <v>44.5</v>
          </cell>
          <cell r="L409">
            <v>48.2</v>
          </cell>
          <cell r="M409">
            <v>43.7</v>
          </cell>
          <cell r="O409">
            <v>41.9</v>
          </cell>
          <cell r="P409">
            <v>45.3</v>
          </cell>
          <cell r="Q409">
            <v>44.7</v>
          </cell>
          <cell r="S409">
            <v>42.9</v>
          </cell>
          <cell r="T409">
            <v>46.4</v>
          </cell>
        </row>
        <row r="410">
          <cell r="C410" t="str">
            <v>年齢中位数</v>
          </cell>
          <cell r="I410" t="str">
            <v>Median age</v>
          </cell>
          <cell r="J410">
            <v>48.9</v>
          </cell>
          <cell r="K410">
            <v>46.1</v>
          </cell>
          <cell r="L410">
            <v>51.4</v>
          </cell>
          <cell r="M410">
            <v>44.5</v>
          </cell>
          <cell r="O410">
            <v>42.4</v>
          </cell>
          <cell r="P410">
            <v>46.3</v>
          </cell>
          <cell r="Q410">
            <v>46</v>
          </cell>
          <cell r="S410">
            <v>44.2</v>
          </cell>
          <cell r="T410">
            <v>47.8</v>
          </cell>
        </row>
        <row r="411">
          <cell r="K411" t="str">
            <v>19 山   梨   県 Yamanashi-ken</v>
          </cell>
          <cell r="O411" t="str">
            <v>20 長   野   県 Nagano-ken</v>
          </cell>
          <cell r="S411" t="str">
            <v>21 岐   阜   県 Gifu-ken</v>
          </cell>
        </row>
        <row r="412">
          <cell r="C412" t="str">
            <v xml:space="preserve">総数    </v>
          </cell>
          <cell r="I412" t="str">
            <v>All ages</v>
          </cell>
          <cell r="J412">
            <v>884500</v>
          </cell>
          <cell r="K412">
            <v>426900</v>
          </cell>
          <cell r="L412">
            <v>457600</v>
          </cell>
          <cell r="M412">
            <v>2195900</v>
          </cell>
          <cell r="O412">
            <v>1054600</v>
          </cell>
          <cell r="P412">
            <v>1141200</v>
          </cell>
          <cell r="Q412">
            <v>2107300</v>
          </cell>
          <cell r="S412">
            <v>1017700</v>
          </cell>
          <cell r="T412">
            <v>1089600</v>
          </cell>
        </row>
        <row r="413">
          <cell r="E413" t="str">
            <v>0</v>
          </cell>
          <cell r="F413" t="str">
            <v xml:space="preserve"> ～  4</v>
          </cell>
          <cell r="G413" t="str">
            <v>歳</v>
          </cell>
          <cell r="I413" t="str">
            <v>years old</v>
          </cell>
          <cell r="J413">
            <v>37500</v>
          </cell>
          <cell r="K413">
            <v>18800</v>
          </cell>
          <cell r="L413">
            <v>18700</v>
          </cell>
          <cell r="M413">
            <v>94400</v>
          </cell>
          <cell r="O413">
            <v>48800</v>
          </cell>
          <cell r="P413">
            <v>45600</v>
          </cell>
          <cell r="Q413">
            <v>90700</v>
          </cell>
          <cell r="S413">
            <v>44800</v>
          </cell>
          <cell r="T413">
            <v>45900</v>
          </cell>
        </row>
        <row r="414">
          <cell r="E414" t="str">
            <v>5</v>
          </cell>
          <cell r="F414" t="str">
            <v xml:space="preserve"> ～  9</v>
          </cell>
          <cell r="J414">
            <v>41400</v>
          </cell>
          <cell r="K414">
            <v>21800</v>
          </cell>
          <cell r="L414">
            <v>19500</v>
          </cell>
          <cell r="M414">
            <v>104100</v>
          </cell>
          <cell r="O414">
            <v>51400</v>
          </cell>
          <cell r="P414">
            <v>52700</v>
          </cell>
          <cell r="Q414">
            <v>97300</v>
          </cell>
          <cell r="S414">
            <v>50700</v>
          </cell>
          <cell r="T414">
            <v>46500</v>
          </cell>
        </row>
        <row r="415">
          <cell r="E415" t="str">
            <v>10～14</v>
          </cell>
          <cell r="J415">
            <v>44400</v>
          </cell>
          <cell r="K415">
            <v>21100</v>
          </cell>
          <cell r="L415">
            <v>23300</v>
          </cell>
          <cell r="M415">
            <v>108800</v>
          </cell>
          <cell r="O415">
            <v>55700</v>
          </cell>
          <cell r="P415">
            <v>53100</v>
          </cell>
          <cell r="Q415">
            <v>107900</v>
          </cell>
          <cell r="S415">
            <v>52600</v>
          </cell>
          <cell r="T415">
            <v>55300</v>
          </cell>
        </row>
        <row r="416">
          <cell r="E416" t="str">
            <v>15～19</v>
          </cell>
          <cell r="J416">
            <v>48200</v>
          </cell>
          <cell r="K416">
            <v>23500</v>
          </cell>
          <cell r="L416">
            <v>24700</v>
          </cell>
          <cell r="M416">
            <v>99600</v>
          </cell>
          <cell r="O416">
            <v>48200</v>
          </cell>
          <cell r="P416">
            <v>51500</v>
          </cell>
          <cell r="Q416">
            <v>108400</v>
          </cell>
          <cell r="S416">
            <v>56100</v>
          </cell>
          <cell r="T416">
            <v>52300</v>
          </cell>
        </row>
        <row r="417">
          <cell r="E417" t="str">
            <v>20～24</v>
          </cell>
          <cell r="J417">
            <v>46900</v>
          </cell>
          <cell r="K417">
            <v>24300</v>
          </cell>
          <cell r="L417">
            <v>22700</v>
          </cell>
          <cell r="M417">
            <v>89400</v>
          </cell>
          <cell r="O417">
            <v>45200</v>
          </cell>
          <cell r="P417">
            <v>44300</v>
          </cell>
          <cell r="Q417">
            <v>99200</v>
          </cell>
          <cell r="S417">
            <v>50100</v>
          </cell>
          <cell r="T417">
            <v>49100</v>
          </cell>
        </row>
        <row r="418">
          <cell r="E418" t="str">
            <v>25～29</v>
          </cell>
          <cell r="J418">
            <v>46400</v>
          </cell>
          <cell r="K418">
            <v>24700</v>
          </cell>
          <cell r="L418">
            <v>21700</v>
          </cell>
          <cell r="M418">
            <v>115300</v>
          </cell>
          <cell r="O418">
            <v>60700</v>
          </cell>
          <cell r="P418">
            <v>54600</v>
          </cell>
          <cell r="Q418">
            <v>116300</v>
          </cell>
          <cell r="S418">
            <v>60100</v>
          </cell>
          <cell r="T418">
            <v>56200</v>
          </cell>
        </row>
        <row r="419">
          <cell r="E419" t="str">
            <v>30～34</v>
          </cell>
          <cell r="J419">
            <v>58900</v>
          </cell>
          <cell r="K419">
            <v>29800</v>
          </cell>
          <cell r="L419">
            <v>29000</v>
          </cell>
          <cell r="M419">
            <v>149800</v>
          </cell>
          <cell r="O419">
            <v>73500</v>
          </cell>
          <cell r="P419">
            <v>76300</v>
          </cell>
          <cell r="Q419">
            <v>149100</v>
          </cell>
          <cell r="S419">
            <v>77400</v>
          </cell>
          <cell r="T419">
            <v>71700</v>
          </cell>
        </row>
        <row r="420">
          <cell r="E420" t="str">
            <v>35～39</v>
          </cell>
          <cell r="J420">
            <v>55900</v>
          </cell>
          <cell r="K420">
            <v>26500</v>
          </cell>
          <cell r="L420">
            <v>29400</v>
          </cell>
          <cell r="M420">
            <v>136100</v>
          </cell>
          <cell r="O420">
            <v>72600</v>
          </cell>
          <cell r="P420">
            <v>63600</v>
          </cell>
          <cell r="Q420">
            <v>130800</v>
          </cell>
          <cell r="S420">
            <v>63700</v>
          </cell>
          <cell r="T420">
            <v>67100</v>
          </cell>
        </row>
        <row r="421">
          <cell r="E421" t="str">
            <v>40～44</v>
          </cell>
          <cell r="J421">
            <v>53100</v>
          </cell>
          <cell r="K421">
            <v>26700</v>
          </cell>
          <cell r="L421">
            <v>26400</v>
          </cell>
          <cell r="M421">
            <v>128200</v>
          </cell>
          <cell r="O421">
            <v>64400</v>
          </cell>
          <cell r="P421">
            <v>63800</v>
          </cell>
          <cell r="Q421">
            <v>130500</v>
          </cell>
          <cell r="S421">
            <v>65500</v>
          </cell>
          <cell r="T421">
            <v>65000</v>
          </cell>
        </row>
        <row r="422">
          <cell r="E422" t="str">
            <v>45～49</v>
          </cell>
          <cell r="J422">
            <v>52700</v>
          </cell>
          <cell r="K422">
            <v>25700</v>
          </cell>
          <cell r="L422">
            <v>27100</v>
          </cell>
          <cell r="M422">
            <v>133600</v>
          </cell>
          <cell r="O422">
            <v>67700</v>
          </cell>
          <cell r="P422">
            <v>65900</v>
          </cell>
          <cell r="Q422">
            <v>129400</v>
          </cell>
          <cell r="S422">
            <v>64100</v>
          </cell>
          <cell r="T422">
            <v>65300</v>
          </cell>
        </row>
        <row r="423">
          <cell r="E423" t="str">
            <v>50～54</v>
          </cell>
          <cell r="J423">
            <v>65300</v>
          </cell>
          <cell r="K423">
            <v>31800</v>
          </cell>
          <cell r="L423">
            <v>33400</v>
          </cell>
          <cell r="M423">
            <v>147400</v>
          </cell>
          <cell r="O423">
            <v>74600</v>
          </cell>
          <cell r="P423">
            <v>72800</v>
          </cell>
          <cell r="Q423">
            <v>149600</v>
          </cell>
          <cell r="S423">
            <v>73200</v>
          </cell>
          <cell r="T423">
            <v>76500</v>
          </cell>
        </row>
        <row r="424">
          <cell r="E424" t="str">
            <v>55～59</v>
          </cell>
          <cell r="J424">
            <v>73300</v>
          </cell>
          <cell r="K424">
            <v>37000</v>
          </cell>
          <cell r="L424">
            <v>36300</v>
          </cell>
          <cell r="M424">
            <v>176400</v>
          </cell>
          <cell r="O424">
            <v>84500</v>
          </cell>
          <cell r="P424">
            <v>91900</v>
          </cell>
          <cell r="Q424">
            <v>174800</v>
          </cell>
          <cell r="S424">
            <v>83500</v>
          </cell>
          <cell r="T424">
            <v>91300</v>
          </cell>
        </row>
        <row r="425">
          <cell r="E425" t="str">
            <v>60～64</v>
          </cell>
          <cell r="J425">
            <v>57700</v>
          </cell>
          <cell r="K425">
            <v>28900</v>
          </cell>
          <cell r="L425">
            <v>28800</v>
          </cell>
          <cell r="M425">
            <v>157500</v>
          </cell>
          <cell r="O425">
            <v>77500</v>
          </cell>
          <cell r="P425">
            <v>80000</v>
          </cell>
          <cell r="Q425">
            <v>147400</v>
          </cell>
          <cell r="S425">
            <v>73500</v>
          </cell>
          <cell r="T425">
            <v>73900</v>
          </cell>
        </row>
        <row r="426">
          <cell r="E426" t="str">
            <v>65～69</v>
          </cell>
          <cell r="J426">
            <v>50000</v>
          </cell>
          <cell r="K426">
            <v>24500</v>
          </cell>
          <cell r="L426">
            <v>25500</v>
          </cell>
          <cell r="M426">
            <v>136000</v>
          </cell>
          <cell r="O426">
            <v>64100</v>
          </cell>
          <cell r="P426">
            <v>72000</v>
          </cell>
          <cell r="Q426">
            <v>136400</v>
          </cell>
          <cell r="S426">
            <v>63000</v>
          </cell>
          <cell r="T426">
            <v>73400</v>
          </cell>
        </row>
        <row r="427">
          <cell r="E427" t="str">
            <v>70～74</v>
          </cell>
          <cell r="J427">
            <v>49200</v>
          </cell>
          <cell r="K427">
            <v>23500</v>
          </cell>
          <cell r="L427">
            <v>25700</v>
          </cell>
          <cell r="M427">
            <v>138200</v>
          </cell>
          <cell r="O427">
            <v>62300</v>
          </cell>
          <cell r="P427">
            <v>75900</v>
          </cell>
          <cell r="Q427">
            <v>128000</v>
          </cell>
          <cell r="S427">
            <v>60200</v>
          </cell>
          <cell r="T427">
            <v>67800</v>
          </cell>
        </row>
        <row r="428">
          <cell r="E428" t="str">
            <v>75～79</v>
          </cell>
          <cell r="J428">
            <v>46000</v>
          </cell>
          <cell r="K428">
            <v>19000</v>
          </cell>
          <cell r="L428">
            <v>27100</v>
          </cell>
          <cell r="M428">
            <v>114900</v>
          </cell>
          <cell r="O428">
            <v>48700</v>
          </cell>
          <cell r="P428">
            <v>66200</v>
          </cell>
          <cell r="Q428">
            <v>95000</v>
          </cell>
          <cell r="S428">
            <v>41200</v>
          </cell>
          <cell r="T428">
            <v>53800</v>
          </cell>
        </row>
        <row r="429">
          <cell r="E429" t="str">
            <v>80～84</v>
          </cell>
          <cell r="J429">
            <v>30900</v>
          </cell>
          <cell r="K429">
            <v>12000</v>
          </cell>
          <cell r="L429">
            <v>18900</v>
          </cell>
          <cell r="M429">
            <v>91100</v>
          </cell>
          <cell r="O429">
            <v>33200</v>
          </cell>
          <cell r="P429">
            <v>57900</v>
          </cell>
          <cell r="Q429">
            <v>67900</v>
          </cell>
          <cell r="S429">
            <v>24800</v>
          </cell>
          <cell r="T429">
            <v>43100</v>
          </cell>
        </row>
        <row r="430">
          <cell r="E430" t="str">
            <v>85～89</v>
          </cell>
          <cell r="J430">
            <v>16200</v>
          </cell>
          <cell r="K430">
            <v>4800</v>
          </cell>
          <cell r="L430">
            <v>11400</v>
          </cell>
          <cell r="M430">
            <v>50300</v>
          </cell>
          <cell r="O430">
            <v>15000</v>
          </cell>
          <cell r="P430">
            <v>35300</v>
          </cell>
          <cell r="Q430">
            <v>30400</v>
          </cell>
          <cell r="S430">
            <v>9400</v>
          </cell>
          <cell r="T430">
            <v>21000</v>
          </cell>
        </row>
        <row r="431">
          <cell r="E431" t="str">
            <v>90～94</v>
          </cell>
          <cell r="J431">
            <v>7800</v>
          </cell>
          <cell r="K431">
            <v>1900</v>
          </cell>
          <cell r="L431">
            <v>5900</v>
          </cell>
          <cell r="M431">
            <v>18200</v>
          </cell>
          <cell r="O431">
            <v>5400</v>
          </cell>
          <cell r="P431">
            <v>12800</v>
          </cell>
          <cell r="Q431">
            <v>15500</v>
          </cell>
          <cell r="S431">
            <v>3700</v>
          </cell>
          <cell r="T431">
            <v>11800</v>
          </cell>
        </row>
        <row r="432">
          <cell r="E432" t="str">
            <v>95～99</v>
          </cell>
          <cell r="J432">
            <v>2300</v>
          </cell>
          <cell r="K432">
            <v>400</v>
          </cell>
          <cell r="L432">
            <v>1900</v>
          </cell>
          <cell r="M432">
            <v>5100</v>
          </cell>
          <cell r="O432">
            <v>1100</v>
          </cell>
          <cell r="P432">
            <v>4000</v>
          </cell>
          <cell r="Q432">
            <v>2000</v>
          </cell>
          <cell r="S432">
            <v>100</v>
          </cell>
          <cell r="T432">
            <v>1900</v>
          </cell>
        </row>
        <row r="433">
          <cell r="D433" t="str">
            <v>100</v>
          </cell>
          <cell r="F433" t="str">
            <v>歳以上</v>
          </cell>
          <cell r="I433" t="str">
            <v>and over</v>
          </cell>
          <cell r="J433">
            <v>300</v>
          </cell>
          <cell r="K433" t="str">
            <v>-</v>
          </cell>
          <cell r="L433">
            <v>200</v>
          </cell>
          <cell r="M433">
            <v>800</v>
          </cell>
          <cell r="O433" t="str">
            <v>-</v>
          </cell>
          <cell r="P433">
            <v>800</v>
          </cell>
          <cell r="Q433">
            <v>500</v>
          </cell>
          <cell r="S433" t="str">
            <v>-</v>
          </cell>
          <cell r="T433">
            <v>400</v>
          </cell>
        </row>
        <row r="434">
          <cell r="D434" t="str">
            <v>不詳</v>
          </cell>
          <cell r="I434" t="str">
            <v xml:space="preserve">Not </v>
          </cell>
          <cell r="J434">
            <v>100</v>
          </cell>
          <cell r="K434">
            <v>100</v>
          </cell>
          <cell r="L434" t="str">
            <v>-</v>
          </cell>
          <cell r="M434">
            <v>700</v>
          </cell>
          <cell r="O434">
            <v>300</v>
          </cell>
          <cell r="P434">
            <v>400</v>
          </cell>
          <cell r="Q434">
            <v>300</v>
          </cell>
          <cell r="S434">
            <v>100</v>
          </cell>
          <cell r="T434">
            <v>200</v>
          </cell>
        </row>
        <row r="435">
          <cell r="I435" t="str">
            <v>　reported</v>
          </cell>
        </row>
        <row r="436">
          <cell r="D436" t="str">
            <v xml:space="preserve">（再掲）   </v>
          </cell>
          <cell r="I436" t="str">
            <v>(Recount)</v>
          </cell>
        </row>
        <row r="437">
          <cell r="E437" t="str">
            <v>15歳未</v>
          </cell>
          <cell r="G437" t="str">
            <v>満</v>
          </cell>
          <cell r="I437" t="str">
            <v>Under</v>
          </cell>
          <cell r="J437">
            <v>123300</v>
          </cell>
          <cell r="K437">
            <v>61700</v>
          </cell>
          <cell r="L437">
            <v>61600</v>
          </cell>
          <cell r="M437">
            <v>307200</v>
          </cell>
          <cell r="O437">
            <v>155900</v>
          </cell>
          <cell r="P437">
            <v>151400</v>
          </cell>
          <cell r="Q437">
            <v>295900</v>
          </cell>
          <cell r="S437">
            <v>148200</v>
          </cell>
          <cell r="T437">
            <v>147700</v>
          </cell>
        </row>
        <row r="438">
          <cell r="E438" t="str">
            <v>15～64</v>
          </cell>
          <cell r="G438" t="str">
            <v>歳</v>
          </cell>
          <cell r="J438">
            <v>558300</v>
          </cell>
          <cell r="K438">
            <v>278800</v>
          </cell>
          <cell r="L438">
            <v>279500</v>
          </cell>
          <cell r="M438">
            <v>1333400</v>
          </cell>
          <cell r="O438">
            <v>668700</v>
          </cell>
          <cell r="P438">
            <v>664600</v>
          </cell>
          <cell r="Q438">
            <v>1335400</v>
          </cell>
          <cell r="S438">
            <v>667100</v>
          </cell>
          <cell r="T438">
            <v>668300</v>
          </cell>
        </row>
        <row r="439">
          <cell r="E439" t="str">
            <v>65歳以</v>
          </cell>
          <cell r="G439" t="str">
            <v>上</v>
          </cell>
          <cell r="I439" t="str">
            <v>and over</v>
          </cell>
          <cell r="J439">
            <v>202800</v>
          </cell>
          <cell r="K439">
            <v>86300</v>
          </cell>
          <cell r="L439">
            <v>116500</v>
          </cell>
          <cell r="M439">
            <v>554600</v>
          </cell>
          <cell r="O439">
            <v>229800</v>
          </cell>
          <cell r="P439">
            <v>324800</v>
          </cell>
          <cell r="Q439">
            <v>475700</v>
          </cell>
          <cell r="S439">
            <v>202300</v>
          </cell>
          <cell r="T439">
            <v>273400</v>
          </cell>
        </row>
        <row r="440">
          <cell r="F440" t="str">
            <v xml:space="preserve">75歳以上    </v>
          </cell>
          <cell r="I440" t="str">
            <v>and over</v>
          </cell>
          <cell r="J440">
            <v>103600</v>
          </cell>
          <cell r="K440">
            <v>38200</v>
          </cell>
          <cell r="L440">
            <v>65400</v>
          </cell>
          <cell r="M440">
            <v>280300</v>
          </cell>
          <cell r="O440">
            <v>103400</v>
          </cell>
          <cell r="P440">
            <v>176900</v>
          </cell>
          <cell r="Q440">
            <v>211300</v>
          </cell>
          <cell r="S440">
            <v>79100</v>
          </cell>
          <cell r="T440">
            <v>132100</v>
          </cell>
        </row>
        <row r="441">
          <cell r="F441" t="str">
            <v xml:space="preserve">　85歳以上    </v>
          </cell>
          <cell r="I441" t="str">
            <v>and over</v>
          </cell>
          <cell r="J441">
            <v>26600</v>
          </cell>
          <cell r="K441">
            <v>7200</v>
          </cell>
          <cell r="L441">
            <v>19400</v>
          </cell>
          <cell r="M441">
            <v>74400</v>
          </cell>
          <cell r="O441">
            <v>21500</v>
          </cell>
          <cell r="P441">
            <v>52900</v>
          </cell>
          <cell r="Q441">
            <v>48400</v>
          </cell>
          <cell r="S441">
            <v>13200</v>
          </cell>
          <cell r="T441">
            <v>35200</v>
          </cell>
        </row>
        <row r="442">
          <cell r="C442" t="str">
            <v>平均年齢</v>
          </cell>
          <cell r="I442" t="str">
            <v>Average age</v>
          </cell>
          <cell r="J442">
            <v>44.8</v>
          </cell>
          <cell r="K442">
            <v>43.3</v>
          </cell>
          <cell r="L442">
            <v>46.1</v>
          </cell>
          <cell r="M442">
            <v>46</v>
          </cell>
          <cell r="O442">
            <v>44.3</v>
          </cell>
          <cell r="P442">
            <v>47.6</v>
          </cell>
          <cell r="Q442">
            <v>44.6</v>
          </cell>
          <cell r="S442">
            <v>43.1</v>
          </cell>
          <cell r="T442">
            <v>45.9</v>
          </cell>
        </row>
        <row r="443">
          <cell r="C443" t="str">
            <v>年齢中位数</v>
          </cell>
          <cell r="I443" t="str">
            <v>Median age</v>
          </cell>
          <cell r="J443">
            <v>46</v>
          </cell>
          <cell r="K443">
            <v>44.3</v>
          </cell>
          <cell r="L443">
            <v>47.6</v>
          </cell>
          <cell r="M443">
            <v>47.7</v>
          </cell>
          <cell r="O443">
            <v>45.5</v>
          </cell>
          <cell r="P443">
            <v>49.9</v>
          </cell>
          <cell r="Q443">
            <v>45.8</v>
          </cell>
          <cell r="S443">
            <v>44</v>
          </cell>
          <cell r="T443">
            <v>47.7</v>
          </cell>
        </row>
        <row r="444">
          <cell r="K444" t="str">
            <v>19 山梨県 市 部 All shi</v>
          </cell>
          <cell r="O444" t="str">
            <v>20 長野県 市 部 All shi</v>
          </cell>
          <cell r="S444" t="str">
            <v>21 岐阜県 市 部 All shi</v>
          </cell>
        </row>
        <row r="445">
          <cell r="C445" t="str">
            <v xml:space="preserve">総数    </v>
          </cell>
          <cell r="I445" t="str">
            <v>All ages</v>
          </cell>
          <cell r="J445">
            <v>698900</v>
          </cell>
          <cell r="K445">
            <v>336100</v>
          </cell>
          <cell r="L445">
            <v>362800</v>
          </cell>
          <cell r="M445">
            <v>1661600</v>
          </cell>
          <cell r="O445">
            <v>801000</v>
          </cell>
          <cell r="P445">
            <v>860500</v>
          </cell>
          <cell r="Q445">
            <v>1741100</v>
          </cell>
          <cell r="S445">
            <v>841900</v>
          </cell>
          <cell r="T445">
            <v>899100</v>
          </cell>
        </row>
        <row r="446">
          <cell r="E446" t="str">
            <v>0</v>
          </cell>
          <cell r="F446" t="str">
            <v xml:space="preserve"> ～  4</v>
          </cell>
          <cell r="G446" t="str">
            <v>歳</v>
          </cell>
          <cell r="I446" t="str">
            <v>years old</v>
          </cell>
          <cell r="J446">
            <v>30700</v>
          </cell>
          <cell r="K446">
            <v>15600</v>
          </cell>
          <cell r="L446">
            <v>15100</v>
          </cell>
          <cell r="M446">
            <v>77800</v>
          </cell>
          <cell r="O446">
            <v>40300</v>
          </cell>
          <cell r="P446">
            <v>37500</v>
          </cell>
          <cell r="Q446">
            <v>76700</v>
          </cell>
          <cell r="S446">
            <v>38600</v>
          </cell>
          <cell r="T446">
            <v>38100</v>
          </cell>
        </row>
        <row r="447">
          <cell r="E447" t="str">
            <v>5</v>
          </cell>
          <cell r="F447" t="str">
            <v xml:space="preserve"> ～  9</v>
          </cell>
          <cell r="J447">
            <v>32500</v>
          </cell>
          <cell r="K447">
            <v>17600</v>
          </cell>
          <cell r="L447">
            <v>14900</v>
          </cell>
          <cell r="M447">
            <v>82000</v>
          </cell>
          <cell r="O447">
            <v>40100</v>
          </cell>
          <cell r="P447">
            <v>41900</v>
          </cell>
          <cell r="Q447">
            <v>82000</v>
          </cell>
          <cell r="S447">
            <v>42500</v>
          </cell>
          <cell r="T447">
            <v>39600</v>
          </cell>
        </row>
        <row r="448">
          <cell r="E448" t="str">
            <v>10～14</v>
          </cell>
          <cell r="J448">
            <v>35200</v>
          </cell>
          <cell r="K448">
            <v>16800</v>
          </cell>
          <cell r="L448">
            <v>18400</v>
          </cell>
          <cell r="M448">
            <v>80400</v>
          </cell>
          <cell r="O448">
            <v>41600</v>
          </cell>
          <cell r="P448">
            <v>38800</v>
          </cell>
          <cell r="Q448">
            <v>88900</v>
          </cell>
          <cell r="S448">
            <v>44800</v>
          </cell>
          <cell r="T448">
            <v>44100</v>
          </cell>
        </row>
        <row r="449">
          <cell r="E449" t="str">
            <v>15～19</v>
          </cell>
          <cell r="J449">
            <v>37400</v>
          </cell>
          <cell r="K449">
            <v>17700</v>
          </cell>
          <cell r="L449">
            <v>19700</v>
          </cell>
          <cell r="M449">
            <v>76500</v>
          </cell>
          <cell r="O449">
            <v>36800</v>
          </cell>
          <cell r="P449">
            <v>39700</v>
          </cell>
          <cell r="Q449">
            <v>91600</v>
          </cell>
          <cell r="S449">
            <v>46900</v>
          </cell>
          <cell r="T449">
            <v>44600</v>
          </cell>
        </row>
        <row r="450">
          <cell r="E450" t="str">
            <v>20～24</v>
          </cell>
          <cell r="J450">
            <v>39500</v>
          </cell>
          <cell r="K450">
            <v>20600</v>
          </cell>
          <cell r="L450">
            <v>18900</v>
          </cell>
          <cell r="M450">
            <v>69600</v>
          </cell>
          <cell r="O450">
            <v>35500</v>
          </cell>
          <cell r="P450">
            <v>34100</v>
          </cell>
          <cell r="Q450">
            <v>82500</v>
          </cell>
          <cell r="S450">
            <v>42400</v>
          </cell>
          <cell r="T450">
            <v>40100</v>
          </cell>
        </row>
        <row r="451">
          <cell r="E451" t="str">
            <v>25～29</v>
          </cell>
          <cell r="J451">
            <v>37100</v>
          </cell>
          <cell r="K451">
            <v>19400</v>
          </cell>
          <cell r="L451">
            <v>17700</v>
          </cell>
          <cell r="M451">
            <v>91700</v>
          </cell>
          <cell r="O451">
            <v>47700</v>
          </cell>
          <cell r="P451">
            <v>44000</v>
          </cell>
          <cell r="Q451">
            <v>97200</v>
          </cell>
          <cell r="S451">
            <v>50500</v>
          </cell>
          <cell r="T451">
            <v>46600</v>
          </cell>
        </row>
        <row r="452">
          <cell r="E452" t="str">
            <v>30～34</v>
          </cell>
          <cell r="J452">
            <v>49300</v>
          </cell>
          <cell r="K452">
            <v>24400</v>
          </cell>
          <cell r="L452">
            <v>24900</v>
          </cell>
          <cell r="M452">
            <v>120500</v>
          </cell>
          <cell r="O452">
            <v>58800</v>
          </cell>
          <cell r="P452">
            <v>61700</v>
          </cell>
          <cell r="Q452">
            <v>121900</v>
          </cell>
          <cell r="S452">
            <v>62000</v>
          </cell>
          <cell r="T452">
            <v>59900</v>
          </cell>
        </row>
        <row r="453">
          <cell r="E453" t="str">
            <v>35～39</v>
          </cell>
          <cell r="J453">
            <v>43800</v>
          </cell>
          <cell r="K453">
            <v>20800</v>
          </cell>
          <cell r="L453">
            <v>23000</v>
          </cell>
          <cell r="M453">
            <v>109000</v>
          </cell>
          <cell r="O453">
            <v>58400</v>
          </cell>
          <cell r="P453">
            <v>50600</v>
          </cell>
          <cell r="Q453">
            <v>109500</v>
          </cell>
          <cell r="S453">
            <v>52800</v>
          </cell>
          <cell r="T453">
            <v>56700</v>
          </cell>
        </row>
        <row r="454">
          <cell r="E454" t="str">
            <v>40～44</v>
          </cell>
          <cell r="J454">
            <v>41300</v>
          </cell>
          <cell r="K454">
            <v>20400</v>
          </cell>
          <cell r="L454">
            <v>20800</v>
          </cell>
          <cell r="M454">
            <v>97400</v>
          </cell>
          <cell r="O454">
            <v>49700</v>
          </cell>
          <cell r="P454">
            <v>47600</v>
          </cell>
          <cell r="Q454">
            <v>108500</v>
          </cell>
          <cell r="S454">
            <v>54700</v>
          </cell>
          <cell r="T454">
            <v>53800</v>
          </cell>
        </row>
        <row r="455">
          <cell r="E455" t="str">
            <v>45～49</v>
          </cell>
          <cell r="J455">
            <v>40500</v>
          </cell>
          <cell r="K455">
            <v>20000</v>
          </cell>
          <cell r="L455">
            <v>20400</v>
          </cell>
          <cell r="M455">
            <v>100700</v>
          </cell>
          <cell r="O455">
            <v>51500</v>
          </cell>
          <cell r="P455">
            <v>49300</v>
          </cell>
          <cell r="Q455">
            <v>108100</v>
          </cell>
          <cell r="S455">
            <v>54000</v>
          </cell>
          <cell r="T455">
            <v>54100</v>
          </cell>
        </row>
        <row r="456">
          <cell r="E456" t="str">
            <v>50～54</v>
          </cell>
          <cell r="J456">
            <v>50800</v>
          </cell>
          <cell r="K456">
            <v>23600</v>
          </cell>
          <cell r="L456">
            <v>27200</v>
          </cell>
          <cell r="M456">
            <v>111400</v>
          </cell>
          <cell r="O456">
            <v>55400</v>
          </cell>
          <cell r="P456">
            <v>55900</v>
          </cell>
          <cell r="Q456">
            <v>123000</v>
          </cell>
          <cell r="S456">
            <v>58900</v>
          </cell>
          <cell r="T456">
            <v>64000</v>
          </cell>
        </row>
        <row r="457">
          <cell r="E457" t="str">
            <v>55～59</v>
          </cell>
          <cell r="J457">
            <v>55600</v>
          </cell>
          <cell r="K457">
            <v>27300</v>
          </cell>
          <cell r="L457">
            <v>28300</v>
          </cell>
          <cell r="M457">
            <v>130000</v>
          </cell>
          <cell r="O457">
            <v>62100</v>
          </cell>
          <cell r="P457">
            <v>67900</v>
          </cell>
          <cell r="Q457">
            <v>141700</v>
          </cell>
          <cell r="S457">
            <v>68700</v>
          </cell>
          <cell r="T457">
            <v>72900</v>
          </cell>
        </row>
        <row r="458">
          <cell r="E458" t="str">
            <v>60～64</v>
          </cell>
          <cell r="J458">
            <v>47800</v>
          </cell>
          <cell r="K458">
            <v>23700</v>
          </cell>
          <cell r="L458">
            <v>24100</v>
          </cell>
          <cell r="M458">
            <v>118100</v>
          </cell>
          <cell r="O458">
            <v>59400</v>
          </cell>
          <cell r="P458">
            <v>58700</v>
          </cell>
          <cell r="Q458">
            <v>120800</v>
          </cell>
          <cell r="S458">
            <v>59900</v>
          </cell>
          <cell r="T458">
            <v>60800</v>
          </cell>
        </row>
        <row r="459">
          <cell r="E459" t="str">
            <v>65～69</v>
          </cell>
          <cell r="J459">
            <v>37900</v>
          </cell>
          <cell r="K459">
            <v>19500</v>
          </cell>
          <cell r="L459">
            <v>18400</v>
          </cell>
          <cell r="M459">
            <v>99500</v>
          </cell>
          <cell r="O459">
            <v>44900</v>
          </cell>
          <cell r="P459">
            <v>54600</v>
          </cell>
          <cell r="Q459">
            <v>112000</v>
          </cell>
          <cell r="S459">
            <v>50500</v>
          </cell>
          <cell r="T459">
            <v>61500</v>
          </cell>
        </row>
        <row r="460">
          <cell r="E460" t="str">
            <v>70～74</v>
          </cell>
          <cell r="J460">
            <v>40000</v>
          </cell>
          <cell r="K460">
            <v>19000</v>
          </cell>
          <cell r="L460">
            <v>20900</v>
          </cell>
          <cell r="M460">
            <v>100500</v>
          </cell>
          <cell r="O460">
            <v>45700</v>
          </cell>
          <cell r="P460">
            <v>54800</v>
          </cell>
          <cell r="Q460">
            <v>104800</v>
          </cell>
          <cell r="S460">
            <v>49900</v>
          </cell>
          <cell r="T460">
            <v>54900</v>
          </cell>
        </row>
        <row r="461">
          <cell r="E461" t="str">
            <v>75～79</v>
          </cell>
          <cell r="J461">
            <v>34900</v>
          </cell>
          <cell r="K461">
            <v>14800</v>
          </cell>
          <cell r="L461">
            <v>20200</v>
          </cell>
          <cell r="M461">
            <v>80000</v>
          </cell>
          <cell r="O461">
            <v>34300</v>
          </cell>
          <cell r="P461">
            <v>45700</v>
          </cell>
          <cell r="Q461">
            <v>79600</v>
          </cell>
          <cell r="S461">
            <v>34100</v>
          </cell>
          <cell r="T461">
            <v>45500</v>
          </cell>
        </row>
        <row r="462">
          <cell r="E462" t="str">
            <v>80～84</v>
          </cell>
          <cell r="J462">
            <v>24200</v>
          </cell>
          <cell r="K462">
            <v>9300</v>
          </cell>
          <cell r="L462">
            <v>14800</v>
          </cell>
          <cell r="M462">
            <v>62700</v>
          </cell>
          <cell r="O462">
            <v>22700</v>
          </cell>
          <cell r="P462">
            <v>40000</v>
          </cell>
          <cell r="Q462">
            <v>53400</v>
          </cell>
          <cell r="S462">
            <v>20300</v>
          </cell>
          <cell r="T462">
            <v>33100</v>
          </cell>
        </row>
        <row r="463">
          <cell r="E463" t="str">
            <v>85～89</v>
          </cell>
          <cell r="J463">
            <v>12700</v>
          </cell>
          <cell r="K463">
            <v>3700</v>
          </cell>
          <cell r="L463">
            <v>9000</v>
          </cell>
          <cell r="M463">
            <v>36600</v>
          </cell>
          <cell r="O463">
            <v>11200</v>
          </cell>
          <cell r="P463">
            <v>25400</v>
          </cell>
          <cell r="Q463">
            <v>24100</v>
          </cell>
          <cell r="S463">
            <v>7100</v>
          </cell>
          <cell r="T463">
            <v>17000</v>
          </cell>
        </row>
        <row r="464">
          <cell r="E464" t="str">
            <v>90～94</v>
          </cell>
          <cell r="J464">
            <v>5800</v>
          </cell>
          <cell r="K464">
            <v>1400</v>
          </cell>
          <cell r="L464">
            <v>4500</v>
          </cell>
          <cell r="M464">
            <v>12300</v>
          </cell>
          <cell r="O464">
            <v>3700</v>
          </cell>
          <cell r="P464">
            <v>8500</v>
          </cell>
          <cell r="Q464">
            <v>12600</v>
          </cell>
          <cell r="S464">
            <v>2900</v>
          </cell>
          <cell r="T464">
            <v>9700</v>
          </cell>
        </row>
        <row r="465">
          <cell r="E465" t="str">
            <v>95～99</v>
          </cell>
          <cell r="J465">
            <v>1600</v>
          </cell>
          <cell r="K465">
            <v>300</v>
          </cell>
          <cell r="L465">
            <v>1300</v>
          </cell>
          <cell r="M465">
            <v>3600</v>
          </cell>
          <cell r="O465">
            <v>900</v>
          </cell>
          <cell r="P465">
            <v>2700</v>
          </cell>
          <cell r="Q465">
            <v>1400</v>
          </cell>
          <cell r="S465">
            <v>100</v>
          </cell>
          <cell r="T465">
            <v>1300</v>
          </cell>
        </row>
        <row r="466">
          <cell r="D466" t="str">
            <v>100</v>
          </cell>
          <cell r="F466" t="str">
            <v>歳以上</v>
          </cell>
          <cell r="I466" t="str">
            <v>and over</v>
          </cell>
          <cell r="J466">
            <v>200</v>
          </cell>
          <cell r="K466" t="str">
            <v>-</v>
          </cell>
          <cell r="L466">
            <v>200</v>
          </cell>
          <cell r="M466">
            <v>500</v>
          </cell>
          <cell r="O466" t="str">
            <v>-</v>
          </cell>
          <cell r="P466">
            <v>500</v>
          </cell>
          <cell r="Q466">
            <v>400</v>
          </cell>
          <cell r="S466" t="str">
            <v>-</v>
          </cell>
          <cell r="T466">
            <v>400</v>
          </cell>
        </row>
        <row r="467">
          <cell r="D467" t="str">
            <v>不詳</v>
          </cell>
          <cell r="I467" t="str">
            <v xml:space="preserve">Not </v>
          </cell>
          <cell r="J467">
            <v>100</v>
          </cell>
          <cell r="K467">
            <v>100</v>
          </cell>
          <cell r="L467" t="str">
            <v>-</v>
          </cell>
          <cell r="M467">
            <v>700</v>
          </cell>
          <cell r="O467">
            <v>300</v>
          </cell>
          <cell r="P467">
            <v>400</v>
          </cell>
          <cell r="Q467">
            <v>300</v>
          </cell>
          <cell r="S467">
            <v>100</v>
          </cell>
          <cell r="T467">
            <v>200</v>
          </cell>
        </row>
        <row r="468">
          <cell r="I468" t="str">
            <v xml:space="preserve"> reported</v>
          </cell>
        </row>
        <row r="469">
          <cell r="D469" t="str">
            <v xml:space="preserve">（再掲）    </v>
          </cell>
          <cell r="I469" t="str">
            <v>(Recount)</v>
          </cell>
        </row>
        <row r="470">
          <cell r="E470" t="str">
            <v xml:space="preserve">15歳未満    </v>
          </cell>
          <cell r="I470" t="str">
            <v>Under</v>
          </cell>
          <cell r="J470">
            <v>98400</v>
          </cell>
          <cell r="K470">
            <v>50000</v>
          </cell>
          <cell r="L470">
            <v>48400</v>
          </cell>
          <cell r="M470">
            <v>240200</v>
          </cell>
          <cell r="O470">
            <v>122000</v>
          </cell>
          <cell r="P470">
            <v>118200</v>
          </cell>
          <cell r="Q470">
            <v>247700</v>
          </cell>
          <cell r="S470">
            <v>125900</v>
          </cell>
          <cell r="T470">
            <v>121800</v>
          </cell>
        </row>
        <row r="471">
          <cell r="E471" t="str">
            <v>15～64</v>
          </cell>
          <cell r="G471" t="str">
            <v>歳</v>
          </cell>
          <cell r="J471">
            <v>443000</v>
          </cell>
          <cell r="K471">
            <v>218000</v>
          </cell>
          <cell r="L471">
            <v>225100</v>
          </cell>
          <cell r="M471">
            <v>1024900</v>
          </cell>
          <cell r="O471">
            <v>515300</v>
          </cell>
          <cell r="P471">
            <v>509700</v>
          </cell>
          <cell r="Q471">
            <v>1104700</v>
          </cell>
          <cell r="S471">
            <v>551000</v>
          </cell>
          <cell r="T471">
            <v>553700</v>
          </cell>
        </row>
        <row r="472">
          <cell r="E472" t="str">
            <v>65歳以上</v>
          </cell>
          <cell r="I472" t="str">
            <v>and over</v>
          </cell>
          <cell r="J472">
            <v>157400</v>
          </cell>
          <cell r="K472">
            <v>68000</v>
          </cell>
          <cell r="L472">
            <v>89400</v>
          </cell>
          <cell r="M472">
            <v>395800</v>
          </cell>
          <cell r="O472">
            <v>163500</v>
          </cell>
          <cell r="P472">
            <v>232300</v>
          </cell>
          <cell r="Q472">
            <v>388400</v>
          </cell>
          <cell r="S472">
            <v>165000</v>
          </cell>
          <cell r="T472">
            <v>223400</v>
          </cell>
        </row>
        <row r="473">
          <cell r="F473" t="str">
            <v xml:space="preserve">75歳以上    </v>
          </cell>
          <cell r="I473" t="str">
            <v>and over</v>
          </cell>
          <cell r="J473">
            <v>79500</v>
          </cell>
          <cell r="K473">
            <v>29400</v>
          </cell>
          <cell r="L473">
            <v>50100</v>
          </cell>
          <cell r="M473">
            <v>195700</v>
          </cell>
          <cell r="O473">
            <v>72900</v>
          </cell>
          <cell r="P473">
            <v>122800</v>
          </cell>
          <cell r="Q473">
            <v>171600</v>
          </cell>
          <cell r="S473">
            <v>64600</v>
          </cell>
          <cell r="T473">
            <v>107100</v>
          </cell>
        </row>
        <row r="474">
          <cell r="F474" t="str">
            <v xml:space="preserve"> 85歳以上    </v>
          </cell>
          <cell r="I474" t="str">
            <v>and over</v>
          </cell>
          <cell r="J474">
            <v>20400</v>
          </cell>
          <cell r="K474">
            <v>5300</v>
          </cell>
          <cell r="L474">
            <v>15100</v>
          </cell>
          <cell r="M474">
            <v>53000</v>
          </cell>
          <cell r="O474">
            <v>15900</v>
          </cell>
          <cell r="P474">
            <v>37100</v>
          </cell>
          <cell r="Q474">
            <v>38600</v>
          </cell>
          <cell r="S474">
            <v>10100</v>
          </cell>
          <cell r="T474">
            <v>28500</v>
          </cell>
        </row>
        <row r="475">
          <cell r="C475" t="str">
            <v>平均年齢</v>
          </cell>
          <cell r="I475" t="str">
            <v>Average age</v>
          </cell>
          <cell r="J475">
            <v>44.5</v>
          </cell>
          <cell r="K475">
            <v>43</v>
          </cell>
          <cell r="L475">
            <v>45.9</v>
          </cell>
          <cell r="M475">
            <v>45.1</v>
          </cell>
          <cell r="O475">
            <v>43.5</v>
          </cell>
          <cell r="P475">
            <v>46.7</v>
          </cell>
          <cell r="Q475">
            <v>44.3</v>
          </cell>
          <cell r="S475">
            <v>42.8</v>
          </cell>
          <cell r="T475">
            <v>45.7</v>
          </cell>
        </row>
        <row r="476">
          <cell r="C476" t="str">
            <v>年齢中位数</v>
          </cell>
          <cell r="I476" t="str">
            <v>Median age</v>
          </cell>
          <cell r="J476">
            <v>45.4</v>
          </cell>
          <cell r="K476">
            <v>43.7</v>
          </cell>
          <cell r="L476">
            <v>47</v>
          </cell>
          <cell r="M476">
            <v>46.3</v>
          </cell>
          <cell r="O476">
            <v>44</v>
          </cell>
          <cell r="P476">
            <v>48.3</v>
          </cell>
          <cell r="Q476">
            <v>45.5</v>
          </cell>
          <cell r="S476">
            <v>43.5</v>
          </cell>
          <cell r="T476">
            <v>47.3</v>
          </cell>
        </row>
        <row r="477">
          <cell r="K477" t="str">
            <v>22 静   岡   県 Shizuoka-ken</v>
          </cell>
          <cell r="O477" t="str">
            <v>23 愛   知   県 Aichi-ken</v>
          </cell>
          <cell r="S477" t="str">
            <v>24 三   重   県 Mie-ken</v>
          </cell>
        </row>
        <row r="478">
          <cell r="C478" t="str">
            <v xml:space="preserve">総数    </v>
          </cell>
          <cell r="I478" t="str">
            <v>All ages</v>
          </cell>
          <cell r="J478">
            <v>3792400</v>
          </cell>
          <cell r="K478">
            <v>1851900</v>
          </cell>
          <cell r="L478">
            <v>1940400</v>
          </cell>
          <cell r="M478">
            <v>7254300</v>
          </cell>
          <cell r="O478">
            <v>3629100</v>
          </cell>
          <cell r="P478">
            <v>3625100</v>
          </cell>
          <cell r="Q478">
            <v>1867200</v>
          </cell>
          <cell r="S478">
            <v>900400</v>
          </cell>
          <cell r="T478">
            <v>966700</v>
          </cell>
        </row>
        <row r="479">
          <cell r="E479" t="str">
            <v>0</v>
          </cell>
          <cell r="F479" t="str">
            <v xml:space="preserve"> ～  4</v>
          </cell>
          <cell r="G479" t="str">
            <v>歳</v>
          </cell>
          <cell r="I479" t="str">
            <v>years old</v>
          </cell>
          <cell r="J479">
            <v>158000</v>
          </cell>
          <cell r="K479">
            <v>79900</v>
          </cell>
          <cell r="L479">
            <v>78200</v>
          </cell>
          <cell r="M479">
            <v>346600</v>
          </cell>
          <cell r="O479">
            <v>174500</v>
          </cell>
          <cell r="P479">
            <v>172000</v>
          </cell>
          <cell r="Q479">
            <v>77400</v>
          </cell>
          <cell r="S479">
            <v>38000</v>
          </cell>
          <cell r="T479">
            <v>39400</v>
          </cell>
        </row>
        <row r="480">
          <cell r="E480" t="str">
            <v>5</v>
          </cell>
          <cell r="F480" t="str">
            <v xml:space="preserve"> ～  9</v>
          </cell>
          <cell r="J480">
            <v>182500</v>
          </cell>
          <cell r="K480">
            <v>90300</v>
          </cell>
          <cell r="L480">
            <v>92200</v>
          </cell>
          <cell r="M480">
            <v>369400</v>
          </cell>
          <cell r="O480">
            <v>194700</v>
          </cell>
          <cell r="P480">
            <v>174700</v>
          </cell>
          <cell r="Q480">
            <v>88000</v>
          </cell>
          <cell r="S480">
            <v>46300</v>
          </cell>
          <cell r="T480">
            <v>41700</v>
          </cell>
        </row>
        <row r="481">
          <cell r="E481" t="str">
            <v>10～14</v>
          </cell>
          <cell r="J481">
            <v>191900</v>
          </cell>
          <cell r="K481">
            <v>95500</v>
          </cell>
          <cell r="L481">
            <v>96400</v>
          </cell>
          <cell r="M481">
            <v>351000</v>
          </cell>
          <cell r="O481">
            <v>177700</v>
          </cell>
          <cell r="P481">
            <v>173300</v>
          </cell>
          <cell r="Q481">
            <v>88300</v>
          </cell>
          <cell r="S481">
            <v>45700</v>
          </cell>
          <cell r="T481">
            <v>42600</v>
          </cell>
        </row>
        <row r="482">
          <cell r="E482" t="str">
            <v>15～19</v>
          </cell>
          <cell r="J482">
            <v>184400</v>
          </cell>
          <cell r="K482">
            <v>92300</v>
          </cell>
          <cell r="L482">
            <v>92100</v>
          </cell>
          <cell r="M482">
            <v>397000</v>
          </cell>
          <cell r="O482">
            <v>210400</v>
          </cell>
          <cell r="P482">
            <v>186600</v>
          </cell>
          <cell r="Q482">
            <v>96100</v>
          </cell>
          <cell r="S482">
            <v>49800</v>
          </cell>
          <cell r="T482">
            <v>46200</v>
          </cell>
        </row>
        <row r="483">
          <cell r="E483" t="str">
            <v>20～24</v>
          </cell>
          <cell r="J483">
            <v>170800</v>
          </cell>
          <cell r="K483">
            <v>88500</v>
          </cell>
          <cell r="L483">
            <v>82300</v>
          </cell>
          <cell r="M483">
            <v>422100</v>
          </cell>
          <cell r="O483">
            <v>219300</v>
          </cell>
          <cell r="P483">
            <v>202800</v>
          </cell>
          <cell r="Q483">
            <v>92400</v>
          </cell>
          <cell r="S483">
            <v>49100</v>
          </cell>
          <cell r="T483">
            <v>43300</v>
          </cell>
        </row>
        <row r="484">
          <cell r="E484" t="str">
            <v>25～29</v>
          </cell>
          <cell r="J484">
            <v>214400</v>
          </cell>
          <cell r="K484">
            <v>112500</v>
          </cell>
          <cell r="L484">
            <v>101900</v>
          </cell>
          <cell r="M484">
            <v>485700</v>
          </cell>
          <cell r="O484">
            <v>255000</v>
          </cell>
          <cell r="P484">
            <v>230800</v>
          </cell>
          <cell r="Q484">
            <v>104200</v>
          </cell>
          <cell r="S484">
            <v>49700</v>
          </cell>
          <cell r="T484">
            <v>54500</v>
          </cell>
        </row>
        <row r="485">
          <cell r="E485" t="str">
            <v>30～34</v>
          </cell>
          <cell r="J485">
            <v>265400</v>
          </cell>
          <cell r="K485">
            <v>136200</v>
          </cell>
          <cell r="L485">
            <v>129200</v>
          </cell>
          <cell r="M485">
            <v>588400</v>
          </cell>
          <cell r="O485">
            <v>303000</v>
          </cell>
          <cell r="P485">
            <v>285400</v>
          </cell>
          <cell r="Q485">
            <v>128400</v>
          </cell>
          <cell r="S485">
            <v>64700</v>
          </cell>
          <cell r="T485">
            <v>63700</v>
          </cell>
        </row>
        <row r="486">
          <cell r="E486" t="str">
            <v>35～39</v>
          </cell>
          <cell r="J486">
            <v>252000</v>
          </cell>
          <cell r="K486">
            <v>128800</v>
          </cell>
          <cell r="L486">
            <v>123200</v>
          </cell>
          <cell r="M486">
            <v>526000</v>
          </cell>
          <cell r="O486">
            <v>270300</v>
          </cell>
          <cell r="P486">
            <v>255700</v>
          </cell>
          <cell r="Q486">
            <v>118100</v>
          </cell>
          <cell r="S486">
            <v>59600</v>
          </cell>
          <cell r="T486">
            <v>58500</v>
          </cell>
        </row>
        <row r="487">
          <cell r="E487" t="str">
            <v>40～44</v>
          </cell>
          <cell r="J487">
            <v>245000</v>
          </cell>
          <cell r="K487">
            <v>122500</v>
          </cell>
          <cell r="L487">
            <v>122500</v>
          </cell>
          <cell r="M487">
            <v>481400</v>
          </cell>
          <cell r="O487">
            <v>247500</v>
          </cell>
          <cell r="P487">
            <v>233900</v>
          </cell>
          <cell r="Q487">
            <v>116000</v>
          </cell>
          <cell r="S487">
            <v>57200</v>
          </cell>
          <cell r="T487">
            <v>58800</v>
          </cell>
        </row>
        <row r="488">
          <cell r="E488" t="str">
            <v>45～49</v>
          </cell>
          <cell r="J488">
            <v>243000</v>
          </cell>
          <cell r="K488">
            <v>125400</v>
          </cell>
          <cell r="L488">
            <v>117600</v>
          </cell>
          <cell r="M488">
            <v>430800</v>
          </cell>
          <cell r="O488">
            <v>223100</v>
          </cell>
          <cell r="P488">
            <v>207600</v>
          </cell>
          <cell r="Q488">
            <v>111200</v>
          </cell>
          <cell r="S488">
            <v>55100</v>
          </cell>
          <cell r="T488">
            <v>56000</v>
          </cell>
        </row>
        <row r="489">
          <cell r="E489" t="str">
            <v>50～54</v>
          </cell>
          <cell r="J489">
            <v>258200</v>
          </cell>
          <cell r="K489">
            <v>130800</v>
          </cell>
          <cell r="L489">
            <v>127300</v>
          </cell>
          <cell r="M489">
            <v>469700</v>
          </cell>
          <cell r="O489">
            <v>232200</v>
          </cell>
          <cell r="P489">
            <v>237500</v>
          </cell>
          <cell r="Q489">
            <v>131100</v>
          </cell>
          <cell r="S489">
            <v>65900</v>
          </cell>
          <cell r="T489">
            <v>65200</v>
          </cell>
        </row>
        <row r="490">
          <cell r="E490" t="str">
            <v>55～59</v>
          </cell>
          <cell r="J490">
            <v>320000</v>
          </cell>
          <cell r="K490">
            <v>156600</v>
          </cell>
          <cell r="L490">
            <v>163400</v>
          </cell>
          <cell r="M490">
            <v>587500</v>
          </cell>
          <cell r="O490">
            <v>294700</v>
          </cell>
          <cell r="P490">
            <v>292800</v>
          </cell>
          <cell r="Q490">
            <v>162100</v>
          </cell>
          <cell r="S490">
            <v>75700</v>
          </cell>
          <cell r="T490">
            <v>86500</v>
          </cell>
        </row>
        <row r="491">
          <cell r="E491" t="str">
            <v>60～64</v>
          </cell>
          <cell r="J491">
            <v>281300</v>
          </cell>
          <cell r="K491">
            <v>139500</v>
          </cell>
          <cell r="L491">
            <v>141800</v>
          </cell>
          <cell r="M491">
            <v>491200</v>
          </cell>
          <cell r="O491">
            <v>243100</v>
          </cell>
          <cell r="P491">
            <v>248100</v>
          </cell>
          <cell r="Q491">
            <v>129400</v>
          </cell>
          <cell r="S491">
            <v>65400</v>
          </cell>
          <cell r="T491">
            <v>64000</v>
          </cell>
        </row>
        <row r="492">
          <cell r="E492" t="str">
            <v>65～69</v>
          </cell>
          <cell r="J492">
            <v>238900</v>
          </cell>
          <cell r="K492">
            <v>116500</v>
          </cell>
          <cell r="L492">
            <v>122500</v>
          </cell>
          <cell r="M492">
            <v>414300</v>
          </cell>
          <cell r="O492">
            <v>202000</v>
          </cell>
          <cell r="P492">
            <v>212300</v>
          </cell>
          <cell r="Q492">
            <v>115000</v>
          </cell>
          <cell r="S492">
            <v>53200</v>
          </cell>
          <cell r="T492">
            <v>61800</v>
          </cell>
        </row>
        <row r="493">
          <cell r="E493" t="str">
            <v>70～74</v>
          </cell>
          <cell r="J493">
            <v>203800</v>
          </cell>
          <cell r="K493">
            <v>93800</v>
          </cell>
          <cell r="L493">
            <v>110000</v>
          </cell>
          <cell r="M493">
            <v>339000</v>
          </cell>
          <cell r="O493">
            <v>165600</v>
          </cell>
          <cell r="P493">
            <v>173400</v>
          </cell>
          <cell r="Q493">
            <v>110800</v>
          </cell>
          <cell r="S493">
            <v>51900</v>
          </cell>
          <cell r="T493">
            <v>58900</v>
          </cell>
        </row>
        <row r="494">
          <cell r="E494" t="str">
            <v>75～79</v>
          </cell>
          <cell r="J494">
            <v>173800</v>
          </cell>
          <cell r="K494">
            <v>76500</v>
          </cell>
          <cell r="L494">
            <v>97300</v>
          </cell>
          <cell r="M494">
            <v>254400</v>
          </cell>
          <cell r="O494">
            <v>114300</v>
          </cell>
          <cell r="P494">
            <v>140100</v>
          </cell>
          <cell r="Q494">
            <v>96100</v>
          </cell>
          <cell r="S494">
            <v>43500</v>
          </cell>
          <cell r="T494">
            <v>52600</v>
          </cell>
        </row>
        <row r="495">
          <cell r="E495" t="str">
            <v>80～84</v>
          </cell>
          <cell r="J495">
            <v>106600</v>
          </cell>
          <cell r="K495">
            <v>37100</v>
          </cell>
          <cell r="L495">
            <v>69400</v>
          </cell>
          <cell r="M495">
            <v>156200</v>
          </cell>
          <cell r="O495">
            <v>56100</v>
          </cell>
          <cell r="P495">
            <v>100100</v>
          </cell>
          <cell r="Q495">
            <v>56100</v>
          </cell>
          <cell r="S495">
            <v>19000</v>
          </cell>
          <cell r="T495">
            <v>37100</v>
          </cell>
        </row>
        <row r="496">
          <cell r="E496" t="str">
            <v>85～89</v>
          </cell>
          <cell r="J496">
            <v>64200</v>
          </cell>
          <cell r="K496">
            <v>19200</v>
          </cell>
          <cell r="L496">
            <v>45000</v>
          </cell>
          <cell r="M496">
            <v>81200</v>
          </cell>
          <cell r="O496">
            <v>23600</v>
          </cell>
          <cell r="P496">
            <v>57600</v>
          </cell>
          <cell r="Q496">
            <v>31700</v>
          </cell>
          <cell r="S496">
            <v>7400</v>
          </cell>
          <cell r="T496">
            <v>24400</v>
          </cell>
        </row>
        <row r="497">
          <cell r="E497" t="str">
            <v>90～94</v>
          </cell>
          <cell r="J497">
            <v>29600</v>
          </cell>
          <cell r="K497">
            <v>7600</v>
          </cell>
          <cell r="L497">
            <v>22100</v>
          </cell>
          <cell r="M497">
            <v>39400</v>
          </cell>
          <cell r="O497">
            <v>11800</v>
          </cell>
          <cell r="P497">
            <v>27600</v>
          </cell>
          <cell r="Q497">
            <v>11600</v>
          </cell>
          <cell r="S497">
            <v>2300</v>
          </cell>
          <cell r="T497">
            <v>9400</v>
          </cell>
        </row>
        <row r="498">
          <cell r="E498" t="str">
            <v>95～99</v>
          </cell>
          <cell r="J498">
            <v>6700</v>
          </cell>
          <cell r="K498">
            <v>1400</v>
          </cell>
          <cell r="L498">
            <v>5200</v>
          </cell>
          <cell r="M498">
            <v>8700</v>
          </cell>
          <cell r="O498">
            <v>1300</v>
          </cell>
          <cell r="P498">
            <v>7400</v>
          </cell>
          <cell r="Q498">
            <v>2600</v>
          </cell>
          <cell r="S498">
            <v>700</v>
          </cell>
          <cell r="T498">
            <v>1800</v>
          </cell>
        </row>
        <row r="499">
          <cell r="D499" t="str">
            <v>100</v>
          </cell>
          <cell r="F499" t="str">
            <v>歳以上</v>
          </cell>
          <cell r="I499" t="str">
            <v>and over</v>
          </cell>
          <cell r="J499">
            <v>800</v>
          </cell>
          <cell r="K499">
            <v>100</v>
          </cell>
          <cell r="L499">
            <v>700</v>
          </cell>
          <cell r="M499">
            <v>900</v>
          </cell>
          <cell r="O499">
            <v>200</v>
          </cell>
          <cell r="P499">
            <v>700</v>
          </cell>
          <cell r="Q499">
            <v>300</v>
          </cell>
          <cell r="S499" t="str">
            <v>-</v>
          </cell>
          <cell r="T499">
            <v>200</v>
          </cell>
        </row>
        <row r="500">
          <cell r="D500" t="str">
            <v>不詳</v>
          </cell>
          <cell r="I500" t="str">
            <v xml:space="preserve">Not </v>
          </cell>
          <cell r="J500">
            <v>1000</v>
          </cell>
          <cell r="K500">
            <v>800</v>
          </cell>
          <cell r="L500">
            <v>300</v>
          </cell>
          <cell r="M500">
            <v>13200</v>
          </cell>
          <cell r="O500">
            <v>8500</v>
          </cell>
          <cell r="P500">
            <v>4700</v>
          </cell>
          <cell r="Q500">
            <v>400</v>
          </cell>
          <cell r="S500">
            <v>300</v>
          </cell>
          <cell r="T500">
            <v>100</v>
          </cell>
        </row>
        <row r="501">
          <cell r="I501" t="str">
            <v>　reported</v>
          </cell>
        </row>
        <row r="502">
          <cell r="D502" t="str">
            <v xml:space="preserve">（再掲）   </v>
          </cell>
          <cell r="I502" t="str">
            <v>(Recount)</v>
          </cell>
        </row>
        <row r="503">
          <cell r="E503" t="str">
            <v>15歳未</v>
          </cell>
          <cell r="G503" t="str">
            <v>満</v>
          </cell>
          <cell r="I503" t="str">
            <v>Under</v>
          </cell>
          <cell r="J503">
            <v>532400</v>
          </cell>
          <cell r="K503">
            <v>265700</v>
          </cell>
          <cell r="L503">
            <v>266800</v>
          </cell>
          <cell r="M503">
            <v>1066900</v>
          </cell>
          <cell r="O503">
            <v>547000</v>
          </cell>
          <cell r="P503">
            <v>519900</v>
          </cell>
          <cell r="Q503">
            <v>253700</v>
          </cell>
          <cell r="S503">
            <v>130000</v>
          </cell>
          <cell r="T503">
            <v>123700</v>
          </cell>
        </row>
        <row r="504">
          <cell r="E504" t="str">
            <v>15～64</v>
          </cell>
          <cell r="G504" t="str">
            <v>歳</v>
          </cell>
          <cell r="J504">
            <v>2434600</v>
          </cell>
          <cell r="K504">
            <v>1233300</v>
          </cell>
          <cell r="L504">
            <v>1201300</v>
          </cell>
          <cell r="M504">
            <v>4879900</v>
          </cell>
          <cell r="O504">
            <v>2498600</v>
          </cell>
          <cell r="P504">
            <v>2381300</v>
          </cell>
          <cell r="Q504">
            <v>1189000</v>
          </cell>
          <cell r="S504">
            <v>592300</v>
          </cell>
          <cell r="T504">
            <v>596700</v>
          </cell>
        </row>
        <row r="505">
          <cell r="E505" t="str">
            <v>65歳以</v>
          </cell>
          <cell r="G505" t="str">
            <v>上</v>
          </cell>
          <cell r="I505" t="str">
            <v>and over</v>
          </cell>
          <cell r="J505">
            <v>824400</v>
          </cell>
          <cell r="K505">
            <v>352200</v>
          </cell>
          <cell r="L505">
            <v>472100</v>
          </cell>
          <cell r="M505">
            <v>1294200</v>
          </cell>
          <cell r="O505">
            <v>575100</v>
          </cell>
          <cell r="P505">
            <v>719200</v>
          </cell>
          <cell r="Q505">
            <v>424100</v>
          </cell>
          <cell r="S505">
            <v>177900</v>
          </cell>
          <cell r="T505">
            <v>246200</v>
          </cell>
        </row>
        <row r="506">
          <cell r="F506" t="str">
            <v xml:space="preserve">75歳以上    </v>
          </cell>
          <cell r="I506" t="str">
            <v>and over</v>
          </cell>
          <cell r="J506">
            <v>381700</v>
          </cell>
          <cell r="K506">
            <v>142000</v>
          </cell>
          <cell r="L506">
            <v>239700</v>
          </cell>
          <cell r="M506">
            <v>540900</v>
          </cell>
          <cell r="O506">
            <v>207400</v>
          </cell>
          <cell r="P506">
            <v>333500</v>
          </cell>
          <cell r="Q506">
            <v>198300</v>
          </cell>
          <cell r="S506">
            <v>72800</v>
          </cell>
          <cell r="T506">
            <v>125500</v>
          </cell>
        </row>
        <row r="507">
          <cell r="F507" t="str">
            <v xml:space="preserve">　85歳以上    </v>
          </cell>
          <cell r="I507" t="str">
            <v>and over</v>
          </cell>
          <cell r="J507">
            <v>101300</v>
          </cell>
          <cell r="K507">
            <v>28300</v>
          </cell>
          <cell r="L507">
            <v>73000</v>
          </cell>
          <cell r="M507">
            <v>130300</v>
          </cell>
          <cell r="O507">
            <v>37000</v>
          </cell>
          <cell r="P507">
            <v>93300</v>
          </cell>
          <cell r="Q507">
            <v>46200</v>
          </cell>
          <cell r="S507">
            <v>10400</v>
          </cell>
          <cell r="T507">
            <v>35800</v>
          </cell>
        </row>
        <row r="508">
          <cell r="C508" t="str">
            <v>平均年齢</v>
          </cell>
          <cell r="I508" t="str">
            <v>Average age</v>
          </cell>
          <cell r="J508">
            <v>44.5</v>
          </cell>
          <cell r="K508">
            <v>43.2</v>
          </cell>
          <cell r="L508">
            <v>45.8</v>
          </cell>
          <cell r="M508">
            <v>41.9</v>
          </cell>
          <cell r="O508">
            <v>40.799999999999997</v>
          </cell>
          <cell r="P508">
            <v>43</v>
          </cell>
          <cell r="Q508">
            <v>44.8</v>
          </cell>
          <cell r="S508">
            <v>43.1</v>
          </cell>
          <cell r="T508">
            <v>46.3</v>
          </cell>
        </row>
        <row r="509">
          <cell r="C509" t="str">
            <v>年齢中位数</v>
          </cell>
          <cell r="I509" t="str">
            <v>Median age</v>
          </cell>
          <cell r="J509">
            <v>45.6</v>
          </cell>
          <cell r="K509">
            <v>44.1</v>
          </cell>
          <cell r="L509">
            <v>47.3</v>
          </cell>
          <cell r="M509">
            <v>41.3</v>
          </cell>
          <cell r="O509">
            <v>40.1</v>
          </cell>
          <cell r="P509">
            <v>42.6</v>
          </cell>
          <cell r="Q509">
            <v>46.1</v>
          </cell>
          <cell r="S509">
            <v>44</v>
          </cell>
          <cell r="T509">
            <v>48.1</v>
          </cell>
        </row>
        <row r="510">
          <cell r="K510" t="str">
            <v>22 静岡県 市 部 All shi</v>
          </cell>
          <cell r="O510" t="str">
            <v>23 愛知県 市 部 All shi</v>
          </cell>
          <cell r="S510" t="str">
            <v>24 三重県 市 部 All shi</v>
          </cell>
        </row>
        <row r="511">
          <cell r="C511" t="str">
            <v xml:space="preserve">総数    </v>
          </cell>
          <cell r="I511" t="str">
            <v>All ages</v>
          </cell>
          <cell r="J511">
            <v>3393400</v>
          </cell>
          <cell r="K511">
            <v>1654300</v>
          </cell>
          <cell r="L511">
            <v>1739100</v>
          </cell>
          <cell r="M511">
            <v>6422100</v>
          </cell>
          <cell r="O511">
            <v>3213500</v>
          </cell>
          <cell r="P511">
            <v>3208600</v>
          </cell>
          <cell r="Q511">
            <v>1511800</v>
          </cell>
          <cell r="S511">
            <v>734000</v>
          </cell>
          <cell r="T511">
            <v>777800</v>
          </cell>
        </row>
        <row r="512">
          <cell r="E512" t="str">
            <v>0</v>
          </cell>
          <cell r="F512" t="str">
            <v xml:space="preserve"> ～  4</v>
          </cell>
          <cell r="G512" t="str">
            <v>歳</v>
          </cell>
          <cell r="I512" t="str">
            <v>years old</v>
          </cell>
          <cell r="J512">
            <v>142800</v>
          </cell>
          <cell r="K512">
            <v>71200</v>
          </cell>
          <cell r="L512">
            <v>71600</v>
          </cell>
          <cell r="M512">
            <v>304700</v>
          </cell>
          <cell r="O512">
            <v>153800</v>
          </cell>
          <cell r="P512">
            <v>150900</v>
          </cell>
          <cell r="Q512">
            <v>66100</v>
          </cell>
          <cell r="S512">
            <v>33000</v>
          </cell>
          <cell r="T512">
            <v>33100</v>
          </cell>
        </row>
        <row r="513">
          <cell r="E513" t="str">
            <v>5</v>
          </cell>
          <cell r="F513" t="str">
            <v xml:space="preserve"> ～  9</v>
          </cell>
          <cell r="J513">
            <v>160600</v>
          </cell>
          <cell r="K513">
            <v>78600</v>
          </cell>
          <cell r="L513">
            <v>82000</v>
          </cell>
          <cell r="M513">
            <v>323000</v>
          </cell>
          <cell r="O513">
            <v>170000</v>
          </cell>
          <cell r="P513">
            <v>152900</v>
          </cell>
          <cell r="Q513">
            <v>73600</v>
          </cell>
          <cell r="S513">
            <v>39500</v>
          </cell>
          <cell r="T513">
            <v>34000</v>
          </cell>
        </row>
        <row r="514">
          <cell r="E514" t="str">
            <v>10～14</v>
          </cell>
          <cell r="J514">
            <v>172400</v>
          </cell>
          <cell r="K514">
            <v>85300</v>
          </cell>
          <cell r="L514">
            <v>87100</v>
          </cell>
          <cell r="M514">
            <v>310100</v>
          </cell>
          <cell r="O514">
            <v>157000</v>
          </cell>
          <cell r="P514">
            <v>153200</v>
          </cell>
          <cell r="Q514">
            <v>70100</v>
          </cell>
          <cell r="S514">
            <v>35100</v>
          </cell>
          <cell r="T514">
            <v>35000</v>
          </cell>
        </row>
        <row r="515">
          <cell r="E515" t="str">
            <v>15～19</v>
          </cell>
          <cell r="J515">
            <v>167700</v>
          </cell>
          <cell r="K515">
            <v>82800</v>
          </cell>
          <cell r="L515">
            <v>84900</v>
          </cell>
          <cell r="M515">
            <v>355400</v>
          </cell>
          <cell r="O515">
            <v>189100</v>
          </cell>
          <cell r="P515">
            <v>166300</v>
          </cell>
          <cell r="Q515">
            <v>78400</v>
          </cell>
          <cell r="S515">
            <v>41300</v>
          </cell>
          <cell r="T515">
            <v>37200</v>
          </cell>
        </row>
        <row r="516">
          <cell r="E516" t="str">
            <v>20～24</v>
          </cell>
          <cell r="J516">
            <v>156500</v>
          </cell>
          <cell r="K516">
            <v>80900</v>
          </cell>
          <cell r="L516">
            <v>75600</v>
          </cell>
          <cell r="M516">
            <v>376700</v>
          </cell>
          <cell r="O516">
            <v>196500</v>
          </cell>
          <cell r="P516">
            <v>180200</v>
          </cell>
          <cell r="Q516">
            <v>77400</v>
          </cell>
          <cell r="S516">
            <v>41800</v>
          </cell>
          <cell r="T516">
            <v>35600</v>
          </cell>
        </row>
        <row r="517">
          <cell r="E517" t="str">
            <v>25～29</v>
          </cell>
          <cell r="J517">
            <v>192500</v>
          </cell>
          <cell r="K517">
            <v>101000</v>
          </cell>
          <cell r="L517">
            <v>91500</v>
          </cell>
          <cell r="M517">
            <v>430500</v>
          </cell>
          <cell r="O517">
            <v>225200</v>
          </cell>
          <cell r="P517">
            <v>205300</v>
          </cell>
          <cell r="Q517">
            <v>86500</v>
          </cell>
          <cell r="S517">
            <v>41500</v>
          </cell>
          <cell r="T517">
            <v>45000</v>
          </cell>
        </row>
        <row r="518">
          <cell r="E518" t="str">
            <v>30～34</v>
          </cell>
          <cell r="J518">
            <v>235800</v>
          </cell>
          <cell r="K518">
            <v>121500</v>
          </cell>
          <cell r="L518">
            <v>114400</v>
          </cell>
          <cell r="M518">
            <v>523000</v>
          </cell>
          <cell r="O518">
            <v>267100</v>
          </cell>
          <cell r="P518">
            <v>255900</v>
          </cell>
          <cell r="Q518">
            <v>107300</v>
          </cell>
          <cell r="S518">
            <v>53500</v>
          </cell>
          <cell r="T518">
            <v>53800</v>
          </cell>
        </row>
        <row r="519">
          <cell r="E519" t="str">
            <v>35～39</v>
          </cell>
          <cell r="J519">
            <v>227400</v>
          </cell>
          <cell r="K519">
            <v>116900</v>
          </cell>
          <cell r="L519">
            <v>110500</v>
          </cell>
          <cell r="M519">
            <v>467600</v>
          </cell>
          <cell r="O519">
            <v>242100</v>
          </cell>
          <cell r="P519">
            <v>225600</v>
          </cell>
          <cell r="Q519">
            <v>96600</v>
          </cell>
          <cell r="S519">
            <v>49400</v>
          </cell>
          <cell r="T519">
            <v>47300</v>
          </cell>
        </row>
        <row r="520">
          <cell r="E520" t="str">
            <v>40～44</v>
          </cell>
          <cell r="J520">
            <v>220200</v>
          </cell>
          <cell r="K520">
            <v>110000</v>
          </cell>
          <cell r="L520">
            <v>110200</v>
          </cell>
          <cell r="M520">
            <v>427500</v>
          </cell>
          <cell r="O520">
            <v>221500</v>
          </cell>
          <cell r="P520">
            <v>206000</v>
          </cell>
          <cell r="Q520">
            <v>98300</v>
          </cell>
          <cell r="S520">
            <v>49100</v>
          </cell>
          <cell r="T520">
            <v>49200</v>
          </cell>
        </row>
        <row r="521">
          <cell r="E521" t="str">
            <v>45～49</v>
          </cell>
          <cell r="J521">
            <v>220900</v>
          </cell>
          <cell r="K521">
            <v>113500</v>
          </cell>
          <cell r="L521">
            <v>107400</v>
          </cell>
          <cell r="M521">
            <v>379600</v>
          </cell>
          <cell r="O521">
            <v>194900</v>
          </cell>
          <cell r="P521">
            <v>184700</v>
          </cell>
          <cell r="Q521">
            <v>89200</v>
          </cell>
          <cell r="S521">
            <v>44100</v>
          </cell>
          <cell r="T521">
            <v>45200</v>
          </cell>
        </row>
        <row r="522">
          <cell r="E522" t="str">
            <v>50～54</v>
          </cell>
          <cell r="J522">
            <v>230700</v>
          </cell>
          <cell r="K522">
            <v>116200</v>
          </cell>
          <cell r="L522">
            <v>114500</v>
          </cell>
          <cell r="M522">
            <v>418500</v>
          </cell>
          <cell r="O522">
            <v>207900</v>
          </cell>
          <cell r="P522">
            <v>210600</v>
          </cell>
          <cell r="Q522">
            <v>105200</v>
          </cell>
          <cell r="S522">
            <v>54700</v>
          </cell>
          <cell r="T522">
            <v>50400</v>
          </cell>
        </row>
        <row r="523">
          <cell r="E523" t="str">
            <v>55～59</v>
          </cell>
          <cell r="J523">
            <v>286100</v>
          </cell>
          <cell r="K523">
            <v>140700</v>
          </cell>
          <cell r="L523">
            <v>145400</v>
          </cell>
          <cell r="M523">
            <v>513100</v>
          </cell>
          <cell r="O523">
            <v>258100</v>
          </cell>
          <cell r="P523">
            <v>255000</v>
          </cell>
          <cell r="Q523">
            <v>130400</v>
          </cell>
          <cell r="S523">
            <v>61100</v>
          </cell>
          <cell r="T523">
            <v>69300</v>
          </cell>
        </row>
        <row r="524">
          <cell r="E524" t="str">
            <v>60～64</v>
          </cell>
          <cell r="J524">
            <v>252300</v>
          </cell>
          <cell r="K524">
            <v>123400</v>
          </cell>
          <cell r="L524">
            <v>128900</v>
          </cell>
          <cell r="M524">
            <v>430800</v>
          </cell>
          <cell r="O524">
            <v>211800</v>
          </cell>
          <cell r="P524">
            <v>219000</v>
          </cell>
          <cell r="Q524">
            <v>105200</v>
          </cell>
          <cell r="S524">
            <v>53000</v>
          </cell>
          <cell r="T524">
            <v>52200</v>
          </cell>
        </row>
        <row r="525">
          <cell r="E525" t="str">
            <v>65～69</v>
          </cell>
          <cell r="J525">
            <v>211800</v>
          </cell>
          <cell r="K525">
            <v>103500</v>
          </cell>
          <cell r="L525">
            <v>108300</v>
          </cell>
          <cell r="M525">
            <v>366700</v>
          </cell>
          <cell r="O525">
            <v>178600</v>
          </cell>
          <cell r="P525">
            <v>188200</v>
          </cell>
          <cell r="Q525">
            <v>89800</v>
          </cell>
          <cell r="S525">
            <v>40800</v>
          </cell>
          <cell r="T525">
            <v>49100</v>
          </cell>
        </row>
        <row r="526">
          <cell r="E526" t="str">
            <v>70～74</v>
          </cell>
          <cell r="J526">
            <v>178600</v>
          </cell>
          <cell r="K526">
            <v>82100</v>
          </cell>
          <cell r="L526">
            <v>96600</v>
          </cell>
          <cell r="M526">
            <v>300000</v>
          </cell>
          <cell r="O526">
            <v>146600</v>
          </cell>
          <cell r="P526">
            <v>153400</v>
          </cell>
          <cell r="Q526">
            <v>84900</v>
          </cell>
          <cell r="S526">
            <v>39900</v>
          </cell>
          <cell r="T526">
            <v>45000</v>
          </cell>
        </row>
        <row r="527">
          <cell r="E527" t="str">
            <v>75～79</v>
          </cell>
          <cell r="J527">
            <v>152700</v>
          </cell>
          <cell r="K527">
            <v>67700</v>
          </cell>
          <cell r="L527">
            <v>84900</v>
          </cell>
          <cell r="M527">
            <v>228400</v>
          </cell>
          <cell r="O527">
            <v>102700</v>
          </cell>
          <cell r="P527">
            <v>125600</v>
          </cell>
          <cell r="Q527">
            <v>72900</v>
          </cell>
          <cell r="S527">
            <v>34100</v>
          </cell>
          <cell r="T527">
            <v>38800</v>
          </cell>
        </row>
        <row r="528">
          <cell r="E528" t="str">
            <v>80～84</v>
          </cell>
          <cell r="J528">
            <v>94300</v>
          </cell>
          <cell r="K528">
            <v>33100</v>
          </cell>
          <cell r="L528">
            <v>61300</v>
          </cell>
          <cell r="M528">
            <v>139000</v>
          </cell>
          <cell r="O528">
            <v>49600</v>
          </cell>
          <cell r="P528">
            <v>89500</v>
          </cell>
          <cell r="Q528">
            <v>44100</v>
          </cell>
          <cell r="S528">
            <v>13900</v>
          </cell>
          <cell r="T528">
            <v>30200</v>
          </cell>
        </row>
        <row r="529">
          <cell r="E529" t="str">
            <v>85～89</v>
          </cell>
          <cell r="J529">
            <v>56700</v>
          </cell>
          <cell r="K529">
            <v>17400</v>
          </cell>
          <cell r="L529">
            <v>39300</v>
          </cell>
          <cell r="M529">
            <v>72200</v>
          </cell>
          <cell r="O529">
            <v>20900</v>
          </cell>
          <cell r="P529">
            <v>51300</v>
          </cell>
          <cell r="Q529">
            <v>24800</v>
          </cell>
          <cell r="S529">
            <v>5800</v>
          </cell>
          <cell r="T529">
            <v>19000</v>
          </cell>
        </row>
        <row r="530">
          <cell r="E530" t="str">
            <v>90～94</v>
          </cell>
          <cell r="J530">
            <v>25600</v>
          </cell>
          <cell r="K530">
            <v>6500</v>
          </cell>
          <cell r="L530">
            <v>19100</v>
          </cell>
          <cell r="M530">
            <v>34400</v>
          </cell>
          <cell r="O530">
            <v>10800</v>
          </cell>
          <cell r="P530">
            <v>23600</v>
          </cell>
          <cell r="Q530">
            <v>8500</v>
          </cell>
          <cell r="S530">
            <v>1700</v>
          </cell>
          <cell r="T530">
            <v>6800</v>
          </cell>
        </row>
        <row r="531">
          <cell r="E531" t="str">
            <v>95～99</v>
          </cell>
          <cell r="J531">
            <v>6000</v>
          </cell>
          <cell r="K531">
            <v>1300</v>
          </cell>
          <cell r="L531">
            <v>4700</v>
          </cell>
          <cell r="M531">
            <v>7900</v>
          </cell>
          <cell r="O531">
            <v>1300</v>
          </cell>
          <cell r="P531">
            <v>6600</v>
          </cell>
          <cell r="Q531">
            <v>1800</v>
          </cell>
          <cell r="S531">
            <v>500</v>
          </cell>
          <cell r="T531">
            <v>1300</v>
          </cell>
        </row>
        <row r="532">
          <cell r="D532" t="str">
            <v>100</v>
          </cell>
          <cell r="F532" t="str">
            <v>歳以上</v>
          </cell>
          <cell r="I532" t="str">
            <v>and over</v>
          </cell>
          <cell r="J532">
            <v>800</v>
          </cell>
          <cell r="K532">
            <v>100</v>
          </cell>
          <cell r="L532">
            <v>700</v>
          </cell>
          <cell r="M532">
            <v>900</v>
          </cell>
          <cell r="O532">
            <v>200</v>
          </cell>
          <cell r="P532">
            <v>700</v>
          </cell>
          <cell r="Q532">
            <v>200</v>
          </cell>
          <cell r="S532" t="str">
            <v>-</v>
          </cell>
          <cell r="T532">
            <v>200</v>
          </cell>
        </row>
        <row r="533">
          <cell r="D533" t="str">
            <v>不詳</v>
          </cell>
          <cell r="I533" t="str">
            <v xml:space="preserve">Not </v>
          </cell>
          <cell r="J533">
            <v>1000</v>
          </cell>
          <cell r="K533">
            <v>800</v>
          </cell>
          <cell r="L533">
            <v>300</v>
          </cell>
          <cell r="M533">
            <v>12100</v>
          </cell>
          <cell r="O533">
            <v>7700</v>
          </cell>
          <cell r="P533">
            <v>4300</v>
          </cell>
          <cell r="Q533">
            <v>400</v>
          </cell>
          <cell r="S533">
            <v>300</v>
          </cell>
          <cell r="T533">
            <v>100</v>
          </cell>
        </row>
        <row r="534">
          <cell r="I534" t="str">
            <v xml:space="preserve"> reported</v>
          </cell>
        </row>
        <row r="535">
          <cell r="D535" t="str">
            <v xml:space="preserve">（再掲）    </v>
          </cell>
          <cell r="I535" t="str">
            <v>(Recount)</v>
          </cell>
        </row>
        <row r="536">
          <cell r="E536" t="str">
            <v xml:space="preserve">15歳未満    </v>
          </cell>
          <cell r="I536" t="str">
            <v>Under</v>
          </cell>
          <cell r="J536">
            <v>475800</v>
          </cell>
          <cell r="K536">
            <v>235100</v>
          </cell>
          <cell r="L536">
            <v>240700</v>
          </cell>
          <cell r="M536">
            <v>937800</v>
          </cell>
          <cell r="O536">
            <v>480800</v>
          </cell>
          <cell r="P536">
            <v>457000</v>
          </cell>
          <cell r="Q536">
            <v>209700</v>
          </cell>
          <cell r="S536">
            <v>107600</v>
          </cell>
          <cell r="T536">
            <v>102100</v>
          </cell>
        </row>
        <row r="537">
          <cell r="E537" t="str">
            <v>15～64</v>
          </cell>
          <cell r="G537" t="str">
            <v>歳</v>
          </cell>
          <cell r="J537">
            <v>2190100</v>
          </cell>
          <cell r="K537">
            <v>1106800</v>
          </cell>
          <cell r="L537">
            <v>1083300</v>
          </cell>
          <cell r="M537">
            <v>4322800</v>
          </cell>
          <cell r="O537">
            <v>2214300</v>
          </cell>
          <cell r="P537">
            <v>2108500</v>
          </cell>
          <cell r="Q537">
            <v>974600</v>
          </cell>
          <cell r="S537">
            <v>489500</v>
          </cell>
          <cell r="T537">
            <v>485100</v>
          </cell>
        </row>
        <row r="538">
          <cell r="E538" t="str">
            <v>65歳以上</v>
          </cell>
          <cell r="I538" t="str">
            <v>and over</v>
          </cell>
          <cell r="J538">
            <v>726400</v>
          </cell>
          <cell r="K538">
            <v>311600</v>
          </cell>
          <cell r="L538">
            <v>414800</v>
          </cell>
          <cell r="M538">
            <v>1149500</v>
          </cell>
          <cell r="O538">
            <v>510700</v>
          </cell>
          <cell r="P538">
            <v>638700</v>
          </cell>
          <cell r="Q538">
            <v>327100</v>
          </cell>
          <cell r="S538">
            <v>136700</v>
          </cell>
          <cell r="T538">
            <v>190400</v>
          </cell>
        </row>
        <row r="539">
          <cell r="F539" t="str">
            <v xml:space="preserve">75歳以上    </v>
          </cell>
          <cell r="I539" t="str">
            <v>and over</v>
          </cell>
          <cell r="J539">
            <v>336000</v>
          </cell>
          <cell r="K539">
            <v>126100</v>
          </cell>
          <cell r="L539">
            <v>209900</v>
          </cell>
          <cell r="M539">
            <v>482800</v>
          </cell>
          <cell r="O539">
            <v>185600</v>
          </cell>
          <cell r="P539">
            <v>297200</v>
          </cell>
          <cell r="Q539">
            <v>152300</v>
          </cell>
          <cell r="S539">
            <v>56000</v>
          </cell>
          <cell r="T539">
            <v>96300</v>
          </cell>
        </row>
        <row r="540">
          <cell r="F540" t="str">
            <v xml:space="preserve"> 85歳以上    </v>
          </cell>
          <cell r="I540" t="str">
            <v>and over</v>
          </cell>
          <cell r="J540">
            <v>89000</v>
          </cell>
          <cell r="K540">
            <v>25300</v>
          </cell>
          <cell r="L540">
            <v>63700</v>
          </cell>
          <cell r="M540">
            <v>115400</v>
          </cell>
          <cell r="O540">
            <v>33200</v>
          </cell>
          <cell r="P540">
            <v>82100</v>
          </cell>
          <cell r="Q540">
            <v>35300</v>
          </cell>
          <cell r="S540">
            <v>8000</v>
          </cell>
          <cell r="T540">
            <v>27300</v>
          </cell>
        </row>
        <row r="541">
          <cell r="C541" t="str">
            <v>平均年齢</v>
          </cell>
          <cell r="I541" t="str">
            <v>Average age</v>
          </cell>
          <cell r="J541">
            <v>44.4</v>
          </cell>
          <cell r="K541">
            <v>43.1</v>
          </cell>
          <cell r="L541">
            <v>45.6</v>
          </cell>
          <cell r="M541">
            <v>41.9</v>
          </cell>
          <cell r="O541">
            <v>40.700000000000003</v>
          </cell>
          <cell r="P541">
            <v>43.1</v>
          </cell>
          <cell r="Q541">
            <v>44.2</v>
          </cell>
          <cell r="S541">
            <v>42.5</v>
          </cell>
          <cell r="T541">
            <v>45.8</v>
          </cell>
        </row>
        <row r="542">
          <cell r="C542" t="str">
            <v>年齢中位数</v>
          </cell>
          <cell r="I542" t="str">
            <v>Median age</v>
          </cell>
          <cell r="J542">
            <v>45.5</v>
          </cell>
          <cell r="K542">
            <v>44</v>
          </cell>
          <cell r="L542">
            <v>47</v>
          </cell>
          <cell r="M542">
            <v>41.3</v>
          </cell>
          <cell r="O542">
            <v>40</v>
          </cell>
          <cell r="P542">
            <v>42.6</v>
          </cell>
          <cell r="Q542">
            <v>45.1</v>
          </cell>
          <cell r="S542">
            <v>43.2</v>
          </cell>
          <cell r="T542">
            <v>46.9</v>
          </cell>
        </row>
        <row r="543">
          <cell r="K543" t="str">
            <v>25 滋   賀   県 Shiga-ken</v>
          </cell>
          <cell r="O543" t="str">
            <v>26 京   都   府 Kyoto-fu</v>
          </cell>
          <cell r="S543" t="str">
            <v>27 大   阪   府 Osaka-fu</v>
          </cell>
        </row>
        <row r="544">
          <cell r="C544" t="str">
            <v xml:space="preserve">総数    </v>
          </cell>
          <cell r="I544" t="str">
            <v>All ages</v>
          </cell>
          <cell r="J544">
            <v>1380300</v>
          </cell>
          <cell r="K544">
            <v>674300</v>
          </cell>
          <cell r="L544">
            <v>706000</v>
          </cell>
          <cell r="M544">
            <v>2647400</v>
          </cell>
          <cell r="O544">
            <v>1260900</v>
          </cell>
          <cell r="P544">
            <v>1386500</v>
          </cell>
          <cell r="Q544">
            <v>8816600</v>
          </cell>
          <cell r="S544">
            <v>4260200</v>
          </cell>
          <cell r="T544">
            <v>4556400</v>
          </cell>
        </row>
        <row r="545">
          <cell r="E545" t="str">
            <v>0</v>
          </cell>
          <cell r="F545" t="str">
            <v xml:space="preserve"> ～  4</v>
          </cell>
          <cell r="G545" t="str">
            <v>歳</v>
          </cell>
          <cell r="I545" t="str">
            <v>years old</v>
          </cell>
          <cell r="J545">
            <v>69800</v>
          </cell>
          <cell r="K545">
            <v>34800</v>
          </cell>
          <cell r="L545">
            <v>35000</v>
          </cell>
          <cell r="M545">
            <v>107800</v>
          </cell>
          <cell r="O545">
            <v>53400</v>
          </cell>
          <cell r="P545">
            <v>54400</v>
          </cell>
          <cell r="Q545">
            <v>390100</v>
          </cell>
          <cell r="S545">
            <v>201800</v>
          </cell>
          <cell r="T545">
            <v>188200</v>
          </cell>
        </row>
        <row r="546">
          <cell r="E546" t="str">
            <v>5</v>
          </cell>
          <cell r="F546" t="str">
            <v xml:space="preserve"> ～  9</v>
          </cell>
          <cell r="J546">
            <v>68600</v>
          </cell>
          <cell r="K546">
            <v>35300</v>
          </cell>
          <cell r="L546">
            <v>33300</v>
          </cell>
          <cell r="M546">
            <v>123600</v>
          </cell>
          <cell r="O546">
            <v>60800</v>
          </cell>
          <cell r="P546">
            <v>62800</v>
          </cell>
          <cell r="Q546">
            <v>427700</v>
          </cell>
          <cell r="S546">
            <v>219100</v>
          </cell>
          <cell r="T546">
            <v>208700</v>
          </cell>
        </row>
        <row r="547">
          <cell r="E547" t="str">
            <v>10～14</v>
          </cell>
          <cell r="J547">
            <v>71800</v>
          </cell>
          <cell r="K547">
            <v>34100</v>
          </cell>
          <cell r="L547">
            <v>37800</v>
          </cell>
          <cell r="M547">
            <v>116600</v>
          </cell>
          <cell r="O547">
            <v>60300</v>
          </cell>
          <cell r="P547">
            <v>56300</v>
          </cell>
          <cell r="Q547">
            <v>414800</v>
          </cell>
          <cell r="S547">
            <v>213500</v>
          </cell>
          <cell r="T547">
            <v>201300</v>
          </cell>
        </row>
        <row r="548">
          <cell r="E548" t="str">
            <v>15～19</v>
          </cell>
          <cell r="J548">
            <v>79700</v>
          </cell>
          <cell r="K548">
            <v>41200</v>
          </cell>
          <cell r="L548">
            <v>38500</v>
          </cell>
          <cell r="M548">
            <v>144400</v>
          </cell>
          <cell r="O548">
            <v>71200</v>
          </cell>
          <cell r="P548">
            <v>73300</v>
          </cell>
          <cell r="Q548">
            <v>440600</v>
          </cell>
          <cell r="S548">
            <v>220500</v>
          </cell>
          <cell r="T548">
            <v>220000</v>
          </cell>
        </row>
        <row r="549">
          <cell r="E549" t="str">
            <v>20～24</v>
          </cell>
          <cell r="J549">
            <v>79400</v>
          </cell>
          <cell r="K549">
            <v>42800</v>
          </cell>
          <cell r="L549">
            <v>36600</v>
          </cell>
          <cell r="M549">
            <v>161200</v>
          </cell>
          <cell r="O549">
            <v>83400</v>
          </cell>
          <cell r="P549">
            <v>77800</v>
          </cell>
          <cell r="Q549">
            <v>512100</v>
          </cell>
          <cell r="S549">
            <v>257200</v>
          </cell>
          <cell r="T549">
            <v>254900</v>
          </cell>
        </row>
        <row r="550">
          <cell r="E550" t="str">
            <v>25～29</v>
          </cell>
          <cell r="J550">
            <v>89000</v>
          </cell>
          <cell r="K550">
            <v>44800</v>
          </cell>
          <cell r="L550">
            <v>44100</v>
          </cell>
          <cell r="M550">
            <v>166400</v>
          </cell>
          <cell r="O550">
            <v>82800</v>
          </cell>
          <cell r="P550">
            <v>83600</v>
          </cell>
          <cell r="Q550">
            <v>563000</v>
          </cell>
          <cell r="S550">
            <v>280200</v>
          </cell>
          <cell r="T550">
            <v>282800</v>
          </cell>
        </row>
        <row r="551">
          <cell r="E551" t="str">
            <v>30～34</v>
          </cell>
          <cell r="J551">
            <v>107200</v>
          </cell>
          <cell r="K551">
            <v>53800</v>
          </cell>
          <cell r="L551">
            <v>53400</v>
          </cell>
          <cell r="M551">
            <v>194800</v>
          </cell>
          <cell r="O551">
            <v>97200</v>
          </cell>
          <cell r="P551">
            <v>97600</v>
          </cell>
          <cell r="Q551">
            <v>708300</v>
          </cell>
          <cell r="S551">
            <v>343400</v>
          </cell>
          <cell r="T551">
            <v>364900</v>
          </cell>
        </row>
        <row r="552">
          <cell r="E552" t="str">
            <v>35～39</v>
          </cell>
          <cell r="J552">
            <v>90200</v>
          </cell>
          <cell r="K552">
            <v>45400</v>
          </cell>
          <cell r="L552">
            <v>44700</v>
          </cell>
          <cell r="M552">
            <v>180700</v>
          </cell>
          <cell r="O552">
            <v>90700</v>
          </cell>
          <cell r="P552">
            <v>90000</v>
          </cell>
          <cell r="Q552">
            <v>649300</v>
          </cell>
          <cell r="S552">
            <v>320900</v>
          </cell>
          <cell r="T552">
            <v>328400</v>
          </cell>
        </row>
        <row r="553">
          <cell r="E553" t="str">
            <v>40～44</v>
          </cell>
          <cell r="J553">
            <v>87500</v>
          </cell>
          <cell r="K553">
            <v>42600</v>
          </cell>
          <cell r="L553">
            <v>45000</v>
          </cell>
          <cell r="M553">
            <v>161500</v>
          </cell>
          <cell r="O553">
            <v>78200</v>
          </cell>
          <cell r="P553">
            <v>83300</v>
          </cell>
          <cell r="Q553">
            <v>547500</v>
          </cell>
          <cell r="S553">
            <v>264900</v>
          </cell>
          <cell r="T553">
            <v>282600</v>
          </cell>
        </row>
        <row r="554">
          <cell r="E554" t="str">
            <v>45～49</v>
          </cell>
          <cell r="J554">
            <v>84900</v>
          </cell>
          <cell r="K554">
            <v>42900</v>
          </cell>
          <cell r="L554">
            <v>42000</v>
          </cell>
          <cell r="M554">
            <v>150400</v>
          </cell>
          <cell r="O554">
            <v>71500</v>
          </cell>
          <cell r="P554">
            <v>78900</v>
          </cell>
          <cell r="Q554">
            <v>489600</v>
          </cell>
          <cell r="S554">
            <v>242000</v>
          </cell>
          <cell r="T554">
            <v>247500</v>
          </cell>
        </row>
        <row r="555">
          <cell r="E555" t="str">
            <v>50～54</v>
          </cell>
          <cell r="J555">
            <v>90800</v>
          </cell>
          <cell r="K555">
            <v>45600</v>
          </cell>
          <cell r="L555">
            <v>45300</v>
          </cell>
          <cell r="M555">
            <v>163900</v>
          </cell>
          <cell r="O555">
            <v>77700</v>
          </cell>
          <cell r="P555">
            <v>86300</v>
          </cell>
          <cell r="Q555">
            <v>558800</v>
          </cell>
          <cell r="S555">
            <v>272900</v>
          </cell>
          <cell r="T555">
            <v>285900</v>
          </cell>
        </row>
        <row r="556">
          <cell r="E556" t="str">
            <v>55～59</v>
          </cell>
          <cell r="J556">
            <v>109300</v>
          </cell>
          <cell r="K556">
            <v>53600</v>
          </cell>
          <cell r="L556">
            <v>55700</v>
          </cell>
          <cell r="M556">
            <v>220800</v>
          </cell>
          <cell r="O556">
            <v>104800</v>
          </cell>
          <cell r="P556">
            <v>116000</v>
          </cell>
          <cell r="Q556">
            <v>745000</v>
          </cell>
          <cell r="S556">
            <v>363700</v>
          </cell>
          <cell r="T556">
            <v>381300</v>
          </cell>
        </row>
        <row r="557">
          <cell r="E557" t="str">
            <v>60～64</v>
          </cell>
          <cell r="J557">
            <v>89400</v>
          </cell>
          <cell r="K557">
            <v>44000</v>
          </cell>
          <cell r="L557">
            <v>45300</v>
          </cell>
          <cell r="M557">
            <v>194600</v>
          </cell>
          <cell r="O557">
            <v>91200</v>
          </cell>
          <cell r="P557">
            <v>103500</v>
          </cell>
          <cell r="Q557">
            <v>664800</v>
          </cell>
          <cell r="S557">
            <v>320100</v>
          </cell>
          <cell r="T557">
            <v>344600</v>
          </cell>
        </row>
        <row r="558">
          <cell r="E558" t="str">
            <v>65～69</v>
          </cell>
          <cell r="J558">
            <v>76200</v>
          </cell>
          <cell r="K558">
            <v>39100</v>
          </cell>
          <cell r="L558">
            <v>37100</v>
          </cell>
          <cell r="M558">
            <v>166500</v>
          </cell>
          <cell r="O558">
            <v>80900</v>
          </cell>
          <cell r="P558">
            <v>85600</v>
          </cell>
          <cell r="Q558">
            <v>570700</v>
          </cell>
          <cell r="S558">
            <v>278100</v>
          </cell>
          <cell r="T558">
            <v>292600</v>
          </cell>
        </row>
        <row r="559">
          <cell r="E559" t="str">
            <v>70～74</v>
          </cell>
          <cell r="J559">
            <v>65300</v>
          </cell>
          <cell r="K559">
            <v>30500</v>
          </cell>
          <cell r="L559">
            <v>34800</v>
          </cell>
          <cell r="M559">
            <v>139200</v>
          </cell>
          <cell r="O559">
            <v>64100</v>
          </cell>
          <cell r="P559">
            <v>75100</v>
          </cell>
          <cell r="Q559">
            <v>450600</v>
          </cell>
          <cell r="S559">
            <v>212100</v>
          </cell>
          <cell r="T559">
            <v>238500</v>
          </cell>
        </row>
        <row r="560">
          <cell r="E560" t="str">
            <v>75～79</v>
          </cell>
          <cell r="J560">
            <v>55700</v>
          </cell>
          <cell r="K560">
            <v>24600</v>
          </cell>
          <cell r="L560">
            <v>31200</v>
          </cell>
          <cell r="M560">
            <v>110500</v>
          </cell>
          <cell r="O560">
            <v>48300</v>
          </cell>
          <cell r="P560">
            <v>62200</v>
          </cell>
          <cell r="Q560">
            <v>310100</v>
          </cell>
          <cell r="S560">
            <v>134000</v>
          </cell>
          <cell r="T560">
            <v>176000</v>
          </cell>
        </row>
        <row r="561">
          <cell r="E561" t="str">
            <v>80～84</v>
          </cell>
          <cell r="J561">
            <v>34000</v>
          </cell>
          <cell r="K561">
            <v>12200</v>
          </cell>
          <cell r="L561">
            <v>21800</v>
          </cell>
          <cell r="M561">
            <v>76700</v>
          </cell>
          <cell r="O561">
            <v>26800</v>
          </cell>
          <cell r="P561">
            <v>49900</v>
          </cell>
          <cell r="Q561">
            <v>196000</v>
          </cell>
          <cell r="S561">
            <v>65800</v>
          </cell>
          <cell r="T561">
            <v>130300</v>
          </cell>
        </row>
        <row r="562">
          <cell r="E562" t="str">
            <v>85～89</v>
          </cell>
          <cell r="J562">
            <v>19300</v>
          </cell>
          <cell r="K562">
            <v>4900</v>
          </cell>
          <cell r="L562">
            <v>14500</v>
          </cell>
          <cell r="M562">
            <v>42800</v>
          </cell>
          <cell r="O562">
            <v>11000</v>
          </cell>
          <cell r="P562">
            <v>31800</v>
          </cell>
          <cell r="Q562">
            <v>102500</v>
          </cell>
          <cell r="S562">
            <v>27200</v>
          </cell>
          <cell r="T562">
            <v>75400</v>
          </cell>
        </row>
        <row r="563">
          <cell r="E563" t="str">
            <v>90～94</v>
          </cell>
          <cell r="J563">
            <v>8800</v>
          </cell>
          <cell r="K563">
            <v>1600</v>
          </cell>
          <cell r="L563">
            <v>7300</v>
          </cell>
          <cell r="M563">
            <v>17900</v>
          </cell>
          <cell r="O563">
            <v>4600</v>
          </cell>
          <cell r="P563">
            <v>13300</v>
          </cell>
          <cell r="Q563">
            <v>44200</v>
          </cell>
          <cell r="S563">
            <v>11200</v>
          </cell>
          <cell r="T563">
            <v>33000</v>
          </cell>
        </row>
        <row r="564">
          <cell r="E564" t="str">
            <v>95～99</v>
          </cell>
          <cell r="J564">
            <v>2900</v>
          </cell>
          <cell r="K564">
            <v>400</v>
          </cell>
          <cell r="L564">
            <v>2500</v>
          </cell>
          <cell r="M564">
            <v>4800</v>
          </cell>
          <cell r="O564">
            <v>600</v>
          </cell>
          <cell r="P564">
            <v>4100</v>
          </cell>
          <cell r="Q564">
            <v>13200</v>
          </cell>
          <cell r="S564">
            <v>2200</v>
          </cell>
          <cell r="T564">
            <v>11000</v>
          </cell>
        </row>
        <row r="565">
          <cell r="D565" t="str">
            <v>100</v>
          </cell>
          <cell r="F565" t="str">
            <v>歳以上</v>
          </cell>
          <cell r="I565" t="str">
            <v>and over</v>
          </cell>
          <cell r="J565">
            <v>200</v>
          </cell>
          <cell r="K565" t="str">
            <v>-</v>
          </cell>
          <cell r="L565">
            <v>200</v>
          </cell>
          <cell r="M565">
            <v>400</v>
          </cell>
          <cell r="O565" t="str">
            <v>-</v>
          </cell>
          <cell r="P565">
            <v>400</v>
          </cell>
          <cell r="Q565">
            <v>1000</v>
          </cell>
          <cell r="S565">
            <v>200</v>
          </cell>
          <cell r="T565">
            <v>900</v>
          </cell>
        </row>
        <row r="566">
          <cell r="D566" t="str">
            <v>不詳</v>
          </cell>
          <cell r="I566" t="str">
            <v xml:space="preserve">Not </v>
          </cell>
          <cell r="J566">
            <v>300</v>
          </cell>
          <cell r="K566">
            <v>200</v>
          </cell>
          <cell r="L566">
            <v>100</v>
          </cell>
          <cell r="M566">
            <v>1800</v>
          </cell>
          <cell r="O566">
            <v>1300</v>
          </cell>
          <cell r="P566">
            <v>500</v>
          </cell>
          <cell r="Q566">
            <v>16700</v>
          </cell>
          <cell r="S566">
            <v>9200</v>
          </cell>
          <cell r="T566">
            <v>7500</v>
          </cell>
        </row>
        <row r="567">
          <cell r="I567" t="str">
            <v>　reported</v>
          </cell>
        </row>
        <row r="568">
          <cell r="D568" t="str">
            <v xml:space="preserve">（再掲）   </v>
          </cell>
          <cell r="I568" t="str">
            <v>(Recount)</v>
          </cell>
        </row>
        <row r="569">
          <cell r="E569" t="str">
            <v>15歳未</v>
          </cell>
          <cell r="G569" t="str">
            <v>満</v>
          </cell>
          <cell r="I569" t="str">
            <v>Under</v>
          </cell>
          <cell r="J569">
            <v>210200</v>
          </cell>
          <cell r="K569">
            <v>104100</v>
          </cell>
          <cell r="L569">
            <v>106100</v>
          </cell>
          <cell r="M569">
            <v>348000</v>
          </cell>
          <cell r="O569">
            <v>174600</v>
          </cell>
          <cell r="P569">
            <v>173500</v>
          </cell>
          <cell r="Q569">
            <v>1232600</v>
          </cell>
          <cell r="S569">
            <v>634400</v>
          </cell>
          <cell r="T569">
            <v>598200</v>
          </cell>
        </row>
        <row r="570">
          <cell r="E570" t="str">
            <v>15～64</v>
          </cell>
          <cell r="G570" t="str">
            <v>歳</v>
          </cell>
          <cell r="J570">
            <v>907400</v>
          </cell>
          <cell r="K570">
            <v>456800</v>
          </cell>
          <cell r="L570">
            <v>450600</v>
          </cell>
          <cell r="M570">
            <v>1738800</v>
          </cell>
          <cell r="O570">
            <v>848700</v>
          </cell>
          <cell r="P570">
            <v>890100</v>
          </cell>
          <cell r="Q570">
            <v>5878900</v>
          </cell>
          <cell r="S570">
            <v>2885900</v>
          </cell>
          <cell r="T570">
            <v>2993000</v>
          </cell>
        </row>
        <row r="571">
          <cell r="E571" t="str">
            <v>65歳以</v>
          </cell>
          <cell r="G571" t="str">
            <v>上</v>
          </cell>
          <cell r="I571" t="str">
            <v>and over</v>
          </cell>
          <cell r="J571">
            <v>262400</v>
          </cell>
          <cell r="K571">
            <v>113200</v>
          </cell>
          <cell r="L571">
            <v>149200</v>
          </cell>
          <cell r="M571">
            <v>558700</v>
          </cell>
          <cell r="O571">
            <v>236400</v>
          </cell>
          <cell r="P571">
            <v>322400</v>
          </cell>
          <cell r="Q571">
            <v>1688300</v>
          </cell>
          <cell r="S571">
            <v>730600</v>
          </cell>
          <cell r="T571">
            <v>957700</v>
          </cell>
        </row>
        <row r="572">
          <cell r="F572" t="str">
            <v xml:space="preserve">75歳以上    </v>
          </cell>
          <cell r="I572" t="str">
            <v>and over</v>
          </cell>
          <cell r="J572">
            <v>121000</v>
          </cell>
          <cell r="K572">
            <v>43700</v>
          </cell>
          <cell r="L572">
            <v>77300</v>
          </cell>
          <cell r="M572">
            <v>253100</v>
          </cell>
          <cell r="O572">
            <v>91400</v>
          </cell>
          <cell r="P572">
            <v>161700</v>
          </cell>
          <cell r="Q572">
            <v>667100</v>
          </cell>
          <cell r="S572">
            <v>240500</v>
          </cell>
          <cell r="T572">
            <v>426600</v>
          </cell>
        </row>
        <row r="573">
          <cell r="F573" t="str">
            <v xml:space="preserve">　85歳以上    </v>
          </cell>
          <cell r="I573" t="str">
            <v>and over</v>
          </cell>
          <cell r="J573">
            <v>31300</v>
          </cell>
          <cell r="K573">
            <v>6900</v>
          </cell>
          <cell r="L573">
            <v>24400</v>
          </cell>
          <cell r="M573">
            <v>65900</v>
          </cell>
          <cell r="O573">
            <v>16300</v>
          </cell>
          <cell r="P573">
            <v>49600</v>
          </cell>
          <cell r="Q573">
            <v>161000</v>
          </cell>
          <cell r="S573">
            <v>40700</v>
          </cell>
          <cell r="T573">
            <v>120300</v>
          </cell>
        </row>
        <row r="574">
          <cell r="C574" t="str">
            <v>平均年齢</v>
          </cell>
          <cell r="I574" t="str">
            <v>Average age</v>
          </cell>
          <cell r="J574">
            <v>42.2</v>
          </cell>
          <cell r="K574">
            <v>40.9</v>
          </cell>
          <cell r="L574">
            <v>43.4</v>
          </cell>
          <cell r="M574">
            <v>43.9</v>
          </cell>
          <cell r="O574">
            <v>42.3</v>
          </cell>
          <cell r="P574">
            <v>45.3</v>
          </cell>
          <cell r="Q574">
            <v>42.9</v>
          </cell>
          <cell r="S574">
            <v>41.6</v>
          </cell>
          <cell r="T574">
            <v>44.1</v>
          </cell>
        </row>
        <row r="575">
          <cell r="C575" t="str">
            <v>年齢中位数</v>
          </cell>
          <cell r="I575" t="str">
            <v>Median age</v>
          </cell>
          <cell r="J575">
            <v>41.9</v>
          </cell>
          <cell r="K575">
            <v>40.5</v>
          </cell>
          <cell r="L575">
            <v>43.3</v>
          </cell>
          <cell r="M575">
            <v>43.8</v>
          </cell>
          <cell r="O575">
            <v>41.7</v>
          </cell>
          <cell r="P575">
            <v>45.8</v>
          </cell>
          <cell r="Q575">
            <v>42.5</v>
          </cell>
          <cell r="S575">
            <v>41.1</v>
          </cell>
          <cell r="T575">
            <v>43.8</v>
          </cell>
        </row>
        <row r="576">
          <cell r="K576" t="str">
            <v>25 滋賀県 市 部 All shi</v>
          </cell>
          <cell r="O576" t="str">
            <v>26 京都府 市 部 All shi</v>
          </cell>
          <cell r="S576" t="str">
            <v>27 大阪府 市 部 All shi</v>
          </cell>
        </row>
        <row r="577">
          <cell r="C577" t="str">
            <v xml:space="preserve">総数    </v>
          </cell>
          <cell r="I577" t="str">
            <v>All ages</v>
          </cell>
          <cell r="J577">
            <v>1166500</v>
          </cell>
          <cell r="K577">
            <v>567800</v>
          </cell>
          <cell r="L577">
            <v>598700</v>
          </cell>
          <cell r="M577">
            <v>2393000</v>
          </cell>
          <cell r="O577">
            <v>1136000</v>
          </cell>
          <cell r="P577">
            <v>1257000</v>
          </cell>
          <cell r="Q577">
            <v>8624300</v>
          </cell>
          <cell r="S577">
            <v>4171200</v>
          </cell>
          <cell r="T577">
            <v>4453100</v>
          </cell>
        </row>
        <row r="578">
          <cell r="E578" t="str">
            <v>0</v>
          </cell>
          <cell r="F578" t="str">
            <v xml:space="preserve"> ～  4</v>
          </cell>
          <cell r="G578" t="str">
            <v>歳</v>
          </cell>
          <cell r="I578" t="str">
            <v>years old</v>
          </cell>
          <cell r="J578">
            <v>58600</v>
          </cell>
          <cell r="K578">
            <v>29100</v>
          </cell>
          <cell r="L578">
            <v>29500</v>
          </cell>
          <cell r="M578">
            <v>96600</v>
          </cell>
          <cell r="O578">
            <v>47200</v>
          </cell>
          <cell r="P578">
            <v>49400</v>
          </cell>
          <cell r="Q578">
            <v>381500</v>
          </cell>
          <cell r="S578">
            <v>197300</v>
          </cell>
          <cell r="T578">
            <v>184200</v>
          </cell>
        </row>
        <row r="579">
          <cell r="E579" t="str">
            <v>5</v>
          </cell>
          <cell r="F579" t="str">
            <v xml:space="preserve"> ～  9</v>
          </cell>
          <cell r="J579">
            <v>56900</v>
          </cell>
          <cell r="K579">
            <v>28800</v>
          </cell>
          <cell r="L579">
            <v>28100</v>
          </cell>
          <cell r="M579">
            <v>111700</v>
          </cell>
          <cell r="O579">
            <v>54500</v>
          </cell>
          <cell r="P579">
            <v>57200</v>
          </cell>
          <cell r="Q579">
            <v>416900</v>
          </cell>
          <cell r="S579">
            <v>212900</v>
          </cell>
          <cell r="T579">
            <v>204000</v>
          </cell>
        </row>
        <row r="580">
          <cell r="E580" t="str">
            <v>10～14</v>
          </cell>
          <cell r="J580">
            <v>61600</v>
          </cell>
          <cell r="K580">
            <v>28200</v>
          </cell>
          <cell r="L580">
            <v>33400</v>
          </cell>
          <cell r="M580">
            <v>102100</v>
          </cell>
          <cell r="O580">
            <v>51500</v>
          </cell>
          <cell r="P580">
            <v>50600</v>
          </cell>
          <cell r="Q580">
            <v>404100</v>
          </cell>
          <cell r="S580">
            <v>209100</v>
          </cell>
          <cell r="T580">
            <v>195000</v>
          </cell>
        </row>
        <row r="581">
          <cell r="E581" t="str">
            <v>15～19</v>
          </cell>
          <cell r="J581">
            <v>67800</v>
          </cell>
          <cell r="K581">
            <v>35100</v>
          </cell>
          <cell r="L581">
            <v>32800</v>
          </cell>
          <cell r="M581">
            <v>132200</v>
          </cell>
          <cell r="O581">
            <v>65400</v>
          </cell>
          <cell r="P581">
            <v>66800</v>
          </cell>
          <cell r="Q581">
            <v>428600</v>
          </cell>
          <cell r="S581">
            <v>215700</v>
          </cell>
          <cell r="T581">
            <v>212800</v>
          </cell>
        </row>
        <row r="582">
          <cell r="E582" t="str">
            <v>20～24</v>
          </cell>
          <cell r="J582">
            <v>67900</v>
          </cell>
          <cell r="K582">
            <v>36100</v>
          </cell>
          <cell r="L582">
            <v>31700</v>
          </cell>
          <cell r="M582">
            <v>147300</v>
          </cell>
          <cell r="O582">
            <v>76000</v>
          </cell>
          <cell r="P582">
            <v>71300</v>
          </cell>
          <cell r="Q582">
            <v>500800</v>
          </cell>
          <cell r="S582">
            <v>252200</v>
          </cell>
          <cell r="T582">
            <v>248600</v>
          </cell>
        </row>
        <row r="583">
          <cell r="E583" t="str">
            <v>25～29</v>
          </cell>
          <cell r="J583">
            <v>75400</v>
          </cell>
          <cell r="K583">
            <v>37800</v>
          </cell>
          <cell r="L583">
            <v>37600</v>
          </cell>
          <cell r="M583">
            <v>155900</v>
          </cell>
          <cell r="O583">
            <v>78300</v>
          </cell>
          <cell r="P583">
            <v>77600</v>
          </cell>
          <cell r="Q583">
            <v>552700</v>
          </cell>
          <cell r="S583">
            <v>274500</v>
          </cell>
          <cell r="T583">
            <v>278100</v>
          </cell>
        </row>
        <row r="584">
          <cell r="E584" t="str">
            <v>30～34</v>
          </cell>
          <cell r="J584">
            <v>91500</v>
          </cell>
          <cell r="K584">
            <v>46400</v>
          </cell>
          <cell r="L584">
            <v>45100</v>
          </cell>
          <cell r="M584">
            <v>179000</v>
          </cell>
          <cell r="O584">
            <v>89200</v>
          </cell>
          <cell r="P584">
            <v>89800</v>
          </cell>
          <cell r="Q584">
            <v>694800</v>
          </cell>
          <cell r="S584">
            <v>336900</v>
          </cell>
          <cell r="T584">
            <v>357900</v>
          </cell>
        </row>
        <row r="585">
          <cell r="E585" t="str">
            <v>35～39</v>
          </cell>
          <cell r="J585">
            <v>77300</v>
          </cell>
          <cell r="K585">
            <v>38800</v>
          </cell>
          <cell r="L585">
            <v>38500</v>
          </cell>
          <cell r="M585">
            <v>162500</v>
          </cell>
          <cell r="O585">
            <v>81900</v>
          </cell>
          <cell r="P585">
            <v>80600</v>
          </cell>
          <cell r="Q585">
            <v>637500</v>
          </cell>
          <cell r="S585">
            <v>315400</v>
          </cell>
          <cell r="T585">
            <v>322100</v>
          </cell>
        </row>
        <row r="586">
          <cell r="E586" t="str">
            <v>40～44</v>
          </cell>
          <cell r="J586">
            <v>76200</v>
          </cell>
          <cell r="K586">
            <v>36900</v>
          </cell>
          <cell r="L586">
            <v>39400</v>
          </cell>
          <cell r="M586">
            <v>144800</v>
          </cell>
          <cell r="O586">
            <v>68800</v>
          </cell>
          <cell r="P586">
            <v>76000</v>
          </cell>
          <cell r="Q586">
            <v>535900</v>
          </cell>
          <cell r="S586">
            <v>259500</v>
          </cell>
          <cell r="T586">
            <v>276400</v>
          </cell>
        </row>
        <row r="587">
          <cell r="E587" t="str">
            <v>45～49</v>
          </cell>
          <cell r="J587">
            <v>72300</v>
          </cell>
          <cell r="K587">
            <v>36400</v>
          </cell>
          <cell r="L587">
            <v>35800</v>
          </cell>
          <cell r="M587">
            <v>135800</v>
          </cell>
          <cell r="O587">
            <v>64700</v>
          </cell>
          <cell r="P587">
            <v>71100</v>
          </cell>
          <cell r="Q587">
            <v>477800</v>
          </cell>
          <cell r="S587">
            <v>236500</v>
          </cell>
          <cell r="T587">
            <v>241300</v>
          </cell>
        </row>
        <row r="588">
          <cell r="E588" t="str">
            <v>50～54</v>
          </cell>
          <cell r="J588">
            <v>75800</v>
          </cell>
          <cell r="K588">
            <v>37900</v>
          </cell>
          <cell r="L588">
            <v>37800</v>
          </cell>
          <cell r="M588">
            <v>147000</v>
          </cell>
          <cell r="O588">
            <v>69700</v>
          </cell>
          <cell r="P588">
            <v>77400</v>
          </cell>
          <cell r="Q588">
            <v>545700</v>
          </cell>
          <cell r="S588">
            <v>266500</v>
          </cell>
          <cell r="T588">
            <v>279200</v>
          </cell>
        </row>
        <row r="589">
          <cell r="E589" t="str">
            <v>55～59</v>
          </cell>
          <cell r="J589">
            <v>94500</v>
          </cell>
          <cell r="K589">
            <v>45800</v>
          </cell>
          <cell r="L589">
            <v>48700</v>
          </cell>
          <cell r="M589">
            <v>201200</v>
          </cell>
          <cell r="O589">
            <v>94900</v>
          </cell>
          <cell r="P589">
            <v>106300</v>
          </cell>
          <cell r="Q589">
            <v>729200</v>
          </cell>
          <cell r="S589">
            <v>356900</v>
          </cell>
          <cell r="T589">
            <v>372300</v>
          </cell>
        </row>
        <row r="590">
          <cell r="E590" t="str">
            <v>60～64</v>
          </cell>
          <cell r="J590">
            <v>76300</v>
          </cell>
          <cell r="K590">
            <v>37700</v>
          </cell>
          <cell r="L590">
            <v>38500</v>
          </cell>
          <cell r="M590">
            <v>177000</v>
          </cell>
          <cell r="O590">
            <v>82600</v>
          </cell>
          <cell r="P590">
            <v>94400</v>
          </cell>
          <cell r="Q590">
            <v>651000</v>
          </cell>
          <cell r="S590">
            <v>313600</v>
          </cell>
          <cell r="T590">
            <v>337400</v>
          </cell>
        </row>
        <row r="591">
          <cell r="E591" t="str">
            <v>65～69</v>
          </cell>
          <cell r="J591">
            <v>63200</v>
          </cell>
          <cell r="K591">
            <v>32300</v>
          </cell>
          <cell r="L591">
            <v>30800</v>
          </cell>
          <cell r="M591">
            <v>148000</v>
          </cell>
          <cell r="O591">
            <v>72000</v>
          </cell>
          <cell r="P591">
            <v>76000</v>
          </cell>
          <cell r="Q591">
            <v>559500</v>
          </cell>
          <cell r="S591">
            <v>272800</v>
          </cell>
          <cell r="T591">
            <v>286700</v>
          </cell>
        </row>
        <row r="592">
          <cell r="E592" t="str">
            <v>70～74</v>
          </cell>
          <cell r="J592">
            <v>54200</v>
          </cell>
          <cell r="K592">
            <v>24900</v>
          </cell>
          <cell r="L592">
            <v>29300</v>
          </cell>
          <cell r="M592">
            <v>126400</v>
          </cell>
          <cell r="O592">
            <v>57900</v>
          </cell>
          <cell r="P592">
            <v>68500</v>
          </cell>
          <cell r="Q592">
            <v>439200</v>
          </cell>
          <cell r="S592">
            <v>206900</v>
          </cell>
          <cell r="T592">
            <v>232400</v>
          </cell>
        </row>
        <row r="593">
          <cell r="E593" t="str">
            <v>75～79</v>
          </cell>
          <cell r="J593">
            <v>45200</v>
          </cell>
          <cell r="K593">
            <v>19900</v>
          </cell>
          <cell r="L593">
            <v>25300</v>
          </cell>
          <cell r="M593">
            <v>97700</v>
          </cell>
          <cell r="O593">
            <v>42700</v>
          </cell>
          <cell r="P593">
            <v>55000</v>
          </cell>
          <cell r="Q593">
            <v>302800</v>
          </cell>
          <cell r="S593">
            <v>130800</v>
          </cell>
          <cell r="T593">
            <v>172000</v>
          </cell>
        </row>
        <row r="594">
          <cell r="E594" t="str">
            <v>80～84</v>
          </cell>
          <cell r="J594">
            <v>26900</v>
          </cell>
          <cell r="K594">
            <v>10000</v>
          </cell>
          <cell r="L594">
            <v>17000</v>
          </cell>
          <cell r="M594">
            <v>67800</v>
          </cell>
          <cell r="O594">
            <v>23200</v>
          </cell>
          <cell r="P594">
            <v>44600</v>
          </cell>
          <cell r="Q594">
            <v>191500</v>
          </cell>
          <cell r="S594">
            <v>64300</v>
          </cell>
          <cell r="T594">
            <v>127300</v>
          </cell>
        </row>
        <row r="595">
          <cell r="E595" t="str">
            <v>85～89</v>
          </cell>
          <cell r="J595">
            <v>15800</v>
          </cell>
          <cell r="K595">
            <v>4100</v>
          </cell>
          <cell r="L595">
            <v>11700</v>
          </cell>
          <cell r="M595">
            <v>37700</v>
          </cell>
          <cell r="O595">
            <v>9900</v>
          </cell>
          <cell r="P595">
            <v>27800</v>
          </cell>
          <cell r="Q595">
            <v>100500</v>
          </cell>
          <cell r="S595">
            <v>26700</v>
          </cell>
          <cell r="T595">
            <v>73900</v>
          </cell>
        </row>
        <row r="596">
          <cell r="E596" t="str">
            <v>90～94</v>
          </cell>
          <cell r="J596">
            <v>6400</v>
          </cell>
          <cell r="K596">
            <v>1100</v>
          </cell>
          <cell r="L596">
            <v>5300</v>
          </cell>
          <cell r="M596">
            <v>16100</v>
          </cell>
          <cell r="O596">
            <v>3900</v>
          </cell>
          <cell r="P596">
            <v>12200</v>
          </cell>
          <cell r="Q596">
            <v>43500</v>
          </cell>
          <cell r="S596">
            <v>11100</v>
          </cell>
          <cell r="T596">
            <v>32400</v>
          </cell>
        </row>
        <row r="597">
          <cell r="E597" t="str">
            <v>95～99</v>
          </cell>
          <cell r="J597">
            <v>2600</v>
          </cell>
          <cell r="K597">
            <v>400</v>
          </cell>
          <cell r="L597">
            <v>2300</v>
          </cell>
          <cell r="M597">
            <v>4200</v>
          </cell>
          <cell r="O597">
            <v>500</v>
          </cell>
          <cell r="P597">
            <v>3600</v>
          </cell>
          <cell r="Q597">
            <v>13100</v>
          </cell>
          <cell r="S597">
            <v>2200</v>
          </cell>
          <cell r="T597">
            <v>10900</v>
          </cell>
        </row>
        <row r="598">
          <cell r="D598" t="str">
            <v>100</v>
          </cell>
          <cell r="F598" t="str">
            <v>歳以上</v>
          </cell>
          <cell r="I598" t="str">
            <v>and over</v>
          </cell>
          <cell r="J598">
            <v>200</v>
          </cell>
          <cell r="K598" t="str">
            <v>-</v>
          </cell>
          <cell r="L598">
            <v>200</v>
          </cell>
          <cell r="M598">
            <v>400</v>
          </cell>
          <cell r="O598" t="str">
            <v>-</v>
          </cell>
          <cell r="P598">
            <v>400</v>
          </cell>
          <cell r="Q598">
            <v>1000</v>
          </cell>
          <cell r="S598">
            <v>200</v>
          </cell>
          <cell r="T598">
            <v>900</v>
          </cell>
        </row>
        <row r="599">
          <cell r="D599" t="str">
            <v>不詳</v>
          </cell>
          <cell r="I599" t="str">
            <v xml:space="preserve">Not </v>
          </cell>
          <cell r="J599">
            <v>100</v>
          </cell>
          <cell r="K599">
            <v>100</v>
          </cell>
          <cell r="L599" t="str">
            <v>-</v>
          </cell>
          <cell r="M599">
            <v>1800</v>
          </cell>
          <cell r="O599">
            <v>1300</v>
          </cell>
          <cell r="P599">
            <v>500</v>
          </cell>
          <cell r="Q599">
            <v>16700</v>
          </cell>
          <cell r="S599">
            <v>9200</v>
          </cell>
          <cell r="T599">
            <v>7500</v>
          </cell>
        </row>
        <row r="600">
          <cell r="I600" t="str">
            <v xml:space="preserve"> reported</v>
          </cell>
        </row>
        <row r="601">
          <cell r="D601" t="str">
            <v xml:space="preserve">（再掲）    </v>
          </cell>
          <cell r="I601" t="str">
            <v>(Recount)</v>
          </cell>
        </row>
        <row r="602">
          <cell r="E602" t="str">
            <v xml:space="preserve">15歳未満    </v>
          </cell>
          <cell r="I602" t="str">
            <v>Under</v>
          </cell>
          <cell r="J602">
            <v>177000</v>
          </cell>
          <cell r="K602">
            <v>86100</v>
          </cell>
          <cell r="L602">
            <v>90900</v>
          </cell>
          <cell r="M602">
            <v>310300</v>
          </cell>
          <cell r="O602">
            <v>153100</v>
          </cell>
          <cell r="P602">
            <v>157200</v>
          </cell>
          <cell r="Q602">
            <v>1202500</v>
          </cell>
          <cell r="S602">
            <v>619400</v>
          </cell>
          <cell r="T602">
            <v>583100</v>
          </cell>
        </row>
        <row r="603">
          <cell r="E603" t="str">
            <v>15～64</v>
          </cell>
          <cell r="G603" t="str">
            <v>歳</v>
          </cell>
          <cell r="J603">
            <v>774900</v>
          </cell>
          <cell r="K603">
            <v>388900</v>
          </cell>
          <cell r="L603">
            <v>386000</v>
          </cell>
          <cell r="M603">
            <v>1582600</v>
          </cell>
          <cell r="O603">
            <v>771400</v>
          </cell>
          <cell r="P603">
            <v>811200</v>
          </cell>
          <cell r="Q603">
            <v>5753900</v>
          </cell>
          <cell r="S603">
            <v>2827800</v>
          </cell>
          <cell r="T603">
            <v>2926100</v>
          </cell>
        </row>
        <row r="604">
          <cell r="E604" t="str">
            <v>65歳以上</v>
          </cell>
          <cell r="I604" t="str">
            <v>and over</v>
          </cell>
          <cell r="J604">
            <v>214400</v>
          </cell>
          <cell r="K604">
            <v>92600</v>
          </cell>
          <cell r="L604">
            <v>121800</v>
          </cell>
          <cell r="M604">
            <v>498300</v>
          </cell>
          <cell r="O604">
            <v>210200</v>
          </cell>
          <cell r="P604">
            <v>288100</v>
          </cell>
          <cell r="Q604">
            <v>1651200</v>
          </cell>
          <cell r="S604">
            <v>714800</v>
          </cell>
          <cell r="T604">
            <v>936400</v>
          </cell>
        </row>
        <row r="605">
          <cell r="F605" t="str">
            <v xml:space="preserve">75歳以上    </v>
          </cell>
          <cell r="I605" t="str">
            <v>and over</v>
          </cell>
          <cell r="J605">
            <v>97100</v>
          </cell>
          <cell r="K605">
            <v>35400</v>
          </cell>
          <cell r="L605">
            <v>61700</v>
          </cell>
          <cell r="M605">
            <v>223900</v>
          </cell>
          <cell r="O605">
            <v>80300</v>
          </cell>
          <cell r="P605">
            <v>143600</v>
          </cell>
          <cell r="Q605">
            <v>652500</v>
          </cell>
          <cell r="S605">
            <v>235200</v>
          </cell>
          <cell r="T605">
            <v>417300</v>
          </cell>
        </row>
        <row r="606">
          <cell r="F606" t="str">
            <v xml:space="preserve"> 85歳以上    </v>
          </cell>
          <cell r="I606" t="str">
            <v>and over</v>
          </cell>
          <cell r="J606">
            <v>25000</v>
          </cell>
          <cell r="K606">
            <v>5600</v>
          </cell>
          <cell r="L606">
            <v>19500</v>
          </cell>
          <cell r="M606">
            <v>58400</v>
          </cell>
          <cell r="O606">
            <v>14400</v>
          </cell>
          <cell r="P606">
            <v>44000</v>
          </cell>
          <cell r="Q606">
            <v>158200</v>
          </cell>
          <cell r="S606">
            <v>40100</v>
          </cell>
          <cell r="T606">
            <v>118100</v>
          </cell>
        </row>
        <row r="607">
          <cell r="C607" t="str">
            <v>平均年齢</v>
          </cell>
          <cell r="I607" t="str">
            <v>Average age</v>
          </cell>
          <cell r="J607">
            <v>42</v>
          </cell>
          <cell r="K607">
            <v>40.799999999999997</v>
          </cell>
          <cell r="L607">
            <v>43.1</v>
          </cell>
          <cell r="M607">
            <v>43.8</v>
          </cell>
          <cell r="O607">
            <v>42.3</v>
          </cell>
          <cell r="P607">
            <v>45.1</v>
          </cell>
          <cell r="Q607">
            <v>42.9</v>
          </cell>
          <cell r="S607">
            <v>41.6</v>
          </cell>
          <cell r="T607">
            <v>44.1</v>
          </cell>
        </row>
        <row r="608">
          <cell r="C608" t="str">
            <v>年齢中位数</v>
          </cell>
          <cell r="I608" t="str">
            <v>Median age</v>
          </cell>
          <cell r="J608">
            <v>41.7</v>
          </cell>
          <cell r="K608">
            <v>40.4</v>
          </cell>
          <cell r="L608">
            <v>42.9</v>
          </cell>
          <cell r="M608">
            <v>43.6</v>
          </cell>
          <cell r="O608">
            <v>41.5</v>
          </cell>
          <cell r="P608">
            <v>45.6</v>
          </cell>
          <cell r="Q608">
            <v>42.5</v>
          </cell>
          <cell r="S608">
            <v>41.1</v>
          </cell>
          <cell r="T608">
            <v>43.8</v>
          </cell>
        </row>
        <row r="609">
          <cell r="K609" t="str">
            <v>28 兵   庫   県 Hyogo-ken</v>
          </cell>
          <cell r="O609" t="str">
            <v>29 奈   良   県 Nara-ken</v>
          </cell>
          <cell r="S609" t="str">
            <v>30 和 歌 山  県 Wakayama-ken</v>
          </cell>
        </row>
        <row r="610">
          <cell r="C610" t="str">
            <v xml:space="preserve">総数    </v>
          </cell>
          <cell r="I610" t="str">
            <v>All ages</v>
          </cell>
          <cell r="J610">
            <v>5590400</v>
          </cell>
          <cell r="K610">
            <v>2665700</v>
          </cell>
          <cell r="L610">
            <v>2924700</v>
          </cell>
          <cell r="M610">
            <v>1421400</v>
          </cell>
          <cell r="O610">
            <v>677600</v>
          </cell>
          <cell r="P610">
            <v>743800</v>
          </cell>
          <cell r="Q610">
            <v>1036100</v>
          </cell>
          <cell r="S610">
            <v>493900</v>
          </cell>
          <cell r="T610">
            <v>542100</v>
          </cell>
        </row>
        <row r="611">
          <cell r="E611" t="str">
            <v>0</v>
          </cell>
          <cell r="F611" t="str">
            <v xml:space="preserve"> ～  4</v>
          </cell>
          <cell r="G611" t="str">
            <v>歳</v>
          </cell>
          <cell r="I611" t="str">
            <v>years old</v>
          </cell>
          <cell r="J611">
            <v>245600</v>
          </cell>
          <cell r="K611">
            <v>122000</v>
          </cell>
          <cell r="L611">
            <v>123600</v>
          </cell>
          <cell r="M611">
            <v>56900</v>
          </cell>
          <cell r="O611">
            <v>30300</v>
          </cell>
          <cell r="P611">
            <v>26600</v>
          </cell>
          <cell r="Q611">
            <v>43400</v>
          </cell>
          <cell r="S611">
            <v>24400</v>
          </cell>
          <cell r="T611">
            <v>19000</v>
          </cell>
        </row>
        <row r="612">
          <cell r="E612" t="str">
            <v>5</v>
          </cell>
          <cell r="F612" t="str">
            <v xml:space="preserve"> ～  9</v>
          </cell>
          <cell r="J612">
            <v>270100</v>
          </cell>
          <cell r="K612">
            <v>138300</v>
          </cell>
          <cell r="L612">
            <v>131800</v>
          </cell>
          <cell r="M612">
            <v>61100</v>
          </cell>
          <cell r="O612">
            <v>31400</v>
          </cell>
          <cell r="P612">
            <v>29600</v>
          </cell>
          <cell r="Q612">
            <v>46100</v>
          </cell>
          <cell r="S612">
            <v>24500</v>
          </cell>
          <cell r="T612">
            <v>21600</v>
          </cell>
        </row>
        <row r="613">
          <cell r="E613" t="str">
            <v>10～14</v>
          </cell>
          <cell r="J613">
            <v>277200</v>
          </cell>
          <cell r="K613">
            <v>139900</v>
          </cell>
          <cell r="L613">
            <v>137300</v>
          </cell>
          <cell r="M613">
            <v>66300</v>
          </cell>
          <cell r="O613">
            <v>34700</v>
          </cell>
          <cell r="P613">
            <v>31600</v>
          </cell>
          <cell r="Q613">
            <v>55500</v>
          </cell>
          <cell r="S613">
            <v>29800</v>
          </cell>
          <cell r="T613">
            <v>25700</v>
          </cell>
        </row>
        <row r="614">
          <cell r="E614" t="str">
            <v>15～19</v>
          </cell>
          <cell r="J614">
            <v>288100</v>
          </cell>
          <cell r="K614">
            <v>148800</v>
          </cell>
          <cell r="L614">
            <v>139200</v>
          </cell>
          <cell r="M614">
            <v>78200</v>
          </cell>
          <cell r="O614">
            <v>39400</v>
          </cell>
          <cell r="P614">
            <v>38800</v>
          </cell>
          <cell r="Q614">
            <v>46800</v>
          </cell>
          <cell r="S614">
            <v>23000</v>
          </cell>
          <cell r="T614">
            <v>23800</v>
          </cell>
        </row>
        <row r="615">
          <cell r="E615" t="str">
            <v>20～24</v>
          </cell>
          <cell r="J615">
            <v>288100</v>
          </cell>
          <cell r="K615">
            <v>139300</v>
          </cell>
          <cell r="L615">
            <v>148800</v>
          </cell>
          <cell r="M615">
            <v>78700</v>
          </cell>
          <cell r="O615">
            <v>38900</v>
          </cell>
          <cell r="P615">
            <v>39800</v>
          </cell>
          <cell r="Q615">
            <v>42700</v>
          </cell>
          <cell r="S615">
            <v>20200</v>
          </cell>
          <cell r="T615">
            <v>22400</v>
          </cell>
        </row>
        <row r="616">
          <cell r="E616" t="str">
            <v>25～29</v>
          </cell>
          <cell r="J616">
            <v>337400</v>
          </cell>
          <cell r="K616">
            <v>167000</v>
          </cell>
          <cell r="L616">
            <v>170400</v>
          </cell>
          <cell r="M616">
            <v>84200</v>
          </cell>
          <cell r="O616">
            <v>39300</v>
          </cell>
          <cell r="P616">
            <v>44900</v>
          </cell>
          <cell r="Q616">
            <v>51500</v>
          </cell>
          <cell r="S616">
            <v>24200</v>
          </cell>
          <cell r="T616">
            <v>27300</v>
          </cell>
        </row>
        <row r="617">
          <cell r="E617" t="str">
            <v>30～34</v>
          </cell>
          <cell r="J617">
            <v>410200</v>
          </cell>
          <cell r="K617">
            <v>201400</v>
          </cell>
          <cell r="L617">
            <v>208800</v>
          </cell>
          <cell r="M617">
            <v>95600</v>
          </cell>
          <cell r="O617">
            <v>47900</v>
          </cell>
          <cell r="P617">
            <v>47700</v>
          </cell>
          <cell r="Q617">
            <v>64600</v>
          </cell>
          <cell r="S617">
            <v>32000</v>
          </cell>
          <cell r="T617">
            <v>32600</v>
          </cell>
        </row>
        <row r="618">
          <cell r="E618" t="str">
            <v>35～39</v>
          </cell>
          <cell r="J618">
            <v>363500</v>
          </cell>
          <cell r="K618">
            <v>176800</v>
          </cell>
          <cell r="L618">
            <v>186700</v>
          </cell>
          <cell r="M618">
            <v>91100</v>
          </cell>
          <cell r="O618">
            <v>43100</v>
          </cell>
          <cell r="P618">
            <v>48000</v>
          </cell>
          <cell r="Q618">
            <v>62300</v>
          </cell>
          <cell r="S618">
            <v>28900</v>
          </cell>
          <cell r="T618">
            <v>33400</v>
          </cell>
        </row>
        <row r="619">
          <cell r="E619" t="str">
            <v>40～44</v>
          </cell>
          <cell r="J619">
            <v>353300</v>
          </cell>
          <cell r="K619">
            <v>168300</v>
          </cell>
          <cell r="L619">
            <v>185000</v>
          </cell>
          <cell r="M619">
            <v>88400</v>
          </cell>
          <cell r="O619">
            <v>41700</v>
          </cell>
          <cell r="P619">
            <v>46800</v>
          </cell>
          <cell r="Q619">
            <v>65000</v>
          </cell>
          <cell r="S619">
            <v>30800</v>
          </cell>
          <cell r="T619">
            <v>34300</v>
          </cell>
        </row>
        <row r="620">
          <cell r="E620" t="str">
            <v>45～49</v>
          </cell>
          <cell r="J620">
            <v>328600</v>
          </cell>
          <cell r="K620">
            <v>155500</v>
          </cell>
          <cell r="L620">
            <v>173200</v>
          </cell>
          <cell r="M620">
            <v>85300</v>
          </cell>
          <cell r="O620">
            <v>42900</v>
          </cell>
          <cell r="P620">
            <v>42400</v>
          </cell>
          <cell r="Q620">
            <v>68400</v>
          </cell>
          <cell r="S620">
            <v>35700</v>
          </cell>
          <cell r="T620">
            <v>32700</v>
          </cell>
        </row>
        <row r="621">
          <cell r="E621" t="str">
            <v>50～54</v>
          </cell>
          <cell r="J621">
            <v>379000</v>
          </cell>
          <cell r="K621">
            <v>183500</v>
          </cell>
          <cell r="L621">
            <v>195500</v>
          </cell>
          <cell r="M621">
            <v>100100</v>
          </cell>
          <cell r="O621">
            <v>45500</v>
          </cell>
          <cell r="P621">
            <v>54600</v>
          </cell>
          <cell r="Q621">
            <v>69400</v>
          </cell>
          <cell r="S621">
            <v>34000</v>
          </cell>
          <cell r="T621">
            <v>35400</v>
          </cell>
        </row>
        <row r="622">
          <cell r="E622" t="str">
            <v>55～59</v>
          </cell>
          <cell r="J622">
            <v>469300</v>
          </cell>
          <cell r="K622">
            <v>232600</v>
          </cell>
          <cell r="L622">
            <v>236700</v>
          </cell>
          <cell r="M622">
            <v>124800</v>
          </cell>
          <cell r="O622">
            <v>59700</v>
          </cell>
          <cell r="P622">
            <v>65100</v>
          </cell>
          <cell r="Q622">
            <v>86100</v>
          </cell>
          <cell r="S622">
            <v>41500</v>
          </cell>
          <cell r="T622">
            <v>44700</v>
          </cell>
        </row>
        <row r="623">
          <cell r="E623" t="str">
            <v>60～64</v>
          </cell>
          <cell r="J623">
            <v>394000</v>
          </cell>
          <cell r="K623">
            <v>189600</v>
          </cell>
          <cell r="L623">
            <v>204300</v>
          </cell>
          <cell r="M623">
            <v>102300</v>
          </cell>
          <cell r="O623">
            <v>50200</v>
          </cell>
          <cell r="P623">
            <v>52100</v>
          </cell>
          <cell r="Q623">
            <v>76600</v>
          </cell>
          <cell r="S623">
            <v>36800</v>
          </cell>
          <cell r="T623">
            <v>39800</v>
          </cell>
        </row>
        <row r="624">
          <cell r="E624" t="str">
            <v>65～69</v>
          </cell>
          <cell r="J624">
            <v>342100</v>
          </cell>
          <cell r="K624">
            <v>159800</v>
          </cell>
          <cell r="L624">
            <v>182200</v>
          </cell>
          <cell r="M624">
            <v>93100</v>
          </cell>
          <cell r="O624">
            <v>45100</v>
          </cell>
          <cell r="P624">
            <v>48000</v>
          </cell>
          <cell r="Q624">
            <v>70700</v>
          </cell>
          <cell r="S624">
            <v>33800</v>
          </cell>
          <cell r="T624">
            <v>36900</v>
          </cell>
        </row>
        <row r="625">
          <cell r="E625" t="str">
            <v>70～74</v>
          </cell>
          <cell r="J625">
            <v>310500</v>
          </cell>
          <cell r="K625">
            <v>141600</v>
          </cell>
          <cell r="L625">
            <v>168900</v>
          </cell>
          <cell r="M625">
            <v>78600</v>
          </cell>
          <cell r="O625">
            <v>37000</v>
          </cell>
          <cell r="P625">
            <v>41600</v>
          </cell>
          <cell r="Q625">
            <v>62400</v>
          </cell>
          <cell r="S625">
            <v>27400</v>
          </cell>
          <cell r="T625">
            <v>35000</v>
          </cell>
        </row>
        <row r="626">
          <cell r="E626" t="str">
            <v>75～79</v>
          </cell>
          <cell r="J626">
            <v>247800</v>
          </cell>
          <cell r="K626">
            <v>108400</v>
          </cell>
          <cell r="L626">
            <v>139300</v>
          </cell>
          <cell r="M626">
            <v>61500</v>
          </cell>
          <cell r="O626">
            <v>26100</v>
          </cell>
          <cell r="P626">
            <v>35400</v>
          </cell>
          <cell r="Q626">
            <v>55700</v>
          </cell>
          <cell r="S626">
            <v>24100</v>
          </cell>
          <cell r="T626">
            <v>31600</v>
          </cell>
        </row>
        <row r="627">
          <cell r="E627" t="str">
            <v>80～84</v>
          </cell>
          <cell r="J627">
            <v>150300</v>
          </cell>
          <cell r="K627">
            <v>55300</v>
          </cell>
          <cell r="L627">
            <v>94900</v>
          </cell>
          <cell r="M627">
            <v>39900</v>
          </cell>
          <cell r="O627">
            <v>14900</v>
          </cell>
          <cell r="P627">
            <v>25000</v>
          </cell>
          <cell r="Q627">
            <v>37300</v>
          </cell>
          <cell r="S627">
            <v>12900</v>
          </cell>
          <cell r="T627">
            <v>24400</v>
          </cell>
        </row>
        <row r="628">
          <cell r="E628" t="str">
            <v>85～89</v>
          </cell>
          <cell r="J628">
            <v>81100</v>
          </cell>
          <cell r="K628">
            <v>22900</v>
          </cell>
          <cell r="L628">
            <v>58200</v>
          </cell>
          <cell r="M628">
            <v>22200</v>
          </cell>
          <cell r="O628">
            <v>6200</v>
          </cell>
          <cell r="P628">
            <v>16000</v>
          </cell>
          <cell r="Q628">
            <v>18400</v>
          </cell>
          <cell r="S628">
            <v>6300</v>
          </cell>
          <cell r="T628">
            <v>12100</v>
          </cell>
        </row>
        <row r="629">
          <cell r="E629" t="str">
            <v>90～94</v>
          </cell>
          <cell r="J629">
            <v>39400</v>
          </cell>
          <cell r="K629">
            <v>8900</v>
          </cell>
          <cell r="L629">
            <v>30500</v>
          </cell>
          <cell r="M629">
            <v>9300</v>
          </cell>
          <cell r="O629">
            <v>2600</v>
          </cell>
          <cell r="P629">
            <v>6700</v>
          </cell>
          <cell r="Q629">
            <v>9700</v>
          </cell>
          <cell r="S629">
            <v>2800</v>
          </cell>
          <cell r="T629">
            <v>6900</v>
          </cell>
        </row>
        <row r="630">
          <cell r="E630" t="str">
            <v>95～99</v>
          </cell>
          <cell r="J630">
            <v>7700</v>
          </cell>
          <cell r="K630">
            <v>1500</v>
          </cell>
          <cell r="L630">
            <v>6200</v>
          </cell>
          <cell r="M630">
            <v>2700</v>
          </cell>
          <cell r="O630">
            <v>500</v>
          </cell>
          <cell r="P630">
            <v>2200</v>
          </cell>
          <cell r="Q630">
            <v>2700</v>
          </cell>
          <cell r="S630">
            <v>500</v>
          </cell>
          <cell r="T630">
            <v>2200</v>
          </cell>
        </row>
        <row r="631">
          <cell r="D631" t="str">
            <v>100</v>
          </cell>
          <cell r="F631" t="str">
            <v>歳以上</v>
          </cell>
          <cell r="I631" t="str">
            <v>and over</v>
          </cell>
          <cell r="J631">
            <v>1100</v>
          </cell>
          <cell r="K631" t="str">
            <v>-</v>
          </cell>
          <cell r="L631">
            <v>1000</v>
          </cell>
          <cell r="M631">
            <v>100</v>
          </cell>
          <cell r="O631" t="str">
            <v>-</v>
          </cell>
          <cell r="P631">
            <v>100</v>
          </cell>
          <cell r="Q631">
            <v>200</v>
          </cell>
          <cell r="S631" t="str">
            <v>-</v>
          </cell>
          <cell r="T631">
            <v>200</v>
          </cell>
        </row>
        <row r="632">
          <cell r="D632" t="str">
            <v>不詳</v>
          </cell>
          <cell r="I632" t="str">
            <v xml:space="preserve">Not </v>
          </cell>
          <cell r="J632">
            <v>6100</v>
          </cell>
          <cell r="K632">
            <v>4000</v>
          </cell>
          <cell r="L632">
            <v>2100</v>
          </cell>
          <cell r="M632">
            <v>1000</v>
          </cell>
          <cell r="O632">
            <v>400</v>
          </cell>
          <cell r="P632">
            <v>600</v>
          </cell>
          <cell r="Q632">
            <v>400</v>
          </cell>
          <cell r="S632">
            <v>300</v>
          </cell>
          <cell r="T632">
            <v>200</v>
          </cell>
        </row>
        <row r="633">
          <cell r="I633" t="str">
            <v>　reported</v>
          </cell>
        </row>
        <row r="634">
          <cell r="D634" t="str">
            <v xml:space="preserve">（再掲）   </v>
          </cell>
          <cell r="I634" t="str">
            <v>(Recount)</v>
          </cell>
        </row>
        <row r="635">
          <cell r="E635" t="str">
            <v>15歳未</v>
          </cell>
          <cell r="G635" t="str">
            <v>満</v>
          </cell>
          <cell r="I635" t="str">
            <v>Under</v>
          </cell>
          <cell r="J635">
            <v>792900</v>
          </cell>
          <cell r="K635">
            <v>400200</v>
          </cell>
          <cell r="L635">
            <v>392700</v>
          </cell>
          <cell r="M635">
            <v>184300</v>
          </cell>
          <cell r="O635">
            <v>96400</v>
          </cell>
          <cell r="P635">
            <v>87800</v>
          </cell>
          <cell r="Q635">
            <v>145000</v>
          </cell>
          <cell r="S635">
            <v>78700</v>
          </cell>
          <cell r="T635">
            <v>66300</v>
          </cell>
        </row>
        <row r="636">
          <cell r="E636" t="str">
            <v>15～64</v>
          </cell>
          <cell r="G636" t="str">
            <v>歳</v>
          </cell>
          <cell r="J636">
            <v>3611500</v>
          </cell>
          <cell r="K636">
            <v>1762800</v>
          </cell>
          <cell r="L636">
            <v>1848600</v>
          </cell>
          <cell r="M636">
            <v>928700</v>
          </cell>
          <cell r="O636">
            <v>448400</v>
          </cell>
          <cell r="P636">
            <v>480300</v>
          </cell>
          <cell r="Q636">
            <v>633500</v>
          </cell>
          <cell r="S636">
            <v>307100</v>
          </cell>
          <cell r="T636">
            <v>326400</v>
          </cell>
        </row>
        <row r="637">
          <cell r="E637" t="str">
            <v>65歳以</v>
          </cell>
          <cell r="G637" t="str">
            <v>上</v>
          </cell>
          <cell r="I637" t="str">
            <v>and over</v>
          </cell>
          <cell r="J637">
            <v>1179900</v>
          </cell>
          <cell r="K637">
            <v>498700</v>
          </cell>
          <cell r="L637">
            <v>681300</v>
          </cell>
          <cell r="M637">
            <v>307400</v>
          </cell>
          <cell r="O637">
            <v>132400</v>
          </cell>
          <cell r="P637">
            <v>175100</v>
          </cell>
          <cell r="Q637">
            <v>257100</v>
          </cell>
          <cell r="S637">
            <v>107800</v>
          </cell>
          <cell r="T637">
            <v>149300</v>
          </cell>
        </row>
        <row r="638">
          <cell r="F638" t="str">
            <v xml:space="preserve">75歳以上    </v>
          </cell>
          <cell r="I638" t="str">
            <v>and over</v>
          </cell>
          <cell r="J638">
            <v>527300</v>
          </cell>
          <cell r="K638">
            <v>197200</v>
          </cell>
          <cell r="L638">
            <v>330100</v>
          </cell>
          <cell r="M638">
            <v>135700</v>
          </cell>
          <cell r="O638">
            <v>50300</v>
          </cell>
          <cell r="P638">
            <v>85500</v>
          </cell>
          <cell r="Q638">
            <v>124000</v>
          </cell>
          <cell r="S638">
            <v>46600</v>
          </cell>
          <cell r="T638">
            <v>77400</v>
          </cell>
        </row>
        <row r="639">
          <cell r="F639" t="str">
            <v xml:space="preserve">　85歳以上    </v>
          </cell>
          <cell r="I639" t="str">
            <v>and over</v>
          </cell>
          <cell r="J639">
            <v>129300</v>
          </cell>
          <cell r="K639">
            <v>33400</v>
          </cell>
          <cell r="L639">
            <v>95900</v>
          </cell>
          <cell r="M639">
            <v>34300</v>
          </cell>
          <cell r="O639">
            <v>9300</v>
          </cell>
          <cell r="P639">
            <v>25000</v>
          </cell>
          <cell r="Q639">
            <v>31000</v>
          </cell>
          <cell r="S639">
            <v>9600</v>
          </cell>
          <cell r="T639">
            <v>21400</v>
          </cell>
        </row>
        <row r="640">
          <cell r="C640" t="str">
            <v>平均年齢</v>
          </cell>
          <cell r="I640" t="str">
            <v>Average age</v>
          </cell>
          <cell r="J640">
            <v>43.8</v>
          </cell>
          <cell r="K640">
            <v>42.4</v>
          </cell>
          <cell r="L640">
            <v>45.1</v>
          </cell>
          <cell r="M640">
            <v>44.5</v>
          </cell>
          <cell r="O640">
            <v>43</v>
          </cell>
          <cell r="P640">
            <v>45.8</v>
          </cell>
          <cell r="Q640">
            <v>46</v>
          </cell>
          <cell r="S640">
            <v>44.1</v>
          </cell>
          <cell r="T640">
            <v>47.7</v>
          </cell>
        </row>
        <row r="641">
          <cell r="C641" t="str">
            <v>年齢中位数</v>
          </cell>
          <cell r="I641" t="str">
            <v>Median age</v>
          </cell>
          <cell r="J641">
            <v>44.4</v>
          </cell>
          <cell r="K641">
            <v>42.7</v>
          </cell>
          <cell r="L641">
            <v>45.9</v>
          </cell>
          <cell r="M641">
            <v>45.6</v>
          </cell>
          <cell r="O641">
            <v>44</v>
          </cell>
          <cell r="P641">
            <v>47.1</v>
          </cell>
          <cell r="Q641">
            <v>47.9</v>
          </cell>
          <cell r="S641">
            <v>46.3</v>
          </cell>
          <cell r="T641">
            <v>49.7</v>
          </cell>
        </row>
        <row r="642">
          <cell r="K642" t="str">
            <v>28 兵庫県 市 部 All shi</v>
          </cell>
          <cell r="O642" t="str">
            <v>29 奈良県 市 部 All shi</v>
          </cell>
          <cell r="S642" t="str">
            <v>30 和歌山県市部 All shi</v>
          </cell>
        </row>
        <row r="643">
          <cell r="C643" t="str">
            <v xml:space="preserve">総数    </v>
          </cell>
          <cell r="I643" t="str">
            <v>All ages</v>
          </cell>
          <cell r="J643">
            <v>5198300</v>
          </cell>
          <cell r="K643">
            <v>2479200</v>
          </cell>
          <cell r="L643">
            <v>2719200</v>
          </cell>
          <cell r="M643">
            <v>1079000</v>
          </cell>
          <cell r="O643">
            <v>511100</v>
          </cell>
          <cell r="P643">
            <v>567900</v>
          </cell>
          <cell r="Q643">
            <v>662800</v>
          </cell>
          <cell r="S643">
            <v>319800</v>
          </cell>
          <cell r="T643">
            <v>343100</v>
          </cell>
        </row>
        <row r="644">
          <cell r="E644" t="str">
            <v>0</v>
          </cell>
          <cell r="F644" t="str">
            <v xml:space="preserve"> ～  4</v>
          </cell>
          <cell r="G644" t="str">
            <v>歳</v>
          </cell>
          <cell r="I644" t="str">
            <v>years old</v>
          </cell>
          <cell r="J644">
            <v>227700</v>
          </cell>
          <cell r="K644">
            <v>113200</v>
          </cell>
          <cell r="L644">
            <v>114500</v>
          </cell>
          <cell r="M644">
            <v>46800</v>
          </cell>
          <cell r="O644">
            <v>24000</v>
          </cell>
          <cell r="P644">
            <v>22800</v>
          </cell>
          <cell r="Q644">
            <v>30800</v>
          </cell>
          <cell r="S644">
            <v>16700</v>
          </cell>
          <cell r="T644">
            <v>14000</v>
          </cell>
        </row>
        <row r="645">
          <cell r="E645" t="str">
            <v>5</v>
          </cell>
          <cell r="F645" t="str">
            <v xml:space="preserve"> ～  9</v>
          </cell>
          <cell r="J645">
            <v>250300</v>
          </cell>
          <cell r="K645">
            <v>129000</v>
          </cell>
          <cell r="L645">
            <v>121200</v>
          </cell>
          <cell r="M645">
            <v>48100</v>
          </cell>
          <cell r="O645">
            <v>24600</v>
          </cell>
          <cell r="P645">
            <v>23500</v>
          </cell>
          <cell r="Q645">
            <v>28700</v>
          </cell>
          <cell r="S645">
            <v>15700</v>
          </cell>
          <cell r="T645">
            <v>13000</v>
          </cell>
        </row>
        <row r="646">
          <cell r="E646" t="str">
            <v>10～14</v>
          </cell>
          <cell r="J646">
            <v>255800</v>
          </cell>
          <cell r="K646">
            <v>130100</v>
          </cell>
          <cell r="L646">
            <v>125700</v>
          </cell>
          <cell r="M646">
            <v>48700</v>
          </cell>
          <cell r="O646">
            <v>25600</v>
          </cell>
          <cell r="P646">
            <v>23000</v>
          </cell>
          <cell r="Q646">
            <v>36700</v>
          </cell>
          <cell r="S646">
            <v>20600</v>
          </cell>
          <cell r="T646">
            <v>16100</v>
          </cell>
        </row>
        <row r="647">
          <cell r="E647" t="str">
            <v>15～19</v>
          </cell>
          <cell r="J647">
            <v>268500</v>
          </cell>
          <cell r="K647">
            <v>139100</v>
          </cell>
          <cell r="L647">
            <v>129300</v>
          </cell>
          <cell r="M647">
            <v>58600</v>
          </cell>
          <cell r="O647">
            <v>29100</v>
          </cell>
          <cell r="P647">
            <v>29500</v>
          </cell>
          <cell r="Q647">
            <v>32200</v>
          </cell>
          <cell r="S647">
            <v>16000</v>
          </cell>
          <cell r="T647">
            <v>16200</v>
          </cell>
        </row>
        <row r="648">
          <cell r="E648" t="str">
            <v>20～24</v>
          </cell>
          <cell r="J648">
            <v>270600</v>
          </cell>
          <cell r="K648">
            <v>130600</v>
          </cell>
          <cell r="L648">
            <v>140000</v>
          </cell>
          <cell r="M648">
            <v>61500</v>
          </cell>
          <cell r="O648">
            <v>29200</v>
          </cell>
          <cell r="P648">
            <v>32200</v>
          </cell>
          <cell r="Q648">
            <v>25800</v>
          </cell>
          <cell r="S648">
            <v>12800</v>
          </cell>
          <cell r="T648">
            <v>13000</v>
          </cell>
        </row>
        <row r="649">
          <cell r="E649" t="str">
            <v>25～29</v>
          </cell>
          <cell r="J649">
            <v>315500</v>
          </cell>
          <cell r="K649">
            <v>156300</v>
          </cell>
          <cell r="L649">
            <v>159200</v>
          </cell>
          <cell r="M649">
            <v>63300</v>
          </cell>
          <cell r="O649">
            <v>29200</v>
          </cell>
          <cell r="P649">
            <v>34100</v>
          </cell>
          <cell r="Q649">
            <v>32700</v>
          </cell>
          <cell r="S649">
            <v>15300</v>
          </cell>
          <cell r="T649">
            <v>17400</v>
          </cell>
        </row>
        <row r="650">
          <cell r="E650" t="str">
            <v>30～34</v>
          </cell>
          <cell r="J650">
            <v>382900</v>
          </cell>
          <cell r="K650">
            <v>187400</v>
          </cell>
          <cell r="L650">
            <v>195500</v>
          </cell>
          <cell r="M650">
            <v>77000</v>
          </cell>
          <cell r="O650">
            <v>37900</v>
          </cell>
          <cell r="P650">
            <v>39200</v>
          </cell>
          <cell r="Q650">
            <v>42800</v>
          </cell>
          <cell r="S650">
            <v>20700</v>
          </cell>
          <cell r="T650">
            <v>22100</v>
          </cell>
        </row>
        <row r="651">
          <cell r="E651" t="str">
            <v>35～39</v>
          </cell>
          <cell r="J651">
            <v>342000</v>
          </cell>
          <cell r="K651">
            <v>166600</v>
          </cell>
          <cell r="L651">
            <v>175400</v>
          </cell>
          <cell r="M651">
            <v>72300</v>
          </cell>
          <cell r="O651">
            <v>33800</v>
          </cell>
          <cell r="P651">
            <v>38500</v>
          </cell>
          <cell r="Q651">
            <v>41000</v>
          </cell>
          <cell r="S651">
            <v>19000</v>
          </cell>
          <cell r="T651">
            <v>22000</v>
          </cell>
        </row>
        <row r="652">
          <cell r="E652" t="str">
            <v>40～44</v>
          </cell>
          <cell r="J652">
            <v>328500</v>
          </cell>
          <cell r="K652">
            <v>157000</v>
          </cell>
          <cell r="L652">
            <v>171500</v>
          </cell>
          <cell r="M652">
            <v>67500</v>
          </cell>
          <cell r="O652">
            <v>31400</v>
          </cell>
          <cell r="P652">
            <v>36100</v>
          </cell>
          <cell r="Q652">
            <v>45100</v>
          </cell>
          <cell r="S652">
            <v>21500</v>
          </cell>
          <cell r="T652">
            <v>23600</v>
          </cell>
        </row>
        <row r="653">
          <cell r="E653" t="str">
            <v>45～49</v>
          </cell>
          <cell r="J653">
            <v>305500</v>
          </cell>
          <cell r="K653">
            <v>142900</v>
          </cell>
          <cell r="L653">
            <v>162600</v>
          </cell>
          <cell r="M653">
            <v>65200</v>
          </cell>
          <cell r="O653">
            <v>33300</v>
          </cell>
          <cell r="P653">
            <v>32000</v>
          </cell>
          <cell r="Q653">
            <v>44300</v>
          </cell>
          <cell r="S653">
            <v>23600</v>
          </cell>
          <cell r="T653">
            <v>20700</v>
          </cell>
        </row>
        <row r="654">
          <cell r="E654" t="str">
            <v>50～54</v>
          </cell>
          <cell r="J654">
            <v>351200</v>
          </cell>
          <cell r="K654">
            <v>170600</v>
          </cell>
          <cell r="L654">
            <v>180500</v>
          </cell>
          <cell r="M654">
            <v>74300</v>
          </cell>
          <cell r="O654">
            <v>33400</v>
          </cell>
          <cell r="P654">
            <v>40900</v>
          </cell>
          <cell r="Q654">
            <v>44200</v>
          </cell>
          <cell r="S654">
            <v>21900</v>
          </cell>
          <cell r="T654">
            <v>22300</v>
          </cell>
        </row>
        <row r="655">
          <cell r="E655" t="str">
            <v>55～59</v>
          </cell>
          <cell r="J655">
            <v>435600</v>
          </cell>
          <cell r="K655">
            <v>215700</v>
          </cell>
          <cell r="L655">
            <v>219900</v>
          </cell>
          <cell r="M655">
            <v>93000</v>
          </cell>
          <cell r="O655">
            <v>45400</v>
          </cell>
          <cell r="P655">
            <v>47600</v>
          </cell>
          <cell r="Q655">
            <v>54900</v>
          </cell>
          <cell r="S655">
            <v>26500</v>
          </cell>
          <cell r="T655">
            <v>28300</v>
          </cell>
        </row>
        <row r="656">
          <cell r="E656" t="str">
            <v>60～64</v>
          </cell>
          <cell r="J656">
            <v>367300</v>
          </cell>
          <cell r="K656">
            <v>176300</v>
          </cell>
          <cell r="L656">
            <v>191000</v>
          </cell>
          <cell r="M656">
            <v>75500</v>
          </cell>
          <cell r="O656">
            <v>35500</v>
          </cell>
          <cell r="P656">
            <v>40000</v>
          </cell>
          <cell r="Q656">
            <v>48300</v>
          </cell>
          <cell r="S656">
            <v>23100</v>
          </cell>
          <cell r="T656">
            <v>25200</v>
          </cell>
        </row>
        <row r="657">
          <cell r="E657" t="str">
            <v>65～69</v>
          </cell>
          <cell r="J657">
            <v>317400</v>
          </cell>
          <cell r="K657">
            <v>148300</v>
          </cell>
          <cell r="L657">
            <v>169100</v>
          </cell>
          <cell r="M657">
            <v>70100</v>
          </cell>
          <cell r="O657">
            <v>34300</v>
          </cell>
          <cell r="P657">
            <v>35800</v>
          </cell>
          <cell r="Q657">
            <v>42800</v>
          </cell>
          <cell r="S657">
            <v>20100</v>
          </cell>
          <cell r="T657">
            <v>22600</v>
          </cell>
        </row>
        <row r="658">
          <cell r="E658" t="str">
            <v>70～74</v>
          </cell>
          <cell r="J658">
            <v>286700</v>
          </cell>
          <cell r="K658">
            <v>130100</v>
          </cell>
          <cell r="L658">
            <v>156500</v>
          </cell>
          <cell r="M658">
            <v>58100</v>
          </cell>
          <cell r="O658">
            <v>27300</v>
          </cell>
          <cell r="P658">
            <v>30800</v>
          </cell>
          <cell r="Q658">
            <v>39000</v>
          </cell>
          <cell r="S658">
            <v>17500</v>
          </cell>
          <cell r="T658">
            <v>21500</v>
          </cell>
        </row>
        <row r="659">
          <cell r="E659" t="str">
            <v>75～79</v>
          </cell>
          <cell r="J659">
            <v>229100</v>
          </cell>
          <cell r="K659">
            <v>100500</v>
          </cell>
          <cell r="L659">
            <v>128600</v>
          </cell>
          <cell r="M659">
            <v>44000</v>
          </cell>
          <cell r="O659">
            <v>18900</v>
          </cell>
          <cell r="P659">
            <v>25200</v>
          </cell>
          <cell r="Q659">
            <v>33000</v>
          </cell>
          <cell r="S659">
            <v>14800</v>
          </cell>
          <cell r="T659">
            <v>18200</v>
          </cell>
        </row>
        <row r="660">
          <cell r="E660" t="str">
            <v>80～84</v>
          </cell>
          <cell r="J660">
            <v>138700</v>
          </cell>
          <cell r="K660">
            <v>50900</v>
          </cell>
          <cell r="L660">
            <v>87900</v>
          </cell>
          <cell r="M660">
            <v>29300</v>
          </cell>
          <cell r="O660">
            <v>11200</v>
          </cell>
          <cell r="P660">
            <v>18100</v>
          </cell>
          <cell r="Q660">
            <v>22000</v>
          </cell>
          <cell r="S660">
            <v>7300</v>
          </cell>
          <cell r="T660">
            <v>14700</v>
          </cell>
        </row>
        <row r="661">
          <cell r="E661" t="str">
            <v>85～89</v>
          </cell>
          <cell r="J661">
            <v>74200</v>
          </cell>
          <cell r="K661">
            <v>20500</v>
          </cell>
          <cell r="L661">
            <v>53700</v>
          </cell>
          <cell r="M661">
            <v>15900</v>
          </cell>
          <cell r="O661">
            <v>4400</v>
          </cell>
          <cell r="P661">
            <v>11500</v>
          </cell>
          <cell r="Q661">
            <v>11000</v>
          </cell>
          <cell r="S661">
            <v>3800</v>
          </cell>
          <cell r="T661">
            <v>7200</v>
          </cell>
        </row>
        <row r="662">
          <cell r="E662" t="str">
            <v>90～94</v>
          </cell>
          <cell r="J662">
            <v>36600</v>
          </cell>
          <cell r="K662">
            <v>8400</v>
          </cell>
          <cell r="L662">
            <v>28200</v>
          </cell>
          <cell r="M662">
            <v>6800</v>
          </cell>
          <cell r="O662">
            <v>1900</v>
          </cell>
          <cell r="P662">
            <v>4900</v>
          </cell>
          <cell r="Q662">
            <v>5500</v>
          </cell>
          <cell r="S662">
            <v>1900</v>
          </cell>
          <cell r="T662">
            <v>3600</v>
          </cell>
        </row>
        <row r="663">
          <cell r="E663" t="str">
            <v>95～99</v>
          </cell>
          <cell r="J663">
            <v>7300</v>
          </cell>
          <cell r="K663">
            <v>1500</v>
          </cell>
          <cell r="L663">
            <v>5800</v>
          </cell>
          <cell r="M663">
            <v>2100</v>
          </cell>
          <cell r="O663">
            <v>400</v>
          </cell>
          <cell r="P663">
            <v>1600</v>
          </cell>
          <cell r="Q663">
            <v>1500</v>
          </cell>
          <cell r="S663">
            <v>300</v>
          </cell>
          <cell r="T663">
            <v>1200</v>
          </cell>
        </row>
        <row r="664">
          <cell r="D664" t="str">
            <v>100</v>
          </cell>
          <cell r="F664" t="str">
            <v>歳以上</v>
          </cell>
          <cell r="I664" t="str">
            <v>and over</v>
          </cell>
          <cell r="J664">
            <v>1000</v>
          </cell>
          <cell r="K664" t="str">
            <v>-</v>
          </cell>
          <cell r="L664">
            <v>1000</v>
          </cell>
          <cell r="M664">
            <v>100</v>
          </cell>
          <cell r="O664" t="str">
            <v>-</v>
          </cell>
          <cell r="P664">
            <v>100</v>
          </cell>
          <cell r="Q664">
            <v>100</v>
          </cell>
          <cell r="S664" t="str">
            <v>-</v>
          </cell>
          <cell r="T664">
            <v>100</v>
          </cell>
        </row>
        <row r="665">
          <cell r="D665" t="str">
            <v>不詳</v>
          </cell>
          <cell r="I665" t="str">
            <v xml:space="preserve">Not </v>
          </cell>
          <cell r="J665">
            <v>6100</v>
          </cell>
          <cell r="K665">
            <v>4000</v>
          </cell>
          <cell r="L665">
            <v>2100</v>
          </cell>
          <cell r="M665">
            <v>1000</v>
          </cell>
          <cell r="O665">
            <v>400</v>
          </cell>
          <cell r="P665">
            <v>600</v>
          </cell>
          <cell r="Q665">
            <v>400</v>
          </cell>
          <cell r="S665">
            <v>300</v>
          </cell>
          <cell r="T665">
            <v>200</v>
          </cell>
        </row>
        <row r="666">
          <cell r="I666" t="str">
            <v xml:space="preserve"> reported</v>
          </cell>
        </row>
        <row r="667">
          <cell r="D667" t="str">
            <v xml:space="preserve">（再掲）    </v>
          </cell>
          <cell r="I667" t="str">
            <v>(Recount)</v>
          </cell>
        </row>
        <row r="668">
          <cell r="E668" t="str">
            <v xml:space="preserve">15歳未満    </v>
          </cell>
          <cell r="I668" t="str">
            <v>Under</v>
          </cell>
          <cell r="J668">
            <v>733800</v>
          </cell>
          <cell r="K668">
            <v>372300</v>
          </cell>
          <cell r="L668">
            <v>361400</v>
          </cell>
          <cell r="M668">
            <v>143500</v>
          </cell>
          <cell r="O668">
            <v>74200</v>
          </cell>
          <cell r="P668">
            <v>69300</v>
          </cell>
          <cell r="Q668">
            <v>96100</v>
          </cell>
          <cell r="S668">
            <v>53100</v>
          </cell>
          <cell r="T668">
            <v>43000</v>
          </cell>
        </row>
        <row r="669">
          <cell r="E669" t="str">
            <v>15～64</v>
          </cell>
          <cell r="G669" t="str">
            <v>歳</v>
          </cell>
          <cell r="J669">
            <v>3367500</v>
          </cell>
          <cell r="K669">
            <v>1642600</v>
          </cell>
          <cell r="L669">
            <v>1724900</v>
          </cell>
          <cell r="M669">
            <v>708100</v>
          </cell>
          <cell r="O669">
            <v>338200</v>
          </cell>
          <cell r="P669">
            <v>370000</v>
          </cell>
          <cell r="Q669">
            <v>411400</v>
          </cell>
          <cell r="S669">
            <v>200600</v>
          </cell>
          <cell r="T669">
            <v>210800</v>
          </cell>
        </row>
        <row r="670">
          <cell r="E670" t="str">
            <v>65歳以上</v>
          </cell>
          <cell r="I670" t="str">
            <v>and over</v>
          </cell>
          <cell r="J670">
            <v>1090900</v>
          </cell>
          <cell r="K670">
            <v>460200</v>
          </cell>
          <cell r="L670">
            <v>630700</v>
          </cell>
          <cell r="M670">
            <v>226300</v>
          </cell>
          <cell r="O670">
            <v>98400</v>
          </cell>
          <cell r="P670">
            <v>127900</v>
          </cell>
          <cell r="Q670">
            <v>154900</v>
          </cell>
          <cell r="S670">
            <v>65800</v>
          </cell>
          <cell r="T670">
            <v>89100</v>
          </cell>
        </row>
        <row r="671">
          <cell r="F671" t="str">
            <v xml:space="preserve">75歳以上    </v>
          </cell>
          <cell r="I671" t="str">
            <v>and over</v>
          </cell>
          <cell r="J671">
            <v>486900</v>
          </cell>
          <cell r="K671">
            <v>181800</v>
          </cell>
          <cell r="L671">
            <v>305100</v>
          </cell>
          <cell r="M671">
            <v>98100</v>
          </cell>
          <cell r="O671">
            <v>36800</v>
          </cell>
          <cell r="P671">
            <v>61300</v>
          </cell>
          <cell r="Q671">
            <v>73100</v>
          </cell>
          <cell r="S671">
            <v>28100</v>
          </cell>
          <cell r="T671">
            <v>45000</v>
          </cell>
        </row>
        <row r="672">
          <cell r="F672" t="str">
            <v xml:space="preserve"> 85歳以上    </v>
          </cell>
          <cell r="I672" t="str">
            <v>and over</v>
          </cell>
          <cell r="J672">
            <v>119100</v>
          </cell>
          <cell r="K672">
            <v>30500</v>
          </cell>
          <cell r="L672">
            <v>88600</v>
          </cell>
          <cell r="M672">
            <v>24800</v>
          </cell>
          <cell r="O672">
            <v>6700</v>
          </cell>
          <cell r="P672">
            <v>18100</v>
          </cell>
          <cell r="Q672">
            <v>18000</v>
          </cell>
          <cell r="S672">
            <v>6000</v>
          </cell>
          <cell r="T672">
            <v>12000</v>
          </cell>
        </row>
        <row r="673">
          <cell r="C673" t="str">
            <v>平均年齢</v>
          </cell>
          <cell r="I673" t="str">
            <v>Average age</v>
          </cell>
          <cell r="J673">
            <v>43.8</v>
          </cell>
          <cell r="K673">
            <v>42.3</v>
          </cell>
          <cell r="L673">
            <v>45.1</v>
          </cell>
          <cell r="M673">
            <v>43.9</v>
          </cell>
          <cell r="O673">
            <v>42.7</v>
          </cell>
          <cell r="P673">
            <v>45.1</v>
          </cell>
          <cell r="Q673">
            <v>45.2</v>
          </cell>
          <cell r="S673">
            <v>43.3</v>
          </cell>
          <cell r="T673">
            <v>46.9</v>
          </cell>
        </row>
        <row r="674">
          <cell r="C674" t="str">
            <v>年齢中位数</v>
          </cell>
          <cell r="I674" t="str">
            <v>Median age</v>
          </cell>
          <cell r="J674">
            <v>44.3</v>
          </cell>
          <cell r="K674">
            <v>42.6</v>
          </cell>
          <cell r="L674">
            <v>45.8</v>
          </cell>
          <cell r="M674">
            <v>44.7</v>
          </cell>
          <cell r="O674">
            <v>43.5</v>
          </cell>
          <cell r="P674">
            <v>45.7</v>
          </cell>
          <cell r="Q674">
            <v>46.6</v>
          </cell>
          <cell r="S674">
            <v>45.3</v>
          </cell>
          <cell r="T674">
            <v>48.3</v>
          </cell>
        </row>
        <row r="675">
          <cell r="K675" t="str">
            <v>31 鳥   取   県 Tottori-ken</v>
          </cell>
          <cell r="O675" t="str">
            <v>32 島   根   県 Shimane-ken</v>
          </cell>
          <cell r="S675" t="str">
            <v>33 岡   山   県 Okayama-ken</v>
          </cell>
        </row>
        <row r="676">
          <cell r="C676" t="str">
            <v xml:space="preserve">総数    </v>
          </cell>
          <cell r="I676" t="str">
            <v>All ages</v>
          </cell>
          <cell r="J676">
            <v>606900</v>
          </cell>
          <cell r="K676">
            <v>288900</v>
          </cell>
          <cell r="L676">
            <v>318000</v>
          </cell>
          <cell r="M676">
            <v>742100</v>
          </cell>
          <cell r="O676">
            <v>353700</v>
          </cell>
          <cell r="P676">
            <v>388400</v>
          </cell>
          <cell r="Q676">
            <v>1957000</v>
          </cell>
          <cell r="S676">
            <v>938900</v>
          </cell>
          <cell r="T676">
            <v>1018100</v>
          </cell>
        </row>
        <row r="677">
          <cell r="E677" t="str">
            <v>0</v>
          </cell>
          <cell r="F677" t="str">
            <v xml:space="preserve"> ～  4</v>
          </cell>
          <cell r="G677" t="str">
            <v>歳</v>
          </cell>
          <cell r="I677" t="str">
            <v>years old</v>
          </cell>
          <cell r="J677">
            <v>24000</v>
          </cell>
          <cell r="K677">
            <v>11800</v>
          </cell>
          <cell r="L677">
            <v>12200</v>
          </cell>
          <cell r="M677">
            <v>28400</v>
          </cell>
          <cell r="O677">
            <v>14100</v>
          </cell>
          <cell r="P677">
            <v>14300</v>
          </cell>
          <cell r="Q677">
            <v>81900</v>
          </cell>
          <cell r="S677">
            <v>43200</v>
          </cell>
          <cell r="T677">
            <v>38700</v>
          </cell>
        </row>
        <row r="678">
          <cell r="E678" t="str">
            <v>5</v>
          </cell>
          <cell r="F678" t="str">
            <v xml:space="preserve"> ～  9</v>
          </cell>
          <cell r="J678">
            <v>25700</v>
          </cell>
          <cell r="K678">
            <v>11300</v>
          </cell>
          <cell r="L678">
            <v>14400</v>
          </cell>
          <cell r="M678">
            <v>32500</v>
          </cell>
          <cell r="O678">
            <v>17400</v>
          </cell>
          <cell r="P678">
            <v>15100</v>
          </cell>
          <cell r="Q678">
            <v>93400</v>
          </cell>
          <cell r="S678">
            <v>48600</v>
          </cell>
          <cell r="T678">
            <v>44900</v>
          </cell>
        </row>
        <row r="679">
          <cell r="E679" t="str">
            <v>10～14</v>
          </cell>
          <cell r="J679">
            <v>29600</v>
          </cell>
          <cell r="K679">
            <v>14300</v>
          </cell>
          <cell r="L679">
            <v>15300</v>
          </cell>
          <cell r="M679">
            <v>33800</v>
          </cell>
          <cell r="O679">
            <v>16900</v>
          </cell>
          <cell r="P679">
            <v>16800</v>
          </cell>
          <cell r="Q679">
            <v>90000</v>
          </cell>
          <cell r="S679">
            <v>45500</v>
          </cell>
          <cell r="T679">
            <v>44400</v>
          </cell>
        </row>
        <row r="680">
          <cell r="E680" t="str">
            <v>15～19</v>
          </cell>
          <cell r="J680">
            <v>30500</v>
          </cell>
          <cell r="K680">
            <v>17800</v>
          </cell>
          <cell r="L680">
            <v>12600</v>
          </cell>
          <cell r="M680">
            <v>37100</v>
          </cell>
          <cell r="O680">
            <v>19700</v>
          </cell>
          <cell r="P680">
            <v>17400</v>
          </cell>
          <cell r="Q680">
            <v>105300</v>
          </cell>
          <cell r="S680">
            <v>52800</v>
          </cell>
          <cell r="T680">
            <v>52600</v>
          </cell>
        </row>
        <row r="681">
          <cell r="E681" t="str">
            <v>20～24</v>
          </cell>
          <cell r="J681">
            <v>32700</v>
          </cell>
          <cell r="K681">
            <v>18400</v>
          </cell>
          <cell r="L681">
            <v>14300</v>
          </cell>
          <cell r="M681">
            <v>32800</v>
          </cell>
          <cell r="O681">
            <v>17600</v>
          </cell>
          <cell r="P681">
            <v>15200</v>
          </cell>
          <cell r="Q681">
            <v>101500</v>
          </cell>
          <cell r="S681">
            <v>51200</v>
          </cell>
          <cell r="T681">
            <v>50300</v>
          </cell>
        </row>
        <row r="682">
          <cell r="E682" t="str">
            <v>25～29</v>
          </cell>
          <cell r="J682">
            <v>32900</v>
          </cell>
          <cell r="K682">
            <v>15900</v>
          </cell>
          <cell r="L682">
            <v>17000</v>
          </cell>
          <cell r="M682">
            <v>34300</v>
          </cell>
          <cell r="O682">
            <v>16800</v>
          </cell>
          <cell r="P682">
            <v>17500</v>
          </cell>
          <cell r="Q682">
            <v>105700</v>
          </cell>
          <cell r="S682">
            <v>53000</v>
          </cell>
          <cell r="T682">
            <v>52700</v>
          </cell>
        </row>
        <row r="683">
          <cell r="E683" t="str">
            <v>30～34</v>
          </cell>
          <cell r="J683">
            <v>36500</v>
          </cell>
          <cell r="K683">
            <v>17200</v>
          </cell>
          <cell r="L683">
            <v>19300</v>
          </cell>
          <cell r="M683">
            <v>41900</v>
          </cell>
          <cell r="O683">
            <v>21900</v>
          </cell>
          <cell r="P683">
            <v>20000</v>
          </cell>
          <cell r="Q683">
            <v>134000</v>
          </cell>
          <cell r="S683">
            <v>69500</v>
          </cell>
          <cell r="T683">
            <v>64600</v>
          </cell>
        </row>
        <row r="684">
          <cell r="E684" t="str">
            <v>35～39</v>
          </cell>
          <cell r="J684">
            <v>31200</v>
          </cell>
          <cell r="K684">
            <v>16200</v>
          </cell>
          <cell r="L684">
            <v>15000</v>
          </cell>
          <cell r="M684">
            <v>35500</v>
          </cell>
          <cell r="O684">
            <v>17500</v>
          </cell>
          <cell r="P684">
            <v>18000</v>
          </cell>
          <cell r="Q684">
            <v>110300</v>
          </cell>
          <cell r="S684">
            <v>52700</v>
          </cell>
          <cell r="T684">
            <v>57600</v>
          </cell>
        </row>
        <row r="685">
          <cell r="E685" t="str">
            <v>40～44</v>
          </cell>
          <cell r="J685">
            <v>33900</v>
          </cell>
          <cell r="K685">
            <v>16900</v>
          </cell>
          <cell r="L685">
            <v>17000</v>
          </cell>
          <cell r="M685">
            <v>41900</v>
          </cell>
          <cell r="O685">
            <v>21100</v>
          </cell>
          <cell r="P685">
            <v>20800</v>
          </cell>
          <cell r="Q685">
            <v>115800</v>
          </cell>
          <cell r="S685">
            <v>58100</v>
          </cell>
          <cell r="T685">
            <v>57700</v>
          </cell>
        </row>
        <row r="686">
          <cell r="E686" t="str">
            <v>45～49</v>
          </cell>
          <cell r="J686">
            <v>39200</v>
          </cell>
          <cell r="K686">
            <v>19700</v>
          </cell>
          <cell r="L686">
            <v>19500</v>
          </cell>
          <cell r="M686">
            <v>45400</v>
          </cell>
          <cell r="O686">
            <v>22400</v>
          </cell>
          <cell r="P686">
            <v>22900</v>
          </cell>
          <cell r="Q686">
            <v>119500</v>
          </cell>
          <cell r="S686">
            <v>57800</v>
          </cell>
          <cell r="T686">
            <v>61700</v>
          </cell>
        </row>
        <row r="687">
          <cell r="E687" t="str">
            <v>50～54</v>
          </cell>
          <cell r="J687">
            <v>46200</v>
          </cell>
          <cell r="K687">
            <v>22700</v>
          </cell>
          <cell r="L687">
            <v>23500</v>
          </cell>
          <cell r="M687">
            <v>56500</v>
          </cell>
          <cell r="O687">
            <v>27300</v>
          </cell>
          <cell r="P687">
            <v>29200</v>
          </cell>
          <cell r="Q687">
            <v>125400</v>
          </cell>
          <cell r="S687">
            <v>61500</v>
          </cell>
          <cell r="T687">
            <v>63900</v>
          </cell>
        </row>
        <row r="688">
          <cell r="E688" t="str">
            <v>55～59</v>
          </cell>
          <cell r="J688">
            <v>50600</v>
          </cell>
          <cell r="K688">
            <v>22500</v>
          </cell>
          <cell r="L688">
            <v>28100</v>
          </cell>
          <cell r="M688">
            <v>64800</v>
          </cell>
          <cell r="O688">
            <v>34100</v>
          </cell>
          <cell r="P688">
            <v>30700</v>
          </cell>
          <cell r="Q688">
            <v>169900</v>
          </cell>
          <cell r="S688">
            <v>84700</v>
          </cell>
          <cell r="T688">
            <v>85200</v>
          </cell>
        </row>
        <row r="689">
          <cell r="E689" t="str">
            <v>60～64</v>
          </cell>
          <cell r="J689">
            <v>38700</v>
          </cell>
          <cell r="K689">
            <v>20300</v>
          </cell>
          <cell r="L689">
            <v>18400</v>
          </cell>
          <cell r="M689">
            <v>48800</v>
          </cell>
          <cell r="O689">
            <v>23100</v>
          </cell>
          <cell r="P689">
            <v>25700</v>
          </cell>
          <cell r="Q689">
            <v>138000</v>
          </cell>
          <cell r="S689">
            <v>68100</v>
          </cell>
          <cell r="T689">
            <v>69900</v>
          </cell>
        </row>
        <row r="690">
          <cell r="E690" t="str">
            <v>65～69</v>
          </cell>
          <cell r="J690">
            <v>35300</v>
          </cell>
          <cell r="K690">
            <v>15700</v>
          </cell>
          <cell r="L690">
            <v>19500</v>
          </cell>
          <cell r="M690">
            <v>46500</v>
          </cell>
          <cell r="O690">
            <v>22900</v>
          </cell>
          <cell r="P690">
            <v>23500</v>
          </cell>
          <cell r="Q690">
            <v>118600</v>
          </cell>
          <cell r="S690">
            <v>53400</v>
          </cell>
          <cell r="T690">
            <v>65300</v>
          </cell>
        </row>
        <row r="691">
          <cell r="E691" t="str">
            <v>70～74</v>
          </cell>
          <cell r="J691">
            <v>39300</v>
          </cell>
          <cell r="K691">
            <v>17300</v>
          </cell>
          <cell r="L691">
            <v>22000</v>
          </cell>
          <cell r="M691">
            <v>51300</v>
          </cell>
          <cell r="O691">
            <v>21700</v>
          </cell>
          <cell r="P691">
            <v>29500</v>
          </cell>
          <cell r="Q691">
            <v>120500</v>
          </cell>
          <cell r="S691">
            <v>57200</v>
          </cell>
          <cell r="T691">
            <v>63300</v>
          </cell>
        </row>
        <row r="692">
          <cell r="E692" t="str">
            <v>75～79</v>
          </cell>
          <cell r="J692">
            <v>32500</v>
          </cell>
          <cell r="K692">
            <v>14200</v>
          </cell>
          <cell r="L692">
            <v>18400</v>
          </cell>
          <cell r="M692">
            <v>44300</v>
          </cell>
          <cell r="O692">
            <v>16800</v>
          </cell>
          <cell r="P692">
            <v>27500</v>
          </cell>
          <cell r="Q692">
            <v>98600</v>
          </cell>
          <cell r="S692">
            <v>41500</v>
          </cell>
          <cell r="T692">
            <v>57100</v>
          </cell>
        </row>
        <row r="693">
          <cell r="E693" t="str">
            <v>80～84</v>
          </cell>
          <cell r="J693">
            <v>25400</v>
          </cell>
          <cell r="K693">
            <v>9800</v>
          </cell>
          <cell r="L693">
            <v>15600</v>
          </cell>
          <cell r="M693">
            <v>35900</v>
          </cell>
          <cell r="O693">
            <v>13400</v>
          </cell>
          <cell r="P693">
            <v>22500</v>
          </cell>
          <cell r="Q693">
            <v>64200</v>
          </cell>
          <cell r="S693">
            <v>22700</v>
          </cell>
          <cell r="T693">
            <v>41400</v>
          </cell>
        </row>
        <row r="694">
          <cell r="E694" t="str">
            <v>85～89</v>
          </cell>
          <cell r="J694">
            <v>13700</v>
          </cell>
          <cell r="K694">
            <v>4700</v>
          </cell>
          <cell r="L694">
            <v>9100</v>
          </cell>
          <cell r="M694">
            <v>17600</v>
          </cell>
          <cell r="O694">
            <v>5300</v>
          </cell>
          <cell r="P694">
            <v>12300</v>
          </cell>
          <cell r="Q694">
            <v>36800</v>
          </cell>
          <cell r="S694">
            <v>10000</v>
          </cell>
          <cell r="T694">
            <v>26800</v>
          </cell>
        </row>
        <row r="695">
          <cell r="E695" t="str">
            <v>90～94</v>
          </cell>
          <cell r="J695">
            <v>7300</v>
          </cell>
          <cell r="K695">
            <v>1600</v>
          </cell>
          <cell r="L695">
            <v>5700</v>
          </cell>
          <cell r="M695">
            <v>9000</v>
          </cell>
          <cell r="O695">
            <v>2400</v>
          </cell>
          <cell r="P695">
            <v>6600</v>
          </cell>
          <cell r="Q695">
            <v>18200</v>
          </cell>
          <cell r="S695">
            <v>4500</v>
          </cell>
          <cell r="T695">
            <v>13700</v>
          </cell>
        </row>
        <row r="696">
          <cell r="E696" t="str">
            <v>95～99</v>
          </cell>
          <cell r="J696">
            <v>1700</v>
          </cell>
          <cell r="K696">
            <v>400</v>
          </cell>
          <cell r="L696">
            <v>1300</v>
          </cell>
          <cell r="M696">
            <v>2800</v>
          </cell>
          <cell r="O696">
            <v>700</v>
          </cell>
          <cell r="P696">
            <v>2200</v>
          </cell>
          <cell r="Q696">
            <v>5000</v>
          </cell>
          <cell r="S696">
            <v>900</v>
          </cell>
          <cell r="T696">
            <v>4100</v>
          </cell>
        </row>
        <row r="697">
          <cell r="D697" t="str">
            <v>100</v>
          </cell>
          <cell r="F697" t="str">
            <v>歳以上</v>
          </cell>
          <cell r="I697" t="str">
            <v>and over</v>
          </cell>
          <cell r="J697">
            <v>100</v>
          </cell>
          <cell r="K697" t="str">
            <v>-</v>
          </cell>
          <cell r="L697">
            <v>100</v>
          </cell>
          <cell r="M697">
            <v>400</v>
          </cell>
          <cell r="O697">
            <v>100</v>
          </cell>
          <cell r="P697">
            <v>300</v>
          </cell>
          <cell r="Q697">
            <v>1200</v>
          </cell>
          <cell r="S697">
            <v>200</v>
          </cell>
          <cell r="T697">
            <v>1000</v>
          </cell>
        </row>
        <row r="698">
          <cell r="D698" t="str">
            <v>不詳</v>
          </cell>
          <cell r="I698" t="str">
            <v xml:space="preserve">Not </v>
          </cell>
          <cell r="J698" t="str">
            <v>-</v>
          </cell>
          <cell r="K698" t="str">
            <v>-</v>
          </cell>
          <cell r="L698" t="str">
            <v>-</v>
          </cell>
          <cell r="M698">
            <v>900</v>
          </cell>
          <cell r="O698">
            <v>500</v>
          </cell>
          <cell r="P698">
            <v>400</v>
          </cell>
          <cell r="Q698">
            <v>3200</v>
          </cell>
          <cell r="S698">
            <v>2000</v>
          </cell>
          <cell r="T698">
            <v>1200</v>
          </cell>
        </row>
        <row r="699">
          <cell r="I699" t="str">
            <v>　reported</v>
          </cell>
        </row>
        <row r="700">
          <cell r="D700" t="str">
            <v xml:space="preserve">（再掲）   </v>
          </cell>
          <cell r="I700" t="str">
            <v>(Recount)</v>
          </cell>
        </row>
        <row r="701">
          <cell r="E701" t="str">
            <v>15歳未</v>
          </cell>
          <cell r="G701" t="str">
            <v>満</v>
          </cell>
          <cell r="I701" t="str">
            <v>Under</v>
          </cell>
          <cell r="J701">
            <v>79300</v>
          </cell>
          <cell r="K701">
            <v>37500</v>
          </cell>
          <cell r="L701">
            <v>41800</v>
          </cell>
          <cell r="M701">
            <v>94600</v>
          </cell>
          <cell r="O701">
            <v>48400</v>
          </cell>
          <cell r="P701">
            <v>46200</v>
          </cell>
          <cell r="Q701">
            <v>265300</v>
          </cell>
          <cell r="S701">
            <v>137300</v>
          </cell>
          <cell r="T701">
            <v>128000</v>
          </cell>
        </row>
        <row r="702">
          <cell r="E702" t="str">
            <v>15～64</v>
          </cell>
          <cell r="G702" t="str">
            <v>歳</v>
          </cell>
          <cell r="J702">
            <v>372400</v>
          </cell>
          <cell r="K702">
            <v>187800</v>
          </cell>
          <cell r="L702">
            <v>184600</v>
          </cell>
          <cell r="M702">
            <v>438900</v>
          </cell>
          <cell r="O702">
            <v>221500</v>
          </cell>
          <cell r="P702">
            <v>217400</v>
          </cell>
          <cell r="Q702">
            <v>1225500</v>
          </cell>
          <cell r="S702">
            <v>609300</v>
          </cell>
          <cell r="T702">
            <v>616200</v>
          </cell>
        </row>
        <row r="703">
          <cell r="E703" t="str">
            <v>65歳以</v>
          </cell>
          <cell r="G703" t="str">
            <v>上</v>
          </cell>
          <cell r="I703" t="str">
            <v>and over</v>
          </cell>
          <cell r="J703">
            <v>155200</v>
          </cell>
          <cell r="K703">
            <v>63700</v>
          </cell>
          <cell r="L703">
            <v>91600</v>
          </cell>
          <cell r="M703">
            <v>207700</v>
          </cell>
          <cell r="O703">
            <v>83300</v>
          </cell>
          <cell r="P703">
            <v>124400</v>
          </cell>
          <cell r="Q703">
            <v>463100</v>
          </cell>
          <cell r="S703">
            <v>190400</v>
          </cell>
          <cell r="T703">
            <v>272800</v>
          </cell>
        </row>
        <row r="704">
          <cell r="F704" t="str">
            <v xml:space="preserve">75歳以上    </v>
          </cell>
          <cell r="I704" t="str">
            <v>and over</v>
          </cell>
          <cell r="J704">
            <v>80700</v>
          </cell>
          <cell r="K704">
            <v>30700</v>
          </cell>
          <cell r="L704">
            <v>50100</v>
          </cell>
          <cell r="M704">
            <v>110000</v>
          </cell>
          <cell r="O704">
            <v>38700</v>
          </cell>
          <cell r="P704">
            <v>71300</v>
          </cell>
          <cell r="Q704">
            <v>224000</v>
          </cell>
          <cell r="S704">
            <v>79800</v>
          </cell>
          <cell r="T704">
            <v>144200</v>
          </cell>
        </row>
        <row r="705">
          <cell r="F705" t="str">
            <v xml:space="preserve">　85歳以上    </v>
          </cell>
          <cell r="I705" t="str">
            <v>and over</v>
          </cell>
          <cell r="J705">
            <v>22800</v>
          </cell>
          <cell r="K705">
            <v>6700</v>
          </cell>
          <cell r="L705">
            <v>16100</v>
          </cell>
          <cell r="M705">
            <v>29800</v>
          </cell>
          <cell r="O705">
            <v>8400</v>
          </cell>
          <cell r="P705">
            <v>21300</v>
          </cell>
          <cell r="Q705">
            <v>61200</v>
          </cell>
          <cell r="S705">
            <v>15500</v>
          </cell>
          <cell r="T705">
            <v>45600</v>
          </cell>
        </row>
        <row r="706">
          <cell r="C706" t="str">
            <v>平均年齢</v>
          </cell>
          <cell r="I706" t="str">
            <v>Average age</v>
          </cell>
          <cell r="J706">
            <v>46.3</v>
          </cell>
          <cell r="K706">
            <v>44.5</v>
          </cell>
          <cell r="L706">
            <v>47.9</v>
          </cell>
          <cell r="M706">
            <v>47.7</v>
          </cell>
          <cell r="O706">
            <v>45.4</v>
          </cell>
          <cell r="P706">
            <v>49.8</v>
          </cell>
          <cell r="Q706">
            <v>45.2</v>
          </cell>
          <cell r="S706">
            <v>43.3</v>
          </cell>
          <cell r="T706">
            <v>46.9</v>
          </cell>
        </row>
        <row r="707">
          <cell r="C707" t="str">
            <v>年齢中位数</v>
          </cell>
          <cell r="I707" t="str">
            <v>Median age</v>
          </cell>
          <cell r="J707">
            <v>48.3</v>
          </cell>
          <cell r="K707">
            <v>46.2</v>
          </cell>
          <cell r="L707">
            <v>50.6</v>
          </cell>
          <cell r="M707">
            <v>50.6</v>
          </cell>
          <cell r="O707">
            <v>48.3</v>
          </cell>
          <cell r="P707">
            <v>52.9</v>
          </cell>
          <cell r="Q707">
            <v>46.6</v>
          </cell>
          <cell r="S707">
            <v>44.5</v>
          </cell>
          <cell r="T707">
            <v>48.6</v>
          </cell>
        </row>
        <row r="708">
          <cell r="K708" t="str">
            <v>31 鳥取県 市 部 All shi</v>
          </cell>
          <cell r="O708" t="str">
            <v>32 島根県 市 部 All shi</v>
          </cell>
          <cell r="S708" t="str">
            <v>33 岡山県 市 部 All shi</v>
          </cell>
        </row>
        <row r="709">
          <cell r="C709" t="str">
            <v xml:space="preserve">総数    </v>
          </cell>
          <cell r="I709" t="str">
            <v>All ages</v>
          </cell>
          <cell r="J709">
            <v>440300</v>
          </cell>
          <cell r="K709">
            <v>210900</v>
          </cell>
          <cell r="L709">
            <v>229400</v>
          </cell>
          <cell r="M709">
            <v>615000</v>
          </cell>
          <cell r="O709">
            <v>292400</v>
          </cell>
          <cell r="P709">
            <v>322500</v>
          </cell>
          <cell r="Q709">
            <v>1772800</v>
          </cell>
          <cell r="S709">
            <v>850600</v>
          </cell>
          <cell r="T709">
            <v>922200</v>
          </cell>
        </row>
        <row r="710">
          <cell r="E710" t="str">
            <v>0</v>
          </cell>
          <cell r="F710" t="str">
            <v xml:space="preserve"> ～  4</v>
          </cell>
          <cell r="G710" t="str">
            <v>歳</v>
          </cell>
          <cell r="I710" t="str">
            <v>years old</v>
          </cell>
          <cell r="J710">
            <v>18000</v>
          </cell>
          <cell r="K710">
            <v>8800</v>
          </cell>
          <cell r="L710">
            <v>9200</v>
          </cell>
          <cell r="M710">
            <v>22900</v>
          </cell>
          <cell r="O710">
            <v>11500</v>
          </cell>
          <cell r="P710">
            <v>11500</v>
          </cell>
          <cell r="Q710">
            <v>78600</v>
          </cell>
          <cell r="S710">
            <v>41000</v>
          </cell>
          <cell r="T710">
            <v>37500</v>
          </cell>
        </row>
        <row r="711">
          <cell r="E711" t="str">
            <v>5</v>
          </cell>
          <cell r="F711" t="str">
            <v xml:space="preserve"> ～  9</v>
          </cell>
          <cell r="J711">
            <v>19500</v>
          </cell>
          <cell r="K711">
            <v>8800</v>
          </cell>
          <cell r="L711">
            <v>10700</v>
          </cell>
          <cell r="M711">
            <v>27000</v>
          </cell>
          <cell r="O711">
            <v>14600</v>
          </cell>
          <cell r="P711">
            <v>12400</v>
          </cell>
          <cell r="Q711">
            <v>86500</v>
          </cell>
          <cell r="S711">
            <v>44700</v>
          </cell>
          <cell r="T711">
            <v>41800</v>
          </cell>
        </row>
        <row r="712">
          <cell r="E712" t="str">
            <v>10～14</v>
          </cell>
          <cell r="J712">
            <v>22100</v>
          </cell>
          <cell r="K712">
            <v>11100</v>
          </cell>
          <cell r="L712">
            <v>11000</v>
          </cell>
          <cell r="M712">
            <v>28700</v>
          </cell>
          <cell r="O712">
            <v>13900</v>
          </cell>
          <cell r="P712">
            <v>14800</v>
          </cell>
          <cell r="Q712">
            <v>80300</v>
          </cell>
          <cell r="S712">
            <v>40600</v>
          </cell>
          <cell r="T712">
            <v>39700</v>
          </cell>
        </row>
        <row r="713">
          <cell r="E713" t="str">
            <v>15～19</v>
          </cell>
          <cell r="J713">
            <v>21000</v>
          </cell>
          <cell r="K713">
            <v>12600</v>
          </cell>
          <cell r="L713">
            <v>8400</v>
          </cell>
          <cell r="M713">
            <v>31200</v>
          </cell>
          <cell r="O713">
            <v>16300</v>
          </cell>
          <cell r="P713">
            <v>14900</v>
          </cell>
          <cell r="Q713">
            <v>93300</v>
          </cell>
          <cell r="S713">
            <v>45800</v>
          </cell>
          <cell r="T713">
            <v>47500</v>
          </cell>
        </row>
        <row r="714">
          <cell r="E714" t="str">
            <v>20～24</v>
          </cell>
          <cell r="J714">
            <v>25800</v>
          </cell>
          <cell r="K714">
            <v>14500</v>
          </cell>
          <cell r="L714">
            <v>11300</v>
          </cell>
          <cell r="M714">
            <v>28800</v>
          </cell>
          <cell r="O714">
            <v>15100</v>
          </cell>
          <cell r="P714">
            <v>13800</v>
          </cell>
          <cell r="Q714">
            <v>92300</v>
          </cell>
          <cell r="S714">
            <v>46600</v>
          </cell>
          <cell r="T714">
            <v>45700</v>
          </cell>
        </row>
        <row r="715">
          <cell r="E715" t="str">
            <v>25～29</v>
          </cell>
          <cell r="J715">
            <v>26700</v>
          </cell>
          <cell r="K715">
            <v>13200</v>
          </cell>
          <cell r="L715">
            <v>13400</v>
          </cell>
          <cell r="M715">
            <v>28300</v>
          </cell>
          <cell r="O715">
            <v>14000</v>
          </cell>
          <cell r="P715">
            <v>14200</v>
          </cell>
          <cell r="Q715">
            <v>98300</v>
          </cell>
          <cell r="S715">
            <v>49300</v>
          </cell>
          <cell r="T715">
            <v>48900</v>
          </cell>
        </row>
        <row r="716">
          <cell r="E716" t="str">
            <v>30～34</v>
          </cell>
          <cell r="J716">
            <v>28600</v>
          </cell>
          <cell r="K716">
            <v>13200</v>
          </cell>
          <cell r="L716">
            <v>15400</v>
          </cell>
          <cell r="M716">
            <v>35800</v>
          </cell>
          <cell r="O716">
            <v>18900</v>
          </cell>
          <cell r="P716">
            <v>16900</v>
          </cell>
          <cell r="Q716">
            <v>125500</v>
          </cell>
          <cell r="S716">
            <v>65700</v>
          </cell>
          <cell r="T716">
            <v>59700</v>
          </cell>
        </row>
        <row r="717">
          <cell r="E717" t="str">
            <v>35～39</v>
          </cell>
          <cell r="J717">
            <v>24400</v>
          </cell>
          <cell r="K717">
            <v>12900</v>
          </cell>
          <cell r="L717">
            <v>11500</v>
          </cell>
          <cell r="M717">
            <v>29500</v>
          </cell>
          <cell r="O717">
            <v>13700</v>
          </cell>
          <cell r="P717">
            <v>15700</v>
          </cell>
          <cell r="Q717">
            <v>104100</v>
          </cell>
          <cell r="S717">
            <v>49600</v>
          </cell>
          <cell r="T717">
            <v>54600</v>
          </cell>
        </row>
        <row r="718">
          <cell r="E718" t="str">
            <v>40～44</v>
          </cell>
          <cell r="J718">
            <v>26300</v>
          </cell>
          <cell r="K718">
            <v>12700</v>
          </cell>
          <cell r="L718">
            <v>13600</v>
          </cell>
          <cell r="M718">
            <v>36300</v>
          </cell>
          <cell r="O718">
            <v>18100</v>
          </cell>
          <cell r="P718">
            <v>18200</v>
          </cell>
          <cell r="Q718">
            <v>105400</v>
          </cell>
          <cell r="S718">
            <v>53300</v>
          </cell>
          <cell r="T718">
            <v>52100</v>
          </cell>
        </row>
        <row r="719">
          <cell r="E719" t="str">
            <v>45～49</v>
          </cell>
          <cell r="J719">
            <v>27200</v>
          </cell>
          <cell r="K719">
            <v>13900</v>
          </cell>
          <cell r="L719">
            <v>13300</v>
          </cell>
          <cell r="M719">
            <v>36900</v>
          </cell>
          <cell r="O719">
            <v>18600</v>
          </cell>
          <cell r="P719">
            <v>18300</v>
          </cell>
          <cell r="Q719">
            <v>106200</v>
          </cell>
          <cell r="S719">
            <v>51500</v>
          </cell>
          <cell r="T719">
            <v>54700</v>
          </cell>
        </row>
        <row r="720">
          <cell r="E720" t="str">
            <v>50～54</v>
          </cell>
          <cell r="J720">
            <v>33000</v>
          </cell>
          <cell r="K720">
            <v>15900</v>
          </cell>
          <cell r="L720">
            <v>17100</v>
          </cell>
          <cell r="M720">
            <v>48300</v>
          </cell>
          <cell r="O720">
            <v>23300</v>
          </cell>
          <cell r="P720">
            <v>25000</v>
          </cell>
          <cell r="Q720">
            <v>112800</v>
          </cell>
          <cell r="S720">
            <v>55700</v>
          </cell>
          <cell r="T720">
            <v>57100</v>
          </cell>
        </row>
        <row r="721">
          <cell r="E721" t="str">
            <v>55～59</v>
          </cell>
          <cell r="J721">
            <v>36300</v>
          </cell>
          <cell r="K721">
            <v>15900</v>
          </cell>
          <cell r="L721">
            <v>20400</v>
          </cell>
          <cell r="M721">
            <v>54700</v>
          </cell>
          <cell r="O721">
            <v>28900</v>
          </cell>
          <cell r="P721">
            <v>25800</v>
          </cell>
          <cell r="Q721">
            <v>154800</v>
          </cell>
          <cell r="S721">
            <v>76500</v>
          </cell>
          <cell r="T721">
            <v>78300</v>
          </cell>
        </row>
        <row r="722">
          <cell r="E722" t="str">
            <v>60～64</v>
          </cell>
          <cell r="J722">
            <v>26900</v>
          </cell>
          <cell r="K722">
            <v>13600</v>
          </cell>
          <cell r="L722">
            <v>13300</v>
          </cell>
          <cell r="M722">
            <v>38900</v>
          </cell>
          <cell r="O722">
            <v>18400</v>
          </cell>
          <cell r="P722">
            <v>20500</v>
          </cell>
          <cell r="Q722">
            <v>124600</v>
          </cell>
          <cell r="S722">
            <v>61500</v>
          </cell>
          <cell r="T722">
            <v>63100</v>
          </cell>
        </row>
        <row r="723">
          <cell r="E723" t="str">
            <v>65～69</v>
          </cell>
          <cell r="J723">
            <v>26600</v>
          </cell>
          <cell r="K723">
            <v>11900</v>
          </cell>
          <cell r="L723">
            <v>14700</v>
          </cell>
          <cell r="M723">
            <v>37200</v>
          </cell>
          <cell r="O723">
            <v>18800</v>
          </cell>
          <cell r="P723">
            <v>18500</v>
          </cell>
          <cell r="Q723">
            <v>107100</v>
          </cell>
          <cell r="S723">
            <v>48300</v>
          </cell>
          <cell r="T723">
            <v>58800</v>
          </cell>
        </row>
        <row r="724">
          <cell r="E724" t="str">
            <v>70～74</v>
          </cell>
          <cell r="J724">
            <v>26000</v>
          </cell>
          <cell r="K724">
            <v>11600</v>
          </cell>
          <cell r="L724">
            <v>14400</v>
          </cell>
          <cell r="M724">
            <v>41000</v>
          </cell>
          <cell r="O724">
            <v>16700</v>
          </cell>
          <cell r="P724">
            <v>24300</v>
          </cell>
          <cell r="Q724">
            <v>106400</v>
          </cell>
          <cell r="S724">
            <v>50400</v>
          </cell>
          <cell r="T724">
            <v>56000</v>
          </cell>
        </row>
        <row r="725">
          <cell r="E725" t="str">
            <v>75～79</v>
          </cell>
          <cell r="J725">
            <v>21900</v>
          </cell>
          <cell r="K725">
            <v>9600</v>
          </cell>
          <cell r="L725">
            <v>12300</v>
          </cell>
          <cell r="M725">
            <v>35100</v>
          </cell>
          <cell r="O725">
            <v>13600</v>
          </cell>
          <cell r="P725">
            <v>21500</v>
          </cell>
          <cell r="Q725">
            <v>85400</v>
          </cell>
          <cell r="S725">
            <v>36100</v>
          </cell>
          <cell r="T725">
            <v>49300</v>
          </cell>
        </row>
        <row r="726">
          <cell r="E726" t="str">
            <v>80～84</v>
          </cell>
          <cell r="J726">
            <v>15600</v>
          </cell>
          <cell r="K726">
            <v>5900</v>
          </cell>
          <cell r="L726">
            <v>9700</v>
          </cell>
          <cell r="M726">
            <v>29200</v>
          </cell>
          <cell r="O726">
            <v>11200</v>
          </cell>
          <cell r="P726">
            <v>18100</v>
          </cell>
          <cell r="Q726">
            <v>55800</v>
          </cell>
          <cell r="S726">
            <v>19400</v>
          </cell>
          <cell r="T726">
            <v>36300</v>
          </cell>
        </row>
        <row r="727">
          <cell r="E727" t="str">
            <v>85～89</v>
          </cell>
          <cell r="J727">
            <v>8800</v>
          </cell>
          <cell r="K727">
            <v>3500</v>
          </cell>
          <cell r="L727">
            <v>5300</v>
          </cell>
          <cell r="M727">
            <v>14400</v>
          </cell>
          <cell r="O727">
            <v>3900</v>
          </cell>
          <cell r="P727">
            <v>10500</v>
          </cell>
          <cell r="Q727">
            <v>31900</v>
          </cell>
          <cell r="S727">
            <v>8500</v>
          </cell>
          <cell r="T727">
            <v>23400</v>
          </cell>
        </row>
        <row r="728">
          <cell r="E728" t="str">
            <v>90～94</v>
          </cell>
          <cell r="J728">
            <v>4400</v>
          </cell>
          <cell r="K728">
            <v>1100</v>
          </cell>
          <cell r="L728">
            <v>3300</v>
          </cell>
          <cell r="M728">
            <v>7100</v>
          </cell>
          <cell r="O728">
            <v>1900</v>
          </cell>
          <cell r="P728">
            <v>5200</v>
          </cell>
          <cell r="Q728">
            <v>15200</v>
          </cell>
          <cell r="S728">
            <v>3300</v>
          </cell>
          <cell r="T728">
            <v>11900</v>
          </cell>
        </row>
        <row r="729">
          <cell r="E729" t="str">
            <v>95～99</v>
          </cell>
          <cell r="J729">
            <v>1200</v>
          </cell>
          <cell r="K729">
            <v>300</v>
          </cell>
          <cell r="L729">
            <v>800</v>
          </cell>
          <cell r="M729">
            <v>2300</v>
          </cell>
          <cell r="O729">
            <v>600</v>
          </cell>
          <cell r="P729">
            <v>1700</v>
          </cell>
          <cell r="Q729">
            <v>4300</v>
          </cell>
          <cell r="S729">
            <v>700</v>
          </cell>
          <cell r="T729">
            <v>3700</v>
          </cell>
        </row>
        <row r="730">
          <cell r="D730" t="str">
            <v>100</v>
          </cell>
          <cell r="F730" t="str">
            <v>歳以上</v>
          </cell>
          <cell r="I730" t="str">
            <v>and over</v>
          </cell>
          <cell r="J730" t="str">
            <v>-</v>
          </cell>
          <cell r="K730" t="str">
            <v>-</v>
          </cell>
          <cell r="L730" t="str">
            <v>-</v>
          </cell>
          <cell r="M730">
            <v>300</v>
          </cell>
          <cell r="O730">
            <v>100</v>
          </cell>
          <cell r="P730">
            <v>300</v>
          </cell>
          <cell r="Q730">
            <v>900</v>
          </cell>
          <cell r="S730">
            <v>100</v>
          </cell>
          <cell r="T730">
            <v>800</v>
          </cell>
        </row>
        <row r="731">
          <cell r="D731" t="str">
            <v>不詳</v>
          </cell>
          <cell r="I731" t="str">
            <v xml:space="preserve">Not </v>
          </cell>
          <cell r="J731" t="str">
            <v>-</v>
          </cell>
          <cell r="K731" t="str">
            <v>-</v>
          </cell>
          <cell r="L731" t="str">
            <v>-</v>
          </cell>
          <cell r="M731">
            <v>900</v>
          </cell>
          <cell r="O731">
            <v>500</v>
          </cell>
          <cell r="P731">
            <v>400</v>
          </cell>
          <cell r="Q731">
            <v>3200</v>
          </cell>
          <cell r="S731">
            <v>2000</v>
          </cell>
          <cell r="T731">
            <v>1200</v>
          </cell>
        </row>
        <row r="732">
          <cell r="I732" t="str">
            <v xml:space="preserve"> reported</v>
          </cell>
        </row>
        <row r="733">
          <cell r="D733" t="str">
            <v xml:space="preserve">（再掲）    </v>
          </cell>
          <cell r="I733" t="str">
            <v>(Recount)</v>
          </cell>
        </row>
        <row r="734">
          <cell r="E734" t="str">
            <v xml:space="preserve">15歳未満    </v>
          </cell>
          <cell r="I734" t="str">
            <v>Under</v>
          </cell>
          <cell r="J734">
            <v>59500</v>
          </cell>
          <cell r="K734">
            <v>28600</v>
          </cell>
          <cell r="L734">
            <v>30900</v>
          </cell>
          <cell r="M734">
            <v>78700</v>
          </cell>
          <cell r="O734">
            <v>39900</v>
          </cell>
          <cell r="P734">
            <v>38800</v>
          </cell>
          <cell r="Q734">
            <v>245300</v>
          </cell>
          <cell r="S734">
            <v>126300</v>
          </cell>
          <cell r="T734">
            <v>119100</v>
          </cell>
        </row>
        <row r="735">
          <cell r="E735" t="str">
            <v>15～64</v>
          </cell>
          <cell r="G735" t="str">
            <v>歳</v>
          </cell>
          <cell r="J735">
            <v>276200</v>
          </cell>
          <cell r="K735">
            <v>138400</v>
          </cell>
          <cell r="L735">
            <v>137800</v>
          </cell>
          <cell r="M735">
            <v>368600</v>
          </cell>
          <cell r="O735">
            <v>185200</v>
          </cell>
          <cell r="P735">
            <v>183400</v>
          </cell>
          <cell r="Q735">
            <v>1117200</v>
          </cell>
          <cell r="S735">
            <v>555400</v>
          </cell>
          <cell r="T735">
            <v>561800</v>
          </cell>
        </row>
        <row r="736">
          <cell r="E736" t="str">
            <v>65歳以上</v>
          </cell>
          <cell r="I736" t="str">
            <v>and over</v>
          </cell>
          <cell r="J736">
            <v>104600</v>
          </cell>
          <cell r="K736">
            <v>43900</v>
          </cell>
          <cell r="L736">
            <v>60700</v>
          </cell>
          <cell r="M736">
            <v>166800</v>
          </cell>
          <cell r="O736">
            <v>66800</v>
          </cell>
          <cell r="P736">
            <v>100000</v>
          </cell>
          <cell r="Q736">
            <v>407100</v>
          </cell>
          <cell r="S736">
            <v>166900</v>
          </cell>
          <cell r="T736">
            <v>240200</v>
          </cell>
        </row>
        <row r="737">
          <cell r="F737" t="str">
            <v xml:space="preserve">75歳以上    </v>
          </cell>
          <cell r="I737" t="str">
            <v>and over</v>
          </cell>
          <cell r="J737">
            <v>52000</v>
          </cell>
          <cell r="K737">
            <v>20400</v>
          </cell>
          <cell r="L737">
            <v>31600</v>
          </cell>
          <cell r="M737">
            <v>88600</v>
          </cell>
          <cell r="O737">
            <v>31300</v>
          </cell>
          <cell r="P737">
            <v>57300</v>
          </cell>
          <cell r="Q737">
            <v>193500</v>
          </cell>
          <cell r="S737">
            <v>68300</v>
          </cell>
          <cell r="T737">
            <v>125300</v>
          </cell>
        </row>
        <row r="738">
          <cell r="F738" t="str">
            <v xml:space="preserve"> 85歳以上    </v>
          </cell>
          <cell r="I738" t="str">
            <v>and over</v>
          </cell>
          <cell r="J738">
            <v>14400</v>
          </cell>
          <cell r="K738">
            <v>4900</v>
          </cell>
          <cell r="L738">
            <v>9500</v>
          </cell>
          <cell r="M738">
            <v>24200</v>
          </cell>
          <cell r="O738">
            <v>6500</v>
          </cell>
          <cell r="P738">
            <v>17700</v>
          </cell>
          <cell r="Q738">
            <v>52300</v>
          </cell>
          <cell r="S738">
            <v>12700</v>
          </cell>
          <cell r="T738">
            <v>39600</v>
          </cell>
        </row>
        <row r="739">
          <cell r="C739" t="str">
            <v>平均年齢</v>
          </cell>
          <cell r="I739" t="str">
            <v>Average age</v>
          </cell>
          <cell r="J739">
            <v>45.1</v>
          </cell>
          <cell r="K739">
            <v>43.4</v>
          </cell>
          <cell r="L739">
            <v>46.7</v>
          </cell>
          <cell r="M739">
            <v>47.3</v>
          </cell>
          <cell r="O739">
            <v>45.1</v>
          </cell>
          <cell r="P739">
            <v>49.3</v>
          </cell>
          <cell r="Q739">
            <v>44.8</v>
          </cell>
          <cell r="S739">
            <v>43</v>
          </cell>
          <cell r="T739">
            <v>46.4</v>
          </cell>
        </row>
        <row r="740">
          <cell r="C740" t="str">
            <v>年齢中位数</v>
          </cell>
          <cell r="I740" t="str">
            <v>Median age</v>
          </cell>
          <cell r="J740">
            <v>46.4</v>
          </cell>
          <cell r="K740">
            <v>44.4</v>
          </cell>
          <cell r="L740">
            <v>48.6</v>
          </cell>
          <cell r="M740">
            <v>50.2</v>
          </cell>
          <cell r="O740">
            <v>47.9</v>
          </cell>
          <cell r="P740">
            <v>52.2</v>
          </cell>
          <cell r="Q740">
            <v>46</v>
          </cell>
          <cell r="S740">
            <v>43.8</v>
          </cell>
          <cell r="T740">
            <v>47.8</v>
          </cell>
        </row>
        <row r="741">
          <cell r="K741" t="str">
            <v>34 広   島   県 Hiroshima-ken</v>
          </cell>
          <cell r="O741" t="str">
            <v>35 山   口   県 Yamaguchi-ken</v>
          </cell>
          <cell r="S741" t="str">
            <v>36 徳   島   県 Tokushima-ken</v>
          </cell>
        </row>
        <row r="742">
          <cell r="C742" t="str">
            <v xml:space="preserve">総数    </v>
          </cell>
          <cell r="I742" t="str">
            <v>All ages</v>
          </cell>
          <cell r="J742">
            <v>2876800</v>
          </cell>
          <cell r="K742">
            <v>1380200</v>
          </cell>
          <cell r="L742">
            <v>1496700</v>
          </cell>
          <cell r="M742">
            <v>1492600</v>
          </cell>
          <cell r="O742">
            <v>705100</v>
          </cell>
          <cell r="P742">
            <v>787500</v>
          </cell>
          <cell r="Q742">
            <v>810000</v>
          </cell>
          <cell r="S742">
            <v>389300</v>
          </cell>
          <cell r="T742">
            <v>420700</v>
          </cell>
        </row>
        <row r="743">
          <cell r="E743" t="str">
            <v>0</v>
          </cell>
          <cell r="F743" t="str">
            <v xml:space="preserve"> ～  4</v>
          </cell>
          <cell r="G743" t="str">
            <v>歳</v>
          </cell>
          <cell r="I743" t="str">
            <v>years old</v>
          </cell>
          <cell r="J743">
            <v>127500</v>
          </cell>
          <cell r="K743">
            <v>67500</v>
          </cell>
          <cell r="L743">
            <v>60000</v>
          </cell>
          <cell r="M743">
            <v>58000</v>
          </cell>
          <cell r="O743">
            <v>30500</v>
          </cell>
          <cell r="P743">
            <v>27500</v>
          </cell>
          <cell r="Q743">
            <v>30400</v>
          </cell>
          <cell r="S743">
            <v>16800</v>
          </cell>
          <cell r="T743">
            <v>13600</v>
          </cell>
        </row>
        <row r="744">
          <cell r="E744" t="str">
            <v>5</v>
          </cell>
          <cell r="F744" t="str">
            <v xml:space="preserve"> ～  9</v>
          </cell>
          <cell r="J744">
            <v>131400</v>
          </cell>
          <cell r="K744">
            <v>64500</v>
          </cell>
          <cell r="L744">
            <v>66900</v>
          </cell>
          <cell r="M744">
            <v>60500</v>
          </cell>
          <cell r="O744">
            <v>34600</v>
          </cell>
          <cell r="P744">
            <v>25900</v>
          </cell>
          <cell r="Q744">
            <v>33900</v>
          </cell>
          <cell r="S744">
            <v>18800</v>
          </cell>
          <cell r="T744">
            <v>15100</v>
          </cell>
        </row>
        <row r="745">
          <cell r="E745" t="str">
            <v>10～14</v>
          </cell>
          <cell r="J745">
            <v>140100</v>
          </cell>
          <cell r="K745">
            <v>69700</v>
          </cell>
          <cell r="L745">
            <v>70300</v>
          </cell>
          <cell r="M745">
            <v>70200</v>
          </cell>
          <cell r="O745">
            <v>34700</v>
          </cell>
          <cell r="P745">
            <v>35500</v>
          </cell>
          <cell r="Q745">
            <v>36600</v>
          </cell>
          <cell r="S745">
            <v>19600</v>
          </cell>
          <cell r="T745">
            <v>17100</v>
          </cell>
        </row>
        <row r="746">
          <cell r="E746" t="str">
            <v>15～19</v>
          </cell>
          <cell r="J746">
            <v>155500</v>
          </cell>
          <cell r="K746">
            <v>81300</v>
          </cell>
          <cell r="L746">
            <v>74300</v>
          </cell>
          <cell r="M746">
            <v>69900</v>
          </cell>
          <cell r="O746">
            <v>35200</v>
          </cell>
          <cell r="P746">
            <v>34700</v>
          </cell>
          <cell r="Q746">
            <v>42200</v>
          </cell>
          <cell r="S746">
            <v>21500</v>
          </cell>
          <cell r="T746">
            <v>20700</v>
          </cell>
        </row>
        <row r="747">
          <cell r="E747" t="str">
            <v>20～24</v>
          </cell>
          <cell r="J747">
            <v>146600</v>
          </cell>
          <cell r="K747">
            <v>72000</v>
          </cell>
          <cell r="L747">
            <v>74600</v>
          </cell>
          <cell r="M747">
            <v>64600</v>
          </cell>
          <cell r="O747">
            <v>32000</v>
          </cell>
          <cell r="P747">
            <v>32600</v>
          </cell>
          <cell r="Q747">
            <v>36900</v>
          </cell>
          <cell r="S747">
            <v>17900</v>
          </cell>
          <cell r="T747">
            <v>19000</v>
          </cell>
        </row>
        <row r="748">
          <cell r="E748" t="str">
            <v>25～29</v>
          </cell>
          <cell r="J748">
            <v>171500</v>
          </cell>
          <cell r="K748">
            <v>84800</v>
          </cell>
          <cell r="L748">
            <v>86700</v>
          </cell>
          <cell r="M748">
            <v>73400</v>
          </cell>
          <cell r="O748">
            <v>36700</v>
          </cell>
          <cell r="P748">
            <v>36800</v>
          </cell>
          <cell r="Q748">
            <v>40900</v>
          </cell>
          <cell r="S748">
            <v>19700</v>
          </cell>
          <cell r="T748">
            <v>21200</v>
          </cell>
        </row>
        <row r="749">
          <cell r="E749" t="str">
            <v>30～34</v>
          </cell>
          <cell r="J749">
            <v>216100</v>
          </cell>
          <cell r="K749">
            <v>108900</v>
          </cell>
          <cell r="L749">
            <v>107200</v>
          </cell>
          <cell r="M749">
            <v>89700</v>
          </cell>
          <cell r="O749">
            <v>45500</v>
          </cell>
          <cell r="P749">
            <v>44200</v>
          </cell>
          <cell r="Q749">
            <v>48600</v>
          </cell>
          <cell r="S749">
            <v>25500</v>
          </cell>
          <cell r="T749">
            <v>23200</v>
          </cell>
        </row>
        <row r="750">
          <cell r="E750" t="str">
            <v>35～39</v>
          </cell>
          <cell r="J750">
            <v>179200</v>
          </cell>
          <cell r="K750">
            <v>89800</v>
          </cell>
          <cell r="L750">
            <v>89400</v>
          </cell>
          <cell r="M750">
            <v>78600</v>
          </cell>
          <cell r="O750">
            <v>39500</v>
          </cell>
          <cell r="P750">
            <v>39100</v>
          </cell>
          <cell r="Q750">
            <v>42500</v>
          </cell>
          <cell r="S750">
            <v>20700</v>
          </cell>
          <cell r="T750">
            <v>21800</v>
          </cell>
        </row>
        <row r="751">
          <cell r="E751" t="str">
            <v>40～44</v>
          </cell>
          <cell r="J751">
            <v>166000</v>
          </cell>
          <cell r="K751">
            <v>80300</v>
          </cell>
          <cell r="L751">
            <v>85700</v>
          </cell>
          <cell r="M751">
            <v>83700</v>
          </cell>
          <cell r="O751">
            <v>38700</v>
          </cell>
          <cell r="P751">
            <v>45000</v>
          </cell>
          <cell r="Q751">
            <v>46400</v>
          </cell>
          <cell r="S751">
            <v>21500</v>
          </cell>
          <cell r="T751">
            <v>24900</v>
          </cell>
        </row>
        <row r="752">
          <cell r="E752" t="str">
            <v>45～49</v>
          </cell>
          <cell r="J752">
            <v>175300</v>
          </cell>
          <cell r="K752">
            <v>87100</v>
          </cell>
          <cell r="L752">
            <v>88200</v>
          </cell>
          <cell r="M752">
            <v>85200</v>
          </cell>
          <cell r="O752">
            <v>39900</v>
          </cell>
          <cell r="P752">
            <v>45300</v>
          </cell>
          <cell r="Q752">
            <v>51300</v>
          </cell>
          <cell r="S752">
            <v>24400</v>
          </cell>
          <cell r="T752">
            <v>26900</v>
          </cell>
        </row>
        <row r="753">
          <cell r="E753" t="str">
            <v>50～54</v>
          </cell>
          <cell r="J753">
            <v>198800</v>
          </cell>
          <cell r="K753">
            <v>94500</v>
          </cell>
          <cell r="L753">
            <v>104300</v>
          </cell>
          <cell r="M753">
            <v>113400</v>
          </cell>
          <cell r="O753">
            <v>56400</v>
          </cell>
          <cell r="P753">
            <v>57000</v>
          </cell>
          <cell r="Q753">
            <v>63400</v>
          </cell>
          <cell r="S753">
            <v>32200</v>
          </cell>
          <cell r="T753">
            <v>31200</v>
          </cell>
        </row>
        <row r="754">
          <cell r="E754" t="str">
            <v>55～59</v>
          </cell>
          <cell r="J754">
            <v>259100</v>
          </cell>
          <cell r="K754">
            <v>129200</v>
          </cell>
          <cell r="L754">
            <v>129800</v>
          </cell>
          <cell r="M754">
            <v>132600</v>
          </cell>
          <cell r="O754">
            <v>63200</v>
          </cell>
          <cell r="P754">
            <v>69400</v>
          </cell>
          <cell r="Q754">
            <v>76100</v>
          </cell>
          <cell r="S754">
            <v>38100</v>
          </cell>
          <cell r="T754">
            <v>38000</v>
          </cell>
        </row>
        <row r="755">
          <cell r="E755" t="str">
            <v>60～64</v>
          </cell>
          <cell r="J755">
            <v>195900</v>
          </cell>
          <cell r="K755">
            <v>96800</v>
          </cell>
          <cell r="L755">
            <v>99100</v>
          </cell>
          <cell r="M755">
            <v>113100</v>
          </cell>
          <cell r="O755">
            <v>54500</v>
          </cell>
          <cell r="P755">
            <v>58700</v>
          </cell>
          <cell r="Q755">
            <v>56400</v>
          </cell>
          <cell r="S755">
            <v>27200</v>
          </cell>
          <cell r="T755">
            <v>29200</v>
          </cell>
        </row>
        <row r="756">
          <cell r="E756" t="str">
            <v>65～69</v>
          </cell>
          <cell r="J756">
            <v>163900</v>
          </cell>
          <cell r="K756">
            <v>76600</v>
          </cell>
          <cell r="L756">
            <v>87400</v>
          </cell>
          <cell r="M756">
            <v>104600</v>
          </cell>
          <cell r="O756">
            <v>49200</v>
          </cell>
          <cell r="P756">
            <v>55400</v>
          </cell>
          <cell r="Q756">
            <v>55900</v>
          </cell>
          <cell r="S756">
            <v>27400</v>
          </cell>
          <cell r="T756">
            <v>28400</v>
          </cell>
        </row>
        <row r="757">
          <cell r="E757" t="str">
            <v>70～74</v>
          </cell>
          <cell r="J757">
            <v>148400</v>
          </cell>
          <cell r="K757">
            <v>65200</v>
          </cell>
          <cell r="L757">
            <v>83200</v>
          </cell>
          <cell r="M757">
            <v>101400</v>
          </cell>
          <cell r="O757">
            <v>43400</v>
          </cell>
          <cell r="P757">
            <v>58000</v>
          </cell>
          <cell r="Q757">
            <v>51700</v>
          </cell>
          <cell r="S757">
            <v>22200</v>
          </cell>
          <cell r="T757">
            <v>29500</v>
          </cell>
        </row>
        <row r="758">
          <cell r="E758" t="str">
            <v>75～79</v>
          </cell>
          <cell r="J758">
            <v>128700</v>
          </cell>
          <cell r="K758">
            <v>55100</v>
          </cell>
          <cell r="L758">
            <v>73600</v>
          </cell>
          <cell r="M758">
            <v>84100</v>
          </cell>
          <cell r="O758">
            <v>34000</v>
          </cell>
          <cell r="P758">
            <v>50200</v>
          </cell>
          <cell r="Q758">
            <v>45100</v>
          </cell>
          <cell r="S758">
            <v>19100</v>
          </cell>
          <cell r="T758">
            <v>26000</v>
          </cell>
        </row>
        <row r="759">
          <cell r="E759" t="str">
            <v>80～84</v>
          </cell>
          <cell r="J759">
            <v>90200</v>
          </cell>
          <cell r="K759">
            <v>33100</v>
          </cell>
          <cell r="L759">
            <v>57100</v>
          </cell>
          <cell r="M759">
            <v>57600</v>
          </cell>
          <cell r="O759">
            <v>21300</v>
          </cell>
          <cell r="P759">
            <v>36200</v>
          </cell>
          <cell r="Q759">
            <v>27100</v>
          </cell>
          <cell r="S759">
            <v>10000</v>
          </cell>
          <cell r="T759">
            <v>17100</v>
          </cell>
        </row>
        <row r="760">
          <cell r="E760" t="str">
            <v>85～89</v>
          </cell>
          <cell r="J760">
            <v>48800</v>
          </cell>
          <cell r="K760">
            <v>14900</v>
          </cell>
          <cell r="L760">
            <v>33900</v>
          </cell>
          <cell r="M760">
            <v>30500</v>
          </cell>
          <cell r="O760">
            <v>10000</v>
          </cell>
          <cell r="P760">
            <v>20500</v>
          </cell>
          <cell r="Q760">
            <v>13900</v>
          </cell>
          <cell r="S760">
            <v>3700</v>
          </cell>
          <cell r="T760">
            <v>10200</v>
          </cell>
        </row>
        <row r="761">
          <cell r="E761" t="str">
            <v>90～94</v>
          </cell>
          <cell r="J761">
            <v>25100</v>
          </cell>
          <cell r="K761">
            <v>6500</v>
          </cell>
          <cell r="L761">
            <v>18600</v>
          </cell>
          <cell r="M761">
            <v>15500</v>
          </cell>
          <cell r="O761">
            <v>3900</v>
          </cell>
          <cell r="P761">
            <v>11600</v>
          </cell>
          <cell r="Q761">
            <v>8100</v>
          </cell>
          <cell r="S761">
            <v>2400</v>
          </cell>
          <cell r="T761">
            <v>5700</v>
          </cell>
        </row>
        <row r="762">
          <cell r="E762" t="str">
            <v>95～99</v>
          </cell>
          <cell r="J762">
            <v>6000</v>
          </cell>
          <cell r="K762">
            <v>1200</v>
          </cell>
          <cell r="L762">
            <v>4800</v>
          </cell>
          <cell r="M762">
            <v>4000</v>
          </cell>
          <cell r="O762">
            <v>800</v>
          </cell>
          <cell r="P762">
            <v>3200</v>
          </cell>
          <cell r="Q762">
            <v>2200</v>
          </cell>
          <cell r="S762">
            <v>500</v>
          </cell>
          <cell r="T762">
            <v>1700</v>
          </cell>
        </row>
        <row r="763">
          <cell r="D763" t="str">
            <v>100</v>
          </cell>
          <cell r="F763" t="str">
            <v>歳以上</v>
          </cell>
          <cell r="I763" t="str">
            <v>and over</v>
          </cell>
          <cell r="J763">
            <v>1200</v>
          </cell>
          <cell r="K763">
            <v>200</v>
          </cell>
          <cell r="L763">
            <v>1100</v>
          </cell>
          <cell r="M763">
            <v>500</v>
          </cell>
          <cell r="O763" t="str">
            <v>-</v>
          </cell>
          <cell r="P763">
            <v>500</v>
          </cell>
          <cell r="Q763">
            <v>200</v>
          </cell>
          <cell r="S763">
            <v>100</v>
          </cell>
          <cell r="T763">
            <v>100</v>
          </cell>
        </row>
        <row r="764">
          <cell r="D764" t="str">
            <v>不詳</v>
          </cell>
          <cell r="I764" t="str">
            <v xml:space="preserve">Not </v>
          </cell>
          <cell r="J764">
            <v>1500</v>
          </cell>
          <cell r="K764">
            <v>1100</v>
          </cell>
          <cell r="L764">
            <v>400</v>
          </cell>
          <cell r="M764">
            <v>1400</v>
          </cell>
          <cell r="O764">
            <v>1100</v>
          </cell>
          <cell r="P764">
            <v>300</v>
          </cell>
          <cell r="Q764">
            <v>200</v>
          </cell>
          <cell r="S764">
            <v>100</v>
          </cell>
          <cell r="T764">
            <v>100</v>
          </cell>
        </row>
        <row r="765">
          <cell r="I765" t="str">
            <v>　reported</v>
          </cell>
        </row>
        <row r="766">
          <cell r="D766" t="str">
            <v xml:space="preserve">（再掲）   </v>
          </cell>
          <cell r="I766" t="str">
            <v>(Recount)</v>
          </cell>
        </row>
        <row r="767">
          <cell r="E767" t="str">
            <v>15歳未</v>
          </cell>
          <cell r="G767" t="str">
            <v>満</v>
          </cell>
          <cell r="I767" t="str">
            <v>Under</v>
          </cell>
          <cell r="J767">
            <v>398900</v>
          </cell>
          <cell r="K767">
            <v>201700</v>
          </cell>
          <cell r="L767">
            <v>197200</v>
          </cell>
          <cell r="M767">
            <v>188600</v>
          </cell>
          <cell r="O767">
            <v>99800</v>
          </cell>
          <cell r="P767">
            <v>88900</v>
          </cell>
          <cell r="Q767">
            <v>100900</v>
          </cell>
          <cell r="S767">
            <v>55100</v>
          </cell>
          <cell r="T767">
            <v>45800</v>
          </cell>
        </row>
        <row r="768">
          <cell r="E768" t="str">
            <v>15～64</v>
          </cell>
          <cell r="G768" t="str">
            <v>歳</v>
          </cell>
          <cell r="J768">
            <v>1864000</v>
          </cell>
          <cell r="K768">
            <v>924700</v>
          </cell>
          <cell r="L768">
            <v>939300</v>
          </cell>
          <cell r="M768">
            <v>904300</v>
          </cell>
          <cell r="O768">
            <v>441500</v>
          </cell>
          <cell r="P768">
            <v>462800</v>
          </cell>
          <cell r="Q768">
            <v>504700</v>
          </cell>
          <cell r="S768">
            <v>248500</v>
          </cell>
          <cell r="T768">
            <v>256200</v>
          </cell>
        </row>
        <row r="769">
          <cell r="E769" t="str">
            <v>65歳以</v>
          </cell>
          <cell r="G769" t="str">
            <v>上</v>
          </cell>
          <cell r="I769" t="str">
            <v>and over</v>
          </cell>
          <cell r="J769">
            <v>612400</v>
          </cell>
          <cell r="K769">
            <v>252700</v>
          </cell>
          <cell r="L769">
            <v>359700</v>
          </cell>
          <cell r="M769">
            <v>398200</v>
          </cell>
          <cell r="O769">
            <v>162700</v>
          </cell>
          <cell r="P769">
            <v>235500</v>
          </cell>
          <cell r="Q769">
            <v>204200</v>
          </cell>
          <cell r="S769">
            <v>85500</v>
          </cell>
          <cell r="T769">
            <v>118700</v>
          </cell>
        </row>
        <row r="770">
          <cell r="F770" t="str">
            <v xml:space="preserve">75歳以上    </v>
          </cell>
          <cell r="I770" t="str">
            <v>and over</v>
          </cell>
          <cell r="J770">
            <v>300000</v>
          </cell>
          <cell r="K770">
            <v>110900</v>
          </cell>
          <cell r="L770">
            <v>189100</v>
          </cell>
          <cell r="M770">
            <v>192200</v>
          </cell>
          <cell r="O770">
            <v>70100</v>
          </cell>
          <cell r="P770">
            <v>122100</v>
          </cell>
          <cell r="Q770">
            <v>96600</v>
          </cell>
          <cell r="S770">
            <v>35800</v>
          </cell>
          <cell r="T770">
            <v>60700</v>
          </cell>
        </row>
        <row r="771">
          <cell r="F771" t="str">
            <v xml:space="preserve">　85歳以上    </v>
          </cell>
          <cell r="I771" t="str">
            <v>and over</v>
          </cell>
          <cell r="J771">
            <v>81100</v>
          </cell>
          <cell r="K771">
            <v>22700</v>
          </cell>
          <cell r="L771">
            <v>58300</v>
          </cell>
          <cell r="M771">
            <v>50500</v>
          </cell>
          <cell r="O771">
            <v>14800</v>
          </cell>
          <cell r="P771">
            <v>35800</v>
          </cell>
          <cell r="Q771">
            <v>24400</v>
          </cell>
          <cell r="S771">
            <v>6700</v>
          </cell>
          <cell r="T771">
            <v>17700</v>
          </cell>
        </row>
        <row r="772">
          <cell r="C772" t="str">
            <v>平均年齢</v>
          </cell>
          <cell r="I772" t="str">
            <v>Average age</v>
          </cell>
          <cell r="J772">
            <v>44.2</v>
          </cell>
          <cell r="K772">
            <v>42.6</v>
          </cell>
          <cell r="L772">
            <v>45.6</v>
          </cell>
          <cell r="M772">
            <v>47.3</v>
          </cell>
          <cell r="O772">
            <v>45.1</v>
          </cell>
          <cell r="P772">
            <v>49.2</v>
          </cell>
          <cell r="Q772">
            <v>46.6</v>
          </cell>
          <cell r="S772">
            <v>44.6</v>
          </cell>
          <cell r="T772">
            <v>48.4</v>
          </cell>
        </row>
        <row r="773">
          <cell r="C773" t="str">
            <v>年齢中位数</v>
          </cell>
          <cell r="I773" t="str">
            <v>Median age</v>
          </cell>
          <cell r="J773">
            <v>45.1</v>
          </cell>
          <cell r="K773">
            <v>43.1</v>
          </cell>
          <cell r="L773">
            <v>46.8</v>
          </cell>
          <cell r="M773">
            <v>50.6</v>
          </cell>
          <cell r="O773">
            <v>47.9</v>
          </cell>
          <cell r="P773">
            <v>52.7</v>
          </cell>
          <cell r="Q773">
            <v>49.5</v>
          </cell>
          <cell r="S773">
            <v>47.4</v>
          </cell>
          <cell r="T773">
            <v>51.3</v>
          </cell>
        </row>
        <row r="774">
          <cell r="K774" t="str">
            <v>34 広島県 市 部 All shi</v>
          </cell>
          <cell r="O774" t="str">
            <v>35 山口県 市 部 All shi</v>
          </cell>
          <cell r="S774" t="str">
            <v>36 徳島県 市 部 All shi</v>
          </cell>
        </row>
        <row r="775">
          <cell r="C775" t="str">
            <v xml:space="preserve">総数    </v>
          </cell>
          <cell r="I775" t="str">
            <v>All ages</v>
          </cell>
          <cell r="J775">
            <v>2612600</v>
          </cell>
          <cell r="K775">
            <v>1253800</v>
          </cell>
          <cell r="L775">
            <v>1358800</v>
          </cell>
          <cell r="M775">
            <v>1360600</v>
          </cell>
          <cell r="O775">
            <v>644000</v>
          </cell>
          <cell r="P775">
            <v>716600</v>
          </cell>
          <cell r="Q775">
            <v>549500</v>
          </cell>
          <cell r="S775">
            <v>261600</v>
          </cell>
          <cell r="T775">
            <v>287900</v>
          </cell>
        </row>
        <row r="776">
          <cell r="E776" t="str">
            <v>0</v>
          </cell>
          <cell r="F776" t="str">
            <v xml:space="preserve"> ～  4</v>
          </cell>
          <cell r="G776" t="str">
            <v>歳</v>
          </cell>
          <cell r="I776" t="str">
            <v>years old</v>
          </cell>
          <cell r="J776">
            <v>116500</v>
          </cell>
          <cell r="K776">
            <v>61600</v>
          </cell>
          <cell r="L776">
            <v>54900</v>
          </cell>
          <cell r="M776">
            <v>54200</v>
          </cell>
          <cell r="O776">
            <v>28200</v>
          </cell>
          <cell r="P776">
            <v>25900</v>
          </cell>
          <cell r="Q776">
            <v>19300</v>
          </cell>
          <cell r="S776">
            <v>10000</v>
          </cell>
          <cell r="T776">
            <v>9300</v>
          </cell>
        </row>
        <row r="777">
          <cell r="E777" t="str">
            <v>5</v>
          </cell>
          <cell r="F777" t="str">
            <v xml:space="preserve"> ～  9</v>
          </cell>
          <cell r="J777">
            <v>121100</v>
          </cell>
          <cell r="K777">
            <v>59900</v>
          </cell>
          <cell r="L777">
            <v>61200</v>
          </cell>
          <cell r="M777">
            <v>55700</v>
          </cell>
          <cell r="O777">
            <v>31700</v>
          </cell>
          <cell r="P777">
            <v>23900</v>
          </cell>
          <cell r="Q777">
            <v>23700</v>
          </cell>
          <cell r="S777">
            <v>12700</v>
          </cell>
          <cell r="T777">
            <v>11000</v>
          </cell>
        </row>
        <row r="778">
          <cell r="E778" t="str">
            <v>10～14</v>
          </cell>
          <cell r="J778">
            <v>131100</v>
          </cell>
          <cell r="K778">
            <v>65100</v>
          </cell>
          <cell r="L778">
            <v>66100</v>
          </cell>
          <cell r="M778">
            <v>63100</v>
          </cell>
          <cell r="O778">
            <v>30700</v>
          </cell>
          <cell r="P778">
            <v>32400</v>
          </cell>
          <cell r="Q778">
            <v>25200</v>
          </cell>
          <cell r="S778">
            <v>12800</v>
          </cell>
          <cell r="T778">
            <v>12400</v>
          </cell>
        </row>
        <row r="779">
          <cell r="E779" t="str">
            <v>15～19</v>
          </cell>
          <cell r="J779">
            <v>140300</v>
          </cell>
          <cell r="K779">
            <v>72000</v>
          </cell>
          <cell r="L779">
            <v>68300</v>
          </cell>
          <cell r="M779">
            <v>64600</v>
          </cell>
          <cell r="O779">
            <v>32600</v>
          </cell>
          <cell r="P779">
            <v>32000</v>
          </cell>
          <cell r="Q779">
            <v>30400</v>
          </cell>
          <cell r="S779">
            <v>16100</v>
          </cell>
          <cell r="T779">
            <v>14300</v>
          </cell>
        </row>
        <row r="780">
          <cell r="E780" t="str">
            <v>20～24</v>
          </cell>
          <cell r="J780">
            <v>136200</v>
          </cell>
          <cell r="K780">
            <v>67600</v>
          </cell>
          <cell r="L780">
            <v>68600</v>
          </cell>
          <cell r="M780">
            <v>60700</v>
          </cell>
          <cell r="O780">
            <v>30200</v>
          </cell>
          <cell r="P780">
            <v>30500</v>
          </cell>
          <cell r="Q780">
            <v>27200</v>
          </cell>
          <cell r="S780">
            <v>12800</v>
          </cell>
          <cell r="T780">
            <v>14400</v>
          </cell>
        </row>
        <row r="781">
          <cell r="E781" t="str">
            <v>25～29</v>
          </cell>
          <cell r="J781">
            <v>155800</v>
          </cell>
          <cell r="K781">
            <v>77500</v>
          </cell>
          <cell r="L781">
            <v>78200</v>
          </cell>
          <cell r="M781">
            <v>69000</v>
          </cell>
          <cell r="O781">
            <v>34400</v>
          </cell>
          <cell r="P781">
            <v>34700</v>
          </cell>
          <cell r="Q781">
            <v>29700</v>
          </cell>
          <cell r="S781">
            <v>14300</v>
          </cell>
          <cell r="T781">
            <v>15400</v>
          </cell>
        </row>
        <row r="782">
          <cell r="E782" t="str">
            <v>30～34</v>
          </cell>
          <cell r="J782">
            <v>199200</v>
          </cell>
          <cell r="K782">
            <v>100800</v>
          </cell>
          <cell r="L782">
            <v>98500</v>
          </cell>
          <cell r="M782">
            <v>82600</v>
          </cell>
          <cell r="O782">
            <v>41600</v>
          </cell>
          <cell r="P782">
            <v>41000</v>
          </cell>
          <cell r="Q782">
            <v>35700</v>
          </cell>
          <cell r="S782">
            <v>19500</v>
          </cell>
          <cell r="T782">
            <v>16200</v>
          </cell>
        </row>
        <row r="783">
          <cell r="E783" t="str">
            <v>35～39</v>
          </cell>
          <cell r="J783">
            <v>165900</v>
          </cell>
          <cell r="K783">
            <v>82300</v>
          </cell>
          <cell r="L783">
            <v>83600</v>
          </cell>
          <cell r="M783">
            <v>72200</v>
          </cell>
          <cell r="O783">
            <v>36000</v>
          </cell>
          <cell r="P783">
            <v>36200</v>
          </cell>
          <cell r="Q783">
            <v>28700</v>
          </cell>
          <cell r="S783">
            <v>13000</v>
          </cell>
          <cell r="T783">
            <v>15600</v>
          </cell>
        </row>
        <row r="784">
          <cell r="E784" t="str">
            <v>40～44</v>
          </cell>
          <cell r="J784">
            <v>151900</v>
          </cell>
          <cell r="K784">
            <v>73800</v>
          </cell>
          <cell r="L784">
            <v>78100</v>
          </cell>
          <cell r="M784">
            <v>77800</v>
          </cell>
          <cell r="O784">
            <v>35600</v>
          </cell>
          <cell r="P784">
            <v>42200</v>
          </cell>
          <cell r="Q784">
            <v>32700</v>
          </cell>
          <cell r="S784">
            <v>15200</v>
          </cell>
          <cell r="T784">
            <v>17500</v>
          </cell>
        </row>
        <row r="785">
          <cell r="E785" t="str">
            <v>45～49</v>
          </cell>
          <cell r="J785">
            <v>157900</v>
          </cell>
          <cell r="K785">
            <v>79100</v>
          </cell>
          <cell r="L785">
            <v>78800</v>
          </cell>
          <cell r="M785">
            <v>78800</v>
          </cell>
          <cell r="O785">
            <v>37200</v>
          </cell>
          <cell r="P785">
            <v>41700</v>
          </cell>
          <cell r="Q785">
            <v>34500</v>
          </cell>
          <cell r="S785">
            <v>16200</v>
          </cell>
          <cell r="T785">
            <v>18300</v>
          </cell>
        </row>
        <row r="786">
          <cell r="E786" t="str">
            <v>50～54</v>
          </cell>
          <cell r="J786">
            <v>180200</v>
          </cell>
          <cell r="K786">
            <v>84700</v>
          </cell>
          <cell r="L786">
            <v>95500</v>
          </cell>
          <cell r="M786">
            <v>104500</v>
          </cell>
          <cell r="O786">
            <v>51900</v>
          </cell>
          <cell r="P786">
            <v>52500</v>
          </cell>
          <cell r="Q786">
            <v>41100</v>
          </cell>
          <cell r="S786">
            <v>21000</v>
          </cell>
          <cell r="T786">
            <v>20000</v>
          </cell>
        </row>
        <row r="787">
          <cell r="E787" t="str">
            <v>55～59</v>
          </cell>
          <cell r="J787">
            <v>232200</v>
          </cell>
          <cell r="K787">
            <v>115800</v>
          </cell>
          <cell r="L787">
            <v>116400</v>
          </cell>
          <cell r="M787">
            <v>122300</v>
          </cell>
          <cell r="O787">
            <v>58200</v>
          </cell>
          <cell r="P787">
            <v>64100</v>
          </cell>
          <cell r="Q787">
            <v>52500</v>
          </cell>
          <cell r="S787">
            <v>26000</v>
          </cell>
          <cell r="T787">
            <v>26600</v>
          </cell>
        </row>
        <row r="788">
          <cell r="E788" t="str">
            <v>60～64</v>
          </cell>
          <cell r="J788">
            <v>176400</v>
          </cell>
          <cell r="K788">
            <v>87700</v>
          </cell>
          <cell r="L788">
            <v>88700</v>
          </cell>
          <cell r="M788">
            <v>103800</v>
          </cell>
          <cell r="O788">
            <v>49700</v>
          </cell>
          <cell r="P788">
            <v>54100</v>
          </cell>
          <cell r="Q788">
            <v>38800</v>
          </cell>
          <cell r="S788">
            <v>18700</v>
          </cell>
          <cell r="T788">
            <v>20100</v>
          </cell>
        </row>
        <row r="789">
          <cell r="E789" t="str">
            <v>65～69</v>
          </cell>
          <cell r="J789">
            <v>146900</v>
          </cell>
          <cell r="K789">
            <v>68500</v>
          </cell>
          <cell r="L789">
            <v>78300</v>
          </cell>
          <cell r="M789">
            <v>94100</v>
          </cell>
          <cell r="O789">
            <v>45000</v>
          </cell>
          <cell r="P789">
            <v>49100</v>
          </cell>
          <cell r="Q789">
            <v>37000</v>
          </cell>
          <cell r="S789">
            <v>17400</v>
          </cell>
          <cell r="T789">
            <v>19600</v>
          </cell>
        </row>
        <row r="790">
          <cell r="E790" t="str">
            <v>70～74</v>
          </cell>
          <cell r="J790">
            <v>131900</v>
          </cell>
          <cell r="K790">
            <v>57700</v>
          </cell>
          <cell r="L790">
            <v>74300</v>
          </cell>
          <cell r="M790">
            <v>89700</v>
          </cell>
          <cell r="O790">
            <v>38300</v>
          </cell>
          <cell r="P790">
            <v>51500</v>
          </cell>
          <cell r="Q790">
            <v>33900</v>
          </cell>
          <cell r="S790">
            <v>14800</v>
          </cell>
          <cell r="T790">
            <v>19000</v>
          </cell>
        </row>
        <row r="791">
          <cell r="E791" t="str">
            <v>75～79</v>
          </cell>
          <cell r="J791">
            <v>114200</v>
          </cell>
          <cell r="K791">
            <v>48600</v>
          </cell>
          <cell r="L791">
            <v>65600</v>
          </cell>
          <cell r="M791">
            <v>72900</v>
          </cell>
          <cell r="O791">
            <v>29600</v>
          </cell>
          <cell r="P791">
            <v>43200</v>
          </cell>
          <cell r="Q791">
            <v>28000</v>
          </cell>
          <cell r="S791">
            <v>11800</v>
          </cell>
          <cell r="T791">
            <v>16300</v>
          </cell>
        </row>
        <row r="792">
          <cell r="E792" t="str">
            <v>80～84</v>
          </cell>
          <cell r="J792">
            <v>80100</v>
          </cell>
          <cell r="K792">
            <v>29000</v>
          </cell>
          <cell r="L792">
            <v>51100</v>
          </cell>
          <cell r="M792">
            <v>50200</v>
          </cell>
          <cell r="O792">
            <v>18800</v>
          </cell>
          <cell r="P792">
            <v>31300</v>
          </cell>
          <cell r="Q792">
            <v>16200</v>
          </cell>
          <cell r="S792">
            <v>5500</v>
          </cell>
          <cell r="T792">
            <v>10800</v>
          </cell>
        </row>
        <row r="793">
          <cell r="E793" t="str">
            <v>85～89</v>
          </cell>
          <cell r="J793">
            <v>44800</v>
          </cell>
          <cell r="K793">
            <v>14200</v>
          </cell>
          <cell r="L793">
            <v>30600</v>
          </cell>
          <cell r="M793">
            <v>26100</v>
          </cell>
          <cell r="O793">
            <v>8700</v>
          </cell>
          <cell r="P793">
            <v>17500</v>
          </cell>
          <cell r="Q793">
            <v>8300</v>
          </cell>
          <cell r="S793">
            <v>2000</v>
          </cell>
          <cell r="T793">
            <v>6200</v>
          </cell>
        </row>
        <row r="794">
          <cell r="E794" t="str">
            <v>90～94</v>
          </cell>
          <cell r="J794">
            <v>22300</v>
          </cell>
          <cell r="K794">
            <v>5900</v>
          </cell>
          <cell r="L794">
            <v>16400</v>
          </cell>
          <cell r="M794">
            <v>13000</v>
          </cell>
          <cell r="O794">
            <v>3500</v>
          </cell>
          <cell r="P794">
            <v>9400</v>
          </cell>
          <cell r="Q794">
            <v>4700</v>
          </cell>
          <cell r="S794">
            <v>1200</v>
          </cell>
          <cell r="T794">
            <v>3500</v>
          </cell>
        </row>
        <row r="795">
          <cell r="E795" t="str">
            <v>95～99</v>
          </cell>
          <cell r="J795">
            <v>5300</v>
          </cell>
          <cell r="K795">
            <v>1000</v>
          </cell>
          <cell r="L795">
            <v>4300</v>
          </cell>
          <cell r="M795">
            <v>3600</v>
          </cell>
          <cell r="O795">
            <v>800</v>
          </cell>
          <cell r="P795">
            <v>2800</v>
          </cell>
          <cell r="Q795">
            <v>1700</v>
          </cell>
          <cell r="S795">
            <v>500</v>
          </cell>
          <cell r="T795">
            <v>1200</v>
          </cell>
        </row>
        <row r="796">
          <cell r="D796" t="str">
            <v>100</v>
          </cell>
          <cell r="F796" t="str">
            <v>歳以上</v>
          </cell>
          <cell r="I796" t="str">
            <v>and over</v>
          </cell>
          <cell r="J796">
            <v>1000</v>
          </cell>
          <cell r="K796" t="str">
            <v>-</v>
          </cell>
          <cell r="L796">
            <v>900</v>
          </cell>
          <cell r="M796">
            <v>400</v>
          </cell>
          <cell r="O796" t="str">
            <v>-</v>
          </cell>
          <cell r="P796">
            <v>400</v>
          </cell>
          <cell r="Q796">
            <v>200</v>
          </cell>
          <cell r="S796">
            <v>100</v>
          </cell>
          <cell r="T796">
            <v>100</v>
          </cell>
        </row>
        <row r="797">
          <cell r="D797" t="str">
            <v>不詳</v>
          </cell>
          <cell r="I797" t="str">
            <v xml:space="preserve">Not </v>
          </cell>
          <cell r="J797">
            <v>1400</v>
          </cell>
          <cell r="K797">
            <v>1000</v>
          </cell>
          <cell r="L797">
            <v>400</v>
          </cell>
          <cell r="M797">
            <v>1400</v>
          </cell>
          <cell r="O797">
            <v>1100</v>
          </cell>
          <cell r="P797">
            <v>300</v>
          </cell>
          <cell r="Q797" t="str">
            <v>-</v>
          </cell>
          <cell r="S797" t="str">
            <v>-</v>
          </cell>
          <cell r="T797" t="str">
            <v>-</v>
          </cell>
        </row>
        <row r="798">
          <cell r="I798" t="str">
            <v xml:space="preserve"> reported</v>
          </cell>
        </row>
        <row r="799">
          <cell r="D799" t="str">
            <v xml:space="preserve">（再掲）    </v>
          </cell>
          <cell r="I799" t="str">
            <v>(Recount)</v>
          </cell>
        </row>
        <row r="800">
          <cell r="E800" t="str">
            <v xml:space="preserve">15歳未満    </v>
          </cell>
          <cell r="I800" t="str">
            <v>Under</v>
          </cell>
          <cell r="J800">
            <v>368700</v>
          </cell>
          <cell r="K800">
            <v>186600</v>
          </cell>
          <cell r="L800">
            <v>182200</v>
          </cell>
          <cell r="M800">
            <v>173000</v>
          </cell>
          <cell r="O800">
            <v>90700</v>
          </cell>
          <cell r="P800">
            <v>82300</v>
          </cell>
          <cell r="Q800">
            <v>68200</v>
          </cell>
          <cell r="S800">
            <v>35500</v>
          </cell>
          <cell r="T800">
            <v>32700</v>
          </cell>
        </row>
        <row r="801">
          <cell r="E801" t="str">
            <v>15～64</v>
          </cell>
          <cell r="G801" t="str">
            <v>歳</v>
          </cell>
          <cell r="J801">
            <v>1696000</v>
          </cell>
          <cell r="K801">
            <v>841400</v>
          </cell>
          <cell r="L801">
            <v>854700</v>
          </cell>
          <cell r="M801">
            <v>836300</v>
          </cell>
          <cell r="O801">
            <v>407500</v>
          </cell>
          <cell r="P801">
            <v>428800</v>
          </cell>
          <cell r="Q801">
            <v>351400</v>
          </cell>
          <cell r="S801">
            <v>172900</v>
          </cell>
          <cell r="T801">
            <v>178500</v>
          </cell>
        </row>
        <row r="802">
          <cell r="E802" t="str">
            <v>65歳以上</v>
          </cell>
          <cell r="I802" t="str">
            <v>and over</v>
          </cell>
          <cell r="J802">
            <v>546500</v>
          </cell>
          <cell r="K802">
            <v>224900</v>
          </cell>
          <cell r="L802">
            <v>321600</v>
          </cell>
          <cell r="M802">
            <v>349900</v>
          </cell>
          <cell r="O802">
            <v>144700</v>
          </cell>
          <cell r="P802">
            <v>205200</v>
          </cell>
          <cell r="Q802">
            <v>129900</v>
          </cell>
          <cell r="S802">
            <v>53300</v>
          </cell>
          <cell r="T802">
            <v>76700</v>
          </cell>
        </row>
        <row r="803">
          <cell r="F803" t="str">
            <v xml:space="preserve">75歳以上    </v>
          </cell>
          <cell r="I803" t="str">
            <v>and over</v>
          </cell>
          <cell r="J803">
            <v>267700</v>
          </cell>
          <cell r="K803">
            <v>98700</v>
          </cell>
          <cell r="L803">
            <v>169000</v>
          </cell>
          <cell r="M803">
            <v>166100</v>
          </cell>
          <cell r="O803">
            <v>61500</v>
          </cell>
          <cell r="P803">
            <v>104600</v>
          </cell>
          <cell r="Q803">
            <v>59100</v>
          </cell>
          <cell r="S803">
            <v>21000</v>
          </cell>
          <cell r="T803">
            <v>38000</v>
          </cell>
        </row>
        <row r="804">
          <cell r="F804" t="str">
            <v xml:space="preserve"> 85歳以上    </v>
          </cell>
          <cell r="I804" t="str">
            <v>and over</v>
          </cell>
          <cell r="J804">
            <v>73400</v>
          </cell>
          <cell r="K804">
            <v>21100</v>
          </cell>
          <cell r="L804">
            <v>52300</v>
          </cell>
          <cell r="M804">
            <v>43100</v>
          </cell>
          <cell r="O804">
            <v>13000</v>
          </cell>
          <cell r="P804">
            <v>30000</v>
          </cell>
          <cell r="Q804">
            <v>14800</v>
          </cell>
          <cell r="S804">
            <v>3800</v>
          </cell>
          <cell r="T804">
            <v>11000</v>
          </cell>
        </row>
        <row r="805">
          <cell r="C805" t="str">
            <v>平均年齢</v>
          </cell>
          <cell r="I805" t="str">
            <v>Average age</v>
          </cell>
          <cell r="J805">
            <v>43.9</v>
          </cell>
          <cell r="K805">
            <v>42.3</v>
          </cell>
          <cell r="L805">
            <v>45.3</v>
          </cell>
          <cell r="M805">
            <v>46.8</v>
          </cell>
          <cell r="O805">
            <v>44.9</v>
          </cell>
          <cell r="P805">
            <v>48.6</v>
          </cell>
          <cell r="Q805">
            <v>45.8</v>
          </cell>
          <cell r="S805">
            <v>44</v>
          </cell>
          <cell r="T805">
            <v>47.5</v>
          </cell>
        </row>
        <row r="806">
          <cell r="C806" t="str">
            <v>年齢中位数</v>
          </cell>
          <cell r="I806" t="str">
            <v>Median age</v>
          </cell>
          <cell r="J806">
            <v>44.6</v>
          </cell>
          <cell r="K806">
            <v>42.6</v>
          </cell>
          <cell r="L806">
            <v>46.4</v>
          </cell>
          <cell r="M806">
            <v>50</v>
          </cell>
          <cell r="O806">
            <v>47.5</v>
          </cell>
          <cell r="P806">
            <v>52</v>
          </cell>
          <cell r="Q806">
            <v>48</v>
          </cell>
          <cell r="S806">
            <v>46.2</v>
          </cell>
          <cell r="T806">
            <v>49.9</v>
          </cell>
        </row>
        <row r="807">
          <cell r="K807" t="str">
            <v>37 香   川   県 Kagawa-ken</v>
          </cell>
          <cell r="O807" t="str">
            <v>38 愛   媛   県 Ehime-ken</v>
          </cell>
          <cell r="S807" t="str">
            <v>39 高   知   県 Kochi-ken</v>
          </cell>
        </row>
        <row r="808">
          <cell r="C808" t="str">
            <v xml:space="preserve">総数    </v>
          </cell>
          <cell r="I808" t="str">
            <v>All ages</v>
          </cell>
          <cell r="J808">
            <v>1012500</v>
          </cell>
          <cell r="K808">
            <v>485600</v>
          </cell>
          <cell r="L808">
            <v>526900</v>
          </cell>
          <cell r="M808">
            <v>1467800</v>
          </cell>
          <cell r="O808">
            <v>690600</v>
          </cell>
          <cell r="P808">
            <v>777300</v>
          </cell>
          <cell r="Q808">
            <v>796300</v>
          </cell>
          <cell r="S808">
            <v>367500</v>
          </cell>
          <cell r="T808">
            <v>428700</v>
          </cell>
        </row>
        <row r="809">
          <cell r="E809" t="str">
            <v>0</v>
          </cell>
          <cell r="F809" t="str">
            <v xml:space="preserve"> ～  4</v>
          </cell>
          <cell r="G809" t="str">
            <v>歳</v>
          </cell>
          <cell r="I809" t="str">
            <v>years old</v>
          </cell>
          <cell r="J809">
            <v>39200</v>
          </cell>
          <cell r="K809">
            <v>19900</v>
          </cell>
          <cell r="L809">
            <v>19300</v>
          </cell>
          <cell r="M809">
            <v>57500</v>
          </cell>
          <cell r="O809">
            <v>28200</v>
          </cell>
          <cell r="P809">
            <v>29300</v>
          </cell>
          <cell r="Q809">
            <v>26300</v>
          </cell>
          <cell r="S809">
            <v>12300</v>
          </cell>
          <cell r="T809">
            <v>14000</v>
          </cell>
        </row>
        <row r="810">
          <cell r="E810" t="str">
            <v>5</v>
          </cell>
          <cell r="F810" t="str">
            <v xml:space="preserve"> ～  9</v>
          </cell>
          <cell r="J810">
            <v>48700</v>
          </cell>
          <cell r="K810">
            <v>26000</v>
          </cell>
          <cell r="L810">
            <v>22700</v>
          </cell>
          <cell r="M810">
            <v>63000</v>
          </cell>
          <cell r="O810">
            <v>34600</v>
          </cell>
          <cell r="P810">
            <v>28400</v>
          </cell>
          <cell r="Q810">
            <v>33800</v>
          </cell>
          <cell r="S810">
            <v>16200</v>
          </cell>
          <cell r="T810">
            <v>17600</v>
          </cell>
        </row>
        <row r="811">
          <cell r="E811" t="str">
            <v>10～14</v>
          </cell>
          <cell r="J811">
            <v>46800</v>
          </cell>
          <cell r="K811">
            <v>25400</v>
          </cell>
          <cell r="L811">
            <v>21300</v>
          </cell>
          <cell r="M811">
            <v>75900</v>
          </cell>
          <cell r="O811">
            <v>39400</v>
          </cell>
          <cell r="P811">
            <v>36500</v>
          </cell>
          <cell r="Q811">
            <v>39800</v>
          </cell>
          <cell r="S811">
            <v>21300</v>
          </cell>
          <cell r="T811">
            <v>18500</v>
          </cell>
        </row>
        <row r="812">
          <cell r="E812" t="str">
            <v>15～19</v>
          </cell>
          <cell r="J812">
            <v>48300</v>
          </cell>
          <cell r="K812">
            <v>25300</v>
          </cell>
          <cell r="L812">
            <v>23100</v>
          </cell>
          <cell r="M812">
            <v>69500</v>
          </cell>
          <cell r="O812">
            <v>34500</v>
          </cell>
          <cell r="P812">
            <v>35000</v>
          </cell>
          <cell r="Q812">
            <v>40200</v>
          </cell>
          <cell r="S812">
            <v>20200</v>
          </cell>
          <cell r="T812">
            <v>20100</v>
          </cell>
        </row>
        <row r="813">
          <cell r="E813" t="str">
            <v>20～24</v>
          </cell>
          <cell r="J813">
            <v>43500</v>
          </cell>
          <cell r="K813">
            <v>22500</v>
          </cell>
          <cell r="L813">
            <v>21000</v>
          </cell>
          <cell r="M813">
            <v>62800</v>
          </cell>
          <cell r="O813">
            <v>29100</v>
          </cell>
          <cell r="P813">
            <v>33700</v>
          </cell>
          <cell r="Q813">
            <v>33700</v>
          </cell>
          <cell r="S813">
            <v>17100</v>
          </cell>
          <cell r="T813">
            <v>16500</v>
          </cell>
        </row>
        <row r="814">
          <cell r="E814" t="str">
            <v>25～29</v>
          </cell>
          <cell r="J814">
            <v>58600</v>
          </cell>
          <cell r="K814">
            <v>30300</v>
          </cell>
          <cell r="L814">
            <v>28300</v>
          </cell>
          <cell r="M814">
            <v>82800</v>
          </cell>
          <cell r="O814">
            <v>41800</v>
          </cell>
          <cell r="P814">
            <v>41000</v>
          </cell>
          <cell r="Q814">
            <v>43300</v>
          </cell>
          <cell r="S814">
            <v>21100</v>
          </cell>
          <cell r="T814">
            <v>22200</v>
          </cell>
        </row>
        <row r="815">
          <cell r="E815" t="str">
            <v>30～34</v>
          </cell>
          <cell r="J815">
            <v>63700</v>
          </cell>
          <cell r="K815">
            <v>31500</v>
          </cell>
          <cell r="L815">
            <v>32200</v>
          </cell>
          <cell r="M815">
            <v>92900</v>
          </cell>
          <cell r="O815">
            <v>47000</v>
          </cell>
          <cell r="P815">
            <v>46000</v>
          </cell>
          <cell r="Q815">
            <v>49000</v>
          </cell>
          <cell r="S815">
            <v>22900</v>
          </cell>
          <cell r="T815">
            <v>26100</v>
          </cell>
        </row>
        <row r="816">
          <cell r="E816" t="str">
            <v>35～39</v>
          </cell>
          <cell r="J816">
            <v>59600</v>
          </cell>
          <cell r="K816">
            <v>28300</v>
          </cell>
          <cell r="L816">
            <v>31300</v>
          </cell>
          <cell r="M816">
            <v>77100</v>
          </cell>
          <cell r="O816">
            <v>37000</v>
          </cell>
          <cell r="P816">
            <v>40100</v>
          </cell>
          <cell r="Q816">
            <v>37900</v>
          </cell>
          <cell r="S816">
            <v>19700</v>
          </cell>
          <cell r="T816">
            <v>18200</v>
          </cell>
        </row>
        <row r="817">
          <cell r="E817" t="str">
            <v>40～44</v>
          </cell>
          <cell r="J817">
            <v>59400</v>
          </cell>
          <cell r="K817">
            <v>30400</v>
          </cell>
          <cell r="L817">
            <v>29000</v>
          </cell>
          <cell r="M817">
            <v>85600</v>
          </cell>
          <cell r="O817">
            <v>41800</v>
          </cell>
          <cell r="P817">
            <v>43800</v>
          </cell>
          <cell r="Q817">
            <v>44500</v>
          </cell>
          <cell r="S817">
            <v>21200</v>
          </cell>
          <cell r="T817">
            <v>23300</v>
          </cell>
        </row>
        <row r="818">
          <cell r="E818" t="str">
            <v>45～49</v>
          </cell>
          <cell r="J818">
            <v>57000</v>
          </cell>
          <cell r="K818">
            <v>26700</v>
          </cell>
          <cell r="L818">
            <v>30300</v>
          </cell>
          <cell r="M818">
            <v>90000</v>
          </cell>
          <cell r="O818">
            <v>43500</v>
          </cell>
          <cell r="P818">
            <v>46500</v>
          </cell>
          <cell r="Q818">
            <v>51000</v>
          </cell>
          <cell r="S818">
            <v>24600</v>
          </cell>
          <cell r="T818">
            <v>26400</v>
          </cell>
        </row>
        <row r="819">
          <cell r="E819" t="str">
            <v>50～54</v>
          </cell>
          <cell r="J819">
            <v>72800</v>
          </cell>
          <cell r="K819">
            <v>35600</v>
          </cell>
          <cell r="L819">
            <v>37300</v>
          </cell>
          <cell r="M819">
            <v>106800</v>
          </cell>
          <cell r="O819">
            <v>51800</v>
          </cell>
          <cell r="P819">
            <v>55000</v>
          </cell>
          <cell r="Q819">
            <v>58000</v>
          </cell>
          <cell r="S819">
            <v>28500</v>
          </cell>
          <cell r="T819">
            <v>29500</v>
          </cell>
        </row>
        <row r="820">
          <cell r="E820" t="str">
            <v>55～59</v>
          </cell>
          <cell r="J820">
            <v>98800</v>
          </cell>
          <cell r="K820">
            <v>47900</v>
          </cell>
          <cell r="L820">
            <v>51000</v>
          </cell>
          <cell r="M820">
            <v>126800</v>
          </cell>
          <cell r="O820">
            <v>62600</v>
          </cell>
          <cell r="P820">
            <v>64200</v>
          </cell>
          <cell r="Q820">
            <v>67200</v>
          </cell>
          <cell r="S820">
            <v>33100</v>
          </cell>
          <cell r="T820">
            <v>34100</v>
          </cell>
        </row>
        <row r="821">
          <cell r="E821" t="str">
            <v>60～64</v>
          </cell>
          <cell r="J821">
            <v>70100</v>
          </cell>
          <cell r="K821">
            <v>35100</v>
          </cell>
          <cell r="L821">
            <v>35000</v>
          </cell>
          <cell r="M821">
            <v>98800</v>
          </cell>
          <cell r="O821">
            <v>46000</v>
          </cell>
          <cell r="P821">
            <v>52800</v>
          </cell>
          <cell r="Q821">
            <v>55700</v>
          </cell>
          <cell r="S821">
            <v>26600</v>
          </cell>
          <cell r="T821">
            <v>29100</v>
          </cell>
        </row>
        <row r="822">
          <cell r="E822" t="str">
            <v>65～69</v>
          </cell>
          <cell r="J822">
            <v>59700</v>
          </cell>
          <cell r="K822">
            <v>26400</v>
          </cell>
          <cell r="L822">
            <v>33300</v>
          </cell>
          <cell r="M822">
            <v>97700</v>
          </cell>
          <cell r="O822">
            <v>42600</v>
          </cell>
          <cell r="P822">
            <v>55100</v>
          </cell>
          <cell r="Q822">
            <v>52900</v>
          </cell>
          <cell r="S822">
            <v>23900</v>
          </cell>
          <cell r="T822">
            <v>29000</v>
          </cell>
        </row>
        <row r="823">
          <cell r="E823" t="str">
            <v>70～74</v>
          </cell>
          <cell r="J823">
            <v>62200</v>
          </cell>
          <cell r="K823">
            <v>27800</v>
          </cell>
          <cell r="L823">
            <v>34400</v>
          </cell>
          <cell r="M823">
            <v>94000</v>
          </cell>
          <cell r="O823">
            <v>43000</v>
          </cell>
          <cell r="P823">
            <v>51000</v>
          </cell>
          <cell r="Q823">
            <v>52000</v>
          </cell>
          <cell r="S823">
            <v>22700</v>
          </cell>
          <cell r="T823">
            <v>29300</v>
          </cell>
        </row>
        <row r="824">
          <cell r="E824" t="str">
            <v>75～79</v>
          </cell>
          <cell r="J824">
            <v>55700</v>
          </cell>
          <cell r="K824">
            <v>25300</v>
          </cell>
          <cell r="L824">
            <v>30400</v>
          </cell>
          <cell r="M824">
            <v>80400</v>
          </cell>
          <cell r="O824">
            <v>32900</v>
          </cell>
          <cell r="P824">
            <v>47500</v>
          </cell>
          <cell r="Q824">
            <v>45000</v>
          </cell>
          <cell r="S824">
            <v>18300</v>
          </cell>
          <cell r="T824">
            <v>26700</v>
          </cell>
        </row>
        <row r="825">
          <cell r="E825" t="str">
            <v>80～84</v>
          </cell>
          <cell r="J825">
            <v>38500</v>
          </cell>
          <cell r="K825">
            <v>12100</v>
          </cell>
          <cell r="L825">
            <v>26500</v>
          </cell>
          <cell r="M825">
            <v>54900</v>
          </cell>
          <cell r="O825">
            <v>19900</v>
          </cell>
          <cell r="P825">
            <v>35000</v>
          </cell>
          <cell r="Q825">
            <v>33300</v>
          </cell>
          <cell r="S825">
            <v>10500</v>
          </cell>
          <cell r="T825">
            <v>22800</v>
          </cell>
        </row>
        <row r="826">
          <cell r="E826" t="str">
            <v>85～89</v>
          </cell>
          <cell r="J826">
            <v>18500</v>
          </cell>
          <cell r="K826">
            <v>7000</v>
          </cell>
          <cell r="L826">
            <v>11500</v>
          </cell>
          <cell r="M826">
            <v>31400</v>
          </cell>
          <cell r="O826">
            <v>10300</v>
          </cell>
          <cell r="P826">
            <v>21100</v>
          </cell>
          <cell r="Q826">
            <v>18700</v>
          </cell>
          <cell r="S826">
            <v>3500</v>
          </cell>
          <cell r="T826">
            <v>15200</v>
          </cell>
        </row>
        <row r="827">
          <cell r="E827" t="str">
            <v>90～94</v>
          </cell>
          <cell r="J827">
            <v>8700</v>
          </cell>
          <cell r="K827">
            <v>1300</v>
          </cell>
          <cell r="L827">
            <v>7400</v>
          </cell>
          <cell r="M827">
            <v>15200</v>
          </cell>
          <cell r="O827">
            <v>3800</v>
          </cell>
          <cell r="P827">
            <v>11400</v>
          </cell>
          <cell r="Q827">
            <v>10900</v>
          </cell>
          <cell r="S827">
            <v>3100</v>
          </cell>
          <cell r="T827">
            <v>7800</v>
          </cell>
        </row>
        <row r="828">
          <cell r="E828" t="str">
            <v>95～99</v>
          </cell>
          <cell r="J828">
            <v>2000</v>
          </cell>
          <cell r="K828">
            <v>500</v>
          </cell>
          <cell r="L828">
            <v>1500</v>
          </cell>
          <cell r="M828">
            <v>3200</v>
          </cell>
          <cell r="O828">
            <v>400</v>
          </cell>
          <cell r="P828">
            <v>2800</v>
          </cell>
          <cell r="Q828">
            <v>2600</v>
          </cell>
          <cell r="S828">
            <v>600</v>
          </cell>
          <cell r="T828">
            <v>2000</v>
          </cell>
        </row>
        <row r="829">
          <cell r="D829" t="str">
            <v>100</v>
          </cell>
          <cell r="F829" t="str">
            <v>歳以上</v>
          </cell>
          <cell r="I829" t="str">
            <v>and over</v>
          </cell>
          <cell r="J829">
            <v>300</v>
          </cell>
          <cell r="K829" t="str">
            <v>-</v>
          </cell>
          <cell r="L829">
            <v>300</v>
          </cell>
          <cell r="M829">
            <v>800</v>
          </cell>
          <cell r="O829" t="str">
            <v>-</v>
          </cell>
          <cell r="P829">
            <v>800</v>
          </cell>
          <cell r="Q829">
            <v>500</v>
          </cell>
          <cell r="S829">
            <v>100</v>
          </cell>
          <cell r="T829">
            <v>400</v>
          </cell>
        </row>
        <row r="830">
          <cell r="D830" t="str">
            <v>不詳</v>
          </cell>
          <cell r="I830" t="str">
            <v xml:space="preserve">Not </v>
          </cell>
          <cell r="J830">
            <v>300</v>
          </cell>
          <cell r="K830">
            <v>300</v>
          </cell>
          <cell r="L830" t="str">
            <v>-</v>
          </cell>
          <cell r="M830">
            <v>800</v>
          </cell>
          <cell r="O830">
            <v>500</v>
          </cell>
          <cell r="P830">
            <v>300</v>
          </cell>
          <cell r="Q830">
            <v>100</v>
          </cell>
          <cell r="S830">
            <v>100</v>
          </cell>
          <cell r="T830" t="str">
            <v>-</v>
          </cell>
        </row>
        <row r="831">
          <cell r="I831" t="str">
            <v>　reported</v>
          </cell>
        </row>
        <row r="832">
          <cell r="D832" t="str">
            <v xml:space="preserve">（再掲）   </v>
          </cell>
          <cell r="I832" t="str">
            <v>(Recount)</v>
          </cell>
        </row>
        <row r="833">
          <cell r="E833" t="str">
            <v>15歳未</v>
          </cell>
          <cell r="G833" t="str">
            <v>満</v>
          </cell>
          <cell r="I833" t="str">
            <v>Under</v>
          </cell>
          <cell r="J833">
            <v>134600</v>
          </cell>
          <cell r="K833">
            <v>71300</v>
          </cell>
          <cell r="L833">
            <v>63300</v>
          </cell>
          <cell r="M833">
            <v>196300</v>
          </cell>
          <cell r="O833">
            <v>102100</v>
          </cell>
          <cell r="P833">
            <v>94200</v>
          </cell>
          <cell r="Q833">
            <v>99900</v>
          </cell>
          <cell r="S833">
            <v>49800</v>
          </cell>
          <cell r="T833">
            <v>50100</v>
          </cell>
        </row>
        <row r="834">
          <cell r="E834" t="str">
            <v>15～64</v>
          </cell>
          <cell r="G834" t="str">
            <v>歳</v>
          </cell>
          <cell r="J834">
            <v>632000</v>
          </cell>
          <cell r="K834">
            <v>313500</v>
          </cell>
          <cell r="L834">
            <v>318500</v>
          </cell>
          <cell r="M834">
            <v>893200</v>
          </cell>
          <cell r="O834">
            <v>435000</v>
          </cell>
          <cell r="P834">
            <v>458100</v>
          </cell>
          <cell r="Q834">
            <v>480500</v>
          </cell>
          <cell r="S834">
            <v>235000</v>
          </cell>
          <cell r="T834">
            <v>245500</v>
          </cell>
        </row>
        <row r="835">
          <cell r="E835" t="str">
            <v>65歳以</v>
          </cell>
          <cell r="G835" t="str">
            <v>上</v>
          </cell>
          <cell r="I835" t="str">
            <v>and over</v>
          </cell>
          <cell r="J835">
            <v>245600</v>
          </cell>
          <cell r="K835">
            <v>100500</v>
          </cell>
          <cell r="L835">
            <v>145100</v>
          </cell>
          <cell r="M835">
            <v>377600</v>
          </cell>
          <cell r="O835">
            <v>152900</v>
          </cell>
          <cell r="P835">
            <v>224700</v>
          </cell>
          <cell r="Q835">
            <v>215700</v>
          </cell>
          <cell r="S835">
            <v>82700</v>
          </cell>
          <cell r="T835">
            <v>133100</v>
          </cell>
        </row>
        <row r="836">
          <cell r="F836" t="str">
            <v xml:space="preserve">75歳以上    </v>
          </cell>
          <cell r="I836" t="str">
            <v>and over</v>
          </cell>
          <cell r="J836">
            <v>123700</v>
          </cell>
          <cell r="K836">
            <v>46300</v>
          </cell>
          <cell r="L836">
            <v>77400</v>
          </cell>
          <cell r="M836">
            <v>185800</v>
          </cell>
          <cell r="O836">
            <v>67300</v>
          </cell>
          <cell r="P836">
            <v>118500</v>
          </cell>
          <cell r="Q836">
            <v>110900</v>
          </cell>
          <cell r="S836">
            <v>36100</v>
          </cell>
          <cell r="T836">
            <v>74800</v>
          </cell>
        </row>
        <row r="837">
          <cell r="F837" t="str">
            <v xml:space="preserve">　85歳以上    </v>
          </cell>
          <cell r="I837" t="str">
            <v>and over</v>
          </cell>
          <cell r="J837">
            <v>29500</v>
          </cell>
          <cell r="K837">
            <v>8900</v>
          </cell>
          <cell r="L837">
            <v>20600</v>
          </cell>
          <cell r="M837">
            <v>50500</v>
          </cell>
          <cell r="O837">
            <v>14500</v>
          </cell>
          <cell r="P837">
            <v>36000</v>
          </cell>
          <cell r="Q837">
            <v>32600</v>
          </cell>
          <cell r="S837">
            <v>7200</v>
          </cell>
          <cell r="T837">
            <v>25400</v>
          </cell>
        </row>
        <row r="838">
          <cell r="C838" t="str">
            <v>平均年齢</v>
          </cell>
          <cell r="I838" t="str">
            <v>Average age</v>
          </cell>
          <cell r="J838">
            <v>46</v>
          </cell>
          <cell r="K838">
            <v>44</v>
          </cell>
          <cell r="L838">
            <v>47.9</v>
          </cell>
          <cell r="M838">
            <v>46.4</v>
          </cell>
          <cell r="O838">
            <v>44.4</v>
          </cell>
          <cell r="P838">
            <v>48.2</v>
          </cell>
          <cell r="Q838">
            <v>47.3</v>
          </cell>
          <cell r="S838">
            <v>45</v>
          </cell>
          <cell r="T838">
            <v>49.3</v>
          </cell>
        </row>
        <row r="839">
          <cell r="C839" t="str">
            <v>年齢中位数</v>
          </cell>
          <cell r="I839" t="str">
            <v>Median age</v>
          </cell>
          <cell r="J839">
            <v>48.5</v>
          </cell>
          <cell r="K839">
            <v>45.7</v>
          </cell>
          <cell r="L839">
            <v>50.6</v>
          </cell>
          <cell r="M839">
            <v>48.8</v>
          </cell>
          <cell r="O839">
            <v>46.5</v>
          </cell>
          <cell r="P839">
            <v>50.9</v>
          </cell>
          <cell r="Q839">
            <v>49.8</v>
          </cell>
          <cell r="S839">
            <v>47.3</v>
          </cell>
          <cell r="T839">
            <v>52.1</v>
          </cell>
        </row>
        <row r="840">
          <cell r="K840" t="str">
            <v>37 香川県 市 部 All shi</v>
          </cell>
          <cell r="O840" t="str">
            <v>38 愛媛県 市 部 All shi</v>
          </cell>
          <cell r="S840" t="str">
            <v>39 高知県 市 部 All shi</v>
          </cell>
        </row>
        <row r="841">
          <cell r="C841" t="str">
            <v xml:space="preserve">総数    </v>
          </cell>
          <cell r="I841" t="str">
            <v>All ages</v>
          </cell>
          <cell r="J841">
            <v>676600</v>
          </cell>
          <cell r="K841">
            <v>323100</v>
          </cell>
          <cell r="L841">
            <v>353500</v>
          </cell>
          <cell r="M841">
            <v>1320300</v>
          </cell>
          <cell r="O841">
            <v>622100</v>
          </cell>
          <cell r="P841">
            <v>698200</v>
          </cell>
          <cell r="Q841">
            <v>557700</v>
          </cell>
          <cell r="S841">
            <v>257800</v>
          </cell>
          <cell r="T841">
            <v>300000</v>
          </cell>
        </row>
        <row r="842">
          <cell r="E842" t="str">
            <v>0</v>
          </cell>
          <cell r="F842" t="str">
            <v xml:space="preserve"> ～  4</v>
          </cell>
          <cell r="G842" t="str">
            <v>歳</v>
          </cell>
          <cell r="I842" t="str">
            <v>years old</v>
          </cell>
          <cell r="J842">
            <v>28700</v>
          </cell>
          <cell r="K842">
            <v>14200</v>
          </cell>
          <cell r="L842">
            <v>14400</v>
          </cell>
          <cell r="M842">
            <v>52100</v>
          </cell>
          <cell r="O842">
            <v>26000</v>
          </cell>
          <cell r="P842">
            <v>26100</v>
          </cell>
          <cell r="Q842">
            <v>19900</v>
          </cell>
          <cell r="S842">
            <v>10500</v>
          </cell>
          <cell r="T842">
            <v>9400</v>
          </cell>
        </row>
        <row r="843">
          <cell r="E843" t="str">
            <v>5</v>
          </cell>
          <cell r="F843" t="str">
            <v xml:space="preserve"> ～  9</v>
          </cell>
          <cell r="J843">
            <v>30100</v>
          </cell>
          <cell r="K843">
            <v>15000</v>
          </cell>
          <cell r="L843">
            <v>15100</v>
          </cell>
          <cell r="M843">
            <v>57900</v>
          </cell>
          <cell r="O843">
            <v>31300</v>
          </cell>
          <cell r="P843">
            <v>26600</v>
          </cell>
          <cell r="Q843">
            <v>24700</v>
          </cell>
          <cell r="S843">
            <v>12200</v>
          </cell>
          <cell r="T843">
            <v>12500</v>
          </cell>
        </row>
        <row r="844">
          <cell r="E844" t="str">
            <v>10～14</v>
          </cell>
          <cell r="J844">
            <v>30100</v>
          </cell>
          <cell r="K844">
            <v>15800</v>
          </cell>
          <cell r="L844">
            <v>14300</v>
          </cell>
          <cell r="M844">
            <v>69600</v>
          </cell>
          <cell r="O844">
            <v>36700</v>
          </cell>
          <cell r="P844">
            <v>32900</v>
          </cell>
          <cell r="Q844">
            <v>28700</v>
          </cell>
          <cell r="S844">
            <v>14600</v>
          </cell>
          <cell r="T844">
            <v>14000</v>
          </cell>
        </row>
        <row r="845">
          <cell r="E845" t="str">
            <v>15～19</v>
          </cell>
          <cell r="J845">
            <v>33600</v>
          </cell>
          <cell r="K845">
            <v>16900</v>
          </cell>
          <cell r="L845">
            <v>16600</v>
          </cell>
          <cell r="M845">
            <v>61600</v>
          </cell>
          <cell r="O845">
            <v>30600</v>
          </cell>
          <cell r="P845">
            <v>31100</v>
          </cell>
          <cell r="Q845">
            <v>27800</v>
          </cell>
          <cell r="S845">
            <v>13900</v>
          </cell>
          <cell r="T845">
            <v>13900</v>
          </cell>
        </row>
        <row r="846">
          <cell r="E846" t="str">
            <v>20～24</v>
          </cell>
          <cell r="J846">
            <v>31100</v>
          </cell>
          <cell r="K846">
            <v>16300</v>
          </cell>
          <cell r="L846">
            <v>14800</v>
          </cell>
          <cell r="M846">
            <v>58500</v>
          </cell>
          <cell r="O846">
            <v>26900</v>
          </cell>
          <cell r="P846">
            <v>31600</v>
          </cell>
          <cell r="Q846">
            <v>25700</v>
          </cell>
          <cell r="S846">
            <v>12600</v>
          </cell>
          <cell r="T846">
            <v>13000</v>
          </cell>
        </row>
        <row r="847">
          <cell r="E847" t="str">
            <v>25～29</v>
          </cell>
          <cell r="J847">
            <v>40500</v>
          </cell>
          <cell r="K847">
            <v>20900</v>
          </cell>
          <cell r="L847">
            <v>19500</v>
          </cell>
          <cell r="M847">
            <v>75500</v>
          </cell>
          <cell r="O847">
            <v>38800</v>
          </cell>
          <cell r="P847">
            <v>36800</v>
          </cell>
          <cell r="Q847">
            <v>33800</v>
          </cell>
          <cell r="S847">
            <v>15900</v>
          </cell>
          <cell r="T847">
            <v>17900</v>
          </cell>
        </row>
        <row r="848">
          <cell r="E848" t="str">
            <v>30～34</v>
          </cell>
          <cell r="J848">
            <v>43200</v>
          </cell>
          <cell r="K848">
            <v>21700</v>
          </cell>
          <cell r="L848">
            <v>21400</v>
          </cell>
          <cell r="M848">
            <v>85700</v>
          </cell>
          <cell r="O848">
            <v>43200</v>
          </cell>
          <cell r="P848">
            <v>42400</v>
          </cell>
          <cell r="Q848">
            <v>35700</v>
          </cell>
          <cell r="S848">
            <v>17100</v>
          </cell>
          <cell r="T848">
            <v>18600</v>
          </cell>
        </row>
        <row r="849">
          <cell r="E849" t="str">
            <v>35～39</v>
          </cell>
          <cell r="J849">
            <v>39400</v>
          </cell>
          <cell r="K849">
            <v>19100</v>
          </cell>
          <cell r="L849">
            <v>20300</v>
          </cell>
          <cell r="M849">
            <v>73200</v>
          </cell>
          <cell r="O849">
            <v>34900</v>
          </cell>
          <cell r="P849">
            <v>38300</v>
          </cell>
          <cell r="Q849">
            <v>29300</v>
          </cell>
          <cell r="S849">
            <v>14500</v>
          </cell>
          <cell r="T849">
            <v>14900</v>
          </cell>
        </row>
        <row r="850">
          <cell r="E850" t="str">
            <v>40～44</v>
          </cell>
          <cell r="J850">
            <v>38200</v>
          </cell>
          <cell r="K850">
            <v>18800</v>
          </cell>
          <cell r="L850">
            <v>19400</v>
          </cell>
          <cell r="M850">
            <v>79200</v>
          </cell>
          <cell r="O850">
            <v>38900</v>
          </cell>
          <cell r="P850">
            <v>40300</v>
          </cell>
          <cell r="Q850">
            <v>32200</v>
          </cell>
          <cell r="S850">
            <v>16300</v>
          </cell>
          <cell r="T850">
            <v>15900</v>
          </cell>
        </row>
        <row r="851">
          <cell r="E851" t="str">
            <v>45～49</v>
          </cell>
          <cell r="J851">
            <v>42100</v>
          </cell>
          <cell r="K851">
            <v>20100</v>
          </cell>
          <cell r="L851">
            <v>22000</v>
          </cell>
          <cell r="M851">
            <v>79100</v>
          </cell>
          <cell r="O851">
            <v>37900</v>
          </cell>
          <cell r="P851">
            <v>41200</v>
          </cell>
          <cell r="Q851">
            <v>36700</v>
          </cell>
          <cell r="S851">
            <v>17600</v>
          </cell>
          <cell r="T851">
            <v>19100</v>
          </cell>
        </row>
        <row r="852">
          <cell r="E852" t="str">
            <v>50～54</v>
          </cell>
          <cell r="J852">
            <v>50200</v>
          </cell>
          <cell r="K852">
            <v>24500</v>
          </cell>
          <cell r="L852">
            <v>25700</v>
          </cell>
          <cell r="M852">
            <v>92700</v>
          </cell>
          <cell r="O852">
            <v>45000</v>
          </cell>
          <cell r="P852">
            <v>47600</v>
          </cell>
          <cell r="Q852">
            <v>39700</v>
          </cell>
          <cell r="S852">
            <v>19000</v>
          </cell>
          <cell r="T852">
            <v>20700</v>
          </cell>
        </row>
        <row r="853">
          <cell r="E853" t="str">
            <v>55～59</v>
          </cell>
          <cell r="J853">
            <v>66600</v>
          </cell>
          <cell r="K853">
            <v>33100</v>
          </cell>
          <cell r="L853">
            <v>33500</v>
          </cell>
          <cell r="M853">
            <v>114000</v>
          </cell>
          <cell r="O853">
            <v>55200</v>
          </cell>
          <cell r="P853">
            <v>58800</v>
          </cell>
          <cell r="Q853">
            <v>47900</v>
          </cell>
          <cell r="S853">
            <v>23800</v>
          </cell>
          <cell r="T853">
            <v>24100</v>
          </cell>
        </row>
        <row r="854">
          <cell r="E854" t="str">
            <v>60～64</v>
          </cell>
          <cell r="J854">
            <v>45400</v>
          </cell>
          <cell r="K854">
            <v>22500</v>
          </cell>
          <cell r="L854">
            <v>22900</v>
          </cell>
          <cell r="M854">
            <v>90700</v>
          </cell>
          <cell r="O854">
            <v>42700</v>
          </cell>
          <cell r="P854">
            <v>48100</v>
          </cell>
          <cell r="Q854">
            <v>38400</v>
          </cell>
          <cell r="S854">
            <v>18900</v>
          </cell>
          <cell r="T854">
            <v>19500</v>
          </cell>
        </row>
        <row r="855">
          <cell r="E855" t="str">
            <v>65～69</v>
          </cell>
          <cell r="J855">
            <v>37400</v>
          </cell>
          <cell r="K855">
            <v>16200</v>
          </cell>
          <cell r="L855">
            <v>21200</v>
          </cell>
          <cell r="M855">
            <v>85200</v>
          </cell>
          <cell r="O855">
            <v>37400</v>
          </cell>
          <cell r="P855">
            <v>47800</v>
          </cell>
          <cell r="Q855">
            <v>34200</v>
          </cell>
          <cell r="S855">
            <v>14900</v>
          </cell>
          <cell r="T855">
            <v>19300</v>
          </cell>
        </row>
        <row r="856">
          <cell r="E856" t="str">
            <v>70～74</v>
          </cell>
          <cell r="J856">
            <v>39000</v>
          </cell>
          <cell r="K856">
            <v>17600</v>
          </cell>
          <cell r="L856">
            <v>21300</v>
          </cell>
          <cell r="M856">
            <v>82900</v>
          </cell>
          <cell r="O856">
            <v>37700</v>
          </cell>
          <cell r="P856">
            <v>45100</v>
          </cell>
          <cell r="Q856">
            <v>33200</v>
          </cell>
          <cell r="S856">
            <v>14200</v>
          </cell>
          <cell r="T856">
            <v>19000</v>
          </cell>
        </row>
        <row r="857">
          <cell r="E857" t="str">
            <v>75～79</v>
          </cell>
          <cell r="J857">
            <v>36900</v>
          </cell>
          <cell r="K857">
            <v>15900</v>
          </cell>
          <cell r="L857">
            <v>21000</v>
          </cell>
          <cell r="M857">
            <v>69700</v>
          </cell>
          <cell r="O857">
            <v>28100</v>
          </cell>
          <cell r="P857">
            <v>41600</v>
          </cell>
          <cell r="Q857">
            <v>29100</v>
          </cell>
          <cell r="S857">
            <v>11700</v>
          </cell>
          <cell r="T857">
            <v>17400</v>
          </cell>
        </row>
        <row r="858">
          <cell r="E858" t="str">
            <v>80～84</v>
          </cell>
          <cell r="J858">
            <v>25000</v>
          </cell>
          <cell r="K858">
            <v>8400</v>
          </cell>
          <cell r="L858">
            <v>16600</v>
          </cell>
          <cell r="M858">
            <v>47300</v>
          </cell>
          <cell r="O858">
            <v>17700</v>
          </cell>
          <cell r="P858">
            <v>29600</v>
          </cell>
          <cell r="Q858">
            <v>21700</v>
          </cell>
          <cell r="S858">
            <v>6100</v>
          </cell>
          <cell r="T858">
            <v>15600</v>
          </cell>
        </row>
        <row r="859">
          <cell r="E859" t="str">
            <v>85～89</v>
          </cell>
          <cell r="J859">
            <v>12000</v>
          </cell>
          <cell r="K859">
            <v>4500</v>
          </cell>
          <cell r="L859">
            <v>7500</v>
          </cell>
          <cell r="M859">
            <v>27400</v>
          </cell>
          <cell r="O859">
            <v>8900</v>
          </cell>
          <cell r="P859">
            <v>18500</v>
          </cell>
          <cell r="Q859">
            <v>11100</v>
          </cell>
          <cell r="S859">
            <v>1800</v>
          </cell>
          <cell r="T859">
            <v>9300</v>
          </cell>
        </row>
        <row r="860">
          <cell r="E860" t="str">
            <v>90～94</v>
          </cell>
          <cell r="J860">
            <v>5700</v>
          </cell>
          <cell r="K860">
            <v>800</v>
          </cell>
          <cell r="L860">
            <v>4900</v>
          </cell>
          <cell r="M860">
            <v>13800</v>
          </cell>
          <cell r="O860">
            <v>3600</v>
          </cell>
          <cell r="P860">
            <v>10200</v>
          </cell>
          <cell r="Q860">
            <v>6300</v>
          </cell>
          <cell r="S860">
            <v>1700</v>
          </cell>
          <cell r="T860">
            <v>4600</v>
          </cell>
        </row>
        <row r="861">
          <cell r="E861" t="str">
            <v>95～99</v>
          </cell>
          <cell r="J861">
            <v>1300</v>
          </cell>
          <cell r="K861">
            <v>500</v>
          </cell>
          <cell r="L861">
            <v>800</v>
          </cell>
          <cell r="M861">
            <v>2800</v>
          </cell>
          <cell r="O861">
            <v>300</v>
          </cell>
          <cell r="P861">
            <v>2600</v>
          </cell>
          <cell r="Q861">
            <v>1400</v>
          </cell>
          <cell r="S861">
            <v>400</v>
          </cell>
          <cell r="T861">
            <v>900</v>
          </cell>
        </row>
        <row r="862">
          <cell r="D862" t="str">
            <v>100</v>
          </cell>
          <cell r="F862" t="str">
            <v>歳以上</v>
          </cell>
          <cell r="I862" t="str">
            <v>and over</v>
          </cell>
          <cell r="J862">
            <v>200</v>
          </cell>
          <cell r="K862" t="str">
            <v>-</v>
          </cell>
          <cell r="L862">
            <v>200</v>
          </cell>
          <cell r="M862">
            <v>700</v>
          </cell>
          <cell r="O862" t="str">
            <v>-</v>
          </cell>
          <cell r="P862">
            <v>700</v>
          </cell>
          <cell r="Q862">
            <v>300</v>
          </cell>
          <cell r="S862" t="str">
            <v>-</v>
          </cell>
          <cell r="T862">
            <v>300</v>
          </cell>
        </row>
        <row r="863">
          <cell r="D863" t="str">
            <v>不詳</v>
          </cell>
          <cell r="I863" t="str">
            <v xml:space="preserve">Not </v>
          </cell>
          <cell r="J863">
            <v>100</v>
          </cell>
          <cell r="K863">
            <v>100</v>
          </cell>
          <cell r="L863" t="str">
            <v>-</v>
          </cell>
          <cell r="M863">
            <v>800</v>
          </cell>
          <cell r="O863">
            <v>500</v>
          </cell>
          <cell r="P863">
            <v>300</v>
          </cell>
          <cell r="Q863">
            <v>100</v>
          </cell>
          <cell r="S863">
            <v>100</v>
          </cell>
          <cell r="T863" t="str">
            <v>-</v>
          </cell>
        </row>
        <row r="864">
          <cell r="I864" t="str">
            <v xml:space="preserve"> reported</v>
          </cell>
        </row>
        <row r="865">
          <cell r="D865" t="str">
            <v xml:space="preserve">（再掲）    </v>
          </cell>
          <cell r="I865" t="str">
            <v>(Recount)</v>
          </cell>
        </row>
        <row r="866">
          <cell r="E866" t="str">
            <v xml:space="preserve">15歳未満    </v>
          </cell>
          <cell r="I866" t="str">
            <v>Under</v>
          </cell>
          <cell r="J866">
            <v>88900</v>
          </cell>
          <cell r="K866">
            <v>45100</v>
          </cell>
          <cell r="L866">
            <v>43700</v>
          </cell>
          <cell r="M866">
            <v>179600</v>
          </cell>
          <cell r="O866">
            <v>93900</v>
          </cell>
          <cell r="P866">
            <v>85700</v>
          </cell>
          <cell r="Q866">
            <v>73300</v>
          </cell>
          <cell r="S866">
            <v>37400</v>
          </cell>
          <cell r="T866">
            <v>35900</v>
          </cell>
        </row>
        <row r="867">
          <cell r="E867" t="str">
            <v>15～64</v>
          </cell>
          <cell r="G867" t="str">
            <v>歳</v>
          </cell>
          <cell r="J867">
            <v>430200</v>
          </cell>
          <cell r="K867">
            <v>214000</v>
          </cell>
          <cell r="L867">
            <v>216300</v>
          </cell>
          <cell r="M867">
            <v>810200</v>
          </cell>
          <cell r="O867">
            <v>394000</v>
          </cell>
          <cell r="P867">
            <v>416200</v>
          </cell>
          <cell r="Q867">
            <v>347200</v>
          </cell>
          <cell r="S867">
            <v>169500</v>
          </cell>
          <cell r="T867">
            <v>177700</v>
          </cell>
        </row>
        <row r="868">
          <cell r="E868" t="str">
            <v>65歳以上</v>
          </cell>
          <cell r="I868" t="str">
            <v>and over</v>
          </cell>
          <cell r="J868">
            <v>157400</v>
          </cell>
          <cell r="K868">
            <v>63900</v>
          </cell>
          <cell r="L868">
            <v>93500</v>
          </cell>
          <cell r="M868">
            <v>329700</v>
          </cell>
          <cell r="O868">
            <v>133700</v>
          </cell>
          <cell r="P868">
            <v>196000</v>
          </cell>
          <cell r="Q868">
            <v>137100</v>
          </cell>
          <cell r="S868">
            <v>50800</v>
          </cell>
          <cell r="T868">
            <v>86300</v>
          </cell>
        </row>
        <row r="869">
          <cell r="F869" t="str">
            <v xml:space="preserve">75歳以上    </v>
          </cell>
          <cell r="I869" t="str">
            <v>and over</v>
          </cell>
          <cell r="J869">
            <v>81000</v>
          </cell>
          <cell r="K869">
            <v>30100</v>
          </cell>
          <cell r="L869">
            <v>51000</v>
          </cell>
          <cell r="M869">
            <v>161700</v>
          </cell>
          <cell r="O869">
            <v>58600</v>
          </cell>
          <cell r="P869">
            <v>103100</v>
          </cell>
          <cell r="Q869">
            <v>69800</v>
          </cell>
          <cell r="S869">
            <v>21800</v>
          </cell>
          <cell r="T869">
            <v>48000</v>
          </cell>
        </row>
        <row r="870">
          <cell r="F870" t="str">
            <v xml:space="preserve"> 85歳以上    </v>
          </cell>
          <cell r="I870" t="str">
            <v>and over</v>
          </cell>
          <cell r="J870">
            <v>19200</v>
          </cell>
          <cell r="K870">
            <v>5800</v>
          </cell>
          <cell r="L870">
            <v>13400</v>
          </cell>
          <cell r="M870">
            <v>44700</v>
          </cell>
          <cell r="O870">
            <v>12800</v>
          </cell>
          <cell r="P870">
            <v>31900</v>
          </cell>
          <cell r="Q870">
            <v>19000</v>
          </cell>
          <cell r="S870">
            <v>3900</v>
          </cell>
          <cell r="T870">
            <v>15100</v>
          </cell>
        </row>
        <row r="871">
          <cell r="C871" t="str">
            <v>平均年齢</v>
          </cell>
          <cell r="I871" t="str">
            <v>Average age</v>
          </cell>
          <cell r="J871">
            <v>45.6</v>
          </cell>
          <cell r="K871">
            <v>43.9</v>
          </cell>
          <cell r="L871">
            <v>47.2</v>
          </cell>
          <cell r="M871">
            <v>46</v>
          </cell>
          <cell r="O871">
            <v>44</v>
          </cell>
          <cell r="P871">
            <v>47.8</v>
          </cell>
          <cell r="Q871">
            <v>46</v>
          </cell>
          <cell r="S871">
            <v>43.6</v>
          </cell>
          <cell r="T871">
            <v>48.1</v>
          </cell>
        </row>
        <row r="872">
          <cell r="C872" t="str">
            <v>年齢中位数</v>
          </cell>
          <cell r="I872" t="str">
            <v>Median age</v>
          </cell>
          <cell r="J872">
            <v>48</v>
          </cell>
          <cell r="K872">
            <v>45.8</v>
          </cell>
          <cell r="L872">
            <v>49.8</v>
          </cell>
          <cell r="M872">
            <v>48.1</v>
          </cell>
          <cell r="O872">
            <v>45.7</v>
          </cell>
          <cell r="P872">
            <v>50.2</v>
          </cell>
          <cell r="Q872">
            <v>47.8</v>
          </cell>
          <cell r="S872">
            <v>45.4</v>
          </cell>
          <cell r="T872">
            <v>50.2</v>
          </cell>
        </row>
        <row r="873">
          <cell r="K873" t="str">
            <v>40 福   岡   県 Fukuoka-ken</v>
          </cell>
          <cell r="O873" t="str">
            <v>41 佐   賀   県 Saga-ken</v>
          </cell>
          <cell r="S873" t="str">
            <v>42 長   崎   県 Nagasaki-ken</v>
          </cell>
        </row>
        <row r="874">
          <cell r="C874" t="str">
            <v xml:space="preserve">総数    </v>
          </cell>
          <cell r="I874" t="str">
            <v>All ages</v>
          </cell>
          <cell r="J874">
            <v>5049100</v>
          </cell>
          <cell r="K874">
            <v>2381800</v>
          </cell>
          <cell r="L874">
            <v>2667300</v>
          </cell>
          <cell r="M874">
            <v>866400</v>
          </cell>
          <cell r="O874">
            <v>409500</v>
          </cell>
          <cell r="P874">
            <v>456900</v>
          </cell>
          <cell r="Q874">
            <v>1478600</v>
          </cell>
          <cell r="S874">
            <v>684200</v>
          </cell>
          <cell r="T874">
            <v>794400</v>
          </cell>
        </row>
        <row r="875">
          <cell r="E875" t="str">
            <v>0</v>
          </cell>
          <cell r="F875" t="str">
            <v xml:space="preserve"> ～  4</v>
          </cell>
          <cell r="G875" t="str">
            <v>歳</v>
          </cell>
          <cell r="I875" t="str">
            <v>years old</v>
          </cell>
          <cell r="J875">
            <v>217800</v>
          </cell>
          <cell r="K875">
            <v>106700</v>
          </cell>
          <cell r="L875">
            <v>111100</v>
          </cell>
          <cell r="M875">
            <v>34800</v>
          </cell>
          <cell r="O875">
            <v>19700</v>
          </cell>
          <cell r="P875">
            <v>15100</v>
          </cell>
          <cell r="Q875">
            <v>59600</v>
          </cell>
          <cell r="S875">
            <v>30500</v>
          </cell>
          <cell r="T875">
            <v>29100</v>
          </cell>
        </row>
        <row r="876">
          <cell r="E876" t="str">
            <v>5</v>
          </cell>
          <cell r="F876" t="str">
            <v xml:space="preserve"> ～  9</v>
          </cell>
          <cell r="J876">
            <v>237100</v>
          </cell>
          <cell r="K876">
            <v>120100</v>
          </cell>
          <cell r="L876">
            <v>117100</v>
          </cell>
          <cell r="M876">
            <v>45200</v>
          </cell>
          <cell r="O876">
            <v>22400</v>
          </cell>
          <cell r="P876">
            <v>22800</v>
          </cell>
          <cell r="Q876">
            <v>69900</v>
          </cell>
          <cell r="S876">
            <v>33900</v>
          </cell>
          <cell r="T876">
            <v>36000</v>
          </cell>
        </row>
        <row r="877">
          <cell r="E877" t="str">
            <v>10～14</v>
          </cell>
          <cell r="J877">
            <v>244500</v>
          </cell>
          <cell r="K877">
            <v>121400</v>
          </cell>
          <cell r="L877">
            <v>123100</v>
          </cell>
          <cell r="M877">
            <v>50800</v>
          </cell>
          <cell r="O877">
            <v>26200</v>
          </cell>
          <cell r="P877">
            <v>24700</v>
          </cell>
          <cell r="Q877">
            <v>80400</v>
          </cell>
          <cell r="S877">
            <v>40400</v>
          </cell>
          <cell r="T877">
            <v>40000</v>
          </cell>
        </row>
        <row r="878">
          <cell r="E878" t="str">
            <v>15～19</v>
          </cell>
          <cell r="J878">
            <v>279200</v>
          </cell>
          <cell r="K878">
            <v>146500</v>
          </cell>
          <cell r="L878">
            <v>132700</v>
          </cell>
          <cell r="M878">
            <v>48700</v>
          </cell>
          <cell r="O878">
            <v>25000</v>
          </cell>
          <cell r="P878">
            <v>23700</v>
          </cell>
          <cell r="Q878">
            <v>76800</v>
          </cell>
          <cell r="S878">
            <v>40700</v>
          </cell>
          <cell r="T878">
            <v>36100</v>
          </cell>
        </row>
        <row r="879">
          <cell r="E879" t="str">
            <v>20～24</v>
          </cell>
          <cell r="J879">
            <v>311000</v>
          </cell>
          <cell r="K879">
            <v>155300</v>
          </cell>
          <cell r="L879">
            <v>155700</v>
          </cell>
          <cell r="M879">
            <v>47500</v>
          </cell>
          <cell r="O879">
            <v>24000</v>
          </cell>
          <cell r="P879">
            <v>23500</v>
          </cell>
          <cell r="Q879">
            <v>67600</v>
          </cell>
          <cell r="S879">
            <v>33000</v>
          </cell>
          <cell r="T879">
            <v>34600</v>
          </cell>
        </row>
        <row r="880">
          <cell r="E880" t="str">
            <v>25～29</v>
          </cell>
          <cell r="J880">
            <v>321200</v>
          </cell>
          <cell r="K880">
            <v>153300</v>
          </cell>
          <cell r="L880">
            <v>167900</v>
          </cell>
          <cell r="M880">
            <v>51600</v>
          </cell>
          <cell r="O880">
            <v>24100</v>
          </cell>
          <cell r="P880">
            <v>27400</v>
          </cell>
          <cell r="Q880">
            <v>72600</v>
          </cell>
          <cell r="S880">
            <v>34900</v>
          </cell>
          <cell r="T880">
            <v>37700</v>
          </cell>
        </row>
        <row r="881">
          <cell r="E881" t="str">
            <v>30～34</v>
          </cell>
          <cell r="J881">
            <v>362600</v>
          </cell>
          <cell r="K881">
            <v>180500</v>
          </cell>
          <cell r="L881">
            <v>182100</v>
          </cell>
          <cell r="M881">
            <v>51100</v>
          </cell>
          <cell r="O881">
            <v>24500</v>
          </cell>
          <cell r="P881">
            <v>26600</v>
          </cell>
          <cell r="Q881">
            <v>93000</v>
          </cell>
          <cell r="S881">
            <v>45300</v>
          </cell>
          <cell r="T881">
            <v>47700</v>
          </cell>
        </row>
        <row r="882">
          <cell r="E882" t="str">
            <v>35～39</v>
          </cell>
          <cell r="J882">
            <v>315700</v>
          </cell>
          <cell r="K882">
            <v>154700</v>
          </cell>
          <cell r="L882">
            <v>161100</v>
          </cell>
          <cell r="M882">
            <v>47100</v>
          </cell>
          <cell r="O882">
            <v>23900</v>
          </cell>
          <cell r="P882">
            <v>23300</v>
          </cell>
          <cell r="Q882">
            <v>83500</v>
          </cell>
          <cell r="S882">
            <v>37400</v>
          </cell>
          <cell r="T882">
            <v>46100</v>
          </cell>
        </row>
        <row r="883">
          <cell r="E883" t="str">
            <v>40～44</v>
          </cell>
          <cell r="J883">
            <v>301100</v>
          </cell>
          <cell r="K883">
            <v>141800</v>
          </cell>
          <cell r="L883">
            <v>159300</v>
          </cell>
          <cell r="M883">
            <v>50800</v>
          </cell>
          <cell r="O883">
            <v>22800</v>
          </cell>
          <cell r="P883">
            <v>28000</v>
          </cell>
          <cell r="Q883">
            <v>90700</v>
          </cell>
          <cell r="S883">
            <v>44600</v>
          </cell>
          <cell r="T883">
            <v>46100</v>
          </cell>
        </row>
        <row r="884">
          <cell r="E884" t="str">
            <v>45～49</v>
          </cell>
          <cell r="J884">
            <v>301500</v>
          </cell>
          <cell r="K884">
            <v>149600</v>
          </cell>
          <cell r="L884">
            <v>151800</v>
          </cell>
          <cell r="M884">
            <v>57100</v>
          </cell>
          <cell r="O884">
            <v>28400</v>
          </cell>
          <cell r="P884">
            <v>28700</v>
          </cell>
          <cell r="Q884">
            <v>96800</v>
          </cell>
          <cell r="S884">
            <v>46700</v>
          </cell>
          <cell r="T884">
            <v>50000</v>
          </cell>
        </row>
        <row r="885">
          <cell r="E885" t="str">
            <v>50～54</v>
          </cell>
          <cell r="J885">
            <v>365300</v>
          </cell>
          <cell r="K885">
            <v>176300</v>
          </cell>
          <cell r="L885">
            <v>189000</v>
          </cell>
          <cell r="M885">
            <v>64200</v>
          </cell>
          <cell r="O885">
            <v>29600</v>
          </cell>
          <cell r="P885">
            <v>34500</v>
          </cell>
          <cell r="Q885">
            <v>111200</v>
          </cell>
          <cell r="S885">
            <v>52100</v>
          </cell>
          <cell r="T885">
            <v>59000</v>
          </cell>
        </row>
        <row r="886">
          <cell r="E886" t="str">
            <v>55～59</v>
          </cell>
          <cell r="J886">
            <v>413500</v>
          </cell>
          <cell r="K886">
            <v>197600</v>
          </cell>
          <cell r="L886">
            <v>215900</v>
          </cell>
          <cell r="M886">
            <v>69800</v>
          </cell>
          <cell r="O886">
            <v>36200</v>
          </cell>
          <cell r="P886">
            <v>33600</v>
          </cell>
          <cell r="Q886">
            <v>118000</v>
          </cell>
          <cell r="S886">
            <v>55600</v>
          </cell>
          <cell r="T886">
            <v>62400</v>
          </cell>
        </row>
        <row r="887">
          <cell r="E887" t="str">
            <v>60～64</v>
          </cell>
          <cell r="J887">
            <v>334500</v>
          </cell>
          <cell r="K887">
            <v>159600</v>
          </cell>
          <cell r="L887">
            <v>174900</v>
          </cell>
          <cell r="M887">
            <v>49600</v>
          </cell>
          <cell r="O887">
            <v>23800</v>
          </cell>
          <cell r="P887">
            <v>25800</v>
          </cell>
          <cell r="Q887">
            <v>93100</v>
          </cell>
          <cell r="S887">
            <v>43100</v>
          </cell>
          <cell r="T887">
            <v>50000</v>
          </cell>
        </row>
        <row r="888">
          <cell r="E888" t="str">
            <v>65～69</v>
          </cell>
          <cell r="J888">
            <v>286800</v>
          </cell>
          <cell r="K888">
            <v>129000</v>
          </cell>
          <cell r="L888">
            <v>157900</v>
          </cell>
          <cell r="M888">
            <v>48800</v>
          </cell>
          <cell r="O888">
            <v>21400</v>
          </cell>
          <cell r="P888">
            <v>27400</v>
          </cell>
          <cell r="Q888">
            <v>92400</v>
          </cell>
          <cell r="S888">
            <v>41400</v>
          </cell>
          <cell r="T888">
            <v>51000</v>
          </cell>
        </row>
        <row r="889">
          <cell r="E889" t="str">
            <v>70～74</v>
          </cell>
          <cell r="J889">
            <v>257300</v>
          </cell>
          <cell r="K889">
            <v>109000</v>
          </cell>
          <cell r="L889">
            <v>148300</v>
          </cell>
          <cell r="M889">
            <v>48200</v>
          </cell>
          <cell r="O889">
            <v>20800</v>
          </cell>
          <cell r="P889">
            <v>27400</v>
          </cell>
          <cell r="Q889">
            <v>95700</v>
          </cell>
          <cell r="S889">
            <v>45100</v>
          </cell>
          <cell r="T889">
            <v>50700</v>
          </cell>
        </row>
        <row r="890">
          <cell r="E890" t="str">
            <v>75～79</v>
          </cell>
          <cell r="J890">
            <v>216200</v>
          </cell>
          <cell r="K890">
            <v>88400</v>
          </cell>
          <cell r="L890">
            <v>127900</v>
          </cell>
          <cell r="M890">
            <v>47000</v>
          </cell>
          <cell r="O890">
            <v>19500</v>
          </cell>
          <cell r="P890">
            <v>27600</v>
          </cell>
          <cell r="Q890">
            <v>76800</v>
          </cell>
          <cell r="S890">
            <v>29900</v>
          </cell>
          <cell r="T890">
            <v>46900</v>
          </cell>
        </row>
        <row r="891">
          <cell r="E891" t="str">
            <v>80～84</v>
          </cell>
          <cell r="J891">
            <v>151500</v>
          </cell>
          <cell r="K891">
            <v>54100</v>
          </cell>
          <cell r="L891">
            <v>97400</v>
          </cell>
          <cell r="M891">
            <v>28500</v>
          </cell>
          <cell r="O891">
            <v>9500</v>
          </cell>
          <cell r="P891">
            <v>18900</v>
          </cell>
          <cell r="Q891">
            <v>54900</v>
          </cell>
          <cell r="S891">
            <v>18100</v>
          </cell>
          <cell r="T891">
            <v>36800</v>
          </cell>
        </row>
        <row r="892">
          <cell r="E892" t="str">
            <v>85～89</v>
          </cell>
          <cell r="J892">
            <v>77300</v>
          </cell>
          <cell r="K892">
            <v>22500</v>
          </cell>
          <cell r="L892">
            <v>54700</v>
          </cell>
          <cell r="M892">
            <v>14900</v>
          </cell>
          <cell r="O892">
            <v>4400</v>
          </cell>
          <cell r="P892">
            <v>10600</v>
          </cell>
          <cell r="Q892">
            <v>29800</v>
          </cell>
          <cell r="S892">
            <v>7200</v>
          </cell>
          <cell r="T892">
            <v>22600</v>
          </cell>
        </row>
        <row r="893">
          <cell r="E893" t="str">
            <v>90～94</v>
          </cell>
          <cell r="J893">
            <v>36300</v>
          </cell>
          <cell r="K893">
            <v>8700</v>
          </cell>
          <cell r="L893">
            <v>27600</v>
          </cell>
          <cell r="M893">
            <v>8100</v>
          </cell>
          <cell r="O893">
            <v>2400</v>
          </cell>
          <cell r="P893">
            <v>5800</v>
          </cell>
          <cell r="Q893">
            <v>11700</v>
          </cell>
          <cell r="S893">
            <v>3100</v>
          </cell>
          <cell r="T893">
            <v>8600</v>
          </cell>
        </row>
        <row r="894">
          <cell r="E894" t="str">
            <v>95～99</v>
          </cell>
          <cell r="J894">
            <v>9600</v>
          </cell>
          <cell r="K894">
            <v>1600</v>
          </cell>
          <cell r="L894">
            <v>8000</v>
          </cell>
          <cell r="M894">
            <v>2200</v>
          </cell>
          <cell r="O894">
            <v>900</v>
          </cell>
          <cell r="P894">
            <v>1300</v>
          </cell>
          <cell r="Q894">
            <v>3000</v>
          </cell>
          <cell r="S894">
            <v>600</v>
          </cell>
          <cell r="T894">
            <v>2400</v>
          </cell>
        </row>
        <row r="895">
          <cell r="D895" t="str">
            <v>100</v>
          </cell>
          <cell r="F895" t="str">
            <v>歳以上</v>
          </cell>
          <cell r="I895" t="str">
            <v>and over</v>
          </cell>
          <cell r="J895">
            <v>1000</v>
          </cell>
          <cell r="K895">
            <v>100</v>
          </cell>
          <cell r="L895">
            <v>800</v>
          </cell>
          <cell r="M895">
            <v>300</v>
          </cell>
          <cell r="O895">
            <v>100</v>
          </cell>
          <cell r="P895">
            <v>200</v>
          </cell>
          <cell r="Q895">
            <v>500</v>
          </cell>
          <cell r="S895" t="str">
            <v>-</v>
          </cell>
          <cell r="T895">
            <v>500</v>
          </cell>
        </row>
        <row r="896">
          <cell r="D896" t="str">
            <v>不詳</v>
          </cell>
          <cell r="I896" t="str">
            <v xml:space="preserve">Not </v>
          </cell>
          <cell r="J896">
            <v>8100</v>
          </cell>
          <cell r="K896">
            <v>4900</v>
          </cell>
          <cell r="L896">
            <v>3200</v>
          </cell>
          <cell r="M896" t="str">
            <v>-</v>
          </cell>
          <cell r="O896" t="str">
            <v>-</v>
          </cell>
          <cell r="P896" t="str">
            <v>-</v>
          </cell>
          <cell r="Q896">
            <v>500</v>
          </cell>
          <cell r="S896">
            <v>300</v>
          </cell>
          <cell r="T896">
            <v>200</v>
          </cell>
        </row>
        <row r="897">
          <cell r="I897" t="str">
            <v>　reported</v>
          </cell>
        </row>
        <row r="898">
          <cell r="D898" t="str">
            <v xml:space="preserve">（再掲）   </v>
          </cell>
          <cell r="I898" t="str">
            <v>(Recount)</v>
          </cell>
        </row>
        <row r="899">
          <cell r="E899" t="str">
            <v>15歳未</v>
          </cell>
          <cell r="G899" t="str">
            <v>満</v>
          </cell>
          <cell r="I899" t="str">
            <v>Under</v>
          </cell>
          <cell r="J899">
            <v>699500</v>
          </cell>
          <cell r="K899">
            <v>348300</v>
          </cell>
          <cell r="L899">
            <v>351200</v>
          </cell>
          <cell r="M899">
            <v>130800</v>
          </cell>
          <cell r="O899">
            <v>68300</v>
          </cell>
          <cell r="P899">
            <v>62500</v>
          </cell>
          <cell r="Q899">
            <v>209900</v>
          </cell>
          <cell r="S899">
            <v>104900</v>
          </cell>
          <cell r="T899">
            <v>105100</v>
          </cell>
        </row>
        <row r="900">
          <cell r="E900" t="str">
            <v>15～64</v>
          </cell>
          <cell r="G900" t="str">
            <v>歳</v>
          </cell>
          <cell r="J900">
            <v>3305500</v>
          </cell>
          <cell r="K900">
            <v>1615100</v>
          </cell>
          <cell r="L900">
            <v>1690400</v>
          </cell>
          <cell r="M900">
            <v>537500</v>
          </cell>
          <cell r="O900">
            <v>262300</v>
          </cell>
          <cell r="P900">
            <v>275300</v>
          </cell>
          <cell r="Q900">
            <v>903400</v>
          </cell>
          <cell r="S900">
            <v>433600</v>
          </cell>
          <cell r="T900">
            <v>469800</v>
          </cell>
        </row>
        <row r="901">
          <cell r="E901" t="str">
            <v>65歳以</v>
          </cell>
          <cell r="G901" t="str">
            <v>上</v>
          </cell>
          <cell r="I901" t="str">
            <v>and over</v>
          </cell>
          <cell r="J901">
            <v>1036000</v>
          </cell>
          <cell r="K901">
            <v>413400</v>
          </cell>
          <cell r="L901">
            <v>622600</v>
          </cell>
          <cell r="M901">
            <v>198100</v>
          </cell>
          <cell r="O901">
            <v>78900</v>
          </cell>
          <cell r="P901">
            <v>119100</v>
          </cell>
          <cell r="Q901">
            <v>364800</v>
          </cell>
          <cell r="S901">
            <v>145500</v>
          </cell>
          <cell r="T901">
            <v>219400</v>
          </cell>
        </row>
        <row r="902">
          <cell r="F902" t="str">
            <v xml:space="preserve">75歳以上    </v>
          </cell>
          <cell r="I902" t="str">
            <v>and over</v>
          </cell>
          <cell r="J902">
            <v>491900</v>
          </cell>
          <cell r="K902">
            <v>175500</v>
          </cell>
          <cell r="L902">
            <v>316500</v>
          </cell>
          <cell r="M902">
            <v>101100</v>
          </cell>
          <cell r="O902">
            <v>36700</v>
          </cell>
          <cell r="P902">
            <v>64300</v>
          </cell>
          <cell r="Q902">
            <v>176700</v>
          </cell>
          <cell r="S902">
            <v>59000</v>
          </cell>
          <cell r="T902">
            <v>117700</v>
          </cell>
        </row>
        <row r="903">
          <cell r="F903" t="str">
            <v xml:space="preserve">　85歳以上    </v>
          </cell>
          <cell r="I903" t="str">
            <v>and over</v>
          </cell>
          <cell r="J903">
            <v>124100</v>
          </cell>
          <cell r="K903">
            <v>33000</v>
          </cell>
          <cell r="L903">
            <v>91200</v>
          </cell>
          <cell r="M903">
            <v>25600</v>
          </cell>
          <cell r="O903">
            <v>7700</v>
          </cell>
          <cell r="P903">
            <v>17800</v>
          </cell>
          <cell r="Q903">
            <v>45000</v>
          </cell>
          <cell r="S903">
            <v>11000</v>
          </cell>
          <cell r="T903">
            <v>34000</v>
          </cell>
        </row>
        <row r="904">
          <cell r="C904" t="str">
            <v>平均年齢</v>
          </cell>
          <cell r="I904" t="str">
            <v>Average age</v>
          </cell>
          <cell r="J904">
            <v>43.5</v>
          </cell>
          <cell r="K904">
            <v>41.7</v>
          </cell>
          <cell r="L904">
            <v>45</v>
          </cell>
          <cell r="M904">
            <v>44.1</v>
          </cell>
          <cell r="O904">
            <v>42.1</v>
          </cell>
          <cell r="P904">
            <v>45.9</v>
          </cell>
          <cell r="Q904">
            <v>45.5</v>
          </cell>
          <cell r="S904">
            <v>43.5</v>
          </cell>
          <cell r="T904">
            <v>47.3</v>
          </cell>
        </row>
        <row r="905">
          <cell r="C905" t="str">
            <v>年齢中位数</v>
          </cell>
          <cell r="I905" t="str">
            <v>Median age</v>
          </cell>
          <cell r="J905">
            <v>43.8</v>
          </cell>
          <cell r="K905">
            <v>41.8</v>
          </cell>
          <cell r="L905">
            <v>45.8</v>
          </cell>
          <cell r="M905">
            <v>45.5</v>
          </cell>
          <cell r="O905">
            <v>43.4</v>
          </cell>
          <cell r="P905">
            <v>47.4</v>
          </cell>
          <cell r="Q905">
            <v>47.3</v>
          </cell>
          <cell r="S905">
            <v>45.1</v>
          </cell>
          <cell r="T905">
            <v>49.4</v>
          </cell>
        </row>
        <row r="906">
          <cell r="K906" t="str">
            <v>40 福岡県 市 部 All shi</v>
          </cell>
          <cell r="O906" t="str">
            <v>41 佐賀県 市 部 All shi</v>
          </cell>
          <cell r="S906" t="str">
            <v>42 長崎県 市 部 All shi</v>
          </cell>
        </row>
        <row r="907">
          <cell r="C907" t="str">
            <v xml:space="preserve">総数    </v>
          </cell>
          <cell r="I907" t="str">
            <v>All ages</v>
          </cell>
          <cell r="J907">
            <v>4147200</v>
          </cell>
          <cell r="K907">
            <v>1958100</v>
          </cell>
          <cell r="L907">
            <v>2189100</v>
          </cell>
          <cell r="M907">
            <v>592900</v>
          </cell>
          <cell r="O907">
            <v>281000</v>
          </cell>
          <cell r="P907">
            <v>311900</v>
          </cell>
          <cell r="Q907">
            <v>1169100</v>
          </cell>
          <cell r="S907">
            <v>539300</v>
          </cell>
          <cell r="T907">
            <v>629900</v>
          </cell>
        </row>
        <row r="908">
          <cell r="E908" t="str">
            <v>0</v>
          </cell>
          <cell r="F908" t="str">
            <v xml:space="preserve"> ～  4</v>
          </cell>
          <cell r="G908" t="str">
            <v>歳</v>
          </cell>
          <cell r="I908" t="str">
            <v>years old</v>
          </cell>
          <cell r="J908">
            <v>180200</v>
          </cell>
          <cell r="K908">
            <v>88800</v>
          </cell>
          <cell r="L908">
            <v>91300</v>
          </cell>
          <cell r="M908">
            <v>24700</v>
          </cell>
          <cell r="O908">
            <v>14300</v>
          </cell>
          <cell r="P908">
            <v>10500</v>
          </cell>
          <cell r="Q908">
            <v>46500</v>
          </cell>
          <cell r="S908">
            <v>24300</v>
          </cell>
          <cell r="T908">
            <v>22200</v>
          </cell>
        </row>
        <row r="909">
          <cell r="E909" t="str">
            <v>5</v>
          </cell>
          <cell r="F909" t="str">
            <v xml:space="preserve"> ～  9</v>
          </cell>
          <cell r="J909">
            <v>191800</v>
          </cell>
          <cell r="K909">
            <v>97500</v>
          </cell>
          <cell r="L909">
            <v>94200</v>
          </cell>
          <cell r="M909">
            <v>30800</v>
          </cell>
          <cell r="O909">
            <v>15600</v>
          </cell>
          <cell r="P909">
            <v>15200</v>
          </cell>
          <cell r="Q909">
            <v>55800</v>
          </cell>
          <cell r="S909">
            <v>27700</v>
          </cell>
          <cell r="T909">
            <v>28200</v>
          </cell>
        </row>
        <row r="910">
          <cell r="E910" t="str">
            <v>10～14</v>
          </cell>
          <cell r="J910">
            <v>195200</v>
          </cell>
          <cell r="K910">
            <v>96700</v>
          </cell>
          <cell r="L910">
            <v>98500</v>
          </cell>
          <cell r="M910">
            <v>34900</v>
          </cell>
          <cell r="O910">
            <v>17900</v>
          </cell>
          <cell r="P910">
            <v>16900</v>
          </cell>
          <cell r="Q910">
            <v>63300</v>
          </cell>
          <cell r="S910">
            <v>31200</v>
          </cell>
          <cell r="T910">
            <v>32100</v>
          </cell>
        </row>
        <row r="911">
          <cell r="E911" t="str">
            <v>15～19</v>
          </cell>
          <cell r="J911">
            <v>232000</v>
          </cell>
          <cell r="K911">
            <v>119900</v>
          </cell>
          <cell r="L911">
            <v>112100</v>
          </cell>
          <cell r="M911">
            <v>34700</v>
          </cell>
          <cell r="O911">
            <v>17900</v>
          </cell>
          <cell r="P911">
            <v>16800</v>
          </cell>
          <cell r="Q911">
            <v>60800</v>
          </cell>
          <cell r="S911">
            <v>31500</v>
          </cell>
          <cell r="T911">
            <v>29300</v>
          </cell>
        </row>
        <row r="912">
          <cell r="E912" t="str">
            <v>20～24</v>
          </cell>
          <cell r="J912">
            <v>265500</v>
          </cell>
          <cell r="K912">
            <v>134400</v>
          </cell>
          <cell r="L912">
            <v>131200</v>
          </cell>
          <cell r="M912">
            <v>34400</v>
          </cell>
          <cell r="O912">
            <v>16500</v>
          </cell>
          <cell r="P912">
            <v>18000</v>
          </cell>
          <cell r="Q912">
            <v>57200</v>
          </cell>
          <cell r="S912">
            <v>27700</v>
          </cell>
          <cell r="T912">
            <v>29400</v>
          </cell>
        </row>
        <row r="913">
          <cell r="E913" t="str">
            <v>25～29</v>
          </cell>
          <cell r="J913">
            <v>271600</v>
          </cell>
          <cell r="K913">
            <v>129700</v>
          </cell>
          <cell r="L913">
            <v>141900</v>
          </cell>
          <cell r="M913">
            <v>33700</v>
          </cell>
          <cell r="O913">
            <v>15500</v>
          </cell>
          <cell r="P913">
            <v>18200</v>
          </cell>
          <cell r="Q913">
            <v>57300</v>
          </cell>
          <cell r="S913">
            <v>27500</v>
          </cell>
          <cell r="T913">
            <v>29800</v>
          </cell>
        </row>
        <row r="914">
          <cell r="E914" t="str">
            <v>30～34</v>
          </cell>
          <cell r="J914">
            <v>305100</v>
          </cell>
          <cell r="K914">
            <v>151800</v>
          </cell>
          <cell r="L914">
            <v>153300</v>
          </cell>
          <cell r="M914">
            <v>38600</v>
          </cell>
          <cell r="O914">
            <v>18700</v>
          </cell>
          <cell r="P914">
            <v>19800</v>
          </cell>
          <cell r="Q914">
            <v>73700</v>
          </cell>
          <cell r="S914">
            <v>35300</v>
          </cell>
          <cell r="T914">
            <v>38400</v>
          </cell>
        </row>
        <row r="915">
          <cell r="E915" t="str">
            <v>35～39</v>
          </cell>
          <cell r="J915">
            <v>269100</v>
          </cell>
          <cell r="K915">
            <v>132200</v>
          </cell>
          <cell r="L915">
            <v>136800</v>
          </cell>
          <cell r="M915">
            <v>31900</v>
          </cell>
          <cell r="O915">
            <v>16300</v>
          </cell>
          <cell r="P915">
            <v>15600</v>
          </cell>
          <cell r="Q915">
            <v>68200</v>
          </cell>
          <cell r="S915">
            <v>31400</v>
          </cell>
          <cell r="T915">
            <v>36800</v>
          </cell>
        </row>
        <row r="916">
          <cell r="E916" t="str">
            <v>40～44</v>
          </cell>
          <cell r="J916">
            <v>250000</v>
          </cell>
          <cell r="K916">
            <v>117000</v>
          </cell>
          <cell r="L916">
            <v>133000</v>
          </cell>
          <cell r="M916">
            <v>34500</v>
          </cell>
          <cell r="O916">
            <v>15100</v>
          </cell>
          <cell r="P916">
            <v>19400</v>
          </cell>
          <cell r="Q916">
            <v>71400</v>
          </cell>
          <cell r="S916">
            <v>35500</v>
          </cell>
          <cell r="T916">
            <v>35900</v>
          </cell>
        </row>
        <row r="917">
          <cell r="E917" t="str">
            <v>45～49</v>
          </cell>
          <cell r="J917">
            <v>243300</v>
          </cell>
          <cell r="K917">
            <v>120400</v>
          </cell>
          <cell r="L917">
            <v>122900</v>
          </cell>
          <cell r="M917">
            <v>37500</v>
          </cell>
          <cell r="O917">
            <v>18500</v>
          </cell>
          <cell r="P917">
            <v>19000</v>
          </cell>
          <cell r="Q917">
            <v>76300</v>
          </cell>
          <cell r="S917">
            <v>36800</v>
          </cell>
          <cell r="T917">
            <v>39500</v>
          </cell>
        </row>
        <row r="918">
          <cell r="E918" t="str">
            <v>50～54</v>
          </cell>
          <cell r="J918">
            <v>292800</v>
          </cell>
          <cell r="K918">
            <v>140900</v>
          </cell>
          <cell r="L918">
            <v>151900</v>
          </cell>
          <cell r="M918">
            <v>43300</v>
          </cell>
          <cell r="O918">
            <v>19800</v>
          </cell>
          <cell r="P918">
            <v>23500</v>
          </cell>
          <cell r="Q918">
            <v>87800</v>
          </cell>
          <cell r="S918">
            <v>41000</v>
          </cell>
          <cell r="T918">
            <v>46800</v>
          </cell>
        </row>
        <row r="919">
          <cell r="E919" t="str">
            <v>55～59</v>
          </cell>
          <cell r="J919">
            <v>333000</v>
          </cell>
          <cell r="K919">
            <v>158500</v>
          </cell>
          <cell r="L919">
            <v>174500</v>
          </cell>
          <cell r="M919">
            <v>47500</v>
          </cell>
          <cell r="O919">
            <v>25100</v>
          </cell>
          <cell r="P919">
            <v>22400</v>
          </cell>
          <cell r="Q919">
            <v>92600</v>
          </cell>
          <cell r="S919">
            <v>43300</v>
          </cell>
          <cell r="T919">
            <v>49400</v>
          </cell>
        </row>
        <row r="920">
          <cell r="E920" t="str">
            <v>60～64</v>
          </cell>
          <cell r="J920">
            <v>275000</v>
          </cell>
          <cell r="K920">
            <v>130500</v>
          </cell>
          <cell r="L920">
            <v>144400</v>
          </cell>
          <cell r="M920">
            <v>33500</v>
          </cell>
          <cell r="O920">
            <v>15300</v>
          </cell>
          <cell r="P920">
            <v>18200</v>
          </cell>
          <cell r="Q920">
            <v>73900</v>
          </cell>
          <cell r="S920">
            <v>33700</v>
          </cell>
          <cell r="T920">
            <v>40200</v>
          </cell>
        </row>
        <row r="921">
          <cell r="E921" t="str">
            <v>65～69</v>
          </cell>
          <cell r="J921">
            <v>234400</v>
          </cell>
          <cell r="K921">
            <v>105400</v>
          </cell>
          <cell r="L921">
            <v>129000</v>
          </cell>
          <cell r="M921">
            <v>33100</v>
          </cell>
          <cell r="O921">
            <v>15100</v>
          </cell>
          <cell r="P921">
            <v>18000</v>
          </cell>
          <cell r="Q921">
            <v>71600</v>
          </cell>
          <cell r="S921">
            <v>32500</v>
          </cell>
          <cell r="T921">
            <v>39100</v>
          </cell>
        </row>
        <row r="922">
          <cell r="E922" t="str">
            <v>70～74</v>
          </cell>
          <cell r="J922">
            <v>209200</v>
          </cell>
          <cell r="K922">
            <v>89000</v>
          </cell>
          <cell r="L922">
            <v>120200</v>
          </cell>
          <cell r="M922">
            <v>33900</v>
          </cell>
          <cell r="O922">
            <v>14200</v>
          </cell>
          <cell r="P922">
            <v>19700</v>
          </cell>
          <cell r="Q922">
            <v>74500</v>
          </cell>
          <cell r="S922">
            <v>34100</v>
          </cell>
          <cell r="T922">
            <v>40400</v>
          </cell>
        </row>
        <row r="923">
          <cell r="E923" t="str">
            <v>75～79</v>
          </cell>
          <cell r="J923">
            <v>175700</v>
          </cell>
          <cell r="K923">
            <v>72600</v>
          </cell>
          <cell r="L923">
            <v>103100</v>
          </cell>
          <cell r="M923">
            <v>31400</v>
          </cell>
          <cell r="O923">
            <v>13600</v>
          </cell>
          <cell r="P923">
            <v>17800</v>
          </cell>
          <cell r="Q923">
            <v>60400</v>
          </cell>
          <cell r="S923">
            <v>23500</v>
          </cell>
          <cell r="T923">
            <v>36900</v>
          </cell>
        </row>
        <row r="924">
          <cell r="E924" t="str">
            <v>80～84</v>
          </cell>
          <cell r="J924">
            <v>119300</v>
          </cell>
          <cell r="K924">
            <v>41500</v>
          </cell>
          <cell r="L924">
            <v>77800</v>
          </cell>
          <cell r="M924">
            <v>19200</v>
          </cell>
          <cell r="O924">
            <v>6900</v>
          </cell>
          <cell r="P924">
            <v>12300</v>
          </cell>
          <cell r="Q924">
            <v>43800</v>
          </cell>
          <cell r="S924">
            <v>14300</v>
          </cell>
          <cell r="T924">
            <v>29400</v>
          </cell>
        </row>
        <row r="925">
          <cell r="E925" t="str">
            <v>85～89</v>
          </cell>
          <cell r="J925">
            <v>61100</v>
          </cell>
          <cell r="K925">
            <v>17700</v>
          </cell>
          <cell r="L925">
            <v>43400</v>
          </cell>
          <cell r="M925">
            <v>8500</v>
          </cell>
          <cell r="O925">
            <v>2600</v>
          </cell>
          <cell r="P925">
            <v>5900</v>
          </cell>
          <cell r="Q925">
            <v>20800</v>
          </cell>
          <cell r="S925">
            <v>4800</v>
          </cell>
          <cell r="T925">
            <v>16000</v>
          </cell>
        </row>
        <row r="926">
          <cell r="E926" t="str">
            <v>90～94</v>
          </cell>
          <cell r="J926">
            <v>27700</v>
          </cell>
          <cell r="K926">
            <v>7500</v>
          </cell>
          <cell r="L926">
            <v>20100</v>
          </cell>
          <cell r="M926">
            <v>5100</v>
          </cell>
          <cell r="O926">
            <v>1400</v>
          </cell>
          <cell r="P926">
            <v>3700</v>
          </cell>
          <cell r="Q926">
            <v>9700</v>
          </cell>
          <cell r="S926">
            <v>2600</v>
          </cell>
          <cell r="T926">
            <v>7200</v>
          </cell>
        </row>
        <row r="927">
          <cell r="E927" t="str">
            <v>95～99</v>
          </cell>
          <cell r="J927">
            <v>6700</v>
          </cell>
          <cell r="K927">
            <v>1200</v>
          </cell>
          <cell r="L927">
            <v>5600</v>
          </cell>
          <cell r="M927">
            <v>1600</v>
          </cell>
          <cell r="O927">
            <v>800</v>
          </cell>
          <cell r="P927">
            <v>800</v>
          </cell>
          <cell r="Q927">
            <v>2400</v>
          </cell>
          <cell r="S927">
            <v>400</v>
          </cell>
          <cell r="T927">
            <v>2000</v>
          </cell>
        </row>
        <row r="928">
          <cell r="D928" t="str">
            <v>100</v>
          </cell>
          <cell r="F928" t="str">
            <v>歳以上</v>
          </cell>
          <cell r="I928" t="str">
            <v>and over</v>
          </cell>
          <cell r="J928">
            <v>800</v>
          </cell>
          <cell r="K928">
            <v>100</v>
          </cell>
          <cell r="L928">
            <v>700</v>
          </cell>
          <cell r="M928">
            <v>200</v>
          </cell>
          <cell r="O928">
            <v>100</v>
          </cell>
          <cell r="P928">
            <v>100</v>
          </cell>
          <cell r="Q928">
            <v>500</v>
          </cell>
          <cell r="S928" t="str">
            <v>-</v>
          </cell>
          <cell r="T928">
            <v>500</v>
          </cell>
        </row>
        <row r="929">
          <cell r="D929" t="str">
            <v>不詳</v>
          </cell>
          <cell r="I929" t="str">
            <v xml:space="preserve">Not </v>
          </cell>
          <cell r="J929">
            <v>7500</v>
          </cell>
          <cell r="K929">
            <v>4600</v>
          </cell>
          <cell r="L929">
            <v>2900</v>
          </cell>
          <cell r="M929" t="str">
            <v>-</v>
          </cell>
          <cell r="O929" t="str">
            <v>-</v>
          </cell>
          <cell r="P929" t="str">
            <v>-</v>
          </cell>
          <cell r="Q929">
            <v>500</v>
          </cell>
          <cell r="S929">
            <v>300</v>
          </cell>
          <cell r="T929">
            <v>200</v>
          </cell>
        </row>
        <row r="930">
          <cell r="I930" t="str">
            <v xml:space="preserve"> reported</v>
          </cell>
        </row>
        <row r="931">
          <cell r="D931" t="str">
            <v xml:space="preserve">（再掲）    </v>
          </cell>
          <cell r="I931" t="str">
            <v>(Recount)</v>
          </cell>
        </row>
        <row r="932">
          <cell r="E932" t="str">
            <v xml:space="preserve">15歳未満    </v>
          </cell>
          <cell r="I932" t="str">
            <v>Under</v>
          </cell>
          <cell r="J932">
            <v>567100</v>
          </cell>
          <cell r="K932">
            <v>283100</v>
          </cell>
          <cell r="L932">
            <v>284100</v>
          </cell>
          <cell r="M932">
            <v>90300</v>
          </cell>
          <cell r="O932">
            <v>47800</v>
          </cell>
          <cell r="P932">
            <v>42600</v>
          </cell>
          <cell r="Q932">
            <v>165700</v>
          </cell>
          <cell r="S932">
            <v>83100</v>
          </cell>
          <cell r="T932">
            <v>82500</v>
          </cell>
        </row>
        <row r="933">
          <cell r="E933" t="str">
            <v>15～64</v>
          </cell>
          <cell r="G933" t="str">
            <v>歳</v>
          </cell>
          <cell r="J933">
            <v>2737500</v>
          </cell>
          <cell r="K933">
            <v>1335300</v>
          </cell>
          <cell r="L933">
            <v>1402200</v>
          </cell>
          <cell r="M933">
            <v>369600</v>
          </cell>
          <cell r="O933">
            <v>178600</v>
          </cell>
          <cell r="P933">
            <v>191000</v>
          </cell>
          <cell r="Q933">
            <v>719300</v>
          </cell>
          <cell r="S933">
            <v>343700</v>
          </cell>
          <cell r="T933">
            <v>375600</v>
          </cell>
        </row>
        <row r="934">
          <cell r="E934" t="str">
            <v>65歳以上</v>
          </cell>
          <cell r="I934" t="str">
            <v>and over</v>
          </cell>
          <cell r="J934">
            <v>835000</v>
          </cell>
          <cell r="K934">
            <v>335100</v>
          </cell>
          <cell r="L934">
            <v>499900</v>
          </cell>
          <cell r="M934">
            <v>132900</v>
          </cell>
          <cell r="O934">
            <v>54600</v>
          </cell>
          <cell r="P934">
            <v>78300</v>
          </cell>
          <cell r="Q934">
            <v>283700</v>
          </cell>
          <cell r="S934">
            <v>112200</v>
          </cell>
          <cell r="T934">
            <v>171500</v>
          </cell>
        </row>
        <row r="935">
          <cell r="F935" t="str">
            <v xml:space="preserve">75歳以上    </v>
          </cell>
          <cell r="I935" t="str">
            <v>and over</v>
          </cell>
          <cell r="J935">
            <v>391400</v>
          </cell>
          <cell r="K935">
            <v>140700</v>
          </cell>
          <cell r="L935">
            <v>250700</v>
          </cell>
          <cell r="M935">
            <v>66000</v>
          </cell>
          <cell r="O935">
            <v>25300</v>
          </cell>
          <cell r="P935">
            <v>40700</v>
          </cell>
          <cell r="Q935">
            <v>137500</v>
          </cell>
          <cell r="S935">
            <v>45600</v>
          </cell>
          <cell r="T935">
            <v>91900</v>
          </cell>
        </row>
        <row r="936">
          <cell r="F936" t="str">
            <v xml:space="preserve"> 85歳以上    </v>
          </cell>
          <cell r="I936" t="str">
            <v>and over</v>
          </cell>
          <cell r="J936">
            <v>96300</v>
          </cell>
          <cell r="K936">
            <v>26500</v>
          </cell>
          <cell r="L936">
            <v>69800</v>
          </cell>
          <cell r="M936">
            <v>15400</v>
          </cell>
          <cell r="O936">
            <v>4800</v>
          </cell>
          <cell r="P936">
            <v>10600</v>
          </cell>
          <cell r="Q936">
            <v>33400</v>
          </cell>
          <cell r="S936">
            <v>7800</v>
          </cell>
          <cell r="T936">
            <v>25600</v>
          </cell>
        </row>
        <row r="937">
          <cell r="C937" t="str">
            <v>平均年齢</v>
          </cell>
          <cell r="I937" t="str">
            <v>Average age</v>
          </cell>
          <cell r="J937">
            <v>43.2</v>
          </cell>
          <cell r="K937">
            <v>41.5</v>
          </cell>
          <cell r="L937">
            <v>44.7</v>
          </cell>
          <cell r="M937">
            <v>43.7</v>
          </cell>
          <cell r="O937">
            <v>41.9</v>
          </cell>
          <cell r="P937">
            <v>45.3</v>
          </cell>
          <cell r="Q937">
            <v>45.3</v>
          </cell>
          <cell r="S937">
            <v>43.2</v>
          </cell>
          <cell r="T937">
            <v>47.1</v>
          </cell>
        </row>
        <row r="938">
          <cell r="C938" t="str">
            <v>年齢中位数</v>
          </cell>
          <cell r="I938" t="str">
            <v>Median age</v>
          </cell>
          <cell r="J938">
            <v>43.2</v>
          </cell>
          <cell r="K938">
            <v>41.1</v>
          </cell>
          <cell r="L938">
            <v>45</v>
          </cell>
          <cell r="M938">
            <v>44.7</v>
          </cell>
          <cell r="O938">
            <v>42.9</v>
          </cell>
          <cell r="P938">
            <v>46.5</v>
          </cell>
          <cell r="Q938">
            <v>47</v>
          </cell>
          <cell r="S938">
            <v>44.6</v>
          </cell>
          <cell r="T938">
            <v>49.1</v>
          </cell>
        </row>
        <row r="939">
          <cell r="K939" t="str">
            <v>43 熊   本   県 Kumamoto-ken</v>
          </cell>
          <cell r="O939" t="str">
            <v>44 大   分   県 Oita-ken</v>
          </cell>
          <cell r="S939" t="str">
            <v>45 宮   崎   県 Miyazaki-ken</v>
          </cell>
        </row>
        <row r="940">
          <cell r="C940" t="str">
            <v xml:space="preserve">総数    </v>
          </cell>
          <cell r="I940" t="str">
            <v>All ages</v>
          </cell>
          <cell r="J940">
            <v>1842100</v>
          </cell>
          <cell r="K940">
            <v>859100</v>
          </cell>
          <cell r="L940">
            <v>983000</v>
          </cell>
          <cell r="M940">
            <v>1209600</v>
          </cell>
          <cell r="O940">
            <v>566400</v>
          </cell>
          <cell r="P940">
            <v>643200</v>
          </cell>
          <cell r="Q940">
            <v>1153000</v>
          </cell>
          <cell r="S940">
            <v>547000</v>
          </cell>
          <cell r="T940">
            <v>606000</v>
          </cell>
        </row>
        <row r="941">
          <cell r="E941" t="str">
            <v>0</v>
          </cell>
          <cell r="F941" t="str">
            <v xml:space="preserve"> ～  4</v>
          </cell>
          <cell r="G941" t="str">
            <v>歳</v>
          </cell>
          <cell r="I941" t="str">
            <v>years old</v>
          </cell>
          <cell r="J941">
            <v>82100</v>
          </cell>
          <cell r="K941">
            <v>41900</v>
          </cell>
          <cell r="L941">
            <v>40200</v>
          </cell>
          <cell r="M941">
            <v>46500</v>
          </cell>
          <cell r="O941">
            <v>24400</v>
          </cell>
          <cell r="P941">
            <v>22100</v>
          </cell>
          <cell r="Q941">
            <v>48300</v>
          </cell>
          <cell r="S941">
            <v>24500</v>
          </cell>
          <cell r="T941">
            <v>23800</v>
          </cell>
        </row>
        <row r="942">
          <cell r="E942" t="str">
            <v>5</v>
          </cell>
          <cell r="F942" t="str">
            <v xml:space="preserve"> ～  9</v>
          </cell>
          <cell r="J942">
            <v>92700</v>
          </cell>
          <cell r="K942">
            <v>47300</v>
          </cell>
          <cell r="L942">
            <v>45300</v>
          </cell>
          <cell r="M942">
            <v>47900</v>
          </cell>
          <cell r="O942">
            <v>24100</v>
          </cell>
          <cell r="P942">
            <v>23700</v>
          </cell>
          <cell r="Q942">
            <v>54100</v>
          </cell>
          <cell r="S942">
            <v>28500</v>
          </cell>
          <cell r="T942">
            <v>25500</v>
          </cell>
        </row>
        <row r="943">
          <cell r="E943" t="str">
            <v>10～14</v>
          </cell>
          <cell r="J943">
            <v>92300</v>
          </cell>
          <cell r="K943">
            <v>46400</v>
          </cell>
          <cell r="L943">
            <v>45900</v>
          </cell>
          <cell r="M943">
            <v>55700</v>
          </cell>
          <cell r="O943">
            <v>28400</v>
          </cell>
          <cell r="P943">
            <v>27300</v>
          </cell>
          <cell r="Q943">
            <v>59400</v>
          </cell>
          <cell r="S943">
            <v>30000</v>
          </cell>
          <cell r="T943">
            <v>29400</v>
          </cell>
        </row>
        <row r="944">
          <cell r="E944" t="str">
            <v>15～19</v>
          </cell>
          <cell r="J944">
            <v>100400</v>
          </cell>
          <cell r="K944">
            <v>50400</v>
          </cell>
          <cell r="L944">
            <v>50000</v>
          </cell>
          <cell r="M944">
            <v>60800</v>
          </cell>
          <cell r="O944">
            <v>32000</v>
          </cell>
          <cell r="P944">
            <v>28800</v>
          </cell>
          <cell r="Q944">
            <v>64800</v>
          </cell>
          <cell r="S944">
            <v>34700</v>
          </cell>
          <cell r="T944">
            <v>30000</v>
          </cell>
        </row>
        <row r="945">
          <cell r="E945" t="str">
            <v>20～24</v>
          </cell>
          <cell r="J945">
            <v>97900</v>
          </cell>
          <cell r="K945">
            <v>47500</v>
          </cell>
          <cell r="L945">
            <v>50400</v>
          </cell>
          <cell r="M945">
            <v>61200</v>
          </cell>
          <cell r="O945">
            <v>28900</v>
          </cell>
          <cell r="P945">
            <v>32300</v>
          </cell>
          <cell r="Q945">
            <v>57100</v>
          </cell>
          <cell r="S945">
            <v>29500</v>
          </cell>
          <cell r="T945">
            <v>27600</v>
          </cell>
        </row>
        <row r="946">
          <cell r="E946" t="str">
            <v>25～29</v>
          </cell>
          <cell r="J946">
            <v>96100</v>
          </cell>
          <cell r="K946">
            <v>48800</v>
          </cell>
          <cell r="L946">
            <v>47400</v>
          </cell>
          <cell r="M946">
            <v>68200</v>
          </cell>
          <cell r="O946">
            <v>32300</v>
          </cell>
          <cell r="P946">
            <v>35900</v>
          </cell>
          <cell r="Q946">
            <v>65400</v>
          </cell>
          <cell r="S946">
            <v>32800</v>
          </cell>
          <cell r="T946">
            <v>32600</v>
          </cell>
        </row>
        <row r="947">
          <cell r="E947" t="str">
            <v>30～34</v>
          </cell>
          <cell r="J947">
            <v>113100</v>
          </cell>
          <cell r="K947">
            <v>53300</v>
          </cell>
          <cell r="L947">
            <v>59900</v>
          </cell>
          <cell r="M947">
            <v>73900</v>
          </cell>
          <cell r="O947">
            <v>35000</v>
          </cell>
          <cell r="P947">
            <v>38900</v>
          </cell>
          <cell r="Q947">
            <v>66300</v>
          </cell>
          <cell r="S947">
            <v>32600</v>
          </cell>
          <cell r="T947">
            <v>33700</v>
          </cell>
        </row>
        <row r="948">
          <cell r="E948" t="str">
            <v>35～39</v>
          </cell>
          <cell r="J948">
            <v>102500</v>
          </cell>
          <cell r="K948">
            <v>48700</v>
          </cell>
          <cell r="L948">
            <v>53800</v>
          </cell>
          <cell r="M948">
            <v>62600</v>
          </cell>
          <cell r="O948">
            <v>30300</v>
          </cell>
          <cell r="P948">
            <v>32300</v>
          </cell>
          <cell r="Q948">
            <v>59700</v>
          </cell>
          <cell r="S948">
            <v>28600</v>
          </cell>
          <cell r="T948">
            <v>31000</v>
          </cell>
        </row>
        <row r="949">
          <cell r="E949" t="str">
            <v>40～44</v>
          </cell>
          <cell r="J949">
            <v>110200</v>
          </cell>
          <cell r="K949">
            <v>51300</v>
          </cell>
          <cell r="L949">
            <v>58900</v>
          </cell>
          <cell r="M949">
            <v>69900</v>
          </cell>
          <cell r="O949">
            <v>34000</v>
          </cell>
          <cell r="P949">
            <v>35900</v>
          </cell>
          <cell r="Q949">
            <v>67200</v>
          </cell>
          <cell r="S949">
            <v>30400</v>
          </cell>
          <cell r="T949">
            <v>36900</v>
          </cell>
        </row>
        <row r="950">
          <cell r="E950" t="str">
            <v>45～49</v>
          </cell>
          <cell r="J950">
            <v>118200</v>
          </cell>
          <cell r="K950">
            <v>58700</v>
          </cell>
          <cell r="L950">
            <v>59500</v>
          </cell>
          <cell r="M950">
            <v>76400</v>
          </cell>
          <cell r="O950">
            <v>36800</v>
          </cell>
          <cell r="P950">
            <v>39500</v>
          </cell>
          <cell r="Q950">
            <v>76100</v>
          </cell>
          <cell r="S950">
            <v>36400</v>
          </cell>
          <cell r="T950">
            <v>39700</v>
          </cell>
        </row>
        <row r="951">
          <cell r="E951" t="str">
            <v>50～54</v>
          </cell>
          <cell r="J951">
            <v>135000</v>
          </cell>
          <cell r="K951">
            <v>64900</v>
          </cell>
          <cell r="L951">
            <v>70100</v>
          </cell>
          <cell r="M951">
            <v>97700</v>
          </cell>
          <cell r="O951">
            <v>47200</v>
          </cell>
          <cell r="P951">
            <v>50400</v>
          </cell>
          <cell r="Q951">
            <v>89600</v>
          </cell>
          <cell r="S951">
            <v>44900</v>
          </cell>
          <cell r="T951">
            <v>44700</v>
          </cell>
        </row>
        <row r="952">
          <cell r="E952" t="str">
            <v>55～59</v>
          </cell>
          <cell r="J952">
            <v>138100</v>
          </cell>
          <cell r="K952">
            <v>67200</v>
          </cell>
          <cell r="L952">
            <v>70900</v>
          </cell>
          <cell r="M952">
            <v>104400</v>
          </cell>
          <cell r="O952">
            <v>51700</v>
          </cell>
          <cell r="P952">
            <v>52700</v>
          </cell>
          <cell r="Q952">
            <v>96300</v>
          </cell>
          <cell r="S952">
            <v>47600</v>
          </cell>
          <cell r="T952">
            <v>48700</v>
          </cell>
        </row>
        <row r="953">
          <cell r="E953" t="str">
            <v>60～64</v>
          </cell>
          <cell r="J953">
            <v>117400</v>
          </cell>
          <cell r="K953">
            <v>53900</v>
          </cell>
          <cell r="L953">
            <v>63600</v>
          </cell>
          <cell r="M953">
            <v>79800</v>
          </cell>
          <cell r="O953">
            <v>37200</v>
          </cell>
          <cell r="P953">
            <v>42600</v>
          </cell>
          <cell r="Q953">
            <v>71400</v>
          </cell>
          <cell r="S953">
            <v>33600</v>
          </cell>
          <cell r="T953">
            <v>37900</v>
          </cell>
        </row>
        <row r="954">
          <cell r="E954" t="str">
            <v>65～69</v>
          </cell>
          <cell r="J954">
            <v>109700</v>
          </cell>
          <cell r="K954">
            <v>50000</v>
          </cell>
          <cell r="L954">
            <v>59800</v>
          </cell>
          <cell r="M954">
            <v>75400</v>
          </cell>
          <cell r="O954">
            <v>34400</v>
          </cell>
          <cell r="P954">
            <v>40900</v>
          </cell>
          <cell r="Q954">
            <v>70100</v>
          </cell>
          <cell r="S954">
            <v>32100</v>
          </cell>
          <cell r="T954">
            <v>38000</v>
          </cell>
        </row>
        <row r="955">
          <cell r="E955" t="str">
            <v>70～74</v>
          </cell>
          <cell r="J955">
            <v>111300</v>
          </cell>
          <cell r="K955">
            <v>49100</v>
          </cell>
          <cell r="L955">
            <v>62200</v>
          </cell>
          <cell r="M955">
            <v>75400</v>
          </cell>
          <cell r="O955">
            <v>32800</v>
          </cell>
          <cell r="P955">
            <v>42700</v>
          </cell>
          <cell r="Q955">
            <v>69600</v>
          </cell>
          <cell r="S955">
            <v>29400</v>
          </cell>
          <cell r="T955">
            <v>40200</v>
          </cell>
        </row>
        <row r="956">
          <cell r="E956" t="str">
            <v>75～79</v>
          </cell>
          <cell r="J956">
            <v>95600</v>
          </cell>
          <cell r="K956">
            <v>40100</v>
          </cell>
          <cell r="L956">
            <v>55500</v>
          </cell>
          <cell r="M956">
            <v>67400</v>
          </cell>
          <cell r="O956">
            <v>29600</v>
          </cell>
          <cell r="P956">
            <v>37700</v>
          </cell>
          <cell r="Q956">
            <v>63300</v>
          </cell>
          <cell r="S956">
            <v>27900</v>
          </cell>
          <cell r="T956">
            <v>35400</v>
          </cell>
        </row>
        <row r="957">
          <cell r="E957" t="str">
            <v>80～84</v>
          </cell>
          <cell r="J957">
            <v>63300</v>
          </cell>
          <cell r="K957">
            <v>22000</v>
          </cell>
          <cell r="L957">
            <v>41300</v>
          </cell>
          <cell r="M957">
            <v>45900</v>
          </cell>
          <cell r="O957">
            <v>15500</v>
          </cell>
          <cell r="P957">
            <v>30400</v>
          </cell>
          <cell r="Q957">
            <v>41200</v>
          </cell>
          <cell r="S957">
            <v>14100</v>
          </cell>
          <cell r="T957">
            <v>27100</v>
          </cell>
        </row>
        <row r="958">
          <cell r="E958" t="str">
            <v>85～89</v>
          </cell>
          <cell r="J958">
            <v>41100</v>
          </cell>
          <cell r="K958">
            <v>11200</v>
          </cell>
          <cell r="L958">
            <v>29900</v>
          </cell>
          <cell r="M958">
            <v>25700</v>
          </cell>
          <cell r="O958">
            <v>7100</v>
          </cell>
          <cell r="P958">
            <v>18700</v>
          </cell>
          <cell r="Q958">
            <v>20600</v>
          </cell>
          <cell r="S958">
            <v>6400</v>
          </cell>
          <cell r="T958">
            <v>14200</v>
          </cell>
        </row>
        <row r="959">
          <cell r="E959" t="str">
            <v>90～94</v>
          </cell>
          <cell r="J959">
            <v>17400</v>
          </cell>
          <cell r="K959">
            <v>4500</v>
          </cell>
          <cell r="L959">
            <v>12900</v>
          </cell>
          <cell r="M959">
            <v>9500</v>
          </cell>
          <cell r="O959">
            <v>2500</v>
          </cell>
          <cell r="P959">
            <v>7000</v>
          </cell>
          <cell r="Q959">
            <v>8200</v>
          </cell>
          <cell r="S959">
            <v>1600</v>
          </cell>
          <cell r="T959">
            <v>6600</v>
          </cell>
        </row>
        <row r="960">
          <cell r="E960" t="str">
            <v>95～99</v>
          </cell>
          <cell r="J960">
            <v>5200</v>
          </cell>
          <cell r="K960">
            <v>900</v>
          </cell>
          <cell r="L960">
            <v>4300</v>
          </cell>
          <cell r="M960">
            <v>2800</v>
          </cell>
          <cell r="O960">
            <v>400</v>
          </cell>
          <cell r="P960">
            <v>2500</v>
          </cell>
          <cell r="Q960">
            <v>2500</v>
          </cell>
          <cell r="S960">
            <v>400</v>
          </cell>
          <cell r="T960">
            <v>2200</v>
          </cell>
        </row>
        <row r="961">
          <cell r="D961" t="str">
            <v>100</v>
          </cell>
          <cell r="F961" t="str">
            <v>歳以上</v>
          </cell>
          <cell r="I961" t="str">
            <v>and over</v>
          </cell>
          <cell r="J961">
            <v>1000</v>
          </cell>
          <cell r="K961">
            <v>100</v>
          </cell>
          <cell r="L961">
            <v>800</v>
          </cell>
          <cell r="M961">
            <v>300</v>
          </cell>
          <cell r="O961">
            <v>100</v>
          </cell>
          <cell r="P961">
            <v>200</v>
          </cell>
          <cell r="Q961">
            <v>500</v>
          </cell>
          <cell r="S961">
            <v>100</v>
          </cell>
          <cell r="T961">
            <v>400</v>
          </cell>
        </row>
        <row r="962">
          <cell r="D962" t="str">
            <v>不詳</v>
          </cell>
          <cell r="I962" t="str">
            <v xml:space="preserve">Not </v>
          </cell>
          <cell r="J962">
            <v>1200</v>
          </cell>
          <cell r="K962">
            <v>800</v>
          </cell>
          <cell r="L962">
            <v>400</v>
          </cell>
          <cell r="M962">
            <v>2200</v>
          </cell>
          <cell r="O962">
            <v>1600</v>
          </cell>
          <cell r="P962">
            <v>600</v>
          </cell>
          <cell r="Q962">
            <v>1200</v>
          </cell>
          <cell r="S962">
            <v>700</v>
          </cell>
          <cell r="T962">
            <v>400</v>
          </cell>
        </row>
        <row r="963">
          <cell r="I963" t="str">
            <v>　reported</v>
          </cell>
        </row>
        <row r="964">
          <cell r="D964" t="str">
            <v xml:space="preserve">（再掲）   </v>
          </cell>
          <cell r="I964" t="str">
            <v>(Recount)</v>
          </cell>
        </row>
        <row r="965">
          <cell r="E965" t="str">
            <v>15歳未</v>
          </cell>
          <cell r="G965" t="str">
            <v>満</v>
          </cell>
          <cell r="I965" t="str">
            <v>Under</v>
          </cell>
          <cell r="J965">
            <v>267100</v>
          </cell>
          <cell r="K965">
            <v>135700</v>
          </cell>
          <cell r="L965">
            <v>131400</v>
          </cell>
          <cell r="M965">
            <v>150100</v>
          </cell>
          <cell r="O965">
            <v>76900</v>
          </cell>
          <cell r="P965">
            <v>73100</v>
          </cell>
          <cell r="Q965">
            <v>161800</v>
          </cell>
          <cell r="S965">
            <v>83000</v>
          </cell>
          <cell r="T965">
            <v>78800</v>
          </cell>
        </row>
        <row r="966">
          <cell r="E966" t="str">
            <v>15～64</v>
          </cell>
          <cell r="G966" t="str">
            <v>歳</v>
          </cell>
          <cell r="J966">
            <v>1129200</v>
          </cell>
          <cell r="K966">
            <v>544700</v>
          </cell>
          <cell r="L966">
            <v>584500</v>
          </cell>
          <cell r="M966">
            <v>754800</v>
          </cell>
          <cell r="O966">
            <v>365400</v>
          </cell>
          <cell r="P966">
            <v>389400</v>
          </cell>
          <cell r="Q966">
            <v>713800</v>
          </cell>
          <cell r="S966">
            <v>351100</v>
          </cell>
          <cell r="T966">
            <v>362700</v>
          </cell>
        </row>
        <row r="967">
          <cell r="E967" t="str">
            <v>65歳以</v>
          </cell>
          <cell r="G967" t="str">
            <v>上</v>
          </cell>
          <cell r="I967" t="str">
            <v>and over</v>
          </cell>
          <cell r="J967">
            <v>444600</v>
          </cell>
          <cell r="K967">
            <v>177900</v>
          </cell>
          <cell r="L967">
            <v>266700</v>
          </cell>
          <cell r="M967">
            <v>302500</v>
          </cell>
          <cell r="O967">
            <v>122500</v>
          </cell>
          <cell r="P967">
            <v>180100</v>
          </cell>
          <cell r="Q967">
            <v>276100</v>
          </cell>
          <cell r="S967">
            <v>112100</v>
          </cell>
          <cell r="T967">
            <v>164100</v>
          </cell>
        </row>
        <row r="968">
          <cell r="F968" t="str">
            <v xml:space="preserve">75歳以上    </v>
          </cell>
          <cell r="I968" t="str">
            <v>and over</v>
          </cell>
          <cell r="J968">
            <v>223600</v>
          </cell>
          <cell r="K968">
            <v>78800</v>
          </cell>
          <cell r="L968">
            <v>144800</v>
          </cell>
          <cell r="M968">
            <v>151700</v>
          </cell>
          <cell r="O968">
            <v>55200</v>
          </cell>
          <cell r="P968">
            <v>96500</v>
          </cell>
          <cell r="Q968">
            <v>136400</v>
          </cell>
          <cell r="S968">
            <v>50600</v>
          </cell>
          <cell r="T968">
            <v>85900</v>
          </cell>
        </row>
        <row r="969">
          <cell r="F969" t="str">
            <v xml:space="preserve">　85歳以上    </v>
          </cell>
          <cell r="I969" t="str">
            <v>and over</v>
          </cell>
          <cell r="J969">
            <v>64700</v>
          </cell>
          <cell r="K969">
            <v>16800</v>
          </cell>
          <cell r="L969">
            <v>47900</v>
          </cell>
          <cell r="M969">
            <v>38400</v>
          </cell>
          <cell r="O969">
            <v>10000</v>
          </cell>
          <cell r="P969">
            <v>28400</v>
          </cell>
          <cell r="Q969">
            <v>31900</v>
          </cell>
          <cell r="S969">
            <v>8600</v>
          </cell>
          <cell r="T969">
            <v>23300</v>
          </cell>
        </row>
        <row r="970">
          <cell r="C970" t="str">
            <v>平均年齢</v>
          </cell>
          <cell r="I970" t="str">
            <v>Average age</v>
          </cell>
          <cell r="J970">
            <v>44.9</v>
          </cell>
          <cell r="K970">
            <v>42.9</v>
          </cell>
          <cell r="L970">
            <v>46.7</v>
          </cell>
          <cell r="M970">
            <v>46.3</v>
          </cell>
          <cell r="O970">
            <v>44.4</v>
          </cell>
          <cell r="P970">
            <v>48</v>
          </cell>
          <cell r="Q970">
            <v>45.1</v>
          </cell>
          <cell r="S970">
            <v>43.1</v>
          </cell>
          <cell r="T970">
            <v>46.9</v>
          </cell>
        </row>
        <row r="971">
          <cell r="C971" t="str">
            <v>年齢中位数</v>
          </cell>
          <cell r="I971" t="str">
            <v>Median age</v>
          </cell>
          <cell r="J971">
            <v>46.5</v>
          </cell>
          <cell r="K971">
            <v>44.5</v>
          </cell>
          <cell r="L971">
            <v>48.3</v>
          </cell>
          <cell r="M971">
            <v>48.7</v>
          </cell>
          <cell r="O971">
            <v>46.8</v>
          </cell>
          <cell r="P971">
            <v>50.4</v>
          </cell>
          <cell r="Q971">
            <v>47.2</v>
          </cell>
          <cell r="S971">
            <v>45.2</v>
          </cell>
          <cell r="T971">
            <v>49.1</v>
          </cell>
        </row>
        <row r="972">
          <cell r="K972" t="str">
            <v>43 熊本県 市 部 All shi</v>
          </cell>
          <cell r="O972" t="str">
            <v>44 大分県 市 部 All shi</v>
          </cell>
          <cell r="S972" t="str">
            <v>45 宮崎県 市 部 All shi</v>
          </cell>
        </row>
        <row r="973">
          <cell r="C973" t="str">
            <v xml:space="preserve">総数    </v>
          </cell>
          <cell r="I973" t="str">
            <v>All ages</v>
          </cell>
          <cell r="J973">
            <v>1303700</v>
          </cell>
          <cell r="K973">
            <v>611600</v>
          </cell>
          <cell r="L973">
            <v>692200</v>
          </cell>
          <cell r="M973">
            <v>1115900</v>
          </cell>
          <cell r="O973">
            <v>522200</v>
          </cell>
          <cell r="P973">
            <v>593700</v>
          </cell>
          <cell r="Q973">
            <v>785900</v>
          </cell>
          <cell r="S973">
            <v>373800</v>
          </cell>
          <cell r="T973">
            <v>412100</v>
          </cell>
        </row>
        <row r="974">
          <cell r="E974" t="str">
            <v>0</v>
          </cell>
          <cell r="F974" t="str">
            <v xml:space="preserve"> ～  4</v>
          </cell>
          <cell r="G974" t="str">
            <v>歳</v>
          </cell>
          <cell r="I974" t="str">
            <v>years old</v>
          </cell>
          <cell r="J974">
            <v>59100</v>
          </cell>
          <cell r="K974">
            <v>31100</v>
          </cell>
          <cell r="L974">
            <v>28000</v>
          </cell>
          <cell r="M974">
            <v>42400</v>
          </cell>
          <cell r="O974">
            <v>22100</v>
          </cell>
          <cell r="P974">
            <v>20300</v>
          </cell>
          <cell r="Q974">
            <v>34400</v>
          </cell>
          <cell r="S974">
            <v>17500</v>
          </cell>
          <cell r="T974">
            <v>16900</v>
          </cell>
        </row>
        <row r="975">
          <cell r="E975" t="str">
            <v>5</v>
          </cell>
          <cell r="F975" t="str">
            <v xml:space="preserve"> ～  9</v>
          </cell>
          <cell r="J975">
            <v>68200</v>
          </cell>
          <cell r="K975">
            <v>35300</v>
          </cell>
          <cell r="L975">
            <v>33000</v>
          </cell>
          <cell r="M975">
            <v>42600</v>
          </cell>
          <cell r="O975">
            <v>21400</v>
          </cell>
          <cell r="P975">
            <v>21200</v>
          </cell>
          <cell r="Q975">
            <v>37400</v>
          </cell>
          <cell r="S975">
            <v>20600</v>
          </cell>
          <cell r="T975">
            <v>16800</v>
          </cell>
        </row>
        <row r="976">
          <cell r="E976" t="str">
            <v>10～14</v>
          </cell>
          <cell r="J976">
            <v>63800</v>
          </cell>
          <cell r="K976">
            <v>31900</v>
          </cell>
          <cell r="L976">
            <v>31900</v>
          </cell>
          <cell r="M976">
            <v>51900</v>
          </cell>
          <cell r="O976">
            <v>26300</v>
          </cell>
          <cell r="P976">
            <v>25600</v>
          </cell>
          <cell r="Q976">
            <v>37500</v>
          </cell>
          <cell r="S976">
            <v>18900</v>
          </cell>
          <cell r="T976">
            <v>18600</v>
          </cell>
        </row>
        <row r="977">
          <cell r="E977" t="str">
            <v>15～19</v>
          </cell>
          <cell r="J977">
            <v>72700</v>
          </cell>
          <cell r="K977">
            <v>37500</v>
          </cell>
          <cell r="L977">
            <v>35200</v>
          </cell>
          <cell r="M977">
            <v>56200</v>
          </cell>
          <cell r="O977">
            <v>29400</v>
          </cell>
          <cell r="P977">
            <v>26800</v>
          </cell>
          <cell r="Q977">
            <v>45700</v>
          </cell>
          <cell r="S977">
            <v>25500</v>
          </cell>
          <cell r="T977">
            <v>20200</v>
          </cell>
        </row>
        <row r="978">
          <cell r="E978" t="str">
            <v>20～24</v>
          </cell>
          <cell r="J978">
            <v>73900</v>
          </cell>
          <cell r="K978">
            <v>35600</v>
          </cell>
          <cell r="L978">
            <v>38300</v>
          </cell>
          <cell r="M978">
            <v>56300</v>
          </cell>
          <cell r="O978">
            <v>26800</v>
          </cell>
          <cell r="P978">
            <v>29500</v>
          </cell>
          <cell r="Q978">
            <v>41000</v>
          </cell>
          <cell r="S978">
            <v>21500</v>
          </cell>
          <cell r="T978">
            <v>19500</v>
          </cell>
        </row>
        <row r="979">
          <cell r="E979" t="str">
            <v>25～29</v>
          </cell>
          <cell r="J979">
            <v>71500</v>
          </cell>
          <cell r="K979">
            <v>36000</v>
          </cell>
          <cell r="L979">
            <v>35500</v>
          </cell>
          <cell r="M979">
            <v>64200</v>
          </cell>
          <cell r="O979">
            <v>30100</v>
          </cell>
          <cell r="P979">
            <v>34100</v>
          </cell>
          <cell r="Q979">
            <v>48800</v>
          </cell>
          <cell r="S979">
            <v>24000</v>
          </cell>
          <cell r="T979">
            <v>24800</v>
          </cell>
        </row>
        <row r="980">
          <cell r="E980" t="str">
            <v>30～34</v>
          </cell>
          <cell r="J980">
            <v>85300</v>
          </cell>
          <cell r="K980">
            <v>40400</v>
          </cell>
          <cell r="L980">
            <v>44800</v>
          </cell>
          <cell r="M980">
            <v>69300</v>
          </cell>
          <cell r="O980">
            <v>32800</v>
          </cell>
          <cell r="P980">
            <v>36500</v>
          </cell>
          <cell r="Q980">
            <v>47600</v>
          </cell>
          <cell r="S980">
            <v>23200</v>
          </cell>
          <cell r="T980">
            <v>24400</v>
          </cell>
        </row>
        <row r="981">
          <cell r="E981" t="str">
            <v>35～39</v>
          </cell>
          <cell r="J981">
            <v>77900</v>
          </cell>
          <cell r="K981">
            <v>36700</v>
          </cell>
          <cell r="L981">
            <v>41200</v>
          </cell>
          <cell r="M981">
            <v>58700</v>
          </cell>
          <cell r="O981">
            <v>28200</v>
          </cell>
          <cell r="P981">
            <v>30500</v>
          </cell>
          <cell r="Q981">
            <v>41200</v>
          </cell>
          <cell r="S981">
            <v>20500</v>
          </cell>
          <cell r="T981">
            <v>20800</v>
          </cell>
        </row>
        <row r="982">
          <cell r="E982" t="str">
            <v>40～44</v>
          </cell>
          <cell r="J982">
            <v>77700</v>
          </cell>
          <cell r="K982">
            <v>36400</v>
          </cell>
          <cell r="L982">
            <v>41300</v>
          </cell>
          <cell r="M982">
            <v>65000</v>
          </cell>
          <cell r="O982">
            <v>31600</v>
          </cell>
          <cell r="P982">
            <v>33500</v>
          </cell>
          <cell r="Q982">
            <v>46000</v>
          </cell>
          <cell r="S982">
            <v>20500</v>
          </cell>
          <cell r="T982">
            <v>25500</v>
          </cell>
        </row>
        <row r="983">
          <cell r="E983" t="str">
            <v>45～49</v>
          </cell>
          <cell r="J983">
            <v>82500</v>
          </cell>
          <cell r="K983">
            <v>40000</v>
          </cell>
          <cell r="L983">
            <v>42500</v>
          </cell>
          <cell r="M983">
            <v>70000</v>
          </cell>
          <cell r="O983">
            <v>33500</v>
          </cell>
          <cell r="P983">
            <v>36500</v>
          </cell>
          <cell r="Q983">
            <v>50800</v>
          </cell>
          <cell r="S983">
            <v>23500</v>
          </cell>
          <cell r="T983">
            <v>27300</v>
          </cell>
        </row>
        <row r="984">
          <cell r="E984" t="str">
            <v>50～54</v>
          </cell>
          <cell r="J984">
            <v>92200</v>
          </cell>
          <cell r="K984">
            <v>44000</v>
          </cell>
          <cell r="L984">
            <v>48200</v>
          </cell>
          <cell r="M984">
            <v>89700</v>
          </cell>
          <cell r="O984">
            <v>43500</v>
          </cell>
          <cell r="P984">
            <v>46200</v>
          </cell>
          <cell r="Q984">
            <v>59100</v>
          </cell>
          <cell r="S984">
            <v>28800</v>
          </cell>
          <cell r="T984">
            <v>30300</v>
          </cell>
        </row>
        <row r="985">
          <cell r="E985" t="str">
            <v>55～59</v>
          </cell>
          <cell r="J985">
            <v>98700</v>
          </cell>
          <cell r="K985">
            <v>47500</v>
          </cell>
          <cell r="L985">
            <v>51200</v>
          </cell>
          <cell r="M985">
            <v>97000</v>
          </cell>
          <cell r="O985">
            <v>48000</v>
          </cell>
          <cell r="P985">
            <v>49000</v>
          </cell>
          <cell r="Q985">
            <v>67800</v>
          </cell>
          <cell r="S985">
            <v>32500</v>
          </cell>
          <cell r="T985">
            <v>35400</v>
          </cell>
        </row>
        <row r="986">
          <cell r="E986" t="str">
            <v>60～64</v>
          </cell>
          <cell r="J986">
            <v>81500</v>
          </cell>
          <cell r="K986">
            <v>38000</v>
          </cell>
          <cell r="L986">
            <v>43500</v>
          </cell>
          <cell r="M986">
            <v>74000</v>
          </cell>
          <cell r="O986">
            <v>34500</v>
          </cell>
          <cell r="P986">
            <v>39600</v>
          </cell>
          <cell r="Q986">
            <v>49500</v>
          </cell>
          <cell r="S986">
            <v>24000</v>
          </cell>
          <cell r="T986">
            <v>25600</v>
          </cell>
        </row>
        <row r="987">
          <cell r="E987" t="str">
            <v>65～69</v>
          </cell>
          <cell r="J987">
            <v>77400</v>
          </cell>
          <cell r="K987">
            <v>35700</v>
          </cell>
          <cell r="L987">
            <v>41700</v>
          </cell>
          <cell r="M987">
            <v>69200</v>
          </cell>
          <cell r="O987">
            <v>31300</v>
          </cell>
          <cell r="P987">
            <v>37900</v>
          </cell>
          <cell r="Q987">
            <v>47300</v>
          </cell>
          <cell r="S987">
            <v>21900</v>
          </cell>
          <cell r="T987">
            <v>25300</v>
          </cell>
        </row>
        <row r="988">
          <cell r="E988" t="str">
            <v>70～74</v>
          </cell>
          <cell r="J988">
            <v>72400</v>
          </cell>
          <cell r="K988">
            <v>32600</v>
          </cell>
          <cell r="L988">
            <v>39800</v>
          </cell>
          <cell r="M988">
            <v>70400</v>
          </cell>
          <cell r="O988">
            <v>30600</v>
          </cell>
          <cell r="P988">
            <v>39800</v>
          </cell>
          <cell r="Q988">
            <v>44500</v>
          </cell>
          <cell r="S988">
            <v>18900</v>
          </cell>
          <cell r="T988">
            <v>25600</v>
          </cell>
        </row>
        <row r="989">
          <cell r="E989" t="str">
            <v>75～79</v>
          </cell>
          <cell r="J989">
            <v>65400</v>
          </cell>
          <cell r="K989">
            <v>27800</v>
          </cell>
          <cell r="L989">
            <v>37600</v>
          </cell>
          <cell r="M989">
            <v>63200</v>
          </cell>
          <cell r="O989">
            <v>27800</v>
          </cell>
          <cell r="P989">
            <v>35400</v>
          </cell>
          <cell r="Q989">
            <v>39700</v>
          </cell>
          <cell r="S989">
            <v>17700</v>
          </cell>
          <cell r="T989">
            <v>22000</v>
          </cell>
        </row>
        <row r="990">
          <cell r="E990" t="str">
            <v>80～84</v>
          </cell>
          <cell r="J990">
            <v>40600</v>
          </cell>
          <cell r="K990">
            <v>13800</v>
          </cell>
          <cell r="L990">
            <v>26800</v>
          </cell>
          <cell r="M990">
            <v>40000</v>
          </cell>
          <cell r="O990">
            <v>14000</v>
          </cell>
          <cell r="P990">
            <v>26000</v>
          </cell>
          <cell r="Q990">
            <v>27800</v>
          </cell>
          <cell r="S990">
            <v>8600</v>
          </cell>
          <cell r="T990">
            <v>19200</v>
          </cell>
        </row>
        <row r="991">
          <cell r="E991" t="str">
            <v>85～89</v>
          </cell>
          <cell r="J991">
            <v>27000</v>
          </cell>
          <cell r="K991">
            <v>7200</v>
          </cell>
          <cell r="L991">
            <v>19800</v>
          </cell>
          <cell r="M991">
            <v>21400</v>
          </cell>
          <cell r="O991">
            <v>5600</v>
          </cell>
          <cell r="P991">
            <v>15700</v>
          </cell>
          <cell r="Q991">
            <v>12500</v>
          </cell>
          <cell r="S991">
            <v>4300</v>
          </cell>
          <cell r="T991">
            <v>8200</v>
          </cell>
        </row>
        <row r="992">
          <cell r="E992" t="str">
            <v>90～94</v>
          </cell>
          <cell r="J992">
            <v>11900</v>
          </cell>
          <cell r="K992">
            <v>3100</v>
          </cell>
          <cell r="L992">
            <v>8800</v>
          </cell>
          <cell r="M992">
            <v>9100</v>
          </cell>
          <cell r="O992">
            <v>2500</v>
          </cell>
          <cell r="P992">
            <v>6600</v>
          </cell>
          <cell r="Q992">
            <v>5000</v>
          </cell>
          <cell r="S992">
            <v>900</v>
          </cell>
          <cell r="T992">
            <v>4100</v>
          </cell>
        </row>
        <row r="993">
          <cell r="E993" t="str">
            <v>95～99</v>
          </cell>
          <cell r="J993">
            <v>3300</v>
          </cell>
          <cell r="K993">
            <v>600</v>
          </cell>
          <cell r="L993">
            <v>2700</v>
          </cell>
          <cell r="M993">
            <v>2700</v>
          </cell>
          <cell r="O993">
            <v>400</v>
          </cell>
          <cell r="P993">
            <v>2300</v>
          </cell>
          <cell r="Q993">
            <v>1400</v>
          </cell>
          <cell r="S993">
            <v>300</v>
          </cell>
          <cell r="T993">
            <v>1200</v>
          </cell>
        </row>
        <row r="994">
          <cell r="D994" t="str">
            <v>100</v>
          </cell>
          <cell r="F994" t="str">
            <v>歳以上</v>
          </cell>
          <cell r="I994" t="str">
            <v>and over</v>
          </cell>
          <cell r="J994">
            <v>500</v>
          </cell>
          <cell r="K994" t="str">
            <v>-</v>
          </cell>
          <cell r="L994">
            <v>500</v>
          </cell>
          <cell r="M994">
            <v>300</v>
          </cell>
          <cell r="O994">
            <v>100</v>
          </cell>
          <cell r="P994">
            <v>200</v>
          </cell>
          <cell r="Q994">
            <v>400</v>
          </cell>
          <cell r="S994">
            <v>100</v>
          </cell>
          <cell r="T994">
            <v>300</v>
          </cell>
        </row>
        <row r="995">
          <cell r="D995" t="str">
            <v>不詳</v>
          </cell>
          <cell r="I995" t="str">
            <v xml:space="preserve">Not </v>
          </cell>
          <cell r="J995">
            <v>300</v>
          </cell>
          <cell r="K995">
            <v>300</v>
          </cell>
          <cell r="L995" t="str">
            <v>-</v>
          </cell>
          <cell r="M995">
            <v>2200</v>
          </cell>
          <cell r="O995">
            <v>1600</v>
          </cell>
          <cell r="P995">
            <v>600</v>
          </cell>
          <cell r="Q995">
            <v>300</v>
          </cell>
          <cell r="S995">
            <v>200</v>
          </cell>
          <cell r="T995">
            <v>100</v>
          </cell>
        </row>
        <row r="996">
          <cell r="I996" t="str">
            <v xml:space="preserve"> reported</v>
          </cell>
        </row>
        <row r="997">
          <cell r="D997" t="str">
            <v xml:space="preserve">（再掲）    </v>
          </cell>
          <cell r="I997" t="str">
            <v>(Recount)</v>
          </cell>
        </row>
        <row r="998">
          <cell r="E998" t="str">
            <v xml:space="preserve">15歳未満    </v>
          </cell>
          <cell r="I998" t="str">
            <v>Under</v>
          </cell>
          <cell r="J998">
            <v>191100</v>
          </cell>
          <cell r="K998">
            <v>98300</v>
          </cell>
          <cell r="L998">
            <v>92800</v>
          </cell>
          <cell r="M998">
            <v>137000</v>
          </cell>
          <cell r="O998">
            <v>69900</v>
          </cell>
          <cell r="P998">
            <v>67100</v>
          </cell>
          <cell r="Q998">
            <v>109200</v>
          </cell>
          <cell r="S998">
            <v>56900</v>
          </cell>
          <cell r="T998">
            <v>52300</v>
          </cell>
        </row>
        <row r="999">
          <cell r="E999" t="str">
            <v>15～64</v>
          </cell>
          <cell r="G999" t="str">
            <v>歳</v>
          </cell>
          <cell r="J999">
            <v>813800</v>
          </cell>
          <cell r="K999">
            <v>392100</v>
          </cell>
          <cell r="L999">
            <v>421700</v>
          </cell>
          <cell r="M999">
            <v>700500</v>
          </cell>
          <cell r="O999">
            <v>338400</v>
          </cell>
          <cell r="P999">
            <v>362100</v>
          </cell>
          <cell r="Q999">
            <v>497700</v>
          </cell>
          <cell r="S999">
            <v>244000</v>
          </cell>
          <cell r="T999">
            <v>253700</v>
          </cell>
        </row>
        <row r="1000">
          <cell r="E1000" t="str">
            <v>65歳以上</v>
          </cell>
          <cell r="I1000" t="str">
            <v>and over</v>
          </cell>
          <cell r="J1000">
            <v>298600</v>
          </cell>
          <cell r="K1000">
            <v>120900</v>
          </cell>
          <cell r="L1000">
            <v>177700</v>
          </cell>
          <cell r="M1000">
            <v>276300</v>
          </cell>
          <cell r="O1000">
            <v>112300</v>
          </cell>
          <cell r="P1000">
            <v>163900</v>
          </cell>
          <cell r="Q1000">
            <v>178600</v>
          </cell>
          <cell r="S1000">
            <v>72700</v>
          </cell>
          <cell r="T1000">
            <v>106000</v>
          </cell>
        </row>
        <row r="1001">
          <cell r="F1001" t="str">
            <v xml:space="preserve">75歳以上    </v>
          </cell>
          <cell r="I1001" t="str">
            <v>and over</v>
          </cell>
          <cell r="J1001">
            <v>148700</v>
          </cell>
          <cell r="K1001">
            <v>52600</v>
          </cell>
          <cell r="L1001">
            <v>96200</v>
          </cell>
          <cell r="M1001">
            <v>136700</v>
          </cell>
          <cell r="O1001">
            <v>50400</v>
          </cell>
          <cell r="P1001">
            <v>86200</v>
          </cell>
          <cell r="Q1001">
            <v>86800</v>
          </cell>
          <cell r="S1001">
            <v>31900</v>
          </cell>
          <cell r="T1001">
            <v>55000</v>
          </cell>
        </row>
        <row r="1002">
          <cell r="F1002" t="str">
            <v xml:space="preserve"> 85歳以上    </v>
          </cell>
          <cell r="I1002" t="str">
            <v>and over</v>
          </cell>
          <cell r="J1002">
            <v>42700</v>
          </cell>
          <cell r="K1002">
            <v>11000</v>
          </cell>
          <cell r="L1002">
            <v>31800</v>
          </cell>
          <cell r="M1002">
            <v>33400</v>
          </cell>
          <cell r="O1002">
            <v>8600</v>
          </cell>
          <cell r="P1002">
            <v>24800</v>
          </cell>
          <cell r="Q1002">
            <v>19300</v>
          </cell>
          <cell r="S1002">
            <v>5600</v>
          </cell>
          <cell r="T1002">
            <v>13800</v>
          </cell>
        </row>
        <row r="1003">
          <cell r="C1003" t="str">
            <v>平均年齢</v>
          </cell>
          <cell r="I1003" t="str">
            <v>Average age</v>
          </cell>
          <cell r="J1003">
            <v>44.2</v>
          </cell>
          <cell r="K1003">
            <v>42.1</v>
          </cell>
          <cell r="L1003">
            <v>46</v>
          </cell>
          <cell r="M1003">
            <v>46.2</v>
          </cell>
          <cell r="O1003">
            <v>44.4</v>
          </cell>
          <cell r="P1003">
            <v>47.8</v>
          </cell>
          <cell r="Q1003">
            <v>44.5</v>
          </cell>
          <cell r="S1003">
            <v>42.4</v>
          </cell>
          <cell r="T1003">
            <v>46.5</v>
          </cell>
        </row>
        <row r="1004">
          <cell r="C1004" t="str">
            <v>年齢中位数</v>
          </cell>
          <cell r="I1004" t="str">
            <v>Median age</v>
          </cell>
          <cell r="J1004">
            <v>45.1</v>
          </cell>
          <cell r="K1004">
            <v>43.1</v>
          </cell>
          <cell r="L1004">
            <v>47.2</v>
          </cell>
          <cell r="M1004">
            <v>48.6</v>
          </cell>
          <cell r="O1004">
            <v>46.7</v>
          </cell>
          <cell r="P1004">
            <v>50.2</v>
          </cell>
          <cell r="Q1004">
            <v>46.3</v>
          </cell>
          <cell r="S1004">
            <v>43.8</v>
          </cell>
          <cell r="T1004">
            <v>48.3</v>
          </cell>
        </row>
        <row r="1005">
          <cell r="K1005" t="str">
            <v>46 鹿 児 島  県 Kagoshima-ken</v>
          </cell>
          <cell r="O1005" t="str">
            <v>47 沖   縄   県 Okinawa-ken</v>
          </cell>
          <cell r="S1005" t="str">
            <v>全国 Japan</v>
          </cell>
        </row>
        <row r="1006">
          <cell r="C1006" t="str">
            <v xml:space="preserve">総数    </v>
          </cell>
          <cell r="I1006" t="str">
            <v>All ages</v>
          </cell>
          <cell r="J1006">
            <v>1753100</v>
          </cell>
          <cell r="K1006">
            <v>821400</v>
          </cell>
          <cell r="L1006">
            <v>931700</v>
          </cell>
          <cell r="M1006">
            <v>1360900</v>
          </cell>
          <cell r="N1006">
            <v>0.99955911529135144</v>
          </cell>
          <cell r="O1006">
            <v>664900</v>
          </cell>
          <cell r="P1006">
            <v>695900</v>
          </cell>
          <cell r="Q1006">
            <v>127756000</v>
          </cell>
          <cell r="R1006">
            <v>0.99871865117880965</v>
          </cell>
          <cell r="S1006">
            <v>62065400</v>
          </cell>
          <cell r="T1006">
            <v>65690500</v>
          </cell>
        </row>
        <row r="1007">
          <cell r="E1007" t="str">
            <v>0</v>
          </cell>
          <cell r="F1007" t="str">
            <v xml:space="preserve"> ～  4</v>
          </cell>
          <cell r="G1007" t="str">
            <v>歳</v>
          </cell>
          <cell r="I1007" t="str">
            <v>years old</v>
          </cell>
          <cell r="J1007">
            <v>66400</v>
          </cell>
          <cell r="K1007">
            <v>32600</v>
          </cell>
          <cell r="L1007">
            <v>33800</v>
          </cell>
          <cell r="M1007">
            <v>76900</v>
          </cell>
          <cell r="N1007">
            <v>5.6506723491806896E-2</v>
          </cell>
          <cell r="O1007">
            <v>40600</v>
          </cell>
          <cell r="P1007">
            <v>36300</v>
          </cell>
          <cell r="Q1007">
            <v>5409300</v>
          </cell>
          <cell r="R1007">
            <v>4.2340868530636525E-2</v>
          </cell>
          <cell r="S1007">
            <v>2767200</v>
          </cell>
          <cell r="T1007">
            <v>2642200</v>
          </cell>
          <cell r="V1007" t="str">
            <v>0-4</v>
          </cell>
          <cell r="W1007" t="str">
            <v>歳</v>
          </cell>
        </row>
        <row r="1008">
          <cell r="E1008" t="str">
            <v>5</v>
          </cell>
          <cell r="F1008" t="str">
            <v xml:space="preserve"> ～  9</v>
          </cell>
          <cell r="J1008">
            <v>79000</v>
          </cell>
          <cell r="K1008">
            <v>40700</v>
          </cell>
          <cell r="L1008">
            <v>38300</v>
          </cell>
          <cell r="M1008">
            <v>90500</v>
          </cell>
          <cell r="N1008">
            <v>6.6500110221177161E-2</v>
          </cell>
          <cell r="O1008">
            <v>47900</v>
          </cell>
          <cell r="P1008">
            <v>42500</v>
          </cell>
          <cell r="Q1008">
            <v>5899000</v>
          </cell>
          <cell r="R1008">
            <v>4.6173956604777855E-2</v>
          </cell>
          <cell r="S1008">
            <v>3021000</v>
          </cell>
          <cell r="T1008">
            <v>2877900</v>
          </cell>
          <cell r="V1008" t="str">
            <v>5-9</v>
          </cell>
        </row>
        <row r="1009">
          <cell r="E1009" t="str">
            <v>10～14</v>
          </cell>
          <cell r="J1009">
            <v>87900</v>
          </cell>
          <cell r="K1009">
            <v>46300</v>
          </cell>
          <cell r="L1009">
            <v>41600</v>
          </cell>
          <cell r="M1009">
            <v>90200</v>
          </cell>
          <cell r="N1009">
            <v>6.6279667866852812E-2</v>
          </cell>
          <cell r="O1009">
            <v>42300</v>
          </cell>
          <cell r="P1009">
            <v>47900</v>
          </cell>
          <cell r="Q1009">
            <v>6091400</v>
          </cell>
          <cell r="R1009">
            <v>4.7679952409280191E-2</v>
          </cell>
          <cell r="S1009">
            <v>3097600</v>
          </cell>
          <cell r="T1009">
            <v>2993700</v>
          </cell>
          <cell r="V1009" t="str">
            <v>10-14</v>
          </cell>
        </row>
        <row r="1010">
          <cell r="E1010" t="str">
            <v>15～19</v>
          </cell>
          <cell r="J1010">
            <v>97500</v>
          </cell>
          <cell r="K1010">
            <v>49800</v>
          </cell>
          <cell r="L1010">
            <v>47700</v>
          </cell>
          <cell r="M1010">
            <v>91900</v>
          </cell>
          <cell r="N1010">
            <v>6.7528841208024104E-2</v>
          </cell>
          <cell r="O1010">
            <v>47900</v>
          </cell>
          <cell r="P1010">
            <v>44000</v>
          </cell>
          <cell r="Q1010">
            <v>6526500</v>
          </cell>
          <cell r="R1010">
            <v>5.1085663295657349E-2</v>
          </cell>
          <cell r="S1010">
            <v>3341500</v>
          </cell>
          <cell r="T1010">
            <v>3185000</v>
          </cell>
          <cell r="V1010" t="str">
            <v>15-19</v>
          </cell>
        </row>
        <row r="1011">
          <cell r="E1011" t="str">
            <v>20～24</v>
          </cell>
          <cell r="J1011">
            <v>84900</v>
          </cell>
          <cell r="K1011">
            <v>40700</v>
          </cell>
          <cell r="L1011">
            <v>44200</v>
          </cell>
          <cell r="M1011">
            <v>81000</v>
          </cell>
          <cell r="N1011">
            <v>5.951943566757293E-2</v>
          </cell>
          <cell r="O1011">
            <v>40400</v>
          </cell>
          <cell r="P1011">
            <v>40600</v>
          </cell>
          <cell r="Q1011">
            <v>7010300</v>
          </cell>
          <cell r="R1011">
            <v>5.4872569585772878E-2</v>
          </cell>
          <cell r="S1011">
            <v>3584900</v>
          </cell>
          <cell r="T1011">
            <v>3425300</v>
          </cell>
          <cell r="V1011" t="str">
            <v>20-24</v>
          </cell>
        </row>
        <row r="1012">
          <cell r="E1012" t="str">
            <v>25～29</v>
          </cell>
          <cell r="J1012">
            <v>89900</v>
          </cell>
          <cell r="K1012">
            <v>42400</v>
          </cell>
          <cell r="L1012">
            <v>47500</v>
          </cell>
          <cell r="M1012">
            <v>85500</v>
          </cell>
          <cell r="N1012">
            <v>6.2826070982438087E-2</v>
          </cell>
          <cell r="O1012">
            <v>41600</v>
          </cell>
          <cell r="P1012">
            <v>44000</v>
          </cell>
          <cell r="Q1012">
            <v>7898500</v>
          </cell>
          <cell r="R1012">
            <v>6.182488493691099E-2</v>
          </cell>
          <cell r="S1012">
            <v>4009600</v>
          </cell>
          <cell r="T1012">
            <v>3888900</v>
          </cell>
          <cell r="V1012" t="str">
            <v>25-29</v>
          </cell>
        </row>
        <row r="1013">
          <cell r="E1013" t="str">
            <v>30～34</v>
          </cell>
          <cell r="J1013">
            <v>100700</v>
          </cell>
          <cell r="K1013">
            <v>50800</v>
          </cell>
          <cell r="L1013">
            <v>49900</v>
          </cell>
          <cell r="M1013">
            <v>91900</v>
          </cell>
          <cell r="N1013">
            <v>6.7528841208024104E-2</v>
          </cell>
          <cell r="O1013">
            <v>47200</v>
          </cell>
          <cell r="P1013">
            <v>44700</v>
          </cell>
          <cell r="Q1013">
            <v>9371900</v>
          </cell>
          <cell r="R1013">
            <v>7.3357807069726666E-2</v>
          </cell>
          <cell r="S1013">
            <v>4720500</v>
          </cell>
          <cell r="T1013">
            <v>4651500</v>
          </cell>
          <cell r="V1013" t="str">
            <v>30-34</v>
          </cell>
        </row>
        <row r="1014">
          <cell r="E1014" t="str">
            <v>35～39</v>
          </cell>
          <cell r="J1014">
            <v>87900</v>
          </cell>
          <cell r="K1014">
            <v>42600</v>
          </cell>
          <cell r="L1014">
            <v>45200</v>
          </cell>
          <cell r="M1014">
            <v>93100</v>
          </cell>
          <cell r="N1014">
            <v>6.8410610625321472E-2</v>
          </cell>
          <cell r="O1014">
            <v>45800</v>
          </cell>
          <cell r="P1014">
            <v>47300</v>
          </cell>
          <cell r="Q1014">
            <v>8556300</v>
          </cell>
          <cell r="R1014">
            <v>6.6973762484736535E-2</v>
          </cell>
          <cell r="S1014">
            <v>4297100</v>
          </cell>
          <cell r="T1014">
            <v>4259300</v>
          </cell>
          <cell r="V1014" t="str">
            <v>35-39</v>
          </cell>
        </row>
        <row r="1015">
          <cell r="E1015" t="str">
            <v>40～44</v>
          </cell>
          <cell r="J1015">
            <v>102300</v>
          </cell>
          <cell r="K1015">
            <v>47700</v>
          </cell>
          <cell r="L1015">
            <v>54600</v>
          </cell>
          <cell r="M1015">
            <v>87400</v>
          </cell>
          <cell r="N1015">
            <v>6.422220589315894E-2</v>
          </cell>
          <cell r="O1015">
            <v>45500</v>
          </cell>
          <cell r="P1015">
            <v>42000</v>
          </cell>
          <cell r="Q1015">
            <v>8064500</v>
          </cell>
          <cell r="R1015">
            <v>6.3124236826450422E-2</v>
          </cell>
          <cell r="S1015">
            <v>4036300</v>
          </cell>
          <cell r="T1015">
            <v>4028300</v>
          </cell>
          <cell r="V1015" t="str">
            <v>40-44</v>
          </cell>
        </row>
        <row r="1016">
          <cell r="E1016" t="str">
            <v>45～49</v>
          </cell>
          <cell r="J1016">
            <v>116000</v>
          </cell>
          <cell r="K1016">
            <v>56700</v>
          </cell>
          <cell r="L1016">
            <v>59300</v>
          </cell>
          <cell r="M1016">
            <v>90600</v>
          </cell>
          <cell r="N1016">
            <v>6.6573591005951949E-2</v>
          </cell>
          <cell r="O1016">
            <v>44400</v>
          </cell>
          <cell r="P1016">
            <v>46200</v>
          </cell>
          <cell r="Q1016">
            <v>7745300</v>
          </cell>
          <cell r="R1016">
            <v>6.0625724036444471E-2</v>
          </cell>
          <cell r="S1016">
            <v>3861000</v>
          </cell>
          <cell r="T1016">
            <v>3884200</v>
          </cell>
          <cell r="V1016" t="str">
            <v>45-49</v>
          </cell>
        </row>
        <row r="1017">
          <cell r="E1017" t="str">
            <v>50～54</v>
          </cell>
          <cell r="J1017">
            <v>131700</v>
          </cell>
          <cell r="K1017">
            <v>68100</v>
          </cell>
          <cell r="L1017">
            <v>63600</v>
          </cell>
          <cell r="M1017">
            <v>105300</v>
          </cell>
          <cell r="N1017">
            <v>7.7375266367844808E-2</v>
          </cell>
          <cell r="O1017">
            <v>51400</v>
          </cell>
          <cell r="P1017">
            <v>53900</v>
          </cell>
          <cell r="Q1017">
            <v>8909400</v>
          </cell>
          <cell r="R1017">
            <v>6.9737624847365287E-2</v>
          </cell>
          <cell r="S1017">
            <v>4410800</v>
          </cell>
          <cell r="T1017">
            <v>4498600</v>
          </cell>
          <cell r="V1017" t="str">
            <v>50-54</v>
          </cell>
        </row>
        <row r="1018">
          <cell r="E1018" t="str">
            <v>55～59</v>
          </cell>
          <cell r="J1018">
            <v>130000</v>
          </cell>
          <cell r="K1018">
            <v>64300</v>
          </cell>
          <cell r="L1018">
            <v>65800</v>
          </cell>
          <cell r="M1018">
            <v>80100</v>
          </cell>
          <cell r="N1018">
            <v>5.8858108604599897E-2</v>
          </cell>
          <cell r="O1018">
            <v>42600</v>
          </cell>
          <cell r="P1018">
            <v>37500</v>
          </cell>
          <cell r="Q1018">
            <v>10514200</v>
          </cell>
          <cell r="R1018">
            <v>8.2299070102382674E-2</v>
          </cell>
          <cell r="S1018">
            <v>5179200</v>
          </cell>
          <cell r="T1018">
            <v>5335000</v>
          </cell>
          <cell r="V1018" t="str">
            <v>55-59</v>
          </cell>
        </row>
        <row r="1019">
          <cell r="E1019" t="str">
            <v>60～64</v>
          </cell>
          <cell r="J1019">
            <v>108400</v>
          </cell>
          <cell r="K1019">
            <v>50800</v>
          </cell>
          <cell r="L1019">
            <v>57600</v>
          </cell>
          <cell r="M1019">
            <v>59700</v>
          </cell>
          <cell r="N1019">
            <v>4.3868028510544492E-2</v>
          </cell>
          <cell r="O1019">
            <v>26700</v>
          </cell>
          <cell r="P1019">
            <v>33000</v>
          </cell>
          <cell r="Q1019">
            <v>8775900</v>
          </cell>
          <cell r="R1019">
            <v>6.8692664141018822E-2</v>
          </cell>
          <cell r="S1019">
            <v>4272200</v>
          </cell>
          <cell r="T1019">
            <v>4503800</v>
          </cell>
          <cell r="V1019" t="str">
            <v>60-64</v>
          </cell>
        </row>
        <row r="1020">
          <cell r="E1020" t="str">
            <v>65～69</v>
          </cell>
          <cell r="J1020">
            <v>116400</v>
          </cell>
          <cell r="K1020">
            <v>53700</v>
          </cell>
          <cell r="L1020">
            <v>62700</v>
          </cell>
          <cell r="M1020">
            <v>71800</v>
          </cell>
          <cell r="N1020">
            <v>5.2759203468293041E-2</v>
          </cell>
          <cell r="O1020">
            <v>35200</v>
          </cell>
          <cell r="P1020">
            <v>36500</v>
          </cell>
          <cell r="Q1020">
            <v>7732000</v>
          </cell>
          <cell r="R1020">
            <v>6.0521619336860892E-2</v>
          </cell>
          <cell r="S1020">
            <v>3677300</v>
          </cell>
          <cell r="T1020">
            <v>4054700</v>
          </cell>
          <cell r="V1020" t="str">
            <v>65-69</v>
          </cell>
        </row>
        <row r="1021">
          <cell r="E1021" t="str">
            <v>70～74</v>
          </cell>
          <cell r="J1021">
            <v>119100</v>
          </cell>
          <cell r="K1021">
            <v>52200</v>
          </cell>
          <cell r="L1021">
            <v>67000</v>
          </cell>
          <cell r="M1021">
            <v>57300</v>
          </cell>
          <cell r="N1021">
            <v>4.2104489675949743E-2</v>
          </cell>
          <cell r="O1021">
            <v>27700</v>
          </cell>
          <cell r="P1021">
            <v>29600</v>
          </cell>
          <cell r="Q1021">
            <v>6918500</v>
          </cell>
          <cell r="R1021">
            <v>5.4154012336015529E-2</v>
          </cell>
          <cell r="S1021">
            <v>3183800</v>
          </cell>
          <cell r="T1021">
            <v>3734700</v>
          </cell>
          <cell r="V1021" t="str">
            <v>70-74</v>
          </cell>
        </row>
        <row r="1022">
          <cell r="E1022" t="str">
            <v>75～79</v>
          </cell>
          <cell r="J1022">
            <v>101900</v>
          </cell>
          <cell r="K1022">
            <v>41300</v>
          </cell>
          <cell r="L1022">
            <v>60600</v>
          </cell>
          <cell r="M1022">
            <v>43700</v>
          </cell>
          <cell r="N1022">
            <v>3.211110294657947E-2</v>
          </cell>
          <cell r="O1022">
            <v>18200</v>
          </cell>
          <cell r="P1022">
            <v>25500</v>
          </cell>
          <cell r="Q1022">
            <v>5521600</v>
          </cell>
          <cell r="R1022">
            <v>4.3219887911330974E-2</v>
          </cell>
          <cell r="S1022">
            <v>2371500</v>
          </cell>
          <cell r="T1022">
            <v>3150100</v>
          </cell>
          <cell r="V1022" t="str">
            <v>75-79</v>
          </cell>
        </row>
        <row r="1023">
          <cell r="E1023" t="str">
            <v>80～84</v>
          </cell>
          <cell r="J1023">
            <v>67700</v>
          </cell>
          <cell r="K1023">
            <v>23900</v>
          </cell>
          <cell r="L1023">
            <v>43800</v>
          </cell>
          <cell r="M1023">
            <v>28500</v>
          </cell>
          <cell r="N1023">
            <v>2.0942023660812697E-2</v>
          </cell>
          <cell r="O1023">
            <v>9700</v>
          </cell>
          <cell r="P1023">
            <v>18800</v>
          </cell>
          <cell r="Q1023">
            <v>3590400</v>
          </cell>
          <cell r="R1023">
            <v>2.8103572434954132E-2</v>
          </cell>
          <cell r="S1023">
            <v>1291100</v>
          </cell>
          <cell r="T1023">
            <v>2299300</v>
          </cell>
          <cell r="V1023" t="str">
            <v>80-84</v>
          </cell>
        </row>
        <row r="1024">
          <cell r="E1024" t="str">
            <v>85～89</v>
          </cell>
          <cell r="J1024">
            <v>38500</v>
          </cell>
          <cell r="K1024">
            <v>10800</v>
          </cell>
          <cell r="L1024">
            <v>27700</v>
          </cell>
          <cell r="M1024">
            <v>19400</v>
          </cell>
          <cell r="N1024">
            <v>1.425527224630759E-2</v>
          </cell>
          <cell r="O1024">
            <v>6000</v>
          </cell>
          <cell r="P1024">
            <v>13500</v>
          </cell>
          <cell r="Q1024">
            <v>1935200</v>
          </cell>
          <cell r="R1024">
            <v>1.5147625160462131E-2</v>
          </cell>
          <cell r="S1024">
            <v>575400</v>
          </cell>
          <cell r="T1024">
            <v>1359800</v>
          </cell>
          <cell r="V1024" t="str">
            <v>85-89</v>
          </cell>
        </row>
        <row r="1025">
          <cell r="E1025" t="str">
            <v>90～94</v>
          </cell>
          <cell r="J1025">
            <v>21200</v>
          </cell>
          <cell r="K1025">
            <v>4900</v>
          </cell>
          <cell r="L1025">
            <v>16300</v>
          </cell>
          <cell r="M1025">
            <v>15500</v>
          </cell>
          <cell r="N1025">
            <v>1.1389521640091117E-2</v>
          </cell>
          <cell r="O1025">
            <v>3200</v>
          </cell>
          <cell r="P1025">
            <v>8400</v>
          </cell>
          <cell r="Q1025">
            <v>1122100</v>
          </cell>
          <cell r="R1025">
            <v>8.7831491280252975E-3</v>
          </cell>
          <cell r="S1025">
            <v>225800</v>
          </cell>
          <cell r="T1025">
            <v>652100</v>
          </cell>
          <cell r="V1025" t="str">
            <v>90以上</v>
          </cell>
        </row>
        <row r="1026">
          <cell r="E1026" t="str">
            <v>95～99</v>
          </cell>
          <cell r="J1026">
            <v>4800</v>
          </cell>
          <cell r="K1026">
            <v>1000</v>
          </cell>
          <cell r="L1026">
            <v>3800</v>
          </cell>
          <cell r="M1026">
            <v>3100</v>
          </cell>
          <cell r="O1026">
            <v>300</v>
          </cell>
          <cell r="P1026">
            <v>2800</v>
          </cell>
          <cell r="Q1026">
            <v>217900</v>
          </cell>
          <cell r="S1026">
            <v>41800</v>
          </cell>
          <cell r="T1026">
            <v>176200</v>
          </cell>
        </row>
        <row r="1027">
          <cell r="D1027" t="str">
            <v>100</v>
          </cell>
          <cell r="F1027" t="str">
            <v>歳以上</v>
          </cell>
          <cell r="I1027" t="str">
            <v>and over</v>
          </cell>
          <cell r="J1027">
            <v>700</v>
          </cell>
          <cell r="K1027">
            <v>100</v>
          </cell>
          <cell r="L1027">
            <v>600</v>
          </cell>
          <cell r="M1027">
            <v>800</v>
          </cell>
          <cell r="O1027" t="str">
            <v>-</v>
          </cell>
          <cell r="P1027">
            <v>800</v>
          </cell>
          <cell r="Q1027">
            <v>26400</v>
          </cell>
          <cell r="S1027">
            <v>3800</v>
          </cell>
          <cell r="T1027">
            <v>22600</v>
          </cell>
        </row>
        <row r="1028">
          <cell r="D1028" t="str">
            <v>不詳</v>
          </cell>
          <cell r="I1028" t="str">
            <v xml:space="preserve">Not </v>
          </cell>
          <cell r="J1028" t="str">
            <v>-</v>
          </cell>
          <cell r="K1028" t="str">
            <v>-</v>
          </cell>
          <cell r="L1028" t="str">
            <v>-</v>
          </cell>
          <cell r="M1028">
            <v>300</v>
          </cell>
          <cell r="O1028">
            <v>200</v>
          </cell>
          <cell r="P1028">
            <v>100</v>
          </cell>
          <cell r="Q1028">
            <v>163500</v>
          </cell>
          <cell r="S1028">
            <v>96100</v>
          </cell>
          <cell r="T1028">
            <v>67400</v>
          </cell>
        </row>
        <row r="1029">
          <cell r="I1029" t="str">
            <v>　reported</v>
          </cell>
          <cell r="M1029">
            <v>1364200</v>
          </cell>
          <cell r="N1029">
            <v>0.31633477845543395</v>
          </cell>
          <cell r="Q1029">
            <v>127836600</v>
          </cell>
          <cell r="R1029">
            <v>0.24215301042612478</v>
          </cell>
        </row>
        <row r="1030">
          <cell r="D1030" t="str">
            <v xml:space="preserve">（再掲）   </v>
          </cell>
          <cell r="I1030" t="str">
            <v>(Recount)</v>
          </cell>
        </row>
        <row r="1031">
          <cell r="E1031" t="str">
            <v>15歳未</v>
          </cell>
          <cell r="G1031" t="str">
            <v>満</v>
          </cell>
          <cell r="I1031" t="str">
            <v>Under</v>
          </cell>
          <cell r="J1031">
            <v>233300</v>
          </cell>
          <cell r="K1031">
            <v>119600</v>
          </cell>
          <cell r="L1031">
            <v>113700</v>
          </cell>
          <cell r="M1031">
            <v>257600</v>
          </cell>
          <cell r="O1031">
            <v>130800</v>
          </cell>
          <cell r="P1031">
            <v>126800</v>
          </cell>
        </row>
        <row r="1032">
          <cell r="E1032" t="str">
            <v>15～64</v>
          </cell>
          <cell r="G1032" t="str">
            <v>歳</v>
          </cell>
          <cell r="J1032">
            <v>1049300</v>
          </cell>
          <cell r="K1032">
            <v>513900</v>
          </cell>
          <cell r="L1032">
            <v>535500</v>
          </cell>
          <cell r="M1032">
            <v>866700</v>
          </cell>
          <cell r="O1032">
            <v>433500</v>
          </cell>
          <cell r="P1032">
            <v>433100</v>
          </cell>
        </row>
        <row r="1033">
          <cell r="E1033" t="str">
            <v>65歳以</v>
          </cell>
          <cell r="G1033" t="str">
            <v>上</v>
          </cell>
          <cell r="I1033" t="str">
            <v>and over</v>
          </cell>
          <cell r="J1033">
            <v>470400</v>
          </cell>
          <cell r="K1033">
            <v>187900</v>
          </cell>
          <cell r="L1033">
            <v>282500</v>
          </cell>
          <cell r="M1033">
            <v>236300</v>
          </cell>
          <cell r="O1033">
            <v>100400</v>
          </cell>
          <cell r="P1033">
            <v>135900</v>
          </cell>
        </row>
        <row r="1034">
          <cell r="F1034" t="str">
            <v xml:space="preserve">75歳以上    </v>
          </cell>
          <cell r="I1034" t="str">
            <v>and over</v>
          </cell>
          <cell r="J1034">
            <v>234900</v>
          </cell>
          <cell r="K1034">
            <v>82000</v>
          </cell>
          <cell r="L1034">
            <v>152800</v>
          </cell>
          <cell r="M1034">
            <v>107300</v>
          </cell>
          <cell r="O1034">
            <v>37500</v>
          </cell>
          <cell r="P1034">
            <v>69800</v>
          </cell>
        </row>
        <row r="1035">
          <cell r="F1035" t="str">
            <v xml:space="preserve">　85歳以上    </v>
          </cell>
          <cell r="I1035" t="str">
            <v>and over</v>
          </cell>
          <cell r="J1035">
            <v>65300</v>
          </cell>
          <cell r="K1035">
            <v>16800</v>
          </cell>
          <cell r="L1035">
            <v>48400</v>
          </cell>
          <cell r="M1035">
            <v>35100</v>
          </cell>
          <cell r="O1035">
            <v>9600</v>
          </cell>
          <cell r="P1035">
            <v>25500</v>
          </cell>
        </row>
        <row r="1036">
          <cell r="C1036" t="str">
            <v>平均年齢</v>
          </cell>
          <cell r="I1036" t="str">
            <v>Average age</v>
          </cell>
          <cell r="J1036">
            <v>46.4</v>
          </cell>
          <cell r="K1036">
            <v>44.3</v>
          </cell>
          <cell r="L1036">
            <v>48.2</v>
          </cell>
          <cell r="M1036">
            <v>39.700000000000003</v>
          </cell>
          <cell r="O1036">
            <v>38.200000000000003</v>
          </cell>
          <cell r="P1036">
            <v>41.1</v>
          </cell>
        </row>
        <row r="1037">
          <cell r="C1037" t="str">
            <v>年齢中位数</v>
          </cell>
          <cell r="I1037" t="str">
            <v>Median age</v>
          </cell>
          <cell r="J1037">
            <v>48.7</v>
          </cell>
          <cell r="K1037">
            <v>46.6</v>
          </cell>
          <cell r="L1037">
            <v>50.3</v>
          </cell>
          <cell r="M1037">
            <v>38.799999999999997</v>
          </cell>
          <cell r="O1037">
            <v>37.5</v>
          </cell>
          <cell r="P1037">
            <v>40.1</v>
          </cell>
        </row>
        <row r="1038">
          <cell r="K1038" t="str">
            <v>46 鹿児島県市部 All shi</v>
          </cell>
          <cell r="O1038" t="str">
            <v>47 沖縄県 市 部 All shi</v>
          </cell>
        </row>
        <row r="1039">
          <cell r="C1039" t="str">
            <v xml:space="preserve">総数    </v>
          </cell>
          <cell r="I1039" t="str">
            <v>All ages</v>
          </cell>
          <cell r="J1039">
            <v>1206900</v>
          </cell>
          <cell r="K1039">
            <v>562900</v>
          </cell>
          <cell r="L1039">
            <v>644000</v>
          </cell>
          <cell r="M1039">
            <v>1014000</v>
          </cell>
          <cell r="O1039">
            <v>491000</v>
          </cell>
          <cell r="P1039">
            <v>523000</v>
          </cell>
        </row>
        <row r="1040">
          <cell r="E1040" t="str">
            <v>0</v>
          </cell>
          <cell r="F1040" t="str">
            <v xml:space="preserve"> ～  4</v>
          </cell>
          <cell r="G1040" t="str">
            <v>歳</v>
          </cell>
          <cell r="I1040" t="str">
            <v>years old</v>
          </cell>
          <cell r="J1040">
            <v>47800</v>
          </cell>
          <cell r="K1040">
            <v>22000</v>
          </cell>
          <cell r="L1040">
            <v>25700</v>
          </cell>
          <cell r="M1040">
            <v>58200</v>
          </cell>
          <cell r="O1040">
            <v>30000</v>
          </cell>
          <cell r="P1040">
            <v>28200</v>
          </cell>
        </row>
        <row r="1041">
          <cell r="E1041" t="str">
            <v>5</v>
          </cell>
          <cell r="F1041" t="str">
            <v xml:space="preserve"> ～  9</v>
          </cell>
          <cell r="J1041">
            <v>53500</v>
          </cell>
          <cell r="K1041">
            <v>28300</v>
          </cell>
          <cell r="L1041">
            <v>25300</v>
          </cell>
          <cell r="M1041">
            <v>67600</v>
          </cell>
          <cell r="O1041">
            <v>34800</v>
          </cell>
          <cell r="P1041">
            <v>32800</v>
          </cell>
        </row>
        <row r="1042">
          <cell r="E1042" t="str">
            <v>10～14</v>
          </cell>
          <cell r="J1042">
            <v>60700</v>
          </cell>
          <cell r="K1042">
            <v>31500</v>
          </cell>
          <cell r="L1042">
            <v>29200</v>
          </cell>
          <cell r="M1042">
            <v>67000</v>
          </cell>
          <cell r="O1042">
            <v>31800</v>
          </cell>
          <cell r="P1042">
            <v>35200</v>
          </cell>
        </row>
        <row r="1043">
          <cell r="E1043" t="str">
            <v>15～19</v>
          </cell>
          <cell r="J1043">
            <v>75400</v>
          </cell>
          <cell r="K1043">
            <v>38200</v>
          </cell>
          <cell r="L1043">
            <v>37200</v>
          </cell>
          <cell r="M1043">
            <v>70000</v>
          </cell>
          <cell r="O1043">
            <v>36400</v>
          </cell>
          <cell r="P1043">
            <v>33600</v>
          </cell>
        </row>
        <row r="1044">
          <cell r="E1044" t="str">
            <v>20～24</v>
          </cell>
          <cell r="J1044">
            <v>67900</v>
          </cell>
          <cell r="K1044">
            <v>31800</v>
          </cell>
          <cell r="L1044">
            <v>36100</v>
          </cell>
          <cell r="M1044">
            <v>59200</v>
          </cell>
          <cell r="O1044">
            <v>29800</v>
          </cell>
          <cell r="P1044">
            <v>29400</v>
          </cell>
        </row>
        <row r="1045">
          <cell r="E1045" t="str">
            <v>25～29</v>
          </cell>
          <cell r="J1045">
            <v>68300</v>
          </cell>
          <cell r="K1045">
            <v>32900</v>
          </cell>
          <cell r="L1045">
            <v>35400</v>
          </cell>
          <cell r="M1045">
            <v>67000</v>
          </cell>
          <cell r="O1045">
            <v>32500</v>
          </cell>
          <cell r="P1045">
            <v>34400</v>
          </cell>
        </row>
        <row r="1046">
          <cell r="E1046" t="str">
            <v>30～34</v>
          </cell>
          <cell r="J1046">
            <v>74100</v>
          </cell>
          <cell r="K1046">
            <v>37000</v>
          </cell>
          <cell r="L1046">
            <v>37100</v>
          </cell>
          <cell r="M1046">
            <v>73400</v>
          </cell>
          <cell r="O1046">
            <v>38000</v>
          </cell>
          <cell r="P1046">
            <v>35400</v>
          </cell>
        </row>
        <row r="1047">
          <cell r="E1047" t="str">
            <v>35～39</v>
          </cell>
          <cell r="J1047">
            <v>64800</v>
          </cell>
          <cell r="K1047">
            <v>31300</v>
          </cell>
          <cell r="L1047">
            <v>33500</v>
          </cell>
          <cell r="M1047">
            <v>71500</v>
          </cell>
          <cell r="O1047">
            <v>34100</v>
          </cell>
          <cell r="P1047">
            <v>37400</v>
          </cell>
        </row>
        <row r="1048">
          <cell r="E1048" t="str">
            <v>40～44</v>
          </cell>
          <cell r="J1048">
            <v>71100</v>
          </cell>
          <cell r="K1048">
            <v>32300</v>
          </cell>
          <cell r="L1048">
            <v>38800</v>
          </cell>
          <cell r="M1048">
            <v>66100</v>
          </cell>
          <cell r="O1048">
            <v>33700</v>
          </cell>
          <cell r="P1048">
            <v>32500</v>
          </cell>
        </row>
        <row r="1049">
          <cell r="E1049" t="str">
            <v>45～49</v>
          </cell>
          <cell r="J1049">
            <v>82700</v>
          </cell>
          <cell r="K1049">
            <v>38700</v>
          </cell>
          <cell r="L1049">
            <v>44000</v>
          </cell>
          <cell r="M1049">
            <v>66000</v>
          </cell>
          <cell r="O1049">
            <v>32500</v>
          </cell>
          <cell r="P1049">
            <v>33500</v>
          </cell>
        </row>
        <row r="1050">
          <cell r="E1050" t="str">
            <v>50～54</v>
          </cell>
          <cell r="J1050">
            <v>92700</v>
          </cell>
          <cell r="K1050">
            <v>47300</v>
          </cell>
          <cell r="L1050">
            <v>45400</v>
          </cell>
          <cell r="M1050">
            <v>75600</v>
          </cell>
          <cell r="O1050">
            <v>36300</v>
          </cell>
          <cell r="P1050">
            <v>39300</v>
          </cell>
        </row>
        <row r="1051">
          <cell r="E1051" t="str">
            <v>55～59</v>
          </cell>
          <cell r="J1051">
            <v>88500</v>
          </cell>
          <cell r="K1051">
            <v>43700</v>
          </cell>
          <cell r="L1051">
            <v>44900</v>
          </cell>
          <cell r="M1051">
            <v>59700</v>
          </cell>
          <cell r="O1051">
            <v>30200</v>
          </cell>
          <cell r="P1051">
            <v>29500</v>
          </cell>
        </row>
        <row r="1052">
          <cell r="E1052" t="str">
            <v>60～64</v>
          </cell>
          <cell r="J1052">
            <v>72700</v>
          </cell>
          <cell r="K1052">
            <v>33800</v>
          </cell>
          <cell r="L1052">
            <v>38900</v>
          </cell>
          <cell r="M1052">
            <v>44900</v>
          </cell>
          <cell r="O1052">
            <v>19900</v>
          </cell>
          <cell r="P1052">
            <v>25000</v>
          </cell>
        </row>
        <row r="1053">
          <cell r="E1053" t="str">
            <v>65～69</v>
          </cell>
          <cell r="J1053">
            <v>75700</v>
          </cell>
          <cell r="K1053">
            <v>34800</v>
          </cell>
          <cell r="L1053">
            <v>40900</v>
          </cell>
          <cell r="M1053">
            <v>51900</v>
          </cell>
          <cell r="O1053">
            <v>25500</v>
          </cell>
          <cell r="P1053">
            <v>26400</v>
          </cell>
        </row>
        <row r="1054">
          <cell r="E1054" t="str">
            <v>70～74</v>
          </cell>
          <cell r="J1054">
            <v>73100</v>
          </cell>
          <cell r="K1054">
            <v>31200</v>
          </cell>
          <cell r="L1054">
            <v>41900</v>
          </cell>
          <cell r="M1054">
            <v>42000</v>
          </cell>
          <cell r="O1054">
            <v>20200</v>
          </cell>
          <cell r="P1054">
            <v>21800</v>
          </cell>
        </row>
        <row r="1055">
          <cell r="E1055" t="str">
            <v>75～79</v>
          </cell>
          <cell r="J1055">
            <v>60000</v>
          </cell>
          <cell r="K1055">
            <v>25800</v>
          </cell>
          <cell r="L1055">
            <v>34100</v>
          </cell>
          <cell r="M1055">
            <v>30200</v>
          </cell>
          <cell r="O1055">
            <v>12200</v>
          </cell>
          <cell r="P1055">
            <v>18100</v>
          </cell>
        </row>
        <row r="1056">
          <cell r="E1056" t="str">
            <v>80～84</v>
          </cell>
          <cell r="J1056">
            <v>40800</v>
          </cell>
          <cell r="K1056">
            <v>14100</v>
          </cell>
          <cell r="L1056">
            <v>26800</v>
          </cell>
          <cell r="M1056">
            <v>20000</v>
          </cell>
          <cell r="O1056">
            <v>6500</v>
          </cell>
          <cell r="P1056">
            <v>13500</v>
          </cell>
        </row>
        <row r="1057">
          <cell r="E1057" t="str">
            <v>85～89</v>
          </cell>
          <cell r="J1057">
            <v>21900</v>
          </cell>
          <cell r="K1057">
            <v>5200</v>
          </cell>
          <cell r="L1057">
            <v>16800</v>
          </cell>
          <cell r="M1057">
            <v>11900</v>
          </cell>
          <cell r="O1057">
            <v>3800</v>
          </cell>
          <cell r="P1057">
            <v>8100</v>
          </cell>
        </row>
        <row r="1058">
          <cell r="E1058" t="str">
            <v>90～94</v>
          </cell>
          <cell r="J1058">
            <v>11800</v>
          </cell>
          <cell r="K1058">
            <v>2300</v>
          </cell>
          <cell r="L1058">
            <v>9500</v>
          </cell>
          <cell r="M1058">
            <v>8800</v>
          </cell>
          <cell r="O1058">
            <v>2300</v>
          </cell>
          <cell r="P1058">
            <v>6500</v>
          </cell>
        </row>
        <row r="1059">
          <cell r="E1059" t="str">
            <v>95～99</v>
          </cell>
          <cell r="J1059">
            <v>3100</v>
          </cell>
          <cell r="K1059">
            <v>800</v>
          </cell>
          <cell r="L1059">
            <v>2300</v>
          </cell>
          <cell r="M1059">
            <v>2100</v>
          </cell>
          <cell r="O1059">
            <v>300</v>
          </cell>
          <cell r="P1059">
            <v>1800</v>
          </cell>
        </row>
        <row r="1060">
          <cell r="D1060" t="str">
            <v>100</v>
          </cell>
          <cell r="F1060" t="str">
            <v>歳以上</v>
          </cell>
          <cell r="I1060" t="str">
            <v>and over</v>
          </cell>
          <cell r="J1060">
            <v>400</v>
          </cell>
          <cell r="K1060">
            <v>100</v>
          </cell>
          <cell r="L1060">
            <v>300</v>
          </cell>
          <cell r="M1060">
            <v>600</v>
          </cell>
          <cell r="O1060" t="str">
            <v>-</v>
          </cell>
          <cell r="P1060">
            <v>500</v>
          </cell>
        </row>
        <row r="1061">
          <cell r="D1061" t="str">
            <v>不詳</v>
          </cell>
          <cell r="I1061" t="str">
            <v xml:space="preserve">Not </v>
          </cell>
          <cell r="J1061" t="str">
            <v>-</v>
          </cell>
          <cell r="K1061" t="str">
            <v>-</v>
          </cell>
          <cell r="L1061" t="str">
            <v>-</v>
          </cell>
          <cell r="M1061">
            <v>100</v>
          </cell>
          <cell r="O1061">
            <v>100</v>
          </cell>
          <cell r="P1061" t="str">
            <v>-</v>
          </cell>
        </row>
        <row r="1062">
          <cell r="I1062" t="str">
            <v xml:space="preserve"> reported</v>
          </cell>
        </row>
        <row r="1063">
          <cell r="D1063" t="str">
            <v xml:space="preserve">（再掲）    </v>
          </cell>
          <cell r="I1063" t="str">
            <v>(Recount)</v>
          </cell>
        </row>
        <row r="1064">
          <cell r="E1064" t="str">
            <v xml:space="preserve">15歳未満    </v>
          </cell>
          <cell r="I1064" t="str">
            <v>Under</v>
          </cell>
          <cell r="J1064">
            <v>162000</v>
          </cell>
          <cell r="K1064">
            <v>81800</v>
          </cell>
          <cell r="L1064">
            <v>80200</v>
          </cell>
          <cell r="M1064">
            <v>192800</v>
          </cell>
          <cell r="O1064">
            <v>96600</v>
          </cell>
          <cell r="P1064">
            <v>96200</v>
          </cell>
        </row>
        <row r="1065">
          <cell r="E1065" t="str">
            <v>15～64</v>
          </cell>
          <cell r="G1065" t="str">
            <v>歳</v>
          </cell>
          <cell r="J1065">
            <v>758100</v>
          </cell>
          <cell r="K1065">
            <v>366900</v>
          </cell>
          <cell r="L1065">
            <v>391200</v>
          </cell>
          <cell r="M1065">
            <v>653500</v>
          </cell>
          <cell r="O1065">
            <v>323400</v>
          </cell>
          <cell r="P1065">
            <v>330100</v>
          </cell>
        </row>
        <row r="1066">
          <cell r="E1066" t="str">
            <v>65歳以上</v>
          </cell>
          <cell r="I1066" t="str">
            <v>and over</v>
          </cell>
          <cell r="J1066">
            <v>286800</v>
          </cell>
          <cell r="K1066">
            <v>114200</v>
          </cell>
          <cell r="L1066">
            <v>172600</v>
          </cell>
          <cell r="M1066">
            <v>167500</v>
          </cell>
          <cell r="O1066">
            <v>70900</v>
          </cell>
          <cell r="P1066">
            <v>96600</v>
          </cell>
        </row>
        <row r="1067">
          <cell r="F1067" t="str">
            <v xml:space="preserve">75歳以上    </v>
          </cell>
          <cell r="I1067" t="str">
            <v>and over</v>
          </cell>
          <cell r="J1067">
            <v>138100</v>
          </cell>
          <cell r="K1067">
            <v>48300</v>
          </cell>
          <cell r="L1067">
            <v>89800</v>
          </cell>
          <cell r="M1067">
            <v>73600</v>
          </cell>
          <cell r="O1067">
            <v>25100</v>
          </cell>
          <cell r="P1067">
            <v>48500</v>
          </cell>
        </row>
        <row r="1068">
          <cell r="F1068" t="str">
            <v xml:space="preserve"> 85歳以上    </v>
          </cell>
          <cell r="I1068" t="str">
            <v>and over</v>
          </cell>
          <cell r="J1068">
            <v>37300</v>
          </cell>
          <cell r="K1068">
            <v>8400</v>
          </cell>
          <cell r="L1068">
            <v>28900</v>
          </cell>
          <cell r="M1068">
            <v>23300</v>
          </cell>
          <cell r="O1068">
            <v>6400</v>
          </cell>
          <cell r="P1068">
            <v>16900</v>
          </cell>
        </row>
        <row r="1069">
          <cell r="C1069" t="str">
            <v>平均年齢</v>
          </cell>
          <cell r="I1069" t="str">
            <v>Average age</v>
          </cell>
          <cell r="J1069">
            <v>44.8</v>
          </cell>
          <cell r="K1069">
            <v>42.9</v>
          </cell>
          <cell r="L1069">
            <v>46.4</v>
          </cell>
          <cell r="M1069">
            <v>39.200000000000003</v>
          </cell>
          <cell r="O1069">
            <v>37.700000000000003</v>
          </cell>
          <cell r="P1069">
            <v>40.5</v>
          </cell>
        </row>
        <row r="1070">
          <cell r="C1070" t="str">
            <v>年齢中位数</v>
          </cell>
          <cell r="I1070" t="str">
            <v>Median age</v>
          </cell>
          <cell r="J1070">
            <v>46.3</v>
          </cell>
          <cell r="K1070">
            <v>44.4</v>
          </cell>
          <cell r="L1070">
            <v>47.9</v>
          </cell>
          <cell r="M1070">
            <v>37.9</v>
          </cell>
          <cell r="O1070">
            <v>36.6</v>
          </cell>
          <cell r="P1070">
            <v>39.299999999999997</v>
          </cell>
        </row>
        <row r="1071">
          <cell r="K1071" t="str">
            <v>01 100 札 幌 市 Sapporo-shi</v>
          </cell>
          <cell r="O1071" t="str">
            <v>04 100 仙 台 市 Sendai-shi</v>
          </cell>
          <cell r="S1071" t="str">
            <v>11 100 さいたま市 Saitama-shi</v>
          </cell>
        </row>
        <row r="1072">
          <cell r="C1072" t="str">
            <v xml:space="preserve">総数    </v>
          </cell>
          <cell r="I1072" t="str">
            <v>All ages</v>
          </cell>
          <cell r="J1072">
            <v>1880900</v>
          </cell>
          <cell r="K1072">
            <v>877700</v>
          </cell>
          <cell r="L1072">
            <v>1003200</v>
          </cell>
          <cell r="M1072">
            <v>1024900</v>
          </cell>
          <cell r="O1072">
            <v>496300</v>
          </cell>
          <cell r="P1072">
            <v>528700</v>
          </cell>
          <cell r="Q1072">
            <v>1176200</v>
          </cell>
          <cell r="S1072">
            <v>585300</v>
          </cell>
          <cell r="T1072">
            <v>590900</v>
          </cell>
        </row>
        <row r="1073">
          <cell r="E1073" t="str">
            <v>0</v>
          </cell>
          <cell r="F1073" t="str">
            <v xml:space="preserve"> ～  4</v>
          </cell>
          <cell r="G1073" t="str">
            <v>歳</v>
          </cell>
          <cell r="I1073" t="str">
            <v>years old</v>
          </cell>
          <cell r="J1073">
            <v>72600</v>
          </cell>
          <cell r="K1073">
            <v>39400</v>
          </cell>
          <cell r="L1073">
            <v>33300</v>
          </cell>
          <cell r="M1073">
            <v>45400</v>
          </cell>
          <cell r="O1073">
            <v>24500</v>
          </cell>
          <cell r="P1073">
            <v>20900</v>
          </cell>
          <cell r="Q1073">
            <v>60300</v>
          </cell>
          <cell r="S1073">
            <v>30900</v>
          </cell>
          <cell r="T1073">
            <v>29300</v>
          </cell>
        </row>
        <row r="1074">
          <cell r="E1074" t="str">
            <v>5</v>
          </cell>
          <cell r="F1074" t="str">
            <v xml:space="preserve"> ～  9</v>
          </cell>
          <cell r="J1074">
            <v>77100</v>
          </cell>
          <cell r="K1074">
            <v>40500</v>
          </cell>
          <cell r="L1074">
            <v>36600</v>
          </cell>
          <cell r="M1074">
            <v>45400</v>
          </cell>
          <cell r="O1074">
            <v>22500</v>
          </cell>
          <cell r="P1074">
            <v>22900</v>
          </cell>
          <cell r="Q1074">
            <v>59500</v>
          </cell>
          <cell r="S1074">
            <v>29300</v>
          </cell>
          <cell r="T1074">
            <v>30300</v>
          </cell>
        </row>
        <row r="1075">
          <cell r="E1075" t="str">
            <v>10～14</v>
          </cell>
          <cell r="J1075">
            <v>78400</v>
          </cell>
          <cell r="K1075">
            <v>37300</v>
          </cell>
          <cell r="L1075">
            <v>41000</v>
          </cell>
          <cell r="M1075">
            <v>50700</v>
          </cell>
          <cell r="O1075">
            <v>27600</v>
          </cell>
          <cell r="P1075">
            <v>23200</v>
          </cell>
          <cell r="Q1075">
            <v>58400</v>
          </cell>
          <cell r="S1075">
            <v>28700</v>
          </cell>
          <cell r="T1075">
            <v>29700</v>
          </cell>
        </row>
        <row r="1076">
          <cell r="E1076" t="str">
            <v>15～19</v>
          </cell>
          <cell r="J1076">
            <v>103100</v>
          </cell>
          <cell r="K1076">
            <v>52100</v>
          </cell>
          <cell r="L1076">
            <v>51000</v>
          </cell>
          <cell r="M1076">
            <v>62300</v>
          </cell>
          <cell r="O1076">
            <v>32400</v>
          </cell>
          <cell r="P1076">
            <v>30000</v>
          </cell>
          <cell r="Q1076">
            <v>55900</v>
          </cell>
          <cell r="S1076">
            <v>29500</v>
          </cell>
          <cell r="T1076">
            <v>26400</v>
          </cell>
        </row>
        <row r="1077">
          <cell r="E1077" t="str">
            <v>20～24</v>
          </cell>
          <cell r="J1077">
            <v>121100</v>
          </cell>
          <cell r="K1077">
            <v>58800</v>
          </cell>
          <cell r="L1077">
            <v>62300</v>
          </cell>
          <cell r="M1077">
            <v>77700</v>
          </cell>
          <cell r="O1077">
            <v>35900</v>
          </cell>
          <cell r="P1077">
            <v>41800</v>
          </cell>
          <cell r="Q1077">
            <v>62200</v>
          </cell>
          <cell r="S1077">
            <v>30900</v>
          </cell>
          <cell r="T1077">
            <v>31300</v>
          </cell>
        </row>
        <row r="1078">
          <cell r="E1078" t="str">
            <v>25～29</v>
          </cell>
          <cell r="J1078">
            <v>135200</v>
          </cell>
          <cell r="K1078">
            <v>62400</v>
          </cell>
          <cell r="L1078">
            <v>72800</v>
          </cell>
          <cell r="M1078">
            <v>72700</v>
          </cell>
          <cell r="O1078">
            <v>36500</v>
          </cell>
          <cell r="P1078">
            <v>36200</v>
          </cell>
          <cell r="Q1078">
            <v>84100</v>
          </cell>
          <cell r="S1078">
            <v>45300</v>
          </cell>
          <cell r="T1078">
            <v>38900</v>
          </cell>
        </row>
        <row r="1079">
          <cell r="E1079" t="str">
            <v>30～34</v>
          </cell>
          <cell r="J1079">
            <v>149100</v>
          </cell>
          <cell r="K1079">
            <v>72500</v>
          </cell>
          <cell r="L1079">
            <v>76600</v>
          </cell>
          <cell r="M1079">
            <v>84600</v>
          </cell>
          <cell r="O1079">
            <v>41600</v>
          </cell>
          <cell r="P1079">
            <v>43000</v>
          </cell>
          <cell r="Q1079">
            <v>102400</v>
          </cell>
          <cell r="S1079">
            <v>52800</v>
          </cell>
          <cell r="T1079">
            <v>49600</v>
          </cell>
        </row>
        <row r="1080">
          <cell r="E1080" t="str">
            <v>35～39</v>
          </cell>
          <cell r="J1080">
            <v>136000</v>
          </cell>
          <cell r="K1080">
            <v>65300</v>
          </cell>
          <cell r="L1080">
            <v>70700</v>
          </cell>
          <cell r="M1080">
            <v>74800</v>
          </cell>
          <cell r="O1080">
            <v>37900</v>
          </cell>
          <cell r="P1080">
            <v>36900</v>
          </cell>
          <cell r="Q1080">
            <v>95100</v>
          </cell>
          <cell r="S1080">
            <v>46100</v>
          </cell>
          <cell r="T1080">
            <v>49000</v>
          </cell>
        </row>
        <row r="1081">
          <cell r="E1081" t="str">
            <v>40～44</v>
          </cell>
          <cell r="J1081">
            <v>127000</v>
          </cell>
          <cell r="K1081">
            <v>60300</v>
          </cell>
          <cell r="L1081">
            <v>66700</v>
          </cell>
          <cell r="M1081">
            <v>66000</v>
          </cell>
          <cell r="O1081">
            <v>32500</v>
          </cell>
          <cell r="P1081">
            <v>33500</v>
          </cell>
          <cell r="Q1081">
            <v>86100</v>
          </cell>
          <cell r="S1081">
            <v>46600</v>
          </cell>
          <cell r="T1081">
            <v>39500</v>
          </cell>
        </row>
        <row r="1082">
          <cell r="E1082" t="str">
            <v>45～49</v>
          </cell>
          <cell r="J1082">
            <v>117400</v>
          </cell>
          <cell r="K1082">
            <v>53500</v>
          </cell>
          <cell r="L1082">
            <v>63900</v>
          </cell>
          <cell r="M1082">
            <v>64400</v>
          </cell>
          <cell r="O1082">
            <v>30600</v>
          </cell>
          <cell r="P1082">
            <v>33800</v>
          </cell>
          <cell r="Q1082">
            <v>71300</v>
          </cell>
          <cell r="S1082">
            <v>36700</v>
          </cell>
          <cell r="T1082">
            <v>34600</v>
          </cell>
        </row>
        <row r="1083">
          <cell r="E1083" t="str">
            <v>50～54</v>
          </cell>
          <cell r="J1083">
            <v>145900</v>
          </cell>
          <cell r="K1083">
            <v>69400</v>
          </cell>
          <cell r="L1083">
            <v>76600</v>
          </cell>
          <cell r="M1083">
            <v>67500</v>
          </cell>
          <cell r="O1083">
            <v>32700</v>
          </cell>
          <cell r="P1083">
            <v>34800</v>
          </cell>
          <cell r="Q1083">
            <v>77400</v>
          </cell>
          <cell r="S1083">
            <v>37500</v>
          </cell>
          <cell r="T1083">
            <v>40000</v>
          </cell>
        </row>
        <row r="1084">
          <cell r="E1084" t="str">
            <v>55～59</v>
          </cell>
          <cell r="J1084">
            <v>153600</v>
          </cell>
          <cell r="K1084">
            <v>68000</v>
          </cell>
          <cell r="L1084">
            <v>85600</v>
          </cell>
          <cell r="M1084">
            <v>75500</v>
          </cell>
          <cell r="O1084">
            <v>36000</v>
          </cell>
          <cell r="P1084">
            <v>39500</v>
          </cell>
          <cell r="Q1084">
            <v>90800</v>
          </cell>
          <cell r="S1084">
            <v>45800</v>
          </cell>
          <cell r="T1084">
            <v>45000</v>
          </cell>
        </row>
        <row r="1085">
          <cell r="E1085" t="str">
            <v>60～64</v>
          </cell>
          <cell r="J1085">
            <v>121300</v>
          </cell>
          <cell r="K1085">
            <v>55900</v>
          </cell>
          <cell r="L1085">
            <v>65400</v>
          </cell>
          <cell r="M1085">
            <v>64100</v>
          </cell>
          <cell r="O1085">
            <v>31300</v>
          </cell>
          <cell r="P1085">
            <v>32800</v>
          </cell>
          <cell r="Q1085">
            <v>79500</v>
          </cell>
          <cell r="S1085">
            <v>40000</v>
          </cell>
          <cell r="T1085">
            <v>39500</v>
          </cell>
        </row>
        <row r="1086">
          <cell r="E1086" t="str">
            <v>65～69</v>
          </cell>
          <cell r="J1086">
            <v>104200</v>
          </cell>
          <cell r="K1086">
            <v>46900</v>
          </cell>
          <cell r="L1086">
            <v>57300</v>
          </cell>
          <cell r="M1086">
            <v>54200</v>
          </cell>
          <cell r="O1086">
            <v>26300</v>
          </cell>
          <cell r="P1086">
            <v>27900</v>
          </cell>
          <cell r="Q1086">
            <v>66500</v>
          </cell>
          <cell r="S1086">
            <v>33300</v>
          </cell>
          <cell r="T1086">
            <v>33300</v>
          </cell>
        </row>
        <row r="1087">
          <cell r="E1087" t="str">
            <v>70～74</v>
          </cell>
          <cell r="J1087">
            <v>90900</v>
          </cell>
          <cell r="K1087">
            <v>41600</v>
          </cell>
          <cell r="L1087">
            <v>49300</v>
          </cell>
          <cell r="M1087">
            <v>45100</v>
          </cell>
          <cell r="O1087">
            <v>20300</v>
          </cell>
          <cell r="P1087">
            <v>24800</v>
          </cell>
          <cell r="Q1087">
            <v>46100</v>
          </cell>
          <cell r="S1087">
            <v>21500</v>
          </cell>
          <cell r="T1087">
            <v>24600</v>
          </cell>
        </row>
        <row r="1088">
          <cell r="E1088" t="str">
            <v>75～79</v>
          </cell>
          <cell r="J1088">
            <v>70200</v>
          </cell>
          <cell r="K1088">
            <v>29500</v>
          </cell>
          <cell r="L1088">
            <v>40600</v>
          </cell>
          <cell r="M1088">
            <v>32300</v>
          </cell>
          <cell r="O1088">
            <v>15200</v>
          </cell>
          <cell r="P1088">
            <v>17200</v>
          </cell>
          <cell r="Q1088">
            <v>34500</v>
          </cell>
          <cell r="S1088">
            <v>14700</v>
          </cell>
          <cell r="T1088">
            <v>19700</v>
          </cell>
        </row>
        <row r="1089">
          <cell r="E1089" t="str">
            <v>80～84</v>
          </cell>
          <cell r="J1089">
            <v>44200</v>
          </cell>
          <cell r="K1089">
            <v>16300</v>
          </cell>
          <cell r="L1089">
            <v>27900</v>
          </cell>
          <cell r="M1089">
            <v>21600</v>
          </cell>
          <cell r="O1089">
            <v>6900</v>
          </cell>
          <cell r="P1089">
            <v>14800</v>
          </cell>
          <cell r="Q1089">
            <v>23000</v>
          </cell>
          <cell r="S1089">
            <v>8700</v>
          </cell>
          <cell r="T1089">
            <v>14300</v>
          </cell>
        </row>
        <row r="1090">
          <cell r="E1090" t="str">
            <v>85～89</v>
          </cell>
          <cell r="J1090">
            <v>20700</v>
          </cell>
          <cell r="K1090">
            <v>5700</v>
          </cell>
          <cell r="L1090">
            <v>14900</v>
          </cell>
          <cell r="M1090">
            <v>13700</v>
          </cell>
          <cell r="O1090">
            <v>3400</v>
          </cell>
          <cell r="P1090">
            <v>10300</v>
          </cell>
          <cell r="Q1090">
            <v>12500</v>
          </cell>
          <cell r="S1090">
            <v>3700</v>
          </cell>
          <cell r="T1090">
            <v>8800</v>
          </cell>
        </row>
        <row r="1091">
          <cell r="E1091" t="str">
            <v>90～94</v>
          </cell>
          <cell r="J1091">
            <v>9800</v>
          </cell>
          <cell r="K1091">
            <v>2000</v>
          </cell>
          <cell r="L1091">
            <v>7800</v>
          </cell>
          <cell r="M1091">
            <v>4200</v>
          </cell>
          <cell r="O1091">
            <v>1200</v>
          </cell>
          <cell r="P1091">
            <v>2900</v>
          </cell>
          <cell r="Q1091">
            <v>6500</v>
          </cell>
          <cell r="S1091">
            <v>1400</v>
          </cell>
          <cell r="T1091">
            <v>5100</v>
          </cell>
        </row>
        <row r="1092">
          <cell r="E1092" t="str">
            <v>95～99</v>
          </cell>
          <cell r="J1092">
            <v>2600</v>
          </cell>
          <cell r="K1092">
            <v>400</v>
          </cell>
          <cell r="L1092">
            <v>2200</v>
          </cell>
          <cell r="M1092">
            <v>1500</v>
          </cell>
          <cell r="O1092">
            <v>400</v>
          </cell>
          <cell r="P1092">
            <v>1000</v>
          </cell>
          <cell r="Q1092">
            <v>1200</v>
          </cell>
          <cell r="S1092">
            <v>400</v>
          </cell>
          <cell r="T1092">
            <v>800</v>
          </cell>
        </row>
        <row r="1093">
          <cell r="D1093" t="str">
            <v>100</v>
          </cell>
          <cell r="F1093" t="str">
            <v>歳以上</v>
          </cell>
          <cell r="I1093" t="str">
            <v>and over</v>
          </cell>
          <cell r="J1093">
            <v>200</v>
          </cell>
          <cell r="K1093" t="str">
            <v>-</v>
          </cell>
          <cell r="L1093">
            <v>200</v>
          </cell>
          <cell r="M1093">
            <v>100</v>
          </cell>
          <cell r="O1093" t="str">
            <v>-</v>
          </cell>
          <cell r="P1093">
            <v>100</v>
          </cell>
          <cell r="Q1093">
            <v>200</v>
          </cell>
          <cell r="S1093" t="str">
            <v>-</v>
          </cell>
          <cell r="T1093">
            <v>200</v>
          </cell>
        </row>
        <row r="1094">
          <cell r="D1094" t="str">
            <v>不詳</v>
          </cell>
          <cell r="I1094" t="str">
            <v xml:space="preserve">Not </v>
          </cell>
          <cell r="J1094">
            <v>400</v>
          </cell>
          <cell r="K1094" t="str">
            <v>-</v>
          </cell>
          <cell r="L1094">
            <v>400</v>
          </cell>
          <cell r="M1094">
            <v>1200</v>
          </cell>
          <cell r="O1094">
            <v>800</v>
          </cell>
          <cell r="P1094">
            <v>300</v>
          </cell>
          <cell r="Q1094">
            <v>2600</v>
          </cell>
          <cell r="S1094">
            <v>1700</v>
          </cell>
          <cell r="T1094">
            <v>1000</v>
          </cell>
        </row>
        <row r="1095">
          <cell r="I1095" t="str">
            <v>　reported</v>
          </cell>
        </row>
        <row r="1096">
          <cell r="D1096" t="str">
            <v xml:space="preserve">（再掲）   </v>
          </cell>
          <cell r="I1096" t="str">
            <v>(Recount)</v>
          </cell>
        </row>
        <row r="1097">
          <cell r="E1097" t="str">
            <v>15歳未</v>
          </cell>
          <cell r="G1097" t="str">
            <v>満</v>
          </cell>
          <cell r="I1097" t="str">
            <v>Under</v>
          </cell>
          <cell r="J1097">
            <v>228100</v>
          </cell>
          <cell r="K1097">
            <v>117200</v>
          </cell>
          <cell r="L1097">
            <v>110900</v>
          </cell>
          <cell r="M1097">
            <v>141600</v>
          </cell>
          <cell r="O1097">
            <v>74600</v>
          </cell>
          <cell r="P1097">
            <v>67000</v>
          </cell>
          <cell r="Q1097">
            <v>178200</v>
          </cell>
          <cell r="S1097">
            <v>88900</v>
          </cell>
          <cell r="T1097">
            <v>89300</v>
          </cell>
        </row>
        <row r="1098">
          <cell r="E1098" t="str">
            <v>15～64</v>
          </cell>
          <cell r="G1098" t="str">
            <v>歳</v>
          </cell>
          <cell r="J1098">
            <v>1309700</v>
          </cell>
          <cell r="K1098">
            <v>618000</v>
          </cell>
          <cell r="L1098">
            <v>691700</v>
          </cell>
          <cell r="M1098">
            <v>709600</v>
          </cell>
          <cell r="O1098">
            <v>347300</v>
          </cell>
          <cell r="P1098">
            <v>362400</v>
          </cell>
          <cell r="Q1098">
            <v>805000</v>
          </cell>
          <cell r="S1098">
            <v>411100</v>
          </cell>
          <cell r="T1098">
            <v>393900</v>
          </cell>
        </row>
        <row r="1099">
          <cell r="E1099" t="str">
            <v>65歳以</v>
          </cell>
          <cell r="G1099" t="str">
            <v>上</v>
          </cell>
          <cell r="I1099" t="str">
            <v>and over</v>
          </cell>
          <cell r="J1099">
            <v>342600</v>
          </cell>
          <cell r="K1099">
            <v>142500</v>
          </cell>
          <cell r="L1099">
            <v>200200</v>
          </cell>
          <cell r="M1099">
            <v>172600</v>
          </cell>
          <cell r="O1099">
            <v>73600</v>
          </cell>
          <cell r="P1099">
            <v>99000</v>
          </cell>
          <cell r="Q1099">
            <v>190400</v>
          </cell>
          <cell r="S1099">
            <v>83600</v>
          </cell>
          <cell r="T1099">
            <v>106800</v>
          </cell>
        </row>
        <row r="1100">
          <cell r="F1100" t="str">
            <v xml:space="preserve">75歳以上    </v>
          </cell>
          <cell r="I1100" t="str">
            <v>and over</v>
          </cell>
          <cell r="J1100">
            <v>147600</v>
          </cell>
          <cell r="K1100">
            <v>53900</v>
          </cell>
          <cell r="L1100">
            <v>93600</v>
          </cell>
          <cell r="M1100">
            <v>73400</v>
          </cell>
          <cell r="O1100">
            <v>27100</v>
          </cell>
          <cell r="P1100">
            <v>46300</v>
          </cell>
          <cell r="Q1100">
            <v>77800</v>
          </cell>
          <cell r="S1100">
            <v>28900</v>
          </cell>
          <cell r="T1100">
            <v>48900</v>
          </cell>
        </row>
        <row r="1101">
          <cell r="F1101" t="str">
            <v xml:space="preserve">　85歳以上    </v>
          </cell>
          <cell r="I1101" t="str">
            <v>and over</v>
          </cell>
          <cell r="J1101">
            <v>33200</v>
          </cell>
          <cell r="K1101">
            <v>8100</v>
          </cell>
          <cell r="L1101">
            <v>25100</v>
          </cell>
          <cell r="M1101">
            <v>19400</v>
          </cell>
          <cell r="O1101">
            <v>5000</v>
          </cell>
          <cell r="P1101">
            <v>14400</v>
          </cell>
          <cell r="Q1101">
            <v>20300</v>
          </cell>
          <cell r="S1101">
            <v>5500</v>
          </cell>
          <cell r="T1101">
            <v>14800</v>
          </cell>
        </row>
        <row r="1102">
          <cell r="C1102" t="str">
            <v>平均年齢</v>
          </cell>
          <cell r="I1102" t="str">
            <v>Average age</v>
          </cell>
          <cell r="J1102">
            <v>42.9</v>
          </cell>
          <cell r="K1102">
            <v>41.4</v>
          </cell>
          <cell r="L1102">
            <v>44.2</v>
          </cell>
          <cell r="M1102">
            <v>41.2</v>
          </cell>
          <cell r="O1102">
            <v>39.799999999999997</v>
          </cell>
          <cell r="P1102">
            <v>42.5</v>
          </cell>
          <cell r="Q1102">
            <v>41.2</v>
          </cell>
          <cell r="S1102">
            <v>40.299999999999997</v>
          </cell>
          <cell r="T1102">
            <v>42.2</v>
          </cell>
        </row>
        <row r="1103">
          <cell r="C1103" t="str">
            <v>年齢中位数</v>
          </cell>
          <cell r="I1103" t="str">
            <v>Median age</v>
          </cell>
          <cell r="J1103">
            <v>42.6</v>
          </cell>
          <cell r="K1103">
            <v>40.9</v>
          </cell>
          <cell r="L1103">
            <v>44.1</v>
          </cell>
          <cell r="M1103">
            <v>39.799999999999997</v>
          </cell>
          <cell r="O1103">
            <v>38.4</v>
          </cell>
          <cell r="P1103">
            <v>41.4</v>
          </cell>
          <cell r="Q1103">
            <v>40.4</v>
          </cell>
          <cell r="S1103">
            <v>39.700000000000003</v>
          </cell>
          <cell r="T1103">
            <v>41.3</v>
          </cell>
        </row>
        <row r="1104">
          <cell r="K1104" t="str">
            <v>12 100 千 葉 市 Chiba-shi</v>
          </cell>
          <cell r="O1104" t="str">
            <v>12 204 船 橋 市 Funabashi-shi</v>
          </cell>
          <cell r="S1104" t="str">
            <v>13 100 特別区部 Ku-area</v>
          </cell>
        </row>
        <row r="1105">
          <cell r="C1105" t="str">
            <v xml:space="preserve">総数    </v>
          </cell>
          <cell r="I1105" t="str">
            <v>All ages</v>
          </cell>
          <cell r="J1105">
            <v>924400</v>
          </cell>
          <cell r="K1105">
            <v>457700</v>
          </cell>
          <cell r="L1105">
            <v>466700</v>
          </cell>
          <cell r="M1105">
            <v>569800</v>
          </cell>
          <cell r="O1105">
            <v>285600</v>
          </cell>
          <cell r="P1105">
            <v>284200</v>
          </cell>
          <cell r="Q1105">
            <v>8482900</v>
          </cell>
          <cell r="S1105">
            <v>4181300</v>
          </cell>
          <cell r="T1105">
            <v>4301600</v>
          </cell>
        </row>
        <row r="1106">
          <cell r="E1106" t="str">
            <v>0</v>
          </cell>
          <cell r="F1106" t="str">
            <v xml:space="preserve"> ～  4</v>
          </cell>
          <cell r="G1106" t="str">
            <v>歳</v>
          </cell>
          <cell r="I1106" t="str">
            <v>years old</v>
          </cell>
          <cell r="J1106">
            <v>39400</v>
          </cell>
          <cell r="K1106">
            <v>21900</v>
          </cell>
          <cell r="L1106">
            <v>17600</v>
          </cell>
          <cell r="M1106">
            <v>25900</v>
          </cell>
          <cell r="O1106">
            <v>12500</v>
          </cell>
          <cell r="P1106">
            <v>13400</v>
          </cell>
          <cell r="Q1106">
            <v>310200</v>
          </cell>
          <cell r="S1106">
            <v>153200</v>
          </cell>
          <cell r="T1106">
            <v>157000</v>
          </cell>
        </row>
        <row r="1107">
          <cell r="E1107" t="str">
            <v>5</v>
          </cell>
          <cell r="F1107" t="str">
            <v xml:space="preserve"> ～  9</v>
          </cell>
          <cell r="J1107">
            <v>43600</v>
          </cell>
          <cell r="K1107">
            <v>21300</v>
          </cell>
          <cell r="L1107">
            <v>22300</v>
          </cell>
          <cell r="M1107">
            <v>26600</v>
          </cell>
          <cell r="O1107">
            <v>12700</v>
          </cell>
          <cell r="P1107">
            <v>13900</v>
          </cell>
          <cell r="Q1107">
            <v>323000</v>
          </cell>
          <cell r="S1107">
            <v>163200</v>
          </cell>
          <cell r="T1107">
            <v>159800</v>
          </cell>
        </row>
        <row r="1108">
          <cell r="E1108" t="str">
            <v>10～14</v>
          </cell>
          <cell r="J1108">
            <v>43400</v>
          </cell>
          <cell r="K1108">
            <v>22100</v>
          </cell>
          <cell r="L1108">
            <v>21200</v>
          </cell>
          <cell r="M1108">
            <v>24800</v>
          </cell>
          <cell r="O1108">
            <v>11200</v>
          </cell>
          <cell r="P1108">
            <v>13600</v>
          </cell>
          <cell r="Q1108">
            <v>305200</v>
          </cell>
          <cell r="S1108">
            <v>158500</v>
          </cell>
          <cell r="T1108">
            <v>146600</v>
          </cell>
        </row>
        <row r="1109">
          <cell r="E1109" t="str">
            <v>15～19</v>
          </cell>
          <cell r="J1109">
            <v>45200</v>
          </cell>
          <cell r="K1109">
            <v>22300</v>
          </cell>
          <cell r="L1109">
            <v>22900</v>
          </cell>
          <cell r="M1109">
            <v>23200</v>
          </cell>
          <cell r="O1109">
            <v>12800</v>
          </cell>
          <cell r="P1109">
            <v>10500</v>
          </cell>
          <cell r="Q1109">
            <v>345100</v>
          </cell>
          <cell r="S1109">
            <v>172100</v>
          </cell>
          <cell r="T1109">
            <v>173000</v>
          </cell>
        </row>
        <row r="1110">
          <cell r="E1110" t="str">
            <v>20～24</v>
          </cell>
          <cell r="J1110">
            <v>60200</v>
          </cell>
          <cell r="K1110">
            <v>31300</v>
          </cell>
          <cell r="L1110">
            <v>28900</v>
          </cell>
          <cell r="M1110">
            <v>30000</v>
          </cell>
          <cell r="O1110">
            <v>16100</v>
          </cell>
          <cell r="P1110">
            <v>14000</v>
          </cell>
          <cell r="Q1110">
            <v>535000</v>
          </cell>
          <cell r="S1110">
            <v>273200</v>
          </cell>
          <cell r="T1110">
            <v>261800</v>
          </cell>
        </row>
        <row r="1111">
          <cell r="E1111" t="str">
            <v>25～29</v>
          </cell>
          <cell r="J1111">
            <v>64100</v>
          </cell>
          <cell r="K1111">
            <v>32600</v>
          </cell>
          <cell r="L1111">
            <v>31500</v>
          </cell>
          <cell r="M1111">
            <v>38600</v>
          </cell>
          <cell r="O1111">
            <v>20000</v>
          </cell>
          <cell r="P1111">
            <v>18600</v>
          </cell>
          <cell r="Q1111">
            <v>666000</v>
          </cell>
          <cell r="S1111">
            <v>346500</v>
          </cell>
          <cell r="T1111">
            <v>319600</v>
          </cell>
        </row>
        <row r="1112">
          <cell r="E1112" t="str">
            <v>30～34</v>
          </cell>
          <cell r="J1112">
            <v>72400</v>
          </cell>
          <cell r="K1112">
            <v>34700</v>
          </cell>
          <cell r="L1112">
            <v>37700</v>
          </cell>
          <cell r="M1112">
            <v>54400</v>
          </cell>
          <cell r="O1112">
            <v>28300</v>
          </cell>
          <cell r="P1112">
            <v>26000</v>
          </cell>
          <cell r="Q1112">
            <v>751600</v>
          </cell>
          <cell r="S1112">
            <v>379700</v>
          </cell>
          <cell r="T1112">
            <v>371900</v>
          </cell>
        </row>
        <row r="1113">
          <cell r="E1113" t="str">
            <v>35～39</v>
          </cell>
          <cell r="J1113">
            <v>67200</v>
          </cell>
          <cell r="K1113">
            <v>35400</v>
          </cell>
          <cell r="L1113">
            <v>31800</v>
          </cell>
          <cell r="M1113">
            <v>48800</v>
          </cell>
          <cell r="O1113">
            <v>26300</v>
          </cell>
          <cell r="P1113">
            <v>22400</v>
          </cell>
          <cell r="Q1113">
            <v>724700</v>
          </cell>
          <cell r="S1113">
            <v>370000</v>
          </cell>
          <cell r="T1113">
            <v>354600</v>
          </cell>
        </row>
        <row r="1114">
          <cell r="E1114" t="str">
            <v>40～44</v>
          </cell>
          <cell r="J1114">
            <v>62000</v>
          </cell>
          <cell r="K1114">
            <v>31100</v>
          </cell>
          <cell r="L1114">
            <v>30900</v>
          </cell>
          <cell r="M1114">
            <v>39800</v>
          </cell>
          <cell r="O1114">
            <v>21700</v>
          </cell>
          <cell r="P1114">
            <v>18200</v>
          </cell>
          <cell r="Q1114">
            <v>606000</v>
          </cell>
          <cell r="S1114">
            <v>314900</v>
          </cell>
          <cell r="T1114">
            <v>291100</v>
          </cell>
        </row>
        <row r="1115">
          <cell r="E1115" t="str">
            <v>45～49</v>
          </cell>
          <cell r="J1115">
            <v>56700</v>
          </cell>
          <cell r="K1115">
            <v>27600</v>
          </cell>
          <cell r="L1115">
            <v>29100</v>
          </cell>
          <cell r="M1115">
            <v>29400</v>
          </cell>
          <cell r="O1115">
            <v>13800</v>
          </cell>
          <cell r="P1115">
            <v>15600</v>
          </cell>
          <cell r="Q1115">
            <v>489500</v>
          </cell>
          <cell r="S1115">
            <v>250400</v>
          </cell>
          <cell r="T1115">
            <v>239100</v>
          </cell>
        </row>
        <row r="1116">
          <cell r="E1116" t="str">
            <v>50～54</v>
          </cell>
          <cell r="J1116">
            <v>60800</v>
          </cell>
          <cell r="K1116">
            <v>29300</v>
          </cell>
          <cell r="L1116">
            <v>31500</v>
          </cell>
          <cell r="M1116">
            <v>36000</v>
          </cell>
          <cell r="O1116">
            <v>19300</v>
          </cell>
          <cell r="P1116">
            <v>16700</v>
          </cell>
          <cell r="Q1116">
            <v>515500</v>
          </cell>
          <cell r="S1116">
            <v>264700</v>
          </cell>
          <cell r="T1116">
            <v>250800</v>
          </cell>
        </row>
        <row r="1117">
          <cell r="E1117" t="str">
            <v>55～59</v>
          </cell>
          <cell r="J1117">
            <v>81200</v>
          </cell>
          <cell r="K1117">
            <v>39600</v>
          </cell>
          <cell r="L1117">
            <v>41500</v>
          </cell>
          <cell r="M1117">
            <v>49900</v>
          </cell>
          <cell r="O1117">
            <v>23600</v>
          </cell>
          <cell r="P1117">
            <v>26300</v>
          </cell>
          <cell r="Q1117">
            <v>639500</v>
          </cell>
          <cell r="S1117">
            <v>322900</v>
          </cell>
          <cell r="T1117">
            <v>316600</v>
          </cell>
        </row>
        <row r="1118">
          <cell r="E1118" t="str">
            <v>60～64</v>
          </cell>
          <cell r="J1118">
            <v>70800</v>
          </cell>
          <cell r="K1118">
            <v>37800</v>
          </cell>
          <cell r="L1118">
            <v>33000</v>
          </cell>
          <cell r="M1118">
            <v>41300</v>
          </cell>
          <cell r="O1118">
            <v>20700</v>
          </cell>
          <cell r="P1118">
            <v>20500</v>
          </cell>
          <cell r="Q1118">
            <v>578200</v>
          </cell>
          <cell r="S1118">
            <v>283100</v>
          </cell>
          <cell r="T1118">
            <v>295200</v>
          </cell>
        </row>
        <row r="1119">
          <cell r="E1119" t="str">
            <v>65～69</v>
          </cell>
          <cell r="J1119">
            <v>55800</v>
          </cell>
          <cell r="K1119">
            <v>28200</v>
          </cell>
          <cell r="L1119">
            <v>27600</v>
          </cell>
          <cell r="M1119">
            <v>34800</v>
          </cell>
          <cell r="O1119">
            <v>17600</v>
          </cell>
          <cell r="P1119">
            <v>17100</v>
          </cell>
          <cell r="Q1119">
            <v>485200</v>
          </cell>
          <cell r="S1119">
            <v>227300</v>
          </cell>
          <cell r="T1119">
            <v>257900</v>
          </cell>
        </row>
        <row r="1120">
          <cell r="E1120" t="str">
            <v>70～74</v>
          </cell>
          <cell r="J1120">
            <v>39700</v>
          </cell>
          <cell r="K1120">
            <v>18500</v>
          </cell>
          <cell r="L1120">
            <v>21200</v>
          </cell>
          <cell r="M1120">
            <v>30600</v>
          </cell>
          <cell r="O1120">
            <v>15300</v>
          </cell>
          <cell r="P1120">
            <v>15300</v>
          </cell>
          <cell r="Q1120">
            <v>445500</v>
          </cell>
          <cell r="S1120">
            <v>208000</v>
          </cell>
          <cell r="T1120">
            <v>237500</v>
          </cell>
        </row>
        <row r="1121">
          <cell r="E1121" t="str">
            <v>75～79</v>
          </cell>
          <cell r="J1121">
            <v>32700</v>
          </cell>
          <cell r="K1121">
            <v>14500</v>
          </cell>
          <cell r="L1121">
            <v>18200</v>
          </cell>
          <cell r="M1121">
            <v>16900</v>
          </cell>
          <cell r="O1121">
            <v>7100</v>
          </cell>
          <cell r="P1121">
            <v>9800</v>
          </cell>
          <cell r="Q1121">
            <v>331600</v>
          </cell>
          <cell r="S1121">
            <v>140100</v>
          </cell>
          <cell r="T1121">
            <v>191500</v>
          </cell>
        </row>
        <row r="1122">
          <cell r="E1122" t="str">
            <v>80～84</v>
          </cell>
          <cell r="J1122">
            <v>16600</v>
          </cell>
          <cell r="K1122">
            <v>6100</v>
          </cell>
          <cell r="L1122">
            <v>10600</v>
          </cell>
          <cell r="M1122">
            <v>8500</v>
          </cell>
          <cell r="O1122">
            <v>3500</v>
          </cell>
          <cell r="P1122">
            <v>5000</v>
          </cell>
          <cell r="Q1122">
            <v>211300</v>
          </cell>
          <cell r="S1122">
            <v>76400</v>
          </cell>
          <cell r="T1122">
            <v>134900</v>
          </cell>
        </row>
        <row r="1123">
          <cell r="E1123" t="str">
            <v>85～89</v>
          </cell>
          <cell r="J1123">
            <v>7200</v>
          </cell>
          <cell r="K1123">
            <v>2400</v>
          </cell>
          <cell r="L1123">
            <v>4800</v>
          </cell>
          <cell r="M1123">
            <v>5500</v>
          </cell>
          <cell r="O1123">
            <v>1600</v>
          </cell>
          <cell r="P1123">
            <v>3900</v>
          </cell>
          <cell r="Q1123">
            <v>119400</v>
          </cell>
          <cell r="S1123">
            <v>40000</v>
          </cell>
          <cell r="T1123">
            <v>79300</v>
          </cell>
        </row>
        <row r="1124">
          <cell r="E1124" t="str">
            <v>90～94</v>
          </cell>
          <cell r="J1124">
            <v>4400</v>
          </cell>
          <cell r="K1124">
            <v>700</v>
          </cell>
          <cell r="L1124">
            <v>3700</v>
          </cell>
          <cell r="M1124">
            <v>2400</v>
          </cell>
          <cell r="O1124">
            <v>600</v>
          </cell>
          <cell r="P1124">
            <v>1800</v>
          </cell>
          <cell r="Q1124">
            <v>51900</v>
          </cell>
          <cell r="S1124">
            <v>16400</v>
          </cell>
          <cell r="T1124">
            <v>35500</v>
          </cell>
        </row>
        <row r="1125">
          <cell r="E1125" t="str">
            <v>95～99</v>
          </cell>
          <cell r="J1125">
            <v>800</v>
          </cell>
          <cell r="K1125">
            <v>300</v>
          </cell>
          <cell r="L1125">
            <v>500</v>
          </cell>
          <cell r="M1125">
            <v>700</v>
          </cell>
          <cell r="O1125" t="str">
            <v>-</v>
          </cell>
          <cell r="P1125">
            <v>700</v>
          </cell>
          <cell r="Q1125">
            <v>12500</v>
          </cell>
          <cell r="S1125">
            <v>2500</v>
          </cell>
          <cell r="T1125">
            <v>10000</v>
          </cell>
        </row>
        <row r="1126">
          <cell r="D1126" t="str">
            <v>100</v>
          </cell>
          <cell r="F1126" t="str">
            <v>歳以上</v>
          </cell>
          <cell r="I1126" t="str">
            <v>and over</v>
          </cell>
          <cell r="J1126" t="str">
            <v>-</v>
          </cell>
          <cell r="K1126" t="str">
            <v>-</v>
          </cell>
          <cell r="L1126" t="str">
            <v>-</v>
          </cell>
          <cell r="M1126" t="str">
            <v>-</v>
          </cell>
          <cell r="O1126" t="str">
            <v>-</v>
          </cell>
          <cell r="P1126" t="str">
            <v>-</v>
          </cell>
          <cell r="Q1126">
            <v>1600</v>
          </cell>
          <cell r="S1126">
            <v>400</v>
          </cell>
          <cell r="T1126">
            <v>1200</v>
          </cell>
        </row>
        <row r="1127">
          <cell r="D1127" t="str">
            <v>不詳</v>
          </cell>
          <cell r="I1127" t="str">
            <v xml:space="preserve">Not </v>
          </cell>
          <cell r="J1127">
            <v>200</v>
          </cell>
          <cell r="K1127">
            <v>100</v>
          </cell>
          <cell r="L1127">
            <v>100</v>
          </cell>
          <cell r="M1127">
            <v>1700</v>
          </cell>
          <cell r="O1127">
            <v>900</v>
          </cell>
          <cell r="P1127">
            <v>800</v>
          </cell>
          <cell r="Q1127">
            <v>34500</v>
          </cell>
          <cell r="S1127">
            <v>17600</v>
          </cell>
          <cell r="T1127">
            <v>16900</v>
          </cell>
        </row>
        <row r="1128">
          <cell r="I1128" t="str">
            <v xml:space="preserve"> reported</v>
          </cell>
        </row>
        <row r="1129">
          <cell r="D1129" t="str">
            <v xml:space="preserve">（再掲）    </v>
          </cell>
          <cell r="I1129" t="str">
            <v>(Recount)</v>
          </cell>
        </row>
        <row r="1130">
          <cell r="E1130" t="str">
            <v xml:space="preserve">15歳未満    </v>
          </cell>
          <cell r="I1130" t="str">
            <v>Under</v>
          </cell>
          <cell r="J1130">
            <v>126400</v>
          </cell>
          <cell r="K1130">
            <v>65300</v>
          </cell>
          <cell r="L1130">
            <v>61100</v>
          </cell>
          <cell r="M1130">
            <v>77300</v>
          </cell>
          <cell r="O1130">
            <v>36500</v>
          </cell>
          <cell r="P1130">
            <v>40900</v>
          </cell>
          <cell r="Q1130">
            <v>938300</v>
          </cell>
          <cell r="S1130">
            <v>475000</v>
          </cell>
          <cell r="T1130">
            <v>463300</v>
          </cell>
        </row>
        <row r="1131">
          <cell r="E1131" t="str">
            <v>15～64</v>
          </cell>
          <cell r="G1131" t="str">
            <v>歳</v>
          </cell>
          <cell r="J1131">
            <v>640500</v>
          </cell>
          <cell r="K1131">
            <v>321600</v>
          </cell>
          <cell r="L1131">
            <v>318900</v>
          </cell>
          <cell r="M1131">
            <v>391400</v>
          </cell>
          <cell r="O1131">
            <v>202500</v>
          </cell>
          <cell r="P1131">
            <v>188900</v>
          </cell>
          <cell r="Q1131">
            <v>5851100</v>
          </cell>
          <cell r="S1131">
            <v>2977500</v>
          </cell>
          <cell r="T1131">
            <v>2873600</v>
          </cell>
        </row>
        <row r="1132">
          <cell r="E1132" t="str">
            <v>65歳以上</v>
          </cell>
          <cell r="I1132" t="str">
            <v>and over</v>
          </cell>
          <cell r="J1132">
            <v>157300</v>
          </cell>
          <cell r="K1132">
            <v>70700</v>
          </cell>
          <cell r="L1132">
            <v>86600</v>
          </cell>
          <cell r="M1132">
            <v>99400</v>
          </cell>
          <cell r="O1132">
            <v>45700</v>
          </cell>
          <cell r="P1132">
            <v>53700</v>
          </cell>
          <cell r="Q1132">
            <v>1658900</v>
          </cell>
          <cell r="S1132">
            <v>711100</v>
          </cell>
          <cell r="T1132">
            <v>947800</v>
          </cell>
        </row>
        <row r="1133">
          <cell r="F1133" t="str">
            <v xml:space="preserve">75歳以上    </v>
          </cell>
          <cell r="I1133" t="str">
            <v>and over</v>
          </cell>
          <cell r="J1133">
            <v>61800</v>
          </cell>
          <cell r="K1133">
            <v>24000</v>
          </cell>
          <cell r="L1133">
            <v>37800</v>
          </cell>
          <cell r="M1133">
            <v>34000</v>
          </cell>
          <cell r="O1133">
            <v>12700</v>
          </cell>
          <cell r="P1133">
            <v>21300</v>
          </cell>
          <cell r="Q1133">
            <v>728200</v>
          </cell>
          <cell r="S1133">
            <v>275800</v>
          </cell>
          <cell r="T1133">
            <v>452400</v>
          </cell>
        </row>
        <row r="1134">
          <cell r="F1134" t="str">
            <v xml:space="preserve"> 85歳以上    </v>
          </cell>
          <cell r="I1134" t="str">
            <v>and over</v>
          </cell>
          <cell r="J1134">
            <v>12400</v>
          </cell>
          <cell r="K1134">
            <v>3400</v>
          </cell>
          <cell r="L1134">
            <v>9000</v>
          </cell>
          <cell r="M1134">
            <v>8700</v>
          </cell>
          <cell r="O1134">
            <v>2200</v>
          </cell>
          <cell r="P1134">
            <v>6500</v>
          </cell>
          <cell r="Q1134">
            <v>185300</v>
          </cell>
          <cell r="S1134">
            <v>59300</v>
          </cell>
          <cell r="T1134">
            <v>126000</v>
          </cell>
        </row>
        <row r="1135">
          <cell r="C1135" t="str">
            <v>平均年齢</v>
          </cell>
          <cell r="I1135" t="str">
            <v>Average age</v>
          </cell>
          <cell r="J1135">
            <v>42.2</v>
          </cell>
          <cell r="K1135">
            <v>41.3</v>
          </cell>
          <cell r="L1135">
            <v>43.1</v>
          </cell>
          <cell r="M1135">
            <v>42.4</v>
          </cell>
          <cell r="O1135">
            <v>41.7</v>
          </cell>
          <cell r="P1135">
            <v>43.1</v>
          </cell>
          <cell r="Q1135">
            <v>43.6</v>
          </cell>
          <cell r="S1135">
            <v>42.4</v>
          </cell>
          <cell r="T1135">
            <v>44.8</v>
          </cell>
        </row>
        <row r="1136">
          <cell r="C1136" t="str">
            <v>年齢中位数</v>
          </cell>
          <cell r="I1136" t="str">
            <v>Median age</v>
          </cell>
          <cell r="J1136">
            <v>42</v>
          </cell>
          <cell r="K1136">
            <v>41</v>
          </cell>
          <cell r="L1136">
            <v>43.1</v>
          </cell>
          <cell r="M1136">
            <v>41.2</v>
          </cell>
          <cell r="O1136">
            <v>40.5</v>
          </cell>
          <cell r="P1136">
            <v>42.2</v>
          </cell>
          <cell r="Q1136">
            <v>42</v>
          </cell>
          <cell r="S1136">
            <v>40.9</v>
          </cell>
          <cell r="T1136">
            <v>43.2</v>
          </cell>
        </row>
        <row r="1137">
          <cell r="K1137" t="str">
            <v>13 111 大 田 区 Ota-ku</v>
          </cell>
          <cell r="O1137" t="str">
            <v>13 112 世田谷区 Setagaya-ku</v>
          </cell>
          <cell r="S1137" t="str">
            <v>13 115 杉 並 区 Suginami-ku</v>
          </cell>
        </row>
        <row r="1138">
          <cell r="C1138" t="str">
            <v xml:space="preserve">総数    </v>
          </cell>
          <cell r="I1138" t="str">
            <v>All ages</v>
          </cell>
          <cell r="J1138">
            <v>665400</v>
          </cell>
          <cell r="K1138">
            <v>340700</v>
          </cell>
          <cell r="L1138">
            <v>324700</v>
          </cell>
          <cell r="M1138">
            <v>841400</v>
          </cell>
          <cell r="O1138">
            <v>390100</v>
          </cell>
          <cell r="P1138">
            <v>451300</v>
          </cell>
          <cell r="Q1138">
            <v>528200</v>
          </cell>
          <cell r="S1138">
            <v>257000</v>
          </cell>
          <cell r="T1138">
            <v>271200</v>
          </cell>
        </row>
        <row r="1139">
          <cell r="E1139" t="str">
            <v>0</v>
          </cell>
          <cell r="F1139" t="str">
            <v xml:space="preserve"> ～  4</v>
          </cell>
          <cell r="G1139" t="str">
            <v>歳</v>
          </cell>
          <cell r="I1139" t="str">
            <v>years old</v>
          </cell>
          <cell r="J1139">
            <v>25800</v>
          </cell>
          <cell r="K1139">
            <v>12500</v>
          </cell>
          <cell r="L1139">
            <v>13300</v>
          </cell>
          <cell r="M1139">
            <v>27900</v>
          </cell>
          <cell r="O1139">
            <v>14200</v>
          </cell>
          <cell r="P1139">
            <v>13700</v>
          </cell>
          <cell r="Q1139">
            <v>16900</v>
          </cell>
          <cell r="S1139">
            <v>8300</v>
          </cell>
          <cell r="T1139">
            <v>8600</v>
          </cell>
        </row>
        <row r="1140">
          <cell r="E1140" t="str">
            <v>5</v>
          </cell>
          <cell r="F1140" t="str">
            <v xml:space="preserve"> ～  9</v>
          </cell>
          <cell r="J1140">
            <v>24500</v>
          </cell>
          <cell r="K1140">
            <v>12500</v>
          </cell>
          <cell r="L1140">
            <v>11900</v>
          </cell>
          <cell r="M1140">
            <v>33700</v>
          </cell>
          <cell r="O1140">
            <v>16200</v>
          </cell>
          <cell r="P1140">
            <v>17400</v>
          </cell>
          <cell r="Q1140">
            <v>15700</v>
          </cell>
          <cell r="S1140">
            <v>8800</v>
          </cell>
          <cell r="T1140">
            <v>6900</v>
          </cell>
        </row>
        <row r="1141">
          <cell r="E1141" t="str">
            <v>10～14</v>
          </cell>
          <cell r="J1141">
            <v>20400</v>
          </cell>
          <cell r="K1141">
            <v>10800</v>
          </cell>
          <cell r="L1141">
            <v>9600</v>
          </cell>
          <cell r="M1141">
            <v>34200</v>
          </cell>
          <cell r="O1141">
            <v>17800</v>
          </cell>
          <cell r="P1141">
            <v>16400</v>
          </cell>
          <cell r="Q1141">
            <v>15900</v>
          </cell>
          <cell r="S1141">
            <v>8800</v>
          </cell>
          <cell r="T1141">
            <v>7100</v>
          </cell>
        </row>
        <row r="1142">
          <cell r="E1142" t="str">
            <v>15～19</v>
          </cell>
          <cell r="J1142">
            <v>22900</v>
          </cell>
          <cell r="K1142">
            <v>12100</v>
          </cell>
          <cell r="L1142">
            <v>10800</v>
          </cell>
          <cell r="M1142">
            <v>35600</v>
          </cell>
          <cell r="O1142">
            <v>17100</v>
          </cell>
          <cell r="P1142">
            <v>18500</v>
          </cell>
          <cell r="Q1142">
            <v>20500</v>
          </cell>
          <cell r="S1142">
            <v>10000</v>
          </cell>
          <cell r="T1142">
            <v>10500</v>
          </cell>
        </row>
        <row r="1143">
          <cell r="E1143" t="str">
            <v>20～24</v>
          </cell>
          <cell r="J1143">
            <v>41300</v>
          </cell>
          <cell r="K1143">
            <v>21600</v>
          </cell>
          <cell r="L1143">
            <v>19700</v>
          </cell>
          <cell r="M1143">
            <v>60400</v>
          </cell>
          <cell r="O1143">
            <v>27900</v>
          </cell>
          <cell r="P1143">
            <v>32500</v>
          </cell>
          <cell r="Q1143">
            <v>41200</v>
          </cell>
          <cell r="S1143">
            <v>20700</v>
          </cell>
          <cell r="T1143">
            <v>20500</v>
          </cell>
        </row>
        <row r="1144">
          <cell r="E1144" t="str">
            <v>25～29</v>
          </cell>
          <cell r="J1144">
            <v>51600</v>
          </cell>
          <cell r="K1144">
            <v>28800</v>
          </cell>
          <cell r="L1144">
            <v>22900</v>
          </cell>
          <cell r="M1144">
            <v>69900</v>
          </cell>
          <cell r="O1144">
            <v>32000</v>
          </cell>
          <cell r="P1144">
            <v>37800</v>
          </cell>
          <cell r="Q1144">
            <v>52500</v>
          </cell>
          <cell r="S1144">
            <v>27300</v>
          </cell>
          <cell r="T1144">
            <v>25300</v>
          </cell>
        </row>
        <row r="1145">
          <cell r="E1145" t="str">
            <v>30～34</v>
          </cell>
          <cell r="J1145">
            <v>65700</v>
          </cell>
          <cell r="K1145">
            <v>36900</v>
          </cell>
          <cell r="L1145">
            <v>28800</v>
          </cell>
          <cell r="M1145">
            <v>73700</v>
          </cell>
          <cell r="O1145">
            <v>32000</v>
          </cell>
          <cell r="P1145">
            <v>41600</v>
          </cell>
          <cell r="Q1145">
            <v>51200</v>
          </cell>
          <cell r="S1145">
            <v>26500</v>
          </cell>
          <cell r="T1145">
            <v>24800</v>
          </cell>
        </row>
        <row r="1146">
          <cell r="E1146" t="str">
            <v>35～39</v>
          </cell>
          <cell r="J1146">
            <v>57100</v>
          </cell>
          <cell r="K1146">
            <v>29900</v>
          </cell>
          <cell r="L1146">
            <v>27200</v>
          </cell>
          <cell r="M1146">
            <v>74700</v>
          </cell>
          <cell r="O1146">
            <v>36100</v>
          </cell>
          <cell r="P1146">
            <v>38600</v>
          </cell>
          <cell r="Q1146">
            <v>44700</v>
          </cell>
          <cell r="S1146">
            <v>21800</v>
          </cell>
          <cell r="T1146">
            <v>23000</v>
          </cell>
        </row>
        <row r="1147">
          <cell r="E1147" t="str">
            <v>40～44</v>
          </cell>
          <cell r="J1147">
            <v>46800</v>
          </cell>
          <cell r="K1147">
            <v>25400</v>
          </cell>
          <cell r="L1147">
            <v>21400</v>
          </cell>
          <cell r="M1147">
            <v>66800</v>
          </cell>
          <cell r="O1147">
            <v>32900</v>
          </cell>
          <cell r="P1147">
            <v>34000</v>
          </cell>
          <cell r="Q1147">
            <v>37300</v>
          </cell>
          <cell r="S1147">
            <v>18400</v>
          </cell>
          <cell r="T1147">
            <v>18900</v>
          </cell>
        </row>
        <row r="1148">
          <cell r="E1148" t="str">
            <v>45～49</v>
          </cell>
          <cell r="J1148">
            <v>35900</v>
          </cell>
          <cell r="K1148">
            <v>19300</v>
          </cell>
          <cell r="L1148">
            <v>16500</v>
          </cell>
          <cell r="M1148">
            <v>60300</v>
          </cell>
          <cell r="O1148">
            <v>30100</v>
          </cell>
          <cell r="P1148">
            <v>30200</v>
          </cell>
          <cell r="Q1148">
            <v>29800</v>
          </cell>
          <cell r="S1148">
            <v>14500</v>
          </cell>
          <cell r="T1148">
            <v>15400</v>
          </cell>
        </row>
        <row r="1149">
          <cell r="E1149" t="str">
            <v>50～54</v>
          </cell>
          <cell r="J1149">
            <v>41300</v>
          </cell>
          <cell r="K1149">
            <v>21700</v>
          </cell>
          <cell r="L1149">
            <v>19600</v>
          </cell>
          <cell r="M1149">
            <v>48700</v>
          </cell>
          <cell r="O1149">
            <v>23700</v>
          </cell>
          <cell r="P1149">
            <v>25100</v>
          </cell>
          <cell r="Q1149">
            <v>33200</v>
          </cell>
          <cell r="S1149">
            <v>15500</v>
          </cell>
          <cell r="T1149">
            <v>17600</v>
          </cell>
        </row>
        <row r="1150">
          <cell r="E1150" t="str">
            <v>55～59</v>
          </cell>
          <cell r="J1150">
            <v>53900</v>
          </cell>
          <cell r="K1150">
            <v>27100</v>
          </cell>
          <cell r="L1150">
            <v>26800</v>
          </cell>
          <cell r="M1150">
            <v>53600</v>
          </cell>
          <cell r="O1150">
            <v>27000</v>
          </cell>
          <cell r="P1150">
            <v>26700</v>
          </cell>
          <cell r="Q1150">
            <v>36500</v>
          </cell>
          <cell r="S1150">
            <v>17200</v>
          </cell>
          <cell r="T1150">
            <v>19300</v>
          </cell>
        </row>
        <row r="1151">
          <cell r="E1151" t="str">
            <v>60～64</v>
          </cell>
          <cell r="J1151">
            <v>52400</v>
          </cell>
          <cell r="K1151">
            <v>25900</v>
          </cell>
          <cell r="L1151">
            <v>26500</v>
          </cell>
          <cell r="M1151">
            <v>49500</v>
          </cell>
          <cell r="O1151">
            <v>23000</v>
          </cell>
          <cell r="P1151">
            <v>26500</v>
          </cell>
          <cell r="Q1151">
            <v>34200</v>
          </cell>
          <cell r="S1151">
            <v>17900</v>
          </cell>
          <cell r="T1151">
            <v>16300</v>
          </cell>
        </row>
        <row r="1152">
          <cell r="E1152" t="str">
            <v>65～69</v>
          </cell>
          <cell r="J1152">
            <v>35500</v>
          </cell>
          <cell r="K1152">
            <v>16800</v>
          </cell>
          <cell r="L1152">
            <v>18700</v>
          </cell>
          <cell r="M1152">
            <v>38200</v>
          </cell>
          <cell r="O1152">
            <v>16900</v>
          </cell>
          <cell r="P1152">
            <v>21400</v>
          </cell>
          <cell r="Q1152">
            <v>26700</v>
          </cell>
          <cell r="S1152">
            <v>13400</v>
          </cell>
          <cell r="T1152">
            <v>13300</v>
          </cell>
        </row>
        <row r="1153">
          <cell r="E1153" t="str">
            <v>70～74</v>
          </cell>
          <cell r="J1153">
            <v>34400</v>
          </cell>
          <cell r="K1153">
            <v>16400</v>
          </cell>
          <cell r="L1153">
            <v>17900</v>
          </cell>
          <cell r="M1153">
            <v>38700</v>
          </cell>
          <cell r="O1153">
            <v>16800</v>
          </cell>
          <cell r="P1153">
            <v>21900</v>
          </cell>
          <cell r="Q1153">
            <v>23400</v>
          </cell>
          <cell r="S1153">
            <v>9700</v>
          </cell>
          <cell r="T1153">
            <v>13700</v>
          </cell>
        </row>
        <row r="1154">
          <cell r="E1154" t="str">
            <v>75～79</v>
          </cell>
          <cell r="J1154">
            <v>25800</v>
          </cell>
          <cell r="K1154">
            <v>10900</v>
          </cell>
          <cell r="L1154">
            <v>14900</v>
          </cell>
          <cell r="M1154">
            <v>33300</v>
          </cell>
          <cell r="O1154">
            <v>13600</v>
          </cell>
          <cell r="P1154">
            <v>19700</v>
          </cell>
          <cell r="Q1154">
            <v>20700</v>
          </cell>
          <cell r="S1154">
            <v>7900</v>
          </cell>
          <cell r="T1154">
            <v>12800</v>
          </cell>
        </row>
        <row r="1155">
          <cell r="E1155" t="str">
            <v>80～84</v>
          </cell>
          <cell r="J1155">
            <v>15700</v>
          </cell>
          <cell r="K1155">
            <v>6700</v>
          </cell>
          <cell r="L1155">
            <v>9000</v>
          </cell>
          <cell r="M1155">
            <v>22900</v>
          </cell>
          <cell r="O1155">
            <v>7800</v>
          </cell>
          <cell r="P1155">
            <v>15000</v>
          </cell>
          <cell r="Q1155">
            <v>12900</v>
          </cell>
          <cell r="S1155">
            <v>4200</v>
          </cell>
          <cell r="T1155">
            <v>8700</v>
          </cell>
        </row>
        <row r="1156">
          <cell r="E1156" t="str">
            <v>85～89</v>
          </cell>
          <cell r="J1156">
            <v>8900</v>
          </cell>
          <cell r="K1156">
            <v>3200</v>
          </cell>
          <cell r="L1156">
            <v>5700</v>
          </cell>
          <cell r="M1156">
            <v>11400</v>
          </cell>
          <cell r="O1156">
            <v>3600</v>
          </cell>
          <cell r="P1156">
            <v>7800</v>
          </cell>
          <cell r="Q1156">
            <v>8900</v>
          </cell>
          <cell r="S1156">
            <v>3200</v>
          </cell>
          <cell r="T1156">
            <v>5700</v>
          </cell>
        </row>
        <row r="1157">
          <cell r="E1157" t="str">
            <v>90～94</v>
          </cell>
          <cell r="J1157">
            <v>4200</v>
          </cell>
          <cell r="K1157">
            <v>1700</v>
          </cell>
          <cell r="L1157">
            <v>2500</v>
          </cell>
          <cell r="M1157">
            <v>5800</v>
          </cell>
          <cell r="O1157">
            <v>1300</v>
          </cell>
          <cell r="P1157">
            <v>4600</v>
          </cell>
          <cell r="Q1157">
            <v>3500</v>
          </cell>
          <cell r="S1157">
            <v>1500</v>
          </cell>
          <cell r="T1157">
            <v>2100</v>
          </cell>
        </row>
        <row r="1158">
          <cell r="E1158" t="str">
            <v>95～99</v>
          </cell>
          <cell r="J1158">
            <v>1300</v>
          </cell>
          <cell r="K1158">
            <v>400</v>
          </cell>
          <cell r="L1158">
            <v>900</v>
          </cell>
          <cell r="M1158">
            <v>700</v>
          </cell>
          <cell r="O1158">
            <v>100</v>
          </cell>
          <cell r="P1158">
            <v>600</v>
          </cell>
          <cell r="Q1158">
            <v>500</v>
          </cell>
          <cell r="S1158">
            <v>100</v>
          </cell>
          <cell r="T1158">
            <v>400</v>
          </cell>
        </row>
        <row r="1159">
          <cell r="D1159" t="str">
            <v>100</v>
          </cell>
          <cell r="F1159" t="str">
            <v>歳以上</v>
          </cell>
          <cell r="I1159" t="str">
            <v>and over</v>
          </cell>
          <cell r="J1159" t="str">
            <v>-</v>
          </cell>
          <cell r="K1159" t="str">
            <v>-</v>
          </cell>
          <cell r="L1159" t="str">
            <v>-</v>
          </cell>
          <cell r="M1159">
            <v>500</v>
          </cell>
          <cell r="O1159" t="str">
            <v>-</v>
          </cell>
          <cell r="P1159">
            <v>500</v>
          </cell>
          <cell r="Q1159">
            <v>100</v>
          </cell>
          <cell r="S1159" t="str">
            <v>-</v>
          </cell>
          <cell r="T1159" t="str">
            <v>-</v>
          </cell>
        </row>
        <row r="1160">
          <cell r="D1160" t="str">
            <v>不詳</v>
          </cell>
          <cell r="I1160" t="str">
            <v xml:space="preserve">Not </v>
          </cell>
          <cell r="J1160" t="str">
            <v>-</v>
          </cell>
          <cell r="K1160" t="str">
            <v>-</v>
          </cell>
          <cell r="L1160" t="str">
            <v>-</v>
          </cell>
          <cell r="M1160">
            <v>900</v>
          </cell>
          <cell r="O1160">
            <v>100</v>
          </cell>
          <cell r="P1160">
            <v>800</v>
          </cell>
          <cell r="Q1160">
            <v>1800</v>
          </cell>
          <cell r="S1160">
            <v>1300</v>
          </cell>
          <cell r="T1160">
            <v>500</v>
          </cell>
        </row>
        <row r="1161">
          <cell r="I1161" t="str">
            <v>　reported</v>
          </cell>
        </row>
        <row r="1162">
          <cell r="D1162" t="str">
            <v xml:space="preserve">（再掲）   </v>
          </cell>
          <cell r="I1162" t="str">
            <v>(Recount)</v>
          </cell>
        </row>
        <row r="1163">
          <cell r="E1163" t="str">
            <v>15歳未</v>
          </cell>
          <cell r="G1163" t="str">
            <v>満</v>
          </cell>
          <cell r="I1163" t="str">
            <v>Under</v>
          </cell>
          <cell r="J1163">
            <v>70600</v>
          </cell>
          <cell r="K1163">
            <v>35800</v>
          </cell>
          <cell r="L1163">
            <v>34800</v>
          </cell>
          <cell r="M1163">
            <v>95800</v>
          </cell>
          <cell r="O1163">
            <v>48200</v>
          </cell>
          <cell r="P1163">
            <v>47600</v>
          </cell>
          <cell r="Q1163">
            <v>48500</v>
          </cell>
          <cell r="S1163">
            <v>25900</v>
          </cell>
          <cell r="T1163">
            <v>22600</v>
          </cell>
        </row>
        <row r="1164">
          <cell r="E1164" t="str">
            <v>15～64</v>
          </cell>
          <cell r="G1164" t="str">
            <v>歳</v>
          </cell>
          <cell r="J1164">
            <v>469000</v>
          </cell>
          <cell r="K1164">
            <v>248800</v>
          </cell>
          <cell r="L1164">
            <v>220200</v>
          </cell>
          <cell r="M1164">
            <v>593200</v>
          </cell>
          <cell r="O1164">
            <v>281700</v>
          </cell>
          <cell r="P1164">
            <v>311500</v>
          </cell>
          <cell r="Q1164">
            <v>381200</v>
          </cell>
          <cell r="S1164">
            <v>189700</v>
          </cell>
          <cell r="T1164">
            <v>191500</v>
          </cell>
        </row>
        <row r="1165">
          <cell r="E1165" t="str">
            <v>65歳以</v>
          </cell>
          <cell r="G1165" t="str">
            <v>上</v>
          </cell>
          <cell r="I1165" t="str">
            <v>and over</v>
          </cell>
          <cell r="J1165">
            <v>125800</v>
          </cell>
          <cell r="K1165">
            <v>56100</v>
          </cell>
          <cell r="L1165">
            <v>69700</v>
          </cell>
          <cell r="M1165">
            <v>151500</v>
          </cell>
          <cell r="O1165">
            <v>60000</v>
          </cell>
          <cell r="P1165">
            <v>91400</v>
          </cell>
          <cell r="Q1165">
            <v>96700</v>
          </cell>
          <cell r="S1165">
            <v>40000</v>
          </cell>
          <cell r="T1165">
            <v>56700</v>
          </cell>
        </row>
        <row r="1166">
          <cell r="F1166" t="str">
            <v xml:space="preserve">75歳以上    </v>
          </cell>
          <cell r="I1166" t="str">
            <v>and over</v>
          </cell>
          <cell r="J1166">
            <v>55900</v>
          </cell>
          <cell r="K1166">
            <v>22900</v>
          </cell>
          <cell r="L1166">
            <v>33000</v>
          </cell>
          <cell r="M1166">
            <v>74500</v>
          </cell>
          <cell r="O1166">
            <v>26400</v>
          </cell>
          <cell r="P1166">
            <v>48200</v>
          </cell>
          <cell r="Q1166">
            <v>46500</v>
          </cell>
          <cell r="S1166">
            <v>16900</v>
          </cell>
          <cell r="T1166">
            <v>29700</v>
          </cell>
        </row>
        <row r="1167">
          <cell r="F1167" t="str">
            <v xml:space="preserve">　85歳以上    </v>
          </cell>
          <cell r="I1167" t="str">
            <v>and over</v>
          </cell>
          <cell r="J1167">
            <v>14400</v>
          </cell>
          <cell r="K1167">
            <v>5300</v>
          </cell>
          <cell r="L1167">
            <v>9100</v>
          </cell>
          <cell r="M1167">
            <v>18400</v>
          </cell>
          <cell r="O1167">
            <v>4900</v>
          </cell>
          <cell r="P1167">
            <v>13500</v>
          </cell>
          <cell r="Q1167">
            <v>13000</v>
          </cell>
          <cell r="S1167">
            <v>4800</v>
          </cell>
          <cell r="T1167">
            <v>8200</v>
          </cell>
        </row>
        <row r="1168">
          <cell r="C1168" t="str">
            <v>平均年齢</v>
          </cell>
          <cell r="I1168" t="str">
            <v>Average age</v>
          </cell>
          <cell r="J1168">
            <v>43.9</v>
          </cell>
          <cell r="K1168">
            <v>42.8</v>
          </cell>
          <cell r="L1168">
            <v>45.1</v>
          </cell>
          <cell r="M1168">
            <v>42.5</v>
          </cell>
          <cell r="O1168">
            <v>41.3</v>
          </cell>
          <cell r="P1168">
            <v>43.6</v>
          </cell>
          <cell r="Q1168">
            <v>43.2</v>
          </cell>
          <cell r="S1168">
            <v>41.7</v>
          </cell>
          <cell r="T1168">
            <v>44.6</v>
          </cell>
        </row>
        <row r="1169">
          <cell r="C1169" t="str">
            <v>年齢中位数</v>
          </cell>
          <cell r="I1169" t="str">
            <v>Median age</v>
          </cell>
          <cell r="J1169">
            <v>42.1</v>
          </cell>
          <cell r="K1169">
            <v>40.9</v>
          </cell>
          <cell r="L1169">
            <v>44.1</v>
          </cell>
          <cell r="M1169">
            <v>40.700000000000003</v>
          </cell>
          <cell r="O1169">
            <v>40.200000000000003</v>
          </cell>
          <cell r="P1169">
            <v>41.1</v>
          </cell>
          <cell r="Q1169">
            <v>40.5</v>
          </cell>
          <cell r="S1169">
            <v>38.9</v>
          </cell>
          <cell r="T1169">
            <v>41.7</v>
          </cell>
        </row>
        <row r="1170">
          <cell r="K1170" t="str">
            <v>13 119 板 橋 区 Itabashi-ku</v>
          </cell>
          <cell r="O1170" t="str">
            <v>13 120 練 馬 区 Nerima-ku</v>
          </cell>
          <cell r="S1170" t="str">
            <v>13 121 足 立 区 Adachi-ku</v>
          </cell>
        </row>
        <row r="1171">
          <cell r="C1171" t="str">
            <v xml:space="preserve">総数    </v>
          </cell>
          <cell r="I1171" t="str">
            <v>All ages</v>
          </cell>
          <cell r="J1171">
            <v>522600</v>
          </cell>
          <cell r="K1171">
            <v>264300</v>
          </cell>
          <cell r="L1171">
            <v>258300</v>
          </cell>
          <cell r="M1171">
            <v>692300</v>
          </cell>
          <cell r="O1171">
            <v>345100</v>
          </cell>
          <cell r="P1171">
            <v>347200</v>
          </cell>
          <cell r="Q1171">
            <v>624500</v>
          </cell>
          <cell r="S1171">
            <v>309900</v>
          </cell>
          <cell r="T1171">
            <v>314600</v>
          </cell>
        </row>
        <row r="1172">
          <cell r="E1172" t="str">
            <v>0</v>
          </cell>
          <cell r="F1172" t="str">
            <v xml:space="preserve"> ～  4</v>
          </cell>
          <cell r="G1172" t="str">
            <v>歳</v>
          </cell>
          <cell r="I1172" t="str">
            <v>years old</v>
          </cell>
          <cell r="J1172">
            <v>18700</v>
          </cell>
          <cell r="K1172">
            <v>8500</v>
          </cell>
          <cell r="L1172">
            <v>10200</v>
          </cell>
          <cell r="M1172">
            <v>26400</v>
          </cell>
          <cell r="O1172">
            <v>14100</v>
          </cell>
          <cell r="P1172">
            <v>12300</v>
          </cell>
          <cell r="Q1172">
            <v>27000</v>
          </cell>
          <cell r="S1172">
            <v>13500</v>
          </cell>
          <cell r="T1172">
            <v>13500</v>
          </cell>
        </row>
        <row r="1173">
          <cell r="E1173" t="str">
            <v>5</v>
          </cell>
          <cell r="F1173" t="str">
            <v xml:space="preserve"> ～  9</v>
          </cell>
          <cell r="J1173">
            <v>19200</v>
          </cell>
          <cell r="K1173">
            <v>8600</v>
          </cell>
          <cell r="L1173">
            <v>10700</v>
          </cell>
          <cell r="M1173">
            <v>29900</v>
          </cell>
          <cell r="O1173">
            <v>14400</v>
          </cell>
          <cell r="P1173">
            <v>15500</v>
          </cell>
          <cell r="Q1173">
            <v>28000</v>
          </cell>
          <cell r="S1173">
            <v>14000</v>
          </cell>
          <cell r="T1173">
            <v>14000</v>
          </cell>
        </row>
        <row r="1174">
          <cell r="E1174" t="str">
            <v>10～14</v>
          </cell>
          <cell r="J1174">
            <v>18600</v>
          </cell>
          <cell r="K1174">
            <v>9500</v>
          </cell>
          <cell r="L1174">
            <v>9100</v>
          </cell>
          <cell r="M1174">
            <v>27600</v>
          </cell>
          <cell r="O1174">
            <v>15100</v>
          </cell>
          <cell r="P1174">
            <v>12600</v>
          </cell>
          <cell r="Q1174">
            <v>29900</v>
          </cell>
          <cell r="S1174">
            <v>14700</v>
          </cell>
          <cell r="T1174">
            <v>15200</v>
          </cell>
        </row>
        <row r="1175">
          <cell r="E1175" t="str">
            <v>15～19</v>
          </cell>
          <cell r="J1175">
            <v>19800</v>
          </cell>
          <cell r="K1175">
            <v>10700</v>
          </cell>
          <cell r="L1175">
            <v>9100</v>
          </cell>
          <cell r="M1175">
            <v>29200</v>
          </cell>
          <cell r="O1175">
            <v>15300</v>
          </cell>
          <cell r="P1175">
            <v>13900</v>
          </cell>
          <cell r="Q1175">
            <v>28700</v>
          </cell>
          <cell r="S1175">
            <v>14800</v>
          </cell>
          <cell r="T1175">
            <v>13900</v>
          </cell>
        </row>
        <row r="1176">
          <cell r="E1176" t="str">
            <v>20～24</v>
          </cell>
          <cell r="J1176">
            <v>38100</v>
          </cell>
          <cell r="K1176">
            <v>20100</v>
          </cell>
          <cell r="L1176">
            <v>18000</v>
          </cell>
          <cell r="M1176">
            <v>36000</v>
          </cell>
          <cell r="O1176">
            <v>19900</v>
          </cell>
          <cell r="P1176">
            <v>16000</v>
          </cell>
          <cell r="Q1176">
            <v>31100</v>
          </cell>
          <cell r="S1176">
            <v>16800</v>
          </cell>
          <cell r="T1176">
            <v>14300</v>
          </cell>
        </row>
        <row r="1177">
          <cell r="E1177" t="str">
            <v>25～29</v>
          </cell>
          <cell r="J1177">
            <v>40300</v>
          </cell>
          <cell r="K1177">
            <v>22400</v>
          </cell>
          <cell r="L1177">
            <v>17900</v>
          </cell>
          <cell r="M1177">
            <v>49700</v>
          </cell>
          <cell r="O1177">
            <v>25100</v>
          </cell>
          <cell r="P1177">
            <v>24600</v>
          </cell>
          <cell r="Q1177">
            <v>39700</v>
          </cell>
          <cell r="S1177">
            <v>21100</v>
          </cell>
          <cell r="T1177">
            <v>18600</v>
          </cell>
        </row>
        <row r="1178">
          <cell r="E1178" t="str">
            <v>30～34</v>
          </cell>
          <cell r="J1178">
            <v>40100</v>
          </cell>
          <cell r="K1178">
            <v>21700</v>
          </cell>
          <cell r="L1178">
            <v>18400</v>
          </cell>
          <cell r="M1178">
            <v>54800</v>
          </cell>
          <cell r="O1178">
            <v>27800</v>
          </cell>
          <cell r="P1178">
            <v>26900</v>
          </cell>
          <cell r="Q1178">
            <v>49600</v>
          </cell>
          <cell r="S1178">
            <v>27200</v>
          </cell>
          <cell r="T1178">
            <v>22400</v>
          </cell>
        </row>
        <row r="1179">
          <cell r="E1179" t="str">
            <v>35～39</v>
          </cell>
          <cell r="J1179">
            <v>42100</v>
          </cell>
          <cell r="K1179">
            <v>23300</v>
          </cell>
          <cell r="L1179">
            <v>18800</v>
          </cell>
          <cell r="M1179">
            <v>55900</v>
          </cell>
          <cell r="O1179">
            <v>27900</v>
          </cell>
          <cell r="P1179">
            <v>28000</v>
          </cell>
          <cell r="Q1179">
            <v>50800</v>
          </cell>
          <cell r="S1179">
            <v>24400</v>
          </cell>
          <cell r="T1179">
            <v>26400</v>
          </cell>
        </row>
        <row r="1180">
          <cell r="E1180" t="str">
            <v>40～44</v>
          </cell>
          <cell r="J1180">
            <v>37700</v>
          </cell>
          <cell r="K1180">
            <v>19800</v>
          </cell>
          <cell r="L1180">
            <v>17900</v>
          </cell>
          <cell r="M1180">
            <v>50800</v>
          </cell>
          <cell r="O1180">
            <v>26700</v>
          </cell>
          <cell r="P1180">
            <v>24100</v>
          </cell>
          <cell r="Q1180">
            <v>44600</v>
          </cell>
          <cell r="S1180">
            <v>23600</v>
          </cell>
          <cell r="T1180">
            <v>21000</v>
          </cell>
        </row>
        <row r="1181">
          <cell r="E1181" t="str">
            <v>45～49</v>
          </cell>
          <cell r="J1181">
            <v>31900</v>
          </cell>
          <cell r="K1181">
            <v>15900</v>
          </cell>
          <cell r="L1181">
            <v>16000</v>
          </cell>
          <cell r="M1181">
            <v>37100</v>
          </cell>
          <cell r="O1181">
            <v>18500</v>
          </cell>
          <cell r="P1181">
            <v>18600</v>
          </cell>
          <cell r="Q1181">
            <v>33200</v>
          </cell>
          <cell r="S1181">
            <v>16800</v>
          </cell>
          <cell r="T1181">
            <v>16300</v>
          </cell>
        </row>
        <row r="1182">
          <cell r="E1182" t="str">
            <v>50～54</v>
          </cell>
          <cell r="J1182">
            <v>34400</v>
          </cell>
          <cell r="K1182">
            <v>18000</v>
          </cell>
          <cell r="L1182">
            <v>16500</v>
          </cell>
          <cell r="M1182">
            <v>36900</v>
          </cell>
          <cell r="O1182">
            <v>18400</v>
          </cell>
          <cell r="P1182">
            <v>18500</v>
          </cell>
          <cell r="Q1182">
            <v>40300</v>
          </cell>
          <cell r="S1182">
            <v>22100</v>
          </cell>
          <cell r="T1182">
            <v>18100</v>
          </cell>
        </row>
        <row r="1183">
          <cell r="E1183" t="str">
            <v>55～59</v>
          </cell>
          <cell r="J1183">
            <v>37000</v>
          </cell>
          <cell r="K1183">
            <v>18700</v>
          </cell>
          <cell r="L1183">
            <v>18300</v>
          </cell>
          <cell r="M1183">
            <v>52600</v>
          </cell>
          <cell r="O1183">
            <v>26100</v>
          </cell>
          <cell r="P1183">
            <v>26600</v>
          </cell>
          <cell r="Q1183">
            <v>49000</v>
          </cell>
          <cell r="S1183">
            <v>23500</v>
          </cell>
          <cell r="T1183">
            <v>25500</v>
          </cell>
        </row>
        <row r="1184">
          <cell r="E1184" t="str">
            <v>60～64</v>
          </cell>
          <cell r="J1184">
            <v>38200</v>
          </cell>
          <cell r="K1184">
            <v>20000</v>
          </cell>
          <cell r="L1184">
            <v>18300</v>
          </cell>
          <cell r="M1184">
            <v>50600</v>
          </cell>
          <cell r="O1184">
            <v>24500</v>
          </cell>
          <cell r="P1184">
            <v>26000</v>
          </cell>
          <cell r="Q1184">
            <v>42000</v>
          </cell>
          <cell r="S1184">
            <v>20500</v>
          </cell>
          <cell r="T1184">
            <v>21500</v>
          </cell>
        </row>
        <row r="1185">
          <cell r="E1185" t="str">
            <v>65～69</v>
          </cell>
          <cell r="J1185">
            <v>26000</v>
          </cell>
          <cell r="K1185">
            <v>13900</v>
          </cell>
          <cell r="L1185">
            <v>12000</v>
          </cell>
          <cell r="M1185">
            <v>41700</v>
          </cell>
          <cell r="O1185">
            <v>19100</v>
          </cell>
          <cell r="P1185">
            <v>22600</v>
          </cell>
          <cell r="Q1185">
            <v>43500</v>
          </cell>
          <cell r="S1185">
            <v>19400</v>
          </cell>
          <cell r="T1185">
            <v>24100</v>
          </cell>
        </row>
        <row r="1186">
          <cell r="E1186" t="str">
            <v>70～74</v>
          </cell>
          <cell r="J1186">
            <v>31100</v>
          </cell>
          <cell r="K1186">
            <v>14300</v>
          </cell>
          <cell r="L1186">
            <v>16700</v>
          </cell>
          <cell r="M1186">
            <v>44500</v>
          </cell>
          <cell r="O1186">
            <v>21500</v>
          </cell>
          <cell r="P1186">
            <v>23000</v>
          </cell>
          <cell r="Q1186">
            <v>35800</v>
          </cell>
          <cell r="S1186">
            <v>18500</v>
          </cell>
          <cell r="T1186">
            <v>17300</v>
          </cell>
        </row>
        <row r="1187">
          <cell r="E1187" t="str">
            <v>75～79</v>
          </cell>
          <cell r="J1187">
            <v>20900</v>
          </cell>
          <cell r="K1187">
            <v>8600</v>
          </cell>
          <cell r="L1187">
            <v>12300</v>
          </cell>
          <cell r="M1187">
            <v>30900</v>
          </cell>
          <cell r="O1187">
            <v>14300</v>
          </cell>
          <cell r="P1187">
            <v>16500</v>
          </cell>
          <cell r="Q1187">
            <v>26000</v>
          </cell>
          <cell r="S1187">
            <v>11200</v>
          </cell>
          <cell r="T1187">
            <v>14800</v>
          </cell>
        </row>
        <row r="1188">
          <cell r="E1188" t="str">
            <v>80～84</v>
          </cell>
          <cell r="J1188">
            <v>14800</v>
          </cell>
          <cell r="K1188">
            <v>5600</v>
          </cell>
          <cell r="L1188">
            <v>9300</v>
          </cell>
          <cell r="M1188">
            <v>18300</v>
          </cell>
          <cell r="O1188">
            <v>6700</v>
          </cell>
          <cell r="P1188">
            <v>11600</v>
          </cell>
          <cell r="Q1188">
            <v>12700</v>
          </cell>
          <cell r="S1188">
            <v>4500</v>
          </cell>
          <cell r="T1188">
            <v>8300</v>
          </cell>
        </row>
        <row r="1189">
          <cell r="E1189" t="str">
            <v>85～89</v>
          </cell>
          <cell r="J1189">
            <v>7700</v>
          </cell>
          <cell r="K1189">
            <v>2400</v>
          </cell>
          <cell r="L1189">
            <v>5300</v>
          </cell>
          <cell r="M1189">
            <v>8000</v>
          </cell>
          <cell r="O1189">
            <v>4100</v>
          </cell>
          <cell r="P1189">
            <v>3900</v>
          </cell>
          <cell r="Q1189">
            <v>7700</v>
          </cell>
          <cell r="S1189">
            <v>1700</v>
          </cell>
          <cell r="T1189">
            <v>6000</v>
          </cell>
        </row>
        <row r="1190">
          <cell r="E1190" t="str">
            <v>90～94</v>
          </cell>
          <cell r="J1190">
            <v>3200</v>
          </cell>
          <cell r="K1190">
            <v>1100</v>
          </cell>
          <cell r="L1190">
            <v>2100</v>
          </cell>
          <cell r="M1190">
            <v>4000</v>
          </cell>
          <cell r="O1190">
            <v>1400</v>
          </cell>
          <cell r="P1190">
            <v>2500</v>
          </cell>
          <cell r="Q1190">
            <v>4200</v>
          </cell>
          <cell r="S1190">
            <v>1300</v>
          </cell>
          <cell r="T1190">
            <v>2800</v>
          </cell>
        </row>
        <row r="1191">
          <cell r="E1191" t="str">
            <v>95～99</v>
          </cell>
          <cell r="J1191">
            <v>1000</v>
          </cell>
          <cell r="K1191">
            <v>100</v>
          </cell>
          <cell r="L1191">
            <v>900</v>
          </cell>
          <cell r="M1191">
            <v>900</v>
          </cell>
          <cell r="O1191">
            <v>300</v>
          </cell>
          <cell r="P1191">
            <v>500</v>
          </cell>
          <cell r="Q1191">
            <v>600</v>
          </cell>
          <cell r="S1191" t="str">
            <v>-</v>
          </cell>
          <cell r="T1191">
            <v>600</v>
          </cell>
        </row>
        <row r="1192">
          <cell r="D1192" t="str">
            <v>100</v>
          </cell>
          <cell r="F1192" t="str">
            <v>歳以上</v>
          </cell>
          <cell r="I1192" t="str">
            <v>and over</v>
          </cell>
          <cell r="J1192" t="str">
            <v>-</v>
          </cell>
          <cell r="K1192" t="str">
            <v>-</v>
          </cell>
          <cell r="L1192" t="str">
            <v>-</v>
          </cell>
          <cell r="M1192">
            <v>200</v>
          </cell>
          <cell r="O1192">
            <v>100</v>
          </cell>
          <cell r="P1192" t="str">
            <v>-</v>
          </cell>
          <cell r="Q1192">
            <v>200</v>
          </cell>
          <cell r="S1192">
            <v>100</v>
          </cell>
          <cell r="T1192" t="str">
            <v>-</v>
          </cell>
        </row>
        <row r="1193">
          <cell r="D1193" t="str">
            <v>不詳</v>
          </cell>
          <cell r="I1193" t="str">
            <v xml:space="preserve">Not </v>
          </cell>
          <cell r="J1193">
            <v>1400</v>
          </cell>
          <cell r="K1193">
            <v>800</v>
          </cell>
          <cell r="L1193">
            <v>600</v>
          </cell>
          <cell r="M1193">
            <v>6500</v>
          </cell>
          <cell r="O1193">
            <v>3700</v>
          </cell>
          <cell r="P1193">
            <v>2800</v>
          </cell>
          <cell r="Q1193" t="str">
            <v>-</v>
          </cell>
          <cell r="S1193" t="str">
            <v>-</v>
          </cell>
          <cell r="T1193" t="str">
            <v>-</v>
          </cell>
        </row>
        <row r="1194">
          <cell r="I1194" t="str">
            <v xml:space="preserve"> reported</v>
          </cell>
        </row>
        <row r="1195">
          <cell r="D1195" t="str">
            <v xml:space="preserve">（再掲）    </v>
          </cell>
          <cell r="I1195" t="str">
            <v>(Recount)</v>
          </cell>
        </row>
        <row r="1196">
          <cell r="E1196" t="str">
            <v xml:space="preserve">15歳未満    </v>
          </cell>
          <cell r="I1196" t="str">
            <v>Under</v>
          </cell>
          <cell r="J1196">
            <v>56600</v>
          </cell>
          <cell r="K1196">
            <v>26600</v>
          </cell>
          <cell r="L1196">
            <v>30000</v>
          </cell>
          <cell r="M1196">
            <v>83900</v>
          </cell>
          <cell r="O1196">
            <v>43500</v>
          </cell>
          <cell r="P1196">
            <v>40400</v>
          </cell>
          <cell r="Q1196">
            <v>84800</v>
          </cell>
          <cell r="S1196">
            <v>42200</v>
          </cell>
          <cell r="T1196">
            <v>42600</v>
          </cell>
        </row>
        <row r="1197">
          <cell r="E1197" t="str">
            <v>15～64</v>
          </cell>
          <cell r="G1197" t="str">
            <v>歳</v>
          </cell>
          <cell r="J1197">
            <v>359800</v>
          </cell>
          <cell r="K1197">
            <v>190700</v>
          </cell>
          <cell r="L1197">
            <v>169100</v>
          </cell>
          <cell r="M1197">
            <v>453600</v>
          </cell>
          <cell r="O1197">
            <v>230300</v>
          </cell>
          <cell r="P1197">
            <v>223300</v>
          </cell>
          <cell r="Q1197">
            <v>409100</v>
          </cell>
          <cell r="S1197">
            <v>211000</v>
          </cell>
          <cell r="T1197">
            <v>198100</v>
          </cell>
        </row>
        <row r="1198">
          <cell r="E1198" t="str">
            <v>65歳以上</v>
          </cell>
          <cell r="I1198" t="str">
            <v>and over</v>
          </cell>
          <cell r="J1198">
            <v>104700</v>
          </cell>
          <cell r="K1198">
            <v>46100</v>
          </cell>
          <cell r="L1198">
            <v>58600</v>
          </cell>
          <cell r="M1198">
            <v>148400</v>
          </cell>
          <cell r="O1198">
            <v>67700</v>
          </cell>
          <cell r="P1198">
            <v>80700</v>
          </cell>
          <cell r="Q1198">
            <v>130600</v>
          </cell>
          <cell r="S1198">
            <v>56700</v>
          </cell>
          <cell r="T1198">
            <v>73900</v>
          </cell>
        </row>
        <row r="1199">
          <cell r="F1199" t="str">
            <v xml:space="preserve">75歳以上    </v>
          </cell>
          <cell r="I1199" t="str">
            <v>and over</v>
          </cell>
          <cell r="J1199">
            <v>47700</v>
          </cell>
          <cell r="K1199">
            <v>17900</v>
          </cell>
          <cell r="L1199">
            <v>29900</v>
          </cell>
          <cell r="M1199">
            <v>62200</v>
          </cell>
          <cell r="O1199">
            <v>27100</v>
          </cell>
          <cell r="P1199">
            <v>35100</v>
          </cell>
          <cell r="Q1199">
            <v>51300</v>
          </cell>
          <cell r="S1199">
            <v>18900</v>
          </cell>
          <cell r="T1199">
            <v>32500</v>
          </cell>
        </row>
        <row r="1200">
          <cell r="F1200" t="str">
            <v xml:space="preserve"> 85歳以上    </v>
          </cell>
          <cell r="I1200" t="str">
            <v>and over</v>
          </cell>
          <cell r="J1200">
            <v>12000</v>
          </cell>
          <cell r="K1200">
            <v>3700</v>
          </cell>
          <cell r="L1200">
            <v>8300</v>
          </cell>
          <cell r="M1200">
            <v>13000</v>
          </cell>
          <cell r="O1200">
            <v>6000</v>
          </cell>
          <cell r="P1200">
            <v>7000</v>
          </cell>
          <cell r="Q1200">
            <v>12600</v>
          </cell>
          <cell r="S1200">
            <v>3100</v>
          </cell>
          <cell r="T1200">
            <v>9400</v>
          </cell>
        </row>
        <row r="1201">
          <cell r="C1201" t="str">
            <v>平均年齢</v>
          </cell>
          <cell r="I1201" t="str">
            <v>Average age</v>
          </cell>
          <cell r="J1201">
            <v>44.1</v>
          </cell>
          <cell r="K1201">
            <v>43</v>
          </cell>
          <cell r="L1201">
            <v>45.2</v>
          </cell>
          <cell r="M1201">
            <v>44.2</v>
          </cell>
          <cell r="O1201">
            <v>43.2</v>
          </cell>
          <cell r="P1201">
            <v>45.3</v>
          </cell>
          <cell r="Q1201">
            <v>43.5</v>
          </cell>
          <cell r="S1201">
            <v>42.3</v>
          </cell>
          <cell r="T1201">
            <v>44.8</v>
          </cell>
        </row>
        <row r="1202">
          <cell r="C1202" t="str">
            <v>年齢中位数</v>
          </cell>
          <cell r="I1202" t="str">
            <v>Median age</v>
          </cell>
          <cell r="J1202">
            <v>42.8</v>
          </cell>
          <cell r="K1202">
            <v>41.5</v>
          </cell>
          <cell r="L1202">
            <v>44.7</v>
          </cell>
          <cell r="M1202">
            <v>43.3</v>
          </cell>
          <cell r="O1202">
            <v>42</v>
          </cell>
          <cell r="P1202">
            <v>44.7</v>
          </cell>
          <cell r="Q1202">
            <v>42.9</v>
          </cell>
          <cell r="S1202">
            <v>41.6</v>
          </cell>
          <cell r="T1202">
            <v>44.5</v>
          </cell>
        </row>
        <row r="1203">
          <cell r="K1203" t="str">
            <v>13 123 江戸川区 Edogawa-ku</v>
          </cell>
          <cell r="O1203" t="str">
            <v>13 201 八王子市 Hachioji-shi</v>
          </cell>
          <cell r="S1203" t="str">
            <v>14 100 横 浜 市 Yokohama-shi</v>
          </cell>
        </row>
        <row r="1204">
          <cell r="C1204" t="str">
            <v xml:space="preserve">総数    </v>
          </cell>
          <cell r="I1204" t="str">
            <v>All ages</v>
          </cell>
          <cell r="J1204">
            <v>653900</v>
          </cell>
          <cell r="K1204">
            <v>328800</v>
          </cell>
          <cell r="L1204">
            <v>325000</v>
          </cell>
          <cell r="M1204">
            <v>560000</v>
          </cell>
          <cell r="O1204">
            <v>283500</v>
          </cell>
          <cell r="P1204">
            <v>276500</v>
          </cell>
          <cell r="Q1204">
            <v>3579100</v>
          </cell>
          <cell r="S1204">
            <v>1791600</v>
          </cell>
          <cell r="T1204">
            <v>1787600</v>
          </cell>
        </row>
        <row r="1205">
          <cell r="E1205" t="str">
            <v>0</v>
          </cell>
          <cell r="F1205" t="str">
            <v xml:space="preserve"> ～  4</v>
          </cell>
          <cell r="G1205" t="str">
            <v>歳</v>
          </cell>
          <cell r="I1205" t="str">
            <v>years old</v>
          </cell>
          <cell r="J1205">
            <v>31900</v>
          </cell>
          <cell r="K1205">
            <v>16400</v>
          </cell>
          <cell r="L1205">
            <v>15500</v>
          </cell>
          <cell r="M1205">
            <v>20200</v>
          </cell>
          <cell r="O1205">
            <v>9500</v>
          </cell>
          <cell r="P1205">
            <v>10700</v>
          </cell>
          <cell r="Q1205">
            <v>163400</v>
          </cell>
          <cell r="S1205">
            <v>83100</v>
          </cell>
          <cell r="T1205">
            <v>80300</v>
          </cell>
        </row>
        <row r="1206">
          <cell r="E1206" t="str">
            <v>5</v>
          </cell>
          <cell r="F1206" t="str">
            <v xml:space="preserve"> ～  9</v>
          </cell>
          <cell r="J1206">
            <v>39900</v>
          </cell>
          <cell r="K1206">
            <v>19900</v>
          </cell>
          <cell r="L1206">
            <v>20000</v>
          </cell>
          <cell r="M1206">
            <v>24500</v>
          </cell>
          <cell r="O1206">
            <v>13200</v>
          </cell>
          <cell r="P1206">
            <v>11300</v>
          </cell>
          <cell r="Q1206">
            <v>170200</v>
          </cell>
          <cell r="S1206">
            <v>86300</v>
          </cell>
          <cell r="T1206">
            <v>83900</v>
          </cell>
        </row>
        <row r="1207">
          <cell r="E1207" t="str">
            <v>10～14</v>
          </cell>
          <cell r="J1207">
            <v>28900</v>
          </cell>
          <cell r="K1207">
            <v>14800</v>
          </cell>
          <cell r="L1207">
            <v>14100</v>
          </cell>
          <cell r="M1207">
            <v>31200</v>
          </cell>
          <cell r="O1207">
            <v>15000</v>
          </cell>
          <cell r="P1207">
            <v>16200</v>
          </cell>
          <cell r="Q1207">
            <v>159200</v>
          </cell>
          <cell r="S1207">
            <v>81500</v>
          </cell>
          <cell r="T1207">
            <v>77700</v>
          </cell>
        </row>
        <row r="1208">
          <cell r="E1208" t="str">
            <v>15～19</v>
          </cell>
          <cell r="J1208">
            <v>28500</v>
          </cell>
          <cell r="K1208">
            <v>12400</v>
          </cell>
          <cell r="L1208">
            <v>16100</v>
          </cell>
          <cell r="M1208">
            <v>35200</v>
          </cell>
          <cell r="O1208">
            <v>18600</v>
          </cell>
          <cell r="P1208">
            <v>16600</v>
          </cell>
          <cell r="Q1208">
            <v>172400</v>
          </cell>
          <cell r="S1208">
            <v>89500</v>
          </cell>
          <cell r="T1208">
            <v>83000</v>
          </cell>
        </row>
        <row r="1209">
          <cell r="E1209" t="str">
            <v>20～24</v>
          </cell>
          <cell r="J1209">
            <v>35100</v>
          </cell>
          <cell r="K1209">
            <v>17900</v>
          </cell>
          <cell r="L1209">
            <v>17100</v>
          </cell>
          <cell r="M1209">
            <v>49900</v>
          </cell>
          <cell r="O1209">
            <v>28700</v>
          </cell>
          <cell r="P1209">
            <v>21200</v>
          </cell>
          <cell r="Q1209">
            <v>208800</v>
          </cell>
          <cell r="S1209">
            <v>113100</v>
          </cell>
          <cell r="T1209">
            <v>95700</v>
          </cell>
        </row>
        <row r="1210">
          <cell r="E1210" t="str">
            <v>25～29</v>
          </cell>
          <cell r="J1210">
            <v>50800</v>
          </cell>
          <cell r="K1210">
            <v>25600</v>
          </cell>
          <cell r="L1210">
            <v>25100</v>
          </cell>
          <cell r="M1210">
            <v>32900</v>
          </cell>
          <cell r="O1210">
            <v>19200</v>
          </cell>
          <cell r="P1210">
            <v>13800</v>
          </cell>
          <cell r="Q1210">
            <v>238800</v>
          </cell>
          <cell r="S1210">
            <v>122900</v>
          </cell>
          <cell r="T1210">
            <v>116000</v>
          </cell>
        </row>
        <row r="1211">
          <cell r="E1211" t="str">
            <v>30～34</v>
          </cell>
          <cell r="J1211">
            <v>63200</v>
          </cell>
          <cell r="K1211">
            <v>32500</v>
          </cell>
          <cell r="L1211">
            <v>30700</v>
          </cell>
          <cell r="M1211">
            <v>38800</v>
          </cell>
          <cell r="O1211">
            <v>19100</v>
          </cell>
          <cell r="P1211">
            <v>19700</v>
          </cell>
          <cell r="Q1211">
            <v>311200</v>
          </cell>
          <cell r="S1211">
            <v>155400</v>
          </cell>
          <cell r="T1211">
            <v>155800</v>
          </cell>
        </row>
        <row r="1212">
          <cell r="E1212" t="str">
            <v>35～39</v>
          </cell>
          <cell r="J1212">
            <v>65300</v>
          </cell>
          <cell r="K1212">
            <v>35500</v>
          </cell>
          <cell r="L1212">
            <v>29800</v>
          </cell>
          <cell r="M1212">
            <v>36600</v>
          </cell>
          <cell r="O1212">
            <v>18400</v>
          </cell>
          <cell r="P1212">
            <v>18200</v>
          </cell>
          <cell r="Q1212">
            <v>300100</v>
          </cell>
          <cell r="S1212">
            <v>154600</v>
          </cell>
          <cell r="T1212">
            <v>145400</v>
          </cell>
        </row>
        <row r="1213">
          <cell r="E1213" t="str">
            <v>40～44</v>
          </cell>
          <cell r="J1213">
            <v>47800</v>
          </cell>
          <cell r="K1213">
            <v>25600</v>
          </cell>
          <cell r="L1213">
            <v>22200</v>
          </cell>
          <cell r="M1213">
            <v>36600</v>
          </cell>
          <cell r="O1213">
            <v>17300</v>
          </cell>
          <cell r="P1213">
            <v>19200</v>
          </cell>
          <cell r="Q1213">
            <v>260100</v>
          </cell>
          <cell r="S1213">
            <v>134300</v>
          </cell>
          <cell r="T1213">
            <v>125700</v>
          </cell>
        </row>
        <row r="1214">
          <cell r="E1214" t="str">
            <v>45～49</v>
          </cell>
          <cell r="J1214">
            <v>33900</v>
          </cell>
          <cell r="K1214">
            <v>18300</v>
          </cell>
          <cell r="L1214">
            <v>15500</v>
          </cell>
          <cell r="M1214">
            <v>33000</v>
          </cell>
          <cell r="O1214">
            <v>17200</v>
          </cell>
          <cell r="P1214">
            <v>15800</v>
          </cell>
          <cell r="Q1214">
            <v>212400</v>
          </cell>
          <cell r="S1214">
            <v>108500</v>
          </cell>
          <cell r="T1214">
            <v>103800</v>
          </cell>
        </row>
        <row r="1215">
          <cell r="E1215" t="str">
            <v>50～54</v>
          </cell>
          <cell r="J1215">
            <v>35500</v>
          </cell>
          <cell r="K1215">
            <v>18900</v>
          </cell>
          <cell r="L1215">
            <v>16600</v>
          </cell>
          <cell r="M1215">
            <v>32900</v>
          </cell>
          <cell r="O1215">
            <v>15500</v>
          </cell>
          <cell r="P1215">
            <v>17400</v>
          </cell>
          <cell r="Q1215">
            <v>230600</v>
          </cell>
          <cell r="S1215">
            <v>113900</v>
          </cell>
          <cell r="T1215">
            <v>116700</v>
          </cell>
        </row>
        <row r="1216">
          <cell r="E1216" t="str">
            <v>55～59</v>
          </cell>
          <cell r="J1216">
            <v>48000</v>
          </cell>
          <cell r="K1216">
            <v>24500</v>
          </cell>
          <cell r="L1216">
            <v>23500</v>
          </cell>
          <cell r="M1216">
            <v>43700</v>
          </cell>
          <cell r="O1216">
            <v>21900</v>
          </cell>
          <cell r="P1216">
            <v>21800</v>
          </cell>
          <cell r="Q1216">
            <v>267000</v>
          </cell>
          <cell r="S1216">
            <v>136300</v>
          </cell>
          <cell r="T1216">
            <v>130600</v>
          </cell>
        </row>
        <row r="1217">
          <cell r="E1217" t="str">
            <v>60～64</v>
          </cell>
          <cell r="J1217">
            <v>41000</v>
          </cell>
          <cell r="K1217">
            <v>20500</v>
          </cell>
          <cell r="L1217">
            <v>20500</v>
          </cell>
          <cell r="M1217">
            <v>40300</v>
          </cell>
          <cell r="O1217">
            <v>19900</v>
          </cell>
          <cell r="P1217">
            <v>20500</v>
          </cell>
          <cell r="Q1217">
            <v>243000</v>
          </cell>
          <cell r="S1217">
            <v>119100</v>
          </cell>
          <cell r="T1217">
            <v>124000</v>
          </cell>
        </row>
        <row r="1218">
          <cell r="E1218" t="str">
            <v>65～69</v>
          </cell>
          <cell r="J1218">
            <v>38000</v>
          </cell>
          <cell r="K1218">
            <v>18300</v>
          </cell>
          <cell r="L1218">
            <v>19600</v>
          </cell>
          <cell r="M1218">
            <v>33000</v>
          </cell>
          <cell r="O1218">
            <v>17500</v>
          </cell>
          <cell r="P1218">
            <v>15500</v>
          </cell>
          <cell r="Q1218">
            <v>198400</v>
          </cell>
          <cell r="S1218">
            <v>95900</v>
          </cell>
          <cell r="T1218">
            <v>102500</v>
          </cell>
        </row>
        <row r="1219">
          <cell r="E1219" t="str">
            <v>70～74</v>
          </cell>
          <cell r="J1219">
            <v>30300</v>
          </cell>
          <cell r="K1219">
            <v>14800</v>
          </cell>
          <cell r="L1219">
            <v>15500</v>
          </cell>
          <cell r="M1219">
            <v>25900</v>
          </cell>
          <cell r="O1219">
            <v>13300</v>
          </cell>
          <cell r="P1219">
            <v>12600</v>
          </cell>
          <cell r="Q1219">
            <v>167100</v>
          </cell>
          <cell r="S1219">
            <v>80400</v>
          </cell>
          <cell r="T1219">
            <v>86700</v>
          </cell>
        </row>
        <row r="1220">
          <cell r="E1220" t="str">
            <v>75～79</v>
          </cell>
          <cell r="J1220">
            <v>16700</v>
          </cell>
          <cell r="K1220">
            <v>6800</v>
          </cell>
          <cell r="L1220">
            <v>9900</v>
          </cell>
          <cell r="M1220">
            <v>18200</v>
          </cell>
          <cell r="O1220">
            <v>8700</v>
          </cell>
          <cell r="P1220">
            <v>9500</v>
          </cell>
          <cell r="Q1220">
            <v>123700</v>
          </cell>
          <cell r="S1220">
            <v>57700</v>
          </cell>
          <cell r="T1220">
            <v>66000</v>
          </cell>
        </row>
        <row r="1221">
          <cell r="E1221" t="str">
            <v>80～84</v>
          </cell>
          <cell r="J1221">
            <v>9800</v>
          </cell>
          <cell r="K1221">
            <v>3100</v>
          </cell>
          <cell r="L1221">
            <v>6700</v>
          </cell>
          <cell r="M1221">
            <v>12100</v>
          </cell>
          <cell r="O1221">
            <v>4400</v>
          </cell>
          <cell r="P1221">
            <v>7700</v>
          </cell>
          <cell r="Q1221">
            <v>71400</v>
          </cell>
          <cell r="S1221">
            <v>28100</v>
          </cell>
          <cell r="T1221">
            <v>43300</v>
          </cell>
        </row>
        <row r="1222">
          <cell r="E1222" t="str">
            <v>85～89</v>
          </cell>
          <cell r="J1222">
            <v>6900</v>
          </cell>
          <cell r="K1222">
            <v>2100</v>
          </cell>
          <cell r="L1222">
            <v>4800</v>
          </cell>
          <cell r="M1222">
            <v>6900</v>
          </cell>
          <cell r="O1222">
            <v>2800</v>
          </cell>
          <cell r="P1222">
            <v>4200</v>
          </cell>
          <cell r="Q1222">
            <v>39400</v>
          </cell>
          <cell r="S1222">
            <v>11600</v>
          </cell>
          <cell r="T1222">
            <v>27800</v>
          </cell>
        </row>
        <row r="1223">
          <cell r="E1223" t="str">
            <v>90～94</v>
          </cell>
          <cell r="J1223">
            <v>1800</v>
          </cell>
          <cell r="K1223">
            <v>400</v>
          </cell>
          <cell r="L1223">
            <v>1400</v>
          </cell>
          <cell r="M1223">
            <v>2900</v>
          </cell>
          <cell r="O1223">
            <v>300</v>
          </cell>
          <cell r="P1223">
            <v>2600</v>
          </cell>
          <cell r="Q1223">
            <v>17800</v>
          </cell>
          <cell r="S1223">
            <v>6300</v>
          </cell>
          <cell r="T1223">
            <v>11500</v>
          </cell>
        </row>
        <row r="1224">
          <cell r="E1224" t="str">
            <v>95～99</v>
          </cell>
          <cell r="J1224">
            <v>400</v>
          </cell>
          <cell r="K1224">
            <v>100</v>
          </cell>
          <cell r="L1224">
            <v>300</v>
          </cell>
          <cell r="M1224">
            <v>800</v>
          </cell>
          <cell r="O1224">
            <v>300</v>
          </cell>
          <cell r="P1224">
            <v>500</v>
          </cell>
          <cell r="Q1224">
            <v>4000</v>
          </cell>
          <cell r="S1224">
            <v>1000</v>
          </cell>
          <cell r="T1224">
            <v>3000</v>
          </cell>
        </row>
        <row r="1225">
          <cell r="D1225" t="str">
            <v>100</v>
          </cell>
          <cell r="F1225" t="str">
            <v>歳以上</v>
          </cell>
          <cell r="I1225" t="str">
            <v>and over</v>
          </cell>
          <cell r="J1225" t="str">
            <v>-</v>
          </cell>
          <cell r="K1225" t="str">
            <v>-</v>
          </cell>
          <cell r="L1225" t="str">
            <v>-</v>
          </cell>
          <cell r="M1225">
            <v>200</v>
          </cell>
          <cell r="O1225" t="str">
            <v>-</v>
          </cell>
          <cell r="P1225">
            <v>100</v>
          </cell>
          <cell r="Q1225">
            <v>200</v>
          </cell>
          <cell r="S1225" t="str">
            <v>-</v>
          </cell>
          <cell r="T1225">
            <v>200</v>
          </cell>
        </row>
        <row r="1226">
          <cell r="D1226" t="str">
            <v>不詳</v>
          </cell>
          <cell r="I1226" t="str">
            <v xml:space="preserve">Not </v>
          </cell>
          <cell r="J1226">
            <v>100</v>
          </cell>
          <cell r="K1226">
            <v>100</v>
          </cell>
          <cell r="L1226" t="str">
            <v>-</v>
          </cell>
          <cell r="M1226">
            <v>4200</v>
          </cell>
          <cell r="O1226">
            <v>2600</v>
          </cell>
          <cell r="P1226">
            <v>1500</v>
          </cell>
          <cell r="Q1226">
            <v>19900</v>
          </cell>
          <cell r="S1226">
            <v>12000</v>
          </cell>
          <cell r="T1226">
            <v>8000</v>
          </cell>
        </row>
        <row r="1227">
          <cell r="I1227" t="str">
            <v>　reported</v>
          </cell>
        </row>
        <row r="1228">
          <cell r="D1228" t="str">
            <v xml:space="preserve">（再掲）   </v>
          </cell>
          <cell r="I1228" t="str">
            <v>(Recount)</v>
          </cell>
        </row>
        <row r="1229">
          <cell r="E1229" t="str">
            <v>15歳未</v>
          </cell>
          <cell r="G1229" t="str">
            <v>満</v>
          </cell>
          <cell r="I1229" t="str">
            <v>Under</v>
          </cell>
          <cell r="J1229">
            <v>100800</v>
          </cell>
          <cell r="K1229">
            <v>51100</v>
          </cell>
          <cell r="L1229">
            <v>49700</v>
          </cell>
          <cell r="M1229">
            <v>75900</v>
          </cell>
          <cell r="O1229">
            <v>37700</v>
          </cell>
          <cell r="P1229">
            <v>38300</v>
          </cell>
          <cell r="Q1229">
            <v>492800</v>
          </cell>
          <cell r="S1229">
            <v>251000</v>
          </cell>
          <cell r="T1229">
            <v>241800</v>
          </cell>
        </row>
        <row r="1230">
          <cell r="E1230" t="str">
            <v>15～64</v>
          </cell>
          <cell r="G1230" t="str">
            <v>歳</v>
          </cell>
          <cell r="J1230">
            <v>449000</v>
          </cell>
          <cell r="K1230">
            <v>231800</v>
          </cell>
          <cell r="L1230">
            <v>217200</v>
          </cell>
          <cell r="M1230">
            <v>379900</v>
          </cell>
          <cell r="O1230">
            <v>195900</v>
          </cell>
          <cell r="P1230">
            <v>184000</v>
          </cell>
          <cell r="Q1230">
            <v>2444300</v>
          </cell>
          <cell r="S1230">
            <v>1247600</v>
          </cell>
          <cell r="T1230">
            <v>1196700</v>
          </cell>
        </row>
        <row r="1231">
          <cell r="E1231" t="str">
            <v>65歳以</v>
          </cell>
          <cell r="G1231" t="str">
            <v>上</v>
          </cell>
          <cell r="I1231" t="str">
            <v>and over</v>
          </cell>
          <cell r="J1231">
            <v>104000</v>
          </cell>
          <cell r="K1231">
            <v>45800</v>
          </cell>
          <cell r="L1231">
            <v>58200</v>
          </cell>
          <cell r="M1231">
            <v>100000</v>
          </cell>
          <cell r="O1231">
            <v>47300</v>
          </cell>
          <cell r="P1231">
            <v>52700</v>
          </cell>
          <cell r="Q1231">
            <v>622100</v>
          </cell>
          <cell r="S1231">
            <v>281000</v>
          </cell>
          <cell r="T1231">
            <v>341100</v>
          </cell>
        </row>
        <row r="1232">
          <cell r="F1232" t="str">
            <v xml:space="preserve">75歳以上    </v>
          </cell>
          <cell r="I1232" t="str">
            <v>and over</v>
          </cell>
          <cell r="J1232">
            <v>35700</v>
          </cell>
          <cell r="K1232">
            <v>12600</v>
          </cell>
          <cell r="L1232">
            <v>23100</v>
          </cell>
          <cell r="M1232">
            <v>41100</v>
          </cell>
          <cell r="O1232">
            <v>16500</v>
          </cell>
          <cell r="P1232">
            <v>24600</v>
          </cell>
          <cell r="Q1232">
            <v>256600</v>
          </cell>
          <cell r="S1232">
            <v>104700</v>
          </cell>
          <cell r="T1232">
            <v>151800</v>
          </cell>
        </row>
        <row r="1233">
          <cell r="F1233" t="str">
            <v xml:space="preserve">　85歳以上    </v>
          </cell>
          <cell r="I1233" t="str">
            <v>and over</v>
          </cell>
          <cell r="J1233">
            <v>9200</v>
          </cell>
          <cell r="K1233">
            <v>2600</v>
          </cell>
          <cell r="L1233">
            <v>6500</v>
          </cell>
          <cell r="M1233">
            <v>10900</v>
          </cell>
          <cell r="O1233">
            <v>3400</v>
          </cell>
          <cell r="P1233">
            <v>7500</v>
          </cell>
          <cell r="Q1233">
            <v>61400</v>
          </cell>
          <cell r="S1233">
            <v>18900</v>
          </cell>
          <cell r="T1233">
            <v>42500</v>
          </cell>
        </row>
        <row r="1234">
          <cell r="C1234" t="str">
            <v>平均年齢</v>
          </cell>
          <cell r="I1234" t="str">
            <v>Average age</v>
          </cell>
          <cell r="J1234">
            <v>40.4</v>
          </cell>
          <cell r="K1234">
            <v>39.700000000000003</v>
          </cell>
          <cell r="L1234">
            <v>41.1</v>
          </cell>
          <cell r="M1234">
            <v>41.8</v>
          </cell>
          <cell r="O1234">
            <v>40.9</v>
          </cell>
          <cell r="P1234">
            <v>42.8</v>
          </cell>
          <cell r="Q1234">
            <v>42</v>
          </cell>
          <cell r="S1234">
            <v>41.1</v>
          </cell>
          <cell r="T1234">
            <v>43</v>
          </cell>
        </row>
        <row r="1235">
          <cell r="C1235" t="str">
            <v>年齢中位数</v>
          </cell>
          <cell r="I1235" t="str">
            <v>Median age</v>
          </cell>
          <cell r="J1235">
            <v>38.4</v>
          </cell>
          <cell r="K1235">
            <v>38.200000000000003</v>
          </cell>
          <cell r="L1235">
            <v>38.6</v>
          </cell>
          <cell r="M1235">
            <v>41.4</v>
          </cell>
          <cell r="O1235">
            <v>39.5</v>
          </cell>
          <cell r="P1235">
            <v>42.8</v>
          </cell>
          <cell r="Q1235">
            <v>41</v>
          </cell>
          <cell r="S1235">
            <v>40.1</v>
          </cell>
          <cell r="T1235">
            <v>41.9</v>
          </cell>
        </row>
        <row r="1236">
          <cell r="K1236" t="str">
            <v>14 130 川 崎 市 Kawasaki-shi</v>
          </cell>
          <cell r="O1236" t="str">
            <v>14 209 相模原市 Sagamihara-shi</v>
          </cell>
          <cell r="S1236" t="str">
            <v>15 201 新 潟 市 Niigata-shi</v>
          </cell>
        </row>
        <row r="1237">
          <cell r="C1237" t="str">
            <v xml:space="preserve">総数    </v>
          </cell>
          <cell r="I1237" t="str">
            <v>All ages</v>
          </cell>
          <cell r="J1237">
            <v>1327000</v>
          </cell>
          <cell r="K1237">
            <v>687100</v>
          </cell>
          <cell r="L1237">
            <v>639900</v>
          </cell>
          <cell r="M1237">
            <v>628600</v>
          </cell>
          <cell r="O1237">
            <v>322700</v>
          </cell>
          <cell r="P1237">
            <v>306000</v>
          </cell>
          <cell r="Q1237">
            <v>785100</v>
          </cell>
          <cell r="S1237">
            <v>378500</v>
          </cell>
          <cell r="T1237">
            <v>406600</v>
          </cell>
        </row>
        <row r="1238">
          <cell r="E1238" t="str">
            <v>0</v>
          </cell>
          <cell r="F1238" t="str">
            <v xml:space="preserve"> ～  4</v>
          </cell>
          <cell r="G1238" t="str">
            <v>歳</v>
          </cell>
          <cell r="I1238" t="str">
            <v>years old</v>
          </cell>
          <cell r="J1238">
            <v>65600</v>
          </cell>
          <cell r="K1238">
            <v>33900</v>
          </cell>
          <cell r="L1238">
            <v>31700</v>
          </cell>
          <cell r="M1238">
            <v>29900</v>
          </cell>
          <cell r="O1238">
            <v>16500</v>
          </cell>
          <cell r="P1238">
            <v>13400</v>
          </cell>
          <cell r="Q1238">
            <v>34000</v>
          </cell>
          <cell r="S1238">
            <v>17500</v>
          </cell>
          <cell r="T1238">
            <v>16500</v>
          </cell>
        </row>
        <row r="1239">
          <cell r="E1239" t="str">
            <v>5</v>
          </cell>
          <cell r="F1239" t="str">
            <v xml:space="preserve"> ～  9</v>
          </cell>
          <cell r="J1239">
            <v>59300</v>
          </cell>
          <cell r="K1239">
            <v>32700</v>
          </cell>
          <cell r="L1239">
            <v>26600</v>
          </cell>
          <cell r="M1239">
            <v>31700</v>
          </cell>
          <cell r="O1239">
            <v>16300</v>
          </cell>
          <cell r="P1239">
            <v>15400</v>
          </cell>
          <cell r="Q1239">
            <v>37600</v>
          </cell>
          <cell r="S1239">
            <v>18300</v>
          </cell>
          <cell r="T1239">
            <v>19300</v>
          </cell>
        </row>
        <row r="1240">
          <cell r="E1240" t="str">
            <v>10～14</v>
          </cell>
          <cell r="J1240">
            <v>58400</v>
          </cell>
          <cell r="K1240">
            <v>28100</v>
          </cell>
          <cell r="L1240">
            <v>30300</v>
          </cell>
          <cell r="M1240">
            <v>29200</v>
          </cell>
          <cell r="O1240">
            <v>15600</v>
          </cell>
          <cell r="P1240">
            <v>13600</v>
          </cell>
          <cell r="Q1240">
            <v>37000</v>
          </cell>
          <cell r="S1240">
            <v>17800</v>
          </cell>
          <cell r="T1240">
            <v>19200</v>
          </cell>
        </row>
        <row r="1241">
          <cell r="E1241" t="str">
            <v>15～19</v>
          </cell>
          <cell r="J1241">
            <v>59400</v>
          </cell>
          <cell r="K1241">
            <v>30300</v>
          </cell>
          <cell r="L1241">
            <v>29100</v>
          </cell>
          <cell r="M1241">
            <v>31900</v>
          </cell>
          <cell r="O1241">
            <v>16700</v>
          </cell>
          <cell r="P1241">
            <v>15200</v>
          </cell>
          <cell r="Q1241">
            <v>46300</v>
          </cell>
          <cell r="S1241">
            <v>24900</v>
          </cell>
          <cell r="T1241">
            <v>21400</v>
          </cell>
        </row>
        <row r="1242">
          <cell r="E1242" t="str">
            <v>20～24</v>
          </cell>
          <cell r="J1242">
            <v>90100</v>
          </cell>
          <cell r="K1242">
            <v>51200</v>
          </cell>
          <cell r="L1242">
            <v>38900</v>
          </cell>
          <cell r="M1242">
            <v>44900</v>
          </cell>
          <cell r="O1242">
            <v>24400</v>
          </cell>
          <cell r="P1242">
            <v>20500</v>
          </cell>
          <cell r="Q1242">
            <v>46600</v>
          </cell>
          <cell r="S1242">
            <v>24300</v>
          </cell>
          <cell r="T1242">
            <v>22300</v>
          </cell>
        </row>
        <row r="1243">
          <cell r="E1243" t="str">
            <v>25～29</v>
          </cell>
          <cell r="J1243">
            <v>114300</v>
          </cell>
          <cell r="K1243">
            <v>63600</v>
          </cell>
          <cell r="L1243">
            <v>50700</v>
          </cell>
          <cell r="M1243">
            <v>48400</v>
          </cell>
          <cell r="O1243">
            <v>25100</v>
          </cell>
          <cell r="P1243">
            <v>23300</v>
          </cell>
          <cell r="Q1243">
            <v>48400</v>
          </cell>
          <cell r="S1243">
            <v>23900</v>
          </cell>
          <cell r="T1243">
            <v>24500</v>
          </cell>
        </row>
        <row r="1244">
          <cell r="E1244" t="str">
            <v>30～34</v>
          </cell>
          <cell r="J1244">
            <v>130800</v>
          </cell>
          <cell r="K1244">
            <v>69600</v>
          </cell>
          <cell r="L1244">
            <v>61200</v>
          </cell>
          <cell r="M1244">
            <v>59600</v>
          </cell>
          <cell r="O1244">
            <v>32000</v>
          </cell>
          <cell r="P1244">
            <v>27600</v>
          </cell>
          <cell r="Q1244">
            <v>55000</v>
          </cell>
          <cell r="S1244">
            <v>29000</v>
          </cell>
          <cell r="T1244">
            <v>26000</v>
          </cell>
        </row>
        <row r="1245">
          <cell r="E1245" t="str">
            <v>35～39</v>
          </cell>
          <cell r="J1245">
            <v>120100</v>
          </cell>
          <cell r="K1245">
            <v>62800</v>
          </cell>
          <cell r="L1245">
            <v>57300</v>
          </cell>
          <cell r="M1245">
            <v>52000</v>
          </cell>
          <cell r="O1245">
            <v>27600</v>
          </cell>
          <cell r="P1245">
            <v>24300</v>
          </cell>
          <cell r="Q1245">
            <v>54800</v>
          </cell>
          <cell r="S1245">
            <v>26900</v>
          </cell>
          <cell r="T1245">
            <v>28000</v>
          </cell>
        </row>
        <row r="1246">
          <cell r="E1246" t="str">
            <v>40～44</v>
          </cell>
          <cell r="J1246">
            <v>101900</v>
          </cell>
          <cell r="K1246">
            <v>55100</v>
          </cell>
          <cell r="L1246">
            <v>46800</v>
          </cell>
          <cell r="M1246">
            <v>40900</v>
          </cell>
          <cell r="O1246">
            <v>22000</v>
          </cell>
          <cell r="P1246">
            <v>18900</v>
          </cell>
          <cell r="Q1246">
            <v>51200</v>
          </cell>
          <cell r="S1246">
            <v>25000</v>
          </cell>
          <cell r="T1246">
            <v>26200</v>
          </cell>
        </row>
        <row r="1247">
          <cell r="E1247" t="str">
            <v>45～49</v>
          </cell>
          <cell r="J1247">
            <v>76100</v>
          </cell>
          <cell r="K1247">
            <v>42900</v>
          </cell>
          <cell r="L1247">
            <v>33200</v>
          </cell>
          <cell r="M1247">
            <v>34600</v>
          </cell>
          <cell r="O1247">
            <v>18500</v>
          </cell>
          <cell r="P1247">
            <v>16100</v>
          </cell>
          <cell r="Q1247">
            <v>44200</v>
          </cell>
          <cell r="S1247">
            <v>22600</v>
          </cell>
          <cell r="T1247">
            <v>21600</v>
          </cell>
        </row>
        <row r="1248">
          <cell r="E1248" t="str">
            <v>50～54</v>
          </cell>
          <cell r="J1248">
            <v>82600</v>
          </cell>
          <cell r="K1248">
            <v>43400</v>
          </cell>
          <cell r="L1248">
            <v>39200</v>
          </cell>
          <cell r="M1248">
            <v>39100</v>
          </cell>
          <cell r="O1248">
            <v>19100</v>
          </cell>
          <cell r="P1248">
            <v>20000</v>
          </cell>
          <cell r="Q1248">
            <v>52600</v>
          </cell>
          <cell r="S1248">
            <v>27100</v>
          </cell>
          <cell r="T1248">
            <v>25500</v>
          </cell>
        </row>
        <row r="1249">
          <cell r="E1249" t="str">
            <v>55～59</v>
          </cell>
          <cell r="J1249">
            <v>93200</v>
          </cell>
          <cell r="K1249">
            <v>47300</v>
          </cell>
          <cell r="L1249">
            <v>45900</v>
          </cell>
          <cell r="M1249">
            <v>46700</v>
          </cell>
          <cell r="O1249">
            <v>23200</v>
          </cell>
          <cell r="P1249">
            <v>23500</v>
          </cell>
          <cell r="Q1249">
            <v>61800</v>
          </cell>
          <cell r="S1249">
            <v>30100</v>
          </cell>
          <cell r="T1249">
            <v>31700</v>
          </cell>
        </row>
        <row r="1250">
          <cell r="E1250" t="str">
            <v>60～64</v>
          </cell>
          <cell r="J1250">
            <v>77500</v>
          </cell>
          <cell r="K1250">
            <v>39000</v>
          </cell>
          <cell r="L1250">
            <v>38500</v>
          </cell>
          <cell r="M1250">
            <v>43200</v>
          </cell>
          <cell r="O1250">
            <v>21300</v>
          </cell>
          <cell r="P1250">
            <v>21900</v>
          </cell>
          <cell r="Q1250">
            <v>50400</v>
          </cell>
          <cell r="S1250">
            <v>23900</v>
          </cell>
          <cell r="T1250">
            <v>26600</v>
          </cell>
        </row>
        <row r="1251">
          <cell r="E1251" t="str">
            <v>65～69</v>
          </cell>
          <cell r="J1251">
            <v>64900</v>
          </cell>
          <cell r="K1251">
            <v>32200</v>
          </cell>
          <cell r="L1251">
            <v>32700</v>
          </cell>
          <cell r="M1251">
            <v>34600</v>
          </cell>
          <cell r="O1251">
            <v>16500</v>
          </cell>
          <cell r="P1251">
            <v>18100</v>
          </cell>
          <cell r="Q1251">
            <v>44200</v>
          </cell>
          <cell r="S1251">
            <v>20200</v>
          </cell>
          <cell r="T1251">
            <v>24000</v>
          </cell>
        </row>
        <row r="1252">
          <cell r="E1252" t="str">
            <v>70～74</v>
          </cell>
          <cell r="J1252">
            <v>47700</v>
          </cell>
          <cell r="K1252">
            <v>21200</v>
          </cell>
          <cell r="L1252">
            <v>26500</v>
          </cell>
          <cell r="M1252">
            <v>26200</v>
          </cell>
          <cell r="O1252">
            <v>12700</v>
          </cell>
          <cell r="P1252">
            <v>13600</v>
          </cell>
          <cell r="Q1252">
            <v>40900</v>
          </cell>
          <cell r="S1252">
            <v>18600</v>
          </cell>
          <cell r="T1252">
            <v>22300</v>
          </cell>
        </row>
        <row r="1253">
          <cell r="E1253" t="str">
            <v>75～79</v>
          </cell>
          <cell r="J1253">
            <v>39200</v>
          </cell>
          <cell r="K1253">
            <v>17000</v>
          </cell>
          <cell r="L1253">
            <v>22200</v>
          </cell>
          <cell r="M1253">
            <v>16400</v>
          </cell>
          <cell r="O1253">
            <v>7800</v>
          </cell>
          <cell r="P1253">
            <v>8600</v>
          </cell>
          <cell r="Q1253">
            <v>36300</v>
          </cell>
          <cell r="S1253">
            <v>14500</v>
          </cell>
          <cell r="T1253">
            <v>21800</v>
          </cell>
        </row>
        <row r="1254">
          <cell r="E1254" t="str">
            <v>80～84</v>
          </cell>
          <cell r="J1254">
            <v>25000</v>
          </cell>
          <cell r="K1254">
            <v>10600</v>
          </cell>
          <cell r="L1254">
            <v>14400</v>
          </cell>
          <cell r="M1254">
            <v>9100</v>
          </cell>
          <cell r="O1254">
            <v>4000</v>
          </cell>
          <cell r="P1254">
            <v>5100</v>
          </cell>
          <cell r="Q1254">
            <v>20100</v>
          </cell>
          <cell r="S1254">
            <v>6800</v>
          </cell>
          <cell r="T1254">
            <v>13300</v>
          </cell>
        </row>
        <row r="1255">
          <cell r="E1255" t="str">
            <v>85～89</v>
          </cell>
          <cell r="J1255">
            <v>14200</v>
          </cell>
          <cell r="K1255">
            <v>4300</v>
          </cell>
          <cell r="L1255">
            <v>9900</v>
          </cell>
          <cell r="M1255">
            <v>6000</v>
          </cell>
          <cell r="O1255">
            <v>1700</v>
          </cell>
          <cell r="P1255">
            <v>4200</v>
          </cell>
          <cell r="Q1255">
            <v>13800</v>
          </cell>
          <cell r="S1255">
            <v>4100</v>
          </cell>
          <cell r="T1255">
            <v>9700</v>
          </cell>
        </row>
        <row r="1256">
          <cell r="E1256" t="str">
            <v>90～94</v>
          </cell>
          <cell r="J1256">
            <v>4900</v>
          </cell>
          <cell r="K1256">
            <v>1300</v>
          </cell>
          <cell r="L1256">
            <v>3500</v>
          </cell>
          <cell r="M1256">
            <v>2800</v>
          </cell>
          <cell r="O1256">
            <v>800</v>
          </cell>
          <cell r="P1256">
            <v>2000</v>
          </cell>
          <cell r="Q1256">
            <v>6700</v>
          </cell>
          <cell r="S1256">
            <v>1600</v>
          </cell>
          <cell r="T1256">
            <v>5100</v>
          </cell>
        </row>
        <row r="1257">
          <cell r="E1257" t="str">
            <v>95～99</v>
          </cell>
          <cell r="J1257">
            <v>1500</v>
          </cell>
          <cell r="K1257">
            <v>400</v>
          </cell>
          <cell r="L1257">
            <v>1200</v>
          </cell>
          <cell r="M1257">
            <v>1000</v>
          </cell>
          <cell r="O1257">
            <v>500</v>
          </cell>
          <cell r="P1257">
            <v>500</v>
          </cell>
          <cell r="Q1257">
            <v>1700</v>
          </cell>
          <cell r="S1257">
            <v>300</v>
          </cell>
          <cell r="T1257">
            <v>1300</v>
          </cell>
        </row>
        <row r="1258">
          <cell r="D1258" t="str">
            <v>100</v>
          </cell>
          <cell r="F1258" t="str">
            <v>歳以上</v>
          </cell>
          <cell r="I1258" t="str">
            <v>and over</v>
          </cell>
          <cell r="J1258">
            <v>100</v>
          </cell>
          <cell r="K1258">
            <v>100</v>
          </cell>
          <cell r="L1258">
            <v>100</v>
          </cell>
          <cell r="M1258" t="str">
            <v>-</v>
          </cell>
          <cell r="O1258" t="str">
            <v>-</v>
          </cell>
          <cell r="P1258" t="str">
            <v>-</v>
          </cell>
          <cell r="Q1258">
            <v>100</v>
          </cell>
          <cell r="S1258" t="str">
            <v>-</v>
          </cell>
          <cell r="T1258">
            <v>100</v>
          </cell>
        </row>
        <row r="1259">
          <cell r="D1259" t="str">
            <v>不詳</v>
          </cell>
          <cell r="I1259" t="str">
            <v xml:space="preserve">Not </v>
          </cell>
          <cell r="J1259" t="str">
            <v>-</v>
          </cell>
          <cell r="K1259" t="str">
            <v>-</v>
          </cell>
          <cell r="L1259" t="str">
            <v>-</v>
          </cell>
          <cell r="M1259">
            <v>300</v>
          </cell>
          <cell r="O1259">
            <v>200</v>
          </cell>
          <cell r="P1259">
            <v>100</v>
          </cell>
          <cell r="Q1259">
            <v>1600</v>
          </cell>
          <cell r="S1259">
            <v>1300</v>
          </cell>
          <cell r="T1259">
            <v>400</v>
          </cell>
        </row>
        <row r="1260">
          <cell r="I1260" t="str">
            <v xml:space="preserve"> reported</v>
          </cell>
        </row>
        <row r="1261">
          <cell r="D1261" t="str">
            <v xml:space="preserve">（再掲）    </v>
          </cell>
          <cell r="I1261" t="str">
            <v>(Recount)</v>
          </cell>
        </row>
        <row r="1262">
          <cell r="E1262" t="str">
            <v xml:space="preserve">15歳未満    </v>
          </cell>
          <cell r="I1262" t="str">
            <v>Under</v>
          </cell>
          <cell r="J1262">
            <v>183300</v>
          </cell>
          <cell r="K1262">
            <v>94700</v>
          </cell>
          <cell r="L1262">
            <v>88600</v>
          </cell>
          <cell r="M1262">
            <v>90800</v>
          </cell>
          <cell r="O1262">
            <v>48400</v>
          </cell>
          <cell r="P1262">
            <v>42400</v>
          </cell>
          <cell r="Q1262">
            <v>108600</v>
          </cell>
          <cell r="S1262">
            <v>53600</v>
          </cell>
          <cell r="T1262">
            <v>54900</v>
          </cell>
        </row>
        <row r="1263">
          <cell r="E1263" t="str">
            <v>15～64</v>
          </cell>
          <cell r="G1263" t="str">
            <v>歳</v>
          </cell>
          <cell r="J1263">
            <v>946000</v>
          </cell>
          <cell r="K1263">
            <v>505300</v>
          </cell>
          <cell r="L1263">
            <v>440800</v>
          </cell>
          <cell r="M1263">
            <v>441300</v>
          </cell>
          <cell r="O1263">
            <v>230000</v>
          </cell>
          <cell r="P1263">
            <v>211200</v>
          </cell>
          <cell r="Q1263">
            <v>511300</v>
          </cell>
          <cell r="S1263">
            <v>257700</v>
          </cell>
          <cell r="T1263">
            <v>253600</v>
          </cell>
        </row>
        <row r="1264">
          <cell r="E1264" t="str">
            <v>65歳以上</v>
          </cell>
          <cell r="I1264" t="str">
            <v>and over</v>
          </cell>
          <cell r="J1264">
            <v>197600</v>
          </cell>
          <cell r="K1264">
            <v>87100</v>
          </cell>
          <cell r="L1264">
            <v>110500</v>
          </cell>
          <cell r="M1264">
            <v>96200</v>
          </cell>
          <cell r="O1264">
            <v>44000</v>
          </cell>
          <cell r="P1264">
            <v>52200</v>
          </cell>
          <cell r="Q1264">
            <v>163600</v>
          </cell>
          <cell r="S1264">
            <v>66000</v>
          </cell>
          <cell r="T1264">
            <v>97600</v>
          </cell>
        </row>
        <row r="1265">
          <cell r="F1265" t="str">
            <v xml:space="preserve">75歳以上    </v>
          </cell>
          <cell r="I1265" t="str">
            <v>and over</v>
          </cell>
          <cell r="J1265">
            <v>85000</v>
          </cell>
          <cell r="K1265">
            <v>33700</v>
          </cell>
          <cell r="L1265">
            <v>51400</v>
          </cell>
          <cell r="M1265">
            <v>35400</v>
          </cell>
          <cell r="O1265">
            <v>14900</v>
          </cell>
          <cell r="P1265">
            <v>20500</v>
          </cell>
          <cell r="Q1265">
            <v>78500</v>
          </cell>
          <cell r="S1265">
            <v>27200</v>
          </cell>
          <cell r="T1265">
            <v>51300</v>
          </cell>
        </row>
        <row r="1266">
          <cell r="F1266" t="str">
            <v xml:space="preserve"> 85歳以上    </v>
          </cell>
          <cell r="I1266" t="str">
            <v>and over</v>
          </cell>
          <cell r="J1266">
            <v>20800</v>
          </cell>
          <cell r="K1266">
            <v>6100</v>
          </cell>
          <cell r="L1266">
            <v>14700</v>
          </cell>
          <cell r="M1266">
            <v>9800</v>
          </cell>
          <cell r="O1266">
            <v>3000</v>
          </cell>
          <cell r="P1266">
            <v>6800</v>
          </cell>
          <cell r="Q1266">
            <v>22200</v>
          </cell>
          <cell r="S1266">
            <v>6000</v>
          </cell>
          <cell r="T1266">
            <v>16200</v>
          </cell>
        </row>
        <row r="1267">
          <cell r="C1267" t="str">
            <v>平均年齢</v>
          </cell>
          <cell r="I1267" t="str">
            <v>Average age</v>
          </cell>
          <cell r="J1267">
            <v>40.4</v>
          </cell>
          <cell r="K1267">
            <v>39.299999999999997</v>
          </cell>
          <cell r="L1267">
            <v>41.5</v>
          </cell>
          <cell r="M1267">
            <v>40.4</v>
          </cell>
          <cell r="O1267">
            <v>39.299999999999997</v>
          </cell>
          <cell r="P1267">
            <v>41.6</v>
          </cell>
          <cell r="Q1267">
            <v>43.4</v>
          </cell>
          <cell r="S1267">
            <v>41.6</v>
          </cell>
          <cell r="T1267">
            <v>45.1</v>
          </cell>
        </row>
        <row r="1268">
          <cell r="C1268" t="str">
            <v>年齢中位数</v>
          </cell>
          <cell r="I1268" t="str">
            <v>Median age</v>
          </cell>
          <cell r="J1268">
            <v>38.299999999999997</v>
          </cell>
          <cell r="K1268">
            <v>37.6</v>
          </cell>
          <cell r="L1268">
            <v>39.299999999999997</v>
          </cell>
          <cell r="M1268">
            <v>38.5</v>
          </cell>
          <cell r="O1268">
            <v>37.299999999999997</v>
          </cell>
          <cell r="P1268">
            <v>39.9</v>
          </cell>
          <cell r="Q1268">
            <v>43.2</v>
          </cell>
          <cell r="S1268">
            <v>41.3</v>
          </cell>
          <cell r="T1268">
            <v>45</v>
          </cell>
        </row>
        <row r="1269">
          <cell r="K1269" t="str">
            <v>22 100 静 岡 市 Shizuoka-shi</v>
          </cell>
          <cell r="O1269" t="str">
            <v>22 202 浜 松 市 Hamamatsu-shi</v>
          </cell>
          <cell r="S1269" t="str">
            <v>23 100 名古屋市 Nagoya-shi</v>
          </cell>
        </row>
        <row r="1270">
          <cell r="C1270" t="str">
            <v xml:space="preserve">総数    </v>
          </cell>
          <cell r="I1270" t="str">
            <v>All ages</v>
          </cell>
          <cell r="J1270">
            <v>700900</v>
          </cell>
          <cell r="K1270">
            <v>339900</v>
          </cell>
          <cell r="L1270">
            <v>361000</v>
          </cell>
          <cell r="M1270">
            <v>804100</v>
          </cell>
          <cell r="O1270">
            <v>395400</v>
          </cell>
          <cell r="P1270">
            <v>408700</v>
          </cell>
          <cell r="Q1270">
            <v>2214900</v>
          </cell>
          <cell r="S1270">
            <v>1102700</v>
          </cell>
          <cell r="T1270">
            <v>1112300</v>
          </cell>
        </row>
        <row r="1271">
          <cell r="E1271" t="str">
            <v>0</v>
          </cell>
          <cell r="F1271" t="str">
            <v xml:space="preserve"> ～  4</v>
          </cell>
          <cell r="G1271" t="str">
            <v>歳</v>
          </cell>
          <cell r="I1271" t="str">
            <v>years old</v>
          </cell>
          <cell r="J1271">
            <v>29800</v>
          </cell>
          <cell r="K1271">
            <v>14700</v>
          </cell>
          <cell r="L1271">
            <v>15100</v>
          </cell>
          <cell r="M1271">
            <v>32300</v>
          </cell>
          <cell r="O1271">
            <v>16100</v>
          </cell>
          <cell r="P1271">
            <v>16200</v>
          </cell>
          <cell r="Q1271">
            <v>98200</v>
          </cell>
          <cell r="S1271">
            <v>51100</v>
          </cell>
          <cell r="T1271">
            <v>47100</v>
          </cell>
        </row>
        <row r="1272">
          <cell r="E1272" t="str">
            <v>5</v>
          </cell>
          <cell r="F1272" t="str">
            <v xml:space="preserve"> ～  9</v>
          </cell>
          <cell r="J1272">
            <v>35100</v>
          </cell>
          <cell r="K1272">
            <v>16300</v>
          </cell>
          <cell r="L1272">
            <v>18800</v>
          </cell>
          <cell r="M1272">
            <v>37400</v>
          </cell>
          <cell r="O1272">
            <v>18500</v>
          </cell>
          <cell r="P1272">
            <v>18900</v>
          </cell>
          <cell r="Q1272">
            <v>101400</v>
          </cell>
          <cell r="S1272">
            <v>53700</v>
          </cell>
          <cell r="T1272">
            <v>47700</v>
          </cell>
        </row>
        <row r="1273">
          <cell r="E1273" t="str">
            <v>10～14</v>
          </cell>
          <cell r="J1273">
            <v>32900</v>
          </cell>
          <cell r="K1273">
            <v>16800</v>
          </cell>
          <cell r="L1273">
            <v>16100</v>
          </cell>
          <cell r="M1273">
            <v>42200</v>
          </cell>
          <cell r="O1273">
            <v>22200</v>
          </cell>
          <cell r="P1273">
            <v>20000</v>
          </cell>
          <cell r="Q1273">
            <v>100800</v>
          </cell>
          <cell r="S1273">
            <v>50400</v>
          </cell>
          <cell r="T1273">
            <v>50500</v>
          </cell>
        </row>
        <row r="1274">
          <cell r="E1274" t="str">
            <v>15～19</v>
          </cell>
          <cell r="J1274">
            <v>34000</v>
          </cell>
          <cell r="K1274">
            <v>15800</v>
          </cell>
          <cell r="L1274">
            <v>18200</v>
          </cell>
          <cell r="M1274">
            <v>37000</v>
          </cell>
          <cell r="O1274">
            <v>19700</v>
          </cell>
          <cell r="P1274">
            <v>17400</v>
          </cell>
          <cell r="Q1274">
            <v>116000</v>
          </cell>
          <cell r="S1274">
            <v>61800</v>
          </cell>
          <cell r="T1274">
            <v>54300</v>
          </cell>
        </row>
        <row r="1275">
          <cell r="E1275" t="str">
            <v>20～24</v>
          </cell>
          <cell r="J1275">
            <v>32500</v>
          </cell>
          <cell r="K1275">
            <v>17300</v>
          </cell>
          <cell r="L1275">
            <v>15200</v>
          </cell>
          <cell r="M1275">
            <v>36400</v>
          </cell>
          <cell r="O1275">
            <v>17500</v>
          </cell>
          <cell r="P1275">
            <v>18900</v>
          </cell>
          <cell r="Q1275">
            <v>136100</v>
          </cell>
          <cell r="S1275">
            <v>70300</v>
          </cell>
          <cell r="T1275">
            <v>65800</v>
          </cell>
        </row>
        <row r="1276">
          <cell r="E1276" t="str">
            <v>25～29</v>
          </cell>
          <cell r="J1276">
            <v>37900</v>
          </cell>
          <cell r="K1276">
            <v>19900</v>
          </cell>
          <cell r="L1276">
            <v>18000</v>
          </cell>
          <cell r="M1276">
            <v>46800</v>
          </cell>
          <cell r="O1276">
            <v>23500</v>
          </cell>
          <cell r="P1276">
            <v>23200</v>
          </cell>
          <cell r="Q1276">
            <v>151600</v>
          </cell>
          <cell r="S1276">
            <v>78600</v>
          </cell>
          <cell r="T1276">
            <v>73000</v>
          </cell>
        </row>
        <row r="1277">
          <cell r="E1277" t="str">
            <v>30～34</v>
          </cell>
          <cell r="J1277">
            <v>54500</v>
          </cell>
          <cell r="K1277">
            <v>25800</v>
          </cell>
          <cell r="L1277">
            <v>28700</v>
          </cell>
          <cell r="M1277">
            <v>54100</v>
          </cell>
          <cell r="O1277">
            <v>28500</v>
          </cell>
          <cell r="P1277">
            <v>25600</v>
          </cell>
          <cell r="Q1277">
            <v>174600</v>
          </cell>
          <cell r="S1277">
            <v>83800</v>
          </cell>
          <cell r="T1277">
            <v>90800</v>
          </cell>
        </row>
        <row r="1278">
          <cell r="E1278" t="str">
            <v>35～39</v>
          </cell>
          <cell r="J1278">
            <v>52200</v>
          </cell>
          <cell r="K1278">
            <v>27700</v>
          </cell>
          <cell r="L1278">
            <v>24500</v>
          </cell>
          <cell r="M1278">
            <v>56200</v>
          </cell>
          <cell r="O1278">
            <v>29600</v>
          </cell>
          <cell r="P1278">
            <v>26500</v>
          </cell>
          <cell r="Q1278">
            <v>158400</v>
          </cell>
          <cell r="S1278">
            <v>81800</v>
          </cell>
          <cell r="T1278">
            <v>76600</v>
          </cell>
        </row>
        <row r="1279">
          <cell r="E1279" t="str">
            <v>40～44</v>
          </cell>
          <cell r="J1279">
            <v>45300</v>
          </cell>
          <cell r="K1279">
            <v>23600</v>
          </cell>
          <cell r="L1279">
            <v>21700</v>
          </cell>
          <cell r="M1279">
            <v>55600</v>
          </cell>
          <cell r="O1279">
            <v>28900</v>
          </cell>
          <cell r="P1279">
            <v>26700</v>
          </cell>
          <cell r="Q1279">
            <v>151000</v>
          </cell>
          <cell r="S1279">
            <v>77000</v>
          </cell>
          <cell r="T1279">
            <v>74000</v>
          </cell>
        </row>
        <row r="1280">
          <cell r="E1280" t="str">
            <v>45～49</v>
          </cell>
          <cell r="J1280">
            <v>43800</v>
          </cell>
          <cell r="K1280">
            <v>23300</v>
          </cell>
          <cell r="L1280">
            <v>20400</v>
          </cell>
          <cell r="M1280">
            <v>48900</v>
          </cell>
          <cell r="O1280">
            <v>25400</v>
          </cell>
          <cell r="P1280">
            <v>23400</v>
          </cell>
          <cell r="Q1280">
            <v>133600</v>
          </cell>
          <cell r="S1280">
            <v>71800</v>
          </cell>
          <cell r="T1280">
            <v>61800</v>
          </cell>
        </row>
        <row r="1281">
          <cell r="E1281" t="str">
            <v>50～54</v>
          </cell>
          <cell r="J1281">
            <v>47900</v>
          </cell>
          <cell r="K1281">
            <v>25400</v>
          </cell>
          <cell r="L1281">
            <v>22500</v>
          </cell>
          <cell r="M1281">
            <v>50700</v>
          </cell>
          <cell r="O1281">
            <v>25700</v>
          </cell>
          <cell r="P1281">
            <v>25000</v>
          </cell>
          <cell r="Q1281">
            <v>140100</v>
          </cell>
          <cell r="S1281">
            <v>70700</v>
          </cell>
          <cell r="T1281">
            <v>69400</v>
          </cell>
        </row>
        <row r="1282">
          <cell r="E1282" t="str">
            <v>55～59</v>
          </cell>
          <cell r="J1282">
            <v>54900</v>
          </cell>
          <cell r="K1282">
            <v>25700</v>
          </cell>
          <cell r="L1282">
            <v>29200</v>
          </cell>
          <cell r="M1282">
            <v>64300</v>
          </cell>
          <cell r="O1282">
            <v>31000</v>
          </cell>
          <cell r="P1282">
            <v>33200</v>
          </cell>
          <cell r="Q1282">
            <v>169800</v>
          </cell>
          <cell r="S1282">
            <v>86400</v>
          </cell>
          <cell r="T1282">
            <v>83400</v>
          </cell>
        </row>
        <row r="1283">
          <cell r="E1283" t="str">
            <v>60～64</v>
          </cell>
          <cell r="J1283">
            <v>57300</v>
          </cell>
          <cell r="K1283">
            <v>26500</v>
          </cell>
          <cell r="L1283">
            <v>30800</v>
          </cell>
          <cell r="M1283">
            <v>57700</v>
          </cell>
          <cell r="O1283">
            <v>28400</v>
          </cell>
          <cell r="P1283">
            <v>29300</v>
          </cell>
          <cell r="Q1283">
            <v>149300</v>
          </cell>
          <cell r="S1283">
            <v>72500</v>
          </cell>
          <cell r="T1283">
            <v>76800</v>
          </cell>
        </row>
        <row r="1284">
          <cell r="E1284" t="str">
            <v>65～69</v>
          </cell>
          <cell r="J1284">
            <v>44300</v>
          </cell>
          <cell r="K1284">
            <v>22400</v>
          </cell>
          <cell r="L1284">
            <v>21900</v>
          </cell>
          <cell r="M1284">
            <v>52500</v>
          </cell>
          <cell r="O1284">
            <v>24500</v>
          </cell>
          <cell r="P1284">
            <v>28000</v>
          </cell>
          <cell r="Q1284">
            <v>125600</v>
          </cell>
          <cell r="S1284">
            <v>60900</v>
          </cell>
          <cell r="T1284">
            <v>64700</v>
          </cell>
        </row>
        <row r="1285">
          <cell r="E1285" t="str">
            <v>70～74</v>
          </cell>
          <cell r="J1285">
            <v>34400</v>
          </cell>
          <cell r="K1285">
            <v>16400</v>
          </cell>
          <cell r="L1285">
            <v>17900</v>
          </cell>
          <cell r="M1285">
            <v>45800</v>
          </cell>
          <cell r="O1285">
            <v>21200</v>
          </cell>
          <cell r="P1285">
            <v>24600</v>
          </cell>
          <cell r="Q1285">
            <v>113800</v>
          </cell>
          <cell r="S1285">
            <v>54200</v>
          </cell>
          <cell r="T1285">
            <v>59600</v>
          </cell>
        </row>
        <row r="1286">
          <cell r="E1286" t="str">
            <v>75～79</v>
          </cell>
          <cell r="J1286">
            <v>29100</v>
          </cell>
          <cell r="K1286">
            <v>11900</v>
          </cell>
          <cell r="L1286">
            <v>17200</v>
          </cell>
          <cell r="M1286">
            <v>40600</v>
          </cell>
          <cell r="O1286">
            <v>18000</v>
          </cell>
          <cell r="P1286">
            <v>22600</v>
          </cell>
          <cell r="Q1286">
            <v>88300</v>
          </cell>
          <cell r="S1286">
            <v>39300</v>
          </cell>
          <cell r="T1286">
            <v>49100</v>
          </cell>
        </row>
        <row r="1287">
          <cell r="E1287" t="str">
            <v>80～84</v>
          </cell>
          <cell r="J1287">
            <v>18000</v>
          </cell>
          <cell r="K1287">
            <v>5900</v>
          </cell>
          <cell r="L1287">
            <v>12100</v>
          </cell>
          <cell r="M1287">
            <v>21800</v>
          </cell>
          <cell r="O1287">
            <v>8200</v>
          </cell>
          <cell r="P1287">
            <v>13700</v>
          </cell>
          <cell r="Q1287">
            <v>56600</v>
          </cell>
          <cell r="S1287">
            <v>20600</v>
          </cell>
          <cell r="T1287">
            <v>36000</v>
          </cell>
        </row>
        <row r="1288">
          <cell r="E1288" t="str">
            <v>85～89</v>
          </cell>
          <cell r="J1288">
            <v>11400</v>
          </cell>
          <cell r="K1288">
            <v>3200</v>
          </cell>
          <cell r="L1288">
            <v>8200</v>
          </cell>
          <cell r="M1288">
            <v>13400</v>
          </cell>
          <cell r="O1288">
            <v>5100</v>
          </cell>
          <cell r="P1288">
            <v>8300</v>
          </cell>
          <cell r="Q1288">
            <v>25600</v>
          </cell>
          <cell r="S1288">
            <v>7700</v>
          </cell>
          <cell r="T1288">
            <v>17900</v>
          </cell>
        </row>
        <row r="1289">
          <cell r="E1289" t="str">
            <v>90～94</v>
          </cell>
          <cell r="J1289">
            <v>4800</v>
          </cell>
          <cell r="K1289">
            <v>1300</v>
          </cell>
          <cell r="L1289">
            <v>3500</v>
          </cell>
          <cell r="M1289">
            <v>7800</v>
          </cell>
          <cell r="O1289">
            <v>2300</v>
          </cell>
          <cell r="P1289">
            <v>5500</v>
          </cell>
          <cell r="Q1289">
            <v>12700</v>
          </cell>
          <cell r="S1289">
            <v>4300</v>
          </cell>
          <cell r="T1289">
            <v>8500</v>
          </cell>
        </row>
        <row r="1290">
          <cell r="E1290" t="str">
            <v>95～99</v>
          </cell>
          <cell r="J1290">
            <v>900</v>
          </cell>
          <cell r="K1290" t="str">
            <v>-</v>
          </cell>
          <cell r="L1290">
            <v>800</v>
          </cell>
          <cell r="M1290">
            <v>1600</v>
          </cell>
          <cell r="O1290">
            <v>300</v>
          </cell>
          <cell r="P1290">
            <v>1300</v>
          </cell>
          <cell r="Q1290">
            <v>2500</v>
          </cell>
          <cell r="S1290">
            <v>500</v>
          </cell>
          <cell r="T1290">
            <v>2100</v>
          </cell>
        </row>
        <row r="1291">
          <cell r="D1291" t="str">
            <v>100</v>
          </cell>
          <cell r="F1291" t="str">
            <v>歳以上</v>
          </cell>
          <cell r="I1291" t="str">
            <v>and over</v>
          </cell>
          <cell r="J1291">
            <v>100</v>
          </cell>
          <cell r="K1291" t="str">
            <v>-</v>
          </cell>
          <cell r="L1291" t="str">
            <v>-</v>
          </cell>
          <cell r="M1291">
            <v>100</v>
          </cell>
          <cell r="O1291" t="str">
            <v>-</v>
          </cell>
          <cell r="P1291">
            <v>100</v>
          </cell>
          <cell r="Q1291">
            <v>500</v>
          </cell>
          <cell r="S1291" t="str">
            <v>-</v>
          </cell>
          <cell r="T1291">
            <v>500</v>
          </cell>
        </row>
        <row r="1292">
          <cell r="D1292" t="str">
            <v>不詳</v>
          </cell>
          <cell r="I1292" t="str">
            <v xml:space="preserve">Not </v>
          </cell>
          <cell r="J1292" t="str">
            <v>-</v>
          </cell>
          <cell r="K1292" t="str">
            <v>-</v>
          </cell>
          <cell r="L1292" t="str">
            <v>-</v>
          </cell>
          <cell r="M1292">
            <v>900</v>
          </cell>
          <cell r="O1292">
            <v>700</v>
          </cell>
          <cell r="P1292">
            <v>300</v>
          </cell>
          <cell r="Q1292">
            <v>8200</v>
          </cell>
          <cell r="S1292">
            <v>5500</v>
          </cell>
          <cell r="T1292">
            <v>2800</v>
          </cell>
        </row>
        <row r="1293">
          <cell r="I1293" t="str">
            <v>　reported</v>
          </cell>
        </row>
        <row r="1294">
          <cell r="D1294" t="str">
            <v xml:space="preserve">（再掲）   </v>
          </cell>
          <cell r="I1294" t="str">
            <v>(Recount)</v>
          </cell>
        </row>
        <row r="1295">
          <cell r="E1295" t="str">
            <v>15歳未</v>
          </cell>
          <cell r="G1295" t="str">
            <v>満</v>
          </cell>
          <cell r="I1295" t="str">
            <v>Under</v>
          </cell>
          <cell r="J1295">
            <v>97800</v>
          </cell>
          <cell r="K1295">
            <v>47800</v>
          </cell>
          <cell r="L1295">
            <v>50000</v>
          </cell>
          <cell r="M1295">
            <v>111900</v>
          </cell>
          <cell r="O1295">
            <v>56800</v>
          </cell>
          <cell r="P1295">
            <v>55100</v>
          </cell>
          <cell r="Q1295">
            <v>300500</v>
          </cell>
          <cell r="S1295">
            <v>155200</v>
          </cell>
          <cell r="T1295">
            <v>145300</v>
          </cell>
        </row>
        <row r="1296">
          <cell r="E1296" t="str">
            <v>15～64</v>
          </cell>
          <cell r="G1296" t="str">
            <v>歳</v>
          </cell>
          <cell r="J1296">
            <v>460200</v>
          </cell>
          <cell r="K1296">
            <v>231000</v>
          </cell>
          <cell r="L1296">
            <v>229300</v>
          </cell>
          <cell r="M1296">
            <v>507600</v>
          </cell>
          <cell r="O1296">
            <v>258300</v>
          </cell>
          <cell r="P1296">
            <v>249300</v>
          </cell>
          <cell r="Q1296">
            <v>1480600</v>
          </cell>
          <cell r="S1296">
            <v>754700</v>
          </cell>
          <cell r="T1296">
            <v>725900</v>
          </cell>
        </row>
        <row r="1297">
          <cell r="E1297" t="str">
            <v>65歳以</v>
          </cell>
          <cell r="G1297" t="str">
            <v>上</v>
          </cell>
          <cell r="I1297" t="str">
            <v>and over</v>
          </cell>
          <cell r="J1297">
            <v>142900</v>
          </cell>
          <cell r="K1297">
            <v>61200</v>
          </cell>
          <cell r="L1297">
            <v>81700</v>
          </cell>
          <cell r="M1297">
            <v>183600</v>
          </cell>
          <cell r="O1297">
            <v>79700</v>
          </cell>
          <cell r="P1297">
            <v>104000</v>
          </cell>
          <cell r="Q1297">
            <v>425700</v>
          </cell>
          <cell r="S1297">
            <v>187300</v>
          </cell>
          <cell r="T1297">
            <v>238300</v>
          </cell>
        </row>
        <row r="1298">
          <cell r="F1298" t="str">
            <v xml:space="preserve">75歳以上    </v>
          </cell>
          <cell r="I1298" t="str">
            <v>and over</v>
          </cell>
          <cell r="J1298">
            <v>64200</v>
          </cell>
          <cell r="K1298">
            <v>22300</v>
          </cell>
          <cell r="L1298">
            <v>41900</v>
          </cell>
          <cell r="M1298">
            <v>85300</v>
          </cell>
          <cell r="O1298">
            <v>33900</v>
          </cell>
          <cell r="P1298">
            <v>51400</v>
          </cell>
          <cell r="Q1298">
            <v>186300</v>
          </cell>
          <cell r="S1298">
            <v>72300</v>
          </cell>
          <cell r="T1298">
            <v>114000</v>
          </cell>
        </row>
        <row r="1299">
          <cell r="F1299" t="str">
            <v xml:space="preserve">　85歳以上    </v>
          </cell>
          <cell r="I1299" t="str">
            <v>and over</v>
          </cell>
          <cell r="J1299">
            <v>17100</v>
          </cell>
          <cell r="K1299">
            <v>4500</v>
          </cell>
          <cell r="L1299">
            <v>12600</v>
          </cell>
          <cell r="M1299">
            <v>22900</v>
          </cell>
          <cell r="O1299">
            <v>7700</v>
          </cell>
          <cell r="P1299">
            <v>15200</v>
          </cell>
          <cell r="Q1299">
            <v>41300</v>
          </cell>
          <cell r="S1299">
            <v>12500</v>
          </cell>
          <cell r="T1299">
            <v>28900</v>
          </cell>
        </row>
        <row r="1300">
          <cell r="C1300" t="str">
            <v>平均年齢</v>
          </cell>
          <cell r="I1300" t="str">
            <v>Average age</v>
          </cell>
          <cell r="J1300">
            <v>44</v>
          </cell>
          <cell r="K1300">
            <v>42.8</v>
          </cell>
          <cell r="L1300">
            <v>45.1</v>
          </cell>
          <cell r="M1300">
            <v>44.8</v>
          </cell>
          <cell r="O1300">
            <v>43.5</v>
          </cell>
          <cell r="P1300">
            <v>46.1</v>
          </cell>
          <cell r="Q1300">
            <v>42.7</v>
          </cell>
          <cell r="S1300">
            <v>41.5</v>
          </cell>
          <cell r="T1300">
            <v>43.9</v>
          </cell>
        </row>
        <row r="1301">
          <cell r="C1301" t="str">
            <v>年齢中位数</v>
          </cell>
          <cell r="I1301" t="str">
            <v>Median age</v>
          </cell>
          <cell r="J1301">
            <v>44.6</v>
          </cell>
          <cell r="K1301">
            <v>43.2</v>
          </cell>
          <cell r="L1301">
            <v>46</v>
          </cell>
          <cell r="M1301">
            <v>45.4</v>
          </cell>
          <cell r="O1301">
            <v>43.7</v>
          </cell>
          <cell r="P1301">
            <v>47.5</v>
          </cell>
          <cell r="Q1301">
            <v>42.1</v>
          </cell>
          <cell r="S1301">
            <v>41.1</v>
          </cell>
          <cell r="T1301">
            <v>43.2</v>
          </cell>
        </row>
        <row r="1302">
          <cell r="K1302" t="str">
            <v>26 100 京 都 市 Kyoto-shi</v>
          </cell>
          <cell r="O1302" t="str">
            <v>27 100 大 阪 市 Osaka-shi</v>
          </cell>
          <cell r="S1302" t="str">
            <v>27 201 堺    市 Sakai-shi</v>
          </cell>
        </row>
        <row r="1303">
          <cell r="C1303" t="str">
            <v xml:space="preserve">総数    </v>
          </cell>
          <cell r="I1303" t="str">
            <v>All ages</v>
          </cell>
          <cell r="J1303">
            <v>1474600</v>
          </cell>
          <cell r="K1303">
            <v>691300</v>
          </cell>
          <cell r="L1303">
            <v>783400</v>
          </cell>
          <cell r="M1303">
            <v>2628400</v>
          </cell>
          <cell r="O1303">
            <v>1272700</v>
          </cell>
          <cell r="P1303">
            <v>1355700</v>
          </cell>
          <cell r="Q1303">
            <v>831100</v>
          </cell>
          <cell r="S1303">
            <v>393400</v>
          </cell>
          <cell r="T1303">
            <v>437700</v>
          </cell>
        </row>
        <row r="1304">
          <cell r="E1304" t="str">
            <v>0</v>
          </cell>
          <cell r="F1304" t="str">
            <v xml:space="preserve"> ～  4</v>
          </cell>
          <cell r="G1304" t="str">
            <v>歳</v>
          </cell>
          <cell r="I1304" t="str">
            <v>years old</v>
          </cell>
          <cell r="J1304">
            <v>56000</v>
          </cell>
          <cell r="K1304">
            <v>26300</v>
          </cell>
          <cell r="L1304">
            <v>29700</v>
          </cell>
          <cell r="M1304">
            <v>108500</v>
          </cell>
          <cell r="O1304">
            <v>56100</v>
          </cell>
          <cell r="P1304">
            <v>52300</v>
          </cell>
          <cell r="Q1304">
            <v>36800</v>
          </cell>
          <cell r="S1304">
            <v>18800</v>
          </cell>
          <cell r="T1304">
            <v>17900</v>
          </cell>
        </row>
        <row r="1305">
          <cell r="E1305" t="str">
            <v>5</v>
          </cell>
          <cell r="F1305" t="str">
            <v xml:space="preserve"> ～  9</v>
          </cell>
          <cell r="J1305">
            <v>66400</v>
          </cell>
          <cell r="K1305">
            <v>30800</v>
          </cell>
          <cell r="L1305">
            <v>35500</v>
          </cell>
          <cell r="M1305">
            <v>111900</v>
          </cell>
          <cell r="O1305">
            <v>57200</v>
          </cell>
          <cell r="P1305">
            <v>54700</v>
          </cell>
          <cell r="Q1305">
            <v>40700</v>
          </cell>
          <cell r="S1305">
            <v>18800</v>
          </cell>
          <cell r="T1305">
            <v>21900</v>
          </cell>
        </row>
        <row r="1306">
          <cell r="E1306" t="str">
            <v>10～14</v>
          </cell>
          <cell r="J1306">
            <v>58800</v>
          </cell>
          <cell r="K1306">
            <v>28000</v>
          </cell>
          <cell r="L1306">
            <v>30800</v>
          </cell>
          <cell r="M1306">
            <v>103100</v>
          </cell>
          <cell r="O1306">
            <v>53200</v>
          </cell>
          <cell r="P1306">
            <v>49800</v>
          </cell>
          <cell r="Q1306">
            <v>41400</v>
          </cell>
          <cell r="S1306">
            <v>22800</v>
          </cell>
          <cell r="T1306">
            <v>18600</v>
          </cell>
        </row>
        <row r="1307">
          <cell r="E1307" t="str">
            <v>15～19</v>
          </cell>
          <cell r="J1307">
            <v>80700</v>
          </cell>
          <cell r="K1307">
            <v>39200</v>
          </cell>
          <cell r="L1307">
            <v>41500</v>
          </cell>
          <cell r="M1307">
            <v>126000</v>
          </cell>
          <cell r="O1307">
            <v>64000</v>
          </cell>
          <cell r="P1307">
            <v>62000</v>
          </cell>
          <cell r="Q1307">
            <v>40000</v>
          </cell>
          <cell r="S1307">
            <v>20000</v>
          </cell>
          <cell r="T1307">
            <v>20000</v>
          </cell>
        </row>
        <row r="1308">
          <cell r="E1308" t="str">
            <v>20～24</v>
          </cell>
          <cell r="J1308">
            <v>102200</v>
          </cell>
          <cell r="K1308">
            <v>52700</v>
          </cell>
          <cell r="L1308">
            <v>49500</v>
          </cell>
          <cell r="M1308">
            <v>156700</v>
          </cell>
          <cell r="O1308">
            <v>78400</v>
          </cell>
          <cell r="P1308">
            <v>78300</v>
          </cell>
          <cell r="Q1308">
            <v>41600</v>
          </cell>
          <cell r="S1308">
            <v>20000</v>
          </cell>
          <cell r="T1308">
            <v>21600</v>
          </cell>
        </row>
        <row r="1309">
          <cell r="E1309" t="str">
            <v>25～29</v>
          </cell>
          <cell r="J1309">
            <v>95900</v>
          </cell>
          <cell r="K1309">
            <v>48600</v>
          </cell>
          <cell r="L1309">
            <v>47200</v>
          </cell>
          <cell r="M1309">
            <v>184800</v>
          </cell>
          <cell r="O1309">
            <v>92400</v>
          </cell>
          <cell r="P1309">
            <v>92400</v>
          </cell>
          <cell r="Q1309">
            <v>52900</v>
          </cell>
          <cell r="S1309">
            <v>25400</v>
          </cell>
          <cell r="T1309">
            <v>27600</v>
          </cell>
        </row>
        <row r="1310">
          <cell r="E1310" t="str">
            <v>30～34</v>
          </cell>
          <cell r="J1310">
            <v>112700</v>
          </cell>
          <cell r="K1310">
            <v>56300</v>
          </cell>
          <cell r="L1310">
            <v>56400</v>
          </cell>
          <cell r="M1310">
            <v>210800</v>
          </cell>
          <cell r="O1310">
            <v>103500</v>
          </cell>
          <cell r="P1310">
            <v>107300</v>
          </cell>
          <cell r="Q1310">
            <v>67100</v>
          </cell>
          <cell r="S1310">
            <v>32300</v>
          </cell>
          <cell r="T1310">
            <v>34800</v>
          </cell>
        </row>
        <row r="1311">
          <cell r="E1311" t="str">
            <v>35～39</v>
          </cell>
          <cell r="J1311">
            <v>103100</v>
          </cell>
          <cell r="K1311">
            <v>49900</v>
          </cell>
          <cell r="L1311">
            <v>53200</v>
          </cell>
          <cell r="M1311">
            <v>193700</v>
          </cell>
          <cell r="O1311">
            <v>96800</v>
          </cell>
          <cell r="P1311">
            <v>96900</v>
          </cell>
          <cell r="Q1311">
            <v>58800</v>
          </cell>
          <cell r="S1311">
            <v>28600</v>
          </cell>
          <cell r="T1311">
            <v>30200</v>
          </cell>
        </row>
        <row r="1312">
          <cell r="E1312" t="str">
            <v>40～44</v>
          </cell>
          <cell r="J1312">
            <v>90600</v>
          </cell>
          <cell r="K1312">
            <v>43400</v>
          </cell>
          <cell r="L1312">
            <v>47200</v>
          </cell>
          <cell r="M1312">
            <v>156600</v>
          </cell>
          <cell r="O1312">
            <v>76700</v>
          </cell>
          <cell r="P1312">
            <v>79800</v>
          </cell>
          <cell r="Q1312">
            <v>55300</v>
          </cell>
          <cell r="S1312">
            <v>26100</v>
          </cell>
          <cell r="T1312">
            <v>29200</v>
          </cell>
        </row>
        <row r="1313">
          <cell r="E1313" t="str">
            <v>45～49</v>
          </cell>
          <cell r="J1313">
            <v>79400</v>
          </cell>
          <cell r="K1313">
            <v>37700</v>
          </cell>
          <cell r="L1313">
            <v>41700</v>
          </cell>
          <cell r="M1313">
            <v>142700</v>
          </cell>
          <cell r="O1313">
            <v>71500</v>
          </cell>
          <cell r="P1313">
            <v>71200</v>
          </cell>
          <cell r="Q1313">
            <v>44900</v>
          </cell>
          <cell r="S1313">
            <v>22200</v>
          </cell>
          <cell r="T1313">
            <v>22700</v>
          </cell>
        </row>
        <row r="1314">
          <cell r="E1314" t="str">
            <v>50～54</v>
          </cell>
          <cell r="J1314">
            <v>85300</v>
          </cell>
          <cell r="K1314">
            <v>40900</v>
          </cell>
          <cell r="L1314">
            <v>44400</v>
          </cell>
          <cell r="M1314">
            <v>162800</v>
          </cell>
          <cell r="O1314">
            <v>81300</v>
          </cell>
          <cell r="P1314">
            <v>81500</v>
          </cell>
          <cell r="Q1314">
            <v>54300</v>
          </cell>
          <cell r="S1314">
            <v>24500</v>
          </cell>
          <cell r="T1314">
            <v>29900</v>
          </cell>
        </row>
        <row r="1315">
          <cell r="E1315" t="str">
            <v>55～59</v>
          </cell>
          <cell r="J1315">
            <v>122300</v>
          </cell>
          <cell r="K1315">
            <v>56300</v>
          </cell>
          <cell r="L1315">
            <v>66000</v>
          </cell>
          <cell r="M1315">
            <v>215100</v>
          </cell>
          <cell r="O1315">
            <v>111200</v>
          </cell>
          <cell r="P1315">
            <v>103900</v>
          </cell>
          <cell r="Q1315">
            <v>69700</v>
          </cell>
          <cell r="S1315">
            <v>33300</v>
          </cell>
          <cell r="T1315">
            <v>36400</v>
          </cell>
        </row>
        <row r="1316">
          <cell r="E1316" t="str">
            <v>60～64</v>
          </cell>
          <cell r="J1316">
            <v>109900</v>
          </cell>
          <cell r="K1316">
            <v>51100</v>
          </cell>
          <cell r="L1316">
            <v>58800</v>
          </cell>
          <cell r="M1316">
            <v>189200</v>
          </cell>
          <cell r="O1316">
            <v>88000</v>
          </cell>
          <cell r="P1316">
            <v>101200</v>
          </cell>
          <cell r="Q1316">
            <v>67000</v>
          </cell>
          <cell r="S1316">
            <v>31300</v>
          </cell>
          <cell r="T1316">
            <v>35700</v>
          </cell>
        </row>
        <row r="1317">
          <cell r="E1317" t="str">
            <v>65～69</v>
          </cell>
          <cell r="J1317">
            <v>92400</v>
          </cell>
          <cell r="K1317">
            <v>44500</v>
          </cell>
          <cell r="L1317">
            <v>47900</v>
          </cell>
          <cell r="M1317">
            <v>177200</v>
          </cell>
          <cell r="O1317">
            <v>83000</v>
          </cell>
          <cell r="P1317">
            <v>94200</v>
          </cell>
          <cell r="Q1317">
            <v>57200</v>
          </cell>
          <cell r="S1317">
            <v>28600</v>
          </cell>
          <cell r="T1317">
            <v>28700</v>
          </cell>
        </row>
        <row r="1318">
          <cell r="E1318" t="str">
            <v>70～74</v>
          </cell>
          <cell r="J1318">
            <v>79100</v>
          </cell>
          <cell r="K1318">
            <v>36300</v>
          </cell>
          <cell r="L1318">
            <v>42800</v>
          </cell>
          <cell r="M1318">
            <v>149600</v>
          </cell>
          <cell r="O1318">
            <v>69500</v>
          </cell>
          <cell r="P1318">
            <v>80100</v>
          </cell>
          <cell r="Q1318">
            <v>41000</v>
          </cell>
          <cell r="S1318">
            <v>17900</v>
          </cell>
          <cell r="T1318">
            <v>23100</v>
          </cell>
        </row>
        <row r="1319">
          <cell r="E1319" t="str">
            <v>75～79</v>
          </cell>
          <cell r="J1319">
            <v>58200</v>
          </cell>
          <cell r="K1319">
            <v>25000</v>
          </cell>
          <cell r="L1319">
            <v>33200</v>
          </cell>
          <cell r="M1319">
            <v>108700</v>
          </cell>
          <cell r="O1319">
            <v>47200</v>
          </cell>
          <cell r="P1319">
            <v>61500</v>
          </cell>
          <cell r="Q1319">
            <v>28700</v>
          </cell>
          <cell r="S1319">
            <v>12800</v>
          </cell>
          <cell r="T1319">
            <v>15900</v>
          </cell>
        </row>
        <row r="1320">
          <cell r="E1320" t="str">
            <v>80～84</v>
          </cell>
          <cell r="J1320">
            <v>43400</v>
          </cell>
          <cell r="K1320">
            <v>14400</v>
          </cell>
          <cell r="L1320">
            <v>29000</v>
          </cell>
          <cell r="M1320">
            <v>70100</v>
          </cell>
          <cell r="O1320">
            <v>24800</v>
          </cell>
          <cell r="P1320">
            <v>45300</v>
          </cell>
          <cell r="Q1320">
            <v>14600</v>
          </cell>
          <cell r="S1320">
            <v>4400</v>
          </cell>
          <cell r="T1320">
            <v>10200</v>
          </cell>
        </row>
        <row r="1321">
          <cell r="E1321" t="str">
            <v>85～89</v>
          </cell>
          <cell r="J1321">
            <v>24300</v>
          </cell>
          <cell r="K1321">
            <v>6300</v>
          </cell>
          <cell r="L1321">
            <v>18000</v>
          </cell>
          <cell r="M1321">
            <v>36200</v>
          </cell>
          <cell r="O1321">
            <v>9500</v>
          </cell>
          <cell r="P1321">
            <v>26700</v>
          </cell>
          <cell r="Q1321">
            <v>9400</v>
          </cell>
          <cell r="S1321">
            <v>2400</v>
          </cell>
          <cell r="T1321">
            <v>7000</v>
          </cell>
        </row>
        <row r="1322">
          <cell r="E1322" t="str">
            <v>90～94</v>
          </cell>
          <cell r="J1322">
            <v>10500</v>
          </cell>
          <cell r="K1322">
            <v>2800</v>
          </cell>
          <cell r="L1322">
            <v>7700</v>
          </cell>
          <cell r="M1322">
            <v>14400</v>
          </cell>
          <cell r="O1322">
            <v>4000</v>
          </cell>
          <cell r="P1322">
            <v>10300</v>
          </cell>
          <cell r="Q1322">
            <v>4400</v>
          </cell>
          <cell r="S1322">
            <v>900</v>
          </cell>
          <cell r="T1322">
            <v>3500</v>
          </cell>
        </row>
        <row r="1323">
          <cell r="E1323" t="str">
            <v>95～99</v>
          </cell>
          <cell r="J1323">
            <v>3000</v>
          </cell>
          <cell r="K1323">
            <v>400</v>
          </cell>
          <cell r="L1323">
            <v>2600</v>
          </cell>
          <cell r="M1323">
            <v>3900</v>
          </cell>
          <cell r="O1323">
            <v>500</v>
          </cell>
          <cell r="P1323">
            <v>3300</v>
          </cell>
          <cell r="Q1323">
            <v>1400</v>
          </cell>
          <cell r="S1323">
            <v>100</v>
          </cell>
          <cell r="T1323">
            <v>1300</v>
          </cell>
        </row>
        <row r="1324">
          <cell r="D1324" t="str">
            <v>100</v>
          </cell>
          <cell r="F1324" t="str">
            <v>歳以上</v>
          </cell>
          <cell r="I1324" t="str">
            <v>and over</v>
          </cell>
          <cell r="J1324">
            <v>200</v>
          </cell>
          <cell r="K1324" t="str">
            <v>-</v>
          </cell>
          <cell r="L1324">
            <v>200</v>
          </cell>
          <cell r="M1324">
            <v>200</v>
          </cell>
          <cell r="O1324" t="str">
            <v>-</v>
          </cell>
          <cell r="P1324">
            <v>200</v>
          </cell>
          <cell r="Q1324">
            <v>200</v>
          </cell>
          <cell r="S1324" t="str">
            <v>-</v>
          </cell>
          <cell r="T1324">
            <v>100</v>
          </cell>
        </row>
        <row r="1325">
          <cell r="D1325" t="str">
            <v>不詳</v>
          </cell>
          <cell r="I1325" t="str">
            <v xml:space="preserve">Not </v>
          </cell>
          <cell r="J1325">
            <v>300</v>
          </cell>
          <cell r="K1325">
            <v>300</v>
          </cell>
          <cell r="L1325">
            <v>100</v>
          </cell>
          <cell r="M1325">
            <v>6300</v>
          </cell>
          <cell r="O1325">
            <v>3800</v>
          </cell>
          <cell r="P1325">
            <v>2500</v>
          </cell>
          <cell r="Q1325">
            <v>3800</v>
          </cell>
          <cell r="S1325">
            <v>2300</v>
          </cell>
          <cell r="T1325">
            <v>1500</v>
          </cell>
        </row>
        <row r="1326">
          <cell r="I1326" t="str">
            <v xml:space="preserve"> reported</v>
          </cell>
        </row>
        <row r="1327">
          <cell r="D1327" t="str">
            <v xml:space="preserve">（再掲）    </v>
          </cell>
          <cell r="I1327" t="str">
            <v>(Recount)</v>
          </cell>
        </row>
        <row r="1328">
          <cell r="E1328" t="str">
            <v xml:space="preserve">15歳未満    </v>
          </cell>
          <cell r="I1328" t="str">
            <v>Under</v>
          </cell>
          <cell r="J1328">
            <v>181100</v>
          </cell>
          <cell r="K1328">
            <v>85100</v>
          </cell>
          <cell r="L1328">
            <v>96000</v>
          </cell>
          <cell r="M1328">
            <v>323400</v>
          </cell>
          <cell r="O1328">
            <v>166500</v>
          </cell>
          <cell r="P1328">
            <v>156900</v>
          </cell>
          <cell r="Q1328">
            <v>118900</v>
          </cell>
          <cell r="S1328">
            <v>60500</v>
          </cell>
          <cell r="T1328">
            <v>58400</v>
          </cell>
        </row>
        <row r="1329">
          <cell r="E1329" t="str">
            <v>15～64</v>
          </cell>
          <cell r="G1329" t="str">
            <v>歳</v>
          </cell>
          <cell r="J1329">
            <v>982100</v>
          </cell>
          <cell r="K1329">
            <v>476200</v>
          </cell>
          <cell r="L1329">
            <v>506000</v>
          </cell>
          <cell r="M1329">
            <v>1738300</v>
          </cell>
          <cell r="O1329">
            <v>863800</v>
          </cell>
          <cell r="P1329">
            <v>874500</v>
          </cell>
          <cell r="Q1329">
            <v>551600</v>
          </cell>
          <cell r="S1329">
            <v>263600</v>
          </cell>
          <cell r="T1329">
            <v>288000</v>
          </cell>
        </row>
        <row r="1330">
          <cell r="E1330" t="str">
            <v>65歳以上</v>
          </cell>
          <cell r="I1330" t="str">
            <v>and over</v>
          </cell>
          <cell r="J1330">
            <v>311100</v>
          </cell>
          <cell r="K1330">
            <v>129700</v>
          </cell>
          <cell r="L1330">
            <v>181300</v>
          </cell>
          <cell r="M1330">
            <v>560300</v>
          </cell>
          <cell r="O1330">
            <v>238600</v>
          </cell>
          <cell r="P1330">
            <v>321700</v>
          </cell>
          <cell r="Q1330">
            <v>156800</v>
          </cell>
          <cell r="S1330">
            <v>67100</v>
          </cell>
          <cell r="T1330">
            <v>89800</v>
          </cell>
        </row>
        <row r="1331">
          <cell r="F1331" t="str">
            <v xml:space="preserve">75歳以上    </v>
          </cell>
          <cell r="I1331" t="str">
            <v>and over</v>
          </cell>
          <cell r="J1331">
            <v>139500</v>
          </cell>
          <cell r="K1331">
            <v>49000</v>
          </cell>
          <cell r="L1331">
            <v>90600</v>
          </cell>
          <cell r="M1331">
            <v>233500</v>
          </cell>
          <cell r="O1331">
            <v>86100</v>
          </cell>
          <cell r="P1331">
            <v>147400</v>
          </cell>
          <cell r="Q1331">
            <v>58600</v>
          </cell>
          <cell r="S1331">
            <v>20600</v>
          </cell>
          <cell r="T1331">
            <v>38000</v>
          </cell>
        </row>
        <row r="1332">
          <cell r="F1332" t="str">
            <v xml:space="preserve"> 85歳以上    </v>
          </cell>
          <cell r="I1332" t="str">
            <v>and over</v>
          </cell>
          <cell r="J1332">
            <v>38000</v>
          </cell>
          <cell r="K1332">
            <v>9600</v>
          </cell>
          <cell r="L1332">
            <v>28400</v>
          </cell>
          <cell r="M1332">
            <v>54700</v>
          </cell>
          <cell r="O1332">
            <v>14100</v>
          </cell>
          <cell r="P1332">
            <v>40600</v>
          </cell>
          <cell r="Q1332">
            <v>15300</v>
          </cell>
          <cell r="S1332">
            <v>3300</v>
          </cell>
          <cell r="T1332">
            <v>12000</v>
          </cell>
        </row>
        <row r="1333">
          <cell r="C1333" t="str">
            <v>平均年齢</v>
          </cell>
          <cell r="I1333" t="str">
            <v>Average age</v>
          </cell>
          <cell r="J1333">
            <v>43.9</v>
          </cell>
          <cell r="K1333">
            <v>42.5</v>
          </cell>
          <cell r="L1333">
            <v>45.1</v>
          </cell>
          <cell r="M1333">
            <v>44</v>
          </cell>
          <cell r="O1333">
            <v>42.6</v>
          </cell>
          <cell r="P1333">
            <v>45.3</v>
          </cell>
          <cell r="Q1333">
            <v>43</v>
          </cell>
          <cell r="S1333">
            <v>41.7</v>
          </cell>
          <cell r="T1333">
            <v>44.1</v>
          </cell>
        </row>
        <row r="1334">
          <cell r="C1334" t="str">
            <v>年齢中位数</v>
          </cell>
          <cell r="I1334" t="str">
            <v>Median age</v>
          </cell>
          <cell r="J1334">
            <v>43.2</v>
          </cell>
          <cell r="K1334">
            <v>41.3</v>
          </cell>
          <cell r="L1334">
            <v>45.1</v>
          </cell>
          <cell r="M1334">
            <v>43.6</v>
          </cell>
          <cell r="O1334">
            <v>42</v>
          </cell>
          <cell r="P1334">
            <v>45.2</v>
          </cell>
          <cell r="Q1334">
            <v>42.8</v>
          </cell>
          <cell r="S1334">
            <v>41.5</v>
          </cell>
          <cell r="T1334">
            <v>44</v>
          </cell>
        </row>
        <row r="1335">
          <cell r="K1335" t="str">
            <v>27 227 東大阪市 Higashiosaka-shi</v>
          </cell>
          <cell r="O1335" t="str">
            <v>28 100 神 戸 市 Kobe-shi</v>
          </cell>
          <cell r="S1335" t="str">
            <v>33 201 岡 山 市 Okayama-shi</v>
          </cell>
        </row>
        <row r="1336">
          <cell r="C1336" t="str">
            <v xml:space="preserve">総数    </v>
          </cell>
          <cell r="I1336" t="str">
            <v>All ages</v>
          </cell>
          <cell r="J1336">
            <v>513700</v>
          </cell>
          <cell r="K1336">
            <v>251600</v>
          </cell>
          <cell r="L1336">
            <v>262100</v>
          </cell>
          <cell r="M1336">
            <v>1525400</v>
          </cell>
          <cell r="O1336">
            <v>716300</v>
          </cell>
          <cell r="P1336">
            <v>809100</v>
          </cell>
          <cell r="Q1336">
            <v>674600</v>
          </cell>
          <cell r="S1336">
            <v>320900</v>
          </cell>
          <cell r="T1336">
            <v>353600</v>
          </cell>
        </row>
        <row r="1337">
          <cell r="E1337" t="str">
            <v>0</v>
          </cell>
          <cell r="F1337" t="str">
            <v xml:space="preserve"> ～  4</v>
          </cell>
          <cell r="G1337" t="str">
            <v>歳</v>
          </cell>
          <cell r="I1337" t="str">
            <v>years old</v>
          </cell>
          <cell r="J1337">
            <v>19800</v>
          </cell>
          <cell r="K1337">
            <v>9700</v>
          </cell>
          <cell r="L1337">
            <v>10100</v>
          </cell>
          <cell r="M1337">
            <v>62800</v>
          </cell>
          <cell r="O1337">
            <v>31300</v>
          </cell>
          <cell r="P1337">
            <v>31500</v>
          </cell>
          <cell r="Q1337">
            <v>32800</v>
          </cell>
          <cell r="S1337">
            <v>16200</v>
          </cell>
          <cell r="T1337">
            <v>16600</v>
          </cell>
        </row>
        <row r="1338">
          <cell r="E1338" t="str">
            <v>5</v>
          </cell>
          <cell r="F1338" t="str">
            <v xml:space="preserve"> ～  9</v>
          </cell>
          <cell r="J1338">
            <v>24900</v>
          </cell>
          <cell r="K1338">
            <v>13700</v>
          </cell>
          <cell r="L1338">
            <v>11200</v>
          </cell>
          <cell r="M1338">
            <v>64500</v>
          </cell>
          <cell r="O1338">
            <v>34400</v>
          </cell>
          <cell r="P1338">
            <v>30200</v>
          </cell>
          <cell r="Q1338">
            <v>35600</v>
          </cell>
          <cell r="S1338">
            <v>19100</v>
          </cell>
          <cell r="T1338">
            <v>16500</v>
          </cell>
        </row>
        <row r="1339">
          <cell r="E1339" t="str">
            <v>10～14</v>
          </cell>
          <cell r="J1339">
            <v>25900</v>
          </cell>
          <cell r="K1339">
            <v>12900</v>
          </cell>
          <cell r="L1339">
            <v>13000</v>
          </cell>
          <cell r="M1339">
            <v>75000</v>
          </cell>
          <cell r="O1339">
            <v>36300</v>
          </cell>
          <cell r="P1339">
            <v>38700</v>
          </cell>
          <cell r="Q1339">
            <v>32200</v>
          </cell>
          <cell r="S1339">
            <v>16000</v>
          </cell>
          <cell r="T1339">
            <v>16200</v>
          </cell>
        </row>
        <row r="1340">
          <cell r="E1340" t="str">
            <v>15～19</v>
          </cell>
          <cell r="J1340">
            <v>26600</v>
          </cell>
          <cell r="K1340">
            <v>12700</v>
          </cell>
          <cell r="L1340">
            <v>13900</v>
          </cell>
          <cell r="M1340">
            <v>82100</v>
          </cell>
          <cell r="O1340">
            <v>40900</v>
          </cell>
          <cell r="P1340">
            <v>41200</v>
          </cell>
          <cell r="Q1340">
            <v>35600</v>
          </cell>
          <cell r="S1340">
            <v>17000</v>
          </cell>
          <cell r="T1340">
            <v>18600</v>
          </cell>
        </row>
        <row r="1341">
          <cell r="E1341" t="str">
            <v>20～24</v>
          </cell>
          <cell r="J1341">
            <v>30700</v>
          </cell>
          <cell r="K1341">
            <v>16100</v>
          </cell>
          <cell r="L1341">
            <v>14600</v>
          </cell>
          <cell r="M1341">
            <v>88400</v>
          </cell>
          <cell r="O1341">
            <v>43000</v>
          </cell>
          <cell r="P1341">
            <v>45400</v>
          </cell>
          <cell r="Q1341">
            <v>42400</v>
          </cell>
          <cell r="S1341">
            <v>20800</v>
          </cell>
          <cell r="T1341">
            <v>21600</v>
          </cell>
        </row>
        <row r="1342">
          <cell r="E1342" t="str">
            <v>25～29</v>
          </cell>
          <cell r="J1342">
            <v>30900</v>
          </cell>
          <cell r="K1342">
            <v>15600</v>
          </cell>
          <cell r="L1342">
            <v>15300</v>
          </cell>
          <cell r="M1342">
            <v>96100</v>
          </cell>
          <cell r="O1342">
            <v>45700</v>
          </cell>
          <cell r="P1342">
            <v>50400</v>
          </cell>
          <cell r="Q1342">
            <v>40200</v>
          </cell>
          <cell r="S1342">
            <v>20900</v>
          </cell>
          <cell r="T1342">
            <v>19300</v>
          </cell>
        </row>
        <row r="1343">
          <cell r="E1343" t="str">
            <v>30～34</v>
          </cell>
          <cell r="J1343">
            <v>43100</v>
          </cell>
          <cell r="K1343">
            <v>20700</v>
          </cell>
          <cell r="L1343">
            <v>22400</v>
          </cell>
          <cell r="M1343">
            <v>113100</v>
          </cell>
          <cell r="O1343">
            <v>56300</v>
          </cell>
          <cell r="P1343">
            <v>56800</v>
          </cell>
          <cell r="Q1343">
            <v>51100</v>
          </cell>
          <cell r="S1343">
            <v>26300</v>
          </cell>
          <cell r="T1343">
            <v>24800</v>
          </cell>
        </row>
        <row r="1344">
          <cell r="E1344" t="str">
            <v>35～39</v>
          </cell>
          <cell r="J1344">
            <v>39700</v>
          </cell>
          <cell r="K1344">
            <v>20700</v>
          </cell>
          <cell r="L1344">
            <v>19000</v>
          </cell>
          <cell r="M1344">
            <v>96500</v>
          </cell>
          <cell r="O1344">
            <v>46400</v>
          </cell>
          <cell r="P1344">
            <v>50200</v>
          </cell>
          <cell r="Q1344">
            <v>44700</v>
          </cell>
          <cell r="S1344">
            <v>20300</v>
          </cell>
          <cell r="T1344">
            <v>24400</v>
          </cell>
        </row>
        <row r="1345">
          <cell r="E1345" t="str">
            <v>40～44</v>
          </cell>
          <cell r="J1345">
            <v>32900</v>
          </cell>
          <cell r="K1345">
            <v>16300</v>
          </cell>
          <cell r="L1345">
            <v>16500</v>
          </cell>
          <cell r="M1345">
            <v>97600</v>
          </cell>
          <cell r="O1345">
            <v>44600</v>
          </cell>
          <cell r="P1345">
            <v>53000</v>
          </cell>
          <cell r="Q1345">
            <v>43200</v>
          </cell>
          <cell r="S1345">
            <v>22700</v>
          </cell>
          <cell r="T1345">
            <v>20600</v>
          </cell>
        </row>
        <row r="1346">
          <cell r="E1346" t="str">
            <v>45～49</v>
          </cell>
          <cell r="J1346">
            <v>27700</v>
          </cell>
          <cell r="K1346">
            <v>14100</v>
          </cell>
          <cell r="L1346">
            <v>13600</v>
          </cell>
          <cell r="M1346">
            <v>94900</v>
          </cell>
          <cell r="O1346">
            <v>43800</v>
          </cell>
          <cell r="P1346">
            <v>51100</v>
          </cell>
          <cell r="Q1346">
            <v>41100</v>
          </cell>
          <cell r="S1346">
            <v>19500</v>
          </cell>
          <cell r="T1346">
            <v>21600</v>
          </cell>
        </row>
        <row r="1347">
          <cell r="E1347" t="str">
            <v>50～54</v>
          </cell>
          <cell r="J1347">
            <v>27400</v>
          </cell>
          <cell r="K1347">
            <v>14500</v>
          </cell>
          <cell r="L1347">
            <v>12900</v>
          </cell>
          <cell r="M1347">
            <v>104200</v>
          </cell>
          <cell r="O1347">
            <v>50300</v>
          </cell>
          <cell r="P1347">
            <v>53900</v>
          </cell>
          <cell r="Q1347">
            <v>41800</v>
          </cell>
          <cell r="S1347">
            <v>20800</v>
          </cell>
          <cell r="T1347">
            <v>21000</v>
          </cell>
        </row>
        <row r="1348">
          <cell r="E1348" t="str">
            <v>55～59</v>
          </cell>
          <cell r="J1348">
            <v>46000</v>
          </cell>
          <cell r="K1348">
            <v>20000</v>
          </cell>
          <cell r="L1348">
            <v>26000</v>
          </cell>
          <cell r="M1348">
            <v>122800</v>
          </cell>
          <cell r="O1348">
            <v>60600</v>
          </cell>
          <cell r="P1348">
            <v>62200</v>
          </cell>
          <cell r="Q1348">
            <v>59500</v>
          </cell>
          <cell r="S1348">
            <v>29100</v>
          </cell>
          <cell r="T1348">
            <v>30400</v>
          </cell>
        </row>
        <row r="1349">
          <cell r="E1349" t="str">
            <v>60～64</v>
          </cell>
          <cell r="J1349">
            <v>42000</v>
          </cell>
          <cell r="K1349">
            <v>22600</v>
          </cell>
          <cell r="L1349">
            <v>19300</v>
          </cell>
          <cell r="M1349">
            <v>105300</v>
          </cell>
          <cell r="O1349">
            <v>49400</v>
          </cell>
          <cell r="P1349">
            <v>55900</v>
          </cell>
          <cell r="Q1349">
            <v>41500</v>
          </cell>
          <cell r="S1349">
            <v>20500</v>
          </cell>
          <cell r="T1349">
            <v>21000</v>
          </cell>
        </row>
        <row r="1350">
          <cell r="E1350" t="str">
            <v>65～69</v>
          </cell>
          <cell r="J1350">
            <v>34500</v>
          </cell>
          <cell r="K1350">
            <v>18000</v>
          </cell>
          <cell r="L1350">
            <v>16500</v>
          </cell>
          <cell r="M1350">
            <v>91200</v>
          </cell>
          <cell r="O1350">
            <v>42700</v>
          </cell>
          <cell r="P1350">
            <v>48600</v>
          </cell>
          <cell r="Q1350">
            <v>32200</v>
          </cell>
          <cell r="S1350">
            <v>14500</v>
          </cell>
          <cell r="T1350">
            <v>17800</v>
          </cell>
        </row>
        <row r="1351">
          <cell r="E1351" t="str">
            <v>70～74</v>
          </cell>
          <cell r="J1351">
            <v>26400</v>
          </cell>
          <cell r="K1351">
            <v>11400</v>
          </cell>
          <cell r="L1351">
            <v>15000</v>
          </cell>
          <cell r="M1351">
            <v>86000</v>
          </cell>
          <cell r="O1351">
            <v>37600</v>
          </cell>
          <cell r="P1351">
            <v>48400</v>
          </cell>
          <cell r="Q1351">
            <v>34100</v>
          </cell>
          <cell r="S1351">
            <v>14900</v>
          </cell>
          <cell r="T1351">
            <v>19200</v>
          </cell>
        </row>
        <row r="1352">
          <cell r="E1352" t="str">
            <v>75～79</v>
          </cell>
          <cell r="J1352">
            <v>16300</v>
          </cell>
          <cell r="K1352">
            <v>7200</v>
          </cell>
          <cell r="L1352">
            <v>9100</v>
          </cell>
          <cell r="M1352">
            <v>68600</v>
          </cell>
          <cell r="O1352">
            <v>29800</v>
          </cell>
          <cell r="P1352">
            <v>38800</v>
          </cell>
          <cell r="Q1352">
            <v>28600</v>
          </cell>
          <cell r="S1352">
            <v>12200</v>
          </cell>
          <cell r="T1352">
            <v>16400</v>
          </cell>
        </row>
        <row r="1353">
          <cell r="E1353" t="str">
            <v>80～84</v>
          </cell>
          <cell r="J1353">
            <v>10000</v>
          </cell>
          <cell r="K1353">
            <v>3400</v>
          </cell>
          <cell r="L1353">
            <v>6600</v>
          </cell>
          <cell r="M1353">
            <v>43200</v>
          </cell>
          <cell r="O1353">
            <v>15800</v>
          </cell>
          <cell r="P1353">
            <v>27300</v>
          </cell>
          <cell r="Q1353">
            <v>17800</v>
          </cell>
          <cell r="S1353">
            <v>5700</v>
          </cell>
          <cell r="T1353">
            <v>12000</v>
          </cell>
        </row>
        <row r="1354">
          <cell r="E1354" t="str">
            <v>85～89</v>
          </cell>
          <cell r="J1354">
            <v>5700</v>
          </cell>
          <cell r="K1354">
            <v>1200</v>
          </cell>
          <cell r="L1354">
            <v>4500</v>
          </cell>
          <cell r="M1354">
            <v>20500</v>
          </cell>
          <cell r="O1354">
            <v>4800</v>
          </cell>
          <cell r="P1354">
            <v>15800</v>
          </cell>
          <cell r="Q1354">
            <v>12400</v>
          </cell>
          <cell r="S1354">
            <v>3100</v>
          </cell>
          <cell r="T1354">
            <v>9300</v>
          </cell>
        </row>
        <row r="1355">
          <cell r="E1355" t="str">
            <v>90～94</v>
          </cell>
          <cell r="J1355">
            <v>2700</v>
          </cell>
          <cell r="K1355">
            <v>700</v>
          </cell>
          <cell r="L1355">
            <v>2000</v>
          </cell>
          <cell r="M1355">
            <v>9700</v>
          </cell>
          <cell r="O1355">
            <v>1900</v>
          </cell>
          <cell r="P1355">
            <v>7800</v>
          </cell>
          <cell r="Q1355">
            <v>5900</v>
          </cell>
          <cell r="S1355">
            <v>1000</v>
          </cell>
          <cell r="T1355">
            <v>4900</v>
          </cell>
        </row>
        <row r="1356">
          <cell r="E1356" t="str">
            <v>95～99</v>
          </cell>
          <cell r="J1356">
            <v>400</v>
          </cell>
          <cell r="K1356" t="str">
            <v>-</v>
          </cell>
          <cell r="L1356">
            <v>400</v>
          </cell>
          <cell r="M1356">
            <v>2200</v>
          </cell>
          <cell r="O1356">
            <v>600</v>
          </cell>
          <cell r="P1356">
            <v>1600</v>
          </cell>
          <cell r="Q1356">
            <v>1400</v>
          </cell>
          <cell r="S1356">
            <v>300</v>
          </cell>
          <cell r="T1356">
            <v>1000</v>
          </cell>
        </row>
        <row r="1357">
          <cell r="D1357" t="str">
            <v>100</v>
          </cell>
          <cell r="F1357" t="str">
            <v>歳以上</v>
          </cell>
          <cell r="I1357" t="str">
            <v>and over</v>
          </cell>
          <cell r="J1357">
            <v>200</v>
          </cell>
          <cell r="K1357" t="str">
            <v>-</v>
          </cell>
          <cell r="L1357">
            <v>200</v>
          </cell>
          <cell r="M1357">
            <v>200</v>
          </cell>
          <cell r="O1357" t="str">
            <v>-</v>
          </cell>
          <cell r="P1357">
            <v>200</v>
          </cell>
          <cell r="Q1357">
            <v>400</v>
          </cell>
          <cell r="S1357">
            <v>100</v>
          </cell>
          <cell r="T1357">
            <v>300</v>
          </cell>
        </row>
        <row r="1358">
          <cell r="D1358" t="str">
            <v>不詳</v>
          </cell>
          <cell r="I1358" t="str">
            <v xml:space="preserve">Not </v>
          </cell>
          <cell r="J1358" t="str">
            <v>-</v>
          </cell>
          <cell r="K1358" t="str">
            <v>-</v>
          </cell>
          <cell r="L1358" t="str">
            <v>-</v>
          </cell>
          <cell r="M1358">
            <v>400</v>
          </cell>
          <cell r="O1358">
            <v>200</v>
          </cell>
          <cell r="P1358">
            <v>200</v>
          </cell>
          <cell r="Q1358" t="str">
            <v>-</v>
          </cell>
          <cell r="S1358" t="str">
            <v>-</v>
          </cell>
          <cell r="T1358" t="str">
            <v>-</v>
          </cell>
        </row>
        <row r="1359">
          <cell r="I1359" t="str">
            <v>　reported</v>
          </cell>
        </row>
        <row r="1360">
          <cell r="D1360" t="str">
            <v xml:space="preserve">（再掲）   </v>
          </cell>
          <cell r="I1360" t="str">
            <v>(Recount)</v>
          </cell>
        </row>
        <row r="1361">
          <cell r="E1361" t="str">
            <v>15歳未</v>
          </cell>
          <cell r="G1361" t="str">
            <v>満</v>
          </cell>
          <cell r="I1361" t="str">
            <v>Under</v>
          </cell>
          <cell r="J1361">
            <v>70700</v>
          </cell>
          <cell r="K1361">
            <v>36300</v>
          </cell>
          <cell r="L1361">
            <v>34300</v>
          </cell>
          <cell r="M1361">
            <v>202300</v>
          </cell>
          <cell r="O1361">
            <v>102000</v>
          </cell>
          <cell r="P1361">
            <v>100300</v>
          </cell>
          <cell r="Q1361">
            <v>100700</v>
          </cell>
          <cell r="S1361">
            <v>51300</v>
          </cell>
          <cell r="T1361">
            <v>49400</v>
          </cell>
        </row>
        <row r="1362">
          <cell r="E1362" t="str">
            <v>15～64</v>
          </cell>
          <cell r="G1362" t="str">
            <v>歳</v>
          </cell>
          <cell r="J1362">
            <v>346900</v>
          </cell>
          <cell r="K1362">
            <v>173400</v>
          </cell>
          <cell r="L1362">
            <v>173600</v>
          </cell>
          <cell r="M1362">
            <v>1000900</v>
          </cell>
          <cell r="O1362">
            <v>480900</v>
          </cell>
          <cell r="P1362">
            <v>520000</v>
          </cell>
          <cell r="Q1362">
            <v>441100</v>
          </cell>
          <cell r="S1362">
            <v>217800</v>
          </cell>
          <cell r="T1362">
            <v>223300</v>
          </cell>
        </row>
        <row r="1363">
          <cell r="E1363" t="str">
            <v>65歳以</v>
          </cell>
          <cell r="G1363" t="str">
            <v>上</v>
          </cell>
          <cell r="I1363" t="str">
            <v>and over</v>
          </cell>
          <cell r="J1363">
            <v>96100</v>
          </cell>
          <cell r="K1363">
            <v>41900</v>
          </cell>
          <cell r="L1363">
            <v>54200</v>
          </cell>
          <cell r="M1363">
            <v>321700</v>
          </cell>
          <cell r="O1363">
            <v>133200</v>
          </cell>
          <cell r="P1363">
            <v>188500</v>
          </cell>
          <cell r="Q1363">
            <v>132800</v>
          </cell>
          <cell r="S1363">
            <v>51900</v>
          </cell>
          <cell r="T1363">
            <v>81000</v>
          </cell>
        </row>
        <row r="1364">
          <cell r="F1364" t="str">
            <v xml:space="preserve">75歳以上    </v>
          </cell>
          <cell r="I1364" t="str">
            <v>and over</v>
          </cell>
          <cell r="J1364">
            <v>35200</v>
          </cell>
          <cell r="K1364">
            <v>12500</v>
          </cell>
          <cell r="L1364">
            <v>22700</v>
          </cell>
          <cell r="M1364">
            <v>144400</v>
          </cell>
          <cell r="O1364">
            <v>52900</v>
          </cell>
          <cell r="P1364">
            <v>91500</v>
          </cell>
          <cell r="Q1364">
            <v>66500</v>
          </cell>
          <cell r="S1364">
            <v>22500</v>
          </cell>
          <cell r="T1364">
            <v>44000</v>
          </cell>
        </row>
        <row r="1365">
          <cell r="F1365" t="str">
            <v xml:space="preserve">　85歳以上    </v>
          </cell>
          <cell r="I1365" t="str">
            <v>and over</v>
          </cell>
          <cell r="J1365">
            <v>9000</v>
          </cell>
          <cell r="K1365">
            <v>1900</v>
          </cell>
          <cell r="L1365">
            <v>7100</v>
          </cell>
          <cell r="M1365">
            <v>32700</v>
          </cell>
          <cell r="O1365">
            <v>7300</v>
          </cell>
          <cell r="P1365">
            <v>25400</v>
          </cell>
          <cell r="Q1365">
            <v>20100</v>
          </cell>
          <cell r="S1365">
            <v>4600</v>
          </cell>
          <cell r="T1365">
            <v>15500</v>
          </cell>
        </row>
        <row r="1366">
          <cell r="C1366" t="str">
            <v>平均年齢</v>
          </cell>
          <cell r="I1366" t="str">
            <v>Average age</v>
          </cell>
          <cell r="J1366">
            <v>42.8</v>
          </cell>
          <cell r="K1366">
            <v>41.7</v>
          </cell>
          <cell r="L1366">
            <v>43.9</v>
          </cell>
          <cell r="M1366">
            <v>43.8</v>
          </cell>
          <cell r="O1366">
            <v>42.4</v>
          </cell>
          <cell r="P1366">
            <v>45.2</v>
          </cell>
          <cell r="Q1366">
            <v>42.8</v>
          </cell>
          <cell r="S1366">
            <v>41</v>
          </cell>
          <cell r="T1366">
            <v>44.5</v>
          </cell>
        </row>
        <row r="1367">
          <cell r="C1367" t="str">
            <v>年齢中位数</v>
          </cell>
          <cell r="I1367" t="str">
            <v>Median age</v>
          </cell>
          <cell r="J1367">
            <v>42.2</v>
          </cell>
          <cell r="K1367">
            <v>40.9</v>
          </cell>
          <cell r="L1367">
            <v>43.4</v>
          </cell>
          <cell r="M1367">
            <v>44.2</v>
          </cell>
          <cell r="O1367">
            <v>42.6</v>
          </cell>
          <cell r="P1367">
            <v>45.6</v>
          </cell>
          <cell r="Q1367">
            <v>42.7</v>
          </cell>
          <cell r="S1367">
            <v>40.799999999999997</v>
          </cell>
          <cell r="T1367">
            <v>44.6</v>
          </cell>
        </row>
        <row r="1368">
          <cell r="K1368" t="str">
            <v>34 100 広 島 市 Hiroshima-shi</v>
          </cell>
          <cell r="O1368" t="str">
            <v>38 201 松 山 市 Matsuyama-shi</v>
          </cell>
          <cell r="S1368" t="str">
            <v>40 100 北九州市 Kitakyushu-shi</v>
          </cell>
        </row>
        <row r="1369">
          <cell r="C1369" t="str">
            <v xml:space="preserve">総数    </v>
          </cell>
          <cell r="I1369" t="str">
            <v>All ages</v>
          </cell>
          <cell r="J1369">
            <v>1154600</v>
          </cell>
          <cell r="K1369">
            <v>555900</v>
          </cell>
          <cell r="L1369">
            <v>598700</v>
          </cell>
          <cell r="M1369">
            <v>514900</v>
          </cell>
          <cell r="O1369">
            <v>241500</v>
          </cell>
          <cell r="P1369">
            <v>273500</v>
          </cell>
          <cell r="Q1369">
            <v>993500</v>
          </cell>
          <cell r="S1369">
            <v>464500</v>
          </cell>
          <cell r="T1369">
            <v>528900</v>
          </cell>
        </row>
        <row r="1370">
          <cell r="E1370" t="str">
            <v>0</v>
          </cell>
          <cell r="F1370" t="str">
            <v xml:space="preserve"> ～  4</v>
          </cell>
          <cell r="G1370" t="str">
            <v>歳</v>
          </cell>
          <cell r="I1370" t="str">
            <v>years old</v>
          </cell>
          <cell r="J1370">
            <v>56500</v>
          </cell>
          <cell r="K1370">
            <v>30800</v>
          </cell>
          <cell r="L1370">
            <v>25700</v>
          </cell>
          <cell r="M1370">
            <v>22100</v>
          </cell>
          <cell r="O1370">
            <v>11300</v>
          </cell>
          <cell r="P1370">
            <v>10900</v>
          </cell>
          <cell r="Q1370">
            <v>41800</v>
          </cell>
          <cell r="S1370">
            <v>20700</v>
          </cell>
          <cell r="T1370">
            <v>21000</v>
          </cell>
        </row>
        <row r="1371">
          <cell r="E1371" t="str">
            <v>5</v>
          </cell>
          <cell r="F1371" t="str">
            <v xml:space="preserve"> ～  9</v>
          </cell>
          <cell r="J1371">
            <v>55400</v>
          </cell>
          <cell r="K1371">
            <v>26700</v>
          </cell>
          <cell r="L1371">
            <v>28700</v>
          </cell>
          <cell r="M1371">
            <v>22300</v>
          </cell>
          <cell r="O1371">
            <v>11300</v>
          </cell>
          <cell r="P1371">
            <v>11000</v>
          </cell>
          <cell r="Q1371">
            <v>41300</v>
          </cell>
          <cell r="S1371">
            <v>21600</v>
          </cell>
          <cell r="T1371">
            <v>19700</v>
          </cell>
        </row>
        <row r="1372">
          <cell r="E1372" t="str">
            <v>10～14</v>
          </cell>
          <cell r="J1372">
            <v>61000</v>
          </cell>
          <cell r="K1372">
            <v>31800</v>
          </cell>
          <cell r="L1372">
            <v>29200</v>
          </cell>
          <cell r="M1372">
            <v>26400</v>
          </cell>
          <cell r="O1372">
            <v>14600</v>
          </cell>
          <cell r="P1372">
            <v>11800</v>
          </cell>
          <cell r="Q1372">
            <v>41600</v>
          </cell>
          <cell r="S1372">
            <v>20300</v>
          </cell>
          <cell r="T1372">
            <v>21300</v>
          </cell>
        </row>
        <row r="1373">
          <cell r="E1373" t="str">
            <v>15～19</v>
          </cell>
          <cell r="J1373">
            <v>65000</v>
          </cell>
          <cell r="K1373">
            <v>35200</v>
          </cell>
          <cell r="L1373">
            <v>29800</v>
          </cell>
          <cell r="M1373">
            <v>25100</v>
          </cell>
          <cell r="O1373">
            <v>12900</v>
          </cell>
          <cell r="P1373">
            <v>12200</v>
          </cell>
          <cell r="Q1373">
            <v>50000</v>
          </cell>
          <cell r="S1373">
            <v>25900</v>
          </cell>
          <cell r="T1373">
            <v>24100</v>
          </cell>
        </row>
        <row r="1374">
          <cell r="E1374" t="str">
            <v>20～24</v>
          </cell>
          <cell r="J1374">
            <v>63300</v>
          </cell>
          <cell r="K1374">
            <v>28500</v>
          </cell>
          <cell r="L1374">
            <v>34800</v>
          </cell>
          <cell r="M1374">
            <v>29400</v>
          </cell>
          <cell r="O1374">
            <v>15500</v>
          </cell>
          <cell r="P1374">
            <v>13900</v>
          </cell>
          <cell r="Q1374">
            <v>58300</v>
          </cell>
          <cell r="S1374">
            <v>31400</v>
          </cell>
          <cell r="T1374">
            <v>27000</v>
          </cell>
        </row>
        <row r="1375">
          <cell r="E1375" t="str">
            <v>25～29</v>
          </cell>
          <cell r="J1375">
            <v>77300</v>
          </cell>
          <cell r="K1375">
            <v>37300</v>
          </cell>
          <cell r="L1375">
            <v>40000</v>
          </cell>
          <cell r="M1375">
            <v>34800</v>
          </cell>
          <cell r="O1375">
            <v>16200</v>
          </cell>
          <cell r="P1375">
            <v>18600</v>
          </cell>
          <cell r="Q1375">
            <v>56600</v>
          </cell>
          <cell r="S1375">
            <v>27000</v>
          </cell>
          <cell r="T1375">
            <v>29600</v>
          </cell>
        </row>
        <row r="1376">
          <cell r="E1376" t="str">
            <v>30～34</v>
          </cell>
          <cell r="J1376">
            <v>96100</v>
          </cell>
          <cell r="K1376">
            <v>46500</v>
          </cell>
          <cell r="L1376">
            <v>49700</v>
          </cell>
          <cell r="M1376">
            <v>36100</v>
          </cell>
          <cell r="O1376">
            <v>17300</v>
          </cell>
          <cell r="P1376">
            <v>18800</v>
          </cell>
          <cell r="Q1376">
            <v>68800</v>
          </cell>
          <cell r="S1376">
            <v>34600</v>
          </cell>
          <cell r="T1376">
            <v>34200</v>
          </cell>
        </row>
        <row r="1377">
          <cell r="E1377" t="str">
            <v>35～39</v>
          </cell>
          <cell r="J1377">
            <v>82600</v>
          </cell>
          <cell r="K1377">
            <v>40900</v>
          </cell>
          <cell r="L1377">
            <v>41700</v>
          </cell>
          <cell r="M1377">
            <v>34700</v>
          </cell>
          <cell r="O1377">
            <v>15800</v>
          </cell>
          <cell r="P1377">
            <v>18900</v>
          </cell>
          <cell r="Q1377">
            <v>61800</v>
          </cell>
          <cell r="S1377">
            <v>29900</v>
          </cell>
          <cell r="T1377">
            <v>32000</v>
          </cell>
        </row>
        <row r="1378">
          <cell r="E1378" t="str">
            <v>40～44</v>
          </cell>
          <cell r="J1378">
            <v>72200</v>
          </cell>
          <cell r="K1378">
            <v>35300</v>
          </cell>
          <cell r="L1378">
            <v>36900</v>
          </cell>
          <cell r="M1378">
            <v>30400</v>
          </cell>
          <cell r="O1378">
            <v>14800</v>
          </cell>
          <cell r="P1378">
            <v>15600</v>
          </cell>
          <cell r="Q1378">
            <v>50400</v>
          </cell>
          <cell r="S1378">
            <v>23600</v>
          </cell>
          <cell r="T1378">
            <v>26800</v>
          </cell>
        </row>
        <row r="1379">
          <cell r="E1379" t="str">
            <v>45～49</v>
          </cell>
          <cell r="J1379">
            <v>73000</v>
          </cell>
          <cell r="K1379">
            <v>36500</v>
          </cell>
          <cell r="L1379">
            <v>36500</v>
          </cell>
          <cell r="M1379">
            <v>29400</v>
          </cell>
          <cell r="O1379">
            <v>13100</v>
          </cell>
          <cell r="P1379">
            <v>16300</v>
          </cell>
          <cell r="Q1379">
            <v>55400</v>
          </cell>
          <cell r="S1379">
            <v>27000</v>
          </cell>
          <cell r="T1379">
            <v>28400</v>
          </cell>
        </row>
        <row r="1380">
          <cell r="E1380" t="str">
            <v>50～54</v>
          </cell>
          <cell r="J1380">
            <v>76200</v>
          </cell>
          <cell r="K1380">
            <v>36700</v>
          </cell>
          <cell r="L1380">
            <v>39500</v>
          </cell>
          <cell r="M1380">
            <v>32900</v>
          </cell>
          <cell r="O1380">
            <v>16100</v>
          </cell>
          <cell r="P1380">
            <v>16900</v>
          </cell>
          <cell r="Q1380">
            <v>69600</v>
          </cell>
          <cell r="S1380">
            <v>33400</v>
          </cell>
          <cell r="T1380">
            <v>36200</v>
          </cell>
        </row>
        <row r="1381">
          <cell r="E1381" t="str">
            <v>55～59</v>
          </cell>
          <cell r="J1381">
            <v>99700</v>
          </cell>
          <cell r="K1381">
            <v>49800</v>
          </cell>
          <cell r="L1381">
            <v>49900</v>
          </cell>
          <cell r="M1381">
            <v>43700</v>
          </cell>
          <cell r="O1381">
            <v>20800</v>
          </cell>
          <cell r="P1381">
            <v>22900</v>
          </cell>
          <cell r="Q1381">
            <v>83400</v>
          </cell>
          <cell r="S1381">
            <v>38500</v>
          </cell>
          <cell r="T1381">
            <v>45000</v>
          </cell>
        </row>
        <row r="1382">
          <cell r="E1382" t="str">
            <v>60～64</v>
          </cell>
          <cell r="J1382">
            <v>72600</v>
          </cell>
          <cell r="K1382">
            <v>35600</v>
          </cell>
          <cell r="L1382">
            <v>37000</v>
          </cell>
          <cell r="M1382">
            <v>34000</v>
          </cell>
          <cell r="O1382">
            <v>15600</v>
          </cell>
          <cell r="P1382">
            <v>18400</v>
          </cell>
          <cell r="Q1382">
            <v>74900</v>
          </cell>
          <cell r="S1382">
            <v>34800</v>
          </cell>
          <cell r="T1382">
            <v>40000</v>
          </cell>
        </row>
        <row r="1383">
          <cell r="E1383" t="str">
            <v>65～69</v>
          </cell>
          <cell r="J1383">
            <v>60900</v>
          </cell>
          <cell r="K1383">
            <v>28000</v>
          </cell>
          <cell r="L1383">
            <v>32900</v>
          </cell>
          <cell r="M1383">
            <v>32100</v>
          </cell>
          <cell r="O1383">
            <v>15000</v>
          </cell>
          <cell r="P1383">
            <v>17200</v>
          </cell>
          <cell r="Q1383">
            <v>65000</v>
          </cell>
          <cell r="S1383">
            <v>29000</v>
          </cell>
          <cell r="T1383">
            <v>36000</v>
          </cell>
        </row>
        <row r="1384">
          <cell r="E1384" t="str">
            <v>70～74</v>
          </cell>
          <cell r="J1384">
            <v>47600</v>
          </cell>
          <cell r="K1384">
            <v>21600</v>
          </cell>
          <cell r="L1384">
            <v>26000</v>
          </cell>
          <cell r="M1384">
            <v>28400</v>
          </cell>
          <cell r="O1384">
            <v>12700</v>
          </cell>
          <cell r="P1384">
            <v>15700</v>
          </cell>
          <cell r="Q1384">
            <v>62100</v>
          </cell>
          <cell r="S1384">
            <v>25600</v>
          </cell>
          <cell r="T1384">
            <v>36500</v>
          </cell>
        </row>
        <row r="1385">
          <cell r="E1385" t="str">
            <v>75～79</v>
          </cell>
          <cell r="J1385">
            <v>40700</v>
          </cell>
          <cell r="K1385">
            <v>16900</v>
          </cell>
          <cell r="L1385">
            <v>23800</v>
          </cell>
          <cell r="M1385">
            <v>23600</v>
          </cell>
          <cell r="O1385">
            <v>9700</v>
          </cell>
          <cell r="P1385">
            <v>13800</v>
          </cell>
          <cell r="Q1385">
            <v>54100</v>
          </cell>
          <cell r="S1385">
            <v>23500</v>
          </cell>
          <cell r="T1385">
            <v>30600</v>
          </cell>
        </row>
        <row r="1386">
          <cell r="E1386" t="str">
            <v>80～84</v>
          </cell>
          <cell r="J1386">
            <v>28700</v>
          </cell>
          <cell r="K1386">
            <v>10200</v>
          </cell>
          <cell r="L1386">
            <v>18500</v>
          </cell>
          <cell r="M1386">
            <v>14600</v>
          </cell>
          <cell r="O1386">
            <v>5300</v>
          </cell>
          <cell r="P1386">
            <v>9300</v>
          </cell>
          <cell r="Q1386">
            <v>31100</v>
          </cell>
          <cell r="S1386">
            <v>10800</v>
          </cell>
          <cell r="T1386">
            <v>20300</v>
          </cell>
        </row>
        <row r="1387">
          <cell r="E1387" t="str">
            <v>85～89</v>
          </cell>
          <cell r="J1387">
            <v>15200</v>
          </cell>
          <cell r="K1387">
            <v>5000</v>
          </cell>
          <cell r="L1387">
            <v>10200</v>
          </cell>
          <cell r="M1387">
            <v>8500</v>
          </cell>
          <cell r="O1387">
            <v>2200</v>
          </cell>
          <cell r="P1387">
            <v>6300</v>
          </cell>
          <cell r="Q1387">
            <v>16700</v>
          </cell>
          <cell r="S1387">
            <v>4200</v>
          </cell>
          <cell r="T1387">
            <v>12600</v>
          </cell>
        </row>
        <row r="1388">
          <cell r="E1388" t="str">
            <v>90～94</v>
          </cell>
          <cell r="J1388">
            <v>7300</v>
          </cell>
          <cell r="K1388">
            <v>1800</v>
          </cell>
          <cell r="L1388">
            <v>5600</v>
          </cell>
          <cell r="M1388">
            <v>5000</v>
          </cell>
          <cell r="O1388">
            <v>1200</v>
          </cell>
          <cell r="P1388">
            <v>3800</v>
          </cell>
          <cell r="Q1388">
            <v>8100</v>
          </cell>
          <cell r="S1388">
            <v>2500</v>
          </cell>
          <cell r="T1388">
            <v>5600</v>
          </cell>
        </row>
        <row r="1389">
          <cell r="E1389" t="str">
            <v>95～99</v>
          </cell>
          <cell r="J1389">
            <v>2200</v>
          </cell>
          <cell r="K1389">
            <v>300</v>
          </cell>
          <cell r="L1389">
            <v>1900</v>
          </cell>
          <cell r="M1389">
            <v>1100</v>
          </cell>
          <cell r="O1389" t="str">
            <v>-</v>
          </cell>
          <cell r="P1389">
            <v>1100</v>
          </cell>
          <cell r="Q1389">
            <v>2000</v>
          </cell>
          <cell r="S1389">
            <v>300</v>
          </cell>
          <cell r="T1389">
            <v>1800</v>
          </cell>
        </row>
        <row r="1390">
          <cell r="D1390" t="str">
            <v>100</v>
          </cell>
          <cell r="F1390" t="str">
            <v>歳以上</v>
          </cell>
          <cell r="I1390" t="str">
            <v>and over</v>
          </cell>
          <cell r="J1390">
            <v>400</v>
          </cell>
          <cell r="K1390" t="str">
            <v>-</v>
          </cell>
          <cell r="L1390">
            <v>400</v>
          </cell>
          <cell r="M1390">
            <v>200</v>
          </cell>
          <cell r="O1390" t="str">
            <v>-</v>
          </cell>
          <cell r="P1390">
            <v>200</v>
          </cell>
          <cell r="Q1390">
            <v>300</v>
          </cell>
          <cell r="S1390" t="str">
            <v>-</v>
          </cell>
          <cell r="T1390">
            <v>300</v>
          </cell>
        </row>
        <row r="1391">
          <cell r="D1391" t="str">
            <v>不詳</v>
          </cell>
          <cell r="I1391" t="str">
            <v xml:space="preserve">Not </v>
          </cell>
          <cell r="J1391">
            <v>500</v>
          </cell>
          <cell r="K1391">
            <v>300</v>
          </cell>
          <cell r="L1391">
            <v>100</v>
          </cell>
          <cell r="M1391">
            <v>100</v>
          </cell>
          <cell r="O1391">
            <v>100</v>
          </cell>
          <cell r="P1391">
            <v>100</v>
          </cell>
          <cell r="Q1391" t="str">
            <v>-</v>
          </cell>
          <cell r="S1391" t="str">
            <v>-</v>
          </cell>
          <cell r="T1391" t="str">
            <v>-</v>
          </cell>
        </row>
        <row r="1392">
          <cell r="I1392" t="str">
            <v xml:space="preserve"> reported</v>
          </cell>
        </row>
        <row r="1393">
          <cell r="D1393" t="str">
            <v xml:space="preserve">（再掲）    </v>
          </cell>
          <cell r="I1393" t="str">
            <v>(Recount)</v>
          </cell>
        </row>
        <row r="1394">
          <cell r="E1394" t="str">
            <v xml:space="preserve">15歳未満    </v>
          </cell>
          <cell r="I1394" t="str">
            <v>Under</v>
          </cell>
          <cell r="J1394">
            <v>173000</v>
          </cell>
          <cell r="K1394">
            <v>89400</v>
          </cell>
          <cell r="L1394">
            <v>83600</v>
          </cell>
          <cell r="M1394">
            <v>70800</v>
          </cell>
          <cell r="O1394">
            <v>37200</v>
          </cell>
          <cell r="P1394">
            <v>33600</v>
          </cell>
          <cell r="Q1394">
            <v>124700</v>
          </cell>
          <cell r="S1394">
            <v>62700</v>
          </cell>
          <cell r="T1394">
            <v>62000</v>
          </cell>
        </row>
        <row r="1395">
          <cell r="E1395" t="str">
            <v>15～64</v>
          </cell>
          <cell r="G1395" t="str">
            <v>歳</v>
          </cell>
          <cell r="J1395">
            <v>778200</v>
          </cell>
          <cell r="K1395">
            <v>382400</v>
          </cell>
          <cell r="L1395">
            <v>395800</v>
          </cell>
          <cell r="M1395">
            <v>330600</v>
          </cell>
          <cell r="O1395">
            <v>158100</v>
          </cell>
          <cell r="P1395">
            <v>172500</v>
          </cell>
          <cell r="Q1395">
            <v>629200</v>
          </cell>
          <cell r="S1395">
            <v>306000</v>
          </cell>
          <cell r="T1395">
            <v>323200</v>
          </cell>
        </row>
        <row r="1396">
          <cell r="E1396" t="str">
            <v>65歳以上</v>
          </cell>
          <cell r="I1396" t="str">
            <v>and over</v>
          </cell>
          <cell r="J1396">
            <v>203000</v>
          </cell>
          <cell r="K1396">
            <v>83800</v>
          </cell>
          <cell r="L1396">
            <v>119200</v>
          </cell>
          <cell r="M1396">
            <v>113500</v>
          </cell>
          <cell r="O1396">
            <v>46100</v>
          </cell>
          <cell r="P1396">
            <v>67400</v>
          </cell>
          <cell r="Q1396">
            <v>239500</v>
          </cell>
          <cell r="S1396">
            <v>95900</v>
          </cell>
          <cell r="T1396">
            <v>143700</v>
          </cell>
        </row>
        <row r="1397">
          <cell r="F1397" t="str">
            <v xml:space="preserve">75歳以上    </v>
          </cell>
          <cell r="I1397" t="str">
            <v>and over</v>
          </cell>
          <cell r="J1397">
            <v>94500</v>
          </cell>
          <cell r="K1397">
            <v>34200</v>
          </cell>
          <cell r="L1397">
            <v>60300</v>
          </cell>
          <cell r="M1397">
            <v>53000</v>
          </cell>
          <cell r="O1397">
            <v>18500</v>
          </cell>
          <cell r="P1397">
            <v>34500</v>
          </cell>
          <cell r="Q1397">
            <v>112400</v>
          </cell>
          <cell r="S1397">
            <v>41200</v>
          </cell>
          <cell r="T1397">
            <v>71200</v>
          </cell>
        </row>
        <row r="1398">
          <cell r="F1398" t="str">
            <v xml:space="preserve"> 85歳以上    </v>
          </cell>
          <cell r="I1398" t="str">
            <v>and over</v>
          </cell>
          <cell r="J1398">
            <v>25100</v>
          </cell>
          <cell r="K1398">
            <v>7100</v>
          </cell>
          <cell r="L1398">
            <v>18000</v>
          </cell>
          <cell r="M1398">
            <v>14800</v>
          </cell>
          <cell r="O1398">
            <v>3400</v>
          </cell>
          <cell r="P1398">
            <v>11400</v>
          </cell>
          <cell r="Q1398">
            <v>27200</v>
          </cell>
          <cell r="S1398">
            <v>6900</v>
          </cell>
          <cell r="T1398">
            <v>20300</v>
          </cell>
        </row>
        <row r="1399">
          <cell r="C1399" t="str">
            <v>平均年齢</v>
          </cell>
          <cell r="I1399" t="str">
            <v>Average age</v>
          </cell>
          <cell r="J1399">
            <v>41.9</v>
          </cell>
          <cell r="K1399">
            <v>40.5</v>
          </cell>
          <cell r="L1399">
            <v>43.2</v>
          </cell>
          <cell r="M1399">
            <v>44.1</v>
          </cell>
          <cell r="O1399">
            <v>42.1</v>
          </cell>
          <cell r="P1399">
            <v>45.9</v>
          </cell>
          <cell r="Q1399">
            <v>45.5</v>
          </cell>
          <cell r="S1399">
            <v>43.4</v>
          </cell>
          <cell r="T1399">
            <v>47.3</v>
          </cell>
        </row>
        <row r="1400">
          <cell r="C1400" t="str">
            <v>年齢中位数</v>
          </cell>
          <cell r="I1400" t="str">
            <v>Median age</v>
          </cell>
          <cell r="J1400">
            <v>41.3</v>
          </cell>
          <cell r="K1400">
            <v>40</v>
          </cell>
          <cell r="L1400">
            <v>42.6</v>
          </cell>
          <cell r="M1400">
            <v>44.1</v>
          </cell>
          <cell r="O1400">
            <v>41.7</v>
          </cell>
          <cell r="P1400">
            <v>46.4</v>
          </cell>
          <cell r="Q1400">
            <v>47.5</v>
          </cell>
          <cell r="S1400">
            <v>44.4</v>
          </cell>
          <cell r="T1400">
            <v>50.1</v>
          </cell>
        </row>
        <row r="1401">
          <cell r="K1401" t="str">
            <v>40 130 福 岡 市 Fukuoka-shi</v>
          </cell>
          <cell r="O1401" t="str">
            <v>43 201 熊 本 市 Kumamoto-shi</v>
          </cell>
          <cell r="S1401" t="str">
            <v>46 201 鹿児島市 Kagoshima-shi</v>
          </cell>
        </row>
        <row r="1402">
          <cell r="C1402" t="str">
            <v xml:space="preserve">総数    </v>
          </cell>
          <cell r="I1402" t="str">
            <v>All ages</v>
          </cell>
          <cell r="J1402">
            <v>1400600</v>
          </cell>
          <cell r="K1402">
            <v>675800</v>
          </cell>
          <cell r="L1402">
            <v>724800</v>
          </cell>
          <cell r="M1402">
            <v>669500</v>
          </cell>
          <cell r="O1402">
            <v>312100</v>
          </cell>
          <cell r="P1402">
            <v>357400</v>
          </cell>
          <cell r="Q1402">
            <v>604400</v>
          </cell>
          <cell r="S1402">
            <v>282000</v>
          </cell>
          <cell r="T1402">
            <v>322400</v>
          </cell>
        </row>
        <row r="1403">
          <cell r="E1403" t="str">
            <v>0</v>
          </cell>
          <cell r="F1403" t="str">
            <v xml:space="preserve"> ～  4</v>
          </cell>
          <cell r="G1403" t="str">
            <v>歳</v>
          </cell>
          <cell r="I1403" t="str">
            <v>years old</v>
          </cell>
          <cell r="J1403">
            <v>60200</v>
          </cell>
          <cell r="K1403">
            <v>29900</v>
          </cell>
          <cell r="L1403">
            <v>30200</v>
          </cell>
          <cell r="M1403">
            <v>31200</v>
          </cell>
          <cell r="O1403">
            <v>16200</v>
          </cell>
          <cell r="P1403">
            <v>15000</v>
          </cell>
          <cell r="Q1403">
            <v>27100</v>
          </cell>
          <cell r="S1403">
            <v>12500</v>
          </cell>
          <cell r="T1403">
            <v>14500</v>
          </cell>
        </row>
        <row r="1404">
          <cell r="E1404" t="str">
            <v>5</v>
          </cell>
          <cell r="F1404" t="str">
            <v xml:space="preserve"> ～  9</v>
          </cell>
          <cell r="J1404">
            <v>65700</v>
          </cell>
          <cell r="K1404">
            <v>32500</v>
          </cell>
          <cell r="L1404">
            <v>33300</v>
          </cell>
          <cell r="M1404">
            <v>33300</v>
          </cell>
          <cell r="O1404">
            <v>16200</v>
          </cell>
          <cell r="P1404">
            <v>17100</v>
          </cell>
          <cell r="Q1404">
            <v>29600</v>
          </cell>
          <cell r="S1404">
            <v>15100</v>
          </cell>
          <cell r="T1404">
            <v>14500</v>
          </cell>
        </row>
        <row r="1405">
          <cell r="E1405" t="str">
            <v>10～14</v>
          </cell>
          <cell r="J1405">
            <v>65400</v>
          </cell>
          <cell r="K1405">
            <v>31400</v>
          </cell>
          <cell r="L1405">
            <v>33900</v>
          </cell>
          <cell r="M1405">
            <v>29700</v>
          </cell>
          <cell r="O1405">
            <v>14600</v>
          </cell>
          <cell r="P1405">
            <v>15100</v>
          </cell>
          <cell r="Q1405">
            <v>31700</v>
          </cell>
          <cell r="S1405">
            <v>15900</v>
          </cell>
          <cell r="T1405">
            <v>15800</v>
          </cell>
        </row>
        <row r="1406">
          <cell r="E1406" t="str">
            <v>15～19</v>
          </cell>
          <cell r="J1406">
            <v>84100</v>
          </cell>
          <cell r="K1406">
            <v>45500</v>
          </cell>
          <cell r="L1406">
            <v>38600</v>
          </cell>
          <cell r="M1406">
            <v>38700</v>
          </cell>
          <cell r="O1406">
            <v>18900</v>
          </cell>
          <cell r="P1406">
            <v>19800</v>
          </cell>
          <cell r="Q1406">
            <v>38200</v>
          </cell>
          <cell r="S1406">
            <v>19800</v>
          </cell>
          <cell r="T1406">
            <v>18400</v>
          </cell>
        </row>
        <row r="1407">
          <cell r="E1407" t="str">
            <v>20～24</v>
          </cell>
          <cell r="J1407">
            <v>105600</v>
          </cell>
          <cell r="K1407">
            <v>53200</v>
          </cell>
          <cell r="L1407">
            <v>52400</v>
          </cell>
          <cell r="M1407">
            <v>46400</v>
          </cell>
          <cell r="O1407">
            <v>23100</v>
          </cell>
          <cell r="P1407">
            <v>23300</v>
          </cell>
          <cell r="Q1407">
            <v>40900</v>
          </cell>
          <cell r="S1407">
            <v>18900</v>
          </cell>
          <cell r="T1407">
            <v>22000</v>
          </cell>
        </row>
        <row r="1408">
          <cell r="E1408" t="str">
            <v>25～29</v>
          </cell>
          <cell r="J1408">
            <v>109700</v>
          </cell>
          <cell r="K1408">
            <v>51700</v>
          </cell>
          <cell r="L1408">
            <v>58000</v>
          </cell>
          <cell r="M1408">
            <v>42400</v>
          </cell>
          <cell r="O1408">
            <v>21700</v>
          </cell>
          <cell r="P1408">
            <v>20700</v>
          </cell>
          <cell r="Q1408">
            <v>40000</v>
          </cell>
          <cell r="S1408">
            <v>18700</v>
          </cell>
          <cell r="T1408">
            <v>21300</v>
          </cell>
        </row>
        <row r="1409">
          <cell r="E1409" t="str">
            <v>30～34</v>
          </cell>
          <cell r="J1409">
            <v>118100</v>
          </cell>
          <cell r="K1409">
            <v>59200</v>
          </cell>
          <cell r="L1409">
            <v>58900</v>
          </cell>
          <cell r="M1409">
            <v>51300</v>
          </cell>
          <cell r="O1409">
            <v>24200</v>
          </cell>
          <cell r="P1409">
            <v>27100</v>
          </cell>
          <cell r="Q1409">
            <v>43100</v>
          </cell>
          <cell r="S1409">
            <v>20600</v>
          </cell>
          <cell r="T1409">
            <v>22500</v>
          </cell>
        </row>
        <row r="1410">
          <cell r="E1410" t="str">
            <v>35～39</v>
          </cell>
          <cell r="J1410">
            <v>106100</v>
          </cell>
          <cell r="K1410">
            <v>54500</v>
          </cell>
          <cell r="L1410">
            <v>51600</v>
          </cell>
          <cell r="M1410">
            <v>44900</v>
          </cell>
          <cell r="O1410">
            <v>20900</v>
          </cell>
          <cell r="P1410">
            <v>24100</v>
          </cell>
          <cell r="Q1410">
            <v>38200</v>
          </cell>
          <cell r="S1410">
            <v>17900</v>
          </cell>
          <cell r="T1410">
            <v>20300</v>
          </cell>
        </row>
        <row r="1411">
          <cell r="E1411" t="str">
            <v>40～44</v>
          </cell>
          <cell r="J1411">
            <v>93600</v>
          </cell>
          <cell r="K1411">
            <v>45400</v>
          </cell>
          <cell r="L1411">
            <v>48200</v>
          </cell>
          <cell r="M1411">
            <v>40500</v>
          </cell>
          <cell r="O1411">
            <v>19300</v>
          </cell>
          <cell r="P1411">
            <v>21300</v>
          </cell>
          <cell r="Q1411">
            <v>38500</v>
          </cell>
          <cell r="S1411">
            <v>17500</v>
          </cell>
          <cell r="T1411">
            <v>21000</v>
          </cell>
        </row>
        <row r="1412">
          <cell r="E1412" t="str">
            <v>45～49</v>
          </cell>
          <cell r="J1412">
            <v>78500</v>
          </cell>
          <cell r="K1412">
            <v>40400</v>
          </cell>
          <cell r="L1412">
            <v>38000</v>
          </cell>
          <cell r="M1412">
            <v>40600</v>
          </cell>
          <cell r="O1412">
            <v>19500</v>
          </cell>
          <cell r="P1412">
            <v>21100</v>
          </cell>
          <cell r="Q1412">
            <v>41000</v>
          </cell>
          <cell r="S1412">
            <v>19400</v>
          </cell>
          <cell r="T1412">
            <v>21600</v>
          </cell>
        </row>
        <row r="1413">
          <cell r="E1413" t="str">
            <v>50～54</v>
          </cell>
          <cell r="J1413">
            <v>95400</v>
          </cell>
          <cell r="K1413">
            <v>46800</v>
          </cell>
          <cell r="L1413">
            <v>48700</v>
          </cell>
          <cell r="M1413">
            <v>46100</v>
          </cell>
          <cell r="O1413">
            <v>21100</v>
          </cell>
          <cell r="P1413">
            <v>25100</v>
          </cell>
          <cell r="Q1413">
            <v>42800</v>
          </cell>
          <cell r="S1413">
            <v>21800</v>
          </cell>
          <cell r="T1413">
            <v>21000</v>
          </cell>
        </row>
        <row r="1414">
          <cell r="E1414" t="str">
            <v>55～59</v>
          </cell>
          <cell r="J1414">
            <v>108400</v>
          </cell>
          <cell r="K1414">
            <v>50900</v>
          </cell>
          <cell r="L1414">
            <v>57500</v>
          </cell>
          <cell r="M1414">
            <v>50200</v>
          </cell>
          <cell r="O1414">
            <v>24000</v>
          </cell>
          <cell r="P1414">
            <v>26200</v>
          </cell>
          <cell r="Q1414">
            <v>43400</v>
          </cell>
          <cell r="S1414">
            <v>20500</v>
          </cell>
          <cell r="T1414">
            <v>22900</v>
          </cell>
        </row>
        <row r="1415">
          <cell r="E1415" t="str">
            <v>60～64</v>
          </cell>
          <cell r="J1415">
            <v>79300</v>
          </cell>
          <cell r="K1415">
            <v>38300</v>
          </cell>
          <cell r="L1415">
            <v>41000</v>
          </cell>
          <cell r="M1415">
            <v>40600</v>
          </cell>
          <cell r="O1415">
            <v>17600</v>
          </cell>
          <cell r="P1415">
            <v>23000</v>
          </cell>
          <cell r="Q1415">
            <v>34800</v>
          </cell>
          <cell r="S1415">
            <v>16700</v>
          </cell>
          <cell r="T1415">
            <v>18100</v>
          </cell>
        </row>
        <row r="1416">
          <cell r="E1416" t="str">
            <v>65～69</v>
          </cell>
          <cell r="J1416">
            <v>65400</v>
          </cell>
          <cell r="K1416">
            <v>29200</v>
          </cell>
          <cell r="L1416">
            <v>36200</v>
          </cell>
          <cell r="M1416">
            <v>36500</v>
          </cell>
          <cell r="O1416">
            <v>17200</v>
          </cell>
          <cell r="P1416">
            <v>19300</v>
          </cell>
          <cell r="Q1416">
            <v>34300</v>
          </cell>
          <cell r="S1416">
            <v>15300</v>
          </cell>
          <cell r="T1416">
            <v>18900</v>
          </cell>
        </row>
        <row r="1417">
          <cell r="E1417" t="str">
            <v>70～74</v>
          </cell>
          <cell r="J1417">
            <v>57400</v>
          </cell>
          <cell r="K1417">
            <v>25200</v>
          </cell>
          <cell r="L1417">
            <v>32200</v>
          </cell>
          <cell r="M1417">
            <v>32700</v>
          </cell>
          <cell r="O1417">
            <v>14900</v>
          </cell>
          <cell r="P1417">
            <v>17800</v>
          </cell>
          <cell r="Q1417">
            <v>28400</v>
          </cell>
          <cell r="S1417">
            <v>12900</v>
          </cell>
          <cell r="T1417">
            <v>15400</v>
          </cell>
        </row>
        <row r="1418">
          <cell r="E1418" t="str">
            <v>75～79</v>
          </cell>
          <cell r="J1418">
            <v>46700</v>
          </cell>
          <cell r="K1418">
            <v>19200</v>
          </cell>
          <cell r="L1418">
            <v>27400</v>
          </cell>
          <cell r="M1418">
            <v>27500</v>
          </cell>
          <cell r="O1418">
            <v>12100</v>
          </cell>
          <cell r="P1418">
            <v>15400</v>
          </cell>
          <cell r="Q1418">
            <v>23600</v>
          </cell>
          <cell r="S1418">
            <v>10000</v>
          </cell>
          <cell r="T1418">
            <v>13600</v>
          </cell>
        </row>
        <row r="1419">
          <cell r="E1419" t="str">
            <v>80～84</v>
          </cell>
          <cell r="J1419">
            <v>31100</v>
          </cell>
          <cell r="K1419">
            <v>11800</v>
          </cell>
          <cell r="L1419">
            <v>19200</v>
          </cell>
          <cell r="M1419">
            <v>17600</v>
          </cell>
          <cell r="O1419">
            <v>5700</v>
          </cell>
          <cell r="P1419">
            <v>11900</v>
          </cell>
          <cell r="Q1419">
            <v>15200</v>
          </cell>
          <cell r="S1419">
            <v>5400</v>
          </cell>
          <cell r="T1419">
            <v>9800</v>
          </cell>
        </row>
        <row r="1420">
          <cell r="E1420" t="str">
            <v>85～89</v>
          </cell>
          <cell r="J1420">
            <v>16900</v>
          </cell>
          <cell r="K1420">
            <v>5500</v>
          </cell>
          <cell r="L1420">
            <v>11400</v>
          </cell>
          <cell r="M1420">
            <v>12100</v>
          </cell>
          <cell r="O1420">
            <v>2800</v>
          </cell>
          <cell r="P1420">
            <v>9300</v>
          </cell>
          <cell r="Q1420">
            <v>8000</v>
          </cell>
          <cell r="S1420">
            <v>1900</v>
          </cell>
          <cell r="T1420">
            <v>6100</v>
          </cell>
        </row>
        <row r="1421">
          <cell r="E1421" t="str">
            <v>90～94</v>
          </cell>
          <cell r="J1421">
            <v>6800</v>
          </cell>
          <cell r="K1421">
            <v>2200</v>
          </cell>
          <cell r="L1421">
            <v>4600</v>
          </cell>
          <cell r="M1421">
            <v>4800</v>
          </cell>
          <cell r="O1421">
            <v>1500</v>
          </cell>
          <cell r="P1421">
            <v>3300</v>
          </cell>
          <cell r="Q1421">
            <v>4300</v>
          </cell>
          <cell r="S1421">
            <v>800</v>
          </cell>
          <cell r="T1421">
            <v>3500</v>
          </cell>
        </row>
        <row r="1422">
          <cell r="E1422" t="str">
            <v>95～99</v>
          </cell>
          <cell r="J1422">
            <v>1800</v>
          </cell>
          <cell r="K1422">
            <v>200</v>
          </cell>
          <cell r="L1422">
            <v>1600</v>
          </cell>
          <cell r="M1422">
            <v>1800</v>
          </cell>
          <cell r="O1422">
            <v>500</v>
          </cell>
          <cell r="P1422">
            <v>1300</v>
          </cell>
          <cell r="Q1422">
            <v>1400</v>
          </cell>
          <cell r="S1422">
            <v>400</v>
          </cell>
          <cell r="T1422">
            <v>1000</v>
          </cell>
        </row>
        <row r="1423">
          <cell r="D1423" t="str">
            <v>100</v>
          </cell>
          <cell r="F1423" t="str">
            <v>歳以上</v>
          </cell>
          <cell r="I1423" t="str">
            <v>and over</v>
          </cell>
          <cell r="J1423">
            <v>200</v>
          </cell>
          <cell r="K1423" t="str">
            <v>-</v>
          </cell>
          <cell r="L1423">
            <v>100</v>
          </cell>
          <cell r="M1423">
            <v>300</v>
          </cell>
          <cell r="O1423" t="str">
            <v>-</v>
          </cell>
          <cell r="P1423">
            <v>300</v>
          </cell>
          <cell r="Q1423">
            <v>100</v>
          </cell>
          <cell r="S1423" t="str">
            <v>-</v>
          </cell>
          <cell r="T1423">
            <v>100</v>
          </cell>
        </row>
        <row r="1424">
          <cell r="D1424" t="str">
            <v>不詳</v>
          </cell>
          <cell r="I1424" t="str">
            <v xml:space="preserve">Not </v>
          </cell>
          <cell r="J1424">
            <v>4400</v>
          </cell>
          <cell r="K1424">
            <v>2700</v>
          </cell>
          <cell r="L1424">
            <v>1600</v>
          </cell>
          <cell r="M1424">
            <v>300</v>
          </cell>
          <cell r="O1424">
            <v>300</v>
          </cell>
          <cell r="P1424" t="str">
            <v>-</v>
          </cell>
          <cell r="Q1424" t="str">
            <v>-</v>
          </cell>
          <cell r="S1424" t="str">
            <v>-</v>
          </cell>
          <cell r="T1424" t="str">
            <v>-</v>
          </cell>
        </row>
        <row r="1425">
          <cell r="I1425" t="str">
            <v>　reported</v>
          </cell>
        </row>
        <row r="1426">
          <cell r="D1426" t="str">
            <v xml:space="preserve">（再掲）   </v>
          </cell>
          <cell r="I1426" t="str">
            <v>(Recount)</v>
          </cell>
        </row>
        <row r="1427">
          <cell r="E1427" t="str">
            <v>15歳未</v>
          </cell>
          <cell r="G1427" t="str">
            <v>満</v>
          </cell>
          <cell r="I1427" t="str">
            <v>Under</v>
          </cell>
          <cell r="J1427">
            <v>191300</v>
          </cell>
          <cell r="K1427">
            <v>93800</v>
          </cell>
          <cell r="L1427">
            <v>97400</v>
          </cell>
          <cell r="M1427">
            <v>94200</v>
          </cell>
          <cell r="O1427">
            <v>47000</v>
          </cell>
          <cell r="P1427">
            <v>47200</v>
          </cell>
          <cell r="Q1427">
            <v>88400</v>
          </cell>
          <cell r="S1427">
            <v>43500</v>
          </cell>
          <cell r="T1427">
            <v>44900</v>
          </cell>
        </row>
        <row r="1428">
          <cell r="E1428" t="str">
            <v>15～64</v>
          </cell>
          <cell r="G1428" t="str">
            <v>歳</v>
          </cell>
          <cell r="J1428">
            <v>978800</v>
          </cell>
          <cell r="K1428">
            <v>486000</v>
          </cell>
          <cell r="L1428">
            <v>492900</v>
          </cell>
          <cell r="M1428">
            <v>441700</v>
          </cell>
          <cell r="O1428">
            <v>210200</v>
          </cell>
          <cell r="P1428">
            <v>231600</v>
          </cell>
          <cell r="Q1428">
            <v>400800</v>
          </cell>
          <cell r="S1428">
            <v>191700</v>
          </cell>
          <cell r="T1428">
            <v>209100</v>
          </cell>
        </row>
        <row r="1429">
          <cell r="E1429" t="str">
            <v>65歳以</v>
          </cell>
          <cell r="G1429" t="str">
            <v>上</v>
          </cell>
          <cell r="I1429" t="str">
            <v>and over</v>
          </cell>
          <cell r="J1429">
            <v>226200</v>
          </cell>
          <cell r="K1429">
            <v>93300</v>
          </cell>
          <cell r="L1429">
            <v>132900</v>
          </cell>
          <cell r="M1429">
            <v>133300</v>
          </cell>
          <cell r="O1429">
            <v>54700</v>
          </cell>
          <cell r="P1429">
            <v>78600</v>
          </cell>
          <cell r="Q1429">
            <v>115200</v>
          </cell>
          <cell r="S1429">
            <v>46700</v>
          </cell>
          <cell r="T1429">
            <v>68500</v>
          </cell>
        </row>
        <row r="1430">
          <cell r="F1430" t="str">
            <v xml:space="preserve">75歳以上    </v>
          </cell>
          <cell r="I1430" t="str">
            <v>and over</v>
          </cell>
          <cell r="J1430">
            <v>103300</v>
          </cell>
          <cell r="K1430">
            <v>38900</v>
          </cell>
          <cell r="L1430">
            <v>64500</v>
          </cell>
          <cell r="M1430">
            <v>64000</v>
          </cell>
          <cell r="O1430">
            <v>22600</v>
          </cell>
          <cell r="P1430">
            <v>41500</v>
          </cell>
          <cell r="Q1430">
            <v>52600</v>
          </cell>
          <cell r="S1430">
            <v>18500</v>
          </cell>
          <cell r="T1430">
            <v>34100</v>
          </cell>
        </row>
        <row r="1431">
          <cell r="F1431" t="str">
            <v xml:space="preserve">　85歳以上    </v>
          </cell>
          <cell r="I1431" t="str">
            <v>and over</v>
          </cell>
          <cell r="J1431">
            <v>25600</v>
          </cell>
          <cell r="K1431">
            <v>7800</v>
          </cell>
          <cell r="L1431">
            <v>17800</v>
          </cell>
          <cell r="M1431">
            <v>19000</v>
          </cell>
          <cell r="O1431">
            <v>4700</v>
          </cell>
          <cell r="P1431">
            <v>14200</v>
          </cell>
          <cell r="Q1431">
            <v>13800</v>
          </cell>
          <cell r="S1431">
            <v>3100</v>
          </cell>
          <cell r="T1431">
            <v>10700</v>
          </cell>
        </row>
        <row r="1432">
          <cell r="C1432" t="str">
            <v>平均年齢</v>
          </cell>
          <cell r="I1432" t="str">
            <v>Average age</v>
          </cell>
          <cell r="J1432">
            <v>40.9</v>
          </cell>
          <cell r="K1432">
            <v>39.6</v>
          </cell>
          <cell r="L1432">
            <v>42.1</v>
          </cell>
          <cell r="M1432">
            <v>42.6</v>
          </cell>
          <cell r="O1432">
            <v>40.9</v>
          </cell>
          <cell r="P1432">
            <v>44.2</v>
          </cell>
          <cell r="Q1432">
            <v>42</v>
          </cell>
          <cell r="S1432">
            <v>40.700000000000003</v>
          </cell>
          <cell r="T1432">
            <v>43.2</v>
          </cell>
        </row>
        <row r="1433">
          <cell r="C1433" t="str">
            <v>年齢中位数</v>
          </cell>
          <cell r="I1433" t="str">
            <v>Median age</v>
          </cell>
          <cell r="J1433">
            <v>39</v>
          </cell>
          <cell r="K1433">
            <v>37.799999999999997</v>
          </cell>
          <cell r="L1433">
            <v>40.4</v>
          </cell>
          <cell r="M1433">
            <v>42.2</v>
          </cell>
          <cell r="O1433">
            <v>40.1</v>
          </cell>
          <cell r="P1433">
            <v>43.9</v>
          </cell>
          <cell r="Q1433">
            <v>41.5</v>
          </cell>
          <cell r="S1433">
            <v>40.4</v>
          </cell>
          <cell r="T1433">
            <v>42.5</v>
          </cell>
        </row>
      </sheetData>
      <sheetData sheetId="7" refreshError="1"/>
      <sheetData sheetId="8" refreshError="1">
        <row r="1">
          <cell r="C1" t="str">
            <v>１７　　　 観　 光　 客 　入　 域　 状　 況</v>
          </cell>
        </row>
        <row r="3">
          <cell r="I3" t="str">
            <v>単位：（人）</v>
          </cell>
        </row>
        <row r="4">
          <cell r="B4" t="str">
            <v xml:space="preserve">    合               計</v>
          </cell>
          <cell r="E4" t="str">
            <v xml:space="preserve">    県               外</v>
          </cell>
          <cell r="H4" t="str">
            <v xml:space="preserve">    外         国</v>
          </cell>
        </row>
        <row r="5">
          <cell r="A5" t="str">
            <v xml:space="preserve"> 年     月</v>
          </cell>
          <cell r="B5" t="str">
            <v xml:space="preserve">    計</v>
          </cell>
          <cell r="C5" t="str">
            <v xml:space="preserve"> 空    路</v>
          </cell>
          <cell r="D5" t="str">
            <v xml:space="preserve"> 海  路</v>
          </cell>
          <cell r="E5" t="str">
            <v xml:space="preserve">    計</v>
          </cell>
          <cell r="F5" t="str">
            <v xml:space="preserve"> 空    路</v>
          </cell>
          <cell r="G5" t="str">
            <v xml:space="preserve"> 海  路</v>
          </cell>
          <cell r="H5" t="str">
            <v xml:space="preserve">    計</v>
          </cell>
          <cell r="I5" t="str">
            <v xml:space="preserve"> 空  路</v>
          </cell>
          <cell r="J5" t="str">
            <v xml:space="preserve"> 海  路</v>
          </cell>
        </row>
        <row r="7">
          <cell r="A7" t="str">
            <v>平成  3 年</v>
          </cell>
          <cell r="B7">
            <v>3014500</v>
          </cell>
          <cell r="C7">
            <v>2913500</v>
          </cell>
          <cell r="D7">
            <v>101000</v>
          </cell>
          <cell r="E7">
            <v>2822000</v>
          </cell>
          <cell r="F7">
            <v>2739600</v>
          </cell>
          <cell r="G7">
            <v>82400</v>
          </cell>
          <cell r="H7">
            <v>192500</v>
          </cell>
          <cell r="I7">
            <v>173900</v>
          </cell>
          <cell r="J7">
            <v>18600</v>
          </cell>
          <cell r="L7" t="str">
            <v>F91</v>
          </cell>
          <cell r="M7">
            <v>3014.5</v>
          </cell>
        </row>
        <row r="8">
          <cell r="A8" t="str">
            <v>平成  4 年</v>
          </cell>
          <cell r="B8">
            <v>3151900</v>
          </cell>
          <cell r="C8">
            <v>3048700</v>
          </cell>
          <cell r="D8">
            <v>103200</v>
          </cell>
          <cell r="E8">
            <v>2953200</v>
          </cell>
          <cell r="F8">
            <v>2871200</v>
          </cell>
          <cell r="G8">
            <v>82000</v>
          </cell>
          <cell r="H8">
            <v>198700</v>
          </cell>
          <cell r="I8">
            <v>177500</v>
          </cell>
          <cell r="J8">
            <v>21200</v>
          </cell>
          <cell r="L8" t="str">
            <v>F92</v>
          </cell>
          <cell r="M8">
            <v>3151.9</v>
          </cell>
          <cell r="N8">
            <v>4.5579698125725709E-2</v>
          </cell>
        </row>
        <row r="9">
          <cell r="A9" t="str">
            <v>平成  5 年</v>
          </cell>
          <cell r="B9">
            <v>3186800</v>
          </cell>
          <cell r="C9">
            <v>3080400</v>
          </cell>
          <cell r="D9">
            <v>106400</v>
          </cell>
          <cell r="E9">
            <v>3012900</v>
          </cell>
          <cell r="F9">
            <v>2930500</v>
          </cell>
          <cell r="G9">
            <v>82400</v>
          </cell>
          <cell r="H9">
            <v>173900</v>
          </cell>
          <cell r="I9">
            <v>149900</v>
          </cell>
          <cell r="J9">
            <v>24000</v>
          </cell>
          <cell r="L9" t="str">
            <v>F93</v>
          </cell>
          <cell r="M9">
            <v>3186.8</v>
          </cell>
          <cell r="N9">
            <v>1.1072686316190294E-2</v>
          </cell>
        </row>
        <row r="10">
          <cell r="A10" t="str">
            <v>平成  6 年</v>
          </cell>
          <cell r="B10">
            <v>3178900</v>
          </cell>
          <cell r="C10">
            <v>3090700</v>
          </cell>
          <cell r="D10">
            <v>88200</v>
          </cell>
          <cell r="E10">
            <v>3028000</v>
          </cell>
          <cell r="F10">
            <v>2958100</v>
          </cell>
          <cell r="G10">
            <v>69900</v>
          </cell>
          <cell r="H10">
            <v>150900</v>
          </cell>
          <cell r="I10">
            <v>132600</v>
          </cell>
          <cell r="J10">
            <v>18300</v>
          </cell>
          <cell r="L10" t="str">
            <v>F94</v>
          </cell>
          <cell r="M10">
            <v>3178.9</v>
          </cell>
          <cell r="N10">
            <v>-2.4789757750721675E-3</v>
          </cell>
        </row>
        <row r="11">
          <cell r="A11" t="str">
            <v xml:space="preserve"> 平成 7 年</v>
          </cell>
          <cell r="B11">
            <v>3278900</v>
          </cell>
          <cell r="C11">
            <v>3197400</v>
          </cell>
          <cell r="D11">
            <v>81500</v>
          </cell>
          <cell r="E11">
            <v>3140700</v>
          </cell>
          <cell r="F11">
            <v>3078700</v>
          </cell>
          <cell r="G11">
            <v>62000</v>
          </cell>
          <cell r="H11">
            <v>138200</v>
          </cell>
          <cell r="I11">
            <v>118700</v>
          </cell>
          <cell r="J11">
            <v>19500</v>
          </cell>
          <cell r="L11" t="str">
            <v>F95</v>
          </cell>
          <cell r="M11">
            <v>3278.9</v>
          </cell>
          <cell r="N11">
            <v>3.1457422378810218E-2</v>
          </cell>
        </row>
        <row r="12">
          <cell r="A12" t="str">
            <v xml:space="preserve"> 平成 8 年</v>
          </cell>
          <cell r="B12">
            <v>3459500</v>
          </cell>
          <cell r="C12">
            <v>3383600</v>
          </cell>
          <cell r="D12">
            <v>75900</v>
          </cell>
          <cell r="E12">
            <v>3317600</v>
          </cell>
          <cell r="F12">
            <v>3259800</v>
          </cell>
          <cell r="G12">
            <v>57800</v>
          </cell>
          <cell r="H12">
            <v>141900</v>
          </cell>
          <cell r="I12">
            <v>123800</v>
          </cell>
          <cell r="J12">
            <v>18100</v>
          </cell>
          <cell r="L12" t="str">
            <v>F96</v>
          </cell>
          <cell r="M12">
            <v>3459.5</v>
          </cell>
          <cell r="N12">
            <v>5.5079447375644186E-2</v>
          </cell>
        </row>
        <row r="13">
          <cell r="A13" t="str">
            <v xml:space="preserve"> 平成 9 年</v>
          </cell>
          <cell r="B13">
            <v>3867200</v>
          </cell>
          <cell r="C13">
            <v>3745300</v>
          </cell>
          <cell r="D13">
            <v>121900</v>
          </cell>
          <cell r="E13">
            <v>3675700</v>
          </cell>
          <cell r="F13">
            <v>3621200</v>
          </cell>
          <cell r="G13">
            <v>54500</v>
          </cell>
          <cell r="H13">
            <v>191500</v>
          </cell>
          <cell r="I13">
            <v>124100</v>
          </cell>
          <cell r="J13">
            <v>67400</v>
          </cell>
          <cell r="L13" t="str">
            <v>F97</v>
          </cell>
          <cell r="M13">
            <v>3867.2</v>
          </cell>
          <cell r="N13">
            <v>0.11784940020234136</v>
          </cell>
        </row>
        <row r="14">
          <cell r="A14" t="str">
            <v xml:space="preserve"> 平成 10 年</v>
          </cell>
          <cell r="B14">
            <v>4126500</v>
          </cell>
          <cell r="C14">
            <v>4033300</v>
          </cell>
          <cell r="D14">
            <v>93200</v>
          </cell>
          <cell r="E14">
            <v>3985800</v>
          </cell>
          <cell r="F14">
            <v>3931000</v>
          </cell>
          <cell r="G14">
            <v>54800</v>
          </cell>
          <cell r="H14">
            <v>140700</v>
          </cell>
          <cell r="I14">
            <v>102300</v>
          </cell>
          <cell r="J14">
            <v>38400</v>
          </cell>
          <cell r="L14" t="str">
            <v>F98</v>
          </cell>
          <cell r="M14">
            <v>4126.5</v>
          </cell>
          <cell r="N14">
            <v>6.7051096400496446E-2</v>
          </cell>
        </row>
        <row r="15">
          <cell r="A15" t="str">
            <v xml:space="preserve"> 平成 11 年</v>
          </cell>
          <cell r="B15">
            <v>4558700</v>
          </cell>
          <cell r="C15">
            <v>4391400</v>
          </cell>
          <cell r="D15">
            <v>167300</v>
          </cell>
          <cell r="E15">
            <v>4335700</v>
          </cell>
          <cell r="F15">
            <v>4286000</v>
          </cell>
          <cell r="G15">
            <v>49700</v>
          </cell>
          <cell r="H15">
            <v>223000</v>
          </cell>
          <cell r="I15">
            <v>105400</v>
          </cell>
          <cell r="J15">
            <v>117600</v>
          </cell>
          <cell r="L15" t="str">
            <v>F99</v>
          </cell>
          <cell r="M15">
            <v>4558.7</v>
          </cell>
          <cell r="N15">
            <v>0.10473767114988486</v>
          </cell>
        </row>
        <row r="16">
          <cell r="A16" t="str">
            <v xml:space="preserve"> 平成 12 年</v>
          </cell>
          <cell r="B16">
            <v>4521200</v>
          </cell>
          <cell r="C16">
            <v>4388000</v>
          </cell>
          <cell r="D16">
            <v>133260</v>
          </cell>
          <cell r="E16">
            <v>4323500</v>
          </cell>
          <cell r="F16">
            <v>4277400</v>
          </cell>
          <cell r="G16">
            <v>46100</v>
          </cell>
          <cell r="H16">
            <v>197700</v>
          </cell>
          <cell r="I16">
            <v>110800</v>
          </cell>
          <cell r="J16">
            <v>87100</v>
          </cell>
          <cell r="L16" t="str">
            <v>F00</v>
          </cell>
          <cell r="M16">
            <v>4521.2</v>
          </cell>
          <cell r="N16">
            <v>-8.2260293504726745E-3</v>
          </cell>
        </row>
        <row r="17">
          <cell r="A17" t="str">
            <v xml:space="preserve"> 平成 13 年</v>
          </cell>
          <cell r="B17">
            <v>4433400</v>
          </cell>
          <cell r="C17">
            <v>4305600</v>
          </cell>
          <cell r="D17">
            <v>127800</v>
          </cell>
          <cell r="E17">
            <v>4242000</v>
          </cell>
          <cell r="F17">
            <v>4197000</v>
          </cell>
          <cell r="G17">
            <v>45000</v>
          </cell>
          <cell r="H17">
            <v>191400</v>
          </cell>
          <cell r="I17">
            <v>108600</v>
          </cell>
          <cell r="J17">
            <v>82800</v>
          </cell>
          <cell r="L17" t="str">
            <v>F01</v>
          </cell>
          <cell r="M17">
            <v>4433.3999999999996</v>
          </cell>
          <cell r="N17">
            <v>-1.9419623108909212E-2</v>
          </cell>
        </row>
        <row r="18">
          <cell r="A18" t="str">
            <v xml:space="preserve"> 平成 14 年</v>
          </cell>
          <cell r="B18">
            <v>4834500</v>
          </cell>
          <cell r="C18">
            <v>4691100</v>
          </cell>
          <cell r="D18">
            <v>143400</v>
          </cell>
          <cell r="E18">
            <v>4654200</v>
          </cell>
          <cell r="F18">
            <v>4612000</v>
          </cell>
          <cell r="G18">
            <v>42200</v>
          </cell>
          <cell r="H18">
            <v>180300</v>
          </cell>
          <cell r="I18">
            <v>79100</v>
          </cell>
          <cell r="J18">
            <v>101200</v>
          </cell>
          <cell r="L18" t="str">
            <v>F02</v>
          </cell>
          <cell r="M18">
            <v>4834.5</v>
          </cell>
          <cell r="N18">
            <v>9.047232372445535E-2</v>
          </cell>
        </row>
        <row r="19">
          <cell r="A19" t="str">
            <v xml:space="preserve">      15</v>
          </cell>
          <cell r="B19">
            <v>5084700</v>
          </cell>
          <cell r="C19">
            <v>4997200</v>
          </cell>
          <cell r="D19">
            <v>87500</v>
          </cell>
          <cell r="E19">
            <v>4984600</v>
          </cell>
          <cell r="F19">
            <v>4944500</v>
          </cell>
          <cell r="G19">
            <v>40100</v>
          </cell>
          <cell r="H19">
            <v>100100</v>
          </cell>
          <cell r="I19">
            <v>52700</v>
          </cell>
          <cell r="J19">
            <v>47400</v>
          </cell>
          <cell r="L19" t="str">
            <v>F03</v>
          </cell>
          <cell r="M19">
            <v>5084.7</v>
          </cell>
          <cell r="N19">
            <v>5.1753025131864749E-2</v>
          </cell>
        </row>
        <row r="20">
          <cell r="A20" t="str">
            <v xml:space="preserve">      16</v>
          </cell>
          <cell r="B20">
            <v>5153200</v>
          </cell>
          <cell r="C20">
            <v>5050000</v>
          </cell>
          <cell r="D20">
            <v>103200</v>
          </cell>
          <cell r="E20">
            <v>5023700</v>
          </cell>
          <cell r="F20">
            <v>4985700</v>
          </cell>
          <cell r="G20">
            <v>38000</v>
          </cell>
          <cell r="H20">
            <v>129500</v>
          </cell>
          <cell r="I20">
            <v>64300</v>
          </cell>
          <cell r="J20">
            <v>65200</v>
          </cell>
          <cell r="L20" t="str">
            <v>F04</v>
          </cell>
          <cell r="M20">
            <v>5153.2</v>
          </cell>
          <cell r="N20">
            <v>1.3471787912757938E-2</v>
          </cell>
        </row>
        <row r="21">
          <cell r="A21" t="str">
            <v xml:space="preserve">      17</v>
          </cell>
          <cell r="B21">
            <v>5500100</v>
          </cell>
          <cell r="C21">
            <v>5390700</v>
          </cell>
          <cell r="D21">
            <v>109400</v>
          </cell>
          <cell r="E21">
            <v>5363600</v>
          </cell>
          <cell r="F21">
            <v>5326200</v>
          </cell>
          <cell r="G21">
            <v>37400</v>
          </cell>
          <cell r="H21">
            <v>136500</v>
          </cell>
          <cell r="I21">
            <v>64500</v>
          </cell>
          <cell r="J21">
            <v>72000</v>
          </cell>
          <cell r="L21" t="str">
            <v>F05</v>
          </cell>
          <cell r="M21">
            <v>5500.1</v>
          </cell>
          <cell r="N21">
            <v>6.7317395016688764E-2</v>
          </cell>
        </row>
        <row r="22">
          <cell r="A22" t="str">
            <v>18.1-10月</v>
          </cell>
          <cell r="B22">
            <v>4707300</v>
          </cell>
          <cell r="L22" t="str">
            <v>F06.1-10</v>
          </cell>
          <cell r="M22">
            <v>4707.3</v>
          </cell>
          <cell r="N22">
            <v>2.0729882689680679E-2</v>
          </cell>
        </row>
        <row r="24">
          <cell r="A24" t="str">
            <v xml:space="preserve">      8</v>
          </cell>
          <cell r="B24">
            <v>361900</v>
          </cell>
          <cell r="C24">
            <v>341500</v>
          </cell>
          <cell r="D24">
            <v>20400</v>
          </cell>
          <cell r="E24">
            <v>345900</v>
          </cell>
          <cell r="F24">
            <v>327600</v>
          </cell>
          <cell r="G24">
            <v>18300</v>
          </cell>
          <cell r="H24">
            <v>16000</v>
          </cell>
          <cell r="I24">
            <v>13900</v>
          </cell>
          <cell r="J24">
            <v>2100</v>
          </cell>
        </row>
        <row r="25">
          <cell r="A25" t="str">
            <v xml:space="preserve">      9</v>
          </cell>
          <cell r="B25">
            <v>217200</v>
          </cell>
          <cell r="C25">
            <v>209100</v>
          </cell>
          <cell r="D25">
            <v>8100</v>
          </cell>
          <cell r="E25">
            <v>205000</v>
          </cell>
          <cell r="F25">
            <v>198800</v>
          </cell>
          <cell r="G25">
            <v>6200</v>
          </cell>
          <cell r="H25">
            <v>12200</v>
          </cell>
          <cell r="I25">
            <v>10300</v>
          </cell>
          <cell r="J25">
            <v>1900</v>
          </cell>
        </row>
        <row r="26">
          <cell r="A26" t="str">
            <v xml:space="preserve">      10</v>
          </cell>
          <cell r="B26">
            <v>259300</v>
          </cell>
          <cell r="C26">
            <v>252400</v>
          </cell>
          <cell r="D26">
            <v>6900</v>
          </cell>
          <cell r="E26">
            <v>244600</v>
          </cell>
          <cell r="F26">
            <v>240700</v>
          </cell>
          <cell r="G26">
            <v>3900</v>
          </cell>
          <cell r="H26">
            <v>14700</v>
          </cell>
          <cell r="I26">
            <v>11700</v>
          </cell>
          <cell r="J26">
            <v>3000</v>
          </cell>
        </row>
        <row r="27">
          <cell r="A27" t="str">
            <v xml:space="preserve">      11</v>
          </cell>
          <cell r="B27">
            <v>256100</v>
          </cell>
          <cell r="C27">
            <v>249000</v>
          </cell>
          <cell r="D27">
            <v>7100</v>
          </cell>
          <cell r="E27">
            <v>244300</v>
          </cell>
          <cell r="F27">
            <v>238200</v>
          </cell>
          <cell r="G27">
            <v>6100</v>
          </cell>
          <cell r="H27">
            <v>11800</v>
          </cell>
          <cell r="I27">
            <v>10800</v>
          </cell>
          <cell r="J27">
            <v>1000</v>
          </cell>
        </row>
        <row r="28">
          <cell r="A28" t="str">
            <v xml:space="preserve">      12</v>
          </cell>
          <cell r="B28">
            <v>232600</v>
          </cell>
          <cell r="C28">
            <v>227100</v>
          </cell>
          <cell r="D28">
            <v>5500</v>
          </cell>
          <cell r="E28">
            <v>221600</v>
          </cell>
          <cell r="F28">
            <v>217700</v>
          </cell>
          <cell r="G28">
            <v>3900</v>
          </cell>
          <cell r="H28">
            <v>11000</v>
          </cell>
          <cell r="I28">
            <v>9400</v>
          </cell>
          <cell r="J28">
            <v>1600</v>
          </cell>
        </row>
        <row r="29">
          <cell r="A29" t="str">
            <v>平成 6年 1月</v>
          </cell>
          <cell r="B29">
            <v>233100</v>
          </cell>
          <cell r="C29">
            <v>228100</v>
          </cell>
          <cell r="D29">
            <v>5000</v>
          </cell>
          <cell r="E29">
            <v>224900</v>
          </cell>
          <cell r="F29">
            <v>221600</v>
          </cell>
          <cell r="G29">
            <v>3300</v>
          </cell>
          <cell r="H29">
            <v>8200</v>
          </cell>
          <cell r="I29">
            <v>6500</v>
          </cell>
          <cell r="J29">
            <v>1700</v>
          </cell>
        </row>
        <row r="30">
          <cell r="A30" t="str">
            <v>平成 6年 2月</v>
          </cell>
          <cell r="B30">
            <v>259100</v>
          </cell>
          <cell r="C30">
            <v>253400</v>
          </cell>
          <cell r="D30">
            <v>5700</v>
          </cell>
          <cell r="E30">
            <v>245300</v>
          </cell>
          <cell r="F30">
            <v>241900</v>
          </cell>
          <cell r="G30">
            <v>3400</v>
          </cell>
          <cell r="H30">
            <v>13800</v>
          </cell>
          <cell r="I30">
            <v>11500</v>
          </cell>
          <cell r="J30">
            <v>2300</v>
          </cell>
        </row>
        <row r="31">
          <cell r="A31" t="str">
            <v>平成 6年 3月</v>
          </cell>
          <cell r="B31">
            <v>312600</v>
          </cell>
          <cell r="C31">
            <v>303100</v>
          </cell>
          <cell r="D31">
            <v>9500</v>
          </cell>
          <cell r="E31">
            <v>301300</v>
          </cell>
          <cell r="F31">
            <v>293300</v>
          </cell>
          <cell r="G31">
            <v>8000</v>
          </cell>
          <cell r="H31">
            <v>11300</v>
          </cell>
          <cell r="I31">
            <v>9800</v>
          </cell>
          <cell r="J31">
            <v>1500</v>
          </cell>
        </row>
        <row r="32">
          <cell r="A32" t="str">
            <v>平成 6年 4月</v>
          </cell>
          <cell r="B32">
            <v>254000</v>
          </cell>
          <cell r="C32">
            <v>248100</v>
          </cell>
          <cell r="D32">
            <v>5900</v>
          </cell>
          <cell r="E32">
            <v>239000</v>
          </cell>
          <cell r="F32">
            <v>234400</v>
          </cell>
          <cell r="G32">
            <v>4600</v>
          </cell>
          <cell r="H32">
            <v>15000</v>
          </cell>
          <cell r="I32">
            <v>13700</v>
          </cell>
          <cell r="J32">
            <v>1300</v>
          </cell>
        </row>
        <row r="33">
          <cell r="A33" t="str">
            <v>平成 6年 5月</v>
          </cell>
          <cell r="B33">
            <v>235800</v>
          </cell>
          <cell r="C33">
            <v>228200</v>
          </cell>
          <cell r="D33">
            <v>7600</v>
          </cell>
          <cell r="E33">
            <v>222800</v>
          </cell>
          <cell r="F33">
            <v>216700</v>
          </cell>
          <cell r="G33">
            <v>6100</v>
          </cell>
          <cell r="H33">
            <v>13000</v>
          </cell>
          <cell r="I33">
            <v>11500</v>
          </cell>
          <cell r="J33">
            <v>1500</v>
          </cell>
        </row>
        <row r="34">
          <cell r="A34" t="str">
            <v>平成 6年 6月</v>
          </cell>
          <cell r="B34">
            <v>243700</v>
          </cell>
          <cell r="C34">
            <v>239200</v>
          </cell>
          <cell r="D34">
            <v>4500</v>
          </cell>
          <cell r="E34">
            <v>231100</v>
          </cell>
          <cell r="F34">
            <v>228400</v>
          </cell>
          <cell r="G34">
            <v>2700</v>
          </cell>
          <cell r="H34">
            <v>12600</v>
          </cell>
          <cell r="I34">
            <v>10800</v>
          </cell>
          <cell r="J34">
            <v>1800</v>
          </cell>
        </row>
        <row r="35">
          <cell r="A35" t="str">
            <v>平成 6年 7月</v>
          </cell>
          <cell r="B35">
            <v>276900</v>
          </cell>
          <cell r="C35">
            <v>267400</v>
          </cell>
          <cell r="D35">
            <v>9500</v>
          </cell>
          <cell r="E35">
            <v>262300</v>
          </cell>
          <cell r="F35">
            <v>254000</v>
          </cell>
          <cell r="G35">
            <v>8300</v>
          </cell>
          <cell r="H35">
            <v>14600</v>
          </cell>
          <cell r="I35">
            <v>13400</v>
          </cell>
          <cell r="J35">
            <v>1200</v>
          </cell>
        </row>
        <row r="36">
          <cell r="A36" t="str">
            <v>平成 6年 8月</v>
          </cell>
          <cell r="B36">
            <v>366600</v>
          </cell>
          <cell r="C36">
            <v>350200</v>
          </cell>
          <cell r="D36">
            <v>16400</v>
          </cell>
          <cell r="E36">
            <v>352600</v>
          </cell>
          <cell r="F36">
            <v>337600</v>
          </cell>
          <cell r="G36">
            <v>15000</v>
          </cell>
          <cell r="H36">
            <v>14000</v>
          </cell>
          <cell r="I36">
            <v>12600</v>
          </cell>
          <cell r="J36">
            <v>1400</v>
          </cell>
        </row>
        <row r="37">
          <cell r="A37" t="str">
            <v>平成 6年 9月</v>
          </cell>
          <cell r="B37">
            <v>229300</v>
          </cell>
          <cell r="C37">
            <v>222100</v>
          </cell>
          <cell r="D37">
            <v>7200</v>
          </cell>
          <cell r="E37">
            <v>216900</v>
          </cell>
          <cell r="F37">
            <v>210800</v>
          </cell>
          <cell r="G37">
            <v>6100</v>
          </cell>
          <cell r="H37">
            <v>12400</v>
          </cell>
          <cell r="I37">
            <v>11300</v>
          </cell>
          <cell r="J37">
            <v>1100</v>
          </cell>
        </row>
        <row r="38">
          <cell r="A38" t="str">
            <v>平成6年 10月</v>
          </cell>
          <cell r="B38">
            <v>255000</v>
          </cell>
          <cell r="C38">
            <v>250300</v>
          </cell>
          <cell r="D38">
            <v>4700</v>
          </cell>
          <cell r="E38">
            <v>241100</v>
          </cell>
          <cell r="F38">
            <v>237800</v>
          </cell>
          <cell r="G38">
            <v>3300</v>
          </cell>
          <cell r="H38">
            <v>13900</v>
          </cell>
          <cell r="I38">
            <v>12500</v>
          </cell>
          <cell r="J38">
            <v>1400</v>
          </cell>
        </row>
        <row r="39">
          <cell r="A39" t="str">
            <v>平成6年 11月</v>
          </cell>
          <cell r="B39">
            <v>271400</v>
          </cell>
          <cell r="C39">
            <v>264100</v>
          </cell>
          <cell r="D39">
            <v>7300</v>
          </cell>
          <cell r="E39">
            <v>259200</v>
          </cell>
          <cell r="F39">
            <v>254000</v>
          </cell>
          <cell r="G39">
            <v>5200</v>
          </cell>
          <cell r="H39">
            <v>12200</v>
          </cell>
          <cell r="I39">
            <v>10100</v>
          </cell>
          <cell r="J39">
            <v>2100</v>
          </cell>
        </row>
        <row r="40">
          <cell r="A40" t="str">
            <v>平成6年 12月</v>
          </cell>
          <cell r="B40">
            <v>241400</v>
          </cell>
          <cell r="C40">
            <v>236500</v>
          </cell>
          <cell r="D40">
            <v>4900</v>
          </cell>
          <cell r="E40">
            <v>231500</v>
          </cell>
          <cell r="F40">
            <v>227600</v>
          </cell>
          <cell r="G40">
            <v>3900</v>
          </cell>
          <cell r="H40">
            <v>9900</v>
          </cell>
          <cell r="I40">
            <v>8900</v>
          </cell>
          <cell r="J40">
            <v>1000</v>
          </cell>
        </row>
        <row r="42">
          <cell r="A42" t="str">
            <v>平成 7年 1月</v>
          </cell>
          <cell r="B42">
            <v>237900</v>
          </cell>
          <cell r="C42">
            <v>233600</v>
          </cell>
          <cell r="D42">
            <v>4300</v>
          </cell>
          <cell r="E42">
            <v>229200</v>
          </cell>
          <cell r="F42">
            <v>226200</v>
          </cell>
          <cell r="G42">
            <v>3000</v>
          </cell>
          <cell r="H42">
            <v>8700</v>
          </cell>
          <cell r="I42">
            <v>7400</v>
          </cell>
          <cell r="J42">
            <v>1300</v>
          </cell>
        </row>
        <row r="43">
          <cell r="A43" t="str">
            <v>平成 7年 2月</v>
          </cell>
          <cell r="B43">
            <v>242000</v>
          </cell>
          <cell r="C43">
            <v>236900</v>
          </cell>
          <cell r="D43">
            <v>5100</v>
          </cell>
          <cell r="E43">
            <v>229500</v>
          </cell>
          <cell r="F43">
            <v>225900</v>
          </cell>
          <cell r="G43">
            <v>3600</v>
          </cell>
          <cell r="H43">
            <v>12500</v>
          </cell>
          <cell r="I43">
            <v>11000</v>
          </cell>
          <cell r="J43">
            <v>1500</v>
          </cell>
        </row>
        <row r="44">
          <cell r="A44" t="str">
            <v>平成 7年 3月</v>
          </cell>
          <cell r="B44">
            <v>318400</v>
          </cell>
          <cell r="C44">
            <v>309800</v>
          </cell>
          <cell r="D44">
            <v>8600</v>
          </cell>
          <cell r="E44">
            <v>307500</v>
          </cell>
          <cell r="F44">
            <v>301300</v>
          </cell>
          <cell r="G44">
            <v>6200</v>
          </cell>
          <cell r="H44">
            <v>10900</v>
          </cell>
          <cell r="I44">
            <v>8500</v>
          </cell>
          <cell r="J44">
            <v>2400</v>
          </cell>
        </row>
        <row r="45">
          <cell r="A45" t="str">
            <v>平成 7年 4月</v>
          </cell>
          <cell r="B45">
            <v>239300</v>
          </cell>
          <cell r="C45">
            <v>233900</v>
          </cell>
          <cell r="D45">
            <v>5400</v>
          </cell>
          <cell r="E45">
            <v>226500</v>
          </cell>
          <cell r="F45">
            <v>222500</v>
          </cell>
          <cell r="G45">
            <v>4000</v>
          </cell>
          <cell r="H45">
            <v>12800</v>
          </cell>
          <cell r="I45">
            <v>11400</v>
          </cell>
          <cell r="J45">
            <v>1400</v>
          </cell>
        </row>
        <row r="46">
          <cell r="A46" t="str">
            <v>平成 7年 5月</v>
          </cell>
          <cell r="B46">
            <v>231800</v>
          </cell>
          <cell r="C46">
            <v>224300</v>
          </cell>
          <cell r="D46">
            <v>7500</v>
          </cell>
          <cell r="E46">
            <v>222300</v>
          </cell>
          <cell r="F46">
            <v>216000</v>
          </cell>
          <cell r="G46">
            <v>6300</v>
          </cell>
          <cell r="H46">
            <v>9500</v>
          </cell>
          <cell r="I46">
            <v>8300</v>
          </cell>
          <cell r="J46">
            <v>1200</v>
          </cell>
        </row>
        <row r="47">
          <cell r="A47" t="str">
            <v>平成 7年 6月</v>
          </cell>
          <cell r="B47">
            <v>247800</v>
          </cell>
          <cell r="C47">
            <v>243800</v>
          </cell>
          <cell r="D47">
            <v>4000</v>
          </cell>
          <cell r="E47">
            <v>236500</v>
          </cell>
          <cell r="F47">
            <v>233500</v>
          </cell>
          <cell r="G47">
            <v>3000</v>
          </cell>
          <cell r="H47">
            <v>11300</v>
          </cell>
          <cell r="I47">
            <v>10300</v>
          </cell>
          <cell r="J47">
            <v>1000</v>
          </cell>
        </row>
        <row r="48">
          <cell r="A48" t="str">
            <v>平成 7年 7月</v>
          </cell>
          <cell r="B48">
            <v>304000</v>
          </cell>
          <cell r="C48">
            <v>294700</v>
          </cell>
          <cell r="D48">
            <v>9300</v>
          </cell>
          <cell r="E48">
            <v>290000</v>
          </cell>
          <cell r="F48">
            <v>282500</v>
          </cell>
          <cell r="G48">
            <v>7500</v>
          </cell>
          <cell r="H48">
            <v>14000</v>
          </cell>
          <cell r="I48">
            <v>12200</v>
          </cell>
          <cell r="J48">
            <v>1800</v>
          </cell>
        </row>
        <row r="49">
          <cell r="A49" t="str">
            <v>平成 7年 8月</v>
          </cell>
          <cell r="B49">
            <v>389900</v>
          </cell>
          <cell r="C49">
            <v>375400</v>
          </cell>
          <cell r="D49">
            <v>14500</v>
          </cell>
          <cell r="E49">
            <v>378100</v>
          </cell>
          <cell r="F49">
            <v>364800</v>
          </cell>
          <cell r="G49">
            <v>13300</v>
          </cell>
          <cell r="H49">
            <v>11800</v>
          </cell>
          <cell r="I49">
            <v>10600</v>
          </cell>
          <cell r="J49">
            <v>1200</v>
          </cell>
        </row>
        <row r="50">
          <cell r="A50" t="str">
            <v>平成 7年 9月</v>
          </cell>
          <cell r="B50">
            <v>247000</v>
          </cell>
          <cell r="C50">
            <v>239400</v>
          </cell>
          <cell r="D50">
            <v>7600</v>
          </cell>
          <cell r="E50">
            <v>236400</v>
          </cell>
          <cell r="F50">
            <v>230200</v>
          </cell>
          <cell r="G50">
            <v>6200</v>
          </cell>
          <cell r="H50">
            <v>10600</v>
          </cell>
          <cell r="I50">
            <v>9200</v>
          </cell>
          <cell r="J50">
            <v>1400</v>
          </cell>
        </row>
        <row r="51">
          <cell r="A51" t="str">
            <v>平成 7年 10月</v>
          </cell>
          <cell r="B51">
            <v>263300</v>
          </cell>
          <cell r="C51">
            <v>257300</v>
          </cell>
          <cell r="D51">
            <v>6000</v>
          </cell>
          <cell r="E51">
            <v>248800</v>
          </cell>
          <cell r="F51">
            <v>246000</v>
          </cell>
          <cell r="G51">
            <v>2800</v>
          </cell>
          <cell r="H51">
            <v>14500</v>
          </cell>
          <cell r="I51">
            <v>11300</v>
          </cell>
          <cell r="J51">
            <v>3200</v>
          </cell>
        </row>
        <row r="52">
          <cell r="A52" t="str">
            <v>平成 7年 11月</v>
          </cell>
          <cell r="B52">
            <v>303500</v>
          </cell>
          <cell r="C52">
            <v>299000</v>
          </cell>
          <cell r="D52">
            <v>4500</v>
          </cell>
          <cell r="E52">
            <v>292200</v>
          </cell>
          <cell r="F52">
            <v>289200</v>
          </cell>
          <cell r="G52">
            <v>3000</v>
          </cell>
          <cell r="H52">
            <v>11300</v>
          </cell>
          <cell r="I52">
            <v>9800</v>
          </cell>
          <cell r="J52">
            <v>1500</v>
          </cell>
        </row>
        <row r="53">
          <cell r="A53" t="str">
            <v xml:space="preserve">        12</v>
          </cell>
          <cell r="B53">
            <v>254000</v>
          </cell>
          <cell r="C53">
            <v>249300</v>
          </cell>
          <cell r="D53">
            <v>4700</v>
          </cell>
          <cell r="E53">
            <v>243700</v>
          </cell>
          <cell r="F53">
            <v>240600</v>
          </cell>
          <cell r="G53">
            <v>3100</v>
          </cell>
          <cell r="H53">
            <v>10300</v>
          </cell>
          <cell r="I53">
            <v>8700</v>
          </cell>
          <cell r="J53">
            <v>1600</v>
          </cell>
        </row>
        <row r="54">
          <cell r="A54" t="str">
            <v>平成 8年 1月</v>
          </cell>
          <cell r="B54">
            <v>258500</v>
          </cell>
          <cell r="C54">
            <v>253700</v>
          </cell>
          <cell r="D54">
            <v>4800</v>
          </cell>
          <cell r="E54">
            <v>250300</v>
          </cell>
          <cell r="F54">
            <v>247000</v>
          </cell>
          <cell r="G54">
            <v>3300</v>
          </cell>
          <cell r="H54">
            <v>8200</v>
          </cell>
          <cell r="I54">
            <v>6700</v>
          </cell>
          <cell r="J54">
            <v>1500</v>
          </cell>
        </row>
        <row r="55">
          <cell r="A55" t="str">
            <v>平成 8年 2月</v>
          </cell>
          <cell r="B55">
            <v>289800</v>
          </cell>
          <cell r="C55">
            <v>285400</v>
          </cell>
          <cell r="D55">
            <v>4400</v>
          </cell>
          <cell r="E55">
            <v>278200</v>
          </cell>
          <cell r="F55">
            <v>274900</v>
          </cell>
          <cell r="G55">
            <v>3300</v>
          </cell>
          <cell r="H55">
            <v>11600</v>
          </cell>
          <cell r="I55">
            <v>10500</v>
          </cell>
          <cell r="J55">
            <v>1100</v>
          </cell>
        </row>
        <row r="56">
          <cell r="A56" t="str">
            <v>平成 8年 3月</v>
          </cell>
          <cell r="B56">
            <v>346100</v>
          </cell>
          <cell r="C56">
            <v>337900</v>
          </cell>
          <cell r="D56">
            <v>8200</v>
          </cell>
          <cell r="E56">
            <v>335600</v>
          </cell>
          <cell r="F56">
            <v>328600</v>
          </cell>
          <cell r="G56">
            <v>7000</v>
          </cell>
          <cell r="H56">
            <v>10500</v>
          </cell>
          <cell r="I56">
            <v>9300</v>
          </cell>
          <cell r="J56">
            <v>1200</v>
          </cell>
        </row>
        <row r="57">
          <cell r="A57" t="str">
            <v>平成 8年 4月</v>
          </cell>
          <cell r="B57">
            <v>262000</v>
          </cell>
          <cell r="C57">
            <v>257000</v>
          </cell>
          <cell r="D57">
            <v>5000</v>
          </cell>
          <cell r="E57">
            <v>250300</v>
          </cell>
          <cell r="F57">
            <v>246400</v>
          </cell>
          <cell r="G57">
            <v>3900</v>
          </cell>
          <cell r="H57">
            <v>11700</v>
          </cell>
          <cell r="I57">
            <v>10600</v>
          </cell>
          <cell r="J57">
            <v>1100</v>
          </cell>
        </row>
        <row r="58">
          <cell r="A58" t="str">
            <v>平成 8年 5月</v>
          </cell>
          <cell r="B58">
            <v>244200</v>
          </cell>
          <cell r="C58">
            <v>237100</v>
          </cell>
          <cell r="D58">
            <v>7100</v>
          </cell>
          <cell r="E58">
            <v>231400</v>
          </cell>
          <cell r="F58">
            <v>225700</v>
          </cell>
          <cell r="G58">
            <v>5700</v>
          </cell>
          <cell r="H58">
            <v>12800</v>
          </cell>
          <cell r="I58">
            <v>11400</v>
          </cell>
          <cell r="J58">
            <v>1400</v>
          </cell>
        </row>
        <row r="59">
          <cell r="A59" t="str">
            <v>平成 8年 6月</v>
          </cell>
          <cell r="B59">
            <v>252800</v>
          </cell>
          <cell r="C59">
            <v>248900</v>
          </cell>
          <cell r="D59">
            <v>3900</v>
          </cell>
          <cell r="E59">
            <v>239900</v>
          </cell>
          <cell r="F59">
            <v>237100</v>
          </cell>
          <cell r="G59">
            <v>2800</v>
          </cell>
          <cell r="H59">
            <v>12900</v>
          </cell>
          <cell r="I59">
            <v>11800</v>
          </cell>
          <cell r="J59">
            <v>1100</v>
          </cell>
        </row>
        <row r="60">
          <cell r="A60" t="str">
            <v>平成 8年 7月</v>
          </cell>
          <cell r="B60">
            <v>313600</v>
          </cell>
          <cell r="C60">
            <v>305400</v>
          </cell>
          <cell r="D60">
            <v>8200</v>
          </cell>
          <cell r="E60">
            <v>298300</v>
          </cell>
          <cell r="F60">
            <v>292000</v>
          </cell>
          <cell r="G60">
            <v>6300</v>
          </cell>
          <cell r="H60">
            <v>15300</v>
          </cell>
          <cell r="I60">
            <v>13400</v>
          </cell>
          <cell r="J60">
            <v>1900</v>
          </cell>
        </row>
        <row r="61">
          <cell r="A61" t="str">
            <v>平成 8年 8月</v>
          </cell>
          <cell r="B61">
            <v>398500</v>
          </cell>
          <cell r="C61">
            <v>384000</v>
          </cell>
          <cell r="D61">
            <v>14500</v>
          </cell>
          <cell r="E61">
            <v>384700</v>
          </cell>
          <cell r="F61">
            <v>372600</v>
          </cell>
          <cell r="G61">
            <v>12100</v>
          </cell>
          <cell r="H61">
            <v>13800</v>
          </cell>
          <cell r="I61">
            <v>11400</v>
          </cell>
          <cell r="J61">
            <v>2400</v>
          </cell>
        </row>
        <row r="62">
          <cell r="A62" t="str">
            <v>平成 8年 9月</v>
          </cell>
          <cell r="B62">
            <v>254800</v>
          </cell>
          <cell r="C62">
            <v>248000</v>
          </cell>
          <cell r="D62">
            <v>6800</v>
          </cell>
          <cell r="E62">
            <v>243500</v>
          </cell>
          <cell r="F62">
            <v>238600</v>
          </cell>
          <cell r="G62">
            <v>4900</v>
          </cell>
          <cell r="H62">
            <v>11300</v>
          </cell>
          <cell r="I62">
            <v>9400</v>
          </cell>
          <cell r="J62">
            <v>1900</v>
          </cell>
        </row>
        <row r="63">
          <cell r="A63" t="str">
            <v>平成 8年 10月</v>
          </cell>
          <cell r="B63">
            <v>272100</v>
          </cell>
          <cell r="C63">
            <v>267800</v>
          </cell>
          <cell r="D63">
            <v>4300</v>
          </cell>
          <cell r="E63">
            <v>258500</v>
          </cell>
          <cell r="F63">
            <v>255800</v>
          </cell>
          <cell r="G63">
            <v>2700</v>
          </cell>
          <cell r="H63">
            <v>13600</v>
          </cell>
          <cell r="I63">
            <v>12000</v>
          </cell>
          <cell r="J63">
            <v>1600</v>
          </cell>
        </row>
        <row r="64">
          <cell r="A64" t="str">
            <v>平成 8年 11月</v>
          </cell>
          <cell r="B64">
            <v>296200</v>
          </cell>
          <cell r="C64">
            <v>291900</v>
          </cell>
          <cell r="D64">
            <v>4300</v>
          </cell>
          <cell r="E64">
            <v>285000</v>
          </cell>
          <cell r="F64">
            <v>282300</v>
          </cell>
          <cell r="G64">
            <v>2700</v>
          </cell>
          <cell r="H64">
            <v>11200</v>
          </cell>
          <cell r="I64">
            <v>9600</v>
          </cell>
          <cell r="J64">
            <v>1600</v>
          </cell>
        </row>
        <row r="65">
          <cell r="A65" t="str">
            <v>平成 8年 12月</v>
          </cell>
          <cell r="B65">
            <v>270900</v>
          </cell>
          <cell r="C65">
            <v>266500</v>
          </cell>
          <cell r="D65">
            <v>4400</v>
          </cell>
          <cell r="E65">
            <v>261900</v>
          </cell>
          <cell r="F65">
            <v>258800</v>
          </cell>
          <cell r="G65">
            <v>3100</v>
          </cell>
          <cell r="H65">
            <v>9000</v>
          </cell>
          <cell r="I65">
            <v>7700</v>
          </cell>
          <cell r="J65">
            <v>1300</v>
          </cell>
        </row>
        <row r="66">
          <cell r="A66" t="str">
            <v>平成 9年 1月</v>
          </cell>
          <cell r="B66">
            <v>262500</v>
          </cell>
          <cell r="C66">
            <v>258500</v>
          </cell>
          <cell r="D66">
            <v>4000</v>
          </cell>
          <cell r="E66">
            <v>254800</v>
          </cell>
          <cell r="F66">
            <v>252400</v>
          </cell>
          <cell r="G66">
            <v>2400</v>
          </cell>
          <cell r="H66">
            <v>7700</v>
          </cell>
          <cell r="I66">
            <v>6100</v>
          </cell>
          <cell r="J66">
            <v>1600</v>
          </cell>
        </row>
        <row r="67">
          <cell r="A67" t="str">
            <v>平成 9年 2月</v>
          </cell>
          <cell r="B67">
            <v>297300</v>
          </cell>
          <cell r="C67">
            <v>291300</v>
          </cell>
          <cell r="D67">
            <v>6000</v>
          </cell>
          <cell r="E67">
            <v>284800</v>
          </cell>
          <cell r="F67">
            <v>280600</v>
          </cell>
          <cell r="G67">
            <v>4200</v>
          </cell>
          <cell r="H67">
            <v>12500</v>
          </cell>
          <cell r="I67">
            <v>10700</v>
          </cell>
          <cell r="J67">
            <v>1800</v>
          </cell>
        </row>
        <row r="68">
          <cell r="A68" t="str">
            <v>平成 9年 3 月</v>
          </cell>
          <cell r="B68">
            <v>385100</v>
          </cell>
          <cell r="C68">
            <v>372600</v>
          </cell>
          <cell r="D68">
            <v>12500</v>
          </cell>
          <cell r="E68">
            <v>370700</v>
          </cell>
          <cell r="F68">
            <v>363600</v>
          </cell>
          <cell r="G68">
            <v>7100</v>
          </cell>
          <cell r="H68">
            <v>14400</v>
          </cell>
          <cell r="I68">
            <v>9000</v>
          </cell>
          <cell r="J68">
            <v>5400</v>
          </cell>
        </row>
        <row r="69">
          <cell r="A69" t="str">
            <v>平成 9年 4 月</v>
          </cell>
          <cell r="B69">
            <v>290000</v>
          </cell>
          <cell r="C69">
            <v>279200</v>
          </cell>
          <cell r="D69">
            <v>10800</v>
          </cell>
          <cell r="E69">
            <v>271000</v>
          </cell>
          <cell r="F69">
            <v>267000</v>
          </cell>
          <cell r="G69">
            <v>4000</v>
          </cell>
          <cell r="H69">
            <v>19000</v>
          </cell>
          <cell r="I69">
            <v>12200</v>
          </cell>
          <cell r="J69">
            <v>6800</v>
          </cell>
        </row>
        <row r="70">
          <cell r="A70" t="str">
            <v>平成 9年 5 月</v>
          </cell>
          <cell r="B70">
            <v>268100</v>
          </cell>
          <cell r="C70">
            <v>254700</v>
          </cell>
          <cell r="D70">
            <v>13400</v>
          </cell>
          <cell r="E70">
            <v>248300</v>
          </cell>
          <cell r="F70">
            <v>243900</v>
          </cell>
          <cell r="G70">
            <v>4400</v>
          </cell>
          <cell r="H70">
            <v>19800</v>
          </cell>
          <cell r="I70">
            <v>10800</v>
          </cell>
          <cell r="J70">
            <v>9000</v>
          </cell>
        </row>
        <row r="71">
          <cell r="A71" t="str">
            <v>平成 9年 6 月</v>
          </cell>
          <cell r="B71">
            <v>289500</v>
          </cell>
          <cell r="C71">
            <v>280100</v>
          </cell>
          <cell r="D71">
            <v>9400</v>
          </cell>
          <cell r="E71">
            <v>271100</v>
          </cell>
          <cell r="F71">
            <v>268200</v>
          </cell>
          <cell r="G71">
            <v>2900</v>
          </cell>
          <cell r="H71">
            <v>18400</v>
          </cell>
          <cell r="I71">
            <v>11900</v>
          </cell>
          <cell r="J71">
            <v>6500</v>
          </cell>
        </row>
        <row r="72">
          <cell r="A72" t="str">
            <v>平成 9年 7 月</v>
          </cell>
          <cell r="B72">
            <v>369700</v>
          </cell>
          <cell r="C72">
            <v>353900</v>
          </cell>
          <cell r="D72">
            <v>15800</v>
          </cell>
          <cell r="E72">
            <v>345900</v>
          </cell>
          <cell r="F72">
            <v>339400</v>
          </cell>
          <cell r="G72">
            <v>6500</v>
          </cell>
          <cell r="H72">
            <v>23800</v>
          </cell>
          <cell r="I72">
            <v>14500</v>
          </cell>
          <cell r="J72">
            <v>9300</v>
          </cell>
        </row>
        <row r="73">
          <cell r="A73" t="str">
            <v xml:space="preserve">         8</v>
          </cell>
          <cell r="B73">
            <v>427200</v>
          </cell>
          <cell r="C73">
            <v>407500</v>
          </cell>
          <cell r="D73">
            <v>19700</v>
          </cell>
          <cell r="E73">
            <v>406600</v>
          </cell>
          <cell r="F73">
            <v>396800</v>
          </cell>
          <cell r="G73">
            <v>9800</v>
          </cell>
          <cell r="H73">
            <v>20600</v>
          </cell>
          <cell r="I73">
            <v>10700</v>
          </cell>
          <cell r="J73">
            <v>9900</v>
          </cell>
        </row>
        <row r="74">
          <cell r="A74" t="str">
            <v>平成 9年 9 月</v>
          </cell>
          <cell r="B74">
            <v>313800</v>
          </cell>
          <cell r="C74">
            <v>297500</v>
          </cell>
          <cell r="D74">
            <v>16300</v>
          </cell>
          <cell r="E74">
            <v>291200</v>
          </cell>
          <cell r="F74">
            <v>286500</v>
          </cell>
          <cell r="G74">
            <v>4700</v>
          </cell>
          <cell r="H74">
            <v>22600</v>
          </cell>
          <cell r="I74">
            <v>11000</v>
          </cell>
          <cell r="J74">
            <v>11600</v>
          </cell>
        </row>
        <row r="75">
          <cell r="A75" t="str">
            <v>平成 9年 10 月</v>
          </cell>
          <cell r="B75">
            <v>308600</v>
          </cell>
          <cell r="C75">
            <v>303400</v>
          </cell>
          <cell r="D75">
            <v>5200</v>
          </cell>
          <cell r="E75">
            <v>294700</v>
          </cell>
          <cell r="F75">
            <v>291900</v>
          </cell>
          <cell r="G75">
            <v>2800</v>
          </cell>
          <cell r="H75">
            <v>13900</v>
          </cell>
          <cell r="I75">
            <v>11500</v>
          </cell>
          <cell r="J75">
            <v>2400</v>
          </cell>
        </row>
        <row r="76">
          <cell r="A76" t="str">
            <v>平成 ９年11 月</v>
          </cell>
          <cell r="B76">
            <v>338500</v>
          </cell>
          <cell r="C76">
            <v>334200</v>
          </cell>
          <cell r="D76">
            <v>4300</v>
          </cell>
          <cell r="E76">
            <v>328500</v>
          </cell>
          <cell r="F76">
            <v>325700</v>
          </cell>
          <cell r="G76">
            <v>2800</v>
          </cell>
          <cell r="H76">
            <v>10000</v>
          </cell>
          <cell r="I76">
            <v>8500</v>
          </cell>
          <cell r="J76">
            <v>1500</v>
          </cell>
        </row>
        <row r="77">
          <cell r="A77" t="str">
            <v>平成 ９年12月</v>
          </cell>
          <cell r="B77">
            <v>316900</v>
          </cell>
          <cell r="C77">
            <v>312400</v>
          </cell>
          <cell r="D77">
            <v>4500</v>
          </cell>
          <cell r="E77">
            <v>308100</v>
          </cell>
          <cell r="F77">
            <v>305200</v>
          </cell>
          <cell r="G77">
            <v>2900</v>
          </cell>
          <cell r="H77">
            <v>8800</v>
          </cell>
          <cell r="I77">
            <v>7200</v>
          </cell>
          <cell r="J77">
            <v>1600</v>
          </cell>
        </row>
        <row r="78">
          <cell r="A78" t="str">
            <v>平成10年 1 月</v>
          </cell>
          <cell r="B78">
            <v>318100</v>
          </cell>
          <cell r="C78">
            <v>313500</v>
          </cell>
          <cell r="D78">
            <v>4600</v>
          </cell>
          <cell r="E78">
            <v>308000</v>
          </cell>
          <cell r="F78">
            <v>304700</v>
          </cell>
          <cell r="G78">
            <v>3300</v>
          </cell>
          <cell r="H78">
            <v>10100</v>
          </cell>
          <cell r="I78">
            <v>8800</v>
          </cell>
          <cell r="J78">
            <v>1300</v>
          </cell>
        </row>
        <row r="79">
          <cell r="A79" t="str">
            <v>平成10年 2 月</v>
          </cell>
          <cell r="B79">
            <v>310500</v>
          </cell>
          <cell r="C79">
            <v>306500</v>
          </cell>
          <cell r="D79">
            <v>4000</v>
          </cell>
          <cell r="E79">
            <v>302600</v>
          </cell>
          <cell r="F79">
            <v>299900</v>
          </cell>
          <cell r="G79">
            <v>2700</v>
          </cell>
          <cell r="H79">
            <v>7900</v>
          </cell>
          <cell r="I79">
            <v>6600</v>
          </cell>
          <cell r="J79">
            <v>1300</v>
          </cell>
        </row>
        <row r="80">
          <cell r="A80" t="str">
            <v>平成10年 3 月</v>
          </cell>
          <cell r="B80">
            <v>389800</v>
          </cell>
          <cell r="C80">
            <v>382200</v>
          </cell>
          <cell r="D80">
            <v>7600</v>
          </cell>
          <cell r="E80">
            <v>383000</v>
          </cell>
          <cell r="F80">
            <v>376500</v>
          </cell>
          <cell r="G80">
            <v>6500</v>
          </cell>
          <cell r="H80">
            <v>6800</v>
          </cell>
          <cell r="I80">
            <v>5700</v>
          </cell>
          <cell r="J80">
            <v>1100</v>
          </cell>
        </row>
        <row r="81">
          <cell r="A81" t="str">
            <v>平成10年 4 月</v>
          </cell>
          <cell r="B81">
            <v>320200</v>
          </cell>
          <cell r="C81">
            <v>316000</v>
          </cell>
          <cell r="D81">
            <v>4200</v>
          </cell>
          <cell r="E81">
            <v>311400</v>
          </cell>
          <cell r="F81">
            <v>308300</v>
          </cell>
          <cell r="G81">
            <v>3100</v>
          </cell>
          <cell r="H81">
            <v>8800</v>
          </cell>
          <cell r="I81">
            <v>7700</v>
          </cell>
          <cell r="J81">
            <v>1100</v>
          </cell>
        </row>
        <row r="82">
          <cell r="A82" t="str">
            <v>平成10年 5 月</v>
          </cell>
          <cell r="B82">
            <v>292200</v>
          </cell>
          <cell r="C82">
            <v>286000</v>
          </cell>
          <cell r="D82">
            <v>6200</v>
          </cell>
          <cell r="E82">
            <v>282400</v>
          </cell>
          <cell r="F82">
            <v>277300</v>
          </cell>
          <cell r="G82">
            <v>5100</v>
          </cell>
          <cell r="H82">
            <v>9800</v>
          </cell>
          <cell r="I82">
            <v>8700</v>
          </cell>
          <cell r="J82">
            <v>1100</v>
          </cell>
        </row>
        <row r="83">
          <cell r="A83" t="str">
            <v>平成10年 6 月</v>
          </cell>
          <cell r="B83">
            <v>306500</v>
          </cell>
          <cell r="C83">
            <v>301800</v>
          </cell>
          <cell r="D83">
            <v>4700</v>
          </cell>
          <cell r="E83">
            <v>292000</v>
          </cell>
          <cell r="F83">
            <v>289600</v>
          </cell>
          <cell r="G83">
            <v>2400</v>
          </cell>
          <cell r="H83">
            <v>14500</v>
          </cell>
          <cell r="I83">
            <v>12200</v>
          </cell>
          <cell r="J83">
            <v>2300</v>
          </cell>
        </row>
        <row r="84">
          <cell r="A84" t="str">
            <v>平成10年 7 月</v>
          </cell>
          <cell r="B84">
            <v>399900</v>
          </cell>
          <cell r="C84">
            <v>386400</v>
          </cell>
          <cell r="D84">
            <v>13500</v>
          </cell>
          <cell r="E84">
            <v>381400</v>
          </cell>
          <cell r="F84">
            <v>375000</v>
          </cell>
          <cell r="G84">
            <v>6400</v>
          </cell>
          <cell r="H84">
            <v>18500</v>
          </cell>
          <cell r="I84">
            <v>11400</v>
          </cell>
          <cell r="J84">
            <v>7100</v>
          </cell>
        </row>
        <row r="85">
          <cell r="A85" t="str">
            <v>平成10年 8 月</v>
          </cell>
          <cell r="B85">
            <v>491200</v>
          </cell>
          <cell r="C85">
            <v>468800</v>
          </cell>
          <cell r="D85">
            <v>22400</v>
          </cell>
          <cell r="E85">
            <v>467400</v>
          </cell>
          <cell r="F85">
            <v>456200</v>
          </cell>
          <cell r="G85">
            <v>11200</v>
          </cell>
          <cell r="H85">
            <v>23800</v>
          </cell>
          <cell r="I85">
            <v>12600</v>
          </cell>
          <cell r="J85">
            <v>11200</v>
          </cell>
        </row>
        <row r="86">
          <cell r="A86" t="str">
            <v>平成10年 9 月</v>
          </cell>
          <cell r="B86">
            <v>351300</v>
          </cell>
          <cell r="C86">
            <v>344800</v>
          </cell>
          <cell r="D86">
            <v>6500</v>
          </cell>
          <cell r="E86">
            <v>342300</v>
          </cell>
          <cell r="F86">
            <v>337600</v>
          </cell>
          <cell r="G86">
            <v>4700</v>
          </cell>
          <cell r="H86">
            <v>9000</v>
          </cell>
          <cell r="I86">
            <v>7200</v>
          </cell>
          <cell r="J86">
            <v>1800</v>
          </cell>
        </row>
        <row r="87">
          <cell r="A87" t="str">
            <v>平成10年 10 月</v>
          </cell>
          <cell r="B87">
            <v>298000</v>
          </cell>
          <cell r="C87">
            <v>294400</v>
          </cell>
          <cell r="D87">
            <v>3600</v>
          </cell>
          <cell r="E87">
            <v>288300</v>
          </cell>
          <cell r="F87">
            <v>286000</v>
          </cell>
          <cell r="G87">
            <v>2300</v>
          </cell>
          <cell r="H87">
            <v>9700</v>
          </cell>
          <cell r="I87">
            <v>8400</v>
          </cell>
          <cell r="J87">
            <v>1300</v>
          </cell>
        </row>
        <row r="88">
          <cell r="A88" t="str">
            <v>平成10年 11 月</v>
          </cell>
          <cell r="B88">
            <v>332000</v>
          </cell>
          <cell r="C88">
            <v>323900</v>
          </cell>
          <cell r="D88">
            <v>8100</v>
          </cell>
          <cell r="E88">
            <v>321000</v>
          </cell>
          <cell r="F88">
            <v>317100</v>
          </cell>
          <cell r="G88">
            <v>3900</v>
          </cell>
          <cell r="H88">
            <v>11000</v>
          </cell>
          <cell r="I88">
            <v>6800</v>
          </cell>
          <cell r="J88">
            <v>4200</v>
          </cell>
        </row>
        <row r="89">
          <cell r="A89" t="str">
            <v>平成10年 12 月</v>
          </cell>
          <cell r="B89">
            <v>316800</v>
          </cell>
          <cell r="C89">
            <v>309000</v>
          </cell>
          <cell r="D89">
            <v>7800</v>
          </cell>
          <cell r="E89">
            <v>306000</v>
          </cell>
          <cell r="F89">
            <v>302800</v>
          </cell>
          <cell r="G89">
            <v>3200</v>
          </cell>
          <cell r="H89">
            <v>10800</v>
          </cell>
          <cell r="I89">
            <v>6200</v>
          </cell>
          <cell r="J89">
            <v>4600</v>
          </cell>
        </row>
        <row r="90">
          <cell r="A90" t="str">
            <v>平成11年 1 月</v>
          </cell>
          <cell r="B90">
            <v>334400</v>
          </cell>
          <cell r="C90">
            <v>326800</v>
          </cell>
          <cell r="D90">
            <v>7600</v>
          </cell>
          <cell r="E90">
            <v>325700</v>
          </cell>
          <cell r="F90">
            <v>322100</v>
          </cell>
          <cell r="G90">
            <v>3600</v>
          </cell>
          <cell r="H90">
            <v>8700</v>
          </cell>
          <cell r="I90">
            <v>4700</v>
          </cell>
          <cell r="J90">
            <v>4000</v>
          </cell>
        </row>
        <row r="91">
          <cell r="A91" t="str">
            <v>平成11年 2 月</v>
          </cell>
          <cell r="B91">
            <v>341100</v>
          </cell>
          <cell r="C91">
            <v>330700</v>
          </cell>
          <cell r="D91">
            <v>10400</v>
          </cell>
          <cell r="E91">
            <v>324400</v>
          </cell>
          <cell r="F91">
            <v>322200</v>
          </cell>
          <cell r="G91">
            <v>2200</v>
          </cell>
          <cell r="H91">
            <v>16700</v>
          </cell>
          <cell r="I91">
            <v>8500</v>
          </cell>
          <cell r="J91">
            <v>8200</v>
          </cell>
        </row>
        <row r="92">
          <cell r="A92" t="str">
            <v>平成11年 3 月</v>
          </cell>
          <cell r="B92">
            <v>433100</v>
          </cell>
          <cell r="C92">
            <v>420300</v>
          </cell>
          <cell r="D92">
            <v>12800</v>
          </cell>
          <cell r="E92">
            <v>418400</v>
          </cell>
          <cell r="F92">
            <v>413300</v>
          </cell>
          <cell r="G92">
            <v>5100</v>
          </cell>
          <cell r="H92">
            <v>14700</v>
          </cell>
          <cell r="I92">
            <v>7000</v>
          </cell>
          <cell r="J92">
            <v>7700</v>
          </cell>
        </row>
        <row r="93">
          <cell r="A93" t="str">
            <v>平成11年 4 月</v>
          </cell>
          <cell r="B93">
            <v>348300</v>
          </cell>
          <cell r="C93">
            <v>336300</v>
          </cell>
          <cell r="D93">
            <v>12000</v>
          </cell>
          <cell r="E93">
            <v>329300</v>
          </cell>
          <cell r="F93">
            <v>325700</v>
          </cell>
          <cell r="G93">
            <v>3600</v>
          </cell>
          <cell r="H93">
            <v>19000</v>
          </cell>
          <cell r="I93">
            <v>10600</v>
          </cell>
          <cell r="J93">
            <v>8400</v>
          </cell>
        </row>
        <row r="94">
          <cell r="A94" t="str">
            <v>平成11年 5 月</v>
          </cell>
          <cell r="B94">
            <v>327800</v>
          </cell>
          <cell r="C94">
            <v>314700</v>
          </cell>
          <cell r="D94">
            <v>13100</v>
          </cell>
          <cell r="E94">
            <v>308100</v>
          </cell>
          <cell r="F94">
            <v>304000</v>
          </cell>
          <cell r="G94">
            <v>4100</v>
          </cell>
          <cell r="H94">
            <v>19700</v>
          </cell>
          <cell r="I94">
            <v>10700</v>
          </cell>
          <cell r="J94">
            <v>9000</v>
          </cell>
        </row>
        <row r="95">
          <cell r="A95" t="str">
            <v xml:space="preserve">         6</v>
          </cell>
          <cell r="B95">
            <v>350000</v>
          </cell>
          <cell r="C95">
            <v>335800</v>
          </cell>
          <cell r="D95">
            <v>14200</v>
          </cell>
          <cell r="E95">
            <v>325300</v>
          </cell>
          <cell r="F95">
            <v>322200</v>
          </cell>
          <cell r="G95">
            <v>3100</v>
          </cell>
          <cell r="H95">
            <v>24700</v>
          </cell>
          <cell r="I95">
            <v>13600</v>
          </cell>
          <cell r="J95">
            <v>11100</v>
          </cell>
        </row>
        <row r="96">
          <cell r="A96" t="str">
            <v>平成11年 6 月</v>
          </cell>
          <cell r="B96">
            <v>350000</v>
          </cell>
          <cell r="C96">
            <v>335800</v>
          </cell>
          <cell r="D96">
            <v>14200</v>
          </cell>
          <cell r="E96">
            <v>325300</v>
          </cell>
          <cell r="F96">
            <v>322200</v>
          </cell>
          <cell r="G96">
            <v>3100</v>
          </cell>
          <cell r="H96">
            <v>24700</v>
          </cell>
          <cell r="I96">
            <v>13600</v>
          </cell>
          <cell r="J96">
            <v>11100</v>
          </cell>
        </row>
        <row r="97">
          <cell r="A97" t="str">
            <v>平成11年 7 月</v>
          </cell>
          <cell r="B97">
            <v>440700</v>
          </cell>
          <cell r="C97">
            <v>418900</v>
          </cell>
          <cell r="D97">
            <v>21800</v>
          </cell>
          <cell r="E97">
            <v>413500</v>
          </cell>
          <cell r="F97">
            <v>408000</v>
          </cell>
          <cell r="G97">
            <v>5500</v>
          </cell>
          <cell r="H97">
            <v>27200</v>
          </cell>
          <cell r="I97">
            <v>10900</v>
          </cell>
          <cell r="J97">
            <v>16300</v>
          </cell>
        </row>
        <row r="98">
          <cell r="A98" t="str">
            <v>平成11年 8 月</v>
          </cell>
          <cell r="B98">
            <v>522600</v>
          </cell>
          <cell r="C98">
            <v>499500</v>
          </cell>
          <cell r="D98">
            <v>23100</v>
          </cell>
          <cell r="E98">
            <v>497700</v>
          </cell>
          <cell r="F98">
            <v>489000</v>
          </cell>
          <cell r="G98">
            <v>8700</v>
          </cell>
          <cell r="H98">
            <v>24900</v>
          </cell>
          <cell r="I98">
            <v>10500</v>
          </cell>
          <cell r="J98">
            <v>14400</v>
          </cell>
        </row>
        <row r="99">
          <cell r="A99" t="str">
            <v>平成11年 9 月</v>
          </cell>
          <cell r="B99">
            <v>373500</v>
          </cell>
          <cell r="C99">
            <v>357200</v>
          </cell>
          <cell r="D99">
            <v>16300</v>
          </cell>
          <cell r="E99">
            <v>354200</v>
          </cell>
          <cell r="F99">
            <v>349200</v>
          </cell>
          <cell r="G99">
            <v>5000</v>
          </cell>
          <cell r="H99">
            <v>19300</v>
          </cell>
          <cell r="I99">
            <v>8000</v>
          </cell>
          <cell r="J99">
            <v>11300</v>
          </cell>
        </row>
        <row r="100">
          <cell r="A100" t="str">
            <v>平成11年 10 月</v>
          </cell>
          <cell r="B100">
            <v>373500</v>
          </cell>
          <cell r="C100">
            <v>361100</v>
          </cell>
          <cell r="D100">
            <v>12400</v>
          </cell>
          <cell r="E100">
            <v>357800</v>
          </cell>
          <cell r="F100">
            <v>355000</v>
          </cell>
          <cell r="G100">
            <v>2800</v>
          </cell>
          <cell r="H100">
            <v>15700</v>
          </cell>
          <cell r="I100">
            <v>6100</v>
          </cell>
          <cell r="J100">
            <v>9600</v>
          </cell>
        </row>
        <row r="101">
          <cell r="A101" t="str">
            <v>平成11年 11 月</v>
          </cell>
          <cell r="B101">
            <v>371900</v>
          </cell>
          <cell r="C101">
            <v>359700</v>
          </cell>
          <cell r="D101">
            <v>12200</v>
          </cell>
          <cell r="E101">
            <v>354900</v>
          </cell>
          <cell r="F101">
            <v>351800</v>
          </cell>
          <cell r="G101">
            <v>3100</v>
          </cell>
          <cell r="H101">
            <v>17000</v>
          </cell>
          <cell r="I101">
            <v>7900</v>
          </cell>
          <cell r="J101">
            <v>9100</v>
          </cell>
        </row>
        <row r="102">
          <cell r="A102" t="str">
            <v>平成11年 12 月</v>
          </cell>
          <cell r="B102">
            <v>341800</v>
          </cell>
          <cell r="C102">
            <v>330400</v>
          </cell>
          <cell r="D102">
            <v>11400</v>
          </cell>
          <cell r="E102">
            <v>326400</v>
          </cell>
          <cell r="F102">
            <v>323500</v>
          </cell>
          <cell r="G102">
            <v>2900</v>
          </cell>
          <cell r="H102">
            <v>15400</v>
          </cell>
          <cell r="I102">
            <v>6900</v>
          </cell>
          <cell r="J102">
            <v>8500</v>
          </cell>
        </row>
        <row r="103">
          <cell r="A103" t="str">
            <v>平成12年 1 月</v>
          </cell>
          <cell r="B103">
            <v>335800</v>
          </cell>
          <cell r="C103">
            <v>327800</v>
          </cell>
          <cell r="D103">
            <v>8000</v>
          </cell>
          <cell r="E103">
            <v>326600</v>
          </cell>
          <cell r="F103">
            <v>323500</v>
          </cell>
          <cell r="G103">
            <v>3100</v>
          </cell>
          <cell r="H103">
            <v>9200</v>
          </cell>
          <cell r="I103">
            <v>4300</v>
          </cell>
          <cell r="J103">
            <v>4900</v>
          </cell>
        </row>
        <row r="104">
          <cell r="A104" t="str">
            <v>平成12年 2 月</v>
          </cell>
          <cell r="B104">
            <v>387400</v>
          </cell>
          <cell r="C104">
            <v>376500</v>
          </cell>
          <cell r="D104">
            <v>10900</v>
          </cell>
          <cell r="E104">
            <v>368200</v>
          </cell>
          <cell r="F104">
            <v>365800</v>
          </cell>
          <cell r="G104">
            <v>2400</v>
          </cell>
          <cell r="H104">
            <v>19200</v>
          </cell>
          <cell r="I104">
            <v>10900</v>
          </cell>
          <cell r="J104">
            <v>8500</v>
          </cell>
        </row>
        <row r="105">
          <cell r="A105" t="str">
            <v>平成12年 3 月</v>
          </cell>
          <cell r="B105">
            <v>453400</v>
          </cell>
          <cell r="C105">
            <v>440200</v>
          </cell>
          <cell r="D105">
            <v>13200</v>
          </cell>
          <cell r="E105">
            <v>438500</v>
          </cell>
          <cell r="F105">
            <v>433600</v>
          </cell>
          <cell r="G105">
            <v>4900</v>
          </cell>
          <cell r="H105">
            <v>14900</v>
          </cell>
          <cell r="I105">
            <v>6600</v>
          </cell>
          <cell r="J105">
            <v>8300</v>
          </cell>
        </row>
        <row r="106">
          <cell r="A106" t="str">
            <v>平成12年 4 月</v>
          </cell>
          <cell r="B106">
            <v>347800</v>
          </cell>
          <cell r="C106">
            <v>337200</v>
          </cell>
          <cell r="D106">
            <v>10660</v>
          </cell>
          <cell r="E106">
            <v>330800</v>
          </cell>
          <cell r="F106">
            <v>328000</v>
          </cell>
          <cell r="G106">
            <v>2800</v>
          </cell>
          <cell r="H106">
            <v>17000</v>
          </cell>
          <cell r="I106">
            <v>9200</v>
          </cell>
          <cell r="J106">
            <v>7800</v>
          </cell>
        </row>
        <row r="107">
          <cell r="A107" t="str">
            <v>平成12年 5 月</v>
          </cell>
          <cell r="B107">
            <v>322900</v>
          </cell>
          <cell r="C107">
            <v>310300</v>
          </cell>
          <cell r="D107">
            <v>12600</v>
          </cell>
          <cell r="E107">
            <v>305000</v>
          </cell>
          <cell r="F107">
            <v>301000</v>
          </cell>
          <cell r="G107">
            <v>4000</v>
          </cell>
          <cell r="H107">
            <v>17900</v>
          </cell>
          <cell r="I107">
            <v>9300</v>
          </cell>
          <cell r="J107">
            <v>8600</v>
          </cell>
        </row>
        <row r="108">
          <cell r="A108" t="str">
            <v>平成12年 6 月</v>
          </cell>
          <cell r="B108">
            <v>337200</v>
          </cell>
          <cell r="C108">
            <v>324900</v>
          </cell>
          <cell r="D108">
            <v>12300</v>
          </cell>
          <cell r="E108">
            <v>314400</v>
          </cell>
          <cell r="F108">
            <v>311300</v>
          </cell>
          <cell r="G108">
            <v>3100</v>
          </cell>
          <cell r="H108">
            <v>22800</v>
          </cell>
          <cell r="I108">
            <v>13600</v>
          </cell>
          <cell r="J108">
            <v>9200</v>
          </cell>
        </row>
        <row r="109">
          <cell r="A109" t="str">
            <v>平成12年 7 月</v>
          </cell>
          <cell r="B109">
            <v>340100</v>
          </cell>
          <cell r="C109">
            <v>324400</v>
          </cell>
          <cell r="D109">
            <v>15700</v>
          </cell>
          <cell r="E109">
            <v>316100</v>
          </cell>
          <cell r="F109">
            <v>312500</v>
          </cell>
          <cell r="G109">
            <v>3600</v>
          </cell>
          <cell r="H109">
            <v>24000</v>
          </cell>
          <cell r="I109">
            <v>11900</v>
          </cell>
          <cell r="J109">
            <v>12100</v>
          </cell>
        </row>
        <row r="110">
          <cell r="A110" t="str">
            <v>平成12年 8 月</v>
          </cell>
          <cell r="B110">
            <v>496800</v>
          </cell>
          <cell r="C110">
            <v>477600</v>
          </cell>
          <cell r="D110">
            <v>19200</v>
          </cell>
          <cell r="E110">
            <v>473900</v>
          </cell>
          <cell r="F110">
            <v>466800</v>
          </cell>
          <cell r="G110">
            <v>7100</v>
          </cell>
          <cell r="H110">
            <v>22900</v>
          </cell>
          <cell r="I110">
            <v>10800</v>
          </cell>
          <cell r="J110">
            <v>12100</v>
          </cell>
        </row>
        <row r="111">
          <cell r="A111" t="str">
            <v>平成12年 9 月</v>
          </cell>
          <cell r="B111">
            <v>392900</v>
          </cell>
          <cell r="C111">
            <v>383300</v>
          </cell>
          <cell r="D111">
            <v>9600</v>
          </cell>
          <cell r="E111">
            <v>377800</v>
          </cell>
          <cell r="F111">
            <v>373000</v>
          </cell>
          <cell r="G111">
            <v>4800</v>
          </cell>
          <cell r="H111">
            <v>15100</v>
          </cell>
          <cell r="I111">
            <v>10300</v>
          </cell>
          <cell r="J111">
            <v>4800</v>
          </cell>
        </row>
        <row r="112">
          <cell r="A112" t="str">
            <v>平成12年 10 月</v>
          </cell>
          <cell r="B112">
            <v>376300</v>
          </cell>
          <cell r="C112">
            <v>368900</v>
          </cell>
          <cell r="D112">
            <v>7400</v>
          </cell>
          <cell r="E112">
            <v>363100</v>
          </cell>
          <cell r="F112">
            <v>359700</v>
          </cell>
          <cell r="G112">
            <v>3400</v>
          </cell>
          <cell r="H112">
            <v>13200</v>
          </cell>
          <cell r="I112">
            <v>9200</v>
          </cell>
          <cell r="J112">
            <v>4000</v>
          </cell>
        </row>
        <row r="113">
          <cell r="A113" t="str">
            <v>平成12年 11 月</v>
          </cell>
          <cell r="B113">
            <v>374900</v>
          </cell>
          <cell r="C113">
            <v>369200</v>
          </cell>
          <cell r="D113">
            <v>5700</v>
          </cell>
          <cell r="E113">
            <v>364600</v>
          </cell>
          <cell r="F113">
            <v>361000</v>
          </cell>
          <cell r="G113">
            <v>3600</v>
          </cell>
          <cell r="H113">
            <v>10300</v>
          </cell>
          <cell r="I113">
            <v>8200</v>
          </cell>
          <cell r="J113">
            <v>2100</v>
          </cell>
        </row>
        <row r="114">
          <cell r="A114" t="str">
            <v>平成12年 12 月</v>
          </cell>
          <cell r="B114">
            <v>355700</v>
          </cell>
          <cell r="C114">
            <v>347700</v>
          </cell>
          <cell r="D114">
            <v>8000</v>
          </cell>
          <cell r="E114">
            <v>344500</v>
          </cell>
          <cell r="F114">
            <v>341200</v>
          </cell>
          <cell r="G114">
            <v>3300</v>
          </cell>
          <cell r="H114">
            <v>11200</v>
          </cell>
          <cell r="I114">
            <v>6500</v>
          </cell>
          <cell r="J114">
            <v>4700</v>
          </cell>
        </row>
        <row r="115">
          <cell r="A115" t="str">
            <v>平成13年 1 月</v>
          </cell>
          <cell r="B115">
            <v>344500</v>
          </cell>
          <cell r="C115">
            <v>333500</v>
          </cell>
          <cell r="D115">
            <v>11000</v>
          </cell>
          <cell r="E115">
            <v>327900</v>
          </cell>
          <cell r="F115">
            <v>324400</v>
          </cell>
          <cell r="G115">
            <v>3500</v>
          </cell>
          <cell r="H115">
            <v>16600</v>
          </cell>
          <cell r="I115">
            <v>9100</v>
          </cell>
          <cell r="J115">
            <v>7500</v>
          </cell>
        </row>
        <row r="116">
          <cell r="A116" t="str">
            <v>平成13年 2 月</v>
          </cell>
          <cell r="B116">
            <v>377000</v>
          </cell>
          <cell r="C116">
            <v>369800</v>
          </cell>
          <cell r="D116">
            <v>7200</v>
          </cell>
          <cell r="E116">
            <v>366000</v>
          </cell>
          <cell r="F116">
            <v>363900</v>
          </cell>
          <cell r="G116">
            <v>2100</v>
          </cell>
          <cell r="H116">
            <v>11000</v>
          </cell>
          <cell r="I116">
            <v>5900</v>
          </cell>
          <cell r="J116">
            <v>5100</v>
          </cell>
        </row>
        <row r="117">
          <cell r="A117" t="str">
            <v>平成13年 3 月</v>
          </cell>
          <cell r="B117">
            <v>431200</v>
          </cell>
          <cell r="C117">
            <v>422600</v>
          </cell>
          <cell r="D117">
            <v>8600</v>
          </cell>
          <cell r="E117">
            <v>419200</v>
          </cell>
          <cell r="F117">
            <v>414600</v>
          </cell>
          <cell r="G117">
            <v>4600</v>
          </cell>
          <cell r="H117">
            <v>12000</v>
          </cell>
          <cell r="I117">
            <v>8000</v>
          </cell>
          <cell r="J117">
            <v>4000</v>
          </cell>
        </row>
        <row r="118">
          <cell r="A118" t="str">
            <v>平成13年 4 月</v>
          </cell>
          <cell r="B118">
            <v>382000</v>
          </cell>
          <cell r="C118">
            <v>372700</v>
          </cell>
          <cell r="D118">
            <v>9300</v>
          </cell>
          <cell r="E118">
            <v>366500</v>
          </cell>
          <cell r="F118">
            <v>363100</v>
          </cell>
          <cell r="G118">
            <v>3400</v>
          </cell>
          <cell r="H118">
            <v>15500</v>
          </cell>
          <cell r="I118">
            <v>9600</v>
          </cell>
          <cell r="J118">
            <v>5900</v>
          </cell>
        </row>
        <row r="119">
          <cell r="A119" t="str">
            <v>平成13年 5 月</v>
          </cell>
          <cell r="B119">
            <v>337000</v>
          </cell>
          <cell r="C119">
            <v>329400</v>
          </cell>
          <cell r="D119">
            <v>7600</v>
          </cell>
          <cell r="E119">
            <v>323600</v>
          </cell>
          <cell r="F119">
            <v>319800</v>
          </cell>
          <cell r="G119">
            <v>3800</v>
          </cell>
          <cell r="H119">
            <v>13400</v>
          </cell>
          <cell r="I119">
            <v>9600</v>
          </cell>
          <cell r="J119">
            <v>3800</v>
          </cell>
        </row>
        <row r="120">
          <cell r="A120" t="str">
            <v>平成13年 6 月</v>
          </cell>
          <cell r="B120">
            <v>354900</v>
          </cell>
          <cell r="C120">
            <v>343600</v>
          </cell>
          <cell r="D120">
            <v>11300</v>
          </cell>
          <cell r="E120">
            <v>334000</v>
          </cell>
          <cell r="F120">
            <v>330800</v>
          </cell>
          <cell r="G120">
            <v>3200</v>
          </cell>
          <cell r="H120">
            <v>20900</v>
          </cell>
          <cell r="I120">
            <v>12800</v>
          </cell>
          <cell r="J120">
            <v>8100</v>
          </cell>
        </row>
        <row r="121">
          <cell r="A121" t="str">
            <v>平成13年 7 月</v>
          </cell>
          <cell r="B121">
            <v>409300</v>
          </cell>
          <cell r="C121">
            <v>394200</v>
          </cell>
          <cell r="D121">
            <v>15100</v>
          </cell>
          <cell r="E121">
            <v>386600</v>
          </cell>
          <cell r="F121">
            <v>383000</v>
          </cell>
          <cell r="G121">
            <v>3600</v>
          </cell>
          <cell r="H121">
            <v>22700</v>
          </cell>
          <cell r="I121">
            <v>11200</v>
          </cell>
          <cell r="J121">
            <v>11500</v>
          </cell>
        </row>
        <row r="122">
          <cell r="A122" t="str">
            <v>平成13年 8 月</v>
          </cell>
          <cell r="B122">
            <v>501300</v>
          </cell>
          <cell r="C122">
            <v>479400</v>
          </cell>
          <cell r="D122">
            <v>21900</v>
          </cell>
          <cell r="E122">
            <v>477800</v>
          </cell>
          <cell r="F122">
            <v>469700</v>
          </cell>
          <cell r="G122">
            <v>8100</v>
          </cell>
          <cell r="H122">
            <v>23500</v>
          </cell>
          <cell r="I122">
            <v>9700</v>
          </cell>
          <cell r="J122">
            <v>13800</v>
          </cell>
        </row>
        <row r="123">
          <cell r="A123" t="str">
            <v>平成13年 9 月</v>
          </cell>
          <cell r="B123">
            <v>398700</v>
          </cell>
          <cell r="C123">
            <v>388000</v>
          </cell>
          <cell r="D123">
            <v>10700</v>
          </cell>
          <cell r="E123">
            <v>384000</v>
          </cell>
          <cell r="F123">
            <v>379900</v>
          </cell>
          <cell r="G123">
            <v>4100</v>
          </cell>
          <cell r="H123">
            <v>14700</v>
          </cell>
          <cell r="I123">
            <v>8100</v>
          </cell>
          <cell r="J123">
            <v>6600</v>
          </cell>
        </row>
        <row r="124">
          <cell r="A124" t="str">
            <v>平成13年 10 月</v>
          </cell>
          <cell r="B124">
            <v>303400</v>
          </cell>
          <cell r="C124">
            <v>292400</v>
          </cell>
          <cell r="D124">
            <v>11000</v>
          </cell>
          <cell r="E124">
            <v>285300</v>
          </cell>
          <cell r="F124">
            <v>282700</v>
          </cell>
          <cell r="G124">
            <v>2600</v>
          </cell>
          <cell r="H124">
            <v>18100</v>
          </cell>
          <cell r="I124">
            <v>9700</v>
          </cell>
          <cell r="J124">
            <v>8400</v>
          </cell>
        </row>
        <row r="125">
          <cell r="A125" t="str">
            <v>平成13年 11 月</v>
          </cell>
          <cell r="B125">
            <v>283400</v>
          </cell>
          <cell r="C125">
            <v>274400</v>
          </cell>
          <cell r="D125">
            <v>9000</v>
          </cell>
          <cell r="E125">
            <v>270400</v>
          </cell>
          <cell r="F125">
            <v>267200</v>
          </cell>
          <cell r="G125">
            <v>3200</v>
          </cell>
          <cell r="H125">
            <v>13000</v>
          </cell>
          <cell r="I125">
            <v>7200</v>
          </cell>
          <cell r="J125">
            <v>5800</v>
          </cell>
        </row>
        <row r="126">
          <cell r="A126" t="str">
            <v>平成13年 12 月</v>
          </cell>
          <cell r="B126">
            <v>310700</v>
          </cell>
          <cell r="C126">
            <v>305600</v>
          </cell>
          <cell r="D126">
            <v>5100</v>
          </cell>
          <cell r="E126">
            <v>300700</v>
          </cell>
          <cell r="F126">
            <v>297900</v>
          </cell>
          <cell r="G126">
            <v>2800</v>
          </cell>
          <cell r="H126">
            <v>10000</v>
          </cell>
          <cell r="I126">
            <v>7700</v>
          </cell>
          <cell r="J126">
            <v>2300</v>
          </cell>
        </row>
        <row r="127">
          <cell r="A127" t="str">
            <v>平成14年 1 月</v>
          </cell>
          <cell r="B127">
            <v>334900</v>
          </cell>
          <cell r="C127">
            <v>330600</v>
          </cell>
          <cell r="D127">
            <v>4300</v>
          </cell>
          <cell r="E127">
            <v>326900</v>
          </cell>
          <cell r="F127">
            <v>323600</v>
          </cell>
          <cell r="G127">
            <v>3300</v>
          </cell>
          <cell r="H127">
            <v>8000</v>
          </cell>
          <cell r="I127">
            <v>7000</v>
          </cell>
          <cell r="J127">
            <v>1000</v>
          </cell>
        </row>
        <row r="128">
          <cell r="A128" t="str">
            <v>平成14年 2 月</v>
          </cell>
          <cell r="B128">
            <v>395600</v>
          </cell>
          <cell r="C128">
            <v>389300</v>
          </cell>
          <cell r="D128">
            <v>6300</v>
          </cell>
          <cell r="E128">
            <v>382700</v>
          </cell>
          <cell r="F128">
            <v>380500</v>
          </cell>
          <cell r="G128">
            <v>2200</v>
          </cell>
          <cell r="H128">
            <v>12900</v>
          </cell>
          <cell r="I128">
            <v>8800</v>
          </cell>
          <cell r="J128">
            <v>4100</v>
          </cell>
        </row>
        <row r="129">
          <cell r="A129" t="str">
            <v>平成14年 3 月</v>
          </cell>
          <cell r="B129">
            <v>461800</v>
          </cell>
          <cell r="C129">
            <v>456700</v>
          </cell>
          <cell r="D129">
            <v>5100</v>
          </cell>
          <cell r="E129">
            <v>450600</v>
          </cell>
          <cell r="F129">
            <v>446300</v>
          </cell>
          <cell r="G129">
            <v>4300</v>
          </cell>
          <cell r="H129">
            <v>11200</v>
          </cell>
          <cell r="I129">
            <v>10400</v>
          </cell>
          <cell r="J129">
            <v>800</v>
          </cell>
        </row>
        <row r="130">
          <cell r="A130" t="str">
            <v>平成14年 4 月</v>
          </cell>
          <cell r="B130">
            <v>380200</v>
          </cell>
          <cell r="C130">
            <v>367000</v>
          </cell>
          <cell r="D130">
            <v>13200</v>
          </cell>
          <cell r="E130">
            <v>363300</v>
          </cell>
          <cell r="F130">
            <v>360500</v>
          </cell>
          <cell r="G130">
            <v>2800</v>
          </cell>
          <cell r="H130">
            <v>16900</v>
          </cell>
          <cell r="I130">
            <v>6500</v>
          </cell>
          <cell r="J130">
            <v>10400</v>
          </cell>
        </row>
        <row r="131">
          <cell r="A131" t="str">
            <v>平成14年 5 月</v>
          </cell>
          <cell r="B131">
            <v>343000</v>
          </cell>
          <cell r="C131">
            <v>326000</v>
          </cell>
          <cell r="D131">
            <v>17000</v>
          </cell>
          <cell r="E131">
            <v>322000</v>
          </cell>
          <cell r="F131">
            <v>318100</v>
          </cell>
          <cell r="G131">
            <v>3900</v>
          </cell>
          <cell r="H131">
            <v>21000</v>
          </cell>
          <cell r="I131">
            <v>7900</v>
          </cell>
          <cell r="J131">
            <v>13100</v>
          </cell>
        </row>
        <row r="132">
          <cell r="A132" t="str">
            <v>平成14年 6 月</v>
          </cell>
          <cell r="B132">
            <v>366300</v>
          </cell>
          <cell r="C132">
            <v>354100</v>
          </cell>
          <cell r="D132">
            <v>12200</v>
          </cell>
          <cell r="E132">
            <v>349300</v>
          </cell>
          <cell r="F132">
            <v>347000</v>
          </cell>
          <cell r="G132">
            <v>2300</v>
          </cell>
          <cell r="H132">
            <v>17000</v>
          </cell>
          <cell r="I132">
            <v>7100</v>
          </cell>
          <cell r="J132">
            <v>9900</v>
          </cell>
        </row>
        <row r="133">
          <cell r="A133" t="str">
            <v>平成14年 7 月</v>
          </cell>
          <cell r="B133">
            <v>396600</v>
          </cell>
          <cell r="C133">
            <v>384400</v>
          </cell>
          <cell r="D133">
            <v>12200</v>
          </cell>
          <cell r="E133">
            <v>381200</v>
          </cell>
          <cell r="F133">
            <v>378400</v>
          </cell>
          <cell r="G133">
            <v>2800</v>
          </cell>
          <cell r="H133">
            <v>15400</v>
          </cell>
          <cell r="I133">
            <v>6000</v>
          </cell>
          <cell r="J133">
            <v>9400</v>
          </cell>
        </row>
        <row r="134">
          <cell r="A134" t="str">
            <v>平成14年 8 月</v>
          </cell>
          <cell r="B134">
            <v>505800</v>
          </cell>
          <cell r="C134">
            <v>486500</v>
          </cell>
          <cell r="D134">
            <v>19300</v>
          </cell>
          <cell r="E134">
            <v>487300</v>
          </cell>
          <cell r="F134">
            <v>480300</v>
          </cell>
          <cell r="G134">
            <v>7000</v>
          </cell>
          <cell r="H134">
            <v>18500</v>
          </cell>
          <cell r="I134">
            <v>6200</v>
          </cell>
          <cell r="J134">
            <v>12300</v>
          </cell>
        </row>
        <row r="135">
          <cell r="A135" t="str">
            <v>平成14年 9 月</v>
          </cell>
          <cell r="B135">
            <v>444300</v>
          </cell>
          <cell r="C135">
            <v>428800</v>
          </cell>
          <cell r="D135">
            <v>15500</v>
          </cell>
          <cell r="E135">
            <v>428800</v>
          </cell>
          <cell r="F135">
            <v>424100</v>
          </cell>
          <cell r="G135">
            <v>4700</v>
          </cell>
          <cell r="H135">
            <v>15500</v>
          </cell>
          <cell r="I135">
            <v>4700</v>
          </cell>
          <cell r="J135">
            <v>10800</v>
          </cell>
        </row>
        <row r="136">
          <cell r="A136" t="str">
            <v>平成14年10 月</v>
          </cell>
          <cell r="B136">
            <v>398900</v>
          </cell>
          <cell r="C136">
            <v>383900</v>
          </cell>
          <cell r="D136">
            <v>15000</v>
          </cell>
          <cell r="E136">
            <v>381600</v>
          </cell>
          <cell r="F136">
            <v>378800</v>
          </cell>
          <cell r="G136">
            <v>2800</v>
          </cell>
          <cell r="H136">
            <v>17300</v>
          </cell>
          <cell r="I136">
            <v>5100</v>
          </cell>
          <cell r="J136">
            <v>12200</v>
          </cell>
        </row>
        <row r="137">
          <cell r="A137" t="str">
            <v>平成14年11 月</v>
          </cell>
          <cell r="B137">
            <v>394600</v>
          </cell>
          <cell r="C137">
            <v>383100</v>
          </cell>
          <cell r="D137">
            <v>11500</v>
          </cell>
          <cell r="E137">
            <v>381200</v>
          </cell>
          <cell r="F137">
            <v>378400</v>
          </cell>
          <cell r="G137">
            <v>2800</v>
          </cell>
          <cell r="H137">
            <v>13400</v>
          </cell>
          <cell r="I137">
            <v>4700</v>
          </cell>
          <cell r="J137">
            <v>8700</v>
          </cell>
        </row>
        <row r="138">
          <cell r="A138" t="str">
            <v>平成14年12 月</v>
          </cell>
          <cell r="B138">
            <v>412500</v>
          </cell>
          <cell r="C138">
            <v>400700</v>
          </cell>
          <cell r="D138">
            <v>11800</v>
          </cell>
          <cell r="E138">
            <v>399300</v>
          </cell>
          <cell r="F138">
            <v>396000</v>
          </cell>
          <cell r="G138">
            <v>3300</v>
          </cell>
          <cell r="H138">
            <v>13200</v>
          </cell>
          <cell r="I138">
            <v>4700</v>
          </cell>
          <cell r="J138">
            <v>8500</v>
          </cell>
        </row>
        <row r="139">
          <cell r="A139" t="str">
            <v>平成15年 1 月</v>
          </cell>
          <cell r="B139">
            <v>379800</v>
          </cell>
          <cell r="C139">
            <v>376100</v>
          </cell>
          <cell r="D139">
            <v>3700</v>
          </cell>
          <cell r="E139">
            <v>374600</v>
          </cell>
          <cell r="F139">
            <v>371700</v>
          </cell>
          <cell r="G139">
            <v>2900</v>
          </cell>
          <cell r="H139">
            <v>5200</v>
          </cell>
          <cell r="I139">
            <v>4400</v>
          </cell>
          <cell r="J139">
            <v>800</v>
          </cell>
        </row>
        <row r="140">
          <cell r="A140" t="str">
            <v>平成15年 2 月</v>
          </cell>
          <cell r="B140">
            <v>399400</v>
          </cell>
          <cell r="C140">
            <v>396500</v>
          </cell>
          <cell r="D140">
            <v>2900</v>
          </cell>
          <cell r="E140">
            <v>393500</v>
          </cell>
          <cell r="F140">
            <v>391700</v>
          </cell>
          <cell r="G140">
            <v>1800</v>
          </cell>
          <cell r="H140">
            <v>5900</v>
          </cell>
          <cell r="I140">
            <v>4800</v>
          </cell>
          <cell r="J140">
            <v>1100</v>
          </cell>
        </row>
        <row r="141">
          <cell r="A141" t="str">
            <v>平成15年 3 月</v>
          </cell>
          <cell r="B141">
            <v>477800</v>
          </cell>
          <cell r="C141">
            <v>472700</v>
          </cell>
          <cell r="D141">
            <v>5100</v>
          </cell>
          <cell r="E141">
            <v>471900</v>
          </cell>
          <cell r="F141">
            <v>468200</v>
          </cell>
          <cell r="G141">
            <v>3700</v>
          </cell>
          <cell r="H141">
            <v>5900</v>
          </cell>
          <cell r="I141">
            <v>4500</v>
          </cell>
          <cell r="J141">
            <v>1400</v>
          </cell>
        </row>
        <row r="142">
          <cell r="A142" t="str">
            <v>平成15年 4 月</v>
          </cell>
          <cell r="B142">
            <v>368000</v>
          </cell>
          <cell r="C142">
            <v>364000</v>
          </cell>
          <cell r="D142">
            <v>4000</v>
          </cell>
          <cell r="E142">
            <v>363300</v>
          </cell>
          <cell r="F142">
            <v>360300</v>
          </cell>
          <cell r="G142">
            <v>3000</v>
          </cell>
          <cell r="H142">
            <v>4700</v>
          </cell>
          <cell r="I142">
            <v>3700</v>
          </cell>
          <cell r="J142">
            <v>1000</v>
          </cell>
        </row>
        <row r="143">
          <cell r="A143" t="str">
            <v>平成15年 5 月</v>
          </cell>
          <cell r="B143">
            <v>348700</v>
          </cell>
          <cell r="C143">
            <v>341400</v>
          </cell>
          <cell r="D143">
            <v>7300</v>
          </cell>
          <cell r="E143">
            <v>342300</v>
          </cell>
          <cell r="F143">
            <v>338800</v>
          </cell>
          <cell r="G143">
            <v>3500</v>
          </cell>
          <cell r="H143">
            <v>6400</v>
          </cell>
          <cell r="I143">
            <v>2600</v>
          </cell>
          <cell r="J143">
            <v>3800</v>
          </cell>
        </row>
        <row r="144">
          <cell r="A144" t="str">
            <v>平成15年 6 月</v>
          </cell>
          <cell r="B144">
            <v>360200</v>
          </cell>
          <cell r="C144">
            <v>357300</v>
          </cell>
          <cell r="D144">
            <v>2900</v>
          </cell>
          <cell r="E144">
            <v>357300</v>
          </cell>
          <cell r="F144">
            <v>355200</v>
          </cell>
          <cell r="G144">
            <v>2100</v>
          </cell>
          <cell r="H144">
            <v>2900</v>
          </cell>
          <cell r="I144">
            <v>2100</v>
          </cell>
          <cell r="J144">
            <v>800</v>
          </cell>
        </row>
        <row r="145">
          <cell r="A145" t="str">
            <v>平成15年7 月</v>
          </cell>
          <cell r="B145">
            <v>451300</v>
          </cell>
          <cell r="C145">
            <v>437700</v>
          </cell>
          <cell r="D145">
            <v>13600</v>
          </cell>
          <cell r="E145">
            <v>437200</v>
          </cell>
          <cell r="F145">
            <v>432900</v>
          </cell>
          <cell r="G145">
            <v>4300</v>
          </cell>
          <cell r="H145">
            <v>14100</v>
          </cell>
          <cell r="I145">
            <v>4800</v>
          </cell>
          <cell r="J145">
            <v>9300</v>
          </cell>
        </row>
        <row r="146">
          <cell r="A146" t="str">
            <v xml:space="preserve">         8</v>
          </cell>
          <cell r="B146">
            <v>531600</v>
          </cell>
          <cell r="C146">
            <v>515000</v>
          </cell>
          <cell r="D146">
            <v>16600</v>
          </cell>
          <cell r="E146">
            <v>515900</v>
          </cell>
          <cell r="F146">
            <v>509500</v>
          </cell>
          <cell r="G146">
            <v>6400</v>
          </cell>
          <cell r="H146">
            <v>15700</v>
          </cell>
          <cell r="I146">
            <v>5500</v>
          </cell>
          <cell r="J146">
            <v>10200</v>
          </cell>
        </row>
        <row r="147">
          <cell r="A147" t="str">
            <v>平成15年 9月</v>
          </cell>
          <cell r="B147">
            <v>493000</v>
          </cell>
          <cell r="C147">
            <v>483400</v>
          </cell>
          <cell r="D147">
            <v>9600</v>
          </cell>
          <cell r="E147">
            <v>482600</v>
          </cell>
          <cell r="F147">
            <v>478700</v>
          </cell>
          <cell r="G147">
            <v>3900</v>
          </cell>
          <cell r="H147">
            <v>10400</v>
          </cell>
          <cell r="I147">
            <v>4700</v>
          </cell>
          <cell r="J147">
            <v>5700</v>
          </cell>
        </row>
        <row r="148">
          <cell r="A148" t="str">
            <v>平成15年10月</v>
          </cell>
          <cell r="B148">
            <v>445500</v>
          </cell>
          <cell r="C148">
            <v>436800</v>
          </cell>
          <cell r="D148">
            <v>8700</v>
          </cell>
          <cell r="E148">
            <v>434400</v>
          </cell>
          <cell r="F148">
            <v>430900</v>
          </cell>
          <cell r="G148">
            <v>3500</v>
          </cell>
          <cell r="H148">
            <v>11100</v>
          </cell>
          <cell r="I148">
            <v>5900</v>
          </cell>
          <cell r="J148">
            <v>5200</v>
          </cell>
        </row>
        <row r="149">
          <cell r="A149" t="str">
            <v>平成15年11月</v>
          </cell>
          <cell r="B149">
            <v>428100</v>
          </cell>
          <cell r="C149">
            <v>421300</v>
          </cell>
          <cell r="D149">
            <v>6800</v>
          </cell>
          <cell r="E149">
            <v>418500</v>
          </cell>
          <cell r="F149">
            <v>416100</v>
          </cell>
          <cell r="G149">
            <v>2400</v>
          </cell>
          <cell r="H149">
            <v>9600</v>
          </cell>
          <cell r="I149">
            <v>5200</v>
          </cell>
          <cell r="J149">
            <v>4400</v>
          </cell>
        </row>
        <row r="150">
          <cell r="A150" t="str">
            <v>平成15年 12月</v>
          </cell>
          <cell r="B150">
            <v>401300</v>
          </cell>
          <cell r="C150">
            <v>395000</v>
          </cell>
          <cell r="D150">
            <v>6300</v>
          </cell>
          <cell r="E150">
            <v>393100</v>
          </cell>
          <cell r="F150">
            <v>390500</v>
          </cell>
          <cell r="G150">
            <v>2600</v>
          </cell>
          <cell r="H150">
            <v>8200</v>
          </cell>
          <cell r="I150">
            <v>4500</v>
          </cell>
          <cell r="J150">
            <v>3700</v>
          </cell>
        </row>
        <row r="151">
          <cell r="A151" t="str">
            <v>平成16年 1 月</v>
          </cell>
          <cell r="B151">
            <v>379200</v>
          </cell>
          <cell r="C151">
            <v>369600</v>
          </cell>
          <cell r="D151">
            <v>9600</v>
          </cell>
          <cell r="E151">
            <v>367500</v>
          </cell>
          <cell r="F151">
            <v>363500</v>
          </cell>
          <cell r="G151">
            <v>4000</v>
          </cell>
          <cell r="H151">
            <v>11700</v>
          </cell>
          <cell r="I151">
            <v>6100</v>
          </cell>
          <cell r="J151">
            <v>5600</v>
          </cell>
        </row>
        <row r="152">
          <cell r="A152" t="str">
            <v>平成16年 2 月</v>
          </cell>
          <cell r="B152">
            <v>436300</v>
          </cell>
          <cell r="C152">
            <v>431100</v>
          </cell>
          <cell r="D152">
            <v>5200</v>
          </cell>
          <cell r="E152">
            <v>428400</v>
          </cell>
          <cell r="F152">
            <v>426100</v>
          </cell>
          <cell r="G152">
            <v>2300</v>
          </cell>
          <cell r="H152">
            <v>7900</v>
          </cell>
          <cell r="I152">
            <v>5000</v>
          </cell>
          <cell r="J152">
            <v>2900</v>
          </cell>
        </row>
        <row r="153">
          <cell r="A153" t="str">
            <v>平成16年 3 月</v>
          </cell>
          <cell r="B153">
            <v>486500</v>
          </cell>
          <cell r="C153">
            <v>480700</v>
          </cell>
          <cell r="D153">
            <v>5800</v>
          </cell>
          <cell r="E153">
            <v>480400</v>
          </cell>
          <cell r="F153">
            <v>476300</v>
          </cell>
          <cell r="G153">
            <v>4100</v>
          </cell>
          <cell r="H153">
            <v>6100</v>
          </cell>
          <cell r="I153">
            <v>4400</v>
          </cell>
          <cell r="J153">
            <v>1700</v>
          </cell>
        </row>
        <row r="154">
          <cell r="A154" t="str">
            <v>平成16年 4 月</v>
          </cell>
          <cell r="B154">
            <v>418500</v>
          </cell>
          <cell r="C154">
            <v>406600</v>
          </cell>
          <cell r="D154">
            <v>11900</v>
          </cell>
          <cell r="E154">
            <v>404500</v>
          </cell>
          <cell r="F154">
            <v>401400</v>
          </cell>
          <cell r="G154">
            <v>3100</v>
          </cell>
          <cell r="H154">
            <v>14000</v>
          </cell>
          <cell r="I154">
            <v>5200</v>
          </cell>
          <cell r="J154">
            <v>8800</v>
          </cell>
        </row>
        <row r="155">
          <cell r="A155" t="str">
            <v>平成16年 5 月</v>
          </cell>
          <cell r="B155">
            <v>395000</v>
          </cell>
          <cell r="C155">
            <v>382000</v>
          </cell>
          <cell r="D155">
            <v>13000</v>
          </cell>
          <cell r="E155">
            <v>379700</v>
          </cell>
          <cell r="F155">
            <v>376200</v>
          </cell>
          <cell r="G155">
            <v>3500</v>
          </cell>
          <cell r="H155">
            <v>15300</v>
          </cell>
          <cell r="I155">
            <v>5800</v>
          </cell>
          <cell r="J155">
            <v>9500</v>
          </cell>
        </row>
        <row r="156">
          <cell r="A156" t="str">
            <v>平成16年 6 月</v>
          </cell>
          <cell r="B156">
            <v>381200</v>
          </cell>
          <cell r="C156">
            <v>367400</v>
          </cell>
          <cell r="D156">
            <v>13800</v>
          </cell>
          <cell r="E156">
            <v>363600</v>
          </cell>
          <cell r="F156">
            <v>361500</v>
          </cell>
          <cell r="G156">
            <v>2100</v>
          </cell>
          <cell r="H156">
            <v>17600</v>
          </cell>
          <cell r="I156">
            <v>5900</v>
          </cell>
          <cell r="J156">
            <v>11700</v>
          </cell>
        </row>
        <row r="157">
          <cell r="A157" t="str">
            <v>平成16年 7 月</v>
          </cell>
          <cell r="B157">
            <v>445400</v>
          </cell>
          <cell r="C157">
            <v>433600</v>
          </cell>
          <cell r="D157">
            <v>11800</v>
          </cell>
          <cell r="E157">
            <v>429800</v>
          </cell>
          <cell r="F157">
            <v>426200</v>
          </cell>
          <cell r="G157">
            <v>3600</v>
          </cell>
          <cell r="H157">
            <v>15600</v>
          </cell>
          <cell r="I157">
            <v>7400</v>
          </cell>
          <cell r="J157">
            <v>8200</v>
          </cell>
        </row>
        <row r="158">
          <cell r="A158" t="str">
            <v>平成16年 8 月</v>
          </cell>
          <cell r="B158">
            <v>523400</v>
          </cell>
          <cell r="C158">
            <v>513100</v>
          </cell>
          <cell r="D158">
            <v>10300</v>
          </cell>
          <cell r="E158">
            <v>512200</v>
          </cell>
          <cell r="F158">
            <v>507200</v>
          </cell>
          <cell r="G158">
            <v>5000</v>
          </cell>
          <cell r="H158">
            <v>11200</v>
          </cell>
          <cell r="I158">
            <v>5900</v>
          </cell>
          <cell r="J158">
            <v>5300</v>
          </cell>
        </row>
        <row r="159">
          <cell r="A159" t="str">
            <v>平成16年 9 月</v>
          </cell>
          <cell r="B159">
            <v>457800</v>
          </cell>
          <cell r="C159">
            <v>450100</v>
          </cell>
          <cell r="D159">
            <v>7700</v>
          </cell>
          <cell r="E159">
            <v>448000</v>
          </cell>
          <cell r="F159">
            <v>444900</v>
          </cell>
          <cell r="G159">
            <v>3100</v>
          </cell>
          <cell r="H159">
            <v>9800</v>
          </cell>
          <cell r="I159">
            <v>5200</v>
          </cell>
          <cell r="J159">
            <v>4600</v>
          </cell>
        </row>
        <row r="160">
          <cell r="A160" t="str">
            <v>平成16年 10 月</v>
          </cell>
          <cell r="B160">
            <v>409900</v>
          </cell>
          <cell r="C160">
            <v>421200</v>
          </cell>
          <cell r="D160">
            <v>8000</v>
          </cell>
          <cell r="E160">
            <v>419000</v>
          </cell>
          <cell r="F160">
            <v>416300</v>
          </cell>
          <cell r="G160">
            <v>2700</v>
          </cell>
          <cell r="H160">
            <v>10200</v>
          </cell>
          <cell r="I160">
            <v>4900</v>
          </cell>
          <cell r="J160">
            <v>5300</v>
          </cell>
        </row>
        <row r="161">
          <cell r="A161" t="str">
            <v>平成16年 11 月</v>
          </cell>
          <cell r="B161">
            <v>409900</v>
          </cell>
          <cell r="C161">
            <v>406900</v>
          </cell>
          <cell r="D161">
            <v>3000</v>
          </cell>
          <cell r="E161">
            <v>404600</v>
          </cell>
          <cell r="F161">
            <v>402500</v>
          </cell>
          <cell r="G161">
            <v>2100</v>
          </cell>
          <cell r="H161">
            <v>5300</v>
          </cell>
          <cell r="I161">
            <v>4400</v>
          </cell>
          <cell r="J161">
            <v>900</v>
          </cell>
        </row>
        <row r="162">
          <cell r="A162" t="str">
            <v>平成16年 12 月</v>
          </cell>
          <cell r="B162">
            <v>390800</v>
          </cell>
          <cell r="C162">
            <v>387700</v>
          </cell>
          <cell r="D162">
            <v>3100</v>
          </cell>
          <cell r="E162">
            <v>386000</v>
          </cell>
          <cell r="F162">
            <v>383600</v>
          </cell>
          <cell r="G162">
            <v>2400</v>
          </cell>
          <cell r="H162">
            <v>4800</v>
          </cell>
          <cell r="I162">
            <v>4100</v>
          </cell>
          <cell r="J162">
            <v>700</v>
          </cell>
        </row>
        <row r="163">
          <cell r="A163" t="str">
            <v>平成17年 1 月</v>
          </cell>
          <cell r="B163">
            <v>392400</v>
          </cell>
          <cell r="C163">
            <v>389300</v>
          </cell>
          <cell r="D163">
            <v>3100</v>
          </cell>
          <cell r="E163">
            <v>388100</v>
          </cell>
          <cell r="F163">
            <v>385300</v>
          </cell>
          <cell r="G163">
            <v>2800</v>
          </cell>
          <cell r="H163">
            <v>4300</v>
          </cell>
          <cell r="I163">
            <v>4000</v>
          </cell>
          <cell r="J163">
            <v>300</v>
          </cell>
        </row>
        <row r="164">
          <cell r="A164" t="str">
            <v xml:space="preserve">         2</v>
          </cell>
          <cell r="B164">
            <v>421300</v>
          </cell>
          <cell r="C164">
            <v>417700</v>
          </cell>
          <cell r="D164">
            <v>3600</v>
          </cell>
          <cell r="E164">
            <v>413400</v>
          </cell>
          <cell r="F164">
            <v>411500</v>
          </cell>
          <cell r="G164">
            <v>1900</v>
          </cell>
          <cell r="H164">
            <v>7900</v>
          </cell>
          <cell r="I164">
            <v>6200</v>
          </cell>
          <cell r="J164">
            <v>1700</v>
          </cell>
        </row>
        <row r="165">
          <cell r="A165" t="str">
            <v xml:space="preserve">         3</v>
          </cell>
          <cell r="B165">
            <v>506700</v>
          </cell>
          <cell r="C165">
            <v>500600</v>
          </cell>
          <cell r="D165">
            <v>6100</v>
          </cell>
          <cell r="E165">
            <v>499800</v>
          </cell>
          <cell r="F165">
            <v>496200</v>
          </cell>
          <cell r="G165">
            <v>3600</v>
          </cell>
          <cell r="H165">
            <v>6900</v>
          </cell>
          <cell r="I165">
            <v>4400</v>
          </cell>
          <cell r="J165">
            <v>2500</v>
          </cell>
        </row>
        <row r="166">
          <cell r="A166" t="str">
            <v xml:space="preserve">         4</v>
          </cell>
          <cell r="B166">
            <v>446600</v>
          </cell>
          <cell r="C166">
            <v>436000</v>
          </cell>
          <cell r="D166">
            <v>10600</v>
          </cell>
          <cell r="E166">
            <v>434200</v>
          </cell>
          <cell r="F166">
            <v>431000</v>
          </cell>
          <cell r="G166">
            <v>3200</v>
          </cell>
          <cell r="H166">
            <v>12400</v>
          </cell>
          <cell r="I166">
            <v>5000</v>
          </cell>
          <cell r="J166">
            <v>7400</v>
          </cell>
        </row>
        <row r="167">
          <cell r="A167" t="str">
            <v xml:space="preserve">         5</v>
          </cell>
          <cell r="B167">
            <v>414400</v>
          </cell>
          <cell r="C167">
            <v>399400</v>
          </cell>
          <cell r="D167">
            <v>15000</v>
          </cell>
          <cell r="E167">
            <v>398400</v>
          </cell>
          <cell r="F167">
            <v>394500</v>
          </cell>
          <cell r="G167">
            <v>3900</v>
          </cell>
          <cell r="H167">
            <v>16000</v>
          </cell>
          <cell r="I167">
            <v>4900</v>
          </cell>
          <cell r="J167">
            <v>11100</v>
          </cell>
        </row>
        <row r="168">
          <cell r="A168" t="str">
            <v xml:space="preserve">         6</v>
          </cell>
          <cell r="B168">
            <v>416700</v>
          </cell>
          <cell r="C168">
            <v>401600</v>
          </cell>
          <cell r="D168">
            <v>15100</v>
          </cell>
          <cell r="E168">
            <v>398300</v>
          </cell>
          <cell r="F168">
            <v>395700</v>
          </cell>
          <cell r="G168">
            <v>2600</v>
          </cell>
          <cell r="H168">
            <v>18400</v>
          </cell>
          <cell r="I168">
            <v>5900</v>
          </cell>
          <cell r="J168">
            <v>12500</v>
          </cell>
        </row>
        <row r="169">
          <cell r="A169" t="str">
            <v xml:space="preserve">         7</v>
          </cell>
          <cell r="B169">
            <v>478700</v>
          </cell>
          <cell r="C169">
            <v>466700</v>
          </cell>
          <cell r="D169">
            <v>12000</v>
          </cell>
          <cell r="E169">
            <v>462000</v>
          </cell>
          <cell r="F169">
            <v>459000</v>
          </cell>
          <cell r="G169">
            <v>3000</v>
          </cell>
          <cell r="H169">
            <v>16700</v>
          </cell>
          <cell r="I169">
            <v>7700</v>
          </cell>
          <cell r="J169">
            <v>9000</v>
          </cell>
        </row>
        <row r="170">
          <cell r="A170" t="str">
            <v xml:space="preserve">         8</v>
          </cell>
          <cell r="B170">
            <v>563600</v>
          </cell>
          <cell r="C170">
            <v>548800</v>
          </cell>
          <cell r="D170">
            <v>14800</v>
          </cell>
          <cell r="E170">
            <v>548900</v>
          </cell>
          <cell r="F170">
            <v>543300</v>
          </cell>
          <cell r="G170">
            <v>5600</v>
          </cell>
          <cell r="H170">
            <v>14700</v>
          </cell>
          <cell r="I170">
            <v>5500</v>
          </cell>
          <cell r="J170">
            <v>9200</v>
          </cell>
        </row>
        <row r="171">
          <cell r="A171" t="str">
            <v xml:space="preserve">         9</v>
          </cell>
          <cell r="B171">
            <v>491400</v>
          </cell>
          <cell r="C171">
            <v>480300</v>
          </cell>
          <cell r="D171">
            <v>11100</v>
          </cell>
          <cell r="E171">
            <v>478300</v>
          </cell>
          <cell r="F171">
            <v>475300</v>
          </cell>
          <cell r="G171">
            <v>3000</v>
          </cell>
          <cell r="H171">
            <v>13100</v>
          </cell>
          <cell r="I171">
            <v>5000</v>
          </cell>
          <cell r="J171">
            <v>8100</v>
          </cell>
        </row>
        <row r="172">
          <cell r="A172" t="str">
            <v xml:space="preserve">         10</v>
          </cell>
          <cell r="B172">
            <v>479900</v>
          </cell>
          <cell r="C172">
            <v>468700</v>
          </cell>
          <cell r="D172">
            <v>11200</v>
          </cell>
          <cell r="E172">
            <v>465800</v>
          </cell>
          <cell r="F172">
            <v>462900</v>
          </cell>
          <cell r="G172">
            <v>2900</v>
          </cell>
          <cell r="H172">
            <v>14100</v>
          </cell>
          <cell r="I172">
            <v>5800</v>
          </cell>
          <cell r="J172">
            <v>8300</v>
          </cell>
        </row>
        <row r="173">
          <cell r="A173" t="str">
            <v xml:space="preserve">         11</v>
          </cell>
          <cell r="B173">
            <v>447200</v>
          </cell>
          <cell r="C173">
            <v>443900</v>
          </cell>
          <cell r="D173">
            <v>3300</v>
          </cell>
          <cell r="E173">
            <v>441400</v>
          </cell>
          <cell r="F173">
            <v>439000</v>
          </cell>
          <cell r="G173">
            <v>2400</v>
          </cell>
          <cell r="H173">
            <v>5800</v>
          </cell>
          <cell r="I173">
            <v>4900</v>
          </cell>
          <cell r="J173">
            <v>900</v>
          </cell>
        </row>
        <row r="174">
          <cell r="A174" t="str">
            <v xml:space="preserve">         12</v>
          </cell>
          <cell r="B174">
            <v>441200</v>
          </cell>
          <cell r="C174">
            <v>437700</v>
          </cell>
          <cell r="D174">
            <v>3500</v>
          </cell>
          <cell r="E174">
            <v>435000</v>
          </cell>
          <cell r="F174">
            <v>432500</v>
          </cell>
          <cell r="G174">
            <v>2500</v>
          </cell>
          <cell r="H174">
            <v>6200</v>
          </cell>
          <cell r="I174">
            <v>5200</v>
          </cell>
          <cell r="J174">
            <v>1000</v>
          </cell>
        </row>
        <row r="175">
          <cell r="A175" t="str">
            <v>平成18年 1 月</v>
          </cell>
          <cell r="B175">
            <v>417300</v>
          </cell>
          <cell r="C175">
            <v>413500</v>
          </cell>
          <cell r="D175">
            <v>3800</v>
          </cell>
          <cell r="E175">
            <v>409200</v>
          </cell>
          <cell r="F175">
            <v>406300</v>
          </cell>
          <cell r="G175">
            <v>2900</v>
          </cell>
          <cell r="H175">
            <v>8100</v>
          </cell>
          <cell r="I175">
            <v>7200</v>
          </cell>
          <cell r="J175">
            <v>900</v>
          </cell>
        </row>
        <row r="176">
          <cell r="A176" t="str">
            <v xml:space="preserve">         2</v>
          </cell>
          <cell r="B176">
            <v>435600</v>
          </cell>
          <cell r="C176">
            <v>433000</v>
          </cell>
          <cell r="D176">
            <v>2600</v>
          </cell>
          <cell r="E176">
            <v>429400</v>
          </cell>
          <cell r="F176">
            <v>427500</v>
          </cell>
          <cell r="G176">
            <v>1900</v>
          </cell>
          <cell r="H176">
            <v>6200</v>
          </cell>
          <cell r="I176">
            <v>5500</v>
          </cell>
          <cell r="J176">
            <v>700</v>
          </cell>
        </row>
        <row r="177">
          <cell r="A177" t="str">
            <v xml:space="preserve">         3</v>
          </cell>
          <cell r="B177">
            <v>538900</v>
          </cell>
          <cell r="C177">
            <v>533700</v>
          </cell>
          <cell r="D177">
            <v>5200</v>
          </cell>
          <cell r="E177">
            <v>532700</v>
          </cell>
          <cell r="F177">
            <v>529400</v>
          </cell>
          <cell r="G177">
            <v>3300</v>
          </cell>
          <cell r="H177">
            <v>6200</v>
          </cell>
          <cell r="I177">
            <v>4300</v>
          </cell>
          <cell r="J177">
            <v>1900</v>
          </cell>
        </row>
        <row r="178">
          <cell r="A178" t="str">
            <v xml:space="preserve">         4</v>
          </cell>
          <cell r="B178">
            <v>453400</v>
          </cell>
          <cell r="C178">
            <v>450100</v>
          </cell>
          <cell r="D178">
            <v>3300</v>
          </cell>
          <cell r="E178">
            <v>447100</v>
          </cell>
          <cell r="F178">
            <v>444600</v>
          </cell>
          <cell r="G178">
            <v>2500</v>
          </cell>
          <cell r="H178">
            <v>6300</v>
          </cell>
          <cell r="I178">
            <v>5500</v>
          </cell>
          <cell r="J178">
            <v>800</v>
          </cell>
        </row>
        <row r="179">
          <cell r="A179" t="str">
            <v xml:space="preserve">         5</v>
          </cell>
          <cell r="B179">
            <v>417900</v>
          </cell>
          <cell r="C179">
            <v>411900</v>
          </cell>
          <cell r="D179">
            <v>6000</v>
          </cell>
          <cell r="E179">
            <v>410100</v>
          </cell>
          <cell r="F179">
            <v>406200</v>
          </cell>
          <cell r="G179">
            <v>3900</v>
          </cell>
          <cell r="H179">
            <v>7800</v>
          </cell>
          <cell r="I179">
            <v>5700</v>
          </cell>
          <cell r="J179">
            <v>2100</v>
          </cell>
        </row>
        <row r="180">
          <cell r="A180" t="str">
            <v xml:space="preserve">         6</v>
          </cell>
          <cell r="B180">
            <v>404300</v>
          </cell>
          <cell r="C180">
            <v>401200</v>
          </cell>
          <cell r="D180">
            <v>3100</v>
          </cell>
          <cell r="E180">
            <v>397400</v>
          </cell>
          <cell r="F180">
            <v>395100</v>
          </cell>
          <cell r="G180">
            <v>2300</v>
          </cell>
          <cell r="H180">
            <v>6900</v>
          </cell>
          <cell r="I180">
            <v>6100</v>
          </cell>
          <cell r="J180">
            <v>800</v>
          </cell>
        </row>
        <row r="181">
          <cell r="A181" t="str">
            <v xml:space="preserve">         7</v>
          </cell>
          <cell r="B181">
            <v>460400</v>
          </cell>
          <cell r="C181">
            <v>456800</v>
          </cell>
          <cell r="D181">
            <v>3600</v>
          </cell>
          <cell r="E181">
            <v>452600</v>
          </cell>
          <cell r="F181">
            <v>450000</v>
          </cell>
          <cell r="G181">
            <v>2600</v>
          </cell>
          <cell r="H181">
            <v>7800</v>
          </cell>
          <cell r="I181">
            <v>6800</v>
          </cell>
          <cell r="J181">
            <v>1000</v>
          </cell>
        </row>
        <row r="182">
          <cell r="A182" t="str">
            <v xml:space="preserve">         8</v>
          </cell>
          <cell r="B182">
            <v>569200</v>
          </cell>
          <cell r="C182">
            <v>562100</v>
          </cell>
          <cell r="D182">
            <v>7100</v>
          </cell>
          <cell r="E182">
            <v>561600</v>
          </cell>
          <cell r="F182">
            <v>556400</v>
          </cell>
          <cell r="G182">
            <v>5200</v>
          </cell>
          <cell r="H182">
            <v>7600</v>
          </cell>
          <cell r="I182">
            <v>5700</v>
          </cell>
          <cell r="J182">
            <v>1900</v>
          </cell>
        </row>
        <row r="183">
          <cell r="A183" t="str">
            <v xml:space="preserve">         9</v>
          </cell>
          <cell r="B183">
            <v>490400</v>
          </cell>
          <cell r="C183">
            <v>485900</v>
          </cell>
          <cell r="D183">
            <v>4500</v>
          </cell>
          <cell r="E183">
            <v>483900</v>
          </cell>
          <cell r="F183">
            <v>480900</v>
          </cell>
          <cell r="G183">
            <v>3000</v>
          </cell>
          <cell r="H183">
            <v>6500</v>
          </cell>
          <cell r="I183">
            <v>5000</v>
          </cell>
          <cell r="J183">
            <v>1500</v>
          </cell>
        </row>
        <row r="184">
          <cell r="A184" t="str">
            <v xml:space="preserve">         10</v>
          </cell>
          <cell r="B184">
            <v>519900</v>
          </cell>
        </row>
        <row r="185">
          <cell r="A185" t="str">
            <v>18.1-10月</v>
          </cell>
          <cell r="B185">
            <v>4707300</v>
          </cell>
        </row>
        <row r="189">
          <cell r="A189" t="str">
            <v>(注)1.県外客には、本土経由で来県する外国客も含まれる。</v>
          </cell>
        </row>
        <row r="190">
          <cell r="A190" t="str">
            <v>資料：県観光商工部観光企画課</v>
          </cell>
        </row>
      </sheetData>
      <sheetData sheetId="9" refreshError="1"/>
      <sheetData sheetId="10" refreshError="1"/>
      <sheetData sheetId="11" refreshError="1">
        <row r="1">
          <cell r="Q1" t="str">
            <v>：直接入力（ﾁｪｯｸ済）</v>
          </cell>
          <cell r="T1" t="str">
            <v>：数式入力（ﾁｪｯｸ済）</v>
          </cell>
          <cell r="W1" t="str">
            <v>：気になる箇所</v>
          </cell>
          <cell r="AO1" t="str">
            <v>：会社予想値</v>
          </cell>
        </row>
        <row r="2">
          <cell r="B2" t="str">
            <v>(Yen in Bn)</v>
          </cell>
          <cell r="E2" t="str">
            <v>（十億円）</v>
          </cell>
          <cell r="W2" t="str">
            <v>（手入力）⑥</v>
          </cell>
          <cell r="AV2" t="str">
            <v>plug</v>
          </cell>
          <cell r="BJ2" t="str">
            <v>plug</v>
          </cell>
        </row>
        <row r="3">
          <cell r="B3" t="str">
            <v>Fiscal Year</v>
          </cell>
          <cell r="H3">
            <v>1992</v>
          </cell>
          <cell r="I3">
            <v>1993</v>
          </cell>
          <cell r="J3">
            <v>1994</v>
          </cell>
          <cell r="K3">
            <v>1995</v>
          </cell>
          <cell r="L3">
            <v>1996</v>
          </cell>
          <cell r="M3">
            <v>1997</v>
          </cell>
          <cell r="N3">
            <v>1998</v>
          </cell>
          <cell r="O3">
            <v>1999</v>
          </cell>
          <cell r="P3" t="str">
            <v>F00</v>
          </cell>
          <cell r="Q3" t="str">
            <v>F01</v>
          </cell>
          <cell r="R3" t="str">
            <v>F02</v>
          </cell>
          <cell r="S3" t="str">
            <v>F03</v>
          </cell>
          <cell r="T3" t="str">
            <v>F04</v>
          </cell>
          <cell r="U3" t="str">
            <v>F05</v>
          </cell>
          <cell r="V3" t="str">
            <v>F06 Ce</v>
          </cell>
          <cell r="W3" t="str">
            <v>F06e</v>
          </cell>
          <cell r="Z3" t="e">
            <v>#VALUE!</v>
          </cell>
          <cell r="AA3" t="e">
            <v>#VALUE!</v>
          </cell>
          <cell r="AT3" t="str">
            <v>1H/F06</v>
          </cell>
          <cell r="AU3" t="str">
            <v>CoE - 1H</v>
          </cell>
          <cell r="AV3" t="str">
            <v>F06.10</v>
          </cell>
          <cell r="AW3" t="str">
            <v>2Hのイメージ</v>
          </cell>
        </row>
        <row r="4">
          <cell r="B4" t="str">
            <v>Okinawa Cellular</v>
          </cell>
          <cell r="E4" t="str">
            <v>携帯電話</v>
          </cell>
          <cell r="V4" t="str">
            <v>(new)</v>
          </cell>
          <cell r="W4" t="str">
            <v>(old)</v>
          </cell>
          <cell r="X4" t="str">
            <v>MsE - CoE</v>
          </cell>
          <cell r="Z4" t="str">
            <v>E</v>
          </cell>
          <cell r="AA4" t="str">
            <v>E</v>
          </cell>
          <cell r="AC4" t="str">
            <v>1H/97</v>
          </cell>
          <cell r="AD4" t="str">
            <v>2H/97</v>
          </cell>
          <cell r="AE4" t="str">
            <v>1H/98</v>
          </cell>
          <cell r="AF4" t="str">
            <v>2H/98</v>
          </cell>
          <cell r="AG4" t="str">
            <v>1H/99</v>
          </cell>
          <cell r="AH4" t="str">
            <v>2H/99</v>
          </cell>
          <cell r="AI4" t="str">
            <v>1H/00</v>
          </cell>
          <cell r="AJ4" t="str">
            <v>2H/00</v>
          </cell>
          <cell r="AK4" t="str">
            <v>1H/01</v>
          </cell>
          <cell r="AN4" t="str">
            <v>1H/03</v>
          </cell>
          <cell r="AO4" t="str">
            <v>2H/03</v>
          </cell>
          <cell r="AP4" t="str">
            <v>1H/04</v>
          </cell>
          <cell r="AQ4" t="str">
            <v>2H/04</v>
          </cell>
          <cell r="AR4" t="str">
            <v>1H/05</v>
          </cell>
          <cell r="AS4" t="str">
            <v>2H/05</v>
          </cell>
          <cell r="AT4" t="str">
            <v>1H/06</v>
          </cell>
          <cell r="AU4" t="str">
            <v>2H/06 Ce</v>
          </cell>
          <cell r="AV4" t="str">
            <v>2H/06 e</v>
          </cell>
          <cell r="AY4" t="str">
            <v>1Q/04</v>
          </cell>
          <cell r="AZ4" t="str">
            <v>2Q/04</v>
          </cell>
          <cell r="BA4" t="str">
            <v>3Q/04</v>
          </cell>
          <cell r="BB4" t="str">
            <v>4Q/04</v>
          </cell>
          <cell r="BC4" t="str">
            <v>1Q/05</v>
          </cell>
          <cell r="BD4" t="str">
            <v>2Q/05</v>
          </cell>
          <cell r="BE4" t="str">
            <v>3Q/05</v>
          </cell>
          <cell r="BF4" t="str">
            <v>4Q/05</v>
          </cell>
          <cell r="BG4" t="str">
            <v>1Q/06</v>
          </cell>
          <cell r="BH4" t="str">
            <v>2Q</v>
          </cell>
          <cell r="BI4" t="str">
            <v>3Q</v>
          </cell>
          <cell r="BJ4" t="str">
            <v>4Q Ce</v>
          </cell>
        </row>
        <row r="5">
          <cell r="B5" t="str">
            <v>Subscribers (000s)</v>
          </cell>
          <cell r="E5" t="str">
            <v>契約者数(千)</v>
          </cell>
        </row>
        <row r="6">
          <cell r="B6" t="str">
            <v>Beginning Subscribers</v>
          </cell>
          <cell r="E6" t="str">
            <v>期初契約者数</v>
          </cell>
          <cell r="H6">
            <v>0</v>
          </cell>
          <cell r="I6">
            <v>4.5170000000000003</v>
          </cell>
          <cell r="J6">
            <v>8.3330000000000002</v>
          </cell>
          <cell r="K6">
            <v>18.343</v>
          </cell>
          <cell r="L6">
            <v>52.228999999999999</v>
          </cell>
          <cell r="M6">
            <v>107.83199999999999</v>
          </cell>
          <cell r="N6">
            <v>160.80000000000001</v>
          </cell>
          <cell r="O6">
            <v>209.6</v>
          </cell>
          <cell r="P6">
            <v>249.13858570330513</v>
          </cell>
          <cell r="Q6">
            <v>287.10000000000002</v>
          </cell>
          <cell r="R6">
            <v>312.10000000000002</v>
          </cell>
          <cell r="S6">
            <v>339.9</v>
          </cell>
          <cell r="T6">
            <v>376.4</v>
          </cell>
          <cell r="U6">
            <v>403.6</v>
          </cell>
          <cell r="V6">
            <v>423.5</v>
          </cell>
          <cell r="W6">
            <v>423.5</v>
          </cell>
          <cell r="Z6">
            <v>447.5</v>
          </cell>
          <cell r="AA6">
            <v>467.47999999999996</v>
          </cell>
          <cell r="AH6">
            <v>0</v>
          </cell>
          <cell r="AI6">
            <v>249.13858570330513</v>
          </cell>
          <cell r="AJ6">
            <v>263.2</v>
          </cell>
          <cell r="AK6">
            <v>287.10000000000002</v>
          </cell>
          <cell r="AN6">
            <v>339.9</v>
          </cell>
          <cell r="AO6">
            <v>357.8</v>
          </cell>
          <cell r="AP6">
            <v>376.4</v>
          </cell>
          <cell r="AQ6">
            <v>389</v>
          </cell>
          <cell r="AR6">
            <v>403.6</v>
          </cell>
          <cell r="AS6">
            <v>411.7</v>
          </cell>
          <cell r="AT6">
            <v>423.5</v>
          </cell>
          <cell r="AU6">
            <v>431.5</v>
          </cell>
          <cell r="AV6">
            <v>431.5</v>
          </cell>
          <cell r="AY6">
            <v>376.4</v>
          </cell>
          <cell r="AZ6">
            <v>384.6</v>
          </cell>
          <cell r="BA6">
            <v>389</v>
          </cell>
          <cell r="BB6">
            <v>394.1</v>
          </cell>
          <cell r="BC6">
            <v>403.6</v>
          </cell>
          <cell r="BD6">
            <v>408.2</v>
          </cell>
          <cell r="BE6">
            <v>411.7</v>
          </cell>
          <cell r="BF6">
            <v>415.4</v>
          </cell>
          <cell r="BG6">
            <v>423.5</v>
          </cell>
          <cell r="BH6">
            <v>428.1</v>
          </cell>
          <cell r="BI6">
            <v>431.5</v>
          </cell>
          <cell r="BJ6">
            <v>437.4</v>
          </cell>
        </row>
        <row r="7">
          <cell r="B7" t="str">
            <v>Average Subscribers</v>
          </cell>
          <cell r="E7" t="str">
            <v>平均契約者数</v>
          </cell>
          <cell r="H7">
            <v>2.2585000000000002</v>
          </cell>
          <cell r="I7">
            <v>6.4250000000000007</v>
          </cell>
          <cell r="J7">
            <v>13.338000000000001</v>
          </cell>
          <cell r="K7">
            <v>35.286000000000001</v>
          </cell>
          <cell r="L7">
            <v>80.030499999999989</v>
          </cell>
          <cell r="M7">
            <v>134.316</v>
          </cell>
          <cell r="N7">
            <v>185.2</v>
          </cell>
          <cell r="O7">
            <v>229.36929285165257</v>
          </cell>
          <cell r="P7">
            <v>268.11929285165257</v>
          </cell>
          <cell r="Q7">
            <v>299.60000000000002</v>
          </cell>
          <cell r="R7">
            <v>326</v>
          </cell>
          <cell r="S7">
            <v>358.15</v>
          </cell>
          <cell r="T7">
            <v>390</v>
          </cell>
          <cell r="U7">
            <v>413.55</v>
          </cell>
          <cell r="V7">
            <v>435.5</v>
          </cell>
          <cell r="W7">
            <v>435.5</v>
          </cell>
          <cell r="Z7">
            <v>457.49</v>
          </cell>
          <cell r="AA7">
            <v>478.14384999999993</v>
          </cell>
          <cell r="AH7">
            <v>124.56929285165256</v>
          </cell>
          <cell r="AI7">
            <v>256.16929285165259</v>
          </cell>
          <cell r="AJ7">
            <v>275.14999999999998</v>
          </cell>
          <cell r="AK7">
            <v>293.75</v>
          </cell>
          <cell r="AN7">
            <v>348.85</v>
          </cell>
          <cell r="AO7">
            <v>367.1</v>
          </cell>
          <cell r="AP7">
            <v>382.7</v>
          </cell>
          <cell r="AQ7">
            <v>396.3</v>
          </cell>
          <cell r="AR7">
            <v>407.65</v>
          </cell>
          <cell r="AS7">
            <v>417.6</v>
          </cell>
          <cell r="AT7">
            <v>427.5</v>
          </cell>
          <cell r="AU7">
            <v>439.5</v>
          </cell>
          <cell r="AV7">
            <v>439.5</v>
          </cell>
          <cell r="AY7">
            <v>380.5</v>
          </cell>
          <cell r="AZ7">
            <v>386.8</v>
          </cell>
          <cell r="BA7">
            <v>391.55</v>
          </cell>
          <cell r="BB7">
            <v>398.85</v>
          </cell>
          <cell r="BC7">
            <v>405.9</v>
          </cell>
          <cell r="BD7">
            <v>409.95</v>
          </cell>
          <cell r="BE7">
            <v>413.54999999999995</v>
          </cell>
          <cell r="BF7">
            <v>419.45</v>
          </cell>
          <cell r="BG7">
            <v>425.8</v>
          </cell>
          <cell r="BH7">
            <v>429.8</v>
          </cell>
          <cell r="BI7">
            <v>434.45</v>
          </cell>
          <cell r="BJ7">
            <v>442.45</v>
          </cell>
        </row>
        <row r="8">
          <cell r="B8" t="str">
            <v>Year End Subscribers</v>
          </cell>
          <cell r="E8" t="str">
            <v>期末契約者数</v>
          </cell>
          <cell r="H8">
            <v>4.5170000000000003</v>
          </cell>
          <cell r="I8">
            <v>8.3330000000000002</v>
          </cell>
          <cell r="J8">
            <v>18.343</v>
          </cell>
          <cell r="K8">
            <v>52.228999999999999</v>
          </cell>
          <cell r="L8">
            <v>107.83199999999999</v>
          </cell>
          <cell r="M8">
            <v>160.80000000000001</v>
          </cell>
          <cell r="N8">
            <v>209.6</v>
          </cell>
          <cell r="O8">
            <v>249.13858570330513</v>
          </cell>
          <cell r="P8">
            <v>287.10000000000002</v>
          </cell>
          <cell r="Q8">
            <v>312.10000000000002</v>
          </cell>
          <cell r="R8">
            <v>339.9</v>
          </cell>
          <cell r="S8">
            <v>376.4</v>
          </cell>
          <cell r="T8">
            <v>403.6</v>
          </cell>
          <cell r="U8">
            <v>423.5</v>
          </cell>
          <cell r="V8">
            <v>447.5</v>
          </cell>
          <cell r="W8">
            <v>447.5</v>
          </cell>
          <cell r="Z8">
            <v>467.47999999999996</v>
          </cell>
          <cell r="AA8">
            <v>488.80769999999995</v>
          </cell>
          <cell r="AD8">
            <v>160.80000000000001</v>
          </cell>
          <cell r="AF8">
            <v>209.6</v>
          </cell>
          <cell r="AH8">
            <v>249.13858570330513</v>
          </cell>
          <cell r="AI8">
            <v>263.2</v>
          </cell>
          <cell r="AJ8">
            <v>287.10000000000002</v>
          </cell>
          <cell r="AK8">
            <v>300.39999999999998</v>
          </cell>
          <cell r="AM8">
            <v>339.9</v>
          </cell>
          <cell r="AN8">
            <v>357.8</v>
          </cell>
          <cell r="AO8">
            <v>376.4</v>
          </cell>
          <cell r="AP8">
            <v>389</v>
          </cell>
          <cell r="AQ8">
            <v>403.6</v>
          </cell>
          <cell r="AR8">
            <v>411.7</v>
          </cell>
          <cell r="AS8">
            <v>423.5</v>
          </cell>
          <cell r="AT8">
            <v>431.5</v>
          </cell>
          <cell r="AU8">
            <v>447.5</v>
          </cell>
          <cell r="AV8">
            <v>447.5</v>
          </cell>
          <cell r="AX8">
            <v>376.4</v>
          </cell>
          <cell r="AY8">
            <v>384.6</v>
          </cell>
          <cell r="AZ8">
            <v>389</v>
          </cell>
          <cell r="BA8">
            <v>394.1</v>
          </cell>
          <cell r="BB8">
            <v>403.6</v>
          </cell>
          <cell r="BC8">
            <v>408.2</v>
          </cell>
          <cell r="BD8">
            <v>411.7</v>
          </cell>
          <cell r="BE8">
            <v>415.4</v>
          </cell>
          <cell r="BF8">
            <v>423.5</v>
          </cell>
          <cell r="BG8">
            <v>428.1</v>
          </cell>
          <cell r="BH8">
            <v>431.5</v>
          </cell>
          <cell r="BI8">
            <v>437.4</v>
          </cell>
          <cell r="BJ8">
            <v>447.5</v>
          </cell>
        </row>
        <row r="9">
          <cell r="C9" t="str">
            <v>% YoY</v>
          </cell>
          <cell r="F9" t="str">
            <v>対前年比</v>
          </cell>
          <cell r="I9">
            <v>0.84480850121762219</v>
          </cell>
          <cell r="J9">
            <v>1.2012480499219969</v>
          </cell>
          <cell r="K9">
            <v>1.8473532137600173</v>
          </cell>
          <cell r="L9">
            <v>1.0646001263665779</v>
          </cell>
          <cell r="M9">
            <v>0.49120854662808833</v>
          </cell>
          <cell r="N9">
            <v>0.30348258706467651</v>
          </cell>
          <cell r="O9">
            <v>0.18863829056920386</v>
          </cell>
          <cell r="P9">
            <v>0.15237067429572107</v>
          </cell>
          <cell r="Q9">
            <v>8.7077673284569834E-2</v>
          </cell>
          <cell r="R9">
            <v>8.9074014738865601E-2</v>
          </cell>
          <cell r="S9">
            <v>0.10738452486025302</v>
          </cell>
          <cell r="T9">
            <v>7.2263549415515535E-2</v>
          </cell>
          <cell r="U9">
            <v>4.9306243805748204E-2</v>
          </cell>
          <cell r="V9">
            <v>5.667060212514758E-2</v>
          </cell>
          <cell r="W9">
            <v>5.667060212514758E-2</v>
          </cell>
          <cell r="Z9">
            <v>4.4648044692737344E-2</v>
          </cell>
          <cell r="AA9">
            <v>4.5622700436382294E-2</v>
          </cell>
          <cell r="AP9">
            <v>8.7199552822806004E-2</v>
          </cell>
          <cell r="AQ9">
            <v>7.2263549415515493E-2</v>
          </cell>
          <cell r="AR9">
            <v>5.8354755784061574E-2</v>
          </cell>
          <cell r="AS9">
            <v>4.9306243805748107E-2</v>
          </cell>
          <cell r="AT9">
            <v>4.8093271799854342E-2</v>
          </cell>
          <cell r="AU9">
            <v>5.6670602125147518E-2</v>
          </cell>
          <cell r="AV9">
            <v>5.6670602125147518E-2</v>
          </cell>
          <cell r="BC9">
            <v>6.1362454498179897E-2</v>
          </cell>
          <cell r="BD9">
            <v>5.8354755784061574E-2</v>
          </cell>
          <cell r="BE9">
            <v>5.4047196143110821E-2</v>
          </cell>
          <cell r="BF9">
            <v>4.9306243805748107E-2</v>
          </cell>
          <cell r="BG9">
            <v>4.8750612444879993E-2</v>
          </cell>
          <cell r="BH9">
            <v>4.8093271799854342E-2</v>
          </cell>
          <cell r="BI9">
            <v>5.2961001444390865E-2</v>
          </cell>
          <cell r="BJ9">
            <v>5.6670602125147518E-2</v>
          </cell>
        </row>
        <row r="10">
          <cell r="F10" t="str">
            <v>ドコモ九州（沖縄）</v>
          </cell>
          <cell r="L10">
            <v>68.8</v>
          </cell>
          <cell r="O10">
            <v>168.7</v>
          </cell>
          <cell r="P10">
            <v>228.8</v>
          </cell>
          <cell r="Q10">
            <v>267.10000000000002</v>
          </cell>
          <cell r="R10">
            <v>289.3</v>
          </cell>
          <cell r="S10">
            <v>309.7</v>
          </cell>
          <cell r="T10">
            <v>331.7</v>
          </cell>
          <cell r="U10">
            <v>347.8</v>
          </cell>
        </row>
        <row r="11">
          <cell r="F11" t="str">
            <v>ソフトバンク（沖縄）</v>
          </cell>
          <cell r="L11">
            <v>12.6</v>
          </cell>
          <cell r="O11">
            <v>40.9</v>
          </cell>
          <cell r="P11">
            <v>51.3</v>
          </cell>
          <cell r="Q11">
            <v>70.099999999999994</v>
          </cell>
          <cell r="R11">
            <v>74.7</v>
          </cell>
          <cell r="S11">
            <v>73.7</v>
          </cell>
          <cell r="T11">
            <v>72.5</v>
          </cell>
          <cell r="U11">
            <v>73.5</v>
          </cell>
        </row>
        <row r="12">
          <cell r="F12" t="str">
            <v>合計</v>
          </cell>
          <cell r="H12">
            <v>4.5170000000000003</v>
          </cell>
          <cell r="I12">
            <v>8.3330000000000002</v>
          </cell>
          <cell r="J12">
            <v>18.343</v>
          </cell>
          <cell r="K12">
            <v>52.228999999999999</v>
          </cell>
          <cell r="L12">
            <v>189.232</v>
          </cell>
          <cell r="M12">
            <v>160.80000000000001</v>
          </cell>
          <cell r="N12">
            <v>209.6</v>
          </cell>
          <cell r="O12">
            <v>458.73858570330509</v>
          </cell>
          <cell r="P12">
            <v>567.20000000000005</v>
          </cell>
          <cell r="Q12">
            <v>649.30000000000007</v>
          </cell>
          <cell r="R12">
            <v>703.90000000000009</v>
          </cell>
          <cell r="S12">
            <v>759.8</v>
          </cell>
          <cell r="T12">
            <v>807.8</v>
          </cell>
          <cell r="U12">
            <v>844.8</v>
          </cell>
        </row>
        <row r="13">
          <cell r="E13" t="str">
            <v>累計市場シェア</v>
          </cell>
        </row>
        <row r="14">
          <cell r="F14" t="str">
            <v>沖縄セルラー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0.56979999999999997</v>
          </cell>
          <cell r="M14">
            <v>0.58599999999999997</v>
          </cell>
          <cell r="N14">
            <v>0.56699999999999995</v>
          </cell>
          <cell r="O14">
            <v>0.54300000000000004</v>
          </cell>
          <cell r="P14">
            <v>0.50617066290550072</v>
          </cell>
          <cell r="Q14">
            <v>0.48067149237640533</v>
          </cell>
          <cell r="R14">
            <v>0.48288109106407151</v>
          </cell>
          <cell r="S14">
            <v>0.49539352461173991</v>
          </cell>
          <cell r="T14">
            <v>0.4996286209457787</v>
          </cell>
          <cell r="U14">
            <v>0.50130208333333337</v>
          </cell>
          <cell r="AT14">
            <v>0.502</v>
          </cell>
        </row>
        <row r="15">
          <cell r="F15" t="str">
            <v>ドコモ九州（沖縄）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0.36357487105774922</v>
          </cell>
          <cell r="M15">
            <v>0</v>
          </cell>
          <cell r="N15">
            <v>0</v>
          </cell>
          <cell r="O15">
            <v>0.36774756965638994</v>
          </cell>
          <cell r="P15">
            <v>0.40338504936530323</v>
          </cell>
          <cell r="Q15">
            <v>0.41136608655475126</v>
          </cell>
          <cell r="R15">
            <v>0.41099588009660459</v>
          </cell>
          <cell r="S15">
            <v>0.4076072650697552</v>
          </cell>
          <cell r="T15">
            <v>0.41062144095073039</v>
          </cell>
          <cell r="U15">
            <v>0.4116950757575758</v>
          </cell>
          <cell r="AT15">
            <v>0.41199999999999998</v>
          </cell>
        </row>
        <row r="16">
          <cell r="F16" t="str">
            <v>ソフトバンク（沖縄）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6.6584932780925005E-2</v>
          </cell>
          <cell r="M16">
            <v>0</v>
          </cell>
          <cell r="N16">
            <v>0</v>
          </cell>
          <cell r="O16">
            <v>8.9157531706854462E-2</v>
          </cell>
          <cell r="P16">
            <v>9.0444287729196035E-2</v>
          </cell>
          <cell r="Q16">
            <v>0.10796242106884335</v>
          </cell>
          <cell r="R16">
            <v>0.10612302883932376</v>
          </cell>
          <cell r="S16">
            <v>9.6999210318504878E-2</v>
          </cell>
          <cell r="T16">
            <v>8.9749938103490967E-2</v>
          </cell>
          <cell r="U16">
            <v>8.7002840909090912E-2</v>
          </cell>
          <cell r="AT16">
            <v>8.5999999999999993E-2</v>
          </cell>
        </row>
        <row r="17">
          <cell r="B17" t="str">
            <v>Net Additions</v>
          </cell>
          <cell r="E17" t="str">
            <v>年間純増数(ﾈｯﾄ)</v>
          </cell>
          <cell r="H17">
            <v>4.5170000000000003</v>
          </cell>
          <cell r="I17">
            <v>3.8159999999999998</v>
          </cell>
          <cell r="J17">
            <v>10.01</v>
          </cell>
          <cell r="K17">
            <v>33.885999999999996</v>
          </cell>
          <cell r="L17">
            <v>55.602999999999994</v>
          </cell>
          <cell r="M17">
            <v>52.968000000000018</v>
          </cell>
          <cell r="N17">
            <v>48.799999999999983</v>
          </cell>
          <cell r="O17">
            <v>39.4</v>
          </cell>
          <cell r="P17">
            <v>38.1</v>
          </cell>
          <cell r="Q17">
            <v>25</v>
          </cell>
          <cell r="R17">
            <v>27.799999999999955</v>
          </cell>
          <cell r="S17">
            <v>36.5</v>
          </cell>
          <cell r="T17">
            <v>27.200000000000045</v>
          </cell>
          <cell r="U17">
            <v>19.8</v>
          </cell>
          <cell r="V17">
            <v>24</v>
          </cell>
          <cell r="W17">
            <v>24</v>
          </cell>
          <cell r="Z17">
            <v>19.979999999999961</v>
          </cell>
          <cell r="AA17">
            <v>21.327699999999993</v>
          </cell>
          <cell r="AJ17">
            <v>23.900000000000034</v>
          </cell>
          <cell r="AK17">
            <v>13.299999999999955</v>
          </cell>
          <cell r="AN17">
            <v>17.900000000000034</v>
          </cell>
          <cell r="AO17">
            <v>18.599999999999966</v>
          </cell>
          <cell r="AP17">
            <v>12.600000000000023</v>
          </cell>
          <cell r="AQ17">
            <v>14.600000000000023</v>
          </cell>
          <cell r="AR17">
            <v>8.0999999999999659</v>
          </cell>
          <cell r="AS17">
            <v>11.800000000000011</v>
          </cell>
          <cell r="AT17">
            <v>8</v>
          </cell>
          <cell r="AU17">
            <v>16</v>
          </cell>
          <cell r="AV17">
            <v>16</v>
          </cell>
          <cell r="AY17">
            <v>8.2000000000000455</v>
          </cell>
          <cell r="AZ17">
            <v>4.3999999999999773</v>
          </cell>
          <cell r="BA17">
            <v>5.1000000000000227</v>
          </cell>
          <cell r="BB17">
            <v>9.5</v>
          </cell>
          <cell r="BC17">
            <v>4.5999999999999659</v>
          </cell>
          <cell r="BD17">
            <v>3.5</v>
          </cell>
          <cell r="BE17">
            <v>3.6999999999999886</v>
          </cell>
          <cell r="BF17">
            <v>8.1000000000000227</v>
          </cell>
          <cell r="BG17">
            <v>4.6000000000000227</v>
          </cell>
          <cell r="BH17">
            <v>3.3999999999999773</v>
          </cell>
          <cell r="BI17">
            <v>5.8999999999999773</v>
          </cell>
          <cell r="BJ17">
            <v>10.100000000000023</v>
          </cell>
        </row>
        <row r="18">
          <cell r="F18" t="str">
            <v>ドコモ九州（沖縄）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68.8</v>
          </cell>
          <cell r="M18">
            <v>27.4</v>
          </cell>
          <cell r="N18">
            <v>34.200000000000003</v>
          </cell>
          <cell r="O18">
            <v>38.299999999999997</v>
          </cell>
          <cell r="P18">
            <v>60.100000000000023</v>
          </cell>
          <cell r="Q18">
            <v>38.300000000000011</v>
          </cell>
          <cell r="R18">
            <v>22.199999999999989</v>
          </cell>
          <cell r="S18">
            <v>20.399999999999977</v>
          </cell>
          <cell r="T18">
            <v>22</v>
          </cell>
          <cell r="U18">
            <v>16.2</v>
          </cell>
        </row>
        <row r="19">
          <cell r="F19" t="str">
            <v>ソフトバンク（沖縄）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12.6</v>
          </cell>
          <cell r="M19">
            <v>4.7</v>
          </cell>
          <cell r="N19">
            <v>12.1</v>
          </cell>
          <cell r="O19">
            <v>11.5</v>
          </cell>
          <cell r="P19">
            <v>10.399999999999999</v>
          </cell>
          <cell r="Q19">
            <v>18.799999999999997</v>
          </cell>
          <cell r="R19">
            <v>4.6000000000000085</v>
          </cell>
          <cell r="S19">
            <v>-1</v>
          </cell>
          <cell r="T19">
            <v>-1.2000000000000028</v>
          </cell>
          <cell r="U19">
            <v>1</v>
          </cell>
        </row>
        <row r="20">
          <cell r="F20" t="str">
            <v>合計</v>
          </cell>
          <cell r="H20">
            <v>4.5170000000000003</v>
          </cell>
          <cell r="I20">
            <v>3.8159999999999998</v>
          </cell>
          <cell r="J20">
            <v>10.01</v>
          </cell>
          <cell r="K20">
            <v>33.885999999999996</v>
          </cell>
          <cell r="L20">
            <v>137.00299999999999</v>
          </cell>
          <cell r="M20">
            <v>85.068000000000026</v>
          </cell>
          <cell r="N20">
            <v>95.09999999999998</v>
          </cell>
          <cell r="O20">
            <v>89.199999999999989</v>
          </cell>
          <cell r="P20">
            <v>108.60000000000002</v>
          </cell>
          <cell r="Q20">
            <v>82.100000000000009</v>
          </cell>
          <cell r="R20">
            <v>54.599999999999952</v>
          </cell>
          <cell r="S20">
            <v>55.899999999999977</v>
          </cell>
          <cell r="T20">
            <v>48.000000000000043</v>
          </cell>
          <cell r="U20">
            <v>37</v>
          </cell>
        </row>
        <row r="21">
          <cell r="E21" t="str">
            <v>純増数市場シェア</v>
          </cell>
        </row>
        <row r="22">
          <cell r="F22" t="str">
            <v>沖縄セルラー</v>
          </cell>
          <cell r="H22">
            <v>1</v>
          </cell>
          <cell r="I22">
            <v>1</v>
          </cell>
          <cell r="J22">
            <v>1</v>
          </cell>
          <cell r="K22">
            <v>1</v>
          </cell>
          <cell r="L22">
            <v>0.40585242658919879</v>
          </cell>
          <cell r="M22">
            <v>0.62265481732261252</v>
          </cell>
          <cell r="N22">
            <v>0.51314405888538372</v>
          </cell>
          <cell r="O22">
            <v>0.44170403587443952</v>
          </cell>
          <cell r="P22">
            <v>0.35082872928176789</v>
          </cell>
          <cell r="Q22">
            <v>0.30450669914738121</v>
          </cell>
          <cell r="R22">
            <v>0.50915750915750879</v>
          </cell>
          <cell r="S22">
            <v>0.65295169946332765</v>
          </cell>
          <cell r="T22">
            <v>0.5666666666666671</v>
          </cell>
          <cell r="U22">
            <v>0.53600000000000003</v>
          </cell>
          <cell r="AT22">
            <v>0.5547945205479452</v>
          </cell>
        </row>
        <row r="23">
          <cell r="F23" t="str">
            <v>ドコモ九州（沖縄）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0.50217878440618091</v>
          </cell>
          <cell r="M23">
            <v>0.32209526496449886</v>
          </cell>
          <cell r="N23">
            <v>0.35962145110410104</v>
          </cell>
          <cell r="O23">
            <v>0.42937219730941706</v>
          </cell>
          <cell r="P23">
            <v>0.55340699815837946</v>
          </cell>
          <cell r="Q23">
            <v>0.46650426309378817</v>
          </cell>
          <cell r="R23">
            <v>0.40659340659340676</v>
          </cell>
          <cell r="S23">
            <v>0.36493738819320187</v>
          </cell>
          <cell r="T23">
            <v>0.45833333333333293</v>
          </cell>
          <cell r="U23">
            <v>0.436</v>
          </cell>
          <cell r="AT23">
            <v>0.4041095890410959</v>
          </cell>
        </row>
        <row r="24">
          <cell r="F24" t="str">
            <v>ソフトバンク（沖縄）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9.1968789004620341E-2</v>
          </cell>
          <cell r="M24">
            <v>5.5249917712888501E-2</v>
          </cell>
          <cell r="N24">
            <v>0.12723449001051526</v>
          </cell>
          <cell r="O24">
            <v>0.12892376681614351</v>
          </cell>
          <cell r="P24">
            <v>9.5764272559852634E-2</v>
          </cell>
          <cell r="Q24">
            <v>0.22898903775883064</v>
          </cell>
          <cell r="R24">
            <v>8.4249084249084477E-2</v>
          </cell>
          <cell r="S24">
            <v>-1.7889087656529523E-2</v>
          </cell>
          <cell r="T24">
            <v>-2.5000000000000036E-2</v>
          </cell>
          <cell r="U24">
            <v>2.8000000000000001E-2</v>
          </cell>
          <cell r="AT24">
            <v>4.1095890410958902E-2</v>
          </cell>
        </row>
        <row r="25">
          <cell r="B25" t="str">
            <v>Monthly Churn %</v>
          </cell>
          <cell r="E25" t="str">
            <v>月間解約率(%)</v>
          </cell>
          <cell r="H25">
            <v>0.02</v>
          </cell>
          <cell r="I25">
            <v>0.02</v>
          </cell>
          <cell r="J25">
            <v>0.02</v>
          </cell>
          <cell r="K25">
            <v>0.02</v>
          </cell>
          <cell r="L25">
            <v>0.03</v>
          </cell>
          <cell r="M25">
            <v>2.6100000000000002E-2</v>
          </cell>
          <cell r="N25">
            <v>2.3699999999999999E-2</v>
          </cell>
          <cell r="O25">
            <v>2.3800000000000002E-2</v>
          </cell>
          <cell r="P25">
            <v>2.3699999999999999E-2</v>
          </cell>
          <cell r="Q25">
            <v>1.9099999999999999E-2</v>
          </cell>
          <cell r="R25">
            <v>1.3100000000000001E-2</v>
          </cell>
          <cell r="S25">
            <v>1.26E-2</v>
          </cell>
          <cell r="T25">
            <v>1.32E-2</v>
          </cell>
          <cell r="U25">
            <v>1.09E-2</v>
          </cell>
          <cell r="V25">
            <v>8.5000000000000006E-3</v>
          </cell>
          <cell r="W25">
            <v>1.0699999999999999E-2</v>
          </cell>
          <cell r="Z25">
            <v>1.0699999999999999E-2</v>
          </cell>
          <cell r="AA25">
            <v>1.0699999999999999E-2</v>
          </cell>
          <cell r="AJ25">
            <v>2.3699999999999999E-2</v>
          </cell>
          <cell r="AK25">
            <v>2.1299999999999999E-2</v>
          </cell>
          <cell r="AP25">
            <v>1.3100000000000001E-2</v>
          </cell>
          <cell r="AQ25">
            <v>1.3299999999999999E-2</v>
          </cell>
          <cell r="AR25">
            <v>1.17E-2</v>
          </cell>
          <cell r="AS25">
            <v>1.0127438537675617E-2</v>
          </cell>
          <cell r="AT25">
            <v>8.2000000000000007E-3</v>
          </cell>
          <cell r="AU25">
            <v>8.8691695108077378E-3</v>
          </cell>
          <cell r="AV25">
            <v>1.3229124004550619E-2</v>
          </cell>
          <cell r="AW25" t="str">
            <v>社長「解約率予想下げる可能性も」＋四半期毎に低下</v>
          </cell>
          <cell r="AX25">
            <v>1.0816060379033825</v>
          </cell>
          <cell r="AY25">
            <v>1.2699999999999999E-2</v>
          </cell>
          <cell r="AZ25">
            <v>1.2500000000000001E-2</v>
          </cell>
          <cell r="BA25">
            <v>1.3100000000000001E-2</v>
          </cell>
          <cell r="BB25">
            <v>1.34E-2</v>
          </cell>
          <cell r="BC25">
            <v>1.21E-2</v>
          </cell>
          <cell r="BD25">
            <v>1.14E-2</v>
          </cell>
          <cell r="BE25">
            <v>1.03E-2</v>
          </cell>
          <cell r="BF25">
            <v>0.01</v>
          </cell>
          <cell r="BG25">
            <v>8.3000000000000001E-3</v>
          </cell>
          <cell r="BH25">
            <v>8.0000000000000002E-3</v>
          </cell>
          <cell r="BI25">
            <v>8.6999999999999994E-3</v>
          </cell>
          <cell r="BJ25">
            <v>9.9176818472897169E-3</v>
          </cell>
        </row>
        <row r="26">
          <cell r="E26" t="str">
            <v>端末販売台数（計算）</v>
          </cell>
          <cell r="Q26">
            <v>218.72908000000001</v>
          </cell>
          <cell r="R26">
            <v>225.10999999999996</v>
          </cell>
          <cell r="S26">
            <v>224.02903999999998</v>
          </cell>
          <cell r="T26">
            <v>227.19008000000002</v>
          </cell>
          <cell r="U26">
            <v>236.62386000000004</v>
          </cell>
          <cell r="V26">
            <v>241.209</v>
          </cell>
          <cell r="W26">
            <v>252.7062</v>
          </cell>
          <cell r="Z26">
            <v>261.30171599999994</v>
          </cell>
          <cell r="AA26">
            <v>273.45321034</v>
          </cell>
          <cell r="AR26">
            <v>116.14550999999999</v>
          </cell>
          <cell r="AT26">
            <v>111.86960000000001</v>
          </cell>
          <cell r="AW26" t="str">
            <v>（中間資料p10), but KDDI通期予想=1.39%→会社予想維持</v>
          </cell>
          <cell r="AY26">
            <v>55.218010000000049</v>
          </cell>
          <cell r="AZ26">
            <v>56.095779999999984</v>
          </cell>
          <cell r="BA26">
            <v>53.797715000000025</v>
          </cell>
          <cell r="BB26">
            <v>61.421530000000004</v>
          </cell>
          <cell r="BC26">
            <v>57.353289999999966</v>
          </cell>
          <cell r="BD26">
            <v>58.279150000000001</v>
          </cell>
          <cell r="BE26">
            <v>56.360504999999989</v>
          </cell>
          <cell r="BF26">
            <v>64.297460000000029</v>
          </cell>
          <cell r="BG26">
            <v>55.73137000000002</v>
          </cell>
          <cell r="BH26">
            <v>56.482389999999981</v>
          </cell>
          <cell r="BI26">
            <v>59.216544999999968</v>
          </cell>
          <cell r="BJ26">
            <v>69.778695000000042</v>
          </cell>
        </row>
        <row r="27">
          <cell r="S27">
            <v>226</v>
          </cell>
          <cell r="T27">
            <v>227</v>
          </cell>
          <cell r="U27">
            <v>238</v>
          </cell>
          <cell r="V27">
            <v>230</v>
          </cell>
        </row>
        <row r="28">
          <cell r="B28" t="str">
            <v>Gross Additions</v>
          </cell>
          <cell r="E28" t="str">
            <v>新規契約者数(ｸﾞﾛｽ)</v>
          </cell>
          <cell r="H28">
            <v>5.0590400000000004</v>
          </cell>
          <cell r="I28">
            <v>5.3579999999999997</v>
          </cell>
          <cell r="J28">
            <v>13.211119999999999</v>
          </cell>
          <cell r="K28">
            <v>42.354639999999996</v>
          </cell>
          <cell r="L28">
            <v>84.413979999999981</v>
          </cell>
          <cell r="M28">
            <v>95.035771200000028</v>
          </cell>
          <cell r="N28">
            <v>101.47087999999998</v>
          </cell>
          <cell r="O28">
            <v>104.90787003843198</v>
          </cell>
          <cell r="P28">
            <v>114.35312688700998</v>
          </cell>
          <cell r="Q28">
            <v>93.668319999999994</v>
          </cell>
          <cell r="R28">
            <v>79.047199999999947</v>
          </cell>
          <cell r="S28">
            <v>90.65227999999999</v>
          </cell>
          <cell r="T28">
            <v>88.976000000000042</v>
          </cell>
          <cell r="U28">
            <v>73.892340000000004</v>
          </cell>
          <cell r="V28">
            <v>68.421000000000006</v>
          </cell>
          <cell r="W28">
            <v>79.918199999999985</v>
          </cell>
          <cell r="Z28">
            <v>78.721715999999958</v>
          </cell>
          <cell r="AA28">
            <v>82.721370339999979</v>
          </cell>
          <cell r="AJ28">
            <v>63.02633000000003</v>
          </cell>
          <cell r="AK28">
            <v>50.841249999999953</v>
          </cell>
          <cell r="AN28">
            <v>17.900000000000034</v>
          </cell>
          <cell r="AO28">
            <v>18.599999999999966</v>
          </cell>
          <cell r="AP28">
            <v>42.68022000000002</v>
          </cell>
          <cell r="AQ28">
            <v>46.224740000000025</v>
          </cell>
          <cell r="AR28">
            <v>36.717029999999966</v>
          </cell>
          <cell r="AS28">
            <v>37.175310000000039</v>
          </cell>
          <cell r="AT28">
            <v>29.033000000000005</v>
          </cell>
          <cell r="AU28">
            <v>39.388000000000005</v>
          </cell>
          <cell r="AV28">
            <v>50.885199999999983</v>
          </cell>
          <cell r="AY28">
            <v>22.697050000000043</v>
          </cell>
          <cell r="AZ28">
            <v>18.90499999999998</v>
          </cell>
          <cell r="BA28">
            <v>20.487915000000022</v>
          </cell>
          <cell r="BB28">
            <v>24.533770000000001</v>
          </cell>
          <cell r="BC28">
            <v>19.334169999999965</v>
          </cell>
          <cell r="BD28">
            <v>16.520289999999999</v>
          </cell>
          <cell r="BE28">
            <v>15.478694999999988</v>
          </cell>
          <cell r="BF28">
            <v>19.683500000000024</v>
          </cell>
          <cell r="BG28">
            <v>15.202420000000023</v>
          </cell>
          <cell r="BH28">
            <v>13.715199999999978</v>
          </cell>
          <cell r="BI28">
            <v>16.239144999999976</v>
          </cell>
          <cell r="BJ28">
            <v>23.264235000000028</v>
          </cell>
        </row>
        <row r="29">
          <cell r="B29" t="str">
            <v>Re-purchase</v>
          </cell>
          <cell r="E29" t="str">
            <v>買い換え(自社内)</v>
          </cell>
          <cell r="H29">
            <v>0</v>
          </cell>
          <cell r="I29">
            <v>0.90340000000000009</v>
          </cell>
          <cell r="J29">
            <v>1.6666000000000001</v>
          </cell>
          <cell r="K29">
            <v>3.6686000000000001</v>
          </cell>
          <cell r="L29">
            <v>10.4458</v>
          </cell>
          <cell r="M29">
            <v>45.030643199999993</v>
          </cell>
          <cell r="N29">
            <v>86.832000000000008</v>
          </cell>
          <cell r="O29">
            <v>111.42335999999999</v>
          </cell>
          <cell r="P29">
            <v>113.30822877786318</v>
          </cell>
          <cell r="Q29">
            <v>125.06076</v>
          </cell>
          <cell r="R29">
            <v>146.06280000000001</v>
          </cell>
          <cell r="S29">
            <v>133.37675999999999</v>
          </cell>
          <cell r="T29">
            <v>138.21407999999997</v>
          </cell>
          <cell r="U29">
            <v>162.73152000000002</v>
          </cell>
          <cell r="V29">
            <v>172.78800000000001</v>
          </cell>
          <cell r="W29">
            <v>172.78800000000001</v>
          </cell>
          <cell r="Z29">
            <v>182.58</v>
          </cell>
          <cell r="AA29">
            <v>190.73184000000001</v>
          </cell>
          <cell r="AJ29">
            <v>59.851680000000002</v>
          </cell>
          <cell r="AK29">
            <v>65.458799999999997</v>
          </cell>
          <cell r="AN29">
            <v>0</v>
          </cell>
          <cell r="AO29">
            <v>0</v>
          </cell>
          <cell r="AP29">
            <v>70.01039999999999</v>
          </cell>
          <cell r="AQ29">
            <v>70.720200000000006</v>
          </cell>
          <cell r="AR29">
            <v>79.428480000000022</v>
          </cell>
          <cell r="AS29">
            <v>83.303039999999996</v>
          </cell>
          <cell r="AT29">
            <v>82.836600000000004</v>
          </cell>
          <cell r="AU29">
            <v>89.951400000000007</v>
          </cell>
          <cell r="AV29">
            <v>89.951400000000007</v>
          </cell>
          <cell r="AY29">
            <v>32.520960000000002</v>
          </cell>
          <cell r="AZ29">
            <v>37.190780000000004</v>
          </cell>
          <cell r="BA29">
            <v>33.309800000000003</v>
          </cell>
          <cell r="BB29">
            <v>36.88776</v>
          </cell>
          <cell r="BC29">
            <v>38.019120000000001</v>
          </cell>
          <cell r="BD29">
            <v>41.758859999999999</v>
          </cell>
          <cell r="BE29">
            <v>40.881810000000002</v>
          </cell>
          <cell r="BF29">
            <v>44.613959999999999</v>
          </cell>
          <cell r="BG29">
            <v>40.528949999999995</v>
          </cell>
          <cell r="BH29">
            <v>42.767190000000006</v>
          </cell>
          <cell r="BI29">
            <v>42.977399999999996</v>
          </cell>
          <cell r="BJ29">
            <v>46.514460000000014</v>
          </cell>
        </row>
        <row r="30">
          <cell r="F30" t="str">
            <v>買替率</v>
          </cell>
          <cell r="L30">
            <v>0.2</v>
          </cell>
          <cell r="M30">
            <v>0.41759999999999997</v>
          </cell>
          <cell r="N30">
            <v>0.54</v>
          </cell>
          <cell r="O30">
            <v>0.53159999999999996</v>
          </cell>
          <cell r="P30">
            <v>0.45480000000000004</v>
          </cell>
          <cell r="Q30">
            <v>0.43559999999999999</v>
          </cell>
          <cell r="R30">
            <v>0.46799999999999997</v>
          </cell>
          <cell r="S30">
            <v>0.39239999999999997</v>
          </cell>
          <cell r="T30">
            <v>0.36719999999999997</v>
          </cell>
          <cell r="U30">
            <v>0.4032</v>
          </cell>
          <cell r="V30">
            <v>0.40800000000000003</v>
          </cell>
          <cell r="W30">
            <v>0.40800000000000003</v>
          </cell>
          <cell r="Z30">
            <v>0.40800000000000003</v>
          </cell>
          <cell r="AA30">
            <v>0.40800000000000003</v>
          </cell>
          <cell r="AJ30">
            <v>0.22740000000000002</v>
          </cell>
          <cell r="AK30">
            <v>0.22799999999999998</v>
          </cell>
          <cell r="AN30">
            <v>0</v>
          </cell>
          <cell r="AO30">
            <v>0</v>
          </cell>
          <cell r="AP30">
            <v>0.186</v>
          </cell>
          <cell r="AQ30">
            <v>0.18180000000000002</v>
          </cell>
          <cell r="AR30">
            <v>0.19680000000000003</v>
          </cell>
          <cell r="AS30">
            <v>0.20233917901384502</v>
          </cell>
          <cell r="AT30">
            <v>0.1956</v>
          </cell>
          <cell r="AU30">
            <v>0.20846210892236386</v>
          </cell>
          <cell r="AV30">
            <v>0.20846210892236386</v>
          </cell>
          <cell r="AX30">
            <v>1.0657572030795699</v>
          </cell>
          <cell r="AY30">
            <v>8.6400000000000005E-2</v>
          </cell>
          <cell r="AZ30">
            <v>9.9299999999999999E-2</v>
          </cell>
          <cell r="BA30">
            <v>8.8200000000000001E-2</v>
          </cell>
          <cell r="BB30">
            <v>9.3599999999999989E-2</v>
          </cell>
          <cell r="BC30">
            <v>9.4199999999999992E-2</v>
          </cell>
          <cell r="BD30">
            <v>0.1023</v>
          </cell>
          <cell r="BE30">
            <v>9.9299999999999999E-2</v>
          </cell>
          <cell r="BF30">
            <v>0.1074</v>
          </cell>
          <cell r="BG30">
            <v>9.5699999999999993E-2</v>
          </cell>
          <cell r="BH30">
            <v>9.9900000000000017E-2</v>
          </cell>
          <cell r="BI30">
            <v>9.9599999999999994E-2</v>
          </cell>
          <cell r="BJ30">
            <v>0.10634307270233199</v>
          </cell>
        </row>
        <row r="31">
          <cell r="C31" t="str">
            <v>Re-purchase rate %</v>
          </cell>
          <cell r="E31" t="str">
            <v>月間買換率(%)</v>
          </cell>
          <cell r="H31">
            <v>0</v>
          </cell>
          <cell r="I31">
            <v>1.1717250324254216E-2</v>
          </cell>
          <cell r="J31">
            <v>1.0412605588044183E-2</v>
          </cell>
          <cell r="K31">
            <v>8.6639649341570795E-3</v>
          </cell>
          <cell r="L31">
            <v>1.0876894850504915E-2</v>
          </cell>
          <cell r="M31">
            <v>3.4799999999999998E-2</v>
          </cell>
          <cell r="N31">
            <v>4.4999999999999998E-2</v>
          </cell>
          <cell r="O31">
            <v>4.4299999999999999E-2</v>
          </cell>
          <cell r="P31">
            <v>3.7900000000000003E-2</v>
          </cell>
          <cell r="Q31">
            <v>3.6299999999999999E-2</v>
          </cell>
          <cell r="R31">
            <v>3.9E-2</v>
          </cell>
          <cell r="S31">
            <v>3.27E-2</v>
          </cell>
          <cell r="T31">
            <v>3.0599999999999999E-2</v>
          </cell>
          <cell r="U31">
            <v>3.3599999999999998E-2</v>
          </cell>
          <cell r="V31">
            <v>3.4000000000000002E-2</v>
          </cell>
          <cell r="W31">
            <v>3.4000000000000002E-2</v>
          </cell>
          <cell r="Z31">
            <v>3.3257557542241363E-2</v>
          </cell>
          <cell r="AA31">
            <v>3.3241711673171165E-2</v>
          </cell>
          <cell r="AJ31">
            <v>3.7900000000000003E-2</v>
          </cell>
          <cell r="AK31">
            <v>3.7999999999999999E-2</v>
          </cell>
          <cell r="AP31">
            <v>3.1E-2</v>
          </cell>
          <cell r="AQ31">
            <v>3.0300000000000001E-2</v>
          </cell>
          <cell r="AR31">
            <v>3.2800000000000003E-2</v>
          </cell>
          <cell r="AS31">
            <v>3.3723196502307505E-2</v>
          </cell>
          <cell r="AT31">
            <v>3.2599999999999997E-2</v>
          </cell>
          <cell r="AU31">
            <v>3.4743684820393979E-2</v>
          </cell>
          <cell r="AV31">
            <v>3.4743684820393979E-2</v>
          </cell>
          <cell r="AW31" t="str">
            <v>囲い込みのため、買換率＝注力。新機種13種</v>
          </cell>
          <cell r="AX31">
            <v>1.0657572030795699</v>
          </cell>
          <cell r="AY31">
            <v>2.8799999999999999E-2</v>
          </cell>
          <cell r="AZ31">
            <v>3.3099999999999997E-2</v>
          </cell>
          <cell r="BA31">
            <v>2.9399999999999999E-2</v>
          </cell>
          <cell r="BB31">
            <v>3.1199999999999999E-2</v>
          </cell>
          <cell r="BC31">
            <v>3.1399999999999997E-2</v>
          </cell>
          <cell r="BD31">
            <v>3.4099999999999998E-2</v>
          </cell>
          <cell r="BE31">
            <v>3.3099999999999997E-2</v>
          </cell>
          <cell r="BF31">
            <v>3.5799999999999998E-2</v>
          </cell>
          <cell r="BG31">
            <v>3.1899999999999998E-2</v>
          </cell>
          <cell r="BH31">
            <v>3.3300000000000003E-2</v>
          </cell>
          <cell r="BI31">
            <v>3.32E-2</v>
          </cell>
          <cell r="BJ31">
            <v>3.5447690900777332E-2</v>
          </cell>
        </row>
        <row r="32">
          <cell r="E32" t="str">
            <v>システム別</v>
          </cell>
          <cell r="AW32" t="str">
            <v>シクリカルだが、上昇傾向（中間資料p.10）</v>
          </cell>
        </row>
        <row r="33">
          <cell r="B33" t="str">
            <v>Total Subscribers</v>
          </cell>
          <cell r="E33" t="str">
            <v>累計契約者数</v>
          </cell>
          <cell r="H33">
            <v>4.5170000000000003</v>
          </cell>
          <cell r="I33">
            <v>8.3330000000000002</v>
          </cell>
          <cell r="J33">
            <v>18.343</v>
          </cell>
          <cell r="K33">
            <v>52.228999999999999</v>
          </cell>
          <cell r="L33">
            <v>107.83199999999999</v>
          </cell>
          <cell r="M33">
            <v>160.80000000000001</v>
          </cell>
          <cell r="N33">
            <v>209.6</v>
          </cell>
          <cell r="O33">
            <v>249.13858570330513</v>
          </cell>
          <cell r="P33">
            <v>287.10000000000002</v>
          </cell>
          <cell r="Q33">
            <v>312.10000000000002</v>
          </cell>
          <cell r="R33">
            <v>339.9</v>
          </cell>
          <cell r="S33">
            <v>376.4</v>
          </cell>
          <cell r="T33">
            <v>403.6</v>
          </cell>
          <cell r="U33">
            <v>423.5</v>
          </cell>
          <cell r="V33">
            <v>447.5</v>
          </cell>
          <cell r="W33">
            <v>439</v>
          </cell>
          <cell r="Z33">
            <v>467.47999999999996</v>
          </cell>
          <cell r="AA33">
            <v>488.80769999999995</v>
          </cell>
          <cell r="AN33">
            <v>357.8</v>
          </cell>
          <cell r="AO33">
            <v>376.4</v>
          </cell>
          <cell r="AP33">
            <v>389</v>
          </cell>
          <cell r="AQ33">
            <v>403.6</v>
          </cell>
          <cell r="AR33">
            <v>411.7</v>
          </cell>
          <cell r="AS33">
            <v>423.5</v>
          </cell>
          <cell r="AT33">
            <v>431.5</v>
          </cell>
          <cell r="AU33">
            <v>0</v>
          </cell>
          <cell r="AV33">
            <v>439</v>
          </cell>
          <cell r="AY33">
            <v>384.6</v>
          </cell>
          <cell r="AZ33">
            <v>389</v>
          </cell>
          <cell r="BA33">
            <v>394.1</v>
          </cell>
          <cell r="BB33">
            <v>403.6</v>
          </cell>
          <cell r="BC33">
            <v>408.2</v>
          </cell>
          <cell r="BD33">
            <v>411.7</v>
          </cell>
          <cell r="BE33">
            <v>415.4</v>
          </cell>
          <cell r="BF33">
            <v>423.5</v>
          </cell>
          <cell r="BG33">
            <v>428.1</v>
          </cell>
          <cell r="BH33">
            <v>431.5</v>
          </cell>
          <cell r="BI33">
            <v>437.4</v>
          </cell>
          <cell r="BJ33">
            <v>447.5</v>
          </cell>
        </row>
        <row r="34">
          <cell r="C34" t="str">
            <v>Analog</v>
          </cell>
          <cell r="F34" t="str">
            <v>TACS</v>
          </cell>
          <cell r="H34">
            <v>4.5170000000000003</v>
          </cell>
          <cell r="I34">
            <v>8.3000000000000007</v>
          </cell>
          <cell r="J34">
            <v>18.3</v>
          </cell>
          <cell r="K34">
            <v>52.228999999999999</v>
          </cell>
          <cell r="L34">
            <v>93.4</v>
          </cell>
          <cell r="M34">
            <v>78.099999999999994</v>
          </cell>
          <cell r="N34">
            <v>26.5</v>
          </cell>
          <cell r="O34">
            <v>1.5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Z34">
            <v>0</v>
          </cell>
          <cell r="AA34">
            <v>0</v>
          </cell>
        </row>
        <row r="35">
          <cell r="C35" t="str">
            <v>PDC</v>
          </cell>
          <cell r="F35" t="str">
            <v>PDC</v>
          </cell>
          <cell r="H35">
            <v>0</v>
          </cell>
          <cell r="I35">
            <v>0</v>
          </cell>
          <cell r="J35">
            <v>0</v>
          </cell>
          <cell r="L35">
            <v>14.4</v>
          </cell>
          <cell r="M35">
            <v>82.6</v>
          </cell>
          <cell r="N35">
            <v>130.1</v>
          </cell>
          <cell r="O35">
            <v>109.1</v>
          </cell>
          <cell r="P35">
            <v>72.2</v>
          </cell>
          <cell r="Q35">
            <v>14.439999999999998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Z35">
            <v>0</v>
          </cell>
          <cell r="AA35">
            <v>0</v>
          </cell>
        </row>
        <row r="36">
          <cell r="N36">
            <v>0.57506053268765145</v>
          </cell>
          <cell r="O36">
            <v>-0.16141429669485008</v>
          </cell>
          <cell r="P36">
            <v>-0.33822181484876257</v>
          </cell>
          <cell r="Q36">
            <v>-0.8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Z36">
            <v>0</v>
          </cell>
          <cell r="AA36">
            <v>0</v>
          </cell>
        </row>
        <row r="37">
          <cell r="C37" t="str">
            <v>cdmaOne</v>
          </cell>
          <cell r="F37" t="str">
            <v>cdmaOne</v>
          </cell>
          <cell r="N37">
            <v>53</v>
          </cell>
          <cell r="O37">
            <v>138.69999999999999</v>
          </cell>
          <cell r="P37">
            <v>214.9</v>
          </cell>
          <cell r="Q37">
            <v>303.00900000000001</v>
          </cell>
          <cell r="R37">
            <v>189.89999999999998</v>
          </cell>
          <cell r="S37">
            <v>75.3</v>
          </cell>
          <cell r="T37">
            <v>29.6</v>
          </cell>
          <cell r="U37">
            <v>12.5</v>
          </cell>
          <cell r="W37">
            <v>7</v>
          </cell>
          <cell r="Z37">
            <v>7</v>
          </cell>
          <cell r="AA37">
            <v>7</v>
          </cell>
          <cell r="AM37">
            <v>189.89999999999998</v>
          </cell>
          <cell r="AO37">
            <v>75.3</v>
          </cell>
          <cell r="AP37">
            <v>46.9</v>
          </cell>
          <cell r="AQ37">
            <v>29.6</v>
          </cell>
          <cell r="AR37">
            <v>19.100000000000001</v>
          </cell>
          <cell r="AS37">
            <v>12.5</v>
          </cell>
          <cell r="AT37">
            <v>9.1</v>
          </cell>
          <cell r="AV37">
            <v>7</v>
          </cell>
          <cell r="AY37">
            <v>60.1</v>
          </cell>
          <cell r="AZ37">
            <v>46.9</v>
          </cell>
          <cell r="BA37">
            <v>37.200000000000003</v>
          </cell>
          <cell r="BB37">
            <v>29.6</v>
          </cell>
          <cell r="BC37">
            <v>23.9</v>
          </cell>
          <cell r="BD37">
            <v>19.100000000000001</v>
          </cell>
          <cell r="BE37">
            <v>15.5</v>
          </cell>
          <cell r="BF37">
            <v>12.5</v>
          </cell>
          <cell r="BG37">
            <v>10.6</v>
          </cell>
          <cell r="BH37">
            <v>9.1</v>
          </cell>
          <cell r="BI37">
            <v>7.6</v>
          </cell>
        </row>
        <row r="38">
          <cell r="O38">
            <v>1.6169811320754715</v>
          </cell>
          <cell r="P38">
            <v>0.54938716654650332</v>
          </cell>
          <cell r="Q38">
            <v>0.40999999999999992</v>
          </cell>
          <cell r="R38">
            <v>-0.37328594200172283</v>
          </cell>
          <cell r="S38">
            <v>-0.60347551342812</v>
          </cell>
          <cell r="T38">
            <v>-0.60690571049136777</v>
          </cell>
          <cell r="U38">
            <v>-0.57770270270270274</v>
          </cell>
          <cell r="W38">
            <v>-0.43999999999999995</v>
          </cell>
          <cell r="AQ38">
            <v>-0.36886993603411511</v>
          </cell>
          <cell r="AR38">
            <v>-0.35472972972972971</v>
          </cell>
          <cell r="AS38">
            <v>-0.34554973821989532</v>
          </cell>
          <cell r="AT38">
            <v>-0.27200000000000002</v>
          </cell>
          <cell r="AV38">
            <v>-0.43999999999999995</v>
          </cell>
        </row>
        <row r="39">
          <cell r="C39" t="str">
            <v>cdma2000</v>
          </cell>
          <cell r="F39" t="str">
            <v>cdma2000</v>
          </cell>
          <cell r="R39">
            <v>150</v>
          </cell>
          <cell r="S39">
            <v>298.89999999999998</v>
          </cell>
          <cell r="T39">
            <v>323.5</v>
          </cell>
          <cell r="U39">
            <v>277.8</v>
          </cell>
          <cell r="W39">
            <v>227</v>
          </cell>
          <cell r="Z39">
            <v>224.73</v>
          </cell>
          <cell r="AA39">
            <v>222.48269999999999</v>
          </cell>
          <cell r="AM39">
            <v>150</v>
          </cell>
          <cell r="AO39">
            <v>298.89999999999998</v>
          </cell>
          <cell r="AP39">
            <v>329.3</v>
          </cell>
          <cell r="AQ39">
            <v>323.5</v>
          </cell>
          <cell r="AR39">
            <v>302.3</v>
          </cell>
          <cell r="AS39">
            <v>277.8</v>
          </cell>
          <cell r="AT39">
            <v>253.6</v>
          </cell>
          <cell r="AV39">
            <v>227</v>
          </cell>
          <cell r="AY39">
            <v>319.5</v>
          </cell>
          <cell r="AZ39">
            <v>329.3</v>
          </cell>
          <cell r="BA39">
            <v>331.2</v>
          </cell>
          <cell r="BB39">
            <v>323.5</v>
          </cell>
          <cell r="BC39">
            <v>313.39999999999998</v>
          </cell>
          <cell r="BD39">
            <v>302.3</v>
          </cell>
          <cell r="BE39">
            <v>289.2</v>
          </cell>
          <cell r="BF39">
            <v>277.8</v>
          </cell>
          <cell r="BG39">
            <v>268.10000000000002</v>
          </cell>
          <cell r="BH39">
            <v>253.6</v>
          </cell>
          <cell r="BI39">
            <v>241.8</v>
          </cell>
        </row>
        <row r="40">
          <cell r="S40">
            <v>0.99266666666666659</v>
          </cell>
          <cell r="T40">
            <v>8.2301773168283798E-2</v>
          </cell>
          <cell r="U40">
            <v>-0.14126738794435856</v>
          </cell>
          <cell r="W40">
            <v>-0.18286537077033838</v>
          </cell>
          <cell r="Z40">
            <v>-0.01</v>
          </cell>
          <cell r="AA40">
            <v>-0.01</v>
          </cell>
          <cell r="AQ40">
            <v>-1.7613118736714228E-2</v>
          </cell>
          <cell r="AR40">
            <v>-6.5533230293662981E-2</v>
          </cell>
          <cell r="AS40">
            <v>-8.1045319219318568E-2</v>
          </cell>
          <cell r="AT40">
            <v>-8.711303095752343E-2</v>
          </cell>
          <cell r="AV40">
            <v>-0.18286537077033838</v>
          </cell>
        </row>
        <row r="41">
          <cell r="F41" t="str">
            <v>cdma EV-DO</v>
          </cell>
          <cell r="S41">
            <v>2.2000000000000002</v>
          </cell>
          <cell r="T41">
            <v>50.5</v>
          </cell>
          <cell r="U41">
            <v>133.19999999999999</v>
          </cell>
          <cell r="W41">
            <v>205</v>
          </cell>
          <cell r="Z41">
            <v>235.74999999999997</v>
          </cell>
          <cell r="AA41">
            <v>259.32499999999999</v>
          </cell>
          <cell r="AM41">
            <v>0</v>
          </cell>
          <cell r="AO41">
            <v>2.2000000000000002</v>
          </cell>
          <cell r="AP41">
            <v>12.8</v>
          </cell>
          <cell r="AQ41">
            <v>50.5</v>
          </cell>
          <cell r="AR41">
            <v>90.4</v>
          </cell>
          <cell r="AS41">
            <v>133.19999999999999</v>
          </cell>
          <cell r="AT41">
            <v>168.9</v>
          </cell>
          <cell r="AV41">
            <v>205</v>
          </cell>
          <cell r="AY41">
            <v>5</v>
          </cell>
          <cell r="AZ41">
            <v>12.8</v>
          </cell>
          <cell r="BA41">
            <v>25.7</v>
          </cell>
          <cell r="BB41">
            <v>50.5</v>
          </cell>
          <cell r="BC41">
            <v>70.900000000000006</v>
          </cell>
          <cell r="BD41">
            <v>90.4</v>
          </cell>
          <cell r="BE41">
            <v>110.8</v>
          </cell>
          <cell r="BF41">
            <v>133.19999999999999</v>
          </cell>
          <cell r="BG41">
            <v>149.4</v>
          </cell>
          <cell r="BH41">
            <v>168.9</v>
          </cell>
          <cell r="BI41">
            <v>187.9</v>
          </cell>
        </row>
        <row r="42">
          <cell r="T42">
            <v>21.954545454545453</v>
          </cell>
          <cell r="U42">
            <v>1.6376237623762373</v>
          </cell>
          <cell r="W42">
            <v>0.53903903903903916</v>
          </cell>
          <cell r="Z42">
            <v>0.15</v>
          </cell>
          <cell r="AA42">
            <v>0.1</v>
          </cell>
          <cell r="AQ42">
            <v>2.9453125</v>
          </cell>
          <cell r="AR42">
            <v>0.79009900990099013</v>
          </cell>
          <cell r="AS42">
            <v>0.47345132743362806</v>
          </cell>
          <cell r="AT42">
            <v>0.26801801801801828</v>
          </cell>
          <cell r="AV42">
            <v>0.53903903903903916</v>
          </cell>
          <cell r="AZ42">
            <v>1.56</v>
          </cell>
          <cell r="BA42">
            <v>1.0078125</v>
          </cell>
          <cell r="BB42">
            <v>0.96498054474708184</v>
          </cell>
          <cell r="BC42">
            <v>0.4039603960396041</v>
          </cell>
          <cell r="BD42">
            <v>0.27503526093088859</v>
          </cell>
          <cell r="BE42">
            <v>0.22566371681415909</v>
          </cell>
          <cell r="BF42">
            <v>0.20216606498194944</v>
          </cell>
          <cell r="BG42">
            <v>0.12162162162162171</v>
          </cell>
          <cell r="BH42">
            <v>0.13052208835341372</v>
          </cell>
          <cell r="BI42">
            <v>0.11249259917110721</v>
          </cell>
        </row>
        <row r="44">
          <cell r="B44" t="str">
            <v>Share by Total Subs</v>
          </cell>
          <cell r="E44" t="str">
            <v>シェア(累計ベース)</v>
          </cell>
        </row>
        <row r="45">
          <cell r="C45" t="str">
            <v>Analog</v>
          </cell>
          <cell r="F45" t="str">
            <v>アナログ</v>
          </cell>
          <cell r="H45">
            <v>1</v>
          </cell>
          <cell r="I45">
            <v>0.99603984159366377</v>
          </cell>
          <cell r="J45">
            <v>0.99765578149702883</v>
          </cell>
          <cell r="K45">
            <v>1</v>
          </cell>
          <cell r="L45">
            <v>0.86616217820313091</v>
          </cell>
          <cell r="M45">
            <v>0.48569651741293524</v>
          </cell>
          <cell r="N45">
            <v>0.12643129770992367</v>
          </cell>
          <cell r="O45">
            <v>6.0207454247425338E-3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W45">
            <v>0</v>
          </cell>
          <cell r="Z45">
            <v>0</v>
          </cell>
          <cell r="AA45">
            <v>0</v>
          </cell>
        </row>
        <row r="46">
          <cell r="C46" t="str">
            <v>PDC</v>
          </cell>
          <cell r="F46" t="str">
            <v>PDC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0.13354106387714224</v>
          </cell>
          <cell r="M46">
            <v>0.5136815920398009</v>
          </cell>
          <cell r="N46">
            <v>0.62070610687022898</v>
          </cell>
          <cell r="O46">
            <v>0.4379088838929403</v>
          </cell>
          <cell r="P46">
            <v>0.25148032044583768</v>
          </cell>
          <cell r="Q46">
            <v>4.6267222044216585E-2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W46">
            <v>0</v>
          </cell>
          <cell r="Z46">
            <v>0</v>
          </cell>
          <cell r="AA46">
            <v>0</v>
          </cell>
        </row>
        <row r="47">
          <cell r="C47" t="str">
            <v>cdmaOne</v>
          </cell>
          <cell r="F47" t="str">
            <v>cdmaOne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0.25286259541984735</v>
          </cell>
          <cell r="O47">
            <v>0.55671826027452631</v>
          </cell>
          <cell r="P47">
            <v>0.74851967955416232</v>
          </cell>
          <cell r="Q47">
            <v>0.97087151553989104</v>
          </cell>
          <cell r="R47">
            <v>0.55869373345101503</v>
          </cell>
          <cell r="S47">
            <v>0.20005313496280552</v>
          </cell>
          <cell r="T47">
            <v>7.3339940535183348E-2</v>
          </cell>
          <cell r="U47">
            <v>2.9515938606847699E-2</v>
          </cell>
          <cell r="W47">
            <v>1.5945330296127564E-2</v>
          </cell>
          <cell r="Z47">
            <v>1.4973902626850348E-2</v>
          </cell>
          <cell r="AA47">
            <v>1.4320560007544891E-2</v>
          </cell>
          <cell r="AY47">
            <v>0.156266250650026</v>
          </cell>
          <cell r="AZ47">
            <v>0.12056555269922879</v>
          </cell>
          <cell r="BA47">
            <v>9.4392286221771121E-2</v>
          </cell>
          <cell r="BB47">
            <v>7.3339940535183348E-2</v>
          </cell>
          <cell r="BC47">
            <v>5.8549730524252816E-2</v>
          </cell>
          <cell r="BD47">
            <v>4.6393004615010933E-2</v>
          </cell>
          <cell r="BE47">
            <v>3.7313432835820899E-2</v>
          </cell>
          <cell r="BF47">
            <v>2.9515938606847699E-2</v>
          </cell>
          <cell r="BG47">
            <v>2.476056996028965E-2</v>
          </cell>
          <cell r="BH47">
            <v>2.1089223638470451E-2</v>
          </cell>
          <cell r="BI47">
            <v>1.7375400091449476E-2</v>
          </cell>
        </row>
        <row r="48">
          <cell r="C48" t="str">
            <v>cdma2000</v>
          </cell>
          <cell r="F48" t="str">
            <v>cdma2000</v>
          </cell>
          <cell r="O48">
            <v>0</v>
          </cell>
          <cell r="P48">
            <v>0</v>
          </cell>
          <cell r="Q48">
            <v>0</v>
          </cell>
          <cell r="R48">
            <v>0.44130626654898503</v>
          </cell>
          <cell r="S48">
            <v>0.79410201912858658</v>
          </cell>
          <cell r="T48">
            <v>0.80153617443012881</v>
          </cell>
          <cell r="U48">
            <v>0.65596221959858325</v>
          </cell>
          <cell r="W48">
            <v>0.51708428246013671</v>
          </cell>
          <cell r="Z48">
            <v>0.48072644819029692</v>
          </cell>
          <cell r="AA48">
            <v>0.45515383657008679</v>
          </cell>
          <cell r="AY48">
            <v>0.83073322932917315</v>
          </cell>
          <cell r="AZ48">
            <v>0.84652956298200521</v>
          </cell>
          <cell r="BA48">
            <v>0.84039583861963962</v>
          </cell>
          <cell r="BB48">
            <v>0.80153617443012881</v>
          </cell>
          <cell r="BC48">
            <v>0.76776090151886323</v>
          </cell>
          <cell r="BD48">
            <v>0.7342725285401992</v>
          </cell>
          <cell r="BE48">
            <v>0.69619643716899371</v>
          </cell>
          <cell r="BF48">
            <v>0.65596221959858325</v>
          </cell>
          <cell r="BG48">
            <v>0.62625554776921277</v>
          </cell>
          <cell r="BH48">
            <v>0.58771726535341828</v>
          </cell>
          <cell r="BI48">
            <v>0.55281207133058985</v>
          </cell>
        </row>
        <row r="49">
          <cell r="F49" t="str">
            <v>cdma EV-DO</v>
          </cell>
          <cell r="R49">
            <v>0</v>
          </cell>
          <cell r="S49">
            <v>5.8448459086078647E-3</v>
          </cell>
          <cell r="T49">
            <v>0.1251238850346878</v>
          </cell>
          <cell r="U49">
            <v>0.31452184179456905</v>
          </cell>
          <cell r="W49">
            <v>0.46697038724373574</v>
          </cell>
          <cell r="Z49">
            <v>0.50429964918285275</v>
          </cell>
          <cell r="AA49">
            <v>0.53052560342236832</v>
          </cell>
          <cell r="AY49">
            <v>1.3000520020800831E-2</v>
          </cell>
          <cell r="AZ49">
            <v>3.2904884318766071E-2</v>
          </cell>
          <cell r="BA49">
            <v>6.5211875158589186E-2</v>
          </cell>
          <cell r="BB49">
            <v>0.1251238850346878</v>
          </cell>
          <cell r="BC49">
            <v>0.17368936795688389</v>
          </cell>
          <cell r="BD49">
            <v>0.2195773621569104</v>
          </cell>
          <cell r="BE49">
            <v>0.26673086181993261</v>
          </cell>
          <cell r="BF49">
            <v>0.31452184179456905</v>
          </cell>
          <cell r="BG49">
            <v>0.34898388227049754</v>
          </cell>
          <cell r="BH49">
            <v>0.3914252607184241</v>
          </cell>
          <cell r="BI49">
            <v>0.42958390489254689</v>
          </cell>
        </row>
        <row r="51">
          <cell r="B51" t="str">
            <v>Net Addition</v>
          </cell>
          <cell r="E51" t="str">
            <v>純増数</v>
          </cell>
          <cell r="H51">
            <v>4.5170000000000003</v>
          </cell>
          <cell r="I51">
            <v>3.8159999999999998</v>
          </cell>
          <cell r="J51">
            <v>10.01</v>
          </cell>
          <cell r="K51">
            <v>33.885999999999996</v>
          </cell>
          <cell r="L51">
            <v>55.602999999999994</v>
          </cell>
          <cell r="M51">
            <v>52.968000000000018</v>
          </cell>
          <cell r="N51">
            <v>48.799999999999983</v>
          </cell>
          <cell r="O51">
            <v>39.4</v>
          </cell>
          <cell r="P51">
            <v>38.1</v>
          </cell>
          <cell r="Q51">
            <v>25</v>
          </cell>
          <cell r="R51">
            <v>27.799999999999955</v>
          </cell>
          <cell r="S51">
            <v>36.5</v>
          </cell>
          <cell r="T51">
            <v>27.200000000000045</v>
          </cell>
          <cell r="U51">
            <v>19.8</v>
          </cell>
          <cell r="W51">
            <v>24</v>
          </cell>
          <cell r="Z51">
            <v>19.979999999999961</v>
          </cell>
          <cell r="AA51">
            <v>21.327699999999993</v>
          </cell>
          <cell r="BC51">
            <v>4.5999999999999659</v>
          </cell>
          <cell r="BD51">
            <v>3.5</v>
          </cell>
          <cell r="BE51">
            <v>3.6999999999999886</v>
          </cell>
          <cell r="BF51">
            <v>8.1000000000000227</v>
          </cell>
          <cell r="BG51">
            <v>4.6000000000000227</v>
          </cell>
          <cell r="BH51">
            <v>3.3999999999999773</v>
          </cell>
          <cell r="BI51">
            <v>5.8999999999999773</v>
          </cell>
          <cell r="BJ51">
            <v>10.100000000000023</v>
          </cell>
        </row>
        <row r="52">
          <cell r="C52" t="str">
            <v>Analog</v>
          </cell>
          <cell r="F52" t="str">
            <v>アナログ</v>
          </cell>
          <cell r="H52">
            <v>4.5170000000000003</v>
          </cell>
          <cell r="I52">
            <v>3.7830000000000004</v>
          </cell>
          <cell r="J52">
            <v>10.01</v>
          </cell>
          <cell r="K52">
            <v>33.929000000000002</v>
          </cell>
          <cell r="L52">
            <v>41.171000000000006</v>
          </cell>
          <cell r="M52">
            <v>-15.300000000000011</v>
          </cell>
          <cell r="N52">
            <v>-51.599999999999994</v>
          </cell>
          <cell r="O52">
            <v>-25</v>
          </cell>
          <cell r="P52">
            <v>-1.5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W52">
            <v>0</v>
          </cell>
          <cell r="Z52">
            <v>0</v>
          </cell>
          <cell r="AA52">
            <v>0</v>
          </cell>
        </row>
        <row r="53">
          <cell r="C53" t="str">
            <v>PDC</v>
          </cell>
          <cell r="F53" t="str">
            <v>PDC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14.4</v>
          </cell>
          <cell r="M53">
            <v>68.199999999999989</v>
          </cell>
          <cell r="N53">
            <v>47.5</v>
          </cell>
          <cell r="O53">
            <v>-21</v>
          </cell>
          <cell r="P53">
            <v>-36.899999999999991</v>
          </cell>
          <cell r="Q53">
            <v>-57.760000000000005</v>
          </cell>
          <cell r="R53">
            <v>-14.439999999999998</v>
          </cell>
          <cell r="S53">
            <v>0</v>
          </cell>
          <cell r="T53">
            <v>0</v>
          </cell>
          <cell r="U53">
            <v>0</v>
          </cell>
          <cell r="W53">
            <v>0</v>
          </cell>
          <cell r="Z53">
            <v>0</v>
          </cell>
          <cell r="AA53">
            <v>0</v>
          </cell>
        </row>
        <row r="54">
          <cell r="C54" t="str">
            <v>cdmaOne</v>
          </cell>
          <cell r="F54" t="str">
            <v>cdmaOne</v>
          </cell>
          <cell r="O54">
            <v>85.699999999999989</v>
          </cell>
          <cell r="P54">
            <v>76.200000000000017</v>
          </cell>
          <cell r="Q54">
            <v>88.109000000000009</v>
          </cell>
          <cell r="R54">
            <v>-113.10900000000004</v>
          </cell>
          <cell r="S54">
            <v>-114.59999999999998</v>
          </cell>
          <cell r="T54">
            <v>-45.699999999999996</v>
          </cell>
          <cell r="U54">
            <v>-17.100000000000001</v>
          </cell>
          <cell r="W54">
            <v>-5.5</v>
          </cell>
          <cell r="Z54">
            <v>0</v>
          </cell>
          <cell r="AA54">
            <v>0</v>
          </cell>
          <cell r="AO54">
            <v>75.3</v>
          </cell>
          <cell r="AP54">
            <v>-28.4</v>
          </cell>
          <cell r="AQ54">
            <v>-17.299999999999997</v>
          </cell>
          <cell r="AR54">
            <v>-10.5</v>
          </cell>
          <cell r="AS54">
            <v>-6.6000000000000014</v>
          </cell>
          <cell r="AT54">
            <v>-3.4000000000000004</v>
          </cell>
          <cell r="AV54">
            <v>-2.0999999999999996</v>
          </cell>
          <cell r="AW54" t="str">
            <v>OK</v>
          </cell>
          <cell r="AY54">
            <v>60.1</v>
          </cell>
          <cell r="AZ54">
            <v>-13.200000000000003</v>
          </cell>
          <cell r="BA54">
            <v>-9.6999999999999957</v>
          </cell>
          <cell r="BB54">
            <v>-7.6000000000000014</v>
          </cell>
          <cell r="BC54">
            <v>-5.7000000000000028</v>
          </cell>
          <cell r="BD54">
            <v>-4.7999999999999972</v>
          </cell>
          <cell r="BE54">
            <v>-3.6000000000000014</v>
          </cell>
          <cell r="BF54">
            <v>-3</v>
          </cell>
          <cell r="BG54">
            <v>-1.9000000000000004</v>
          </cell>
          <cell r="BH54">
            <v>-1.5</v>
          </cell>
          <cell r="BI54">
            <v>-1.5</v>
          </cell>
        </row>
        <row r="55">
          <cell r="C55" t="str">
            <v>cdma2000</v>
          </cell>
          <cell r="E55" t="str">
            <v xml:space="preserve"> </v>
          </cell>
          <cell r="F55" t="str">
            <v>cdma2000</v>
          </cell>
          <cell r="R55">
            <v>150</v>
          </cell>
          <cell r="S55">
            <v>148.89999999999998</v>
          </cell>
          <cell r="T55">
            <v>24.600000000000023</v>
          </cell>
          <cell r="U55">
            <v>-45.699999999999989</v>
          </cell>
          <cell r="W55">
            <v>-50.800000000000011</v>
          </cell>
          <cell r="Z55">
            <v>-2.2700000000000102</v>
          </cell>
          <cell r="AA55">
            <v>-2.2472999999999956</v>
          </cell>
          <cell r="AO55">
            <v>298.89999999999998</v>
          </cell>
          <cell r="AP55">
            <v>30.400000000000034</v>
          </cell>
          <cell r="AQ55">
            <v>-5.8000000000000114</v>
          </cell>
          <cell r="AR55">
            <v>-21.199999999999989</v>
          </cell>
          <cell r="AS55">
            <v>-24.5</v>
          </cell>
          <cell r="AT55">
            <v>-24.200000000000017</v>
          </cell>
          <cell r="AV55">
            <v>-26.599999999999994</v>
          </cell>
          <cell r="AW55" t="str">
            <v>OK</v>
          </cell>
          <cell r="AY55">
            <v>319.5</v>
          </cell>
          <cell r="AZ55">
            <v>9.8000000000000114</v>
          </cell>
          <cell r="BA55">
            <v>1.8999999999999773</v>
          </cell>
          <cell r="BB55">
            <v>-7.6999999999999886</v>
          </cell>
          <cell r="BC55">
            <v>-10.100000000000023</v>
          </cell>
          <cell r="BD55">
            <v>-11.099999999999966</v>
          </cell>
          <cell r="BE55">
            <v>-13.100000000000023</v>
          </cell>
          <cell r="BF55">
            <v>-11.399999999999977</v>
          </cell>
          <cell r="BG55">
            <v>-9.6999999999999886</v>
          </cell>
          <cell r="BH55">
            <v>-14.500000000000028</v>
          </cell>
          <cell r="BI55">
            <v>-11.799999999999983</v>
          </cell>
        </row>
        <row r="56">
          <cell r="F56" t="str">
            <v>cdma EV-DO</v>
          </cell>
          <cell r="S56">
            <v>2.2000000000000002</v>
          </cell>
          <cell r="T56">
            <v>48.3</v>
          </cell>
          <cell r="U56">
            <v>82.699999999999989</v>
          </cell>
          <cell r="W56">
            <v>71.800000000000011</v>
          </cell>
          <cell r="Z56">
            <v>30.749999999999972</v>
          </cell>
          <cell r="AA56">
            <v>23.575000000000017</v>
          </cell>
          <cell r="AO56">
            <v>2.2000000000000002</v>
          </cell>
          <cell r="AP56">
            <v>10.600000000000001</v>
          </cell>
          <cell r="AQ56">
            <v>37.700000000000003</v>
          </cell>
          <cell r="AR56">
            <v>39.900000000000006</v>
          </cell>
          <cell r="AS56">
            <v>42.799999999999983</v>
          </cell>
          <cell r="AT56">
            <v>35.700000000000017</v>
          </cell>
          <cell r="AV56">
            <v>36.099999999999994</v>
          </cell>
          <cell r="AW56" t="str">
            <v>OK</v>
          </cell>
          <cell r="AY56">
            <v>5</v>
          </cell>
          <cell r="AZ56">
            <v>7.8000000000000007</v>
          </cell>
          <cell r="BA56">
            <v>12.899999999999999</v>
          </cell>
          <cell r="BB56">
            <v>24.8</v>
          </cell>
          <cell r="BC56">
            <v>20.400000000000006</v>
          </cell>
          <cell r="BD56">
            <v>19.5</v>
          </cell>
          <cell r="BE56">
            <v>20.399999999999991</v>
          </cell>
          <cell r="BF56">
            <v>22.399999999999991</v>
          </cell>
          <cell r="BG56">
            <v>16.200000000000017</v>
          </cell>
          <cell r="BH56">
            <v>19.5</v>
          </cell>
          <cell r="BI56">
            <v>19</v>
          </cell>
        </row>
        <row r="58">
          <cell r="E58" t="str">
            <v>データ通信端末</v>
          </cell>
        </row>
        <row r="59">
          <cell r="F59" t="str">
            <v>期初加入者数</v>
          </cell>
          <cell r="O59">
            <v>0</v>
          </cell>
          <cell r="P59">
            <v>22.533999999999999</v>
          </cell>
          <cell r="Q59">
            <v>128.23699999999999</v>
          </cell>
          <cell r="R59">
            <v>189.99100000000001</v>
          </cell>
          <cell r="S59">
            <v>241.32899999999998</v>
          </cell>
          <cell r="T59">
            <v>288</v>
          </cell>
          <cell r="U59">
            <v>321</v>
          </cell>
          <cell r="W59">
            <v>346.84649999999999</v>
          </cell>
          <cell r="Z59">
            <v>369.1875</v>
          </cell>
          <cell r="AA59">
            <v>390.34579999999994</v>
          </cell>
          <cell r="AN59">
            <v>241.32899999999998</v>
          </cell>
          <cell r="AO59">
            <v>0</v>
          </cell>
          <cell r="AP59">
            <v>288</v>
          </cell>
          <cell r="AQ59">
            <v>302.7</v>
          </cell>
          <cell r="AR59">
            <v>321</v>
          </cell>
          <cell r="AS59">
            <v>333.06530000000004</v>
          </cell>
          <cell r="AT59">
            <v>346.84649999999999</v>
          </cell>
          <cell r="AV59">
            <v>354.5</v>
          </cell>
          <cell r="AY59">
            <v>0</v>
          </cell>
          <cell r="AZ59">
            <v>297.39999999999998</v>
          </cell>
          <cell r="BA59">
            <v>302.7</v>
          </cell>
          <cell r="BB59">
            <v>309.8</v>
          </cell>
          <cell r="BC59">
            <v>321</v>
          </cell>
          <cell r="BD59">
            <v>327.5</v>
          </cell>
          <cell r="BE59">
            <v>333.06530000000004</v>
          </cell>
          <cell r="BF59">
            <v>338</v>
          </cell>
          <cell r="BG59">
            <v>346.84649999999999</v>
          </cell>
          <cell r="BH59">
            <v>351.5</v>
          </cell>
          <cell r="BI59">
            <v>354.5</v>
          </cell>
          <cell r="BJ59">
            <v>359.9</v>
          </cell>
        </row>
        <row r="60">
          <cell r="F60" t="str">
            <v>期中平均加入者数</v>
          </cell>
          <cell r="O60">
            <v>11.266999999999999</v>
          </cell>
          <cell r="P60">
            <v>64.608999999999995</v>
          </cell>
          <cell r="Q60">
            <v>159.114</v>
          </cell>
          <cell r="R60">
            <v>215.66</v>
          </cell>
          <cell r="S60">
            <v>264.66449999999998</v>
          </cell>
          <cell r="T60">
            <v>304.5</v>
          </cell>
          <cell r="U60">
            <v>333.92325</v>
          </cell>
          <cell r="W60">
            <v>358.017</v>
          </cell>
          <cell r="Z60">
            <v>379.76664999999997</v>
          </cell>
          <cell r="AA60">
            <v>401.69415324999994</v>
          </cell>
          <cell r="AM60">
            <v>241.32899999999998</v>
          </cell>
          <cell r="AN60">
            <v>241.32899999999998</v>
          </cell>
          <cell r="AO60">
            <v>144</v>
          </cell>
          <cell r="AP60">
            <v>295.35000000000002</v>
          </cell>
          <cell r="AQ60">
            <v>311.85000000000002</v>
          </cell>
          <cell r="AR60">
            <v>327.03264999999999</v>
          </cell>
          <cell r="AS60">
            <v>339.95590000000004</v>
          </cell>
          <cell r="AT60">
            <v>350.67325</v>
          </cell>
          <cell r="AV60">
            <v>361.84375</v>
          </cell>
          <cell r="AY60">
            <v>148.69999999999999</v>
          </cell>
          <cell r="AZ60">
            <v>300.04999999999995</v>
          </cell>
          <cell r="BA60">
            <v>306.25</v>
          </cell>
          <cell r="BB60">
            <v>315.39999999999998</v>
          </cell>
          <cell r="BC60">
            <v>324.25</v>
          </cell>
          <cell r="BD60">
            <v>330.28264999999999</v>
          </cell>
          <cell r="BE60">
            <v>335.53264999999999</v>
          </cell>
          <cell r="BF60">
            <v>342.42325</v>
          </cell>
          <cell r="BG60">
            <v>349.17325</v>
          </cell>
          <cell r="BH60">
            <v>353</v>
          </cell>
          <cell r="BI60">
            <v>357.2</v>
          </cell>
          <cell r="BJ60">
            <v>359.9</v>
          </cell>
        </row>
        <row r="61">
          <cell r="F61" t="str">
            <v>期末加入者数</v>
          </cell>
          <cell r="O61">
            <v>22.533999999999999</v>
          </cell>
          <cell r="P61">
            <v>128.23699999999999</v>
          </cell>
          <cell r="Q61">
            <v>189.99100000000001</v>
          </cell>
          <cell r="R61">
            <v>241.32899999999998</v>
          </cell>
          <cell r="S61">
            <v>288</v>
          </cell>
          <cell r="T61">
            <v>321</v>
          </cell>
          <cell r="U61">
            <v>346.84649999999999</v>
          </cell>
          <cell r="W61">
            <v>369.1875</v>
          </cell>
          <cell r="Z61">
            <v>390.34579999999994</v>
          </cell>
          <cell r="AA61">
            <v>413.04250649999994</v>
          </cell>
          <cell r="AB61">
            <v>200</v>
          </cell>
          <cell r="AM61">
            <v>241.32899999999998</v>
          </cell>
          <cell r="AO61">
            <v>288</v>
          </cell>
          <cell r="AP61">
            <v>302.7</v>
          </cell>
          <cell r="AQ61">
            <v>321</v>
          </cell>
          <cell r="AR61">
            <v>333.06530000000004</v>
          </cell>
          <cell r="AS61">
            <v>346.84649999999999</v>
          </cell>
          <cell r="AT61">
            <v>354.5</v>
          </cell>
          <cell r="AV61">
            <v>369.1875</v>
          </cell>
          <cell r="AY61">
            <v>297.39999999999998</v>
          </cell>
          <cell r="AZ61">
            <v>302.7</v>
          </cell>
          <cell r="BA61">
            <v>309.8</v>
          </cell>
          <cell r="BB61">
            <v>321</v>
          </cell>
          <cell r="BC61">
            <v>327.5</v>
          </cell>
          <cell r="BD61">
            <v>333.06530000000004</v>
          </cell>
          <cell r="BE61">
            <v>338</v>
          </cell>
          <cell r="BF61">
            <v>346.84649999999999</v>
          </cell>
          <cell r="BG61">
            <v>351.5</v>
          </cell>
          <cell r="BH61">
            <v>354.5</v>
          </cell>
          <cell r="BI61">
            <v>359.9</v>
          </cell>
        </row>
        <row r="62">
          <cell r="F62" t="str">
            <v>純増数</v>
          </cell>
          <cell r="O62">
            <v>22.533999999999999</v>
          </cell>
          <cell r="P62">
            <v>105.703</v>
          </cell>
          <cell r="Q62">
            <v>61.754000000000019</v>
          </cell>
          <cell r="R62">
            <v>51.337999999999965</v>
          </cell>
          <cell r="S62">
            <v>46.671000000000021</v>
          </cell>
          <cell r="T62">
            <v>33</v>
          </cell>
          <cell r="U62">
            <v>25.846499999999992</v>
          </cell>
          <cell r="W62">
            <v>22.341000000000008</v>
          </cell>
          <cell r="Z62">
            <v>21.15829999999994</v>
          </cell>
          <cell r="AA62">
            <v>22.696706500000005</v>
          </cell>
          <cell r="AB62">
            <v>94.296999999999997</v>
          </cell>
          <cell r="AR62">
            <v>0.80900000000000005</v>
          </cell>
          <cell r="AT62">
            <v>7.6535000000000082</v>
          </cell>
          <cell r="AV62">
            <v>14.6875</v>
          </cell>
          <cell r="AY62">
            <v>297.39999999999998</v>
          </cell>
          <cell r="AZ62">
            <v>5.3000000000000114</v>
          </cell>
          <cell r="BA62">
            <v>7.1000000000000227</v>
          </cell>
          <cell r="BB62">
            <v>11.199999999999989</v>
          </cell>
          <cell r="BC62">
            <v>6.5</v>
          </cell>
          <cell r="BD62">
            <v>5.5653000000000361</v>
          </cell>
          <cell r="BE62">
            <v>4.9346999999999639</v>
          </cell>
          <cell r="BF62">
            <v>8.8464999999999918</v>
          </cell>
          <cell r="BG62">
            <v>4.6535000000000082</v>
          </cell>
          <cell r="BH62">
            <v>3</v>
          </cell>
          <cell r="BI62">
            <v>5.3999999999999773</v>
          </cell>
        </row>
        <row r="63">
          <cell r="F63" t="str">
            <v>(% of subs)</v>
          </cell>
          <cell r="O63">
            <v>9.0447651600765497E-2</v>
          </cell>
          <cell r="P63">
            <v>0.44666318355973522</v>
          </cell>
          <cell r="Q63">
            <v>0.60875040051265616</v>
          </cell>
          <cell r="R63">
            <v>0.71</v>
          </cell>
          <cell r="S63">
            <v>0.76514346439957492</v>
          </cell>
          <cell r="T63">
            <v>0.79534192269573833</v>
          </cell>
          <cell r="U63">
            <v>0.81899999999999995</v>
          </cell>
          <cell r="W63">
            <v>0.82499999999999996</v>
          </cell>
          <cell r="Z63">
            <v>0.83499999999999996</v>
          </cell>
          <cell r="AA63">
            <v>0.84499999999999997</v>
          </cell>
          <cell r="AV63">
            <v>0.82499999999999996</v>
          </cell>
          <cell r="AW63" t="str">
            <v>社長は伸び止まりというも、上昇余地あり。全国86.6%</v>
          </cell>
          <cell r="AY63">
            <v>0.77327093083723342</v>
          </cell>
          <cell r="AZ63">
            <v>0.7781491002570694</v>
          </cell>
          <cell r="BA63">
            <v>0.78609489977163149</v>
          </cell>
          <cell r="BB63">
            <v>0.79534192269573833</v>
          </cell>
          <cell r="BC63">
            <v>0.80230279274865268</v>
          </cell>
          <cell r="BD63">
            <v>0.80900000000000016</v>
          </cell>
          <cell r="BE63">
            <v>0.8136735676456428</v>
          </cell>
          <cell r="BF63">
            <v>0.81899999999999995</v>
          </cell>
          <cell r="BG63">
            <v>0.82106984349451062</v>
          </cell>
          <cell r="BH63">
            <v>0.82155272305909621</v>
          </cell>
          <cell r="BI63">
            <v>0.82281664380429809</v>
          </cell>
        </row>
        <row r="66">
          <cell r="F66" t="str">
            <v>EZ ARPU</v>
          </cell>
          <cell r="O66">
            <v>733</v>
          </cell>
          <cell r="P66">
            <v>1209</v>
          </cell>
          <cell r="Q66">
            <v>1158</v>
          </cell>
          <cell r="R66">
            <v>1603.83</v>
          </cell>
          <cell r="S66">
            <v>1825.1585399999997</v>
          </cell>
          <cell r="T66">
            <v>1815</v>
          </cell>
          <cell r="U66">
            <v>1924.7878678708355</v>
          </cell>
          <cell r="W66">
            <v>2090</v>
          </cell>
          <cell r="Z66">
            <v>2048.1999999999998</v>
          </cell>
          <cell r="AA66">
            <v>2007.2359999999999</v>
          </cell>
          <cell r="AP66">
            <v>1394.0749957677328</v>
          </cell>
          <cell r="AQ66">
            <v>1792.9773929773928</v>
          </cell>
          <cell r="AR66">
            <v>1894.4010373276185</v>
          </cell>
          <cell r="AS66">
            <v>1958.8771643616124</v>
          </cell>
          <cell r="AT66">
            <v>2087.1454587710928</v>
          </cell>
          <cell r="AV66">
            <v>2113.0805181794631</v>
          </cell>
          <cell r="AW66" t="str">
            <v>半期ベースでまだ減少しない（0%）</v>
          </cell>
          <cell r="AY66">
            <v>1817</v>
          </cell>
          <cell r="AZ66">
            <v>1844</v>
          </cell>
          <cell r="BA66">
            <v>1772</v>
          </cell>
          <cell r="BB66">
            <v>1825</v>
          </cell>
          <cell r="BC66">
            <v>1833</v>
          </cell>
          <cell r="BD66">
            <v>1952</v>
          </cell>
          <cell r="BE66">
            <v>1912</v>
          </cell>
          <cell r="BF66">
            <v>2016</v>
          </cell>
          <cell r="BG66">
            <v>2050</v>
          </cell>
          <cell r="BH66">
            <v>2119</v>
          </cell>
          <cell r="BI66">
            <v>2158</v>
          </cell>
        </row>
        <row r="67">
          <cell r="P67">
            <v>1.6493860845839017</v>
          </cell>
          <cell r="Q67">
            <v>0.95781637717121593</v>
          </cell>
          <cell r="R67">
            <v>0.38500000000000001</v>
          </cell>
          <cell r="S67">
            <v>0.1379999999999999</v>
          </cell>
          <cell r="T67">
            <v>-5.5658397763076461E-3</v>
          </cell>
          <cell r="U67">
            <v>6.0489183399909274E-2</v>
          </cell>
          <cell r="W67">
            <v>8.5833942995452842E-2</v>
          </cell>
          <cell r="Z67">
            <v>-0.02</v>
          </cell>
          <cell r="AA67">
            <v>-0.02</v>
          </cell>
          <cell r="AQ67">
            <v>0.28614127534077166</v>
          </cell>
          <cell r="AR67">
            <v>5.6567162947773156E-2</v>
          </cell>
          <cell r="AS67">
            <v>3.4035099096518986E-2</v>
          </cell>
          <cell r="AT67">
            <v>6.5480519525726547E-2</v>
          </cell>
          <cell r="AV67">
            <v>1.2426091003566574E-2</v>
          </cell>
          <cell r="AZ67">
            <v>1.4859658778205834E-2</v>
          </cell>
          <cell r="BA67">
            <v>-3.9045553145336226E-2</v>
          </cell>
          <cell r="BB67">
            <v>2.9909706546275394E-2</v>
          </cell>
          <cell r="BC67">
            <v>4.3835616438356161E-3</v>
          </cell>
          <cell r="BD67">
            <v>6.4920894708128757E-2</v>
          </cell>
          <cell r="BE67">
            <v>-2.0491803278688523E-2</v>
          </cell>
          <cell r="BF67">
            <v>5.4393305439330547E-2</v>
          </cell>
          <cell r="BG67">
            <v>1.6865079365079364E-2</v>
          </cell>
          <cell r="BH67">
            <v>3.3658536585365856E-2</v>
          </cell>
          <cell r="BI67">
            <v>1.8404907975460124E-2</v>
          </cell>
        </row>
        <row r="68">
          <cell r="F68" t="str">
            <v xml:space="preserve">  パケット数/sub･day</v>
          </cell>
          <cell r="P68">
            <v>119</v>
          </cell>
        </row>
        <row r="69">
          <cell r="F69" t="str">
            <v>　EZ÷データARPU</v>
          </cell>
          <cell r="O69">
            <v>1</v>
          </cell>
          <cell r="P69">
            <v>1</v>
          </cell>
          <cell r="Q69">
            <v>1</v>
          </cell>
          <cell r="R69">
            <v>1.5116211121583412</v>
          </cell>
          <cell r="S69">
            <v>1.3539751780415428</v>
          </cell>
          <cell r="T69">
            <v>1.2835926449787836</v>
          </cell>
          <cell r="U69">
            <v>1.2338383768402792</v>
          </cell>
          <cell r="W69">
            <v>1.2338383768402792</v>
          </cell>
          <cell r="X69" t="str">
            <v>対データARPU比</v>
          </cell>
        </row>
        <row r="72">
          <cell r="A72" t="str">
            <v>PL</v>
          </cell>
        </row>
        <row r="73">
          <cell r="B73" t="str">
            <v>Service Revenues</v>
          </cell>
          <cell r="E73" t="str">
            <v>携帯電話事業サービス収入</v>
          </cell>
          <cell r="H73">
            <v>0.58399999999999996</v>
          </cell>
          <cell r="I73">
            <v>1.857</v>
          </cell>
          <cell r="J73">
            <v>3.1190000000000002</v>
          </cell>
          <cell r="K73">
            <v>5.9409999999999998</v>
          </cell>
          <cell r="L73">
            <v>11.821</v>
          </cell>
          <cell r="M73">
            <v>16.443999999999999</v>
          </cell>
          <cell r="N73">
            <v>20.367985000000001</v>
          </cell>
          <cell r="O73">
            <v>23.670490000000001</v>
          </cell>
          <cell r="P73">
            <v>25.992929</v>
          </cell>
          <cell r="Q73">
            <v>28.652286</v>
          </cell>
          <cell r="R73">
            <v>29.989964000000001</v>
          </cell>
          <cell r="S73">
            <v>33.179513999999998</v>
          </cell>
          <cell r="T73">
            <v>34.952813999999996</v>
          </cell>
          <cell r="U73">
            <v>36.553913999999999</v>
          </cell>
          <cell r="V73">
            <v>37.5</v>
          </cell>
          <cell r="W73">
            <v>37.945763230264042</v>
          </cell>
          <cell r="X73">
            <v>0.44576323026404197</v>
          </cell>
          <cell r="Z73">
            <v>39.475682484744347</v>
          </cell>
          <cell r="AA73">
            <v>40.934775019411092</v>
          </cell>
          <cell r="AB73">
            <v>31</v>
          </cell>
          <cell r="AI73">
            <v>12.827052999999999</v>
          </cell>
          <cell r="AK73">
            <v>14.993079</v>
          </cell>
          <cell r="AN73">
            <v>16.465599000000001</v>
          </cell>
          <cell r="AO73">
            <v>16.713914999999997</v>
          </cell>
          <cell r="AP73">
            <v>17.56277</v>
          </cell>
          <cell r="AQ73">
            <v>17.390043999999996</v>
          </cell>
          <cell r="AR73">
            <v>18.251996999999999</v>
          </cell>
          <cell r="AS73">
            <v>18.301917</v>
          </cell>
          <cell r="AT73">
            <v>18.776043000000001</v>
          </cell>
          <cell r="AU73">
            <v>18.723956999999999</v>
          </cell>
          <cell r="AV73">
            <v>19.169720230264041</v>
          </cell>
          <cell r="AY73">
            <v>8.6506019999999992</v>
          </cell>
          <cell r="AZ73">
            <v>8.9121680000000012</v>
          </cell>
          <cell r="BA73">
            <v>8.7255800000000008</v>
          </cell>
          <cell r="BB73">
            <v>8.6644639999999953</v>
          </cell>
          <cell r="BC73">
            <v>8.9253529999999994</v>
          </cell>
          <cell r="BD73">
            <v>9.3266439999999999</v>
          </cell>
          <cell r="BE73">
            <v>9.1652089999999991</v>
          </cell>
          <cell r="BF73">
            <v>9.1367080000000005</v>
          </cell>
          <cell r="BG73">
            <v>9.2895090000000007</v>
          </cell>
          <cell r="BH73">
            <v>9.4865340000000007</v>
          </cell>
          <cell r="BI73">
            <v>9.4110039999999966</v>
          </cell>
          <cell r="BJ73">
            <v>9.3129530000000003</v>
          </cell>
        </row>
        <row r="74">
          <cell r="C74" t="str">
            <v xml:space="preserve"> </v>
          </cell>
          <cell r="D74" t="str">
            <v>% YoY</v>
          </cell>
          <cell r="F74" t="str">
            <v>対前年比</v>
          </cell>
          <cell r="I74">
            <v>2.1797945205479454</v>
          </cell>
          <cell r="J74">
            <v>0.67959073774905776</v>
          </cell>
          <cell r="K74">
            <v>0.9047771721705673</v>
          </cell>
          <cell r="L74">
            <v>0.98973236828816702</v>
          </cell>
          <cell r="M74">
            <v>0.39108366466457994</v>
          </cell>
          <cell r="N74">
            <v>0.23862715884213098</v>
          </cell>
          <cell r="O74">
            <v>0.16214195955073613</v>
          </cell>
          <cell r="P74">
            <v>9.8115374882395717E-2</v>
          </cell>
          <cell r="Q74">
            <v>0.10231078613726063</v>
          </cell>
          <cell r="R74">
            <v>4.6686606436917473E-2</v>
          </cell>
          <cell r="S74">
            <v>0.10635391226211532</v>
          </cell>
          <cell r="T74">
            <v>5.3445629131276581E-2</v>
          </cell>
          <cell r="U74">
            <v>4.5807470608804274E-2</v>
          </cell>
          <cell r="W74">
            <v>3.8076612815362072E-2</v>
          </cell>
          <cell r="Z74">
            <v>4.0318579051800481E-2</v>
          </cell>
          <cell r="AA74">
            <v>3.696180642932826E-2</v>
          </cell>
          <cell r="AO74">
            <v>1.5080896844384295E-2</v>
          </cell>
          <cell r="AP74">
            <v>6.6634138241797203E-2</v>
          </cell>
          <cell r="AQ74">
            <v>4.0453059621279541E-2</v>
          </cell>
          <cell r="AR74">
            <v>3.9243638674309356E-2</v>
          </cell>
          <cell r="AS74">
            <v>5.2436497572979412E-2</v>
          </cell>
          <cell r="AT74">
            <v>2.8711707546303034E-2</v>
          </cell>
          <cell r="AU74">
            <v>2.3059879465085587E-2</v>
          </cell>
          <cell r="AV74">
            <v>4.7415974526823668E-2</v>
          </cell>
          <cell r="AW74" t="str">
            <v>半期ベースだが、もう減収開始か？</v>
          </cell>
          <cell r="BC74">
            <v>3.1760910974750756E-2</v>
          </cell>
          <cell r="BD74">
            <v>4.6506753463354755E-2</v>
          </cell>
          <cell r="BE74">
            <v>5.038392863282426E-2</v>
          </cell>
          <cell r="BF74">
            <v>5.4503544593180298E-2</v>
          </cell>
          <cell r="BG74">
            <v>4.0800178995721748E-2</v>
          </cell>
          <cell r="BH74">
            <v>1.7143358318383317E-2</v>
          </cell>
          <cell r="BI74">
            <v>2.6818264591674579E-2</v>
          </cell>
          <cell r="BJ74">
            <v>1.9289770451239141E-2</v>
          </cell>
        </row>
        <row r="75">
          <cell r="C75" t="str">
            <v>Installation Fees</v>
          </cell>
          <cell r="F75" t="str">
            <v>新規契約料収入</v>
          </cell>
          <cell r="H75">
            <v>0.19784460000000001</v>
          </cell>
          <cell r="I75">
            <v>0.16714079999999998</v>
          </cell>
          <cell r="J75">
            <v>0.21721699999999999</v>
          </cell>
          <cell r="K75">
            <v>0.29480819999999996</v>
          </cell>
          <cell r="L75">
            <v>0.31693709999999997</v>
          </cell>
          <cell r="M75">
            <v>0.14301360000000005</v>
          </cell>
          <cell r="N75">
            <v>0.14639999999999995</v>
          </cell>
          <cell r="O75">
            <v>0.1182</v>
          </cell>
          <cell r="P75">
            <v>0.1143</v>
          </cell>
          <cell r="Q75">
            <v>7.4999999999999997E-2</v>
          </cell>
          <cell r="R75">
            <v>8.3399999999999863E-2</v>
          </cell>
          <cell r="S75">
            <v>0.1095</v>
          </cell>
          <cell r="T75">
            <v>8.1600000000000131E-2</v>
          </cell>
          <cell r="U75">
            <v>5.9400000000000001E-2</v>
          </cell>
          <cell r="W75">
            <v>6.8040000000000003E-2</v>
          </cell>
          <cell r="Z75">
            <v>5.3527918499999889E-2</v>
          </cell>
          <cell r="AA75">
            <v>5.3995889944237478E-2</v>
          </cell>
        </row>
        <row r="76">
          <cell r="C76" t="str">
            <v>Monthly Basic Fees</v>
          </cell>
          <cell r="F76" t="str">
            <v>基本料収入</v>
          </cell>
          <cell r="H76">
            <v>0.46073400000000003</v>
          </cell>
          <cell r="I76">
            <v>1.2721500000000003</v>
          </cell>
          <cell r="J76">
            <v>1.8566496000000001</v>
          </cell>
          <cell r="K76">
            <v>2.9640240000000002</v>
          </cell>
          <cell r="L76">
            <v>4.182393929999999</v>
          </cell>
          <cell r="M76">
            <v>6.7211726399999998</v>
          </cell>
          <cell r="N76">
            <v>7.9561919999999988</v>
          </cell>
          <cell r="O76">
            <v>8.8903537909300532</v>
          </cell>
          <cell r="P76">
            <v>9.0932658170637968</v>
          </cell>
          <cell r="Q76">
            <v>8.7384032400000002</v>
          </cell>
          <cell r="R76">
            <v>8.7686551486799988</v>
          </cell>
          <cell r="S76">
            <v>8.4292396052523735</v>
          </cell>
          <cell r="T76">
            <v>8.3986434542351258</v>
          </cell>
          <cell r="U76">
            <v>8.3714447704333317</v>
          </cell>
          <cell r="W76">
            <v>8.3309083947767171</v>
          </cell>
          <cell r="Z76">
            <v>8.2702304960790993</v>
          </cell>
          <cell r="AA76">
            <v>8.1682005246991718</v>
          </cell>
        </row>
        <row r="77">
          <cell r="C77" t="str">
            <v>Airtime Fees</v>
          </cell>
          <cell r="F77" t="str">
            <v>通話料収入</v>
          </cell>
          <cell r="H77">
            <v>0.25340370000000001</v>
          </cell>
          <cell r="I77">
            <v>0.70646730000000013</v>
          </cell>
          <cell r="J77">
            <v>1.2524862168000002</v>
          </cell>
          <cell r="K77">
            <v>3.1744697039999998</v>
          </cell>
          <cell r="L77">
            <v>5.5269543483000003</v>
          </cell>
          <cell r="M77">
            <v>9.1543967030880005</v>
          </cell>
          <cell r="N77">
            <v>12.1461116112</v>
          </cell>
          <cell r="O77">
            <v>14.255359691258564</v>
          </cell>
          <cell r="P77">
            <v>15.944071611568372</v>
          </cell>
          <cell r="Q77">
            <v>15.979665122484846</v>
          </cell>
          <cell r="R77">
            <v>15.331516857978608</v>
          </cell>
          <cell r="S77">
            <v>15.738268647717923</v>
          </cell>
          <cell r="T77">
            <v>16.245912851748422</v>
          </cell>
          <cell r="U77">
            <v>16.405632843796713</v>
          </cell>
          <cell r="W77">
            <v>16.271544475487328</v>
          </cell>
          <cell r="Z77">
            <v>17.260667639805249</v>
          </cell>
          <cell r="AA77">
            <v>18.216709181052682</v>
          </cell>
        </row>
        <row r="78">
          <cell r="F78" t="str">
            <v>データ収入(EZ)</v>
          </cell>
          <cell r="O78">
            <v>2.3E-2</v>
          </cell>
          <cell r="P78">
            <v>1.3360000000000001</v>
          </cell>
          <cell r="Q78">
            <v>3.6538339999999998</v>
          </cell>
          <cell r="R78">
            <v>5.9567699999999997</v>
          </cell>
          <cell r="S78">
            <v>8.9726300689179563</v>
          </cell>
          <cell r="T78">
            <v>10.286009999999999</v>
          </cell>
          <cell r="U78">
            <v>11.719856044799998</v>
          </cell>
          <cell r="W78">
            <v>13.275270359999999</v>
          </cell>
          <cell r="X78" t="str">
            <v>ARPU+1000円 for 調整</v>
          </cell>
          <cell r="Z78">
            <v>13.891256430359997</v>
          </cell>
          <cell r="AA78">
            <v>14.495869423715</v>
          </cell>
          <cell r="AB78">
            <v>3.8</v>
          </cell>
        </row>
        <row r="79">
          <cell r="F79" t="str">
            <v>その他収入</v>
          </cell>
          <cell r="H79">
            <v>0.124</v>
          </cell>
          <cell r="I79">
            <v>0.129</v>
          </cell>
          <cell r="J79">
            <v>6.0000000000000001E-3</v>
          </cell>
          <cell r="K79">
            <v>4.0000000000000001E-3</v>
          </cell>
          <cell r="L79">
            <v>1.0999999999999999E-2</v>
          </cell>
          <cell r="M79">
            <v>1.2E-2</v>
          </cell>
          <cell r="X79" t="str">
            <v>割引サービスの加入率分かれば単金を修正</v>
          </cell>
        </row>
        <row r="80">
          <cell r="E80" t="str">
            <v>総合ARPU(会社公表)</v>
          </cell>
          <cell r="M80">
            <v>9847</v>
          </cell>
          <cell r="N80">
            <v>9054</v>
          </cell>
          <cell r="O80">
            <v>8414</v>
          </cell>
          <cell r="P80">
            <v>8073</v>
          </cell>
          <cell r="Q80">
            <v>7828</v>
          </cell>
          <cell r="R80">
            <v>7543</v>
          </cell>
          <cell r="S80">
            <v>7585</v>
          </cell>
          <cell r="T80">
            <v>7352</v>
          </cell>
          <cell r="U80">
            <v>7269</v>
          </cell>
          <cell r="V80">
            <v>7100</v>
          </cell>
          <cell r="W80">
            <v>7123.8927670528428</v>
          </cell>
          <cell r="X80" t="str">
            <v>推計ARPU×乖離率</v>
          </cell>
          <cell r="AN80">
            <v>7695</v>
          </cell>
          <cell r="AO80">
            <v>7479</v>
          </cell>
          <cell r="AP80">
            <v>7481</v>
          </cell>
          <cell r="AQ80">
            <v>7225</v>
          </cell>
          <cell r="AR80">
            <v>7328</v>
          </cell>
          <cell r="AS80">
            <v>7211</v>
          </cell>
          <cell r="AT80">
            <v>7193</v>
          </cell>
          <cell r="AY80">
            <v>7421</v>
          </cell>
          <cell r="AZ80">
            <v>7541</v>
          </cell>
          <cell r="BA80">
            <v>7315</v>
          </cell>
          <cell r="BB80">
            <v>7137</v>
          </cell>
          <cell r="BC80">
            <v>7201</v>
          </cell>
          <cell r="BD80">
            <v>7454</v>
          </cell>
          <cell r="BE80">
            <v>7273</v>
          </cell>
          <cell r="BF80">
            <v>7149</v>
          </cell>
          <cell r="BG80">
            <v>7149</v>
          </cell>
          <cell r="BH80">
            <v>7237</v>
          </cell>
          <cell r="BI80">
            <v>7103</v>
          </cell>
        </row>
        <row r="81">
          <cell r="F81" t="str">
            <v>対前年比</v>
          </cell>
          <cell r="N81">
            <v>-8.0532141769066756E-2</v>
          </cell>
          <cell r="O81">
            <v>-7.068698917605476E-2</v>
          </cell>
          <cell r="P81">
            <v>-4.0527691942001454E-2</v>
          </cell>
          <cell r="Q81">
            <v>-3.0348073826334643E-2</v>
          </cell>
          <cell r="R81">
            <v>-3.6407766990291246E-2</v>
          </cell>
          <cell r="S81">
            <v>5.5680763621901441E-3</v>
          </cell>
          <cell r="T81">
            <v>-3.0718523401450204E-2</v>
          </cell>
          <cell r="U81">
            <v>-1.1289445048966229E-2</v>
          </cell>
          <cell r="V81">
            <v>-2.3249415325354295E-2</v>
          </cell>
          <cell r="W81">
            <v>-1.9962475298824778E-2</v>
          </cell>
          <cell r="AP81">
            <v>-2.7810266406757655E-2</v>
          </cell>
          <cell r="AQ81">
            <v>-3.396175959352854E-2</v>
          </cell>
          <cell r="AR81">
            <v>-2.0451811255179808E-2</v>
          </cell>
          <cell r="AS81">
            <v>-1.937716262975786E-3</v>
          </cell>
          <cell r="AT81">
            <v>-1.8422489082969395E-2</v>
          </cell>
          <cell r="BC81">
            <v>-2.9645600323406573E-2</v>
          </cell>
          <cell r="BD81">
            <v>-1.1536931441453402E-2</v>
          </cell>
          <cell r="BE81">
            <v>-5.741626794258381E-3</v>
          </cell>
          <cell r="BF81">
            <v>1.6813787305589578E-3</v>
          </cell>
          <cell r="BG81">
            <v>-7.2212192751006654E-3</v>
          </cell>
          <cell r="BH81">
            <v>-2.9111886235578255E-2</v>
          </cell>
          <cell r="BI81">
            <v>-2.3374123470369823E-2</v>
          </cell>
        </row>
        <row r="82">
          <cell r="F82" t="str">
            <v>音声</v>
          </cell>
          <cell r="M82">
            <v>9847</v>
          </cell>
          <cell r="N82">
            <v>9054</v>
          </cell>
          <cell r="O82">
            <v>7681</v>
          </cell>
          <cell r="P82">
            <v>6864</v>
          </cell>
          <cell r="Q82">
            <v>6670</v>
          </cell>
          <cell r="R82">
            <v>6482</v>
          </cell>
          <cell r="S82">
            <v>6237</v>
          </cell>
          <cell r="T82">
            <v>5938</v>
          </cell>
          <cell r="U82">
            <v>5709</v>
          </cell>
          <cell r="V82">
            <v>5350</v>
          </cell>
          <cell r="W82">
            <v>5383.3916349809879</v>
          </cell>
          <cell r="AP82">
            <v>6067</v>
          </cell>
          <cell r="AQ82">
            <v>5812</v>
          </cell>
          <cell r="AR82">
            <v>5808</v>
          </cell>
          <cell r="AS82">
            <v>5613</v>
          </cell>
          <cell r="AT82">
            <v>5484</v>
          </cell>
          <cell r="AY82">
            <v>6024</v>
          </cell>
          <cell r="AZ82">
            <v>6110</v>
          </cell>
          <cell r="BA82">
            <v>5930</v>
          </cell>
          <cell r="BB82">
            <v>5699</v>
          </cell>
          <cell r="BC82">
            <v>5734</v>
          </cell>
          <cell r="BD82">
            <v>5879</v>
          </cell>
          <cell r="BE82">
            <v>5723</v>
          </cell>
          <cell r="BF82">
            <v>5508</v>
          </cell>
          <cell r="BG82">
            <v>5471</v>
          </cell>
          <cell r="BH82">
            <v>5497</v>
          </cell>
          <cell r="BI82">
            <v>5329</v>
          </cell>
        </row>
        <row r="83">
          <cell r="F83" t="str">
            <v>データ</v>
          </cell>
          <cell r="M83">
            <v>0</v>
          </cell>
          <cell r="N83">
            <v>0</v>
          </cell>
          <cell r="O83">
            <v>733</v>
          </cell>
          <cell r="P83">
            <v>1209</v>
          </cell>
          <cell r="Q83">
            <v>1158</v>
          </cell>
          <cell r="R83">
            <v>1061</v>
          </cell>
          <cell r="S83">
            <v>1348</v>
          </cell>
          <cell r="T83">
            <v>1414</v>
          </cell>
          <cell r="U83">
            <v>1560</v>
          </cell>
          <cell r="V83">
            <v>1750</v>
          </cell>
          <cell r="W83">
            <v>1740.501132071855</v>
          </cell>
          <cell r="AP83">
            <v>1414</v>
          </cell>
          <cell r="AQ83">
            <v>1413</v>
          </cell>
          <cell r="AR83">
            <v>1520</v>
          </cell>
          <cell r="AS83">
            <v>1598</v>
          </cell>
          <cell r="AT83">
            <v>1709</v>
          </cell>
          <cell r="AY83">
            <v>1397</v>
          </cell>
          <cell r="AZ83">
            <v>1431</v>
          </cell>
          <cell r="BA83">
            <v>1385</v>
          </cell>
          <cell r="BB83">
            <v>1438</v>
          </cell>
          <cell r="BC83">
            <v>1467</v>
          </cell>
          <cell r="BD83">
            <v>1575</v>
          </cell>
          <cell r="BE83">
            <v>1550</v>
          </cell>
          <cell r="BF83">
            <v>1641</v>
          </cell>
          <cell r="BG83">
            <v>1678</v>
          </cell>
          <cell r="BH83">
            <v>1740</v>
          </cell>
          <cell r="BI83">
            <v>1774</v>
          </cell>
        </row>
        <row r="84">
          <cell r="E84" t="str">
            <v>　　うち、ローミング（観光客）分ARPU</v>
          </cell>
          <cell r="AX84" t="str">
            <v>総合ARPU</v>
          </cell>
          <cell r="AY84">
            <v>304</v>
          </cell>
          <cell r="AZ84">
            <v>359</v>
          </cell>
          <cell r="BA84">
            <v>343</v>
          </cell>
          <cell r="BB84">
            <v>352</v>
          </cell>
          <cell r="BC84">
            <v>359</v>
          </cell>
          <cell r="BD84">
            <v>413</v>
          </cell>
          <cell r="BE84">
            <v>392</v>
          </cell>
          <cell r="BF84">
            <v>409</v>
          </cell>
          <cell r="BG84">
            <v>421</v>
          </cell>
          <cell r="BH84">
            <v>478</v>
          </cell>
          <cell r="BI84">
            <v>491</v>
          </cell>
        </row>
        <row r="85">
          <cell r="AY85">
            <v>4.0964829537798141E-2</v>
          </cell>
          <cell r="AZ85">
            <v>4.7606418246916853E-2</v>
          </cell>
          <cell r="BA85">
            <v>4.6889952153110051E-2</v>
          </cell>
          <cell r="BB85">
            <v>4.9320442763065714E-2</v>
          </cell>
          <cell r="BC85">
            <v>4.9854186918483541E-2</v>
          </cell>
          <cell r="BD85">
            <v>5.5406493158035953E-2</v>
          </cell>
          <cell r="BE85">
            <v>5.389797882579403E-2</v>
          </cell>
          <cell r="BF85">
            <v>5.7210798713106727E-2</v>
          </cell>
          <cell r="BG85">
            <v>5.8889355154567072E-2</v>
          </cell>
          <cell r="BH85">
            <v>6.6049468011607021E-2</v>
          </cell>
          <cell r="BI85">
            <v>6.9125721526115722E-2</v>
          </cell>
        </row>
        <row r="86">
          <cell r="F86" t="str">
            <v>音声</v>
          </cell>
          <cell r="AX86" t="str">
            <v>音声</v>
          </cell>
          <cell r="AY86">
            <v>182</v>
          </cell>
          <cell r="AZ86">
            <v>204</v>
          </cell>
          <cell r="BA86">
            <v>188</v>
          </cell>
          <cell r="BB86">
            <v>187</v>
          </cell>
          <cell r="BC86">
            <v>197</v>
          </cell>
          <cell r="BD86">
            <v>221</v>
          </cell>
          <cell r="BE86">
            <v>206</v>
          </cell>
          <cell r="BF86">
            <v>208</v>
          </cell>
          <cell r="BG86">
            <v>211</v>
          </cell>
          <cell r="BH86">
            <v>225</v>
          </cell>
          <cell r="BI86">
            <v>226</v>
          </cell>
        </row>
        <row r="87">
          <cell r="AY87">
            <v>3.0212483399734397E-2</v>
          </cell>
          <cell r="AZ87">
            <v>3.3387888707037641E-2</v>
          </cell>
          <cell r="BA87">
            <v>3.1703204047217541E-2</v>
          </cell>
          <cell r="BB87">
            <v>3.2812774170907173E-2</v>
          </cell>
          <cell r="BC87">
            <v>3.4356470177886289E-2</v>
          </cell>
          <cell r="BD87">
            <v>3.7591427113454666E-2</v>
          </cell>
          <cell r="BE87">
            <v>3.5995107461121792E-2</v>
          </cell>
          <cell r="BF87">
            <v>3.776325344952796E-2</v>
          </cell>
          <cell r="BG87">
            <v>3.8566989581429352E-2</v>
          </cell>
          <cell r="BH87">
            <v>4.0931417136619977E-2</v>
          </cell>
          <cell r="BI87">
            <v>4.2409457684368553E-2</v>
          </cell>
        </row>
        <row r="88">
          <cell r="F88" t="str">
            <v>データ</v>
          </cell>
          <cell r="AX88" t="str">
            <v>データ</v>
          </cell>
          <cell r="AY88">
            <v>122</v>
          </cell>
          <cell r="AZ88">
            <v>155</v>
          </cell>
          <cell r="BA88">
            <v>156</v>
          </cell>
          <cell r="BB88">
            <v>165</v>
          </cell>
          <cell r="BC88">
            <v>162</v>
          </cell>
          <cell r="BD88">
            <v>192</v>
          </cell>
          <cell r="BE88">
            <v>186</v>
          </cell>
          <cell r="BF88">
            <v>201</v>
          </cell>
          <cell r="BG88">
            <v>209</v>
          </cell>
          <cell r="BH88">
            <v>252</v>
          </cell>
          <cell r="BI88">
            <v>265</v>
          </cell>
        </row>
        <row r="89">
          <cell r="AY89">
            <v>8.7329992841803872E-2</v>
          </cell>
          <cell r="AZ89">
            <v>0.10831586303284417</v>
          </cell>
          <cell r="BA89">
            <v>0.11263537906137185</v>
          </cell>
          <cell r="BB89">
            <v>0.11474269819193324</v>
          </cell>
          <cell r="BC89">
            <v>0.11042944785276074</v>
          </cell>
          <cell r="BD89">
            <v>0.1219047619047619</v>
          </cell>
          <cell r="BE89">
            <v>0.12</v>
          </cell>
          <cell r="BF89">
            <v>0.12248628884826325</v>
          </cell>
          <cell r="BG89">
            <v>0.12455303933253874</v>
          </cell>
          <cell r="BH89">
            <v>0.14482758620689656</v>
          </cell>
          <cell r="BI89">
            <v>0.14937993235625704</v>
          </cell>
        </row>
        <row r="91">
          <cell r="C91" t="str">
            <v>Monthly ARPU</v>
          </cell>
          <cell r="F91" t="str">
            <v>ARPU(音声のみ)</v>
          </cell>
          <cell r="H91">
            <v>26350</v>
          </cell>
          <cell r="I91">
            <v>25660</v>
          </cell>
          <cell r="J91">
            <v>19430</v>
          </cell>
          <cell r="K91">
            <v>14500</v>
          </cell>
          <cell r="L91">
            <v>10110</v>
          </cell>
          <cell r="M91">
            <v>9850</v>
          </cell>
          <cell r="N91">
            <v>9050</v>
          </cell>
          <cell r="O91">
            <v>8410</v>
          </cell>
          <cell r="P91">
            <v>7780</v>
          </cell>
          <cell r="Q91">
            <v>7240</v>
          </cell>
          <cell r="R91">
            <v>6480</v>
          </cell>
          <cell r="S91">
            <v>5920</v>
          </cell>
          <cell r="T91">
            <v>5543</v>
          </cell>
          <cell r="U91">
            <v>5260</v>
          </cell>
          <cell r="W91">
            <v>4960</v>
          </cell>
          <cell r="X91" t="str">
            <v>divided by 0.95 b/c</v>
          </cell>
          <cell r="Z91">
            <v>4900</v>
          </cell>
          <cell r="AA91">
            <v>4840</v>
          </cell>
        </row>
        <row r="92">
          <cell r="D92" t="str">
            <v>% YoY</v>
          </cell>
          <cell r="F92" t="str">
            <v xml:space="preserve">      対前年比</v>
          </cell>
          <cell r="I92">
            <v>-2.6185958254269448E-2</v>
          </cell>
          <cell r="J92">
            <v>-0.24279033515198753</v>
          </cell>
          <cell r="K92">
            <v>-0.2537313432835821</v>
          </cell>
          <cell r="L92">
            <v>-0.3027586206896552</v>
          </cell>
          <cell r="M92">
            <v>-2.5717111770524232E-2</v>
          </cell>
          <cell r="N92">
            <v>-8.1218274111675121E-2</v>
          </cell>
          <cell r="O92">
            <v>-7.07182320441989E-2</v>
          </cell>
          <cell r="P92">
            <v>-7.4910820451843038E-2</v>
          </cell>
          <cell r="Q92">
            <v>-6.9408740359897178E-2</v>
          </cell>
          <cell r="R92">
            <v>-0.10497237569060773</v>
          </cell>
          <cell r="S92">
            <v>-8.6419753086419748E-2</v>
          </cell>
          <cell r="T92">
            <v>-6.3682432432432434E-2</v>
          </cell>
          <cell r="U92">
            <v>-5.1055385170485294E-2</v>
          </cell>
          <cell r="W92">
            <v>-5.7034220532319393E-2</v>
          </cell>
          <cell r="X92" t="str">
            <v>加入者下重→微調整</v>
          </cell>
          <cell r="Z92">
            <v>-1.2096774193548387E-2</v>
          </cell>
          <cell r="AA92">
            <v>-1.2244897959183673E-2</v>
          </cell>
        </row>
        <row r="93">
          <cell r="F93" t="str">
            <v>ARPU(データ含む)</v>
          </cell>
          <cell r="O93">
            <v>8446.0061754445105</v>
          </cell>
          <cell r="P93">
            <v>8073</v>
          </cell>
          <cell r="Q93">
            <v>7855.0000400534045</v>
          </cell>
          <cell r="R93">
            <v>7540.9876619631905</v>
          </cell>
          <cell r="S93">
            <v>7268.749608850565</v>
          </cell>
          <cell r="T93">
            <v>6960.0961538461543</v>
          </cell>
          <cell r="U93">
            <v>6814.1806804497646</v>
          </cell>
          <cell r="W93">
            <v>6678.1527669345578</v>
          </cell>
          <cell r="Z93">
            <v>6600.2296280355849</v>
          </cell>
          <cell r="AA93">
            <v>6526.3020728864694</v>
          </cell>
          <cell r="AK93">
            <v>8400</v>
          </cell>
        </row>
        <row r="94">
          <cell r="F94" t="str">
            <v xml:space="preserve">      対前年比</v>
          </cell>
          <cell r="P94">
            <v>-4.4163616234258685E-2</v>
          </cell>
          <cell r="Q94">
            <v>-2.7003587259580741E-2</v>
          </cell>
          <cell r="R94">
            <v>-3.9976114129730678E-2</v>
          </cell>
          <cell r="S94">
            <v>-3.6101113715620636E-2</v>
          </cell>
          <cell r="T94">
            <v>-4.2463074340680085E-2</v>
          </cell>
          <cell r="U94">
            <v>-2.0964577237306825E-2</v>
          </cell>
          <cell r="W94">
            <v>-1.9962475298824667E-2</v>
          </cell>
          <cell r="Z94">
            <v>-1.166836722945197E-2</v>
          </cell>
          <cell r="AA94">
            <v>-1.1200755021476216E-2</v>
          </cell>
        </row>
        <row r="95">
          <cell r="D95" t="str">
            <v xml:space="preserve"> </v>
          </cell>
          <cell r="R95">
            <v>1060.9876619631905</v>
          </cell>
          <cell r="S95">
            <v>1348.749608850565</v>
          </cell>
        </row>
        <row r="96">
          <cell r="D96" t="str">
            <v>Installation Fees per Subs (yen)</v>
          </cell>
          <cell r="F96" t="str">
            <v xml:space="preserve">  新規契約料/加入者(円)</v>
          </cell>
          <cell r="H96">
            <v>43800</v>
          </cell>
          <cell r="I96">
            <v>43800</v>
          </cell>
          <cell r="J96">
            <v>21700</v>
          </cell>
          <cell r="K96">
            <v>8700</v>
          </cell>
          <cell r="L96">
            <v>5700</v>
          </cell>
          <cell r="M96">
            <v>2700</v>
          </cell>
          <cell r="N96">
            <v>3000</v>
          </cell>
          <cell r="O96">
            <v>3000</v>
          </cell>
          <cell r="P96">
            <v>3000</v>
          </cell>
          <cell r="Q96">
            <v>3000</v>
          </cell>
          <cell r="R96">
            <v>3000</v>
          </cell>
          <cell r="S96">
            <v>3000</v>
          </cell>
          <cell r="T96">
            <v>3000</v>
          </cell>
          <cell r="U96">
            <v>3000</v>
          </cell>
          <cell r="W96">
            <v>2835</v>
          </cell>
          <cell r="Z96">
            <v>2679.0749999999998</v>
          </cell>
          <cell r="AA96">
            <v>2531.7258749999996</v>
          </cell>
        </row>
        <row r="97">
          <cell r="D97" t="str">
            <v>%YoY</v>
          </cell>
          <cell r="F97" t="str">
            <v xml:space="preserve">      対前年比</v>
          </cell>
          <cell r="I97">
            <v>0</v>
          </cell>
          <cell r="J97">
            <v>-0.50456621004566216</v>
          </cell>
          <cell r="K97">
            <v>-0.59907834101382484</v>
          </cell>
          <cell r="L97">
            <v>-0.34482758620689657</v>
          </cell>
          <cell r="M97">
            <v>-0.52631578947368418</v>
          </cell>
          <cell r="N97">
            <v>0.1111111111111111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W97">
            <v>-5.5E-2</v>
          </cell>
          <cell r="Z97">
            <v>-5.5E-2</v>
          </cell>
          <cell r="AA97">
            <v>-5.5E-2</v>
          </cell>
        </row>
        <row r="98">
          <cell r="D98" t="str">
            <v>Monthly Fees per Subs (yen)</v>
          </cell>
          <cell r="F98" t="str">
            <v xml:space="preserve">  基本料/加入者(円)</v>
          </cell>
          <cell r="H98">
            <v>17000</v>
          </cell>
          <cell r="I98">
            <v>16500</v>
          </cell>
          <cell r="J98">
            <v>11600</v>
          </cell>
          <cell r="K98">
            <v>7000</v>
          </cell>
          <cell r="L98">
            <v>4355</v>
          </cell>
          <cell r="M98">
            <v>4170</v>
          </cell>
          <cell r="N98">
            <v>3580</v>
          </cell>
          <cell r="O98">
            <v>3230</v>
          </cell>
          <cell r="P98">
            <v>2826.25</v>
          </cell>
          <cell r="Q98">
            <v>2430.5749999999998</v>
          </cell>
          <cell r="R98">
            <v>2241.4762649999998</v>
          </cell>
          <cell r="S98">
            <v>1961.2917318749999</v>
          </cell>
          <cell r="T98">
            <v>1794.5819346656249</v>
          </cell>
          <cell r="U98">
            <v>1686.9070185856872</v>
          </cell>
          <cell r="W98">
            <v>1594.1271325634743</v>
          </cell>
          <cell r="Z98">
            <v>1506.4501402724832</v>
          </cell>
          <cell r="AA98">
            <v>1423.5953825574966</v>
          </cell>
        </row>
        <row r="99">
          <cell r="D99" t="str">
            <v>%YoY</v>
          </cell>
          <cell r="F99" t="str">
            <v xml:space="preserve">      対前年比</v>
          </cell>
          <cell r="I99">
            <v>-2.9411764705882353E-2</v>
          </cell>
          <cell r="J99">
            <v>-0.29696969696969699</v>
          </cell>
          <cell r="K99">
            <v>-0.39655172413793105</v>
          </cell>
          <cell r="L99">
            <v>-0.37785714285714284</v>
          </cell>
          <cell r="M99">
            <v>-4.2479908151549943E-2</v>
          </cell>
          <cell r="N99">
            <v>-0.14148681055155876</v>
          </cell>
          <cell r="O99">
            <v>-9.7765363128491614E-2</v>
          </cell>
          <cell r="P99">
            <v>-0.125</v>
          </cell>
          <cell r="Q99">
            <v>-0.14000000000000001</v>
          </cell>
          <cell r="R99">
            <v>-7.7799999999999994E-2</v>
          </cell>
          <cell r="S99">
            <v>-0.125</v>
          </cell>
          <cell r="T99">
            <v>-8.5000000000000006E-2</v>
          </cell>
          <cell r="U99">
            <v>-0.06</v>
          </cell>
          <cell r="W99">
            <v>-5.5E-2</v>
          </cell>
          <cell r="Z99">
            <v>-5.5E-2</v>
          </cell>
          <cell r="AA99">
            <v>-5.5E-2</v>
          </cell>
        </row>
        <row r="100">
          <cell r="D100" t="str">
            <v>Airtime Rate (yen/min)</v>
          </cell>
          <cell r="F100" t="str">
            <v xml:space="preserve">  通話料(円/分)</v>
          </cell>
          <cell r="H100">
            <v>55</v>
          </cell>
          <cell r="I100">
            <v>53.900000000000006</v>
          </cell>
          <cell r="J100">
            <v>49</v>
          </cell>
          <cell r="K100">
            <v>44.1</v>
          </cell>
          <cell r="L100">
            <v>39.690000000000005</v>
          </cell>
          <cell r="M100">
            <v>35.721000000000004</v>
          </cell>
          <cell r="N100">
            <v>32.148900000000005</v>
          </cell>
          <cell r="O100">
            <v>28.934010000000004</v>
          </cell>
          <cell r="P100">
            <v>25.027918650000004</v>
          </cell>
          <cell r="Q100">
            <v>22.910938987500003</v>
          </cell>
          <cell r="R100">
            <v>22.017412366987504</v>
          </cell>
          <cell r="S100">
            <v>20.806454686803189</v>
          </cell>
          <cell r="T100">
            <v>20.182261046199091</v>
          </cell>
          <cell r="U100">
            <v>19.677704520044113</v>
          </cell>
          <cell r="W100">
            <v>18.533186261329945</v>
          </cell>
          <cell r="Z100">
            <v>18.903849986556544</v>
          </cell>
          <cell r="AA100">
            <v>19.281926986287676</v>
          </cell>
        </row>
        <row r="101">
          <cell r="D101" t="str">
            <v>%YoY</v>
          </cell>
          <cell r="F101" t="str">
            <v xml:space="preserve">      対前年比</v>
          </cell>
          <cell r="I101">
            <v>-0.1</v>
          </cell>
          <cell r="J101">
            <v>-0.1</v>
          </cell>
          <cell r="K101">
            <v>-0.1</v>
          </cell>
          <cell r="L101">
            <v>-0.1</v>
          </cell>
          <cell r="M101">
            <v>-0.1</v>
          </cell>
          <cell r="N101">
            <v>-0.1</v>
          </cell>
          <cell r="O101">
            <v>-0.1</v>
          </cell>
          <cell r="P101">
            <v>-0.13500000000000001</v>
          </cell>
          <cell r="Q101">
            <v>-0.25</v>
          </cell>
          <cell r="R101">
            <v>-3.9E-2</v>
          </cell>
          <cell r="S101">
            <v>-5.5E-2</v>
          </cell>
          <cell r="T101">
            <v>-0.03</v>
          </cell>
          <cell r="U101">
            <v>-2.5000000000000001E-2</v>
          </cell>
          <cell r="W101">
            <v>-5.816319975474471E-2</v>
          </cell>
          <cell r="X101" t="str">
            <v>goal seek</v>
          </cell>
          <cell r="Z101">
            <v>0.02</v>
          </cell>
          <cell r="AA101">
            <v>0.02</v>
          </cell>
        </row>
        <row r="102">
          <cell r="D102" t="str">
            <v>Monthly MOU per Subs (min)</v>
          </cell>
          <cell r="F102" t="str">
            <v>MOU(分)</v>
          </cell>
          <cell r="H102">
            <v>170</v>
          </cell>
          <cell r="I102">
            <v>170</v>
          </cell>
          <cell r="J102">
            <v>159.69999999999999</v>
          </cell>
          <cell r="K102">
            <v>170</v>
          </cell>
          <cell r="L102">
            <v>145</v>
          </cell>
          <cell r="M102">
            <v>159</v>
          </cell>
          <cell r="N102">
            <v>170</v>
          </cell>
          <cell r="O102">
            <v>179</v>
          </cell>
          <cell r="P102">
            <v>198</v>
          </cell>
          <cell r="Q102">
            <v>194</v>
          </cell>
          <cell r="R102">
            <v>178</v>
          </cell>
          <cell r="S102">
            <v>176</v>
          </cell>
          <cell r="T102">
            <v>172</v>
          </cell>
          <cell r="U102">
            <v>168</v>
          </cell>
          <cell r="V102">
            <v>168</v>
          </cell>
          <cell r="W102">
            <v>168</v>
          </cell>
          <cell r="X102" t="str">
            <v>3-4Q各対前年▲1</v>
          </cell>
          <cell r="Z102">
            <v>166.32</v>
          </cell>
          <cell r="AA102">
            <v>164.6568</v>
          </cell>
          <cell r="AN102">
            <v>178</v>
          </cell>
          <cell r="AO102">
            <v>174</v>
          </cell>
          <cell r="AP102">
            <v>175</v>
          </cell>
          <cell r="AQ102">
            <v>168</v>
          </cell>
          <cell r="AR102">
            <v>169</v>
          </cell>
          <cell r="AS102">
            <v>166</v>
          </cell>
          <cell r="AT102">
            <v>169</v>
          </cell>
          <cell r="BC102">
            <v>167</v>
          </cell>
          <cell r="BD102">
            <v>172</v>
          </cell>
          <cell r="BE102">
            <v>168</v>
          </cell>
          <cell r="BF102">
            <v>165</v>
          </cell>
          <cell r="BG102">
            <v>166</v>
          </cell>
          <cell r="BH102">
            <v>171</v>
          </cell>
          <cell r="BI102">
            <v>168</v>
          </cell>
        </row>
        <row r="103">
          <cell r="D103" t="str">
            <v>%YoY</v>
          </cell>
          <cell r="F103" t="str">
            <v xml:space="preserve">      対前年比</v>
          </cell>
          <cell r="I103">
            <v>0</v>
          </cell>
          <cell r="J103">
            <v>-6.0588235294117714E-2</v>
          </cell>
          <cell r="K103">
            <v>6.4495929868503526E-2</v>
          </cell>
          <cell r="L103">
            <v>-0.14705882352941177</v>
          </cell>
          <cell r="M103">
            <v>9.6551724137931033E-2</v>
          </cell>
          <cell r="N103">
            <v>6.9182389937106917E-2</v>
          </cell>
          <cell r="O103">
            <v>5.2941176470588235E-2</v>
          </cell>
          <cell r="P103">
            <v>0.10614525139664804</v>
          </cell>
          <cell r="Q103">
            <v>-2.0202020202020204E-2</v>
          </cell>
          <cell r="R103">
            <v>-8.247422680412371E-2</v>
          </cell>
          <cell r="S103">
            <v>-1.1235955056179775E-2</v>
          </cell>
          <cell r="T103">
            <v>-2.2727272727272707E-2</v>
          </cell>
          <cell r="U103">
            <v>-2.3255813953488413E-2</v>
          </cell>
          <cell r="V103">
            <v>0</v>
          </cell>
          <cell r="W103">
            <v>0</v>
          </cell>
          <cell r="Z103">
            <v>-0.01</v>
          </cell>
          <cell r="AA103">
            <v>-0.01</v>
          </cell>
          <cell r="AP103">
            <v>-1.6853932584269704E-2</v>
          </cell>
          <cell r="AQ103">
            <v>-3.4482758620689613E-2</v>
          </cell>
          <cell r="AR103">
            <v>-3.4285714285714253E-2</v>
          </cell>
          <cell r="AS103">
            <v>-1.1904761904761862E-2</v>
          </cell>
          <cell r="AT103">
            <v>0</v>
          </cell>
        </row>
        <row r="106">
          <cell r="B106" t="str">
            <v>Handset Revenues</v>
          </cell>
          <cell r="E106" t="str">
            <v>附帯収入</v>
          </cell>
          <cell r="H106">
            <v>0</v>
          </cell>
          <cell r="I106">
            <v>0</v>
          </cell>
          <cell r="J106">
            <v>0.98199999999999998</v>
          </cell>
          <cell r="K106">
            <v>1.68</v>
          </cell>
          <cell r="L106">
            <v>3.7879999999999998</v>
          </cell>
          <cell r="M106">
            <v>4.79</v>
          </cell>
          <cell r="N106">
            <v>6.5917659999999998</v>
          </cell>
          <cell r="O106">
            <v>7.6803999999999997</v>
          </cell>
          <cell r="P106">
            <v>9.1305980000000009</v>
          </cell>
          <cell r="Q106">
            <v>8.4945439999999994</v>
          </cell>
          <cell r="R106">
            <v>9.9908819999999992</v>
          </cell>
          <cell r="S106">
            <v>9.6358350000000002</v>
          </cell>
          <cell r="T106">
            <v>9.6293399999999991</v>
          </cell>
          <cell r="U106">
            <v>9.5231290000000008</v>
          </cell>
          <cell r="V106">
            <v>9.3000000000000007</v>
          </cell>
          <cell r="W106">
            <v>9.7443510720000006</v>
          </cell>
          <cell r="X106">
            <v>0.4443510719999999</v>
          </cell>
          <cell r="Z106">
            <v>9.652735979008634</v>
          </cell>
          <cell r="AA106">
            <v>9.6774811182990899</v>
          </cell>
          <cell r="AB106">
            <v>9</v>
          </cell>
          <cell r="AI106">
            <v>4.1922300000000003</v>
          </cell>
          <cell r="AK106">
            <v>4.3839889999999997</v>
          </cell>
          <cell r="AN106">
            <v>4.6555410000000004</v>
          </cell>
          <cell r="AO106">
            <v>4.9802939999999998</v>
          </cell>
          <cell r="AP106">
            <v>4.6996060000000002</v>
          </cell>
          <cell r="AQ106">
            <v>4.929733999999999</v>
          </cell>
          <cell r="AR106">
            <v>4.6413570000000002</v>
          </cell>
          <cell r="AS106">
            <v>4.8817720000000007</v>
          </cell>
          <cell r="AT106">
            <v>4.2824210000000003</v>
          </cell>
          <cell r="AU106">
            <v>5.0175790000000005</v>
          </cell>
          <cell r="AV106">
            <v>5.4619300720000004</v>
          </cell>
          <cell r="AY106">
            <v>2.2996400000000001</v>
          </cell>
          <cell r="AZ106">
            <v>2.399966</v>
          </cell>
          <cell r="BA106">
            <v>2.3494529999999996</v>
          </cell>
          <cell r="BB106">
            <v>2.5802809999999994</v>
          </cell>
          <cell r="BC106">
            <v>2.2496879999999999</v>
          </cell>
          <cell r="BD106">
            <v>2.3916690000000003</v>
          </cell>
          <cell r="BE106">
            <v>2.3144770000000001</v>
          </cell>
          <cell r="BF106">
            <v>2.5672950000000005</v>
          </cell>
          <cell r="BG106">
            <v>2.187322</v>
          </cell>
          <cell r="BH106">
            <v>2.0950990000000003</v>
          </cell>
          <cell r="BI106">
            <v>2.2840090000000002</v>
          </cell>
          <cell r="BJ106">
            <v>2.7335700000000003</v>
          </cell>
        </row>
        <row r="107">
          <cell r="D107" t="str">
            <v>% YoY</v>
          </cell>
          <cell r="F107" t="str">
            <v>対前年比</v>
          </cell>
          <cell r="K107">
            <v>0.71079429735234212</v>
          </cell>
          <cell r="L107">
            <v>1.2547619047619045</v>
          </cell>
          <cell r="M107">
            <v>0.26451953537486805</v>
          </cell>
          <cell r="N107">
            <v>0.37615156576200415</v>
          </cell>
          <cell r="O107">
            <v>0.16515058331864327</v>
          </cell>
          <cell r="P107">
            <v>0.18881803031092148</v>
          </cell>
          <cell r="Q107">
            <v>0.01</v>
          </cell>
          <cell r="R107">
            <v>0.17615283410151261</v>
          </cell>
          <cell r="S107">
            <v>-3.5537102730269332E-2</v>
          </cell>
          <cell r="T107">
            <v>-6.7404641113100183E-4</v>
          </cell>
          <cell r="U107">
            <v>-1.1029935592678064E-2</v>
          </cell>
          <cell r="V107">
            <v>-2.3430219206313399E-2</v>
          </cell>
          <cell r="W107">
            <v>2.3229977458039341E-2</v>
          </cell>
          <cell r="AP107">
            <v>9.4650653919705618E-3</v>
          </cell>
          <cell r="AQ107">
            <v>-1.015201110617181E-2</v>
          </cell>
          <cell r="AR107">
            <v>-1.2394443278862077E-2</v>
          </cell>
          <cell r="AS107">
            <v>-9.7291253442880476E-3</v>
          </cell>
          <cell r="AT107">
            <v>-7.733427960831285E-2</v>
          </cell>
          <cell r="AU107">
            <v>2.7819201716098085E-2</v>
          </cell>
        </row>
        <row r="108">
          <cell r="C108" t="str">
            <v>Price per handset (yen)</v>
          </cell>
          <cell r="F108" t="str">
            <v>価格/端末(円)</v>
          </cell>
          <cell r="H108">
            <v>0</v>
          </cell>
          <cell r="I108">
            <v>0</v>
          </cell>
          <cell r="K108">
            <v>37000</v>
          </cell>
          <cell r="L108">
            <v>40000</v>
          </cell>
          <cell r="M108">
            <v>34000</v>
          </cell>
          <cell r="N108">
            <v>35000</v>
          </cell>
          <cell r="O108">
            <v>36000</v>
          </cell>
          <cell r="P108">
            <v>42000</v>
          </cell>
          <cell r="Q108">
            <v>39000</v>
          </cell>
          <cell r="R108">
            <v>44380</v>
          </cell>
          <cell r="S108">
            <v>43010</v>
          </cell>
          <cell r="T108">
            <v>42380</v>
          </cell>
          <cell r="U108">
            <v>40250</v>
          </cell>
          <cell r="V108">
            <v>38560</v>
          </cell>
          <cell r="W108">
            <v>38560</v>
          </cell>
          <cell r="Z108">
            <v>36940.959006211182</v>
          </cell>
          <cell r="AA108">
            <v>35389.897621851007</v>
          </cell>
          <cell r="AP108">
            <v>41700</v>
          </cell>
          <cell r="AQ108">
            <v>42150</v>
          </cell>
          <cell r="AR108">
            <v>39960</v>
          </cell>
          <cell r="AS108">
            <v>40520</v>
          </cell>
          <cell r="AT108">
            <v>38280</v>
          </cell>
          <cell r="AU108">
            <v>38790</v>
          </cell>
          <cell r="AV108">
            <v>38780</v>
          </cell>
        </row>
        <row r="109">
          <cell r="D109" t="str">
            <v>% YoY</v>
          </cell>
          <cell r="F109" t="str">
            <v>対前年比</v>
          </cell>
          <cell r="L109">
            <v>8.1081081081081086E-2</v>
          </cell>
          <cell r="M109">
            <v>-0.15</v>
          </cell>
          <cell r="N109">
            <v>2.9411764705882353E-2</v>
          </cell>
          <cell r="O109">
            <v>2.8571428571428571E-2</v>
          </cell>
          <cell r="P109">
            <v>0.16666666666666666</v>
          </cell>
          <cell r="Q109">
            <v>0.01</v>
          </cell>
          <cell r="R109">
            <v>0.13794871794871799</v>
          </cell>
          <cell r="S109">
            <v>-3.0869761153672792E-2</v>
          </cell>
          <cell r="T109">
            <v>-1.4647756335735895E-2</v>
          </cell>
          <cell r="U109">
            <v>-5.0259556394525728E-2</v>
          </cell>
          <cell r="V109">
            <v>-4.1987577639751555E-2</v>
          </cell>
          <cell r="W109">
            <v>-4.1987577639751583E-2</v>
          </cell>
          <cell r="Z109">
            <v>-4.1987577639751583E-2</v>
          </cell>
          <cell r="AA109">
            <v>-4.1987577639751583E-2</v>
          </cell>
          <cell r="AR109">
            <v>-4.1726618705036023E-2</v>
          </cell>
          <cell r="AS109">
            <v>-3.8671411625148311E-2</v>
          </cell>
          <cell r="AT109">
            <v>-4.2042042042042094E-2</v>
          </cell>
          <cell r="AU109">
            <v>1.3322884012539227E-2</v>
          </cell>
          <cell r="AV109">
            <v>1.3061650992685525E-2</v>
          </cell>
          <cell r="BC109">
            <v>-2.1721660781687691E-2</v>
          </cell>
          <cell r="BD109">
            <v>-3.4571323093742778E-3</v>
          </cell>
          <cell r="BE109">
            <v>-1.4886869411730896E-2</v>
          </cell>
          <cell r="BF109">
            <v>-5.0327851888994912E-3</v>
          </cell>
          <cell r="BG109">
            <v>-2.7722066348755847E-2</v>
          </cell>
          <cell r="BH109">
            <v>-0.12400127275137152</v>
          </cell>
          <cell r="BI109">
            <v>-1.3164097115676676E-2</v>
          </cell>
          <cell r="BJ109">
            <v>6.4766612329319351E-2</v>
          </cell>
        </row>
        <row r="110">
          <cell r="AT110">
            <v>0.16511000000000209</v>
          </cell>
        </row>
        <row r="111">
          <cell r="B111" t="str">
            <v>Total Revenues</v>
          </cell>
          <cell r="E111" t="str">
            <v>総売上高</v>
          </cell>
          <cell r="H111">
            <v>0.70799999999999996</v>
          </cell>
          <cell r="I111">
            <v>1.986</v>
          </cell>
          <cell r="J111">
            <v>4.1070000000000002</v>
          </cell>
          <cell r="K111">
            <v>7.6249999999999991</v>
          </cell>
          <cell r="L111">
            <v>15.62</v>
          </cell>
          <cell r="M111">
            <v>21.245999999999999</v>
          </cell>
          <cell r="N111">
            <v>26.959751000000001</v>
          </cell>
          <cell r="O111">
            <v>31.35089</v>
          </cell>
          <cell r="P111">
            <v>35.123527000000003</v>
          </cell>
          <cell r="Q111">
            <v>37.146830000000001</v>
          </cell>
          <cell r="R111">
            <v>39.980846</v>
          </cell>
          <cell r="S111">
            <v>42.815348999999998</v>
          </cell>
          <cell r="T111">
            <v>44.582153999999996</v>
          </cell>
          <cell r="U111">
            <v>46.077043000000003</v>
          </cell>
          <cell r="V111">
            <v>46.8</v>
          </cell>
          <cell r="W111">
            <v>47.690114302264043</v>
          </cell>
          <cell r="X111">
            <v>0.89011430226404542</v>
          </cell>
          <cell r="Z111">
            <v>49.128418463752979</v>
          </cell>
          <cell r="AA111">
            <v>50.612256137710183</v>
          </cell>
          <cell r="AB111">
            <v>40</v>
          </cell>
          <cell r="AI111">
            <v>17.018999999999998</v>
          </cell>
          <cell r="AK111">
            <v>19.376999999999999</v>
          </cell>
          <cell r="AN111">
            <v>21.12114</v>
          </cell>
          <cell r="AO111">
            <v>21.694208999999997</v>
          </cell>
          <cell r="AP111">
            <v>22.262376</v>
          </cell>
          <cell r="AQ111">
            <v>22.319777999999996</v>
          </cell>
          <cell r="AR111">
            <v>22.893353999999999</v>
          </cell>
          <cell r="AS111">
            <v>23.183689000000005</v>
          </cell>
          <cell r="AT111">
            <v>23.058464000000001</v>
          </cell>
          <cell r="AU111">
            <v>23.741535999999996</v>
          </cell>
          <cell r="AV111">
            <v>24.631650302264042</v>
          </cell>
          <cell r="AY111">
            <v>10.950241999999999</v>
          </cell>
          <cell r="AZ111">
            <v>11.312134</v>
          </cell>
          <cell r="BA111">
            <v>11.075033000000001</v>
          </cell>
          <cell r="BB111">
            <v>11.244744999999995</v>
          </cell>
          <cell r="BC111">
            <v>11.175041</v>
          </cell>
          <cell r="BD111">
            <v>11.718312999999998</v>
          </cell>
          <cell r="BE111">
            <v>11.479685999999999</v>
          </cell>
          <cell r="BF111">
            <v>11.704003000000005</v>
          </cell>
          <cell r="BG111">
            <v>11.476831000000001</v>
          </cell>
          <cell r="BH111">
            <v>11.581633</v>
          </cell>
          <cell r="BI111">
            <v>11.695012999999996</v>
          </cell>
          <cell r="BJ111">
            <v>12.046523000000001</v>
          </cell>
        </row>
        <row r="112">
          <cell r="D112" t="str">
            <v>% YoY</v>
          </cell>
          <cell r="F112" t="str">
            <v>対前年比</v>
          </cell>
          <cell r="H112">
            <v>0</v>
          </cell>
          <cell r="I112">
            <v>1.8050847457627119</v>
          </cell>
          <cell r="J112">
            <v>1.0679758308157101</v>
          </cell>
          <cell r="K112">
            <v>0.85658631604577518</v>
          </cell>
          <cell r="L112">
            <v>1.0485245901639346</v>
          </cell>
          <cell r="M112">
            <v>0.3601792573623559</v>
          </cell>
          <cell r="N112">
            <v>0.26893302268662356</v>
          </cell>
          <cell r="O112">
            <v>0.16287757998951835</v>
          </cell>
          <cell r="P112">
            <v>0.12033588201164314</v>
          </cell>
          <cell r="Q112">
            <v>5.7605348118940247E-2</v>
          </cell>
          <cell r="R112">
            <v>7.6292270430612819E-2</v>
          </cell>
          <cell r="S112">
            <v>7.0896523800421773E-2</v>
          </cell>
          <cell r="T112">
            <v>4.126569189007423E-2</v>
          </cell>
          <cell r="U112">
            <v>3.3531107536885818E-2</v>
          </cell>
          <cell r="V112">
            <v>1.5690177861456819E-2</v>
          </cell>
          <cell r="W112">
            <v>3.5008134143157621E-2</v>
          </cell>
          <cell r="Z112">
            <v>3.0159377525766473E-2</v>
          </cell>
          <cell r="AA112">
            <v>3.0203245297871328E-2</v>
          </cell>
          <cell r="AK112">
            <v>0.138551031200423</v>
          </cell>
          <cell r="AP112">
            <v>5.4032878907104509E-2</v>
          </cell>
          <cell r="AQ112">
            <v>2.8835759810371453E-2</v>
          </cell>
          <cell r="AR112">
            <v>2.8342796833545458E-2</v>
          </cell>
          <cell r="AS112">
            <v>3.8706074943935853E-2</v>
          </cell>
          <cell r="AT112">
            <v>7.2121367624857768E-3</v>
          </cell>
          <cell r="AU112">
            <v>2.4062046380970425E-2</v>
          </cell>
          <cell r="AV112">
            <v>6.8225979937954317E-2</v>
          </cell>
          <cell r="BC112">
            <v>2.0529135337830962E-2</v>
          </cell>
          <cell r="BD112">
            <v>3.5906487670672727E-2</v>
          </cell>
          <cell r="BE112">
            <v>3.6537408060093091E-2</v>
          </cell>
          <cell r="BF112">
            <v>4.0842011090514774E-2</v>
          </cell>
          <cell r="BG112">
            <v>2.7005717473430391E-2</v>
          </cell>
          <cell r="BH112">
            <v>-1.1663794950689477E-2</v>
          </cell>
          <cell r="BI112">
            <v>1.8757220362995763E-2</v>
          </cell>
          <cell r="BJ112">
            <v>2.9265200974401218E-2</v>
          </cell>
        </row>
        <row r="114">
          <cell r="B114" t="str">
            <v>Operating Costs before Dep.</v>
          </cell>
          <cell r="E114" t="str">
            <v>償却前営業費用</v>
          </cell>
          <cell r="H114">
            <v>1.0742</v>
          </cell>
          <cell r="I114">
            <v>1.0605099999999998</v>
          </cell>
          <cell r="J114">
            <v>2.6593060000000004</v>
          </cell>
          <cell r="K114">
            <v>5.7424739999999996</v>
          </cell>
          <cell r="L114">
            <v>12.423501</v>
          </cell>
          <cell r="M114">
            <v>16.305565000000001</v>
          </cell>
          <cell r="N114">
            <v>21.037724999999998</v>
          </cell>
          <cell r="O114">
            <v>24.892083</v>
          </cell>
          <cell r="P114">
            <v>29.123154</v>
          </cell>
          <cell r="Q114">
            <v>30.793343000000004</v>
          </cell>
          <cell r="R114">
            <v>33.192510999999996</v>
          </cell>
          <cell r="S114">
            <v>33.060828000000001</v>
          </cell>
          <cell r="T114">
            <v>33.633310999999992</v>
          </cell>
          <cell r="U114">
            <v>33.348702000000003</v>
          </cell>
          <cell r="V114">
            <v>33.199999999999996</v>
          </cell>
          <cell r="W114">
            <v>34.88910571287505</v>
          </cell>
          <cell r="X114">
            <v>1.6891057128750546</v>
          </cell>
          <cell r="Z114">
            <v>35.717368557932268</v>
          </cell>
          <cell r="AA114">
            <v>36.680898036577872</v>
          </cell>
          <cell r="AN114">
            <v>16.08231</v>
          </cell>
          <cell r="AO114">
            <v>16.978518000000001</v>
          </cell>
          <cell r="AP114">
            <v>16.728583999999998</v>
          </cell>
          <cell r="AQ114">
            <v>16.904726999999994</v>
          </cell>
          <cell r="AR114">
            <v>16.171899</v>
          </cell>
          <cell r="AS114">
            <v>17.176803000000003</v>
          </cell>
          <cell r="AT114">
            <v>15.694243</v>
          </cell>
          <cell r="AU114">
            <v>17.505756999999996</v>
          </cell>
          <cell r="AV114">
            <v>19.19486271287505</v>
          </cell>
          <cell r="AY114">
            <v>8.262554999999999</v>
          </cell>
          <cell r="AZ114">
            <v>8.4660290000000007</v>
          </cell>
          <cell r="BA114">
            <v>8.2445670000000018</v>
          </cell>
          <cell r="BB114">
            <v>8.6601639999999946</v>
          </cell>
          <cell r="BC114">
            <v>8.0657759999999996</v>
          </cell>
          <cell r="BD114">
            <v>8.1061230000000002</v>
          </cell>
          <cell r="BE114">
            <v>8.0273439999999994</v>
          </cell>
          <cell r="BF114">
            <v>9.1494600000000048</v>
          </cell>
          <cell r="BG114">
            <v>7.8274590000000011</v>
          </cell>
          <cell r="BH114">
            <v>7.8667839999999991</v>
          </cell>
          <cell r="BI114">
            <v>8.1840989999999962</v>
          </cell>
          <cell r="BJ114">
            <v>9.3216579999999993</v>
          </cell>
        </row>
        <row r="115">
          <cell r="D115" t="str">
            <v>% YoY</v>
          </cell>
          <cell r="F115" t="str">
            <v>対前年比</v>
          </cell>
          <cell r="H115">
            <v>0</v>
          </cell>
          <cell r="I115">
            <v>-1.274436790169442E-2</v>
          </cell>
          <cell r="J115">
            <v>1.5075727715910276</v>
          </cell>
          <cell r="K115">
            <v>1.15938820128259</v>
          </cell>
          <cell r="L115">
            <v>1.1634405310324438</v>
          </cell>
          <cell r="M115">
            <v>0.31247745703888152</v>
          </cell>
          <cell r="N115">
            <v>0.29021748096432076</v>
          </cell>
          <cell r="O115">
            <v>0.18321173035582516</v>
          </cell>
          <cell r="P115">
            <v>0.1699765744795243</v>
          </cell>
          <cell r="Q115">
            <v>5.7349179968625874E-2</v>
          </cell>
          <cell r="R115">
            <v>7.7911904530793885E-2</v>
          </cell>
          <cell r="S115">
            <v>-3.96725032342371E-3</v>
          </cell>
          <cell r="T115">
            <v>1.7316051491511164E-2</v>
          </cell>
          <cell r="U115">
            <v>-8.4621166200374853E-3</v>
          </cell>
          <cell r="V115">
            <v>-4.4590041315553212E-3</v>
          </cell>
          <cell r="W115">
            <v>4.6190814649249345E-2</v>
          </cell>
          <cell r="AP115">
            <v>4.0185396252155225E-2</v>
          </cell>
          <cell r="AQ115">
            <v>-4.346139044644981E-3</v>
          </cell>
          <cell r="AR115">
            <v>-3.3277472857236368E-2</v>
          </cell>
          <cell r="AS115">
            <v>1.6094669851811849E-2</v>
          </cell>
          <cell r="AT115">
            <v>-2.953617259172836E-2</v>
          </cell>
          <cell r="AU115">
            <v>1.91510608813521E-2</v>
          </cell>
        </row>
        <row r="116">
          <cell r="X116" t="str">
            <v>0.1調整（会社の丸めと同様）</v>
          </cell>
        </row>
        <row r="117">
          <cell r="C117" t="str">
            <v>Access Charges</v>
          </cell>
          <cell r="E117" t="str">
            <v>通信設備使用料</v>
          </cell>
          <cell r="H117">
            <v>6.3156693999999999E-2</v>
          </cell>
          <cell r="I117">
            <v>0.17478467500000003</v>
          </cell>
          <cell r="J117">
            <v>0.26854152000000003</v>
          </cell>
          <cell r="K117">
            <v>0.45104100000000003</v>
          </cell>
          <cell r="L117">
            <v>1.4315739999999999</v>
          </cell>
          <cell r="M117">
            <v>2.495244</v>
          </cell>
          <cell r="N117">
            <v>3.013439</v>
          </cell>
          <cell r="O117">
            <v>3.2600060000000002</v>
          </cell>
          <cell r="P117">
            <v>3.6602709999999998</v>
          </cell>
          <cell r="Q117">
            <v>5.3612880000000001</v>
          </cell>
          <cell r="R117">
            <v>4.9941630000000004</v>
          </cell>
          <cell r="S117">
            <v>5.1015470000000001</v>
          </cell>
          <cell r="T117">
            <v>5.4011009999999997</v>
          </cell>
          <cell r="U117">
            <v>5.333075</v>
          </cell>
          <cell r="V117">
            <v>5.3</v>
          </cell>
          <cell r="W117">
            <v>5.2935226625123679</v>
          </cell>
          <cell r="X117">
            <v>-6.4773374876319068E-3</v>
          </cell>
          <cell r="Z117">
            <v>5.3348511471444713</v>
          </cell>
          <cell r="AA117">
            <v>5.362331838194466</v>
          </cell>
          <cell r="AI117">
            <v>1.9862500000000001</v>
          </cell>
          <cell r="AK117">
            <v>3.2152029999999998</v>
          </cell>
          <cell r="AN117">
            <v>2.5678339999999999</v>
          </cell>
          <cell r="AO117">
            <v>2.5337130000000001</v>
          </cell>
          <cell r="AP117">
            <v>2.7640349999999998</v>
          </cell>
          <cell r="AQ117">
            <v>2.6370659999999999</v>
          </cell>
          <cell r="AR117">
            <v>2.6970000000000001</v>
          </cell>
          <cell r="AS117">
            <v>2.6360749999999999</v>
          </cell>
          <cell r="AT117">
            <v>2.727039</v>
          </cell>
          <cell r="AU117">
            <v>2.5729609999999998</v>
          </cell>
          <cell r="AV117">
            <v>2.5664836625123679</v>
          </cell>
          <cell r="AY117">
            <v>1.3141099999999999</v>
          </cell>
          <cell r="AZ117">
            <v>1.4499249999999999</v>
          </cell>
          <cell r="BA117">
            <v>1.3966180000000001</v>
          </cell>
          <cell r="BB117">
            <v>1.2404479999999998</v>
          </cell>
          <cell r="BC117">
            <v>1.409988</v>
          </cell>
          <cell r="BD117">
            <v>1.287012</v>
          </cell>
          <cell r="BE117">
            <v>1.3953059999999995</v>
          </cell>
          <cell r="BF117">
            <v>1.24</v>
          </cell>
          <cell r="BG117">
            <v>1.379227</v>
          </cell>
          <cell r="BH117">
            <v>1.347812</v>
          </cell>
          <cell r="BI117">
            <v>1.4131839999999996</v>
          </cell>
          <cell r="BJ117">
            <v>1.1597770000000001</v>
          </cell>
        </row>
        <row r="118">
          <cell r="D118" t="str">
            <v>% of svs. revenue</v>
          </cell>
          <cell r="F118" t="str">
            <v>対サービス収入比率</v>
          </cell>
          <cell r="H118">
            <v>0.10814502397260274</v>
          </cell>
          <cell r="I118">
            <v>9.412206515885839E-2</v>
          </cell>
          <cell r="J118">
            <v>8.609859570375121E-2</v>
          </cell>
          <cell r="K118">
            <v>7.5920047130112786E-2</v>
          </cell>
          <cell r="L118">
            <v>0.12110430589628626</v>
          </cell>
          <cell r="M118">
            <v>0.15174191194356607</v>
          </cell>
          <cell r="N118">
            <v>0.14794978491981411</v>
          </cell>
          <cell r="O118">
            <v>0.1377244831011103</v>
          </cell>
          <cell r="P118">
            <v>0.14081795091272706</v>
          </cell>
          <cell r="Q118">
            <v>0.18711554114739745</v>
          </cell>
          <cell r="R118">
            <v>0.16652780910307197</v>
          </cell>
          <cell r="S118">
            <v>0.15375592903500637</v>
          </cell>
          <cell r="T118">
            <v>0.15452549829035225</v>
          </cell>
          <cell r="U118">
            <v>0.1458961412449567</v>
          </cell>
          <cell r="V118">
            <v>0.14133333333333334</v>
          </cell>
          <cell r="W118">
            <v>0.13950233733315617</v>
          </cell>
          <cell r="Z118">
            <v>0.13514272107153971</v>
          </cell>
          <cell r="AA118">
            <v>0.13099697837967039</v>
          </cell>
          <cell r="AI118">
            <v>0.15484850651197904</v>
          </cell>
          <cell r="AK118">
            <v>0.21444581196430698</v>
          </cell>
          <cell r="AN118">
            <v>0.15595144762118887</v>
          </cell>
          <cell r="AO118">
            <v>0.15159302892230819</v>
          </cell>
          <cell r="AP118">
            <v>0.15738035628776098</v>
          </cell>
          <cell r="AQ118">
            <v>0.15164228451635892</v>
          </cell>
          <cell r="AR118">
            <v>0.1477646528212776</v>
          </cell>
          <cell r="AS118">
            <v>0.14403272618928389</v>
          </cell>
          <cell r="AT118">
            <v>0.14524034696767577</v>
          </cell>
          <cell r="AU118">
            <v>0.13741545123180959</v>
          </cell>
          <cell r="AV118">
            <v>0.13388216581588669</v>
          </cell>
          <cell r="AY118">
            <v>0.15190965900407857</v>
          </cell>
          <cell r="AZ118">
            <v>0.1626904923695334</v>
          </cell>
          <cell r="BA118">
            <v>0.16006019084118189</v>
          </cell>
          <cell r="BB118">
            <v>0.14316500132033563</v>
          </cell>
          <cell r="BC118">
            <v>0.15797560051686471</v>
          </cell>
          <cell r="BD118">
            <v>0.13799304444342467</v>
          </cell>
          <cell r="BE118">
            <v>0.15223940883399381</v>
          </cell>
          <cell r="BF118">
            <v>0.13571627767900649</v>
          </cell>
          <cell r="BG118">
            <v>0.14847146388468971</v>
          </cell>
          <cell r="BH118">
            <v>0.14207633683703658</v>
          </cell>
          <cell r="BI118">
            <v>0.15016293691937652</v>
          </cell>
          <cell r="BJ118">
            <v>0.12453375422382139</v>
          </cell>
        </row>
        <row r="119">
          <cell r="D119" t="str">
            <v>% YoY</v>
          </cell>
          <cell r="F119" t="str">
            <v xml:space="preserve">  対前年比</v>
          </cell>
          <cell r="I119">
            <v>1.7674766351766298</v>
          </cell>
          <cell r="J119">
            <v>0.53641341839609225</v>
          </cell>
          <cell r="K119">
            <v>0.67959502128385951</v>
          </cell>
          <cell r="L119">
            <v>2.1739331901091026</v>
          </cell>
          <cell r="M119">
            <v>0.74300734715774408</v>
          </cell>
          <cell r="N119">
            <v>0.20767307726218354</v>
          </cell>
          <cell r="O119">
            <v>8.1822462641520266E-2</v>
          </cell>
          <cell r="P119">
            <v>0.12278044887033945</v>
          </cell>
          <cell r="Q119">
            <v>0.46472433325292051</v>
          </cell>
          <cell r="R119">
            <v>-6.8477015224699733E-2</v>
          </cell>
          <cell r="S119">
            <v>2.1501901319600503E-2</v>
          </cell>
          <cell r="T119">
            <v>5.8718267223647924E-2</v>
          </cell>
          <cell r="U119">
            <v>-1.2594839459584173E-2</v>
          </cell>
          <cell r="V119">
            <v>-6.2018629027343897E-3</v>
          </cell>
          <cell r="W119">
            <v>-7.4164225118964477E-3</v>
          </cell>
          <cell r="AP119">
            <v>7.6407197661531034E-2</v>
          </cell>
          <cell r="AQ119">
            <v>4.0791123540827146E-2</v>
          </cell>
          <cell r="AR119">
            <v>-2.4252587250161328E-2</v>
          </cell>
          <cell r="AS119">
            <v>-3.7579643437057886E-4</v>
          </cell>
          <cell r="AT119">
            <v>1.1137931034482795E-2</v>
          </cell>
          <cell r="AU119">
            <v>-2.3942414385023203E-2</v>
          </cell>
        </row>
        <row r="120">
          <cell r="D120" t="str">
            <v>Fixed Charges</v>
          </cell>
          <cell r="F120" t="str">
            <v>固定費</v>
          </cell>
          <cell r="H120">
            <v>6.3156693999999999E-2</v>
          </cell>
          <cell r="I120">
            <v>0.17478467500000003</v>
          </cell>
          <cell r="J120">
            <v>0.26854152000000003</v>
          </cell>
          <cell r="K120">
            <v>0.45104964399999997</v>
          </cell>
          <cell r="L120">
            <v>0.67955726399999994</v>
          </cell>
          <cell r="M120">
            <v>1.7007816</v>
          </cell>
          <cell r="N120">
            <v>2.0310239999999999</v>
          </cell>
          <cell r="O120">
            <v>2.1377336346272093</v>
          </cell>
          <cell r="P120">
            <v>2.2663846260000002</v>
          </cell>
          <cell r="Q120">
            <v>1.9709889008000003</v>
          </cell>
          <cell r="R120">
            <v>1.9748285715839999</v>
          </cell>
          <cell r="S120">
            <v>2.0338119774643202</v>
          </cell>
          <cell r="T120">
            <v>2.0717433273096963</v>
          </cell>
          <cell r="U120">
            <v>2.0108512182407883</v>
          </cell>
          <cell r="W120">
            <v>1.9654468149953872</v>
          </cell>
          <cell r="Z120">
            <v>2.0121361687878494</v>
          </cell>
          <cell r="AA120">
            <v>2.0618565493645939</v>
          </cell>
        </row>
        <row r="121">
          <cell r="D121" t="str">
            <v>Variable Charges</v>
          </cell>
          <cell r="F121" t="str">
            <v>変動費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0.751966578</v>
          </cell>
          <cell r="M121">
            <v>0.79445227679999997</v>
          </cell>
          <cell r="N121">
            <v>0.98230079999999997</v>
          </cell>
          <cell r="O121">
            <v>1.1331760544043044</v>
          </cell>
          <cell r="P121">
            <v>1.3333486635338969</v>
          </cell>
          <cell r="Q121">
            <v>3.3984516014399997</v>
          </cell>
          <cell r="R121">
            <v>3.0536387791199995</v>
          </cell>
          <cell r="S121">
            <v>3.0517258081939191</v>
          </cell>
          <cell r="T121">
            <v>3.289806743419871</v>
          </cell>
          <cell r="U121">
            <v>3.3221501341357031</v>
          </cell>
          <cell r="W121">
            <v>3.3280758475169812</v>
          </cell>
          <cell r="Z121">
            <v>3.3227149783566214</v>
          </cell>
          <cell r="AA121">
            <v>3.3004752888298716</v>
          </cell>
        </row>
        <row r="122">
          <cell r="D122" t="str">
            <v>Fixed Charge per Subs (yen)</v>
          </cell>
          <cell r="F122" t="str">
            <v>固定費/加入者(円)</v>
          </cell>
          <cell r="H122">
            <v>13982</v>
          </cell>
          <cell r="I122">
            <v>20975</v>
          </cell>
          <cell r="J122">
            <v>14640</v>
          </cell>
          <cell r="K122">
            <v>8636</v>
          </cell>
          <cell r="L122">
            <v>6302</v>
          </cell>
          <cell r="M122">
            <v>10577</v>
          </cell>
          <cell r="N122">
            <v>9690</v>
          </cell>
          <cell r="O122">
            <v>8580.5</v>
          </cell>
          <cell r="P122">
            <v>7894.06</v>
          </cell>
          <cell r="Q122">
            <v>6315.2480000000005</v>
          </cell>
          <cell r="R122">
            <v>5810.0281600000008</v>
          </cell>
          <cell r="S122">
            <v>5403.3261888000006</v>
          </cell>
          <cell r="T122">
            <v>5133.1598793600006</v>
          </cell>
          <cell r="U122">
            <v>4748.1728884080012</v>
          </cell>
          <cell r="W122">
            <v>4392.0599217774015</v>
          </cell>
          <cell r="Z122">
            <v>4304.2187233418535</v>
          </cell>
          <cell r="AA122">
            <v>4218.1343488750163</v>
          </cell>
        </row>
        <row r="123">
          <cell r="D123" t="str">
            <v>% YoY</v>
          </cell>
          <cell r="F123" t="str">
            <v xml:space="preserve">  対前年比</v>
          </cell>
          <cell r="I123">
            <v>0.50014304105278207</v>
          </cell>
          <cell r="J123">
            <v>-0.30202622169249105</v>
          </cell>
          <cell r="K123">
            <v>-0.41010928961748638</v>
          </cell>
          <cell r="L123">
            <v>-0.27026401111625753</v>
          </cell>
          <cell r="M123">
            <v>0.67835607743573467</v>
          </cell>
          <cell r="N123">
            <v>-8.3861208282121624E-2</v>
          </cell>
          <cell r="O123">
            <v>-0.11449948400412802</v>
          </cell>
          <cell r="P123">
            <v>-0.08</v>
          </cell>
          <cell r="Q123">
            <v>-0.2</v>
          </cell>
          <cell r="R123">
            <v>-0.08</v>
          </cell>
          <cell r="S123">
            <v>-7.0000000000000007E-2</v>
          </cell>
          <cell r="T123">
            <v>-0.05</v>
          </cell>
          <cell r="U123">
            <v>-7.4999999999999997E-2</v>
          </cell>
          <cell r="W123">
            <v>-7.4999999999999997E-2</v>
          </cell>
          <cell r="Z123">
            <v>-0.02</v>
          </cell>
          <cell r="AA123">
            <v>-0.02</v>
          </cell>
        </row>
        <row r="124">
          <cell r="D124" t="str">
            <v>Variable Charge per min. (yen)</v>
          </cell>
          <cell r="F124" t="str">
            <v>変動費/分(円)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5.4</v>
          </cell>
          <cell r="M124">
            <v>3.1</v>
          </cell>
          <cell r="N124">
            <v>2.6</v>
          </cell>
          <cell r="O124">
            <v>2.2999999999999998</v>
          </cell>
          <cell r="P124">
            <v>2.093</v>
          </cell>
          <cell r="Q124">
            <v>4.8725499999999995</v>
          </cell>
          <cell r="R124">
            <v>4.3852949999999993</v>
          </cell>
          <cell r="S124">
            <v>4.0344713999999993</v>
          </cell>
          <cell r="T124">
            <v>4.0869195281999993</v>
          </cell>
          <cell r="U124">
            <v>3.9847465399949993</v>
          </cell>
          <cell r="W124">
            <v>3.790657344592264</v>
          </cell>
          <cell r="Z124">
            <v>3.6390310508085735</v>
          </cell>
          <cell r="AA124">
            <v>3.4934698087762306</v>
          </cell>
        </row>
        <row r="125">
          <cell r="D125" t="str">
            <v>% YoY</v>
          </cell>
          <cell r="F125" t="str">
            <v xml:space="preserve">  対前年比</v>
          </cell>
          <cell r="M125">
            <v>-0.42592592592592593</v>
          </cell>
          <cell r="N125">
            <v>-0.16129032258064516</v>
          </cell>
          <cell r="O125">
            <v>-0.11538461538461549</v>
          </cell>
          <cell r="P125">
            <v>-0.09</v>
          </cell>
          <cell r="Q125">
            <v>-0.65</v>
          </cell>
          <cell r="R125">
            <v>-0.1</v>
          </cell>
          <cell r="S125">
            <v>-0.08</v>
          </cell>
          <cell r="T125">
            <v>1.2999999999999999E-2</v>
          </cell>
          <cell r="U125">
            <v>-2.5000000000000001E-2</v>
          </cell>
          <cell r="W125">
            <v>-4.8708040387175772E-2</v>
          </cell>
          <cell r="X125" t="str">
            <v>goal seek</v>
          </cell>
          <cell r="Z125">
            <v>-0.04</v>
          </cell>
          <cell r="AA125">
            <v>-0.04</v>
          </cell>
        </row>
        <row r="127">
          <cell r="B127" t="str">
            <v xml:space="preserve"> </v>
          </cell>
          <cell r="C127" t="str">
            <v>Marketing Costs</v>
          </cell>
          <cell r="E127" t="str">
            <v>営業費</v>
          </cell>
          <cell r="H127">
            <v>0.15162584000000001</v>
          </cell>
          <cell r="I127">
            <v>0.39094499999999999</v>
          </cell>
          <cell r="J127">
            <v>0.84546959999999993</v>
          </cell>
          <cell r="K127">
            <v>2.679211</v>
          </cell>
          <cell r="L127">
            <v>6.0218509999999998</v>
          </cell>
          <cell r="M127">
            <v>7.3587930000000004</v>
          </cell>
          <cell r="N127">
            <v>9.937087</v>
          </cell>
          <cell r="O127">
            <v>12.072924</v>
          </cell>
          <cell r="P127">
            <v>14.074206999999999</v>
          </cell>
          <cell r="Q127">
            <v>14.249606</v>
          </cell>
          <cell r="R127">
            <v>14.869688999999999</v>
          </cell>
          <cell r="S127">
            <v>15.238913999999999</v>
          </cell>
          <cell r="T127">
            <v>15.390934</v>
          </cell>
          <cell r="U127">
            <v>15.108046</v>
          </cell>
          <cell r="V127">
            <v>15.5</v>
          </cell>
          <cell r="W127">
            <v>16.761923622389791</v>
          </cell>
          <cell r="X127">
            <v>1.2619236223897907</v>
          </cell>
          <cell r="Z127">
            <v>17.314345489997262</v>
          </cell>
          <cell r="AA127">
            <v>18.013718690640257</v>
          </cell>
          <cell r="AI127">
            <v>6.644825</v>
          </cell>
          <cell r="AK127">
            <v>7.3601320000000001</v>
          </cell>
          <cell r="AN127">
            <v>7.4309620000000001</v>
          </cell>
          <cell r="AO127">
            <v>7.8079519999999993</v>
          </cell>
          <cell r="AP127">
            <v>7.6159160000000004</v>
          </cell>
          <cell r="AQ127">
            <v>7.7750179999999993</v>
          </cell>
          <cell r="AR127">
            <v>7.3513229999999998</v>
          </cell>
          <cell r="AS127">
            <v>7.756723</v>
          </cell>
          <cell r="AT127">
            <v>7.317431</v>
          </cell>
          <cell r="AU127">
            <v>8.1825690000000009</v>
          </cell>
          <cell r="AV127">
            <v>9.4444926223897916</v>
          </cell>
          <cell r="AY127">
            <v>6.7679689999999999</v>
          </cell>
          <cell r="AZ127">
            <v>0.84794700000000045</v>
          </cell>
          <cell r="BA127">
            <v>3.660666</v>
          </cell>
          <cell r="BB127">
            <v>4.1143519999999993</v>
          </cell>
          <cell r="BC127">
            <v>6.6486510000000001</v>
          </cell>
          <cell r="BD127">
            <v>0.70267199999999974</v>
          </cell>
          <cell r="BE127">
            <v>3.5849459999999995</v>
          </cell>
          <cell r="BF127">
            <v>4.1717770000000014</v>
          </cell>
          <cell r="BG127">
            <v>6.4423630000000003</v>
          </cell>
          <cell r="BH127">
            <v>0.87506799999999973</v>
          </cell>
          <cell r="BI127">
            <v>3.7288690000000004</v>
          </cell>
          <cell r="BJ127">
            <v>4.4536999999999995</v>
          </cell>
        </row>
        <row r="128">
          <cell r="D128" t="str">
            <v>% of svs. revenue</v>
          </cell>
          <cell r="F128" t="str">
            <v>対サービス収入比率</v>
          </cell>
          <cell r="H128">
            <v>0.25963328767123289</v>
          </cell>
          <cell r="I128">
            <v>0.21052504038772213</v>
          </cell>
          <cell r="J128">
            <v>0.2710707277973709</v>
          </cell>
          <cell r="K128">
            <v>0.45096970207035852</v>
          </cell>
          <cell r="L128">
            <v>0.50941976144150236</v>
          </cell>
          <cell r="M128">
            <v>0.44750626368280227</v>
          </cell>
          <cell r="N128">
            <v>0.48787776503173974</v>
          </cell>
          <cell r="O128">
            <v>0.51004115250677107</v>
          </cell>
          <cell r="P128">
            <v>0.54146291093243082</v>
          </cell>
          <cell r="Q128">
            <v>0.49732876462282977</v>
          </cell>
          <cell r="R128">
            <v>0.49582216904295046</v>
          </cell>
          <cell r="S128">
            <v>0.45928683584696267</v>
          </cell>
          <cell r="T128">
            <v>0.44033461797954238</v>
          </cell>
          <cell r="U128">
            <v>0.41330857209983041</v>
          </cell>
          <cell r="V128">
            <v>0.41333333333333333</v>
          </cell>
          <cell r="W128">
            <v>0.41333333333333333</v>
          </cell>
          <cell r="AN128">
            <v>0.45130225751276948</v>
          </cell>
          <cell r="AO128">
            <v>0.46715278855971215</v>
          </cell>
          <cell r="AP128">
            <v>0.43363979600028923</v>
          </cell>
          <cell r="AQ128">
            <v>0.44709593604248504</v>
          </cell>
          <cell r="AR128">
            <v>0.40276814641159542</v>
          </cell>
          <cell r="AS128">
            <v>0.42382024790080736</v>
          </cell>
          <cell r="AT128">
            <v>0.38972167884362002</v>
          </cell>
          <cell r="AU128">
            <v>0.43701067034067648</v>
          </cell>
          <cell r="AV128">
            <v>0.49267764521045931</v>
          </cell>
        </row>
        <row r="129">
          <cell r="D129" t="str">
            <v>% YoY</v>
          </cell>
          <cell r="F129" t="str">
            <v xml:space="preserve">  対前年比</v>
          </cell>
          <cell r="I129">
            <v>1.5783533993941927</v>
          </cell>
          <cell r="J129">
            <v>1.1626305490542146</v>
          </cell>
          <cell r="K129">
            <v>2.1689028203970908</v>
          </cell>
          <cell r="L129">
            <v>1.2476210347001411</v>
          </cell>
          <cell r="M129">
            <v>0.22201512458544737</v>
          </cell>
          <cell r="N129">
            <v>0.350369143417949</v>
          </cell>
          <cell r="O129">
            <v>0.21493592639372094</v>
          </cell>
          <cell r="P129">
            <v>0.16576622200222579</v>
          </cell>
          <cell r="Q129">
            <v>1.2462442821822961E-2</v>
          </cell>
          <cell r="R129">
            <v>4.3515799664916921E-2</v>
          </cell>
          <cell r="S129">
            <v>2.4830714347825245E-2</v>
          </cell>
          <cell r="T129">
            <v>9.9757764890595624E-3</v>
          </cell>
          <cell r="U129">
            <v>-1.8380171079935725E-2</v>
          </cell>
          <cell r="V129">
            <v>2.5943394665332686E-2</v>
          </cell>
          <cell r="AP129">
            <v>2.4889644167202185E-2</v>
          </cell>
          <cell r="AQ129">
            <v>-4.2180074877509188E-3</v>
          </cell>
          <cell r="AR129">
            <v>-3.4742111126225717E-2</v>
          </cell>
          <cell r="AS129">
            <v>-2.3530492148056137E-3</v>
          </cell>
          <cell r="AT129">
            <v>-4.6103266037963442E-3</v>
          </cell>
          <cell r="AU129">
            <v>5.4900245889920374E-2</v>
          </cell>
        </row>
        <row r="130">
          <cell r="D130" t="str">
            <v>Dealer Incentives</v>
          </cell>
          <cell r="E130" t="str">
            <v xml:space="preserve">  販売奨励金</v>
          </cell>
          <cell r="H130">
            <v>4.3001840000000006E-2</v>
          </cell>
          <cell r="I130">
            <v>4.5543E-2</v>
          </cell>
          <cell r="J130">
            <v>0.39633359999999995</v>
          </cell>
          <cell r="K130">
            <v>1.7365402399999998</v>
          </cell>
          <cell r="L130">
            <v>3.8830430799999993</v>
          </cell>
          <cell r="M130">
            <v>5.8576567008000007</v>
          </cell>
          <cell r="N130">
            <v>7.4462844800000001</v>
          </cell>
          <cell r="O130">
            <v>8.3913095417678711</v>
          </cell>
          <cell r="P130">
            <v>8.863445511938508</v>
          </cell>
          <cell r="Q130">
            <v>7.7798150599999998</v>
          </cell>
          <cell r="R130">
            <v>9.2106207999999974</v>
          </cell>
          <cell r="S130">
            <v>9.0194960399999999</v>
          </cell>
          <cell r="T130">
            <v>9.0193648000000017</v>
          </cell>
          <cell r="U130">
            <v>9.0058116600000009</v>
          </cell>
          <cell r="W130">
            <v>8.9592227999999992</v>
          </cell>
          <cell r="Z130">
            <v>8.9537237879999978</v>
          </cell>
          <cell r="AA130">
            <v>9.1008868342799989</v>
          </cell>
          <cell r="AU130">
            <v>4.4568957000000005</v>
          </cell>
          <cell r="AV130">
            <v>4.9570238999999994</v>
          </cell>
        </row>
        <row r="131">
          <cell r="D131" t="str">
            <v xml:space="preserve">   New Addition</v>
          </cell>
          <cell r="F131" t="str">
            <v>新規</v>
          </cell>
          <cell r="H131">
            <v>4.3001840000000006E-2</v>
          </cell>
          <cell r="I131">
            <v>4.5543E-2</v>
          </cell>
          <cell r="J131">
            <v>0.39633359999999995</v>
          </cell>
          <cell r="K131">
            <v>1.7365402399999998</v>
          </cell>
          <cell r="L131">
            <v>3.8830430799999993</v>
          </cell>
          <cell r="M131">
            <v>4.3716454752000011</v>
          </cell>
          <cell r="N131">
            <v>4.6676604799999994</v>
          </cell>
          <cell r="O131">
            <v>4.8257620217678712</v>
          </cell>
          <cell r="P131">
            <v>5.2602438368024593</v>
          </cell>
          <cell r="Q131">
            <v>3.8404011199999997</v>
          </cell>
          <cell r="R131">
            <v>3.952359999999997</v>
          </cell>
          <cell r="S131">
            <v>4.3513094399999996</v>
          </cell>
          <cell r="T131">
            <v>4.181872000000002</v>
          </cell>
          <cell r="U131">
            <v>3.47293998</v>
          </cell>
          <cell r="W131">
            <v>3.5164007999999995</v>
          </cell>
          <cell r="Z131">
            <v>3.3850337879999981</v>
          </cell>
          <cell r="AA131">
            <v>3.4742975542799988</v>
          </cell>
          <cell r="AU131">
            <v>1.7133780000000003</v>
          </cell>
          <cell r="AV131">
            <v>2.2135061999999994</v>
          </cell>
        </row>
        <row r="132">
          <cell r="D132" t="str">
            <v xml:space="preserve">   Re-purchase</v>
          </cell>
          <cell r="F132" t="str">
            <v>買換</v>
          </cell>
          <cell r="M132">
            <v>1.4860112255999998</v>
          </cell>
          <cell r="N132">
            <v>2.7786240000000006</v>
          </cell>
          <cell r="O132">
            <v>3.5655475199999995</v>
          </cell>
          <cell r="P132">
            <v>3.6032016751360492</v>
          </cell>
          <cell r="Q132">
            <v>3.9394139400000001</v>
          </cell>
          <cell r="R132">
            <v>5.2582608000000004</v>
          </cell>
          <cell r="S132">
            <v>4.6681865999999994</v>
          </cell>
          <cell r="T132">
            <v>4.8374927999999988</v>
          </cell>
          <cell r="U132">
            <v>5.5328716800000004</v>
          </cell>
          <cell r="W132">
            <v>5.4428219999999996</v>
          </cell>
          <cell r="Z132">
            <v>5.5686900000000001</v>
          </cell>
          <cell r="AA132">
            <v>5.6265892800000001</v>
          </cell>
          <cell r="AU132">
            <v>2.7435177000000004</v>
          </cell>
          <cell r="AV132">
            <v>2.7435177000000004</v>
          </cell>
        </row>
        <row r="133">
          <cell r="D133" t="str">
            <v xml:space="preserve">   New Addition per Subs (yen)</v>
          </cell>
          <cell r="F133" t="str">
            <v>新規(単金)</v>
          </cell>
          <cell r="H133">
            <v>8500</v>
          </cell>
          <cell r="I133">
            <v>8500</v>
          </cell>
          <cell r="J133">
            <v>30000</v>
          </cell>
          <cell r="K133">
            <v>41000</v>
          </cell>
          <cell r="L133">
            <v>46000</v>
          </cell>
          <cell r="M133">
            <v>46000</v>
          </cell>
          <cell r="N133">
            <v>46000</v>
          </cell>
          <cell r="O133">
            <v>46000</v>
          </cell>
          <cell r="P133">
            <v>46000</v>
          </cell>
          <cell r="Q133">
            <v>41000</v>
          </cell>
          <cell r="R133">
            <v>50000</v>
          </cell>
          <cell r="S133">
            <v>48000</v>
          </cell>
          <cell r="T133">
            <v>47000</v>
          </cell>
          <cell r="U133">
            <v>47000</v>
          </cell>
          <cell r="W133">
            <v>44000</v>
          </cell>
          <cell r="Z133">
            <v>43000</v>
          </cell>
          <cell r="AA133">
            <v>42000</v>
          </cell>
          <cell r="AU133">
            <v>43500</v>
          </cell>
          <cell r="AV133">
            <v>43500</v>
          </cell>
        </row>
        <row r="134">
          <cell r="D134" t="str">
            <v xml:space="preserve">   Re-purchase per Subs (yen)</v>
          </cell>
          <cell r="F134" t="str">
            <v>買換(単金)</v>
          </cell>
          <cell r="M134">
            <v>33000</v>
          </cell>
          <cell r="N134">
            <v>32000</v>
          </cell>
          <cell r="O134">
            <v>32000</v>
          </cell>
          <cell r="P134">
            <v>31800</v>
          </cell>
          <cell r="Q134">
            <v>31500</v>
          </cell>
          <cell r="R134">
            <v>36000</v>
          </cell>
          <cell r="S134">
            <v>35000</v>
          </cell>
          <cell r="T134">
            <v>35000</v>
          </cell>
          <cell r="U134">
            <v>34000</v>
          </cell>
          <cell r="W134">
            <v>31500</v>
          </cell>
          <cell r="Z134">
            <v>30500</v>
          </cell>
          <cell r="AA134">
            <v>29500</v>
          </cell>
          <cell r="AU134">
            <v>30500</v>
          </cell>
          <cell r="AV134">
            <v>30500</v>
          </cell>
        </row>
        <row r="135">
          <cell r="S135">
            <v>40260.387849718056</v>
          </cell>
          <cell r="T135">
            <v>39699.641815346877</v>
          </cell>
          <cell r="U135">
            <v>38059.609288767417</v>
          </cell>
          <cell r="W135">
            <v>35453.118285186509</v>
          </cell>
          <cell r="X135" t="str">
            <v>加重平均を約35000円に</v>
          </cell>
          <cell r="Z135">
            <v>34265.843810991275</v>
          </cell>
          <cell r="AU135">
            <v>34458.917390988361</v>
          </cell>
          <cell r="AV135">
            <v>35196.986436764309</v>
          </cell>
        </row>
        <row r="136">
          <cell r="F136" t="str">
            <v>新規＋買換（会社公表単金）</v>
          </cell>
          <cell r="S136">
            <v>39600</v>
          </cell>
          <cell r="T136">
            <v>39300</v>
          </cell>
          <cell r="U136">
            <v>35600</v>
          </cell>
          <cell r="V136">
            <v>33500</v>
          </cell>
        </row>
        <row r="137">
          <cell r="F137" t="str">
            <v>販売奨励金(単金×販売台数)</v>
          </cell>
          <cell r="S137">
            <v>8.9496000000000002</v>
          </cell>
          <cell r="T137">
            <v>8.9210999999999991</v>
          </cell>
          <cell r="U137">
            <v>8.4727999999999994</v>
          </cell>
          <cell r="V137">
            <v>7.7050000000000001</v>
          </cell>
        </row>
        <row r="138">
          <cell r="D138" t="str">
            <v xml:space="preserve">   New Addition (000s)</v>
          </cell>
          <cell r="F138" t="str">
            <v>新規(対象台数)</v>
          </cell>
          <cell r="H138">
            <v>5.0590400000000004</v>
          </cell>
          <cell r="I138">
            <v>5.3579999999999997</v>
          </cell>
          <cell r="J138">
            <v>13.211119999999999</v>
          </cell>
          <cell r="K138">
            <v>42.354639999999996</v>
          </cell>
          <cell r="L138">
            <v>84.413979999999981</v>
          </cell>
          <cell r="M138">
            <v>95.035771200000028</v>
          </cell>
          <cell r="N138">
            <v>101.47087999999998</v>
          </cell>
          <cell r="O138">
            <v>104.90787003843198</v>
          </cell>
          <cell r="P138">
            <v>114.35312688700998</v>
          </cell>
          <cell r="Q138">
            <v>93.668319999999994</v>
          </cell>
          <cell r="R138">
            <v>79.047199999999947</v>
          </cell>
          <cell r="S138">
            <v>90.65227999999999</v>
          </cell>
          <cell r="T138">
            <v>88.976000000000042</v>
          </cell>
          <cell r="U138">
            <v>73.892340000000004</v>
          </cell>
          <cell r="V138">
            <v>68.421000000000006</v>
          </cell>
          <cell r="W138">
            <v>79.918199999999985</v>
          </cell>
          <cell r="Z138">
            <v>78.721715999999958</v>
          </cell>
          <cell r="AA138">
            <v>82.721370339999979</v>
          </cell>
          <cell r="AT138">
            <v>29.033000000000005</v>
          </cell>
          <cell r="AU138">
            <v>39.388000000000005</v>
          </cell>
          <cell r="AV138">
            <v>50.885199999999983</v>
          </cell>
        </row>
        <row r="139">
          <cell r="D139" t="str">
            <v xml:space="preserve">   Re-purchase (000s)</v>
          </cell>
          <cell r="F139" t="str">
            <v>買換(対象台数)</v>
          </cell>
          <cell r="M139">
            <v>45.030643199999993</v>
          </cell>
          <cell r="N139">
            <v>86.832000000000008</v>
          </cell>
          <cell r="O139">
            <v>111.42335999999999</v>
          </cell>
          <cell r="P139">
            <v>113.30822877786318</v>
          </cell>
          <cell r="Q139">
            <v>125.06076</v>
          </cell>
          <cell r="R139">
            <v>146.06280000000001</v>
          </cell>
          <cell r="S139">
            <v>133.37675999999999</v>
          </cell>
          <cell r="T139">
            <v>138.21407999999997</v>
          </cell>
          <cell r="U139">
            <v>162.73152000000002</v>
          </cell>
          <cell r="V139">
            <v>172.78800000000001</v>
          </cell>
          <cell r="W139">
            <v>172.78800000000001</v>
          </cell>
          <cell r="Z139">
            <v>182.58</v>
          </cell>
          <cell r="AA139">
            <v>190.73184000000001</v>
          </cell>
          <cell r="AU139">
            <v>89.951400000000007</v>
          </cell>
          <cell r="AV139">
            <v>89.951400000000007</v>
          </cell>
        </row>
        <row r="141">
          <cell r="D141" t="str">
            <v>Other</v>
          </cell>
          <cell r="E141" t="str">
            <v xml:space="preserve">  その他費用</v>
          </cell>
          <cell r="H141">
            <v>0.108624</v>
          </cell>
          <cell r="I141">
            <v>0.34540199999999999</v>
          </cell>
          <cell r="J141">
            <v>0.44913599999999998</v>
          </cell>
          <cell r="K141">
            <v>0.94224259999999993</v>
          </cell>
          <cell r="L141">
            <v>2.1384189</v>
          </cell>
          <cell r="M141">
            <v>2.0012347999999998</v>
          </cell>
          <cell r="N141">
            <v>3.3851591069999998</v>
          </cell>
          <cell r="O141">
            <v>4.5849739130000007</v>
          </cell>
          <cell r="P141">
            <v>5.4881960299285497</v>
          </cell>
          <cell r="Q141">
            <v>6.4392110270489331</v>
          </cell>
          <cell r="R141">
            <v>5.6753606935999379</v>
          </cell>
          <cell r="S141">
            <v>5.9233095423072895</v>
          </cell>
          <cell r="T141">
            <v>6.3855641889846284</v>
          </cell>
          <cell r="U141">
            <v>6.1008097779217652</v>
          </cell>
          <cell r="W141">
            <v>7.8027008223897925</v>
          </cell>
          <cell r="Z141">
            <v>8.360621701997264</v>
          </cell>
          <cell r="AA141">
            <v>8.912831856360258</v>
          </cell>
          <cell r="AU141">
            <v>0</v>
          </cell>
          <cell r="AV141">
            <v>3.9371837100348035</v>
          </cell>
        </row>
        <row r="142">
          <cell r="D142" t="str">
            <v xml:space="preserve">   (per Subs)</v>
          </cell>
          <cell r="F142" t="str">
            <v xml:space="preserve"> (１加入者当り)</v>
          </cell>
          <cell r="H142">
            <v>48095.638698251052</v>
          </cell>
          <cell r="I142">
            <v>53759.066147859914</v>
          </cell>
          <cell r="J142">
            <v>33673.414304993254</v>
          </cell>
          <cell r="K142">
            <v>26703.015360199508</v>
          </cell>
          <cell r="L142">
            <v>26720.049231230598</v>
          </cell>
          <cell r="M142">
            <v>14899.452038476427</v>
          </cell>
          <cell r="N142">
            <v>18278.396906047517</v>
          </cell>
          <cell r="O142">
            <v>19989.484451021912</v>
          </cell>
          <cell r="P142">
            <v>20469.232077846438</v>
          </cell>
          <cell r="Q142">
            <v>21492.693681738761</v>
          </cell>
          <cell r="R142">
            <v>17409.081882208397</v>
          </cell>
          <cell r="S142">
            <v>16538.627788097976</v>
          </cell>
          <cell r="T142">
            <v>16373.241510216996</v>
          </cell>
          <cell r="U142">
            <v>14752.290600705513</v>
          </cell>
          <cell r="W142">
            <v>17916.649419953599</v>
          </cell>
          <cell r="X142" t="str">
            <v>goal seek</v>
          </cell>
          <cell r="Z142">
            <v>18274.982408352673</v>
          </cell>
          <cell r="AA142">
            <v>18640.482056519726</v>
          </cell>
          <cell r="AU142">
            <v>0</v>
          </cell>
          <cell r="AV142">
            <v>17916.649419953599</v>
          </cell>
        </row>
        <row r="143">
          <cell r="D143" t="str">
            <v xml:space="preserve">      % YoY</v>
          </cell>
          <cell r="G143" t="str">
            <v>対前年比</v>
          </cell>
          <cell r="J143">
            <v>-0.37362352589278092</v>
          </cell>
          <cell r="K143">
            <v>-0.20700006484819511</v>
          </cell>
          <cell r="L143">
            <v>6.3790065658575479E-4</v>
          </cell>
          <cell r="M143">
            <v>-0.4423868043977317</v>
          </cell>
          <cell r="N143">
            <v>0.22678316349119987</v>
          </cell>
          <cell r="O143">
            <v>9.3612560979473569E-2</v>
          </cell>
          <cell r="P143">
            <v>2.4000000000000021E-2</v>
          </cell>
          <cell r="Q143">
            <v>0.05</v>
          </cell>
          <cell r="R143">
            <v>-0.19</v>
          </cell>
          <cell r="S143">
            <v>-0.05</v>
          </cell>
          <cell r="T143">
            <v>-0.01</v>
          </cell>
          <cell r="U143">
            <v>-9.9000000000000005E-2</v>
          </cell>
          <cell r="W143">
            <v>0.21449949061447809</v>
          </cell>
          <cell r="Z143">
            <v>0.02</v>
          </cell>
          <cell r="AA143">
            <v>0.02</v>
          </cell>
          <cell r="AW143" t="str">
            <v>高めだが、社長ｺﾒﾝﾄ「ｼｮｯﾌﾟ等販促費増」に一致</v>
          </cell>
        </row>
        <row r="144">
          <cell r="D144" t="str">
            <v xml:space="preserve">   (% of Total Service Rev)</v>
          </cell>
          <cell r="F144" t="str">
            <v xml:space="preserve"> (対電気通信収入比率)</v>
          </cell>
          <cell r="H144">
            <v>0.186</v>
          </cell>
          <cell r="I144">
            <v>0.186</v>
          </cell>
          <cell r="J144">
            <v>0.14399999999999999</v>
          </cell>
          <cell r="K144">
            <v>0.15859999999999999</v>
          </cell>
          <cell r="L144">
            <v>0.18090000000000001</v>
          </cell>
          <cell r="M144">
            <v>0.1217</v>
          </cell>
          <cell r="N144">
            <v>0.16619999999999999</v>
          </cell>
          <cell r="O144">
            <v>0.19370000000000001</v>
          </cell>
          <cell r="P144">
            <v>0.2111418851614818</v>
          </cell>
          <cell r="Q144">
            <v>0.22473637974467145</v>
          </cell>
          <cell r="R144">
            <v>0.18924199754290927</v>
          </cell>
          <cell r="S144">
            <v>0.17852309537467276</v>
          </cell>
          <cell r="T144">
            <v>0.18269098988666918</v>
          </cell>
          <cell r="U144">
            <v>0.16689894761807902</v>
          </cell>
          <cell r="W144">
            <v>0.20562772120410708</v>
          </cell>
          <cell r="Z144">
            <v>0.21179169493088015</v>
          </cell>
          <cell r="AA144">
            <v>0.2177325233162716</v>
          </cell>
          <cell r="AU144">
            <v>0</v>
          </cell>
          <cell r="AV144">
            <v>0.20538555924353066</v>
          </cell>
        </row>
        <row r="146">
          <cell r="C146" t="str">
            <v>Maintenance</v>
          </cell>
          <cell r="E146" t="str">
            <v>施設保全費・管理費</v>
          </cell>
          <cell r="H146">
            <v>8.7599999999999997E-2</v>
          </cell>
          <cell r="I146">
            <v>0.55017400000000005</v>
          </cell>
          <cell r="J146">
            <v>0.26274744865864624</v>
          </cell>
          <cell r="K146">
            <v>1.143521</v>
          </cell>
          <cell r="L146">
            <v>0.99581198800700776</v>
          </cell>
          <cell r="M146">
            <v>1.445892</v>
          </cell>
          <cell r="N146">
            <v>1.6924809999999999</v>
          </cell>
          <cell r="O146">
            <v>1.994024</v>
          </cell>
          <cell r="P146">
            <v>2.4029030000000002</v>
          </cell>
          <cell r="Q146">
            <v>2.567555</v>
          </cell>
          <cell r="R146">
            <v>3.2060240000000002</v>
          </cell>
          <cell r="S146">
            <v>2.9049679999999998</v>
          </cell>
          <cell r="T146">
            <v>2.9077310000000001</v>
          </cell>
          <cell r="U146">
            <v>3.3088870000000004</v>
          </cell>
          <cell r="V146">
            <v>2.9</v>
          </cell>
          <cell r="W146">
            <v>2.9344723564737527</v>
          </cell>
          <cell r="X146">
            <v>3.4472356473752797E-2</v>
          </cell>
          <cell r="Z146">
            <v>3.1317374771230519</v>
          </cell>
          <cell r="AA146">
            <v>3.3293617015787689</v>
          </cell>
          <cell r="AI146">
            <v>1.217465</v>
          </cell>
          <cell r="AK146">
            <v>1.3125360000000001</v>
          </cell>
          <cell r="AN146">
            <v>1.4398550000000001</v>
          </cell>
          <cell r="AO146">
            <v>1.4651129999999997</v>
          </cell>
          <cell r="AP146">
            <v>1.4812829999999999</v>
          </cell>
          <cell r="AQ146">
            <v>1.4264480000000002</v>
          </cell>
          <cell r="AR146">
            <v>1.4925139999999999</v>
          </cell>
          <cell r="AS146">
            <v>1.8163730000000005</v>
          </cell>
          <cell r="AT146">
            <v>1.3588789999999999</v>
          </cell>
          <cell r="AU146">
            <v>1.541121</v>
          </cell>
          <cell r="AV146">
            <v>1.5755933564737528</v>
          </cell>
          <cell r="AY146">
            <v>0.75224200000000008</v>
          </cell>
          <cell r="AZ146">
            <v>0.72904099999999983</v>
          </cell>
          <cell r="BA146">
            <v>0.74585700000000044</v>
          </cell>
          <cell r="BB146">
            <v>0.68059099999999972</v>
          </cell>
          <cell r="BC146">
            <v>0.73846600000000007</v>
          </cell>
          <cell r="BD146">
            <v>0.75404799999999983</v>
          </cell>
          <cell r="BE146">
            <v>0.71305499999999977</v>
          </cell>
          <cell r="BF146">
            <v>1.1033180000000007</v>
          </cell>
          <cell r="BG146">
            <v>0.67840300000000009</v>
          </cell>
          <cell r="BH146">
            <v>0.68047599999999986</v>
          </cell>
          <cell r="BI146">
            <v>0.69003100000000028</v>
          </cell>
          <cell r="BJ146">
            <v>0.85108999999999968</v>
          </cell>
        </row>
        <row r="147">
          <cell r="D147" t="str">
            <v>% of svs. revenue</v>
          </cell>
          <cell r="F147" t="str">
            <v>対サービス収入比率</v>
          </cell>
          <cell r="H147">
            <v>0.15</v>
          </cell>
          <cell r="I147">
            <v>0.15</v>
          </cell>
          <cell r="J147">
            <v>8.4240926148972814E-2</v>
          </cell>
          <cell r="K147">
            <v>0.19247954889749203</v>
          </cell>
          <cell r="L147">
            <v>8.4240926148972828E-2</v>
          </cell>
          <cell r="M147">
            <v>8.792824130381903E-2</v>
          </cell>
          <cell r="N147">
            <v>8.3095161352485278E-2</v>
          </cell>
          <cell r="O147">
            <v>8.4240926148972828E-2</v>
          </cell>
          <cell r="P147">
            <v>9.2444487498888644E-2</v>
          </cell>
          <cell r="Q147">
            <v>8.9610825467817817E-2</v>
          </cell>
          <cell r="R147">
            <v>0.10690322936032869</v>
          </cell>
          <cell r="S147">
            <v>8.7553060602394595E-2</v>
          </cell>
          <cell r="T147">
            <v>8.3190183199555845E-2</v>
          </cell>
          <cell r="U147">
            <v>9.0520730557061557E-2</v>
          </cell>
          <cell r="V147">
            <v>7.7333333333333337E-2</v>
          </cell>
          <cell r="W147">
            <v>7.7333333333333337E-2</v>
          </cell>
          <cell r="Z147">
            <v>7.9333333333333339E-2</v>
          </cell>
          <cell r="AA147">
            <v>8.1333333333333341E-2</v>
          </cell>
          <cell r="AI147">
            <v>9.4913851217423059E-2</v>
          </cell>
          <cell r="AK147">
            <v>8.7542792244341555E-2</v>
          </cell>
          <cell r="AP147">
            <v>8.4342219365168475E-2</v>
          </cell>
          <cell r="AQ147">
            <v>8.2026704475273354E-2</v>
          </cell>
          <cell r="AR147">
            <v>8.1772641097848084E-2</v>
          </cell>
          <cell r="AS147">
            <v>9.9244958875073064E-2</v>
          </cell>
          <cell r="AT147">
            <v>7.2373023432040495E-2</v>
          </cell>
          <cell r="AU147">
            <v>8.2307441744285142E-2</v>
          </cell>
          <cell r="AV147">
            <v>8.2191776277793435E-2</v>
          </cell>
        </row>
        <row r="148">
          <cell r="D148" t="str">
            <v>% YoY</v>
          </cell>
          <cell r="F148" t="str">
            <v xml:space="preserve">  対前年比</v>
          </cell>
          <cell r="I148">
            <v>5.2805251141552523</v>
          </cell>
          <cell r="J148">
            <v>-0.52242845234662805</v>
          </cell>
          <cell r="K148">
            <v>3.3521678548651819</v>
          </cell>
          <cell r="L148">
            <v>-0.12917035366468321</v>
          </cell>
          <cell r="M148">
            <v>0.45197287983424528</v>
          </cell>
          <cell r="N148">
            <v>0.17054454966207699</v>
          </cell>
          <cell r="O148">
            <v>0.17816625415588128</v>
          </cell>
          <cell r="P148">
            <v>0.20505219596153323</v>
          </cell>
          <cell r="Q148">
            <v>6.8522116789566434E-2</v>
          </cell>
          <cell r="R148">
            <v>0.24866809084907637</v>
          </cell>
          <cell r="S148">
            <v>-9.3903227174843451E-2</v>
          </cell>
          <cell r="T148">
            <v>9.5112923791251802E-4</v>
          </cell>
          <cell r="U148">
            <v>0.13796186786191722</v>
          </cell>
          <cell r="V148">
            <v>-0.12357236738516619</v>
          </cell>
          <cell r="AP148">
            <v>2.8772341659403011E-2</v>
          </cell>
          <cell r="AQ148">
            <v>-2.6390455889750197E-2</v>
          </cell>
          <cell r="AR148">
            <v>7.5819407905173275E-3</v>
          </cell>
          <cell r="AS148">
            <v>0.27335381310780371</v>
          </cell>
          <cell r="AT148">
            <v>-8.9536848565574534E-2</v>
          </cell>
          <cell r="AU148">
            <v>-0.15153935893123294</v>
          </cell>
        </row>
        <row r="150">
          <cell r="C150" t="str">
            <v>Enterprise Taxes</v>
          </cell>
          <cell r="E150" t="str">
            <v>事業税等</v>
          </cell>
          <cell r="H150">
            <v>3.1E-2</v>
          </cell>
          <cell r="I150">
            <v>0.1</v>
          </cell>
          <cell r="J150">
            <v>0.21099999999999999</v>
          </cell>
          <cell r="K150">
            <v>0.432</v>
          </cell>
          <cell r="L150">
            <v>0.51500000000000001</v>
          </cell>
          <cell r="M150">
            <v>0.46139599999999997</v>
          </cell>
          <cell r="N150">
            <v>0.22007599999999999</v>
          </cell>
          <cell r="O150">
            <v>0.32486799999999999</v>
          </cell>
          <cell r="P150">
            <v>0.359126</v>
          </cell>
          <cell r="Q150">
            <v>0.347138</v>
          </cell>
          <cell r="R150">
            <v>0.38971899999999998</v>
          </cell>
          <cell r="S150">
            <v>0.32502199999999998</v>
          </cell>
          <cell r="T150">
            <v>0.37045699999999998</v>
          </cell>
          <cell r="U150">
            <v>0.376031</v>
          </cell>
          <cell r="V150">
            <v>0.4</v>
          </cell>
          <cell r="W150">
            <v>0.36439193653139512</v>
          </cell>
          <cell r="X150">
            <v>-3.56080634686049E-2</v>
          </cell>
          <cell r="Z150">
            <v>0.49128418463752982</v>
          </cell>
          <cell r="AA150">
            <v>0.50612256137710188</v>
          </cell>
          <cell r="AI150">
            <v>0.18646299999999999</v>
          </cell>
          <cell r="AK150">
            <v>0.179175</v>
          </cell>
          <cell r="AN150">
            <v>0.161971</v>
          </cell>
          <cell r="AO150">
            <v>0.16305099999999997</v>
          </cell>
          <cell r="AP150">
            <v>0.18746499999999999</v>
          </cell>
          <cell r="AQ150">
            <v>0.18299199999999999</v>
          </cell>
          <cell r="AR150">
            <v>0.192685</v>
          </cell>
          <cell r="AS150">
            <v>0.18334600000000001</v>
          </cell>
          <cell r="AT150">
            <v>0.17672299999999999</v>
          </cell>
          <cell r="AU150">
            <v>0.22327700000000003</v>
          </cell>
          <cell r="AV150">
            <v>0.18766893653139513</v>
          </cell>
          <cell r="AY150">
            <v>9.1845999999999997E-2</v>
          </cell>
          <cell r="AZ150">
            <v>9.5618999999999996E-2</v>
          </cell>
          <cell r="BA150">
            <v>9.0936000000000003E-2</v>
          </cell>
          <cell r="BB150">
            <v>9.2055999999999985E-2</v>
          </cell>
          <cell r="BC150">
            <v>9.4242999999999993E-2</v>
          </cell>
          <cell r="BD150">
            <v>9.8442000000000002E-2</v>
          </cell>
          <cell r="BE150">
            <v>9.6168000000000031E-2</v>
          </cell>
          <cell r="BF150">
            <v>8.7177999999999978E-2</v>
          </cell>
          <cell r="BG150">
            <v>8.8777999999999996E-2</v>
          </cell>
          <cell r="BH150">
            <v>8.7944999999999995E-2</v>
          </cell>
          <cell r="BI150">
            <v>9.2194000000000026E-2</v>
          </cell>
          <cell r="BJ150">
            <v>0.13108300000000001</v>
          </cell>
        </row>
        <row r="151">
          <cell r="D151" t="str">
            <v xml:space="preserve">  (% of Total Service Rev)</v>
          </cell>
          <cell r="F151" t="str">
            <v xml:space="preserve"> (対営業利益比率)</v>
          </cell>
          <cell r="H151">
            <v>-5.5735346997482914E-2</v>
          </cell>
          <cell r="I151">
            <v>0.25349185023701487</v>
          </cell>
          <cell r="J151">
            <v>0.25038744787550399</v>
          </cell>
          <cell r="K151">
            <v>0.41005157917317658</v>
          </cell>
          <cell r="L151">
            <v>0.68896413239348819</v>
          </cell>
          <cell r="M151">
            <v>0.30709880959908414</v>
          </cell>
          <cell r="N151">
            <v>0.12195785594547041</v>
          </cell>
          <cell r="O151">
            <v>0.7707480717537728</v>
          </cell>
          <cell r="P151">
            <v>0.13248679747145986</v>
          </cell>
          <cell r="Q151">
            <v>0.16204107391923758</v>
          </cell>
          <cell r="R151">
            <v>0.13907414749420016</v>
          </cell>
          <cell r="S151">
            <v>5.0166921060052529E-2</v>
          </cell>
          <cell r="T151">
            <v>4.8037389745932461E-2</v>
          </cell>
          <cell r="U151">
            <v>3.8796711878305572E-2</v>
          </cell>
          <cell r="V151">
            <v>3.6697247706422013E-2</v>
          </cell>
          <cell r="W151">
            <v>3.6697247706422013E-2</v>
          </cell>
          <cell r="Z151">
            <v>0.01</v>
          </cell>
          <cell r="AA151">
            <v>0.01</v>
          </cell>
          <cell r="AP151">
            <v>8.420709451677574E-3</v>
          </cell>
          <cell r="AQ151">
            <v>8.1986478539347492E-3</v>
          </cell>
          <cell r="AR151">
            <v>8.416634801523621E-3</v>
          </cell>
          <cell r="AS151">
            <v>7.9084049134717071E-3</v>
          </cell>
          <cell r="AT151">
            <v>7.6641271508804745E-3</v>
          </cell>
          <cell r="AU151">
            <v>9.4044884037831449E-3</v>
          </cell>
          <cell r="AV151">
            <v>7.6190159501470902E-3</v>
          </cell>
        </row>
        <row r="152">
          <cell r="C152" t="str">
            <v xml:space="preserve">             % Total Service Rev Margin</v>
          </cell>
          <cell r="D152" t="str">
            <v>% of svs. revenue</v>
          </cell>
          <cell r="F152" t="str">
            <v>対サービス収入比率</v>
          </cell>
          <cell r="H152">
            <v>5.3082191780821922E-2</v>
          </cell>
          <cell r="I152">
            <v>5.3850296176628974E-2</v>
          </cell>
          <cell r="J152">
            <v>6.7649887784546323E-2</v>
          </cell>
          <cell r="K152">
            <v>7.2715031139538797E-2</v>
          </cell>
          <cell r="L152">
            <v>4.3566534134168007E-2</v>
          </cell>
          <cell r="M152">
            <v>2.8058623206032595E-2</v>
          </cell>
          <cell r="N152">
            <v>1.08049961741429E-2</v>
          </cell>
          <cell r="O152">
            <v>1.3724599701991804E-2</v>
          </cell>
          <cell r="P152">
            <v>1.3816295962644302E-2</v>
          </cell>
          <cell r="Q152">
            <v>1.2115542892458912E-2</v>
          </cell>
          <cell r="R152">
            <v>1.2994980587505874E-2</v>
          </cell>
          <cell r="S152">
            <v>9.7958637971611029E-3</v>
          </cell>
          <cell r="T152">
            <v>1.0598774679486465E-2</v>
          </cell>
          <cell r="U152">
            <v>1.0287024256827874E-2</v>
          </cell>
          <cell r="V152">
            <v>1.0666666666666668E-2</v>
          </cell>
          <cell r="W152">
            <v>9.6029676441129145E-3</v>
          </cell>
          <cell r="AP152">
            <v>1.0673999602568388E-2</v>
          </cell>
          <cell r="AQ152">
            <v>1.0522802587503518E-2</v>
          </cell>
          <cell r="AR152">
            <v>1.0556927003658833E-2</v>
          </cell>
          <cell r="AS152">
            <v>1.0017857692175088E-2</v>
          </cell>
          <cell r="AT152">
            <v>9.4121535618553916E-3</v>
          </cell>
        </row>
        <row r="153">
          <cell r="D153" t="str">
            <v>% YoY</v>
          </cell>
          <cell r="F153" t="str">
            <v xml:space="preserve">  対前年比</v>
          </cell>
          <cell r="I153">
            <v>2.2258064516129035</v>
          </cell>
          <cell r="J153">
            <v>1.1099999999999999</v>
          </cell>
          <cell r="K153">
            <v>1.0473933649289098</v>
          </cell>
          <cell r="L153">
            <v>0.19212962962962976</v>
          </cell>
          <cell r="M153">
            <v>-0.10408543689320393</v>
          </cell>
          <cell r="N153">
            <v>-0.52302143928425904</v>
          </cell>
          <cell r="O153">
            <v>0.4761627801305004</v>
          </cell>
          <cell r="P153">
            <v>0.10545206052919953</v>
          </cell>
          <cell r="Q153">
            <v>-3.3381041751363028E-2</v>
          </cell>
          <cell r="R153">
            <v>0.12266303314531957</v>
          </cell>
          <cell r="S153">
            <v>-0.16600935545867668</v>
          </cell>
          <cell r="T153">
            <v>0.1397905372559396</v>
          </cell>
          <cell r="U153">
            <v>1.5046280674950285E-2</v>
          </cell>
          <cell r="V153">
            <v>6.3742085094048218E-2</v>
          </cell>
          <cell r="AP153">
            <v>0.15739854665341313</v>
          </cell>
          <cell r="AQ153">
            <v>0.12229915793218082</v>
          </cell>
          <cell r="AR153">
            <v>2.7845197770250518E-2</v>
          </cell>
          <cell r="AS153">
            <v>1.9345107982864373E-3</v>
          </cell>
          <cell r="AT153">
            <v>-8.2839868178633536E-2</v>
          </cell>
        </row>
        <row r="154">
          <cell r="C154" t="str">
            <v xml:space="preserve"> </v>
          </cell>
        </row>
        <row r="155">
          <cell r="B155" t="str">
            <v>Miscellaneous Costs</v>
          </cell>
          <cell r="E155" t="str">
            <v>附帯費用</v>
          </cell>
          <cell r="H155">
            <v>0</v>
          </cell>
          <cell r="I155">
            <v>0</v>
          </cell>
          <cell r="J155">
            <v>0.94399999999999995</v>
          </cell>
          <cell r="K155">
            <v>1.629</v>
          </cell>
          <cell r="L155">
            <v>3.3140000000000001</v>
          </cell>
          <cell r="M155">
            <v>4.5322139999999997</v>
          </cell>
          <cell r="N155">
            <v>6.1146370000000001</v>
          </cell>
          <cell r="O155">
            <v>7.2402949999999997</v>
          </cell>
          <cell r="P155">
            <v>8.6266420000000004</v>
          </cell>
          <cell r="Q155">
            <v>8.267754</v>
          </cell>
          <cell r="R155">
            <v>9.7329159999999995</v>
          </cell>
          <cell r="S155">
            <v>9.4903770000000005</v>
          </cell>
          <cell r="T155">
            <v>9.5630880000000005</v>
          </cell>
          <cell r="U155">
            <v>9.2226630000000007</v>
          </cell>
          <cell r="V155">
            <v>9.1</v>
          </cell>
          <cell r="W155">
            <v>9.5347951349677409</v>
          </cell>
          <cell r="X155">
            <v>0.43479513496774125</v>
          </cell>
          <cell r="Z155">
            <v>9.445150259029953</v>
          </cell>
          <cell r="AA155">
            <v>9.4693632447872798</v>
          </cell>
          <cell r="AI155">
            <v>3.9994339999999999</v>
          </cell>
          <cell r="AK155">
            <v>4.171678</v>
          </cell>
          <cell r="AN155">
            <v>4.4816839999999996</v>
          </cell>
          <cell r="AO155">
            <v>5.0086930000000009</v>
          </cell>
          <cell r="AP155">
            <v>4.6798820000000001</v>
          </cell>
          <cell r="AQ155">
            <v>4.8832060000000004</v>
          </cell>
          <cell r="AR155">
            <v>4.4379759999999999</v>
          </cell>
          <cell r="AS155">
            <v>4.7846870000000008</v>
          </cell>
          <cell r="AT155">
            <v>4.1141670000000001</v>
          </cell>
          <cell r="AU155">
            <v>4.9858329999999995</v>
          </cell>
          <cell r="AV155">
            <v>5.4206281349677408</v>
          </cell>
          <cell r="AY155">
            <v>2.2828499999999998</v>
          </cell>
          <cell r="AZ155">
            <v>2.3970320000000003</v>
          </cell>
          <cell r="BA155">
            <v>2.3504879999999995</v>
          </cell>
          <cell r="BB155">
            <v>2.5327180000000009</v>
          </cell>
          <cell r="BC155">
            <v>2.1395170000000001</v>
          </cell>
          <cell r="BD155">
            <v>2.2984589999999998</v>
          </cell>
          <cell r="BE155">
            <v>2.2382660000000008</v>
          </cell>
          <cell r="BF155">
            <v>2.546421</v>
          </cell>
          <cell r="BG155">
            <v>2.0858859999999999</v>
          </cell>
          <cell r="BH155">
            <v>2.0282810000000002</v>
          </cell>
          <cell r="BI155">
            <v>2.2598199999999991</v>
          </cell>
          <cell r="BJ155">
            <v>2.726013</v>
          </cell>
        </row>
        <row r="156">
          <cell r="C156" t="str">
            <v xml:space="preserve"> </v>
          </cell>
          <cell r="F156" t="str">
            <v xml:space="preserve">  対附帯収入比率</v>
          </cell>
          <cell r="J156">
            <v>0.95</v>
          </cell>
          <cell r="K156">
            <v>0.95</v>
          </cell>
          <cell r="L156">
            <v>0.8748680042238649</v>
          </cell>
          <cell r="M156">
            <v>0.94618246346555313</v>
          </cell>
          <cell r="N156">
            <v>0.92761742452629548</v>
          </cell>
          <cell r="O156">
            <v>0.94269764595593974</v>
          </cell>
          <cell r="P156">
            <v>0.94480580570954931</v>
          </cell>
          <cell r="Q156">
            <v>0.97330168635302861</v>
          </cell>
          <cell r="R156">
            <v>0.9741798571937893</v>
          </cell>
          <cell r="S156">
            <v>0.98490447376900914</v>
          </cell>
          <cell r="T156">
            <v>0.99311977767946724</v>
          </cell>
          <cell r="U156">
            <v>0.9684488155101123</v>
          </cell>
          <cell r="V156">
            <v>0.97849462365591389</v>
          </cell>
          <cell r="W156">
            <v>0.97849462365591389</v>
          </cell>
          <cell r="Z156">
            <v>0.97849462365591389</v>
          </cell>
          <cell r="AA156">
            <v>0.97849462365591389</v>
          </cell>
          <cell r="AI156">
            <v>0.95401111103159886</v>
          </cell>
          <cell r="AK156">
            <v>0.95157127447171974</v>
          </cell>
          <cell r="AP156">
            <v>0.99580305242609701</v>
          </cell>
          <cell r="AQ156">
            <v>0.99056176256163142</v>
          </cell>
          <cell r="AR156">
            <v>0.95618070318658954</v>
          </cell>
          <cell r="AS156">
            <v>0.98011275413927568</v>
          </cell>
          <cell r="AT156">
            <v>0.96071054200416073</v>
          </cell>
          <cell r="AU156">
            <v>0.99367304431081183</v>
          </cell>
          <cell r="AV156">
            <v>0.99243821570620439</v>
          </cell>
        </row>
        <row r="157">
          <cell r="D157" t="str">
            <v>% YoY</v>
          </cell>
          <cell r="F157" t="str">
            <v xml:space="preserve">  対前年比</v>
          </cell>
          <cell r="I157" t="e">
            <v>#DIV/0!</v>
          </cell>
          <cell r="J157" t="e">
            <v>#DIV/0!</v>
          </cell>
          <cell r="K157">
            <v>0.7256355932203391</v>
          </cell>
          <cell r="L157">
            <v>1.0343769183548188</v>
          </cell>
          <cell r="M157">
            <v>0.36759625829812914</v>
          </cell>
          <cell r="N157">
            <v>0.34915010632772425</v>
          </cell>
          <cell r="O157">
            <v>0.18409236721656574</v>
          </cell>
          <cell r="P157">
            <v>0.19147659038754639</v>
          </cell>
          <cell r="Q157">
            <v>-4.1602282788598455E-2</v>
          </cell>
          <cell r="R157">
            <v>0.17721402934823649</v>
          </cell>
          <cell r="S157">
            <v>-2.4919458875428346E-2</v>
          </cell>
          <cell r="T157">
            <v>7.6615502208183806E-3</v>
          </cell>
          <cell r="U157">
            <v>-3.5597811083616482E-2</v>
          </cell>
          <cell r="V157">
            <v>-1.3300171544813111E-2</v>
          </cell>
          <cell r="W157">
            <v>3.3844035607474732E-2</v>
          </cell>
          <cell r="AP157">
            <v>4.4224001513716749E-2</v>
          </cell>
          <cell r="AQ157">
            <v>-2.5053841391357135E-2</v>
          </cell>
          <cell r="AR157">
            <v>-5.1690619549809247E-2</v>
          </cell>
          <cell r="AS157">
            <v>-2.0175065315696239E-2</v>
          </cell>
          <cell r="AT157">
            <v>-7.2963215664077485E-2</v>
          </cell>
          <cell r="AU157">
            <v>4.2039531530484453E-2</v>
          </cell>
        </row>
        <row r="159">
          <cell r="B159" t="str">
            <v>EBITDA</v>
          </cell>
          <cell r="E159" t="str">
            <v>EBITDA</v>
          </cell>
          <cell r="H159">
            <v>-0.36620000000000003</v>
          </cell>
          <cell r="I159">
            <v>0.92549000000000003</v>
          </cell>
          <cell r="J159">
            <v>1.447694</v>
          </cell>
          <cell r="K159">
            <v>1.8825259999999999</v>
          </cell>
          <cell r="L159">
            <v>3.1964989999999998</v>
          </cell>
          <cell r="M159">
            <v>4.9404349999999999</v>
          </cell>
          <cell r="N159">
            <v>5.9220259999999998</v>
          </cell>
          <cell r="O159">
            <v>6.4588070000000002</v>
          </cell>
          <cell r="P159">
            <v>6.0003729999999997</v>
          </cell>
          <cell r="Q159">
            <v>6.3534870000000003</v>
          </cell>
          <cell r="R159">
            <v>6.7613310000000002</v>
          </cell>
          <cell r="S159">
            <v>9.7545160000000006</v>
          </cell>
          <cell r="T159">
            <v>10.92808</v>
          </cell>
          <cell r="U159">
            <v>12.701978</v>
          </cell>
          <cell r="V159">
            <v>13.600000000000001</v>
          </cell>
          <cell r="W159">
            <v>12.801008589388992</v>
          </cell>
          <cell r="X159">
            <v>-0.7989914106110092</v>
          </cell>
          <cell r="Z159">
            <v>13.411049905820711</v>
          </cell>
          <cell r="AA159">
            <v>13.931358101132311</v>
          </cell>
          <cell r="AI159">
            <v>2.9959220000000002</v>
          </cell>
          <cell r="AK159">
            <v>3.1177820000000001</v>
          </cell>
          <cell r="AN159">
            <v>5.0388299999999999</v>
          </cell>
          <cell r="AO159">
            <v>4.7156860000000007</v>
          </cell>
          <cell r="AP159">
            <v>5.533792</v>
          </cell>
          <cell r="AQ159">
            <v>5.3942879999999995</v>
          </cell>
          <cell r="AR159">
            <v>6.7214549999999997</v>
          </cell>
          <cell r="AS159">
            <v>6.0068850000000005</v>
          </cell>
          <cell r="AT159">
            <v>7.3642210000000006</v>
          </cell>
          <cell r="AU159">
            <v>6.2357790000000008</v>
          </cell>
          <cell r="AV159">
            <v>5.4367875893889916</v>
          </cell>
          <cell r="AY159">
            <v>2.6876869999999999</v>
          </cell>
          <cell r="AZ159">
            <v>2.8461050000000001</v>
          </cell>
          <cell r="BA159">
            <v>2.8304659999999999</v>
          </cell>
          <cell r="BB159">
            <v>2.5845809999999996</v>
          </cell>
          <cell r="BC159">
            <v>3.1092649999999997</v>
          </cell>
          <cell r="BD159">
            <v>3.6121899999999996</v>
          </cell>
          <cell r="BE159">
            <v>3.4523420000000007</v>
          </cell>
          <cell r="BF159">
            <v>2.5545430000000002</v>
          </cell>
          <cell r="BG159">
            <v>3.6493720000000001</v>
          </cell>
          <cell r="BH159">
            <v>3.7148490000000001</v>
          </cell>
          <cell r="BI159">
            <v>3.5109139999999988</v>
          </cell>
          <cell r="BJ159">
            <v>2.7248650000000012</v>
          </cell>
        </row>
        <row r="160">
          <cell r="C160" t="str">
            <v>% Margin</v>
          </cell>
          <cell r="F160" t="str">
            <v>利益率</v>
          </cell>
          <cell r="H160">
            <v>-0.51723163841807918</v>
          </cell>
          <cell r="I160">
            <v>0.46600704934541792</v>
          </cell>
          <cell r="J160">
            <v>0.35249427806184563</v>
          </cell>
          <cell r="K160">
            <v>0.24688865573770494</v>
          </cell>
          <cell r="L160">
            <v>0.20464142125480153</v>
          </cell>
          <cell r="M160">
            <v>0.2325348300856632</v>
          </cell>
          <cell r="N160">
            <v>0.21966174687592624</v>
          </cell>
          <cell r="O160">
            <v>0.206016703194072</v>
          </cell>
          <cell r="P160">
            <v>0.17083628873603723</v>
          </cell>
          <cell r="Q160">
            <v>0.17103712483676264</v>
          </cell>
          <cell r="R160">
            <v>0.16911425536117972</v>
          </cell>
          <cell r="S160">
            <v>0.2278275484803359</v>
          </cell>
          <cell r="T160">
            <v>0.2451222971415872</v>
          </cell>
          <cell r="U160">
            <v>0.27566825414556223</v>
          </cell>
          <cell r="V160">
            <v>0.29059829059829062</v>
          </cell>
          <cell r="W160">
            <v>0.26842058939626562</v>
          </cell>
          <cell r="Z160">
            <v>0.27297947552932939</v>
          </cell>
          <cell r="AA160">
            <v>0.27525661103165749</v>
          </cell>
          <cell r="AP160">
            <v>0.24857149120111888</v>
          </cell>
          <cell r="AQ160">
            <v>0.24168197371855582</v>
          </cell>
          <cell r="AR160">
            <v>0.29359852645444612</v>
          </cell>
          <cell r="AS160">
            <v>0.25909961956442734</v>
          </cell>
          <cell r="AT160">
            <v>0.31937170663232384</v>
          </cell>
          <cell r="AU160">
            <v>0.26265271968924009</v>
          </cell>
          <cell r="AV160">
            <v>0.22072364306378872</v>
          </cell>
          <cell r="BC160">
            <v>0.278232983664221</v>
          </cell>
          <cell r="BD160">
            <v>0.30825170824503495</v>
          </cell>
          <cell r="BE160">
            <v>0.30073488072757398</v>
          </cell>
          <cell r="BF160">
            <v>0.21826233298128844</v>
          </cell>
          <cell r="BG160">
            <v>0.31797732318267996</v>
          </cell>
          <cell r="BH160">
            <v>0.32075347232985191</v>
          </cell>
          <cell r="BI160">
            <v>0.30020607929208798</v>
          </cell>
          <cell r="BJ160">
            <v>0.22619514361114831</v>
          </cell>
        </row>
        <row r="161">
          <cell r="C161" t="str">
            <v>% Total Service Rev Margin</v>
          </cell>
          <cell r="F161" t="str">
            <v>対サービス収入比率</v>
          </cell>
          <cell r="H161">
            <v>-0.62705479452054802</v>
          </cell>
          <cell r="I161">
            <v>0.49837910608508351</v>
          </cell>
          <cell r="J161">
            <v>0.46415325424815645</v>
          </cell>
          <cell r="K161">
            <v>0.31687022386803571</v>
          </cell>
          <cell r="L161">
            <v>0.27040851027831825</v>
          </cell>
          <cell r="M161">
            <v>0.30043997810751644</v>
          </cell>
          <cell r="N161">
            <v>0.29075168702255033</v>
          </cell>
          <cell r="O161">
            <v>0.27286325716113186</v>
          </cell>
          <cell r="P161">
            <v>0.23084635825381586</v>
          </cell>
          <cell r="Q161">
            <v>0.22174450583105307</v>
          </cell>
          <cell r="R161">
            <v>0.225453121584274</v>
          </cell>
          <cell r="S161">
            <v>0.29399213020419773</v>
          </cell>
          <cell r="T161">
            <v>0.31265236612994879</v>
          </cell>
          <cell r="U161">
            <v>0.34748612693021058</v>
          </cell>
          <cell r="V161">
            <v>0.36266666666666669</v>
          </cell>
          <cell r="W161">
            <v>0.33735014135067953</v>
          </cell>
          <cell r="Z161">
            <v>0.33972939951078757</v>
          </cell>
          <cell r="AA161">
            <v>0.34033063805837754</v>
          </cell>
          <cell r="AP161">
            <v>0.31508651539591986</v>
          </cell>
          <cell r="AQ161">
            <v>0.31019403976206161</v>
          </cell>
          <cell r="AR161">
            <v>0.36825860753757522</v>
          </cell>
          <cell r="AS161">
            <v>0.3282107005512046</v>
          </cell>
          <cell r="AT161">
            <v>0.39221368421450675</v>
          </cell>
          <cell r="AU161">
            <v>0.33303745570447535</v>
          </cell>
          <cell r="BC161">
            <v>0.34836325241141725</v>
          </cell>
          <cell r="BD161">
            <v>0.38729793910864396</v>
          </cell>
          <cell r="BE161">
            <v>0.37667902608658471</v>
          </cell>
          <cell r="BF161">
            <v>0.27959118317013087</v>
          </cell>
          <cell r="BG161">
            <v>0.39284875013308018</v>
          </cell>
          <cell r="BH161">
            <v>0.39159180792479104</v>
          </cell>
          <cell r="BI161">
            <v>0.37306476545966827</v>
          </cell>
          <cell r="BJ161">
            <v>0.29258872024802457</v>
          </cell>
        </row>
        <row r="162">
          <cell r="C162" t="str">
            <v>% YoY</v>
          </cell>
          <cell r="F162" t="str">
            <v>対前年比</v>
          </cell>
          <cell r="H162">
            <v>0</v>
          </cell>
          <cell r="I162">
            <v>-3.5272801747678861</v>
          </cell>
          <cell r="J162">
            <v>0.56424596700126428</v>
          </cell>
          <cell r="K162">
            <v>0.30036181679277507</v>
          </cell>
          <cell r="L162">
            <v>0.69798398534734707</v>
          </cell>
          <cell r="M162">
            <v>0.54557689522192887</v>
          </cell>
          <cell r="N162">
            <v>0.19868513602547133</v>
          </cell>
          <cell r="O162">
            <v>9.0641446018643101E-2</v>
          </cell>
          <cell r="P162">
            <v>-7.0978123359313972E-2</v>
          </cell>
          <cell r="Q162">
            <v>5.8848674907376664E-2</v>
          </cell>
          <cell r="R162">
            <v>6.419215149098445E-2</v>
          </cell>
          <cell r="S162">
            <v>0.4426916830428802</v>
          </cell>
          <cell r="T162">
            <v>0.12030981342385405</v>
          </cell>
          <cell r="U162">
            <v>0.16232476336190804</v>
          </cell>
          <cell r="V162">
            <v>7.0699382411148953E-2</v>
          </cell>
          <cell r="W162">
            <v>7.7964699190151698E-3</v>
          </cell>
          <cell r="Z162">
            <v>4.7655722763704222E-2</v>
          </cell>
          <cell r="AA162">
            <v>3.879697704247409E-2</v>
          </cell>
          <cell r="AP162">
            <v>9.8229549319980958E-2</v>
          </cell>
          <cell r="AQ162">
            <v>0.14390313519602427</v>
          </cell>
          <cell r="AR162">
            <v>0.2146201013699105</v>
          </cell>
          <cell r="AS162">
            <v>0.11356401437965502</v>
          </cell>
          <cell r="AT162">
            <v>9.562899699544225E-2</v>
          </cell>
          <cell r="AU162">
            <v>3.810527419785803E-2</v>
          </cell>
          <cell r="BC162">
            <v>0.15685531834622113</v>
          </cell>
          <cell r="BD162">
            <v>0.26916961953265939</v>
          </cell>
          <cell r="BE162">
            <v>0.21970799154626852</v>
          </cell>
          <cell r="BF162">
            <v>-1.1621999852200138E-2</v>
          </cell>
          <cell r="BG162">
            <v>0.17370889904848918</v>
          </cell>
          <cell r="BH162">
            <v>2.8420155085972842E-2</v>
          </cell>
          <cell r="BI162">
            <v>1.6965874180483231E-2</v>
          </cell>
          <cell r="BJ162">
            <v>6.6674156590827094E-2</v>
          </cell>
        </row>
        <row r="164">
          <cell r="B164" t="str">
            <v>Depreciation</v>
          </cell>
          <cell r="E164" t="str">
            <v>減価償却費･固定資産除却費</v>
          </cell>
          <cell r="H164">
            <v>0.19</v>
          </cell>
          <cell r="I164">
            <v>0.53100000000000003</v>
          </cell>
          <cell r="J164">
            <v>0.60499999999999998</v>
          </cell>
          <cell r="K164">
            <v>0.82899999999999996</v>
          </cell>
          <cell r="L164">
            <v>2.4489999999999998</v>
          </cell>
          <cell r="M164">
            <v>3.4380000000000002</v>
          </cell>
          <cell r="N164">
            <v>4.1175009999999999</v>
          </cell>
          <cell r="O164">
            <v>6.0373099999999997</v>
          </cell>
          <cell r="P164">
            <v>3.2897179999999997</v>
          </cell>
          <cell r="Q164">
            <v>4.2112030000000003</v>
          </cell>
          <cell r="R164">
            <v>3.9590920000000001</v>
          </cell>
          <cell r="S164">
            <v>3.2757049999999999</v>
          </cell>
          <cell r="T164">
            <v>3.2369919999999999</v>
          </cell>
          <cell r="U164">
            <v>3.0359980000000002</v>
          </cell>
          <cell r="V164">
            <v>2.7</v>
          </cell>
          <cell r="W164">
            <v>2.8004042999999998</v>
          </cell>
          <cell r="X164">
            <v>0.10040429999999967</v>
          </cell>
          <cell r="Z164">
            <v>2.8345936505090994</v>
          </cell>
          <cell r="AA164">
            <v>2.7537830010181987</v>
          </cell>
          <cell r="AI164">
            <v>1.5129219999999999</v>
          </cell>
          <cell r="AK164">
            <v>1.9777819999999999</v>
          </cell>
          <cell r="AN164">
            <v>1.6464619999999999</v>
          </cell>
          <cell r="AO164">
            <v>1.629243</v>
          </cell>
          <cell r="AP164">
            <v>1.683643</v>
          </cell>
          <cell r="AQ164">
            <v>1.5533489999999999</v>
          </cell>
          <cell r="AR164">
            <v>1.4031629999999999</v>
          </cell>
          <cell r="AS164">
            <v>1.6328350000000003</v>
          </cell>
          <cell r="AT164">
            <v>1.360838</v>
          </cell>
          <cell r="AU164">
            <v>1.3391620000000002</v>
          </cell>
          <cell r="AV164">
            <v>1.4395662999999999</v>
          </cell>
          <cell r="AY164">
            <v>0.78826499999999999</v>
          </cell>
          <cell r="AZ164">
            <v>0.89537800000000001</v>
          </cell>
          <cell r="BA164">
            <v>0.77846099999999963</v>
          </cell>
          <cell r="BB164">
            <v>0.77488800000000024</v>
          </cell>
          <cell r="BC164">
            <v>0.72239299999999995</v>
          </cell>
          <cell r="BD164">
            <v>0.68076999999999999</v>
          </cell>
          <cell r="BE164">
            <v>0.74598300000000017</v>
          </cell>
          <cell r="BF164">
            <v>0.88685200000000008</v>
          </cell>
          <cell r="BG164">
            <v>0.70079000000000002</v>
          </cell>
          <cell r="BH164">
            <v>0.66004799999999997</v>
          </cell>
          <cell r="BI164">
            <v>0.64838200000000001</v>
          </cell>
          <cell r="BJ164">
            <v>0.69078000000000017</v>
          </cell>
        </row>
        <row r="165">
          <cell r="C165" t="str">
            <v>(% of Net Fixed Assets)</v>
          </cell>
          <cell r="F165" t="str">
            <v>(対純資産比率)</v>
          </cell>
          <cell r="H165">
            <v>-1.5019762845849802</v>
          </cell>
          <cell r="I165">
            <v>-0.89393939393939381</v>
          </cell>
          <cell r="J165">
            <v>4.7358862761060836</v>
          </cell>
          <cell r="K165">
            <v>0.18946648614403475</v>
          </cell>
          <cell r="L165">
            <v>0.21853497862479834</v>
          </cell>
          <cell r="M165">
            <v>0.30407438448375107</v>
          </cell>
          <cell r="N165">
            <v>0.24122695704585248</v>
          </cell>
          <cell r="O165">
            <v>0.33537568508368104</v>
          </cell>
          <cell r="P165">
            <v>0.16119406729503113</v>
          </cell>
          <cell r="Q165">
            <v>0.21649931063896552</v>
          </cell>
          <cell r="R165">
            <v>0.2060272954063537</v>
          </cell>
          <cell r="S165">
            <v>0.17697132120286282</v>
          </cell>
          <cell r="T165">
            <v>0.17149509282823969</v>
          </cell>
          <cell r="U165">
            <v>0.16542919805473441</v>
          </cell>
          <cell r="W165">
            <v>0.14470993327525339</v>
          </cell>
          <cell r="Z165">
            <v>0.14260231124034198</v>
          </cell>
          <cell r="AA165">
            <v>0.13443454169746211</v>
          </cell>
          <cell r="AI165" t="e">
            <v>#DIV/0!</v>
          </cell>
          <cell r="AK165" t="e">
            <v>#DIV/0!</v>
          </cell>
        </row>
        <row r="166">
          <cell r="F166" t="str">
            <v>(うち除却損)</v>
          </cell>
          <cell r="I166">
            <v>41</v>
          </cell>
          <cell r="J166">
            <v>9.0999999999999998E-2</v>
          </cell>
          <cell r="K166">
            <v>3.4000000000000002E-2</v>
          </cell>
          <cell r="L166">
            <v>0.126</v>
          </cell>
          <cell r="M166">
            <v>0.39600000000000002</v>
          </cell>
          <cell r="N166">
            <v>0.30404900000000001</v>
          </cell>
          <cell r="O166">
            <v>1.727951</v>
          </cell>
          <cell r="P166">
            <v>0.197516</v>
          </cell>
          <cell r="Q166">
            <v>0.84411800000000003</v>
          </cell>
          <cell r="R166">
            <v>0.96009299999999997</v>
          </cell>
          <cell r="S166">
            <v>0.35176600000000002</v>
          </cell>
          <cell r="T166">
            <v>0.383353</v>
          </cell>
          <cell r="U166">
            <v>0.42488999999999999</v>
          </cell>
          <cell r="V166">
            <v>0.1</v>
          </cell>
          <cell r="W166">
            <v>0.1</v>
          </cell>
          <cell r="Z166">
            <v>0.1</v>
          </cell>
          <cell r="AA166">
            <v>0.1</v>
          </cell>
          <cell r="AN166">
            <v>0.19739300000000001</v>
          </cell>
          <cell r="AO166">
            <v>0.15437300000000001</v>
          </cell>
          <cell r="AP166">
            <v>0.165296</v>
          </cell>
          <cell r="AQ166">
            <v>0.218057</v>
          </cell>
          <cell r="AR166">
            <v>1.8907E-2</v>
          </cell>
          <cell r="AS166">
            <v>0.40598299999999998</v>
          </cell>
          <cell r="AT166">
            <v>2.3584999999999998E-2</v>
          </cell>
          <cell r="AU166">
            <v>7.6415000000000011E-2</v>
          </cell>
          <cell r="AV166">
            <v>7.6415000000000011E-2</v>
          </cell>
          <cell r="AY166">
            <v>6.9420000000000003E-3</v>
          </cell>
          <cell r="AZ166">
            <v>0.15835399999999999</v>
          </cell>
          <cell r="BA166">
            <v>0.11585099999999998</v>
          </cell>
          <cell r="BB166">
            <v>0.10220600000000002</v>
          </cell>
          <cell r="BC166">
            <v>6.8490000000000001E-3</v>
          </cell>
          <cell r="BD166">
            <v>1.2057999999999999E-2</v>
          </cell>
          <cell r="BE166">
            <v>0.14860200000000001</v>
          </cell>
          <cell r="BF166">
            <v>0.25738099999999997</v>
          </cell>
          <cell r="BG166">
            <v>1.4518E-2</v>
          </cell>
          <cell r="BH166">
            <v>9.0669999999999987E-3</v>
          </cell>
          <cell r="BI166">
            <v>3.1806000000000008E-2</v>
          </cell>
          <cell r="BJ166">
            <v>4.4608999999999996E-2</v>
          </cell>
        </row>
        <row r="167">
          <cell r="C167" t="str">
            <v>% Total Service Rev Margin</v>
          </cell>
          <cell r="D167" t="str">
            <v>% of svs. revenue</v>
          </cell>
          <cell r="F167" t="str">
            <v>対サービス収入比率</v>
          </cell>
          <cell r="H167">
            <v>0.32534246575342468</v>
          </cell>
          <cell r="I167">
            <v>0.28594507269789987</v>
          </cell>
          <cell r="J167">
            <v>0.1939724270599551</v>
          </cell>
          <cell r="K167">
            <v>0.13953879818212422</v>
          </cell>
          <cell r="L167">
            <v>0.20717367397005329</v>
          </cell>
          <cell r="M167">
            <v>0.20907321819508637</v>
          </cell>
          <cell r="N167">
            <v>0.20215553968642452</v>
          </cell>
          <cell r="O167">
            <v>0.25505640145176545</v>
          </cell>
          <cell r="P167">
            <v>0.12656203539047098</v>
          </cell>
          <cell r="Q167">
            <v>0.1469761609946236</v>
          </cell>
          <cell r="R167">
            <v>0.13201389638213637</v>
          </cell>
          <cell r="S167">
            <v>9.8726732404820647E-2</v>
          </cell>
          <cell r="T167">
            <v>9.2610340329107699E-2</v>
          </cell>
          <cell r="U167">
            <v>8.3055346685993736E-2</v>
          </cell>
          <cell r="V167">
            <v>7.2000000000000008E-2</v>
          </cell>
          <cell r="W167">
            <v>7.3800183778264555E-2</v>
          </cell>
          <cell r="AP167">
            <v>9.5864319808321802E-2</v>
          </cell>
          <cell r="AQ167">
            <v>8.9324040813237748E-2</v>
          </cell>
          <cell r="AR167">
            <v>7.6877231570879612E-2</v>
          </cell>
          <cell r="AS167">
            <v>8.9216610478563552E-2</v>
          </cell>
          <cell r="AT167">
            <v>7.2477358514783971E-2</v>
          </cell>
          <cell r="AU167">
            <v>7.1521313577039308E-2</v>
          </cell>
        </row>
        <row r="168">
          <cell r="C168" t="str">
            <v>% YoY</v>
          </cell>
          <cell r="F168" t="str">
            <v>対前年比</v>
          </cell>
          <cell r="AP168">
            <v>2.2582361451403132E-2</v>
          </cell>
          <cell r="AQ168">
            <v>-4.6582369849064942E-2</v>
          </cell>
          <cell r="AR168">
            <v>-0.16659113600686137</v>
          </cell>
          <cell r="AS168">
            <v>5.117072853557092E-2</v>
          </cell>
          <cell r="AT168">
            <v>-3.0163993776916809E-2</v>
          </cell>
          <cell r="AU168">
            <v>-0.17985466994521804</v>
          </cell>
        </row>
        <row r="170">
          <cell r="B170" t="str">
            <v>Operating Profit</v>
          </cell>
          <cell r="E170" t="str">
            <v>営業利益</v>
          </cell>
          <cell r="H170">
            <v>-0.55620000000000003</v>
          </cell>
          <cell r="I170">
            <v>0.39449000000000001</v>
          </cell>
          <cell r="J170">
            <v>0.84269400000000005</v>
          </cell>
          <cell r="K170">
            <v>1.053526</v>
          </cell>
          <cell r="L170">
            <v>0.74749900000000002</v>
          </cell>
          <cell r="M170">
            <v>1.502435</v>
          </cell>
          <cell r="N170">
            <v>1.8045249999999999</v>
          </cell>
          <cell r="O170">
            <v>0.42149700000000001</v>
          </cell>
          <cell r="P170">
            <v>2.710655</v>
          </cell>
          <cell r="Q170">
            <v>2.1422840000000001</v>
          </cell>
          <cell r="R170">
            <v>2.8022390000000001</v>
          </cell>
          <cell r="S170">
            <v>6.4788110000000003</v>
          </cell>
          <cell r="T170">
            <v>7.7118469999999997</v>
          </cell>
          <cell r="U170">
            <v>9.692342</v>
          </cell>
          <cell r="V170">
            <v>10.900000000000002</v>
          </cell>
          <cell r="W170">
            <v>10.000604289388992</v>
          </cell>
          <cell r="X170">
            <v>-0.8993957106110102</v>
          </cell>
          <cell r="Z170">
            <v>10.576456255311612</v>
          </cell>
          <cell r="AA170">
            <v>11.177575100114112</v>
          </cell>
          <cell r="AI170">
            <v>1.4830000000000001</v>
          </cell>
          <cell r="AK170">
            <v>1.1399999999999999</v>
          </cell>
          <cell r="AN170">
            <v>3.3923679999999998</v>
          </cell>
          <cell r="AO170">
            <v>3.0864430000000005</v>
          </cell>
          <cell r="AP170">
            <v>3.850149</v>
          </cell>
          <cell r="AQ170">
            <v>3.8616979999999996</v>
          </cell>
          <cell r="AR170">
            <v>5.3182919999999996</v>
          </cell>
          <cell r="AS170">
            <v>4.3740500000000004</v>
          </cell>
          <cell r="AT170">
            <v>6.0033830000000004</v>
          </cell>
          <cell r="AU170">
            <v>4.8966170000000018</v>
          </cell>
          <cell r="AV170">
            <v>3.9972212893889916</v>
          </cell>
          <cell r="AY170">
            <v>1.8994219999999999</v>
          </cell>
          <cell r="AZ170">
            <v>1.9507270000000001</v>
          </cell>
          <cell r="BA170">
            <v>2.0520050000000003</v>
          </cell>
          <cell r="BB170">
            <v>1.8096929999999993</v>
          </cell>
          <cell r="BC170">
            <v>2.3868719999999999</v>
          </cell>
          <cell r="BD170">
            <v>2.9314199999999997</v>
          </cell>
          <cell r="BE170">
            <v>2.7063590000000004</v>
          </cell>
          <cell r="BF170">
            <v>1.667691</v>
          </cell>
          <cell r="BG170">
            <v>2.948582</v>
          </cell>
          <cell r="BH170">
            <v>3.0548010000000003</v>
          </cell>
          <cell r="BI170">
            <v>2.862531999999999</v>
          </cell>
          <cell r="BJ170">
            <v>2.0340850000000028</v>
          </cell>
        </row>
        <row r="171">
          <cell r="C171" t="str">
            <v>% Margin</v>
          </cell>
          <cell r="F171" t="str">
            <v>利益率</v>
          </cell>
          <cell r="H171">
            <v>-0.78559322033898316</v>
          </cell>
          <cell r="I171">
            <v>0.19863544813695871</v>
          </cell>
          <cell r="J171">
            <v>0.20518480642804968</v>
          </cell>
          <cell r="K171">
            <v>0.1381673442622951</v>
          </cell>
          <cell r="L171">
            <v>4.7855249679897571E-2</v>
          </cell>
          <cell r="M171">
            <v>7.0716134801845063E-2</v>
          </cell>
          <cell r="N171">
            <v>6.6934038077725563E-2</v>
          </cell>
          <cell r="O171">
            <v>1.3444498704821459E-2</v>
          </cell>
          <cell r="P171">
            <v>7.7174909000454303E-2</v>
          </cell>
          <cell r="Q171">
            <v>5.7670708375384926E-2</v>
          </cell>
          <cell r="R171">
            <v>7.0089537374972005E-2</v>
          </cell>
          <cell r="S171">
            <v>0.15131982224412094</v>
          </cell>
          <cell r="T171">
            <v>0.17298058321722187</v>
          </cell>
          <cell r="U171">
            <v>0.21035078140756558</v>
          </cell>
          <cell r="V171">
            <v>0.23290598290598297</v>
          </cell>
          <cell r="W171">
            <v>0.20969973412108645</v>
          </cell>
          <cell r="Z171">
            <v>0.21528183861882177</v>
          </cell>
          <cell r="AA171">
            <v>0.2208472009171297</v>
          </cell>
          <cell r="AP171">
            <v>0.17294420865050522</v>
          </cell>
          <cell r="AQ171">
            <v>0.17301686423583607</v>
          </cell>
          <cell r="AR171">
            <v>0.23230724515071055</v>
          </cell>
          <cell r="AS171">
            <v>0.18866928382277728</v>
          </cell>
          <cell r="AT171">
            <v>0.26035485277770454</v>
          </cell>
          <cell r="AU171">
            <v>0.20624684940350962</v>
          </cell>
          <cell r="AV171">
            <v>0.16227988138584376</v>
          </cell>
          <cell r="BC171">
            <v>0.21358955193095039</v>
          </cell>
          <cell r="BD171">
            <v>0.25015716852758585</v>
          </cell>
          <cell r="BE171">
            <v>0.23575200576043637</v>
          </cell>
          <cell r="BF171">
            <v>0.14248894160399644</v>
          </cell>
          <cell r="BG171">
            <v>0.25691604241623839</v>
          </cell>
          <cell r="BH171">
            <v>0.26376254540270794</v>
          </cell>
          <cell r="BI171">
            <v>0.24476518324520033</v>
          </cell>
          <cell r="BJ171">
            <v>0.16885245643078942</v>
          </cell>
        </row>
        <row r="172">
          <cell r="C172" t="str">
            <v>% Total Service Rev Margin</v>
          </cell>
          <cell r="F172" t="str">
            <v>対サービス収入比率</v>
          </cell>
          <cell r="H172">
            <v>-0.95239726027397276</v>
          </cell>
          <cell r="I172">
            <v>0.21243403338718364</v>
          </cell>
          <cell r="J172">
            <v>0.27018082718820136</v>
          </cell>
          <cell r="K172">
            <v>0.17733142568591145</v>
          </cell>
          <cell r="L172">
            <v>6.3234836308264958E-2</v>
          </cell>
          <cell r="M172">
            <v>9.1366759912430068E-2</v>
          </cell>
          <cell r="N172">
            <v>8.859614733612578E-2</v>
          </cell>
          <cell r="O172">
            <v>1.7806855709366388E-2</v>
          </cell>
          <cell r="P172">
            <v>0.10428432286334488</v>
          </cell>
          <cell r="Q172">
            <v>7.4768344836429454E-2</v>
          </cell>
          <cell r="R172">
            <v>9.3439225202137627E-2</v>
          </cell>
          <cell r="S172">
            <v>0.19526539779937707</v>
          </cell>
          <cell r="T172">
            <v>0.22063594078576909</v>
          </cell>
          <cell r="U172">
            <v>0.26515196156559323</v>
          </cell>
          <cell r="V172">
            <v>0.29066666666666674</v>
          </cell>
          <cell r="W172">
            <v>0.26354995757241495</v>
          </cell>
          <cell r="Z172">
            <v>0.2679233287327954</v>
          </cell>
          <cell r="AA172">
            <v>0.27305817840244034</v>
          </cell>
          <cell r="AP172">
            <v>0.21922219558759809</v>
          </cell>
          <cell r="AQ172">
            <v>0.22206372795836518</v>
          </cell>
          <cell r="AR172">
            <v>0.29138137596669555</v>
          </cell>
          <cell r="AS172">
            <v>0.23899409007264105</v>
          </cell>
          <cell r="AT172">
            <v>0.31973632569972277</v>
          </cell>
          <cell r="AU172">
            <v>0.26151614212743612</v>
          </cell>
          <cell r="AV172">
            <v>0.20851745572574454</v>
          </cell>
          <cell r="BC172">
            <v>0.26742606146782094</v>
          </cell>
          <cell r="BD172">
            <v>0.31430598187300812</v>
          </cell>
          <cell r="BE172">
            <v>0.29528611949820244</v>
          </cell>
          <cell r="BF172">
            <v>0.18252646357966129</v>
          </cell>
          <cell r="BG172">
            <v>0.31740988678734255</v>
          </cell>
          <cell r="BH172">
            <v>0.32201444700456461</v>
          </cell>
          <cell r="BI172">
            <v>0.30416860942785701</v>
          </cell>
          <cell r="BJ172">
            <v>0.21841461027452869</v>
          </cell>
        </row>
        <row r="173">
          <cell r="C173" t="str">
            <v>% YoY</v>
          </cell>
          <cell r="F173" t="str">
            <v>対前年比</v>
          </cell>
          <cell r="H173">
            <v>0</v>
          </cell>
          <cell r="I173">
            <v>-1.7092592592592593</v>
          </cell>
          <cell r="J173">
            <v>1.1361606124363104</v>
          </cell>
          <cell r="K173">
            <v>0.25018808725349873</v>
          </cell>
          <cell r="L173">
            <v>-0.29047883013803166</v>
          </cell>
          <cell r="M173">
            <v>1.0099491771895348</v>
          </cell>
          <cell r="N173">
            <v>0.20106693467604253</v>
          </cell>
          <cell r="O173">
            <v>-0.76642218866460698</v>
          </cell>
          <cell r="P173">
            <v>5.4310184888623168</v>
          </cell>
          <cell r="Q173">
            <v>-0.2096803171189251</v>
          </cell>
          <cell r="R173">
            <v>0.30806139615475825</v>
          </cell>
          <cell r="S173">
            <v>1.3120122873173914</v>
          </cell>
          <cell r="T173">
            <v>0.19031825438340455</v>
          </cell>
          <cell r="U173">
            <v>0.25681201922185437</v>
          </cell>
          <cell r="V173">
            <v>0.12459919387904406</v>
          </cell>
          <cell r="W173">
            <v>3.1804726802767691E-2</v>
          </cell>
          <cell r="Z173">
            <v>5.7581716990204201E-2</v>
          </cell>
          <cell r="AA173">
            <v>5.6835562904220538E-2</v>
          </cell>
          <cell r="AP173">
            <v>0.24743888029035355</v>
          </cell>
          <cell r="AQ173">
            <v>2.9996241703891258E-3</v>
          </cell>
          <cell r="AR173">
            <v>0.37719003402130369</v>
          </cell>
          <cell r="AS173">
            <v>-0.17754609938679544</v>
          </cell>
          <cell r="AT173">
            <v>0.37249985711182987</v>
          </cell>
          <cell r="AU173">
            <v>-0.18435705334808694</v>
          </cell>
          <cell r="AV173">
            <v>-0.33417186786367092</v>
          </cell>
          <cell r="BC173">
            <v>0.2566307013396707</v>
          </cell>
          <cell r="BD173">
            <v>0.50273205835567958</v>
          </cell>
          <cell r="BE173">
            <v>0.31888518790158904</v>
          </cell>
          <cell r="BF173">
            <v>-7.8467452766850188E-2</v>
          </cell>
          <cell r="BG173">
            <v>0.23533310541998076</v>
          </cell>
          <cell r="BH173">
            <v>4.2089158155433459E-2</v>
          </cell>
          <cell r="BI173">
            <v>5.7705943668226789E-2</v>
          </cell>
          <cell r="BJ173">
            <v>0.21970137153705505</v>
          </cell>
        </row>
        <row r="174">
          <cell r="C174" t="str">
            <v>OP from Service</v>
          </cell>
          <cell r="E174" t="str">
            <v>電気通信事業営業利益</v>
          </cell>
          <cell r="N174">
            <v>1.327396</v>
          </cell>
          <cell r="O174">
            <v>-1.8644999999999998E-2</v>
          </cell>
          <cell r="P174">
            <v>2.206699</v>
          </cell>
          <cell r="Q174">
            <v>1.915494</v>
          </cell>
          <cell r="R174">
            <v>2.544273</v>
          </cell>
          <cell r="S174">
            <v>6.3333539999999999</v>
          </cell>
          <cell r="T174">
            <v>7.6455950000000001</v>
          </cell>
          <cell r="U174">
            <v>9.3918750000000006</v>
          </cell>
          <cell r="V174">
            <v>10.700000000000003</v>
          </cell>
        </row>
        <row r="175">
          <cell r="C175" t="str">
            <v xml:space="preserve">   % Total Service Rev Margin</v>
          </cell>
          <cell r="F175" t="str">
            <v>対サービス収入比率</v>
          </cell>
          <cell r="N175">
            <v>6.5170707853526008E-2</v>
          </cell>
          <cell r="O175">
            <v>-7.8768965070009098E-4</v>
          </cell>
          <cell r="P175">
            <v>8.489612694283126E-2</v>
          </cell>
          <cell r="Q175">
            <v>6.6853095072414118E-2</v>
          </cell>
          <cell r="R175">
            <v>8.4837480965298917E-2</v>
          </cell>
          <cell r="S175">
            <v>0.19088145775733786</v>
          </cell>
          <cell r="T175">
            <v>0.21874047108195641</v>
          </cell>
          <cell r="U175">
            <v>0.2569321304416266</v>
          </cell>
          <cell r="V175">
            <v>0.28533333333333338</v>
          </cell>
          <cell r="W175">
            <v>0</v>
          </cell>
        </row>
        <row r="176">
          <cell r="C176" t="str">
            <v>OP from Handset</v>
          </cell>
          <cell r="E176" t="str">
            <v>附帯事業営業利益</v>
          </cell>
          <cell r="N176">
            <v>0.477128</v>
          </cell>
          <cell r="O176">
            <v>0.44014300000000001</v>
          </cell>
          <cell r="P176">
            <v>0.50395500000000004</v>
          </cell>
          <cell r="Q176">
            <v>0.22678999999999999</v>
          </cell>
          <cell r="R176">
            <v>0.257965</v>
          </cell>
          <cell r="S176">
            <v>0.145457</v>
          </cell>
          <cell r="T176">
            <v>6.6251000000000004E-2</v>
          </cell>
          <cell r="U176">
            <v>0.30046600000000001</v>
          </cell>
          <cell r="V176">
            <v>0.20000000000000107</v>
          </cell>
        </row>
        <row r="177">
          <cell r="AT177">
            <v>0.12881786107269044</v>
          </cell>
        </row>
        <row r="178">
          <cell r="B178" t="str">
            <v>Non-OP Income (Expenses)</v>
          </cell>
          <cell r="E178" t="str">
            <v>営業外収入/費用</v>
          </cell>
          <cell r="H178">
            <v>0.46082800000000002</v>
          </cell>
          <cell r="I178">
            <v>-9.0280939000000004E-2</v>
          </cell>
          <cell r="J178">
            <v>-9.2097402999999994E-2</v>
          </cell>
          <cell r="K178">
            <v>-9.0061999999999989E-2</v>
          </cell>
          <cell r="L178">
            <v>-0.17964599999999997</v>
          </cell>
          <cell r="M178">
            <v>-0.31087399999999998</v>
          </cell>
          <cell r="N178">
            <v>-0.233485</v>
          </cell>
          <cell r="O178">
            <v>-0.20386800000000002</v>
          </cell>
          <cell r="P178">
            <v>-0.15984399999999999</v>
          </cell>
          <cell r="Q178">
            <v>-9.3277000000000013E-2</v>
          </cell>
          <cell r="R178">
            <v>-9.7711000000000006E-2</v>
          </cell>
          <cell r="S178">
            <v>6.0440999999999995E-2</v>
          </cell>
          <cell r="T178">
            <v>0.14944099999999999</v>
          </cell>
          <cell r="U178">
            <v>8.2260000000000007E-3</v>
          </cell>
          <cell r="V178">
            <v>0</v>
          </cell>
          <cell r="W178">
            <v>0</v>
          </cell>
          <cell r="Z178">
            <v>0</v>
          </cell>
          <cell r="AA178">
            <v>0</v>
          </cell>
          <cell r="AU178">
            <v>-1.9089999999999999E-2</v>
          </cell>
          <cell r="AV178">
            <v>-1.9089999999999999E-2</v>
          </cell>
        </row>
        <row r="179">
          <cell r="E179" t="str">
            <v>営業外収益</v>
          </cell>
          <cell r="I179">
            <v>1.8060999999999999E-5</v>
          </cell>
          <cell r="J179">
            <v>2.7597E-5</v>
          </cell>
          <cell r="K179">
            <v>1.4479000000000001E-2</v>
          </cell>
          <cell r="L179">
            <v>9.2490000000000003E-2</v>
          </cell>
          <cell r="M179">
            <v>5.0553000000000001E-2</v>
          </cell>
          <cell r="N179">
            <v>6.3867999999999994E-2</v>
          </cell>
          <cell r="O179">
            <v>8.2485000000000003E-2</v>
          </cell>
          <cell r="P179">
            <v>0.107867</v>
          </cell>
          <cell r="Q179">
            <v>0.121072</v>
          </cell>
          <cell r="R179">
            <v>0.102363</v>
          </cell>
          <cell r="S179">
            <v>0.15863099999999999</v>
          </cell>
          <cell r="T179">
            <v>0.19950799999999999</v>
          </cell>
          <cell r="U179">
            <v>2.5937999999999999E-2</v>
          </cell>
          <cell r="Z179">
            <v>0</v>
          </cell>
          <cell r="AA179">
            <v>0</v>
          </cell>
          <cell r="AI179">
            <v>5.9362999999999999E-2</v>
          </cell>
          <cell r="AK179">
            <v>7.0722999999999994E-2</v>
          </cell>
          <cell r="AN179">
            <v>5.7960999999999999E-2</v>
          </cell>
          <cell r="AO179">
            <v>0.10067</v>
          </cell>
          <cell r="AP179">
            <v>0.11171300000000001</v>
          </cell>
          <cell r="AQ179">
            <v>8.7794999999999984E-2</v>
          </cell>
          <cell r="AR179">
            <v>1.2224E-2</v>
          </cell>
          <cell r="AS179">
            <v>1.3713999999999999E-2</v>
          </cell>
          <cell r="AT179">
            <v>2.0938999999999999E-2</v>
          </cell>
          <cell r="AU179">
            <v>-2.0938999999999999E-2</v>
          </cell>
          <cell r="AV179">
            <v>-2.0938999999999999E-2</v>
          </cell>
          <cell r="AY179">
            <v>5.4149000000000003E-2</v>
          </cell>
          <cell r="AZ179">
            <v>5.7564000000000004E-2</v>
          </cell>
          <cell r="BA179">
            <v>4.2756999999999989E-2</v>
          </cell>
          <cell r="BB179">
            <v>4.5037999999999995E-2</v>
          </cell>
          <cell r="BC179">
            <v>6.8360000000000001E-3</v>
          </cell>
          <cell r="BD179">
            <v>5.3880000000000004E-3</v>
          </cell>
          <cell r="BE179">
            <v>5.6279999999999993E-3</v>
          </cell>
          <cell r="BF179">
            <v>8.0859999999999994E-3</v>
          </cell>
          <cell r="BG179">
            <v>7.4650000000000003E-3</v>
          </cell>
          <cell r="BH179">
            <v>1.3474E-2</v>
          </cell>
          <cell r="BI179">
            <v>1.2437999999999998E-2</v>
          </cell>
          <cell r="BJ179">
            <v>-3.3376999999999997E-2</v>
          </cell>
        </row>
        <row r="180">
          <cell r="F180" t="str">
            <v>（うち受取利息）</v>
          </cell>
          <cell r="I180">
            <v>3.077</v>
          </cell>
          <cell r="J180">
            <v>3.3639999999999998E-3</v>
          </cell>
          <cell r="K180">
            <v>9.4600000000000001E-4</v>
          </cell>
          <cell r="L180">
            <v>9.5399999999999999E-4</v>
          </cell>
          <cell r="M180">
            <v>1.0059999999999999E-3</v>
          </cell>
          <cell r="N180">
            <v>7.5100000000000004E-4</v>
          </cell>
          <cell r="O180">
            <v>5.0000000000000001E-4</v>
          </cell>
          <cell r="P180">
            <v>7.2499999999999995E-4</v>
          </cell>
          <cell r="Q180">
            <v>3.2899999999999997E-4</v>
          </cell>
          <cell r="R180">
            <v>2.82E-3</v>
          </cell>
          <cell r="S180">
            <v>1.838E-3</v>
          </cell>
          <cell r="T180">
            <v>2.7079999999999999E-3</v>
          </cell>
          <cell r="U180">
            <v>6.4819999999999999E-3</v>
          </cell>
        </row>
        <row r="181">
          <cell r="E181" t="str">
            <v>営業外費用</v>
          </cell>
          <cell r="I181">
            <v>9.0299000000000004E-2</v>
          </cell>
          <cell r="J181">
            <v>9.2124999999999999E-2</v>
          </cell>
          <cell r="K181">
            <v>0.104541</v>
          </cell>
          <cell r="L181">
            <v>0.27213599999999999</v>
          </cell>
          <cell r="M181">
            <v>0.361427</v>
          </cell>
          <cell r="N181">
            <v>0.29735299999999998</v>
          </cell>
          <cell r="O181">
            <v>0.28635300000000002</v>
          </cell>
          <cell r="P181">
            <v>0.26771099999999998</v>
          </cell>
          <cell r="Q181">
            <v>0.21434900000000001</v>
          </cell>
          <cell r="R181">
            <v>0.200074</v>
          </cell>
          <cell r="S181">
            <v>9.819E-2</v>
          </cell>
          <cell r="T181">
            <v>5.0067E-2</v>
          </cell>
          <cell r="U181">
            <v>1.7711999999999999E-2</v>
          </cell>
          <cell r="Z181">
            <v>0</v>
          </cell>
          <cell r="AA181">
            <v>0</v>
          </cell>
          <cell r="AI181">
            <v>0.138905</v>
          </cell>
          <cell r="AK181">
            <v>0.121208</v>
          </cell>
          <cell r="AN181">
            <v>6.1455999999999997E-2</v>
          </cell>
          <cell r="AO181">
            <v>3.6734000000000003E-2</v>
          </cell>
          <cell r="AP181">
            <v>2.7730000000000001E-2</v>
          </cell>
          <cell r="AQ181">
            <v>2.2336999999999999E-2</v>
          </cell>
          <cell r="AR181">
            <v>1.2037000000000001E-2</v>
          </cell>
          <cell r="AS181">
            <v>5.6749999999999978E-3</v>
          </cell>
          <cell r="AT181">
            <v>1.8489999999999999E-3</v>
          </cell>
          <cell r="AU181">
            <v>-1.8489999999999999E-3</v>
          </cell>
          <cell r="AV181">
            <v>-1.8489999999999999E-3</v>
          </cell>
          <cell r="AY181">
            <v>1.4760000000000001E-2</v>
          </cell>
          <cell r="AZ181">
            <v>1.2970000000000001E-2</v>
          </cell>
          <cell r="BA181">
            <v>1.0836E-2</v>
          </cell>
          <cell r="BB181">
            <v>1.1500999999999999E-2</v>
          </cell>
          <cell r="BC181">
            <v>6.8910000000000004E-3</v>
          </cell>
          <cell r="BD181">
            <v>5.1460000000000004E-3</v>
          </cell>
          <cell r="BE181">
            <v>3.5179999999999977E-3</v>
          </cell>
          <cell r="BF181">
            <v>2.1570000000000001E-3</v>
          </cell>
          <cell r="BG181">
            <v>1.181E-3</v>
          </cell>
          <cell r="BH181">
            <v>6.6799999999999997E-4</v>
          </cell>
          <cell r="BI181">
            <v>3.9600000000000008E-4</v>
          </cell>
          <cell r="BJ181">
            <v>-2.245E-3</v>
          </cell>
        </row>
        <row r="182">
          <cell r="F182" t="str">
            <v>（うち支払利息）</v>
          </cell>
          <cell r="I182">
            <v>8.7603E-2</v>
          </cell>
          <cell r="J182">
            <v>8.9621000000000006E-2</v>
          </cell>
          <cell r="K182">
            <v>0.102113</v>
          </cell>
          <cell r="L182">
            <v>0.26807999999999998</v>
          </cell>
          <cell r="M182">
            <v>0.269818</v>
          </cell>
          <cell r="N182">
            <v>0.29735299999999998</v>
          </cell>
          <cell r="O182">
            <v>0.28383999999999998</v>
          </cell>
          <cell r="P182">
            <v>0.26331100000000002</v>
          </cell>
          <cell r="Q182">
            <v>0.21434900000000001</v>
          </cell>
          <cell r="R182">
            <v>0.16661000000000001</v>
          </cell>
          <cell r="S182">
            <v>9.3019999999999992E-2</v>
          </cell>
          <cell r="T182">
            <v>4.7441999999999998E-2</v>
          </cell>
          <cell r="U182">
            <v>1.7711000000000001E-2</v>
          </cell>
        </row>
        <row r="183">
          <cell r="B183" t="str">
            <v>Recurring Profit</v>
          </cell>
          <cell r="E183" t="str">
            <v>経常利益</v>
          </cell>
          <cell r="H183">
            <v>-9.5371999999999998E-2</v>
          </cell>
          <cell r="I183">
            <v>0.304209061</v>
          </cell>
          <cell r="J183">
            <v>0.75059659700000003</v>
          </cell>
          <cell r="K183">
            <v>0.96346399999999999</v>
          </cell>
          <cell r="L183">
            <v>0.56785300000000005</v>
          </cell>
          <cell r="M183">
            <v>1.1915610000000001</v>
          </cell>
          <cell r="N183">
            <v>1.57104</v>
          </cell>
          <cell r="O183">
            <v>0.21762999999999999</v>
          </cell>
          <cell r="P183">
            <v>2.5508109999999999</v>
          </cell>
          <cell r="Q183">
            <v>2.0490059999999999</v>
          </cell>
          <cell r="R183">
            <v>2.7045270000000001</v>
          </cell>
          <cell r="S183">
            <v>6.5392520000000003</v>
          </cell>
          <cell r="T183">
            <v>7.8612880000000001</v>
          </cell>
          <cell r="U183">
            <v>9.7005680000000005</v>
          </cell>
          <cell r="V183">
            <v>10.9</v>
          </cell>
          <cell r="W183">
            <v>10.000604289388992</v>
          </cell>
          <cell r="X183">
            <v>-0.89939571061100843</v>
          </cell>
          <cell r="Z183">
            <v>10.576456255311612</v>
          </cell>
          <cell r="AA183">
            <v>11.177575100114112</v>
          </cell>
          <cell r="AB183">
            <v>2</v>
          </cell>
          <cell r="AI183">
            <v>1.4043030000000001</v>
          </cell>
          <cell r="AK183">
            <v>1.0900730000000001</v>
          </cell>
          <cell r="AN183">
            <v>3.3888729999999998</v>
          </cell>
          <cell r="AO183">
            <v>3.1503790000000005</v>
          </cell>
          <cell r="AP183">
            <v>3.9341309999999998</v>
          </cell>
          <cell r="AQ183">
            <v>3.9271570000000002</v>
          </cell>
          <cell r="AR183">
            <v>5.318479</v>
          </cell>
          <cell r="AS183">
            <v>4.3820890000000006</v>
          </cell>
          <cell r="AT183">
            <v>6.0224719999999996</v>
          </cell>
          <cell r="AU183">
            <v>4.8775280000000008</v>
          </cell>
          <cell r="AV183">
            <v>3.9781322893889923</v>
          </cell>
          <cell r="AY183">
            <v>1.9388110000000001</v>
          </cell>
          <cell r="AZ183">
            <v>1.9953199999999998</v>
          </cell>
          <cell r="BA183">
            <v>2.0839270000000001</v>
          </cell>
          <cell r="BB183">
            <v>1.8432300000000001</v>
          </cell>
          <cell r="BC183">
            <v>2.3868170000000002</v>
          </cell>
          <cell r="BD183">
            <v>2.9316619999999998</v>
          </cell>
          <cell r="BE183">
            <v>2.7084690000000005</v>
          </cell>
          <cell r="BF183">
            <v>1.6736200000000001</v>
          </cell>
          <cell r="BG183">
            <v>2.9548649999999999</v>
          </cell>
          <cell r="BH183">
            <v>3.0676069999999998</v>
          </cell>
          <cell r="BI183">
            <v>2.8745739999999991</v>
          </cell>
          <cell r="BJ183">
            <v>2.0029540000000008</v>
          </cell>
        </row>
        <row r="184">
          <cell r="C184" t="str">
            <v>% YoY</v>
          </cell>
          <cell r="F184" t="str">
            <v>対前年比</v>
          </cell>
          <cell r="I184">
            <v>-4.189710407666821</v>
          </cell>
          <cell r="J184">
            <v>1.4673709406703046</v>
          </cell>
          <cell r="K184">
            <v>0.28359761268675188</v>
          </cell>
          <cell r="L184">
            <v>-0.41061316250529334</v>
          </cell>
          <cell r="M184">
            <v>1.0983617238968537</v>
          </cell>
          <cell r="N184">
            <v>0.31847215543308316</v>
          </cell>
          <cell r="O184">
            <v>-0.86147392809858436</v>
          </cell>
          <cell r="P184">
            <v>10.72086109451822</v>
          </cell>
          <cell r="Q184">
            <v>-0.19672370865579614</v>
          </cell>
          <cell r="R184">
            <v>0.31992146435881597</v>
          </cell>
          <cell r="S184">
            <v>1.4178911876272635</v>
          </cell>
          <cell r="T184">
            <v>0.20216930009731993</v>
          </cell>
          <cell r="U184">
            <v>0.23396674946904383</v>
          </cell>
          <cell r="V184">
            <v>0.12364554323004584</v>
          </cell>
          <cell r="W184">
            <v>3.0929765080662364E-2</v>
          </cell>
          <cell r="Z184">
            <v>5.7581716990204201E-2</v>
          </cell>
          <cell r="AA184">
            <v>5.6835562904220538E-2</v>
          </cell>
          <cell r="AP184">
            <v>0.24878022612517392</v>
          </cell>
          <cell r="AQ184">
            <v>-1.7726913516605824E-3</v>
          </cell>
          <cell r="AR184">
            <v>0.35428224540042574</v>
          </cell>
          <cell r="AS184">
            <v>-0.17606349484504868</v>
          </cell>
          <cell r="AT184">
            <v>0.37433812959983204</v>
          </cell>
          <cell r="AU184">
            <v>-0.1901119673117615</v>
          </cell>
          <cell r="AV184">
            <v>-0.33945192449396322</v>
          </cell>
          <cell r="BC184">
            <v>0.23107254910354857</v>
          </cell>
          <cell r="BD184">
            <v>0.4692690896698275</v>
          </cell>
          <cell r="BE184">
            <v>0.2996947589814809</v>
          </cell>
          <cell r="BF184">
            <v>-9.201781655029484E-2</v>
          </cell>
          <cell r="BG184">
            <v>0.23799394758793802</v>
          </cell>
          <cell r="BH184">
            <v>4.6371307469960765E-2</v>
          </cell>
          <cell r="BI184">
            <v>6.13280048617868E-2</v>
          </cell>
          <cell r="BJ184">
            <v>0.19677943619220661</v>
          </cell>
        </row>
        <row r="186">
          <cell r="B186" t="str">
            <v>Special profit and Loss</v>
          </cell>
          <cell r="E186" t="str">
            <v>特別利益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5.4295999999999997E-2</v>
          </cell>
          <cell r="T186">
            <v>0</v>
          </cell>
          <cell r="U186">
            <v>0</v>
          </cell>
          <cell r="W186">
            <v>0</v>
          </cell>
          <cell r="AI186">
            <v>-2.5287E-2</v>
          </cell>
          <cell r="AN186">
            <v>5.4295999999999997E-2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T186">
            <v>0</v>
          </cell>
          <cell r="AU186">
            <v>0</v>
          </cell>
          <cell r="AV186">
            <v>0</v>
          </cell>
        </row>
        <row r="187">
          <cell r="B187" t="str">
            <v>Special Loss</v>
          </cell>
          <cell r="E187" t="str">
            <v>特別損失</v>
          </cell>
          <cell r="O187">
            <v>0</v>
          </cell>
          <cell r="P187">
            <v>5.1192000000000001E-2</v>
          </cell>
          <cell r="Q187">
            <v>0</v>
          </cell>
          <cell r="R187">
            <v>0.37366700000000003</v>
          </cell>
          <cell r="S187">
            <v>0</v>
          </cell>
          <cell r="T187">
            <v>0</v>
          </cell>
          <cell r="U187">
            <v>0</v>
          </cell>
          <cell r="AI187">
            <v>2.5287E-2</v>
          </cell>
        </row>
        <row r="188">
          <cell r="E188" t="str">
            <v xml:space="preserve">  退職給付会計基準変更時差異</v>
          </cell>
        </row>
        <row r="189">
          <cell r="B189" t="str">
            <v>Pre-Tax Profit</v>
          </cell>
          <cell r="E189" t="str">
            <v>税前利益</v>
          </cell>
          <cell r="H189">
            <v>-9.5371999999999998E-2</v>
          </cell>
          <cell r="I189">
            <v>0.304209061</v>
          </cell>
          <cell r="J189">
            <v>0.75059659700000003</v>
          </cell>
          <cell r="K189">
            <v>0.96346399999999999</v>
          </cell>
          <cell r="L189">
            <v>0.56785300000000005</v>
          </cell>
          <cell r="M189">
            <v>1.1915610000000001</v>
          </cell>
          <cell r="N189">
            <v>1.57104</v>
          </cell>
          <cell r="O189">
            <v>0.21762999999999999</v>
          </cell>
          <cell r="P189">
            <v>2.499619</v>
          </cell>
          <cell r="Q189">
            <v>2.0490059999999999</v>
          </cell>
          <cell r="R189">
            <v>2.3308599999999999</v>
          </cell>
          <cell r="S189">
            <v>6.5935480000000002</v>
          </cell>
          <cell r="T189">
            <v>7.8612880000000001</v>
          </cell>
          <cell r="U189">
            <v>9.7005680000000005</v>
          </cell>
          <cell r="V189">
            <v>10.9</v>
          </cell>
          <cell r="W189">
            <v>10.000604289388992</v>
          </cell>
          <cell r="Z189">
            <v>10.576456255311612</v>
          </cell>
          <cell r="AA189">
            <v>11.177575100114112</v>
          </cell>
          <cell r="AI189">
            <v>1.379016</v>
          </cell>
          <cell r="AK189">
            <v>1.0900730000000001</v>
          </cell>
          <cell r="AN189">
            <v>3.4431689999999997</v>
          </cell>
          <cell r="AO189">
            <v>3.1503790000000005</v>
          </cell>
          <cell r="AP189">
            <v>3.9341309999999998</v>
          </cell>
          <cell r="AQ189">
            <v>3.9271570000000002</v>
          </cell>
          <cell r="AR189">
            <v>5.318479</v>
          </cell>
          <cell r="AS189">
            <v>4.3820890000000006</v>
          </cell>
          <cell r="AT189">
            <v>6.0224719999999996</v>
          </cell>
          <cell r="AU189">
            <v>4.8775280000000008</v>
          </cell>
          <cell r="AV189">
            <v>3.9781322893889923</v>
          </cell>
          <cell r="AY189">
            <v>1.9388110000000001</v>
          </cell>
          <cell r="AZ189">
            <v>1.9953199999999998</v>
          </cell>
          <cell r="BA189">
            <v>2.0839270000000001</v>
          </cell>
          <cell r="BB189">
            <v>1.8432300000000001</v>
          </cell>
          <cell r="BC189">
            <v>2.3868170000000002</v>
          </cell>
          <cell r="BD189">
            <v>2.9316619999999998</v>
          </cell>
          <cell r="BE189">
            <v>2.7084690000000005</v>
          </cell>
          <cell r="BF189">
            <v>1.6736200000000001</v>
          </cell>
          <cell r="BG189">
            <v>2.9548649999999999</v>
          </cell>
          <cell r="BH189">
            <v>3.0676069999999998</v>
          </cell>
          <cell r="BI189">
            <v>2.8745739999999991</v>
          </cell>
          <cell r="BJ189">
            <v>2.0029540000000008</v>
          </cell>
        </row>
        <row r="190">
          <cell r="C190" t="str">
            <v>Taxes</v>
          </cell>
          <cell r="E190" t="str">
            <v>法人税等</v>
          </cell>
          <cell r="H190">
            <v>0</v>
          </cell>
          <cell r="I190">
            <v>0.16011500000000001</v>
          </cell>
          <cell r="J190">
            <v>0.41902800000000001</v>
          </cell>
          <cell r="K190">
            <v>0.41555300000000001</v>
          </cell>
          <cell r="L190">
            <v>0.36424200000000001</v>
          </cell>
          <cell r="M190">
            <v>0.50186399999999998</v>
          </cell>
          <cell r="N190">
            <v>0.70340000000000003</v>
          </cell>
          <cell r="O190">
            <v>9.0811000000000003E-2</v>
          </cell>
          <cell r="P190">
            <v>1.0314620000000001</v>
          </cell>
          <cell r="Q190">
            <v>1.407497</v>
          </cell>
          <cell r="R190">
            <v>0.55693100000000006</v>
          </cell>
          <cell r="S190">
            <v>2.3786120000000004</v>
          </cell>
          <cell r="T190">
            <v>2.8325230000000001</v>
          </cell>
          <cell r="U190">
            <v>3.6263660000000009</v>
          </cell>
          <cell r="V190">
            <v>4.0747499940209693</v>
          </cell>
          <cell r="W190">
            <v>3.7385286484765023</v>
          </cell>
          <cell r="Z190">
            <v>3.9537995470728471</v>
          </cell>
          <cell r="AA190">
            <v>4.1785159699411842</v>
          </cell>
          <cell r="AN190">
            <v>1.369977</v>
          </cell>
          <cell r="AO190">
            <v>1.0086350000000004</v>
          </cell>
          <cell r="AP190">
            <v>1.3888419999999999</v>
          </cell>
          <cell r="AQ190">
            <v>1.4436810000000002</v>
          </cell>
          <cell r="AR190">
            <v>2.0872039999999998</v>
          </cell>
          <cell r="AS190">
            <v>1.539162000000001</v>
          </cell>
          <cell r="AT190">
            <v>2.2869230000000003</v>
          </cell>
          <cell r="AU190">
            <v>1.787826994020969</v>
          </cell>
          <cell r="AV190">
            <v>1.4516056484765021</v>
          </cell>
          <cell r="AY190">
            <v>0.6463239999999999</v>
          </cell>
          <cell r="AZ190">
            <v>0.74251800000000001</v>
          </cell>
          <cell r="BA190">
            <v>0.82131800000000021</v>
          </cell>
          <cell r="BB190">
            <v>0.622363</v>
          </cell>
          <cell r="BC190">
            <v>0.927033</v>
          </cell>
          <cell r="BD190">
            <v>1.1601709999999998</v>
          </cell>
          <cell r="BE190">
            <v>1.059512</v>
          </cell>
          <cell r="BF190">
            <v>0.47965000000000102</v>
          </cell>
          <cell r="BG190">
            <v>1.155986</v>
          </cell>
          <cell r="BH190">
            <v>1.1309370000000003</v>
          </cell>
          <cell r="BI190">
            <v>1.0056859999999994</v>
          </cell>
          <cell r="BJ190">
            <v>0.78214099402096959</v>
          </cell>
        </row>
        <row r="191">
          <cell r="C191" t="str">
            <v>Tax Rate</v>
          </cell>
          <cell r="E191" t="str">
            <v>実効税率</v>
          </cell>
          <cell r="H191">
            <v>0</v>
          </cell>
          <cell r="I191">
            <v>0.52633212000217178</v>
          </cell>
          <cell r="J191">
            <v>0.55825992507130962</v>
          </cell>
          <cell r="K191">
            <v>0.43131139305672034</v>
          </cell>
          <cell r="L191">
            <v>0.64143713249731882</v>
          </cell>
          <cell r="M191">
            <v>0.42118196214881148</v>
          </cell>
          <cell r="N191">
            <v>0.44772889296262353</v>
          </cell>
          <cell r="O191">
            <v>0.41727243486651661</v>
          </cell>
          <cell r="P191">
            <v>0.41264768750757619</v>
          </cell>
          <cell r="Q191">
            <v>0.68691697340076119</v>
          </cell>
          <cell r="R191">
            <v>0.23893798855358112</v>
          </cell>
          <cell r="S191">
            <v>0.36074841648229455</v>
          </cell>
          <cell r="T191">
            <v>0.36031283932098662</v>
          </cell>
          <cell r="U191">
            <v>0.37383027468082286</v>
          </cell>
          <cell r="V191">
            <v>0.37383027468082286</v>
          </cell>
          <cell r="W191">
            <v>0.37383027468082286</v>
          </cell>
          <cell r="Z191">
            <v>0.37383027468082286</v>
          </cell>
          <cell r="AA191">
            <v>0.37383027468082286</v>
          </cell>
          <cell r="AV191">
            <v>0.36489627364791744</v>
          </cell>
        </row>
        <row r="192">
          <cell r="B192" t="str">
            <v>Net Profit</v>
          </cell>
          <cell r="E192" t="str">
            <v>当期純利益</v>
          </cell>
          <cell r="H192">
            <v>-9.5371999999999998E-2</v>
          </cell>
          <cell r="I192">
            <v>0.144094061</v>
          </cell>
          <cell r="J192">
            <v>0.33156859700000002</v>
          </cell>
          <cell r="K192">
            <v>0.54791100000000004</v>
          </cell>
          <cell r="L192">
            <v>0.20361100000000004</v>
          </cell>
          <cell r="M192">
            <v>0.68969700000000012</v>
          </cell>
          <cell r="N192">
            <v>0.86763999999999997</v>
          </cell>
          <cell r="O192">
            <v>0.12681899999999999</v>
          </cell>
          <cell r="P192">
            <v>1.468156</v>
          </cell>
          <cell r="Q192">
            <v>1.188679</v>
          </cell>
          <cell r="R192">
            <v>1.7739290000000001</v>
          </cell>
          <cell r="S192">
            <v>4.2149359999999998</v>
          </cell>
          <cell r="T192">
            <v>5.0287649999999999</v>
          </cell>
          <cell r="U192">
            <v>6.0742019999999997</v>
          </cell>
          <cell r="V192">
            <v>6.8252500059790311</v>
          </cell>
          <cell r="W192">
            <v>6.2620756409124896</v>
          </cell>
          <cell r="X192">
            <v>-0.5631743650665415</v>
          </cell>
          <cell r="Z192">
            <v>6.6226567082387646</v>
          </cell>
          <cell r="AA192">
            <v>6.9990591301729275</v>
          </cell>
          <cell r="AB192">
            <v>1.1499999999999999</v>
          </cell>
          <cell r="AI192">
            <v>0.81299999999999994</v>
          </cell>
          <cell r="AK192">
            <v>0.625</v>
          </cell>
          <cell r="AN192">
            <v>2.0731919999999997</v>
          </cell>
          <cell r="AO192">
            <v>2.1417440000000001</v>
          </cell>
          <cell r="AP192">
            <v>2.5452889999999999</v>
          </cell>
          <cell r="AQ192">
            <v>2.483476</v>
          </cell>
          <cell r="AR192">
            <v>3.2312750000000001</v>
          </cell>
          <cell r="AS192">
            <v>2.8429269999999995</v>
          </cell>
          <cell r="AT192">
            <v>3.7355489999999998</v>
          </cell>
          <cell r="AU192">
            <v>3.0897010059790313</v>
          </cell>
          <cell r="AV192">
            <v>2.5265266409124898</v>
          </cell>
          <cell r="AY192">
            <v>1.2924870000000002</v>
          </cell>
          <cell r="AZ192">
            <v>1.2528019999999997</v>
          </cell>
          <cell r="BA192">
            <v>1.2626089999999999</v>
          </cell>
          <cell r="BB192">
            <v>1.2208670000000001</v>
          </cell>
          <cell r="BC192">
            <v>1.4597840000000002</v>
          </cell>
          <cell r="BD192">
            <v>1.7714909999999999</v>
          </cell>
          <cell r="BE192">
            <v>1.6489570000000005</v>
          </cell>
          <cell r="BF192">
            <v>1.1939699999999991</v>
          </cell>
          <cell r="BG192">
            <v>1.7988789999999999</v>
          </cell>
          <cell r="BH192">
            <v>1.9366699999999999</v>
          </cell>
          <cell r="BI192">
            <v>1.8688879999999997</v>
          </cell>
          <cell r="BJ192">
            <v>1.2208130059790321</v>
          </cell>
        </row>
        <row r="193">
          <cell r="C193" t="str">
            <v>% YoY</v>
          </cell>
          <cell r="F193" t="str">
            <v>対前年比</v>
          </cell>
          <cell r="I193" t="str">
            <v>NM</v>
          </cell>
          <cell r="J193">
            <v>1.3010566479905097</v>
          </cell>
          <cell r="K193">
            <v>0.65248158286835589</v>
          </cell>
          <cell r="L193">
            <v>-0.6283867270414355</v>
          </cell>
          <cell r="M193">
            <v>2.3873268143666109</v>
          </cell>
          <cell r="N193">
            <v>0.25800170219676155</v>
          </cell>
          <cell r="O193">
            <v>-0.85383453967083123</v>
          </cell>
          <cell r="P193">
            <v>10.576782658749874</v>
          </cell>
          <cell r="Q193">
            <v>-0.19035919888622188</v>
          </cell>
          <cell r="R193">
            <v>0.49235327619988234</v>
          </cell>
          <cell r="S193">
            <v>1.3760454899829697</v>
          </cell>
          <cell r="T193">
            <v>0.19308217254069815</v>
          </cell>
          <cell r="U193">
            <v>0.20789140077136237</v>
          </cell>
          <cell r="V193">
            <v>0.12364554323004584</v>
          </cell>
          <cell r="W193">
            <v>3.0929765080662364E-2</v>
          </cell>
          <cell r="Z193">
            <v>5.7581716990204201E-2</v>
          </cell>
          <cell r="AA193">
            <v>5.6835562904220538E-2</v>
          </cell>
          <cell r="AP193">
            <v>0.22771504038217416</v>
          </cell>
          <cell r="AQ193">
            <v>0.15955781830134685</v>
          </cell>
          <cell r="AR193">
            <v>0.2695120279072436</v>
          </cell>
          <cell r="AS193">
            <v>0.14473705403233184</v>
          </cell>
          <cell r="AT193">
            <v>0.15606037864310518</v>
          </cell>
          <cell r="AU193">
            <v>8.6802793733019357E-2</v>
          </cell>
          <cell r="AV193">
            <v>-0.32365319236543544</v>
          </cell>
          <cell r="BC193">
            <v>0.12943805237499495</v>
          </cell>
          <cell r="BD193">
            <v>0.41402312576129363</v>
          </cell>
          <cell r="BE193">
            <v>0.30599179951988353</v>
          </cell>
          <cell r="BF193">
            <v>-2.2031064808862078E-2</v>
          </cell>
          <cell r="BG193">
            <v>0.23229121568670408</v>
          </cell>
          <cell r="BH193">
            <v>9.3242923616321027E-2</v>
          </cell>
          <cell r="BI193">
            <v>0.13337582483957999</v>
          </cell>
          <cell r="BJ193">
            <v>2.2482144424929462E-2</v>
          </cell>
        </row>
        <row r="195">
          <cell r="E195" t="str">
            <v>当期利益＋償却費</v>
          </cell>
          <cell r="P195">
            <v>4.7578739999999993</v>
          </cell>
          <cell r="Q195">
            <v>5.3998819999999998</v>
          </cell>
          <cell r="R195">
            <v>5.7330209999999999</v>
          </cell>
          <cell r="S195">
            <v>7.4906410000000001</v>
          </cell>
          <cell r="T195">
            <v>8.2657570000000007</v>
          </cell>
          <cell r="U195">
            <v>9.110199999999999</v>
          </cell>
          <cell r="V195">
            <v>9.5252500059790322</v>
          </cell>
          <cell r="W195">
            <v>9.062479940912489</v>
          </cell>
          <cell r="AN195">
            <v>3.7196539999999993</v>
          </cell>
          <cell r="AO195">
            <v>3.7709869999999999</v>
          </cell>
          <cell r="AP195">
            <v>4.2289320000000004</v>
          </cell>
          <cell r="AQ195">
            <v>4.0368250000000003</v>
          </cell>
          <cell r="AR195">
            <v>4.6344380000000003</v>
          </cell>
          <cell r="AS195">
            <v>4.4757619999999996</v>
          </cell>
          <cell r="AT195">
            <v>5.096387</v>
          </cell>
          <cell r="AU195">
            <v>4.4288630059790313</v>
          </cell>
          <cell r="BC195">
            <v>2.1821770000000003</v>
          </cell>
          <cell r="BD195">
            <v>2.452261</v>
          </cell>
          <cell r="BE195">
            <v>2.3949400000000005</v>
          </cell>
          <cell r="BF195">
            <v>2.0808219999999991</v>
          </cell>
          <cell r="BG195">
            <v>2.4996689999999999</v>
          </cell>
          <cell r="BH195">
            <v>2.5967180000000001</v>
          </cell>
          <cell r="BI195">
            <v>2.5172699999999999</v>
          </cell>
          <cell r="BJ195">
            <v>1.9115930059790323</v>
          </cell>
        </row>
        <row r="196">
          <cell r="E196" t="str">
            <v>設備投資額</v>
          </cell>
          <cell r="P196">
            <v>5.4989999999999997</v>
          </cell>
          <cell r="Q196">
            <v>2.41</v>
          </cell>
          <cell r="R196">
            <v>2.7639999999999998</v>
          </cell>
          <cell r="S196">
            <v>2.2173989999999999</v>
          </cell>
          <cell r="T196">
            <v>3.2189610000000002</v>
          </cell>
          <cell r="U196">
            <v>2.0882290000000001</v>
          </cell>
          <cell r="V196">
            <v>3.7</v>
          </cell>
          <cell r="W196">
            <v>3.7</v>
          </cell>
          <cell r="AP196">
            <v>1.5260089999999999</v>
          </cell>
          <cell r="AQ196">
            <v>1.692952</v>
          </cell>
          <cell r="AR196">
            <v>0.30479200000000001</v>
          </cell>
          <cell r="AS196">
            <v>1.7834369999999999</v>
          </cell>
          <cell r="AT196">
            <v>1.1515550000000001</v>
          </cell>
          <cell r="AU196">
            <v>2.5484450000000001</v>
          </cell>
          <cell r="BC196">
            <v>0.26424500000000001</v>
          </cell>
          <cell r="BD196">
            <v>4.0547E-2</v>
          </cell>
          <cell r="BE196">
            <v>0.17854200000000001</v>
          </cell>
          <cell r="BF196">
            <v>1.604895</v>
          </cell>
          <cell r="BG196">
            <v>0.31219000000000002</v>
          </cell>
          <cell r="BH196">
            <v>0.83936500000000003</v>
          </cell>
          <cell r="BJ196">
            <v>2.5484450000000001</v>
          </cell>
        </row>
        <row r="197">
          <cell r="E197" t="str">
            <v>PER</v>
          </cell>
          <cell r="M197">
            <v>16.079999999999998</v>
          </cell>
          <cell r="N197">
            <v>22.37</v>
          </cell>
          <cell r="O197">
            <v>430.12</v>
          </cell>
          <cell r="P197">
            <v>10.62</v>
          </cell>
          <cell r="Q197">
            <v>5.92</v>
          </cell>
          <cell r="AT197">
            <v>0.15606037864310518</v>
          </cell>
        </row>
        <row r="198">
          <cell r="E198" t="str">
            <v>配当性向</v>
          </cell>
          <cell r="M198">
            <v>0.218</v>
          </cell>
          <cell r="N198">
            <v>0.11799999999999999</v>
          </cell>
          <cell r="O198">
            <v>0.80800000000000005</v>
          </cell>
          <cell r="P198">
            <v>8.1477206781840616E-2</v>
          </cell>
          <cell r="Q198">
            <v>0.10063377076569874</v>
          </cell>
          <cell r="R198">
            <v>7.7066218546514548E-2</v>
          </cell>
          <cell r="S198">
            <v>4.8651984276866844E-2</v>
          </cell>
          <cell r="T198">
            <v>0.10874240494435512</v>
          </cell>
          <cell r="U198">
            <v>0.20255994120709189</v>
          </cell>
        </row>
        <row r="199">
          <cell r="B199" t="str">
            <v>Dividends</v>
          </cell>
          <cell r="F199" t="str">
            <v xml:space="preserve">配当金  </v>
          </cell>
          <cell r="J199">
            <v>5.5E-2</v>
          </cell>
          <cell r="K199">
            <v>5.5E-2</v>
          </cell>
          <cell r="L199">
            <v>6.5000000000000002E-2</v>
          </cell>
          <cell r="M199">
            <v>0.14299999999999999</v>
          </cell>
          <cell r="N199">
            <v>9.7500000000000003E-2</v>
          </cell>
          <cell r="O199">
            <v>0.1025325</v>
          </cell>
          <cell r="P199">
            <v>0.11962125</v>
          </cell>
          <cell r="Q199">
            <v>0.11962125</v>
          </cell>
          <cell r="R199">
            <v>5.9810000000000002E-2</v>
          </cell>
          <cell r="S199">
            <v>0.205065</v>
          </cell>
          <cell r="T199">
            <v>0.54683999999999999</v>
          </cell>
          <cell r="U199">
            <v>1.2303899999999999</v>
          </cell>
          <cell r="W199">
            <v>1.3671</v>
          </cell>
          <cell r="Z199">
            <v>1.3671</v>
          </cell>
          <cell r="AA199">
            <v>1.3671</v>
          </cell>
        </row>
        <row r="200">
          <cell r="B200" t="str">
            <v>Shares Outstanding (mn)</v>
          </cell>
          <cell r="F200" t="str">
            <v>発行済株式数(百万株)</v>
          </cell>
          <cell r="J200">
            <v>1.0999999999999999E-2</v>
          </cell>
          <cell r="K200">
            <v>1.0999999999999999E-2</v>
          </cell>
          <cell r="L200">
            <v>1.2999999999999999E-2</v>
          </cell>
          <cell r="M200">
            <v>1.2999999999999999E-2</v>
          </cell>
          <cell r="N200">
            <v>1.2999999999999999E-2</v>
          </cell>
          <cell r="O200">
            <v>6.8354999999999999E-2</v>
          </cell>
          <cell r="P200">
            <v>6.8354999999999999E-2</v>
          </cell>
          <cell r="Q200">
            <v>6.8354999999999999E-2</v>
          </cell>
          <cell r="R200">
            <v>6.8354999999999999E-2</v>
          </cell>
          <cell r="S200">
            <v>6.8354999999999999E-2</v>
          </cell>
          <cell r="T200">
            <v>0.13671</v>
          </cell>
          <cell r="U200">
            <v>0.27342</v>
          </cell>
          <cell r="V200">
            <v>0.27342</v>
          </cell>
          <cell r="W200">
            <v>0.27342</v>
          </cell>
          <cell r="Z200">
            <v>0.27342</v>
          </cell>
          <cell r="AA200">
            <v>0.27342</v>
          </cell>
        </row>
        <row r="201">
          <cell r="B201" t="str">
            <v>DPS (yen)</v>
          </cell>
          <cell r="F201" t="str">
            <v xml:space="preserve">１株当り配当金(円) </v>
          </cell>
          <cell r="J201">
            <v>5000</v>
          </cell>
          <cell r="K201">
            <v>5000</v>
          </cell>
          <cell r="L201">
            <v>5000</v>
          </cell>
          <cell r="M201">
            <v>11000</v>
          </cell>
          <cell r="N201">
            <v>7500</v>
          </cell>
          <cell r="O201">
            <v>1500</v>
          </cell>
          <cell r="P201">
            <v>1750</v>
          </cell>
          <cell r="Q201">
            <v>1750</v>
          </cell>
          <cell r="R201">
            <v>2000</v>
          </cell>
          <cell r="S201">
            <v>3000</v>
          </cell>
          <cell r="T201">
            <v>4000</v>
          </cell>
          <cell r="U201">
            <v>4500</v>
          </cell>
          <cell r="W201">
            <v>5000</v>
          </cell>
          <cell r="Z201">
            <v>5000</v>
          </cell>
          <cell r="AA201">
            <v>5000</v>
          </cell>
        </row>
        <row r="202">
          <cell r="A202" t="str">
            <v>Retained Earnings</v>
          </cell>
          <cell r="F202" t="str">
            <v>内部留保</v>
          </cell>
          <cell r="J202">
            <v>0.27656859700000003</v>
          </cell>
          <cell r="K202">
            <v>0.49291100000000004</v>
          </cell>
          <cell r="L202">
            <v>0.13861100000000004</v>
          </cell>
          <cell r="M202">
            <v>0.5466970000000001</v>
          </cell>
          <cell r="N202">
            <v>0.77013999999999994</v>
          </cell>
          <cell r="O202">
            <v>2.4286499999999989E-2</v>
          </cell>
          <cell r="P202">
            <v>1.34853475</v>
          </cell>
          <cell r="Q202">
            <v>1.06905775</v>
          </cell>
          <cell r="R202">
            <v>1.7141190000000002</v>
          </cell>
          <cell r="S202">
            <v>4.0098709999999995</v>
          </cell>
          <cell r="T202">
            <v>4.4819250000000004</v>
          </cell>
          <cell r="U202">
            <v>4.8438119999999998</v>
          </cell>
          <cell r="W202">
            <v>4.8949756409124898</v>
          </cell>
          <cell r="Z202">
            <v>5.2555567082387649</v>
          </cell>
          <cell r="AA202">
            <v>5.6319591301729277</v>
          </cell>
        </row>
        <row r="203">
          <cell r="F203" t="str">
            <v>配当性向</v>
          </cell>
          <cell r="J203">
            <v>0.16587819382666083</v>
          </cell>
          <cell r="K203">
            <v>0.1003812663005488</v>
          </cell>
          <cell r="L203">
            <v>0.31923619057909441</v>
          </cell>
          <cell r="M203">
            <v>0.2073374249851746</v>
          </cell>
          <cell r="N203">
            <v>0.1123737955834217</v>
          </cell>
          <cell r="O203">
            <v>0.80849478390462004</v>
          </cell>
          <cell r="P203">
            <v>8.1477206781840616E-2</v>
          </cell>
          <cell r="Q203">
            <v>0.10063377076569872</v>
          </cell>
          <cell r="R203">
            <v>3.3716118288837943E-2</v>
          </cell>
          <cell r="S203">
            <v>4.8651984276866837E-2</v>
          </cell>
          <cell r="T203">
            <v>0.10874240494435512</v>
          </cell>
          <cell r="U203">
            <v>0.20255994120709189</v>
          </cell>
          <cell r="W203">
            <v>0.21831419458880738</v>
          </cell>
          <cell r="Z203">
            <v>0.20642773138146969</v>
          </cell>
          <cell r="AA203">
            <v>0.19532625379694751</v>
          </cell>
        </row>
        <row r="204">
          <cell r="A204" t="str">
            <v>Per Share Information</v>
          </cell>
          <cell r="E204" t="str">
            <v>１株当たり指標</v>
          </cell>
        </row>
        <row r="205">
          <cell r="B205" t="str">
            <v>EPS</v>
          </cell>
          <cell r="F205" t="str">
            <v>EPS</v>
          </cell>
          <cell r="J205">
            <v>30142.599727272733</v>
          </cell>
          <cell r="K205">
            <v>49810.090909090919</v>
          </cell>
          <cell r="L205">
            <v>15662.384615384619</v>
          </cell>
          <cell r="M205">
            <v>53053.615384615397</v>
          </cell>
          <cell r="N205">
            <v>66741.538461538468</v>
          </cell>
          <cell r="O205">
            <v>1855.2995391705067</v>
          </cell>
          <cell r="P205">
            <v>21478.399531855754</v>
          </cell>
          <cell r="Q205">
            <v>17389.788603613488</v>
          </cell>
          <cell r="R205">
            <v>25951.707995025969</v>
          </cell>
          <cell r="S205">
            <v>61662.438738936427</v>
          </cell>
          <cell r="T205">
            <v>36784.178187403995</v>
          </cell>
          <cell r="U205">
            <v>22215.646258503402</v>
          </cell>
          <cell r="V205">
            <v>24962.511908342593</v>
          </cell>
          <cell r="W205">
            <v>22902.770978394008</v>
          </cell>
          <cell r="Z205">
            <v>24221.551855163354</v>
          </cell>
          <cell r="AA205">
            <v>25598.197389265333</v>
          </cell>
        </row>
        <row r="206">
          <cell r="B206" t="str">
            <v>EBITDA</v>
          </cell>
          <cell r="F206" t="str">
            <v>EBITDA</v>
          </cell>
          <cell r="J206">
            <v>131608.54545454547</v>
          </cell>
          <cell r="K206">
            <v>171138.72727272726</v>
          </cell>
          <cell r="L206">
            <v>245884.53846153847</v>
          </cell>
          <cell r="M206">
            <v>380033.46153846156</v>
          </cell>
          <cell r="N206">
            <v>455540.46153846156</v>
          </cell>
          <cell r="O206">
            <v>94489.166849535526</v>
          </cell>
          <cell r="P206">
            <v>87782.503108770383</v>
          </cell>
          <cell r="Q206">
            <v>92948.387096774197</v>
          </cell>
          <cell r="R206">
            <v>98914.944042132993</v>
          </cell>
          <cell r="S206">
            <v>142703.76709823718</v>
          </cell>
          <cell r="T206">
            <v>79936.215346353594</v>
          </cell>
          <cell r="U206">
            <v>46455.921293248488</v>
          </cell>
          <cell r="V206">
            <v>49740.326238022099</v>
          </cell>
          <cell r="W206">
            <v>46818.113486171424</v>
          </cell>
          <cell r="Z206">
            <v>49049.264522788057</v>
          </cell>
          <cell r="AA206">
            <v>50952.22771242891</v>
          </cell>
        </row>
        <row r="207">
          <cell r="B207" t="str">
            <v>CEPS</v>
          </cell>
          <cell r="F207" t="str">
            <v>CEPS</v>
          </cell>
          <cell r="L207">
            <v>204047</v>
          </cell>
          <cell r="M207">
            <v>317515.15384615393</v>
          </cell>
          <cell r="N207">
            <v>383472.38461538462</v>
          </cell>
          <cell r="O207">
            <v>90178.172774486142</v>
          </cell>
          <cell r="P207">
            <v>69605.354399824442</v>
          </cell>
          <cell r="Q207">
            <v>78997.615390242121</v>
          </cell>
          <cell r="R207">
            <v>83871.274961597534</v>
          </cell>
          <cell r="S207">
            <v>109584.39031526589</v>
          </cell>
          <cell r="T207">
            <v>60461.977909443354</v>
          </cell>
          <cell r="U207">
            <v>33319.435301002115</v>
          </cell>
          <cell r="V207">
            <v>34837.429617361682</v>
          </cell>
          <cell r="W207">
            <v>33144.905057832235</v>
          </cell>
          <cell r="Z207">
            <v>34588.729276380167</v>
          </cell>
          <cell r="AA207">
            <v>35669.819805395091</v>
          </cell>
        </row>
        <row r="208">
          <cell r="B208" t="str">
            <v>BPS</v>
          </cell>
          <cell r="F208" t="str">
            <v>BPS</v>
          </cell>
          <cell r="J208">
            <v>46393.409090909096</v>
          </cell>
          <cell r="K208">
            <v>86259.363636363632</v>
          </cell>
          <cell r="L208">
            <v>110213.07692307694</v>
          </cell>
          <cell r="M208">
            <v>244218.42307692309</v>
          </cell>
          <cell r="N208">
            <v>388219.38461538468</v>
          </cell>
          <cell r="O208">
            <v>79666.008338819389</v>
          </cell>
          <cell r="P208">
            <v>90229.851510496679</v>
          </cell>
          <cell r="Q208">
            <v>107883.16143661765</v>
          </cell>
          <cell r="R208">
            <v>127595.66235096189</v>
          </cell>
          <cell r="S208">
            <v>169316.72152732062</v>
          </cell>
          <cell r="T208">
            <v>117046.12683783191</v>
          </cell>
          <cell r="U208">
            <v>76939.580133128518</v>
          </cell>
          <cell r="V208">
            <v>95869.11911924665</v>
          </cell>
          <cell r="W208">
            <v>95869.11911924665</v>
          </cell>
          <cell r="X208" t="str">
            <v>予想BS要作成</v>
          </cell>
          <cell r="Z208">
            <v>114430.81858145048</v>
          </cell>
          <cell r="AA208">
            <v>134229.27267987627</v>
          </cell>
        </row>
        <row r="210">
          <cell r="A210" t="str">
            <v>Valuations</v>
          </cell>
          <cell r="E210" t="str">
            <v>Valuation</v>
          </cell>
          <cell r="Q210">
            <v>128</v>
          </cell>
          <cell r="V210">
            <v>28.747727099168841</v>
          </cell>
          <cell r="W210">
            <v>33.827621733911542</v>
          </cell>
        </row>
        <row r="211">
          <cell r="B211" t="str">
            <v>Share Price ('000 Yen)</v>
          </cell>
          <cell r="F211" t="str">
            <v>株価(千円)</v>
          </cell>
          <cell r="P211">
            <v>8.7494399999999999</v>
          </cell>
          <cell r="Q211">
            <v>8.7494399999999999</v>
          </cell>
          <cell r="T211">
            <v>450</v>
          </cell>
          <cell r="U211">
            <v>296</v>
          </cell>
          <cell r="V211">
            <v>296</v>
          </cell>
          <cell r="W211">
            <v>296</v>
          </cell>
          <cell r="Z211">
            <v>296</v>
          </cell>
          <cell r="AA211">
            <v>296</v>
          </cell>
        </row>
        <row r="212">
          <cell r="B212" t="str">
            <v>Market Cap. (Yen bn)</v>
          </cell>
          <cell r="F212" t="str">
            <v>時価総額(10億円)</v>
          </cell>
          <cell r="T212">
            <v>61.519500000000001</v>
          </cell>
          <cell r="U212">
            <v>80.932320000000004</v>
          </cell>
          <cell r="V212">
            <v>80.932320000000004</v>
          </cell>
          <cell r="W212">
            <v>80.932320000000004</v>
          </cell>
          <cell r="Z212">
            <v>80.932320000000004</v>
          </cell>
          <cell r="AA212">
            <v>80.932320000000004</v>
          </cell>
        </row>
        <row r="214">
          <cell r="B214" t="str">
            <v>PER</v>
          </cell>
          <cell r="F214" t="str">
            <v>PER</v>
          </cell>
          <cell r="P214">
            <v>5.9594756960431994</v>
          </cell>
          <cell r="Q214">
            <v>7.3606415188625354</v>
          </cell>
          <cell r="R214">
            <v>4.9322379869769311</v>
          </cell>
          <cell r="S214">
            <v>2.0758179958129852</v>
          </cell>
          <cell r="T214">
            <v>12.23352055623995</v>
          </cell>
          <cell r="U214">
            <v>13.323942799399822</v>
          </cell>
          <cell r="V214">
            <v>11.857781023274159</v>
          </cell>
          <cell r="W214">
            <v>12.924200319657398</v>
          </cell>
          <cell r="Z214">
            <v>12.220521697783006</v>
          </cell>
          <cell r="AA214">
            <v>11.563314224779294</v>
          </cell>
        </row>
        <row r="215">
          <cell r="B215" t="str">
            <v>EV/EBITDA</v>
          </cell>
          <cell r="F215" t="str">
            <v>EV/EBITDA</v>
          </cell>
          <cell r="P215">
            <v>3.5373200966006615</v>
          </cell>
          <cell r="Q215">
            <v>3.2557296489313661</v>
          </cell>
          <cell r="R215">
            <v>1.2141906674883984</v>
          </cell>
          <cell r="S215">
            <v>0.26407112356984186</v>
          </cell>
          <cell r="T215">
            <v>5.336690800213761</v>
          </cell>
          <cell r="U215">
            <v>5.9769806718292235</v>
          </cell>
          <cell r="V215">
            <v>4.6391496573509734</v>
          </cell>
          <cell r="W215">
            <v>5.2803134110410674</v>
          </cell>
          <cell r="X215" t="str">
            <v>予想BS要作成</v>
          </cell>
          <cell r="Z215">
            <v>4.7045112636997679</v>
          </cell>
          <cell r="AA215">
            <v>4.1621565855943192</v>
          </cell>
        </row>
        <row r="216">
          <cell r="B216" t="str">
            <v>Adj.EV/EBITDA</v>
          </cell>
          <cell r="F216" t="str">
            <v>修正EV/EBITDA</v>
          </cell>
        </row>
        <row r="217">
          <cell r="B217" t="str">
            <v>P/CEPS</v>
          </cell>
          <cell r="F217" t="str">
            <v>P/CEPS</v>
          </cell>
          <cell r="P217">
            <v>1.8389389882960332</v>
          </cell>
          <cell r="Q217">
            <v>1.6203020732675268</v>
          </cell>
          <cell r="R217">
            <v>1.5261482558671948</v>
          </cell>
          <cell r="S217">
            <v>1.1680495701235716</v>
          </cell>
          <cell r="T217">
            <v>7.4426939964482379</v>
          </cell>
          <cell r="U217">
            <v>8.8837039801541131</v>
          </cell>
          <cell r="W217">
            <v>8.9304826634298777</v>
          </cell>
          <cell r="Z217">
            <v>8.5577009098779317</v>
          </cell>
          <cell r="AA217">
            <v>8.2983318002416642</v>
          </cell>
        </row>
        <row r="218">
          <cell r="B218" t="str">
            <v>P/Sales</v>
          </cell>
          <cell r="F218" t="str">
            <v>P/Sales</v>
          </cell>
          <cell r="P218">
            <v>3.4457852796591255</v>
          </cell>
          <cell r="Q218">
            <v>3.2015330541029572</v>
          </cell>
          <cell r="R218">
            <v>2.9895820772125439</v>
          </cell>
          <cell r="S218">
            <v>2.8711039847917625</v>
          </cell>
          <cell r="T218">
            <v>1.3799131374406002</v>
          </cell>
          <cell r="U218">
            <v>1.756456463579922</v>
          </cell>
          <cell r="W218">
            <v>1.6970460478883318</v>
          </cell>
          <cell r="Z218">
            <v>1.6473626168062379</v>
          </cell>
          <cell r="AA218">
            <v>1.599065644886337</v>
          </cell>
        </row>
        <row r="219">
          <cell r="B219" t="str">
            <v>P/Book</v>
          </cell>
          <cell r="F219" t="str">
            <v>P/Book</v>
          </cell>
          <cell r="P219">
            <v>1.4185992535420433</v>
          </cell>
          <cell r="Q219">
            <v>1.1864687528201625</v>
          </cell>
          <cell r="R219">
            <v>1.0031688980768478</v>
          </cell>
          <cell r="S219">
            <v>0.7559796743368089</v>
          </cell>
          <cell r="T219">
            <v>3.8446381111224435</v>
          </cell>
          <cell r="U219">
            <v>3.8471746204987256</v>
          </cell>
          <cell r="W219">
            <v>3.0875427115567931</v>
          </cell>
          <cell r="Z219">
            <v>2.5867157437951103</v>
          </cell>
          <cell r="AA219">
            <v>2.2051821788972301</v>
          </cell>
        </row>
        <row r="220">
          <cell r="B220" t="str">
            <v>EV/EBITDA to 5 year growth</v>
          </cell>
          <cell r="F220" t="str">
            <v>EV/EBITDA to 5 year growth</v>
          </cell>
        </row>
        <row r="222">
          <cell r="H222">
            <v>1994</v>
          </cell>
          <cell r="I222">
            <v>1994</v>
          </cell>
          <cell r="J222">
            <v>1993</v>
          </cell>
          <cell r="K222">
            <v>1994</v>
          </cell>
          <cell r="L222">
            <v>1996</v>
          </cell>
          <cell r="M222">
            <v>1997</v>
          </cell>
          <cell r="N222">
            <v>1998</v>
          </cell>
          <cell r="O222">
            <v>1999</v>
          </cell>
          <cell r="P222">
            <v>2000</v>
          </cell>
          <cell r="Q222">
            <v>2001</v>
          </cell>
          <cell r="R222">
            <v>2002</v>
          </cell>
          <cell r="S222">
            <v>2003</v>
          </cell>
          <cell r="T222">
            <v>2004</v>
          </cell>
          <cell r="U222">
            <v>2005</v>
          </cell>
          <cell r="W222">
            <v>2006</v>
          </cell>
          <cell r="Z222">
            <v>2007</v>
          </cell>
          <cell r="AA222">
            <v>2008</v>
          </cell>
        </row>
        <row r="223">
          <cell r="B223" t="str">
            <v>Gross Fixed Assets</v>
          </cell>
          <cell r="E223" t="str">
            <v>償却前固定資産</v>
          </cell>
          <cell r="H223">
            <v>6.3500000000000001E-2</v>
          </cell>
          <cell r="I223">
            <v>0.127</v>
          </cell>
          <cell r="J223">
            <v>1.7689999999999999</v>
          </cell>
          <cell r="K223">
            <v>5.5819999999999999</v>
          </cell>
          <cell r="L223">
            <v>14.736000000000001</v>
          </cell>
          <cell r="M223">
            <v>17.878</v>
          </cell>
          <cell r="N223">
            <v>27.454000000000001</v>
          </cell>
          <cell r="O223">
            <v>32.695999999999998</v>
          </cell>
          <cell r="P223">
            <v>38.195</v>
          </cell>
          <cell r="Q223">
            <v>40.605000000000004</v>
          </cell>
          <cell r="R223">
            <v>43.369000000000007</v>
          </cell>
          <cell r="S223">
            <v>45.586399000000007</v>
          </cell>
          <cell r="T223">
            <v>48.805360000000007</v>
          </cell>
          <cell r="U223">
            <v>50.893589000000006</v>
          </cell>
          <cell r="W223">
            <v>54.593589000000009</v>
          </cell>
          <cell r="Z223">
            <v>57.853950615070779</v>
          </cell>
          <cell r="AA223">
            <v>61.11431223014155</v>
          </cell>
        </row>
        <row r="224">
          <cell r="C224" t="str">
            <v>Accumulated Depreciation</v>
          </cell>
          <cell r="E224" t="str">
            <v xml:space="preserve">    累計減価償却費</v>
          </cell>
          <cell r="H224">
            <v>0.19</v>
          </cell>
          <cell r="I224">
            <v>0.72100000000000009</v>
          </cell>
          <cell r="J224">
            <v>0.41155599999999998</v>
          </cell>
          <cell r="K224">
            <v>1.206556</v>
          </cell>
          <cell r="L224">
            <v>3.5295559999999999</v>
          </cell>
          <cell r="M224">
            <v>6.5715560000000002</v>
          </cell>
          <cell r="N224">
            <v>10.385007999999999</v>
          </cell>
          <cell r="O224">
            <v>14.694367</v>
          </cell>
          <cell r="P224">
            <v>17.786569</v>
          </cell>
          <cell r="Q224">
            <v>21.153654</v>
          </cell>
          <cell r="R224">
            <v>24.152653000000001</v>
          </cell>
          <cell r="S224">
            <v>27.076592000000002</v>
          </cell>
          <cell r="T224">
            <v>29.930231000000003</v>
          </cell>
          <cell r="U224">
            <v>32.541339000000001</v>
          </cell>
          <cell r="V224">
            <v>35.141339000000002</v>
          </cell>
          <cell r="W224">
            <v>35.241743300000003</v>
          </cell>
          <cell r="Z224">
            <v>37.976336950509101</v>
          </cell>
          <cell r="AA224">
            <v>40.630119951527298</v>
          </cell>
        </row>
        <row r="225">
          <cell r="B225" t="str">
            <v>Net Fixed Assets</v>
          </cell>
          <cell r="E225" t="str">
            <v>償却後固定資産</v>
          </cell>
          <cell r="H225">
            <v>-0.1265</v>
          </cell>
          <cell r="I225">
            <v>-0.59400000000000008</v>
          </cell>
          <cell r="J225">
            <v>0.127748</v>
          </cell>
          <cell r="K225">
            <v>4.3754439999999999</v>
          </cell>
          <cell r="L225">
            <v>11.206444000000001</v>
          </cell>
          <cell r="M225">
            <v>11.306443999999999</v>
          </cell>
          <cell r="N225">
            <v>17.068992000000001</v>
          </cell>
          <cell r="O225">
            <v>18.001632999999998</v>
          </cell>
          <cell r="P225">
            <v>20.408431</v>
          </cell>
          <cell r="Q225">
            <v>19.451346000000004</v>
          </cell>
          <cell r="R225">
            <v>19.216347000000006</v>
          </cell>
          <cell r="S225">
            <v>18.509807000000006</v>
          </cell>
          <cell r="T225">
            <v>18.875129000000005</v>
          </cell>
          <cell r="U225">
            <v>18.352250000000005</v>
          </cell>
          <cell r="W225">
            <v>19.351845700000005</v>
          </cell>
          <cell r="Z225">
            <v>19.877613664561679</v>
          </cell>
          <cell r="AA225">
            <v>20.484192278614252</v>
          </cell>
        </row>
        <row r="226">
          <cell r="T226">
            <v>3.0556986350910043</v>
          </cell>
          <cell r="U226">
            <v>2.1299868906956267</v>
          </cell>
          <cell r="W226">
            <v>4.010604533538495</v>
          </cell>
        </row>
        <row r="227">
          <cell r="B227" t="str">
            <v>Capital Investment</v>
          </cell>
          <cell r="E227" t="str">
            <v>設備投資額(支払)</v>
          </cell>
          <cell r="H227">
            <v>6.3500000000000001E-2</v>
          </cell>
          <cell r="I227">
            <v>6.3500000000000001E-2</v>
          </cell>
          <cell r="J227">
            <v>1.0649999999999999</v>
          </cell>
          <cell r="K227">
            <v>3.8130000000000002</v>
          </cell>
          <cell r="L227">
            <v>9.1539999999999999</v>
          </cell>
          <cell r="M227">
            <v>3.1419999999999999</v>
          </cell>
          <cell r="N227">
            <v>9.5760000000000005</v>
          </cell>
          <cell r="O227">
            <v>5.242</v>
          </cell>
          <cell r="P227">
            <v>5.4989999999999997</v>
          </cell>
          <cell r="Q227">
            <v>2.41</v>
          </cell>
          <cell r="R227">
            <v>2.7639999999999998</v>
          </cell>
          <cell r="S227">
            <v>2.2173989999999999</v>
          </cell>
          <cell r="T227">
            <v>3.2189610000000002</v>
          </cell>
          <cell r="U227">
            <v>2.0882290000000001</v>
          </cell>
          <cell r="V227">
            <v>3.7</v>
          </cell>
          <cell r="W227">
            <v>3.7</v>
          </cell>
          <cell r="Z227">
            <v>3.2603616150707739</v>
          </cell>
          <cell r="AA227">
            <v>3.2603616150707739</v>
          </cell>
          <cell r="AI227">
            <v>66.599999999999994</v>
          </cell>
        </row>
        <row r="228">
          <cell r="C228" t="str">
            <v>Expansionary</v>
          </cell>
          <cell r="E228" t="str">
            <v xml:space="preserve"> </v>
          </cell>
          <cell r="F228" t="str">
            <v>拡充投資</v>
          </cell>
          <cell r="H228">
            <v>5.5562500000000001E-2</v>
          </cell>
          <cell r="I228">
            <v>4.7625000000000001E-2</v>
          </cell>
          <cell r="J228">
            <v>0.84387499999999993</v>
          </cell>
          <cell r="K228">
            <v>3.1152500000000001</v>
          </cell>
          <cell r="L228">
            <v>7.3119999999999994</v>
          </cell>
          <cell r="M228">
            <v>0.90724999999999989</v>
          </cell>
          <cell r="N228">
            <v>6.1442500000000004</v>
          </cell>
          <cell r="O228">
            <v>1.1550000000000002</v>
          </cell>
          <cell r="P228">
            <v>1.1992823584842913</v>
          </cell>
          <cell r="Q228">
            <v>0.67676038602131905</v>
          </cell>
          <cell r="R228">
            <v>0.45153452955342332</v>
          </cell>
          <cell r="S228">
            <v>0.71141051778561049</v>
          </cell>
          <cell r="T228">
            <v>0.95426462878859053</v>
          </cell>
          <cell r="U228">
            <v>0.34732425827231728</v>
          </cell>
          <cell r="W228">
            <v>0.63149865140421313</v>
          </cell>
          <cell r="Z228">
            <v>0.42057810183520522</v>
          </cell>
          <cell r="AA228">
            <v>0.87544689619098626</v>
          </cell>
        </row>
        <row r="229">
          <cell r="C229" t="str">
            <v>Maintenance</v>
          </cell>
          <cell r="F229" t="str">
            <v>ﾒﾝﾃ投資</v>
          </cell>
          <cell r="H229">
            <v>7.9375000000000001E-3</v>
          </cell>
          <cell r="I229">
            <v>1.5875E-2</v>
          </cell>
          <cell r="J229">
            <v>0.22112499999999999</v>
          </cell>
          <cell r="K229">
            <v>0.69774999999999998</v>
          </cell>
          <cell r="L229">
            <v>1.8420000000000001</v>
          </cell>
          <cell r="M229">
            <v>2.23475</v>
          </cell>
          <cell r="N229">
            <v>3.4317500000000001</v>
          </cell>
          <cell r="O229">
            <v>4.0869999999999997</v>
          </cell>
          <cell r="P229">
            <v>4.2997176415157083</v>
          </cell>
          <cell r="Q229">
            <v>1.6815962294022522</v>
          </cell>
          <cell r="R229">
            <v>1.4638194146465533</v>
          </cell>
          <cell r="S229">
            <v>1.286544597191811</v>
          </cell>
          <cell r="T229">
            <v>2.1014340063024139</v>
          </cell>
          <cell r="U229">
            <v>1.7826626324233095</v>
          </cell>
          <cell r="W229">
            <v>3.3791058821342821</v>
          </cell>
          <cell r="Z229">
            <v>2.8397835132355689</v>
          </cell>
          <cell r="AA229">
            <v>2.3743907358586736</v>
          </cell>
        </row>
        <row r="230">
          <cell r="C230" t="str">
            <v>Maintenance capex as % of Total</v>
          </cell>
          <cell r="F230" t="str">
            <v>ﾒﾝﾃ投資比率</v>
          </cell>
          <cell r="H230">
            <v>0.125</v>
          </cell>
          <cell r="I230">
            <v>0.25</v>
          </cell>
          <cell r="J230">
            <v>0.20762910798122067</v>
          </cell>
          <cell r="K230">
            <v>0.18299239444007342</v>
          </cell>
          <cell r="L230">
            <v>0.2012235088485908</v>
          </cell>
          <cell r="M230">
            <v>0.71125079567154681</v>
          </cell>
          <cell r="N230">
            <v>0.35836988304093564</v>
          </cell>
          <cell r="O230">
            <v>0.77966425028615027</v>
          </cell>
          <cell r="P230">
            <v>0.78190900918634454</v>
          </cell>
          <cell r="Q230">
            <v>0.69775777153620422</v>
          </cell>
          <cell r="R230">
            <v>0.52960181427154607</v>
          </cell>
          <cell r="S230">
            <v>0.58020437331838393</v>
          </cell>
          <cell r="T230">
            <v>0.65282990576848055</v>
          </cell>
          <cell r="U230">
            <v>0.85367200265071952</v>
          </cell>
          <cell r="W230">
            <v>0.91327186003629246</v>
          </cell>
          <cell r="Z230">
            <v>0.87100262133773299</v>
          </cell>
          <cell r="AA230">
            <v>0.72825993438372993</v>
          </cell>
        </row>
        <row r="232">
          <cell r="B232" t="str">
            <v>Expansionary Capex (Yen, bn)</v>
          </cell>
          <cell r="F232" t="str">
            <v>拡充投資</v>
          </cell>
          <cell r="H232">
            <v>5.5562500000000001E-2</v>
          </cell>
          <cell r="I232">
            <v>4.7625000000000001E-2</v>
          </cell>
          <cell r="J232">
            <v>0.84387499999999993</v>
          </cell>
          <cell r="K232">
            <v>3.1152500000000001</v>
          </cell>
          <cell r="L232">
            <v>7.3119999999999994</v>
          </cell>
          <cell r="M232">
            <v>0.90724999999999989</v>
          </cell>
          <cell r="N232">
            <v>6.1442500000000004</v>
          </cell>
          <cell r="O232">
            <v>1.1550000000000002</v>
          </cell>
          <cell r="P232">
            <v>1.1992823584842913</v>
          </cell>
          <cell r="Q232">
            <v>0.67676038602131905</v>
          </cell>
          <cell r="R232">
            <v>0.45153452955342332</v>
          </cell>
          <cell r="S232">
            <v>0.71141051778561049</v>
          </cell>
          <cell r="T232">
            <v>0.95426462878859053</v>
          </cell>
          <cell r="U232">
            <v>0.34732425827231728</v>
          </cell>
          <cell r="W232">
            <v>0.63149865140421313</v>
          </cell>
          <cell r="Z232">
            <v>0.42057810183520522</v>
          </cell>
          <cell r="AA232">
            <v>0.87544689619098626</v>
          </cell>
        </row>
        <row r="233">
          <cell r="C233" t="str">
            <v>Net new subscriber (000s)</v>
          </cell>
          <cell r="F233" t="str">
            <v>年間純増数</v>
          </cell>
          <cell r="H233">
            <v>4.5170000000000003</v>
          </cell>
          <cell r="I233">
            <v>3.8159999999999998</v>
          </cell>
          <cell r="J233">
            <v>10.01</v>
          </cell>
          <cell r="K233">
            <v>33.885999999999996</v>
          </cell>
          <cell r="L233">
            <v>55.602999999999994</v>
          </cell>
          <cell r="M233">
            <v>52.968000000000018</v>
          </cell>
          <cell r="N233">
            <v>48.799999999999983</v>
          </cell>
          <cell r="O233">
            <v>39.4</v>
          </cell>
          <cell r="P233">
            <v>38.1</v>
          </cell>
          <cell r="Q233">
            <v>25</v>
          </cell>
          <cell r="R233">
            <v>27.799999999999955</v>
          </cell>
          <cell r="S233">
            <v>36.5</v>
          </cell>
          <cell r="T233">
            <v>27.200000000000045</v>
          </cell>
          <cell r="U233">
            <v>19.8</v>
          </cell>
          <cell r="W233">
            <v>24</v>
          </cell>
          <cell r="Z233">
            <v>19.979999999999961</v>
          </cell>
          <cell r="AA233">
            <v>21.327699999999993</v>
          </cell>
        </row>
        <row r="234">
          <cell r="C234" t="str">
            <v>Total average subscribers (000s)</v>
          </cell>
          <cell r="F234" t="str">
            <v>平均加入者数</v>
          </cell>
          <cell r="H234">
            <v>2.2585000000000002</v>
          </cell>
          <cell r="I234">
            <v>6.4250000000000007</v>
          </cell>
          <cell r="J234">
            <v>13.338000000000001</v>
          </cell>
          <cell r="K234">
            <v>35.286000000000001</v>
          </cell>
          <cell r="L234">
            <v>80.030499999999989</v>
          </cell>
          <cell r="M234">
            <v>134.316</v>
          </cell>
          <cell r="N234">
            <v>185.2</v>
          </cell>
          <cell r="O234">
            <v>229.36929285165257</v>
          </cell>
          <cell r="P234">
            <v>268.11929285165257</v>
          </cell>
          <cell r="Q234">
            <v>299.60000000000002</v>
          </cell>
          <cell r="R234">
            <v>326</v>
          </cell>
          <cell r="S234">
            <v>358.15</v>
          </cell>
          <cell r="T234">
            <v>390</v>
          </cell>
          <cell r="U234">
            <v>413.55</v>
          </cell>
          <cell r="W234">
            <v>435.5</v>
          </cell>
          <cell r="Z234">
            <v>457.49</v>
          </cell>
          <cell r="AA234">
            <v>478.14384999999993</v>
          </cell>
        </row>
        <row r="235">
          <cell r="C235" t="str">
            <v>per new subscriber</v>
          </cell>
          <cell r="F235" t="str">
            <v>拡充投資/年間純増数</v>
          </cell>
          <cell r="H235">
            <v>12300.752711976975</v>
          </cell>
          <cell r="I235">
            <v>12480.345911949686</v>
          </cell>
          <cell r="J235">
            <v>84303.196803196799</v>
          </cell>
          <cell r="K235">
            <v>91933.24676857701</v>
          </cell>
          <cell r="L235">
            <v>131503.69584374945</v>
          </cell>
          <cell r="M235">
            <v>17128.266122942146</v>
          </cell>
          <cell r="N235">
            <v>125906.76229508201</v>
          </cell>
          <cell r="O235">
            <v>29314.72081218275</v>
          </cell>
          <cell r="P235">
            <v>31477.227256805541</v>
          </cell>
          <cell r="Q235">
            <v>27070.415440852765</v>
          </cell>
          <cell r="R235">
            <v>16242.249264511658</v>
          </cell>
          <cell r="S235">
            <v>19490.699117413988</v>
          </cell>
          <cell r="T235">
            <v>35083.258411345181</v>
          </cell>
          <cell r="U235">
            <v>17541.629205672591</v>
          </cell>
          <cell r="W235">
            <v>26312.443808508884</v>
          </cell>
          <cell r="Z235">
            <v>21049.95504680711</v>
          </cell>
          <cell r="AA235">
            <v>41047.412341273863</v>
          </cell>
        </row>
        <row r="236">
          <cell r="D236" t="str">
            <v>% Change</v>
          </cell>
          <cell r="L236">
            <v>0.43042588471592746</v>
          </cell>
          <cell r="M236">
            <v>-0.8697506863739124</v>
          </cell>
          <cell r="N236">
            <v>6.3508177296730848</v>
          </cell>
          <cell r="O236">
            <v>-0.76717119654400157</v>
          </cell>
          <cell r="P236">
            <v>7.3768618110941958E-2</v>
          </cell>
          <cell r="Q236">
            <v>-0.14000000000000001</v>
          </cell>
          <cell r="R236">
            <v>-0.4</v>
          </cell>
          <cell r="S236">
            <v>0.2</v>
          </cell>
          <cell r="T236">
            <v>0.8</v>
          </cell>
          <cell r="U236">
            <v>-0.5</v>
          </cell>
          <cell r="W236">
            <v>0.5</v>
          </cell>
          <cell r="Z236">
            <v>-0.2</v>
          </cell>
          <cell r="AA236">
            <v>0.95</v>
          </cell>
        </row>
        <row r="237">
          <cell r="C237" t="str">
            <v>per average total subscriber</v>
          </cell>
          <cell r="F237" t="str">
            <v>拡充投資/平均加入者数</v>
          </cell>
          <cell r="H237">
            <v>24601.50542395395</v>
          </cell>
          <cell r="I237">
            <v>7412.4513618677038</v>
          </cell>
          <cell r="J237">
            <v>63268.481031638912</v>
          </cell>
          <cell r="K237">
            <v>88285.722382814711</v>
          </cell>
          <cell r="L237">
            <v>91365.167030069788</v>
          </cell>
          <cell r="M237">
            <v>6754.593644837546</v>
          </cell>
          <cell r="N237">
            <v>33176.295896328294</v>
          </cell>
          <cell r="O237">
            <v>5035.547634299116</v>
          </cell>
          <cell r="P237">
            <v>4472.9431654433047</v>
          </cell>
          <cell r="Q237">
            <v>2258.8797931285681</v>
          </cell>
          <cell r="R237">
            <v>1385.0752440289059</v>
          </cell>
          <cell r="S237">
            <v>1986.3479485847008</v>
          </cell>
          <cell r="T237">
            <v>2446.8323815092067</v>
          </cell>
          <cell r="U237">
            <v>839.86037546201737</v>
          </cell>
          <cell r="W237">
            <v>1450.0543086204666</v>
          </cell>
          <cell r="Z237">
            <v>919.31649180354805</v>
          </cell>
          <cell r="AA237">
            <v>1830.9278602892966</v>
          </cell>
        </row>
        <row r="239">
          <cell r="B239" t="str">
            <v>Maintenance Capex (Yen, bn)</v>
          </cell>
          <cell r="F239" t="str">
            <v>ﾒﾝﾃﾝﾅﾝｽ投資</v>
          </cell>
          <cell r="H239">
            <v>7.9375000000000001E-3</v>
          </cell>
          <cell r="I239">
            <v>1.5875E-2</v>
          </cell>
          <cell r="J239">
            <v>0.22112499999999999</v>
          </cell>
          <cell r="K239">
            <v>0.69774999999999998</v>
          </cell>
          <cell r="L239">
            <v>1.8420000000000001</v>
          </cell>
          <cell r="M239">
            <v>2.23475</v>
          </cell>
          <cell r="N239">
            <v>3.4317500000000001</v>
          </cell>
          <cell r="O239">
            <v>4.0869999999999997</v>
          </cell>
          <cell r="P239">
            <v>4.2997176415157083</v>
          </cell>
          <cell r="Q239">
            <v>1.6815962294022522</v>
          </cell>
          <cell r="R239">
            <v>1.4638194146465533</v>
          </cell>
          <cell r="S239">
            <v>1.286544597191811</v>
          </cell>
          <cell r="T239">
            <v>2.1014340063024139</v>
          </cell>
          <cell r="U239">
            <v>1.7826626324233095</v>
          </cell>
          <cell r="W239">
            <v>3.3791058821342821</v>
          </cell>
          <cell r="Z239">
            <v>2.8397835132355689</v>
          </cell>
          <cell r="AA239">
            <v>2.3743907358586736</v>
          </cell>
        </row>
        <row r="240">
          <cell r="C240" t="str">
            <v>per average total subscriber</v>
          </cell>
          <cell r="H240">
            <v>3514.5007748505641</v>
          </cell>
          <cell r="I240">
            <v>2470.8171206225679</v>
          </cell>
          <cell r="J240">
            <v>16578.57249962513</v>
          </cell>
          <cell r="K240">
            <v>19774.13138355155</v>
          </cell>
          <cell r="L240">
            <v>23016.225064194277</v>
          </cell>
          <cell r="M240">
            <v>16638.002918490722</v>
          </cell>
          <cell r="N240">
            <v>18529.967602591794</v>
          </cell>
          <cell r="O240">
            <v>17818.426996866216</v>
          </cell>
          <cell r="P240">
            <v>16036.584297179594</v>
          </cell>
          <cell r="Q240">
            <v>5612.8045040128573</v>
          </cell>
          <cell r="R240">
            <v>4490.243603210286</v>
          </cell>
          <cell r="S240">
            <v>3592.1948825682289</v>
          </cell>
          <cell r="T240">
            <v>5388.2923238523435</v>
          </cell>
          <cell r="U240">
            <v>4310.633859081875</v>
          </cell>
          <cell r="W240">
            <v>7759.1409463473756</v>
          </cell>
          <cell r="Z240">
            <v>6207.3127570779006</v>
          </cell>
          <cell r="AA240">
            <v>4965.8502056623211</v>
          </cell>
        </row>
        <row r="241">
          <cell r="D241" t="str">
            <v>% Change</v>
          </cell>
          <cell r="L241">
            <v>0.16395631331445254</v>
          </cell>
          <cell r="M241">
            <v>-0.2771185165210252</v>
          </cell>
          <cell r="N241">
            <v>0.11371344826478116</v>
          </cell>
          <cell r="O241">
            <v>-3.8399452227107791E-2</v>
          </cell>
          <cell r="P241">
            <v>-0.1</v>
          </cell>
          <cell r="Q241">
            <v>-0.65</v>
          </cell>
          <cell r="R241">
            <v>-0.2</v>
          </cell>
          <cell r="S241">
            <v>-0.2</v>
          </cell>
          <cell r="T241">
            <v>0.5</v>
          </cell>
          <cell r="U241">
            <v>-0.2</v>
          </cell>
          <cell r="W241">
            <v>0.8</v>
          </cell>
          <cell r="Z241">
            <v>-0.2</v>
          </cell>
          <cell r="AA241">
            <v>-0.2</v>
          </cell>
        </row>
        <row r="242">
          <cell r="C242" t="str">
            <v>per pop</v>
          </cell>
          <cell r="H242">
            <v>6.2996031746031744E-2</v>
          </cell>
          <cell r="I242">
            <v>0.12599206349206349</v>
          </cell>
          <cell r="J242">
            <v>1.7549603174603174</v>
          </cell>
          <cell r="K242">
            <v>5.537698412698413</v>
          </cell>
          <cell r="L242">
            <v>14.619047619047619</v>
          </cell>
          <cell r="M242">
            <v>17.736111111111111</v>
          </cell>
          <cell r="N242">
            <v>27.236111111111111</v>
          </cell>
          <cell r="O242">
            <v>32.43650793650793</v>
          </cell>
          <cell r="P242">
            <v>34.124743186632607</v>
          </cell>
          <cell r="Q242">
            <v>13.346001820652795</v>
          </cell>
          <cell r="R242">
            <v>11.617614401956772</v>
          </cell>
          <cell r="S242">
            <v>10.210671406284215</v>
          </cell>
          <cell r="T242">
            <v>16.678047669066775</v>
          </cell>
          <cell r="U242">
            <v>14.148116130343727</v>
          </cell>
          <cell r="W242">
            <v>26.818300651859381</v>
          </cell>
          <cell r="Z242">
            <v>22.537964390758486</v>
          </cell>
          <cell r="AA242">
            <v>18.844370919513281</v>
          </cell>
        </row>
        <row r="244">
          <cell r="B244" t="str">
            <v>Depreciation</v>
          </cell>
          <cell r="E244" t="str">
            <v>減価償却費(PL)</v>
          </cell>
          <cell r="H244">
            <v>0.19</v>
          </cell>
          <cell r="I244">
            <v>0.53100000000000003</v>
          </cell>
          <cell r="J244">
            <v>0.51400000000000001</v>
          </cell>
          <cell r="K244">
            <v>0.79499999999999993</v>
          </cell>
          <cell r="L244">
            <v>2.323</v>
          </cell>
          <cell r="M244">
            <v>3.0420000000000003</v>
          </cell>
          <cell r="N244">
            <v>3.8134519999999998</v>
          </cell>
          <cell r="O244">
            <v>4.3093589999999997</v>
          </cell>
          <cell r="P244">
            <v>3.0922019999999999</v>
          </cell>
          <cell r="Q244">
            <v>3.3670849999999999</v>
          </cell>
          <cell r="R244">
            <v>2.998999</v>
          </cell>
          <cell r="S244">
            <v>2.9239389999999998</v>
          </cell>
          <cell r="T244">
            <v>2.8536389999999998</v>
          </cell>
          <cell r="U244">
            <v>2.6111080000000002</v>
          </cell>
          <cell r="V244">
            <v>2.6</v>
          </cell>
          <cell r="W244">
            <v>2.7004042999999998</v>
          </cell>
          <cell r="Z244">
            <v>2.7345936505090993</v>
          </cell>
          <cell r="AA244">
            <v>2.6537830010181986</v>
          </cell>
        </row>
        <row r="246">
          <cell r="H246">
            <v>1992</v>
          </cell>
          <cell r="I246">
            <v>1993</v>
          </cell>
          <cell r="J246">
            <v>1994</v>
          </cell>
          <cell r="K246">
            <v>1995</v>
          </cell>
          <cell r="L246">
            <v>1996</v>
          </cell>
          <cell r="M246">
            <v>1997</v>
          </cell>
          <cell r="N246">
            <v>1998</v>
          </cell>
          <cell r="O246">
            <v>1999</v>
          </cell>
          <cell r="P246">
            <v>2000</v>
          </cell>
          <cell r="Q246">
            <v>2001</v>
          </cell>
          <cell r="R246">
            <v>2002</v>
          </cell>
          <cell r="S246">
            <v>2003</v>
          </cell>
          <cell r="T246">
            <v>2004</v>
          </cell>
          <cell r="U246">
            <v>2005</v>
          </cell>
          <cell r="W246">
            <v>2006</v>
          </cell>
          <cell r="Z246">
            <v>2007</v>
          </cell>
          <cell r="AA246">
            <v>2008</v>
          </cell>
        </row>
        <row r="247">
          <cell r="C247">
            <v>1995</v>
          </cell>
          <cell r="E247">
            <v>1995</v>
          </cell>
        </row>
        <row r="248">
          <cell r="C248">
            <v>1996</v>
          </cell>
          <cell r="D248">
            <v>0</v>
          </cell>
          <cell r="E248">
            <v>1996</v>
          </cell>
          <cell r="F248">
            <v>2.323</v>
          </cell>
          <cell r="L248">
            <v>2.323</v>
          </cell>
        </row>
        <row r="249">
          <cell r="C249">
            <v>1997</v>
          </cell>
          <cell r="D249">
            <v>2.1854999999999998</v>
          </cell>
          <cell r="E249">
            <v>1997</v>
          </cell>
          <cell r="F249">
            <v>3.0420000000000003</v>
          </cell>
          <cell r="L249">
            <v>2.2564285714285712</v>
          </cell>
          <cell r="M249">
            <v>0.78549999999999998</v>
          </cell>
        </row>
        <row r="250">
          <cell r="C250">
            <v>1998</v>
          </cell>
          <cell r="D250">
            <v>2.6437250000000003</v>
          </cell>
          <cell r="E250">
            <v>1998</v>
          </cell>
          <cell r="F250">
            <v>3.8134519999999998</v>
          </cell>
          <cell r="L250">
            <v>1.1693469387755102</v>
          </cell>
          <cell r="M250">
            <v>0.58912500000000001</v>
          </cell>
          <cell r="N250">
            <v>2.0546000000000002</v>
          </cell>
        </row>
        <row r="251">
          <cell r="C251">
            <v>1999</v>
          </cell>
          <cell r="D251">
            <v>4.3276893750000003</v>
          </cell>
          <cell r="E251">
            <v>1999</v>
          </cell>
          <cell r="F251">
            <v>4.3093589999999997</v>
          </cell>
          <cell r="L251">
            <v>0.98096209912536447</v>
          </cell>
          <cell r="M251">
            <v>0.39765937499999998</v>
          </cell>
          <cell r="N251">
            <v>1.6159500000000002</v>
          </cell>
          <cell r="O251">
            <v>1.3140800000000001</v>
          </cell>
        </row>
        <row r="252">
          <cell r="C252">
            <v>2000</v>
          </cell>
          <cell r="D252">
            <v>2.6070142857142855</v>
          </cell>
          <cell r="E252">
            <v>2000</v>
          </cell>
          <cell r="F252">
            <v>3.0922019999999999</v>
          </cell>
          <cell r="L252">
            <v>0.48500000000000004</v>
          </cell>
          <cell r="M252">
            <v>0.2</v>
          </cell>
          <cell r="N252">
            <v>1</v>
          </cell>
          <cell r="O252">
            <v>0.7</v>
          </cell>
          <cell r="P252">
            <v>0.70701428571428571</v>
          </cell>
        </row>
        <row r="253">
          <cell r="C253">
            <v>2001</v>
          </cell>
          <cell r="D253">
            <v>3.0458714285714286</v>
          </cell>
          <cell r="E253">
            <v>2001</v>
          </cell>
          <cell r="F253">
            <v>3.4458714285714285</v>
          </cell>
          <cell r="L253">
            <v>0.4</v>
          </cell>
          <cell r="M253">
            <v>0.2</v>
          </cell>
          <cell r="N253">
            <v>1</v>
          </cell>
          <cell r="O253">
            <v>0.7</v>
          </cell>
          <cell r="P253">
            <v>0.70701428571428571</v>
          </cell>
          <cell r="Q253">
            <v>0.43885714285714289</v>
          </cell>
        </row>
        <row r="254">
          <cell r="C254">
            <v>2002</v>
          </cell>
          <cell r="D254">
            <v>3.272242857142857</v>
          </cell>
          <cell r="E254">
            <v>2002</v>
          </cell>
          <cell r="F254">
            <v>2.9922428571428568</v>
          </cell>
          <cell r="L254">
            <v>0.4</v>
          </cell>
          <cell r="M254">
            <v>0.2</v>
          </cell>
          <cell r="N254">
            <v>1</v>
          </cell>
          <cell r="O254">
            <v>0.7</v>
          </cell>
          <cell r="P254">
            <v>0.70701428571428571</v>
          </cell>
          <cell r="Q254">
            <v>0.30985714285714289</v>
          </cell>
          <cell r="R254">
            <v>0.35537142857142856</v>
          </cell>
        </row>
        <row r="255">
          <cell r="C255">
            <v>2003</v>
          </cell>
          <cell r="D255">
            <v>3.3973370142857142</v>
          </cell>
          <cell r="E255">
            <v>2003</v>
          </cell>
          <cell r="F255">
            <v>2.9173370142857138</v>
          </cell>
          <cell r="L255">
            <v>0.30000000000000004</v>
          </cell>
          <cell r="M255">
            <v>0.16000000000000003</v>
          </cell>
          <cell r="N255">
            <v>0.88</v>
          </cell>
          <cell r="O255">
            <v>0.7</v>
          </cell>
          <cell r="P255">
            <v>0.70701428571428571</v>
          </cell>
          <cell r="Q255">
            <v>0.30985714285714289</v>
          </cell>
          <cell r="R255">
            <v>0.35537142857142856</v>
          </cell>
          <cell r="S255">
            <v>0.28509415714285713</v>
          </cell>
        </row>
        <row r="256">
          <cell r="C256">
            <v>2004</v>
          </cell>
          <cell r="D256">
            <v>3.8112034285714285</v>
          </cell>
          <cell r="E256">
            <v>2004</v>
          </cell>
          <cell r="F256">
            <v>2.9112034285714286</v>
          </cell>
          <cell r="L256">
            <v>0</v>
          </cell>
          <cell r="M256">
            <v>0.16000000000000003</v>
          </cell>
          <cell r="N256">
            <v>0.88</v>
          </cell>
          <cell r="O256">
            <v>0.7</v>
          </cell>
          <cell r="P256">
            <v>0.70701428571428571</v>
          </cell>
          <cell r="Q256">
            <v>0.30985714285714289</v>
          </cell>
          <cell r="R256">
            <v>0.35537142857142856</v>
          </cell>
          <cell r="S256">
            <v>0.28509415714285713</v>
          </cell>
          <cell r="T256">
            <v>0.4138664142857143</v>
          </cell>
        </row>
        <row r="257">
          <cell r="C257">
            <v>2005</v>
          </cell>
          <cell r="D257">
            <v>4.0796900142857142</v>
          </cell>
          <cell r="E257">
            <v>2005</v>
          </cell>
          <cell r="F257">
            <v>2.6106900142857139</v>
          </cell>
          <cell r="M257">
            <v>0.16000000000000003</v>
          </cell>
          <cell r="N257">
            <v>0.88</v>
          </cell>
          <cell r="O257">
            <v>0.7</v>
          </cell>
          <cell r="P257">
            <v>0.70701428571428571</v>
          </cell>
          <cell r="Q257">
            <v>0.30985714285714289</v>
          </cell>
          <cell r="R257">
            <v>0.35537142857142856</v>
          </cell>
          <cell r="S257">
            <v>0.28509415714285713</v>
          </cell>
          <cell r="T257">
            <v>0.4138664142857143</v>
          </cell>
          <cell r="U257">
            <v>0.26848658571428574</v>
          </cell>
        </row>
        <row r="258">
          <cell r="C258">
            <v>2006</v>
          </cell>
          <cell r="D258">
            <v>4.3954043</v>
          </cell>
          <cell r="E258">
            <v>2006</v>
          </cell>
          <cell r="F258">
            <v>2.7004042999999998</v>
          </cell>
          <cell r="N258">
            <v>0.88</v>
          </cell>
          <cell r="O258">
            <v>0.7</v>
          </cell>
          <cell r="P258">
            <v>0.70701428571428571</v>
          </cell>
          <cell r="Q258">
            <v>0.30985714285714289</v>
          </cell>
          <cell r="R258">
            <v>0.35537142857142856</v>
          </cell>
          <cell r="S258">
            <v>0.28509415714285713</v>
          </cell>
          <cell r="T258">
            <v>0.4138664142857143</v>
          </cell>
          <cell r="U258">
            <v>0.26848658571428574</v>
          </cell>
          <cell r="W258">
            <v>0.4757142857142857</v>
          </cell>
        </row>
        <row r="259">
          <cell r="E259">
            <v>2007</v>
          </cell>
          <cell r="F259">
            <v>2.7345936505090993</v>
          </cell>
          <cell r="O259">
            <v>0.7</v>
          </cell>
          <cell r="P259">
            <v>0.70701428571428571</v>
          </cell>
          <cell r="Q259">
            <v>0.30985714285714289</v>
          </cell>
          <cell r="R259">
            <v>0.35537142857142856</v>
          </cell>
          <cell r="S259">
            <v>0.28509415714285713</v>
          </cell>
          <cell r="T259">
            <v>0.4138664142857143</v>
          </cell>
          <cell r="U259">
            <v>0.26848658571428574</v>
          </cell>
          <cell r="W259">
            <v>0.4757142857142857</v>
          </cell>
          <cell r="Z259">
            <v>0.4191893505090995</v>
          </cell>
        </row>
        <row r="260">
          <cell r="E260">
            <v>2008</v>
          </cell>
          <cell r="F260">
            <v>2.6537830010181986</v>
          </cell>
          <cell r="P260">
            <v>0.70701428571428571</v>
          </cell>
          <cell r="Q260">
            <v>0.30985714285714289</v>
          </cell>
          <cell r="R260">
            <v>0.35537142857142856</v>
          </cell>
          <cell r="S260">
            <v>0.28509415714285713</v>
          </cell>
          <cell r="T260">
            <v>0.4138664142857143</v>
          </cell>
          <cell r="U260">
            <v>0.26848658571428574</v>
          </cell>
          <cell r="W260">
            <v>0.4757142857142857</v>
          </cell>
          <cell r="Z260">
            <v>0.4191893505090995</v>
          </cell>
          <cell r="AA260">
            <v>0.4191893505090995</v>
          </cell>
        </row>
        <row r="265">
          <cell r="H265">
            <v>1992</v>
          </cell>
          <cell r="I265">
            <v>1993</v>
          </cell>
          <cell r="J265">
            <v>1994</v>
          </cell>
          <cell r="K265">
            <v>1995</v>
          </cell>
          <cell r="L265">
            <v>1996</v>
          </cell>
          <cell r="M265">
            <v>1997</v>
          </cell>
          <cell r="N265">
            <v>1998</v>
          </cell>
          <cell r="O265">
            <v>1999</v>
          </cell>
          <cell r="P265" t="str">
            <v>F00</v>
          </cell>
          <cell r="Q265" t="str">
            <v>F01</v>
          </cell>
          <cell r="R265" t="str">
            <v>F02</v>
          </cell>
          <cell r="S265" t="str">
            <v>F03</v>
          </cell>
          <cell r="T265" t="str">
            <v>F04</v>
          </cell>
          <cell r="U265" t="str">
            <v>F05</v>
          </cell>
          <cell r="W265" t="str">
            <v>F06e</v>
          </cell>
        </row>
        <row r="266">
          <cell r="E266" t="str">
            <v>連結貸借対照表</v>
          </cell>
        </row>
        <row r="267">
          <cell r="E267" t="str">
            <v>(10億円)</v>
          </cell>
        </row>
        <row r="268">
          <cell r="E268" t="str">
            <v>固定資産</v>
          </cell>
          <cell r="H268">
            <v>1.608125</v>
          </cell>
          <cell r="I268">
            <v>2.0164300000000002</v>
          </cell>
          <cell r="J268">
            <v>2.5367229999999994</v>
          </cell>
          <cell r="K268">
            <v>5.5817070000000006</v>
          </cell>
          <cell r="L268">
            <v>12.128855</v>
          </cell>
          <cell r="M268">
            <v>14.474656999999999</v>
          </cell>
          <cell r="N268">
            <v>17.631383000000003</v>
          </cell>
          <cell r="O268">
            <v>18.001344</v>
          </cell>
          <cell r="P268">
            <v>19.248449000000001</v>
          </cell>
          <cell r="Q268">
            <v>18.568652</v>
          </cell>
          <cell r="R268">
            <v>16.748294999999999</v>
          </cell>
          <cell r="S268">
            <v>15.239540999999999</v>
          </cell>
          <cell r="T268">
            <v>15.262726000000001</v>
          </cell>
          <cell r="U268">
            <v>14.817481000000001</v>
          </cell>
          <cell r="W268">
            <v>8.3703377000000003</v>
          </cell>
        </row>
        <row r="269">
          <cell r="E269" t="str">
            <v xml:space="preserve">   有形固定資産</v>
          </cell>
          <cell r="H269">
            <v>1.5018699999999998</v>
          </cell>
          <cell r="I269">
            <v>1.856422</v>
          </cell>
          <cell r="J269">
            <v>2.2843100000000001</v>
          </cell>
          <cell r="K269">
            <v>5.1749930000000006</v>
          </cell>
          <cell r="L269">
            <v>11.502439000000001</v>
          </cell>
          <cell r="M269">
            <v>13.774665000000001</v>
          </cell>
          <cell r="N269">
            <v>16.809369999999998</v>
          </cell>
          <cell r="O269">
            <v>17.023150000000001</v>
          </cell>
          <cell r="P269">
            <v>18.249800999999998</v>
          </cell>
          <cell r="Q269">
            <v>17.173105</v>
          </cell>
          <cell r="R269">
            <v>15.185352999999999</v>
          </cell>
          <cell r="S269">
            <v>14.305227</v>
          </cell>
          <cell r="T269">
            <v>14.212363</v>
          </cell>
          <cell r="U269">
            <v>13.714167</v>
          </cell>
          <cell r="W269">
            <v>7.2137627000000002</v>
          </cell>
        </row>
        <row r="270">
          <cell r="E270" t="str">
            <v xml:space="preserve">   </v>
          </cell>
          <cell r="F270" t="str">
            <v>機械・空中線･端末設備</v>
          </cell>
          <cell r="G270" t="str">
            <v>機械・空中線･端末設備</v>
          </cell>
          <cell r="H270">
            <v>1.2727060000000001</v>
          </cell>
          <cell r="I270">
            <v>1.5548820000000001</v>
          </cell>
          <cell r="J270">
            <v>1.7543839999999999</v>
          </cell>
          <cell r="K270">
            <v>3.9943580000000001</v>
          </cell>
          <cell r="L270">
            <v>10.111902000000001</v>
          </cell>
          <cell r="M270">
            <v>9.658494000000001</v>
          </cell>
          <cell r="N270">
            <v>14.544523699999999</v>
          </cell>
          <cell r="O270">
            <v>13.509386000000001</v>
          </cell>
          <cell r="P270">
            <v>15.393600000000001</v>
          </cell>
          <cell r="Q270">
            <v>13.399046</v>
          </cell>
          <cell r="R270">
            <v>12.471855</v>
          </cell>
          <cell r="S270">
            <v>11.422408000000001</v>
          </cell>
          <cell r="T270">
            <v>11.416453000000001</v>
          </cell>
          <cell r="U270">
            <v>10.724686</v>
          </cell>
          <cell r="W270">
            <v>4.2242817000000006</v>
          </cell>
        </row>
        <row r="271">
          <cell r="E271" t="str">
            <v xml:space="preserve">   </v>
          </cell>
          <cell r="F271" t="str">
            <v>(機械設備)</v>
          </cell>
          <cell r="G271" t="str">
            <v>(機械設備)</v>
          </cell>
          <cell r="H271">
            <v>0.98383000000000009</v>
          </cell>
          <cell r="I271">
            <v>1.1881520000000001</v>
          </cell>
          <cell r="J271">
            <v>1.073226</v>
          </cell>
          <cell r="K271">
            <v>3.263271</v>
          </cell>
          <cell r="L271">
            <v>8.6334349999999986</v>
          </cell>
          <cell r="M271">
            <v>8.0550490000000003</v>
          </cell>
          <cell r="N271">
            <v>12.301594</v>
          </cell>
          <cell r="O271">
            <v>10.974637000000001</v>
          </cell>
          <cell r="P271">
            <v>12.352781</v>
          </cell>
          <cell r="Q271">
            <v>10.380452</v>
          </cell>
          <cell r="R271">
            <v>9.479476</v>
          </cell>
          <cell r="S271">
            <v>8.4150310000000008</v>
          </cell>
          <cell r="T271">
            <v>8.2751929999999998</v>
          </cell>
          <cell r="U271">
            <v>7.5682749999999999</v>
          </cell>
        </row>
        <row r="272">
          <cell r="E272" t="str">
            <v xml:space="preserve">   </v>
          </cell>
          <cell r="F272" t="str">
            <v>(空中線設備)</v>
          </cell>
          <cell r="G272" t="str">
            <v>(空中線設備)</v>
          </cell>
          <cell r="H272">
            <v>0.28887599999999997</v>
          </cell>
          <cell r="I272">
            <v>0.36673</v>
          </cell>
          <cell r="J272">
            <v>0.57723000000000002</v>
          </cell>
          <cell r="K272">
            <v>0.71134000000000008</v>
          </cell>
          <cell r="L272">
            <v>1.4712780000000001</v>
          </cell>
          <cell r="M272">
            <v>1.601132</v>
          </cell>
          <cell r="N272">
            <v>2.2417777000000001</v>
          </cell>
          <cell r="O272">
            <v>2.5347489999999997</v>
          </cell>
          <cell r="P272">
            <v>3.0408189999999999</v>
          </cell>
          <cell r="Q272">
            <v>3.0185940000000002</v>
          </cell>
          <cell r="R272">
            <v>2.9923790000000001</v>
          </cell>
          <cell r="S272">
            <v>3.007377</v>
          </cell>
          <cell r="T272">
            <v>3.1412599999999999</v>
          </cell>
          <cell r="U272">
            <v>3.1564109999999999</v>
          </cell>
        </row>
        <row r="273">
          <cell r="E273" t="str">
            <v xml:space="preserve">   </v>
          </cell>
          <cell r="F273" t="str">
            <v>建物</v>
          </cell>
          <cell r="G273" t="str">
            <v>建物</v>
          </cell>
          <cell r="H273">
            <v>5.6534000000000001E-2</v>
          </cell>
          <cell r="I273">
            <v>7.1273000000000003E-2</v>
          </cell>
          <cell r="J273">
            <v>0.122544</v>
          </cell>
          <cell r="K273">
            <v>0.24710400000000002</v>
          </cell>
          <cell r="L273">
            <v>0.63087099999999996</v>
          </cell>
          <cell r="M273">
            <v>0.80258000000000007</v>
          </cell>
          <cell r="N273">
            <v>1.111313</v>
          </cell>
          <cell r="O273">
            <v>1.357731</v>
          </cell>
          <cell r="P273">
            <v>1.6635340000000001</v>
          </cell>
          <cell r="Q273">
            <v>1.7352650000000001</v>
          </cell>
          <cell r="R273">
            <v>1.7799750000000001</v>
          </cell>
          <cell r="S273">
            <v>1.7455179999999999</v>
          </cell>
          <cell r="T273">
            <v>1.658512</v>
          </cell>
          <cell r="U273">
            <v>1.6391039999999999</v>
          </cell>
          <cell r="W273">
            <v>1.6391039999999999</v>
          </cell>
        </row>
        <row r="274">
          <cell r="E274" t="str">
            <v xml:space="preserve">   </v>
          </cell>
          <cell r="F274" t="str">
            <v>工具・備品</v>
          </cell>
          <cell r="G274" t="str">
            <v>工具・備品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6.2179000000000005E-2</v>
          </cell>
          <cell r="M274">
            <v>5.3471999999999999E-2</v>
          </cell>
          <cell r="N274">
            <v>5.4021E-2</v>
          </cell>
          <cell r="O274">
            <v>4.6564999999999995E-2</v>
          </cell>
          <cell r="P274">
            <v>5.1527000000000003E-2</v>
          </cell>
          <cell r="Q274">
            <v>5.2287E-2</v>
          </cell>
          <cell r="R274">
            <v>7.8844999999999998E-2</v>
          </cell>
          <cell r="S274">
            <v>7.9960000000000003E-2</v>
          </cell>
          <cell r="T274">
            <v>0.100969</v>
          </cell>
          <cell r="U274">
            <v>0.13380500000000001</v>
          </cell>
          <cell r="W274">
            <v>0.13380500000000001</v>
          </cell>
        </row>
        <row r="275">
          <cell r="E275" t="str">
            <v xml:space="preserve">   </v>
          </cell>
          <cell r="F275" t="str">
            <v>土地</v>
          </cell>
          <cell r="G275" t="str">
            <v>土地</v>
          </cell>
          <cell r="H275">
            <v>7.5189999999999993E-2</v>
          </cell>
          <cell r="I275">
            <v>9.8411999999999999E-2</v>
          </cell>
          <cell r="J275">
            <v>0.13992299999999999</v>
          </cell>
          <cell r="K275">
            <v>0.18132300000000001</v>
          </cell>
          <cell r="L275">
            <v>0.20457499999999998</v>
          </cell>
          <cell r="M275">
            <v>0.253778</v>
          </cell>
          <cell r="N275">
            <v>0.327399</v>
          </cell>
          <cell r="O275">
            <v>0.38090300000000005</v>
          </cell>
          <cell r="P275">
            <v>0.38826799999999995</v>
          </cell>
          <cell r="Q275">
            <v>0.388268</v>
          </cell>
          <cell r="R275">
            <v>0.388268</v>
          </cell>
          <cell r="S275">
            <v>0.39176800000000001</v>
          </cell>
          <cell r="T275">
            <v>0.39110600000000001</v>
          </cell>
          <cell r="U275">
            <v>0.39110600000000001</v>
          </cell>
          <cell r="W275">
            <v>0.39110600000000001</v>
          </cell>
        </row>
        <row r="276">
          <cell r="E276" t="str">
            <v xml:space="preserve">   </v>
          </cell>
          <cell r="F276" t="str">
            <v>建設仮勘定</v>
          </cell>
          <cell r="G276" t="str">
            <v>建設仮勘定</v>
          </cell>
          <cell r="H276">
            <v>3.1757000000000001E-2</v>
          </cell>
          <cell r="I276">
            <v>6.7281999999999995E-2</v>
          </cell>
          <cell r="J276">
            <v>0.17985200000000001</v>
          </cell>
          <cell r="K276">
            <v>0.6407759999999999</v>
          </cell>
          <cell r="L276">
            <v>0.31872600000000001</v>
          </cell>
          <cell r="M276">
            <v>2.7572480000000001</v>
          </cell>
          <cell r="N276">
            <v>0.42117300000000002</v>
          </cell>
          <cell r="O276">
            <v>1.3615200000000001</v>
          </cell>
          <cell r="P276">
            <v>0.34232400000000002</v>
          </cell>
          <cell r="Q276">
            <v>1.182474</v>
          </cell>
          <cell r="R276">
            <v>7.4554999999999996E-2</v>
          </cell>
          <cell r="S276">
            <v>0.30129</v>
          </cell>
          <cell r="T276">
            <v>0.28394799999999998</v>
          </cell>
          <cell r="U276">
            <v>0.49376900000000001</v>
          </cell>
          <cell r="W276">
            <v>0.49376900000000001</v>
          </cell>
        </row>
        <row r="277">
          <cell r="E277" t="str">
            <v xml:space="preserve">   </v>
          </cell>
          <cell r="F277" t="str">
            <v>その他</v>
          </cell>
          <cell r="G277" t="str">
            <v>その他</v>
          </cell>
          <cell r="H277">
            <v>6.5682999999999769E-2</v>
          </cell>
          <cell r="I277">
            <v>6.4572999999999964E-2</v>
          </cell>
          <cell r="J277">
            <v>8.7606999999999949E-2</v>
          </cell>
          <cell r="K277">
            <v>0.11143200000000024</v>
          </cell>
          <cell r="L277">
            <v>0.17418600000000031</v>
          </cell>
          <cell r="M277">
            <v>0.24909300000000031</v>
          </cell>
          <cell r="N277">
            <v>0.35094029999999921</v>
          </cell>
          <cell r="O277">
            <v>0.36704499999999962</v>
          </cell>
          <cell r="P277">
            <v>0.41054799999999675</v>
          </cell>
          <cell r="Q277">
            <v>0.41576499999999927</v>
          </cell>
          <cell r="R277">
            <v>0.3918549999999994</v>
          </cell>
          <cell r="S277">
            <v>0.36428299999999963</v>
          </cell>
          <cell r="T277">
            <v>0.36137499999999922</v>
          </cell>
          <cell r="U277">
            <v>0.3316969999999998</v>
          </cell>
          <cell r="W277">
            <v>0.3316969999999998</v>
          </cell>
        </row>
        <row r="278">
          <cell r="E278" t="str">
            <v xml:space="preserve">   無形固定資産</v>
          </cell>
          <cell r="H278">
            <v>7.2734999999999994E-2</v>
          </cell>
          <cell r="I278">
            <v>0.116885</v>
          </cell>
          <cell r="J278">
            <v>0.14780299999999999</v>
          </cell>
          <cell r="K278">
            <v>0.230708</v>
          </cell>
          <cell r="L278">
            <v>0.30286200000000002</v>
          </cell>
          <cell r="M278">
            <v>0.320581</v>
          </cell>
          <cell r="N278">
            <v>0.32573000000000002</v>
          </cell>
          <cell r="O278">
            <v>0.36091800000000002</v>
          </cell>
          <cell r="P278">
            <v>0.38472699999999999</v>
          </cell>
          <cell r="Q278">
            <v>0.37303799999999998</v>
          </cell>
          <cell r="R278">
            <v>0.21021999999999999</v>
          </cell>
          <cell r="S278">
            <v>0.19040199999999999</v>
          </cell>
          <cell r="T278">
            <v>0.151861</v>
          </cell>
          <cell r="U278">
            <v>9.4664999999999999E-2</v>
          </cell>
          <cell r="W278">
            <v>3.7469000000000002E-2</v>
          </cell>
        </row>
        <row r="279">
          <cell r="E279" t="str">
            <v xml:space="preserve">   附帯固定資産</v>
          </cell>
          <cell r="I279">
            <v>0</v>
          </cell>
          <cell r="J279">
            <v>3.2314000000000002E-2</v>
          </cell>
          <cell r="K279">
            <v>2.4251999999999999E-2</v>
          </cell>
          <cell r="L279">
            <v>1.6378E-2</v>
          </cell>
          <cell r="M279">
            <v>8.9860000000000009E-3</v>
          </cell>
          <cell r="N279">
            <v>2.1311E-2</v>
          </cell>
          <cell r="O279">
            <v>1.5989E-2</v>
          </cell>
          <cell r="P279">
            <v>1.1006E-2</v>
          </cell>
          <cell r="Q279">
            <v>6.0679999999999996E-3</v>
          </cell>
          <cell r="R279">
            <v>1.32E-3</v>
          </cell>
          <cell r="S279">
            <v>1.0089999999999999E-3</v>
          </cell>
          <cell r="T279">
            <v>6.9800000000000005E-4</v>
          </cell>
          <cell r="U279">
            <v>3.8699999999999997E-4</v>
          </cell>
          <cell r="W279">
            <v>3.8699999999999997E-4</v>
          </cell>
        </row>
        <row r="280">
          <cell r="E280" t="str">
            <v xml:space="preserve">   投資等</v>
          </cell>
          <cell r="H280">
            <v>3.3520000000000001E-2</v>
          </cell>
          <cell r="I280">
            <v>4.3122999999999995E-2</v>
          </cell>
          <cell r="J280">
            <v>7.2296000000000013E-2</v>
          </cell>
          <cell r="K280">
            <v>0.151754</v>
          </cell>
          <cell r="L280">
            <v>0.30717500000000003</v>
          </cell>
          <cell r="M280">
            <v>0.370423</v>
          </cell>
          <cell r="N280">
            <v>0.47497099999999998</v>
          </cell>
          <cell r="O280">
            <v>0.60128599999999999</v>
          </cell>
          <cell r="P280">
            <v>0.60291300000000003</v>
          </cell>
          <cell r="Q280">
            <v>1.0164390000000001</v>
          </cell>
          <cell r="R280">
            <v>1.3513999999999999</v>
          </cell>
          <cell r="S280">
            <v>0.74290100000000003</v>
          </cell>
          <cell r="T280">
            <v>0.89780300000000002</v>
          </cell>
          <cell r="U280">
            <v>1.0082610000000001</v>
          </cell>
          <cell r="W280">
            <v>1.118719</v>
          </cell>
        </row>
        <row r="281">
          <cell r="E281" t="str">
            <v>流動資産</v>
          </cell>
          <cell r="H281">
            <v>0.35467700000000002</v>
          </cell>
          <cell r="I281">
            <v>0.73445500000000008</v>
          </cell>
          <cell r="J281">
            <v>1.151106</v>
          </cell>
          <cell r="K281">
            <v>1.8434410000000001</v>
          </cell>
          <cell r="L281">
            <v>3.13639</v>
          </cell>
          <cell r="M281">
            <v>3.3233999999999999</v>
          </cell>
          <cell r="N281">
            <v>4.334784</v>
          </cell>
          <cell r="O281">
            <v>5.666264</v>
          </cell>
          <cell r="P281">
            <v>7.4302960000000002</v>
          </cell>
          <cell r="Q281">
            <v>6.2041719999999998</v>
          </cell>
          <cell r="R281">
            <v>5.6630000000000003</v>
          </cell>
          <cell r="S281">
            <v>7.7143540000000002</v>
          </cell>
          <cell r="T281">
            <v>11.085779</v>
          </cell>
          <cell r="U281">
            <v>16.744589999999999</v>
          </cell>
          <cell r="W281">
            <v>17.760094940912488</v>
          </cell>
        </row>
        <row r="282">
          <cell r="E282" t="str">
            <v xml:space="preserve">   現預金</v>
          </cell>
          <cell r="H282">
            <v>0.150445</v>
          </cell>
          <cell r="I282">
            <v>0.44764100000000001</v>
          </cell>
          <cell r="J282">
            <v>0.58825300000000003</v>
          </cell>
          <cell r="K282">
            <v>0.200376</v>
          </cell>
          <cell r="L282">
            <v>0.87855799999999995</v>
          </cell>
          <cell r="M282">
            <v>0.50686399999999998</v>
          </cell>
          <cell r="N282">
            <v>0.44768400000000003</v>
          </cell>
          <cell r="O282">
            <v>0.57175199999999993</v>
          </cell>
          <cell r="P282">
            <v>0.71274800000000005</v>
          </cell>
          <cell r="Q282">
            <v>0.58308000000000004</v>
          </cell>
          <cell r="R282">
            <v>0.49676799999999999</v>
          </cell>
          <cell r="S282">
            <v>1.798996</v>
          </cell>
          <cell r="T282">
            <v>5.4000139999999996</v>
          </cell>
          <cell r="U282">
            <v>5.5657829999999997</v>
          </cell>
          <cell r="W282">
            <v>16.830860940912487</v>
          </cell>
        </row>
        <row r="283">
          <cell r="E283" t="str">
            <v xml:space="preserve">   短期貸付金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4.9998279999999999</v>
          </cell>
        </row>
        <row r="284">
          <cell r="E284" t="str">
            <v xml:space="preserve">   その他</v>
          </cell>
          <cell r="H284">
            <v>0.20423200000000002</v>
          </cell>
          <cell r="I284">
            <v>0.28681400000000007</v>
          </cell>
          <cell r="J284">
            <v>0.56285299999999994</v>
          </cell>
          <cell r="K284">
            <v>1.643065</v>
          </cell>
          <cell r="L284">
            <v>2.2578320000000001</v>
          </cell>
          <cell r="M284">
            <v>2.8165360000000002</v>
          </cell>
          <cell r="N284">
            <v>3.8870999999999998</v>
          </cell>
          <cell r="O284">
            <v>5.0945119999999999</v>
          </cell>
          <cell r="P284">
            <v>6.7175479999999999</v>
          </cell>
          <cell r="Q284">
            <v>5.621092</v>
          </cell>
          <cell r="R284">
            <v>5.1662319999999999</v>
          </cell>
          <cell r="S284">
            <v>5.9153580000000003</v>
          </cell>
          <cell r="T284">
            <v>5.6857650000000008</v>
          </cell>
          <cell r="U284">
            <v>6.1789789999999991</v>
          </cell>
          <cell r="W284">
            <v>0.92923400000000012</v>
          </cell>
        </row>
        <row r="285">
          <cell r="E285" t="str">
            <v xml:space="preserve">      売掛金</v>
          </cell>
          <cell r="H285">
            <v>9.8702999999999999E-2</v>
          </cell>
          <cell r="I285">
            <v>0.20818600000000001</v>
          </cell>
          <cell r="J285">
            <v>0.38898500000000003</v>
          </cell>
          <cell r="K285">
            <v>0.88028399999999996</v>
          </cell>
          <cell r="L285">
            <v>1.5656700000000001</v>
          </cell>
          <cell r="M285">
            <v>1.9178440000000001</v>
          </cell>
          <cell r="N285">
            <v>2.493916</v>
          </cell>
          <cell r="O285">
            <v>3.1010909999999998</v>
          </cell>
          <cell r="P285">
            <v>3.663348</v>
          </cell>
          <cell r="Q285">
            <v>3.4542739999999998</v>
          </cell>
          <cell r="R285">
            <v>3.5950489999999999</v>
          </cell>
          <cell r="S285">
            <v>4.0103499999999999</v>
          </cell>
          <cell r="T285">
            <v>4.0829800000000001</v>
          </cell>
          <cell r="U285">
            <v>4.3818049999999999</v>
          </cell>
          <cell r="W285">
            <v>0</v>
          </cell>
        </row>
        <row r="286">
          <cell r="E286" t="str">
            <v xml:space="preserve">      未収入金</v>
          </cell>
          <cell r="H286">
            <v>5.4578000000000002E-2</v>
          </cell>
          <cell r="I286">
            <v>3.6986999999999999E-2</v>
          </cell>
          <cell r="J286">
            <v>6.8214999999999998E-2</v>
          </cell>
          <cell r="K286">
            <v>0.57235999999999998</v>
          </cell>
          <cell r="L286">
            <v>0.50383299999999998</v>
          </cell>
          <cell r="M286">
            <v>0.60525899999999999</v>
          </cell>
          <cell r="N286">
            <v>0.53060799999999997</v>
          </cell>
          <cell r="O286">
            <v>0.405698</v>
          </cell>
          <cell r="P286">
            <v>1.137216</v>
          </cell>
          <cell r="Q286">
            <v>0.81706000000000001</v>
          </cell>
          <cell r="R286">
            <v>0.69928500000000005</v>
          </cell>
          <cell r="S286">
            <v>0.64461800000000002</v>
          </cell>
          <cell r="T286">
            <v>0.88514999999999999</v>
          </cell>
          <cell r="U286">
            <v>0.97395399999999999</v>
          </cell>
          <cell r="W286">
            <v>0</v>
          </cell>
        </row>
        <row r="287">
          <cell r="E287" t="str">
            <v xml:space="preserve">      貯蔵品</v>
          </cell>
          <cell r="H287">
            <v>5.1660999999999999E-2</v>
          </cell>
          <cell r="I287">
            <v>4.7448999999999998E-2</v>
          </cell>
          <cell r="J287">
            <v>9.9392999999999995E-2</v>
          </cell>
          <cell r="K287">
            <v>0.20005000000000001</v>
          </cell>
          <cell r="L287">
            <v>0.198689</v>
          </cell>
          <cell r="M287">
            <v>0.248359</v>
          </cell>
          <cell r="N287">
            <v>0.71598000000000006</v>
          </cell>
          <cell r="O287">
            <v>0.69533600000000007</v>
          </cell>
          <cell r="P287">
            <v>1.8469960000000001</v>
          </cell>
          <cell r="Q287">
            <v>1.0634159999999999</v>
          </cell>
          <cell r="R287">
            <v>0.67602799999999996</v>
          </cell>
          <cell r="S287">
            <v>1.149664</v>
          </cell>
          <cell r="T287">
            <v>0.61421099999999995</v>
          </cell>
          <cell r="U287">
            <v>0.68910400000000005</v>
          </cell>
          <cell r="W287">
            <v>0.68910400000000005</v>
          </cell>
        </row>
        <row r="288">
          <cell r="E288" t="str">
            <v xml:space="preserve">     繰越資産</v>
          </cell>
          <cell r="H288">
            <v>9.2360000000000012E-3</v>
          </cell>
          <cell r="I288">
            <v>6.8089999999999999E-3</v>
          </cell>
          <cell r="J288">
            <v>4.3810000000000003E-3</v>
          </cell>
          <cell r="K288">
            <v>1.954E-3</v>
          </cell>
          <cell r="L288">
            <v>0</v>
          </cell>
          <cell r="M288">
            <v>0</v>
          </cell>
          <cell r="N288">
            <v>0</v>
          </cell>
          <cell r="O288">
            <v>0.78361599999999998</v>
          </cell>
          <cell r="P288">
            <v>9.8715999999999998E-2</v>
          </cell>
          <cell r="Q288">
            <v>0.25524599999999997</v>
          </cell>
          <cell r="R288">
            <v>0.207344</v>
          </cell>
          <cell r="S288">
            <v>0.26473099999999999</v>
          </cell>
          <cell r="T288">
            <v>0.21923000000000001</v>
          </cell>
          <cell r="U288">
            <v>0.24013000000000001</v>
          </cell>
          <cell r="W288">
            <v>0.24013000000000001</v>
          </cell>
        </row>
        <row r="290">
          <cell r="E290" t="str">
            <v>資産合計</v>
          </cell>
          <cell r="H290">
            <v>1.9720499999999999</v>
          </cell>
          <cell r="I290">
            <v>2.7576959999999997</v>
          </cell>
          <cell r="J290">
            <v>3.6922130000000002</v>
          </cell>
          <cell r="K290">
            <v>7.4271039999999999</v>
          </cell>
          <cell r="L290">
            <v>15.265245999999999</v>
          </cell>
          <cell r="M290">
            <v>17.798057</v>
          </cell>
          <cell r="N290">
            <v>21.966167000000002</v>
          </cell>
          <cell r="O290">
            <v>23.667608999999999</v>
          </cell>
          <cell r="P290">
            <v>26.678746</v>
          </cell>
          <cell r="Q290">
            <v>24.772825000000001</v>
          </cell>
          <cell r="R290">
            <v>22.411296</v>
          </cell>
          <cell r="S290">
            <v>22.953894999999999</v>
          </cell>
          <cell r="T290">
            <v>26.348506</v>
          </cell>
          <cell r="U290">
            <v>31.562071</v>
          </cell>
          <cell r="W290">
            <v>26.130432640912488</v>
          </cell>
        </row>
        <row r="291">
          <cell r="F291" t="str">
            <v>資産合計＝流動＋固定資産</v>
          </cell>
          <cell r="O291" t="str">
            <v>o</v>
          </cell>
          <cell r="P291" t="str">
            <v>o</v>
          </cell>
          <cell r="Q291" t="str">
            <v>o</v>
          </cell>
          <cell r="R291" t="str">
            <v>o</v>
          </cell>
          <cell r="S291" t="str">
            <v>o</v>
          </cell>
          <cell r="T291" t="str">
            <v>o</v>
          </cell>
          <cell r="U291" t="str">
            <v>o</v>
          </cell>
        </row>
        <row r="292">
          <cell r="E292" t="str">
            <v>固定負債</v>
          </cell>
          <cell r="H292">
            <v>1.3919999999999999</v>
          </cell>
          <cell r="I292">
            <v>1.8140000000000001</v>
          </cell>
          <cell r="J292">
            <v>1.616768</v>
          </cell>
          <cell r="K292">
            <v>2.7953989999999997</v>
          </cell>
          <cell r="L292">
            <v>8.4053070000000005</v>
          </cell>
          <cell r="M292">
            <v>6.113391</v>
          </cell>
          <cell r="N292">
            <v>6.0354350000000005</v>
          </cell>
          <cell r="O292">
            <v>4.5945090000000004</v>
          </cell>
          <cell r="P292">
            <v>3.958707</v>
          </cell>
          <cell r="Q292">
            <v>4.9747240000000001</v>
          </cell>
          <cell r="R292">
            <v>5.0562079999999998</v>
          </cell>
          <cell r="S292">
            <v>2.9809209999999999</v>
          </cell>
          <cell r="T292">
            <v>1.527282</v>
          </cell>
          <cell r="U292">
            <v>1.190904</v>
          </cell>
          <cell r="W292">
            <v>1.190904</v>
          </cell>
        </row>
        <row r="293">
          <cell r="E293" t="str">
            <v xml:space="preserve">   長期借入金</v>
          </cell>
          <cell r="H293">
            <v>1.3919999999999999</v>
          </cell>
          <cell r="I293">
            <v>1.8140000000000001</v>
          </cell>
          <cell r="J293">
            <v>1.616768</v>
          </cell>
          <cell r="K293">
            <v>2.7953989999999997</v>
          </cell>
          <cell r="L293">
            <v>8.4053070000000005</v>
          </cell>
          <cell r="M293">
            <v>6.113391</v>
          </cell>
          <cell r="N293">
            <v>6.0354350000000005</v>
          </cell>
          <cell r="O293">
            <v>4.5945090000000004</v>
          </cell>
          <cell r="P293">
            <v>3.8967320000000001</v>
          </cell>
          <cell r="Q293">
            <v>4.8938129999999997</v>
          </cell>
          <cell r="R293">
            <v>4.3648819999999997</v>
          </cell>
          <cell r="S293">
            <v>2.2002980000000001</v>
          </cell>
          <cell r="T293">
            <v>0.55293999999999999</v>
          </cell>
          <cell r="U293">
            <v>0</v>
          </cell>
          <cell r="W293">
            <v>0</v>
          </cell>
          <cell r="AT293">
            <v>0</v>
          </cell>
        </row>
        <row r="294">
          <cell r="E294" t="str">
            <v xml:space="preserve">   その他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6.1974999999999891E-2</v>
          </cell>
          <cell r="Q294">
            <v>8.0911000000000399E-2</v>
          </cell>
          <cell r="R294">
            <v>0.69132600000000011</v>
          </cell>
          <cell r="S294">
            <v>0.78062299999999984</v>
          </cell>
          <cell r="T294">
            <v>0.97434200000000004</v>
          </cell>
          <cell r="U294">
            <v>1.190904</v>
          </cell>
          <cell r="W294">
            <v>1.190904</v>
          </cell>
        </row>
        <row r="295">
          <cell r="E295" t="str">
            <v>流動負債</v>
          </cell>
          <cell r="H295">
            <v>0.41142700000000004</v>
          </cell>
          <cell r="I295">
            <v>0.61293700000000007</v>
          </cell>
          <cell r="J295">
            <v>1.3855470000000001</v>
          </cell>
          <cell r="K295">
            <v>3.4238960000000001</v>
          </cell>
          <cell r="L295">
            <v>5.2022070000000005</v>
          </cell>
          <cell r="M295">
            <v>6.992718</v>
          </cell>
          <cell r="N295">
            <v>10.528976</v>
          </cell>
          <cell r="O295">
            <v>13.583715</v>
          </cell>
          <cell r="P295">
            <v>15.8741</v>
          </cell>
          <cell r="Q295">
            <v>11.895333000000001</v>
          </cell>
          <cell r="R295">
            <v>7.8142519999999998</v>
          </cell>
          <cell r="S295">
            <v>6.3665190000000003</v>
          </cell>
          <cell r="T295">
            <v>6.424925</v>
          </cell>
          <cell r="U295">
            <v>6.6938250000000004</v>
          </cell>
          <cell r="W295">
            <v>-6.0000000000060005E-5</v>
          </cell>
        </row>
        <row r="296">
          <cell r="E296" t="str">
            <v xml:space="preserve">   短期借入金</v>
          </cell>
          <cell r="H296">
            <v>0.13700000000000001</v>
          </cell>
          <cell r="I296">
            <v>0</v>
          </cell>
          <cell r="J296">
            <v>0.115232</v>
          </cell>
          <cell r="K296">
            <v>0.53040399999999999</v>
          </cell>
          <cell r="L296">
            <v>1.8600920000000001</v>
          </cell>
          <cell r="M296">
            <v>3.2276219999999998</v>
          </cell>
          <cell r="N296">
            <v>6.0075959999999995</v>
          </cell>
          <cell r="O296">
            <v>7.467276</v>
          </cell>
          <cell r="P296">
            <v>9.2918160000000007</v>
          </cell>
          <cell r="Q296">
            <v>5.4006290000000003</v>
          </cell>
          <cell r="R296">
            <v>4.341431</v>
          </cell>
          <cell r="S296">
            <v>2.1645840000000001</v>
          </cell>
          <cell r="T296">
            <v>1.6473580000000001</v>
          </cell>
          <cell r="U296">
            <v>0.55293999999999999</v>
          </cell>
          <cell r="W296">
            <v>-6.0000000000060005E-5</v>
          </cell>
          <cell r="AT296">
            <v>0.2</v>
          </cell>
        </row>
        <row r="297">
          <cell r="E297" t="str">
            <v xml:space="preserve">   その他</v>
          </cell>
          <cell r="H297">
            <v>0.27442700000000003</v>
          </cell>
          <cell r="I297">
            <v>0.61293700000000007</v>
          </cell>
          <cell r="J297">
            <v>1.2703150000000001</v>
          </cell>
          <cell r="K297">
            <v>2.8934920000000002</v>
          </cell>
          <cell r="L297">
            <v>3.3421150000000002</v>
          </cell>
          <cell r="M297">
            <v>3.7650960000000002</v>
          </cell>
          <cell r="N297">
            <v>4.5213800000000006</v>
          </cell>
          <cell r="O297">
            <v>6.1164389999999997</v>
          </cell>
          <cell r="P297">
            <v>6.5822839999999996</v>
          </cell>
          <cell r="Q297">
            <v>6.4947040000000005</v>
          </cell>
          <cell r="R297">
            <v>3.4728209999999997</v>
          </cell>
          <cell r="S297">
            <v>4.2019350000000006</v>
          </cell>
          <cell r="T297">
            <v>4.7775669999999995</v>
          </cell>
          <cell r="U297">
            <v>6.1408850000000008</v>
          </cell>
          <cell r="W297">
            <v>0</v>
          </cell>
        </row>
        <row r="299">
          <cell r="E299" t="str">
            <v>負債合計</v>
          </cell>
          <cell r="H299">
            <v>1.8034269999999999</v>
          </cell>
          <cell r="I299">
            <v>2.4269369999999997</v>
          </cell>
          <cell r="J299">
            <v>3.0023149999999998</v>
          </cell>
          <cell r="K299">
            <v>6.2192949999999998</v>
          </cell>
          <cell r="L299">
            <v>13.607513999999998</v>
          </cell>
          <cell r="M299">
            <v>13.106109</v>
          </cell>
          <cell r="N299">
            <v>16.564411</v>
          </cell>
          <cell r="O299">
            <v>18.178223999999997</v>
          </cell>
          <cell r="P299">
            <v>19.832806999999999</v>
          </cell>
          <cell r="Q299">
            <v>16.870056999999999</v>
          </cell>
          <cell r="R299">
            <v>12.87046</v>
          </cell>
          <cell r="S299">
            <v>9.3474400000000006</v>
          </cell>
          <cell r="T299">
            <v>7.9522069999999996</v>
          </cell>
          <cell r="U299">
            <v>7.8847290000000001</v>
          </cell>
          <cell r="W299">
            <v>1.1908439999999998</v>
          </cell>
        </row>
        <row r="301">
          <cell r="E301" t="str">
            <v>資本合計</v>
          </cell>
          <cell r="H301">
            <v>0.16862200000000002</v>
          </cell>
          <cell r="I301">
            <v>0.330758</v>
          </cell>
          <cell r="J301">
            <v>0.68989700000000009</v>
          </cell>
          <cell r="K301">
            <v>1.2078089999999999</v>
          </cell>
          <cell r="L301">
            <v>1.6577310000000001</v>
          </cell>
          <cell r="M301">
            <v>4.691948</v>
          </cell>
          <cell r="N301">
            <v>5.4017560000000007</v>
          </cell>
          <cell r="O301">
            <v>5.4893840000000003</v>
          </cell>
          <cell r="P301">
            <v>6.8459390000000004</v>
          </cell>
          <cell r="Q301">
            <v>7.902768</v>
          </cell>
          <cell r="R301">
            <v>9.5408349999999995</v>
          </cell>
          <cell r="S301">
            <v>13.606453999999999</v>
          </cell>
          <cell r="T301">
            <v>18.396298000000002</v>
          </cell>
          <cell r="U301">
            <v>23.677341999999999</v>
          </cell>
          <cell r="W301">
            <v>23.592270999999997</v>
          </cell>
          <cell r="AT301">
            <v>26.691210999999999</v>
          </cell>
        </row>
        <row r="302">
          <cell r="E302" t="str">
            <v xml:space="preserve">   資本金</v>
          </cell>
          <cell r="H302">
            <v>0.3</v>
          </cell>
          <cell r="I302">
            <v>0.3</v>
          </cell>
          <cell r="J302">
            <v>0.3</v>
          </cell>
          <cell r="K302">
            <v>0.3</v>
          </cell>
          <cell r="L302">
            <v>0.59645599999999999</v>
          </cell>
          <cell r="M302">
            <v>1.4145809999999999</v>
          </cell>
          <cell r="N302">
            <v>1.4145809999999999</v>
          </cell>
          <cell r="O302">
            <v>1.4145809999999999</v>
          </cell>
          <cell r="P302">
            <v>1.4145809999999999</v>
          </cell>
          <cell r="Q302">
            <v>1.4145809999999999</v>
          </cell>
          <cell r="R302">
            <v>1.4145809999999999</v>
          </cell>
          <cell r="S302">
            <v>1.4145809999999999</v>
          </cell>
          <cell r="T302">
            <v>1.4145809999999999</v>
          </cell>
          <cell r="U302">
            <v>1.4145809999999999</v>
          </cell>
          <cell r="W302">
            <v>1.4145809999999999</v>
          </cell>
        </row>
        <row r="303">
          <cell r="E303" t="str">
            <v xml:space="preserve">   資本準備金</v>
          </cell>
          <cell r="H303">
            <v>0</v>
          </cell>
          <cell r="I303">
            <v>0</v>
          </cell>
          <cell r="J303">
            <v>0</v>
          </cell>
          <cell r="K303">
            <v>3.0000000000000001E-3</v>
          </cell>
          <cell r="L303">
            <v>8.5159999999999993E-3</v>
          </cell>
          <cell r="M303">
            <v>1.6318649999999999</v>
          </cell>
          <cell r="N303">
            <v>1.647648</v>
          </cell>
          <cell r="O303">
            <v>1.6149910000000001</v>
          </cell>
          <cell r="P303">
            <v>1.6149910000000001</v>
          </cell>
          <cell r="Q303">
            <v>1.6149910000000001</v>
          </cell>
          <cell r="R303">
            <v>1.6149910000000001</v>
          </cell>
          <cell r="S303">
            <v>1.6149910000000001</v>
          </cell>
          <cell r="T303">
            <v>1.6149910000000001</v>
          </cell>
          <cell r="U303">
            <v>1.6149910000000001</v>
          </cell>
          <cell r="W303">
            <v>1.6149910000000001</v>
          </cell>
        </row>
        <row r="304">
          <cell r="E304" t="str">
            <v xml:space="preserve">   剰余金</v>
          </cell>
          <cell r="H304">
            <v>-0.13137799999999999</v>
          </cell>
          <cell r="I304">
            <v>3.075799999999998E-2</v>
          </cell>
          <cell r="J304">
            <v>0.38989700000000005</v>
          </cell>
          <cell r="K304">
            <v>0.90480899999999997</v>
          </cell>
          <cell r="L304">
            <v>1.052759</v>
          </cell>
          <cell r="M304">
            <v>1.645502</v>
          </cell>
          <cell r="N304">
            <v>2.3395269999999999</v>
          </cell>
          <cell r="O304">
            <v>2.4598119999999999</v>
          </cell>
          <cell r="P304">
            <v>3.8163659999999999</v>
          </cell>
          <cell r="Q304">
            <v>4.8756940000000002</v>
          </cell>
          <cell r="R304">
            <v>6.5111889999999999</v>
          </cell>
          <cell r="S304">
            <v>10.572310999999999</v>
          </cell>
          <cell r="T304">
            <v>15.318256999999999</v>
          </cell>
          <cell r="U304">
            <v>20.562698999999999</v>
          </cell>
          <cell r="W304">
            <v>20.562698999999999</v>
          </cell>
        </row>
        <row r="305">
          <cell r="E305" t="str">
            <v>　その他有価証券評価差額金</v>
          </cell>
          <cell r="O305">
            <v>0</v>
          </cell>
          <cell r="P305">
            <v>0</v>
          </cell>
          <cell r="Q305">
            <v>-2.4989999999999999E-3</v>
          </cell>
          <cell r="R305">
            <v>7.3999999999999996E-5</v>
          </cell>
          <cell r="S305">
            <v>4.5700000000000003E-3</v>
          </cell>
          <cell r="T305">
            <v>4.8469000000004314E-2</v>
          </cell>
          <cell r="U305">
            <v>8.5071000000002783E-2</v>
          </cell>
        </row>
        <row r="306">
          <cell r="E306" t="str">
            <v>負債・資本合計</v>
          </cell>
          <cell r="H306">
            <v>1.9720499999999999</v>
          </cell>
          <cell r="I306">
            <v>2.7576959999999997</v>
          </cell>
          <cell r="J306">
            <v>3.6922130000000002</v>
          </cell>
          <cell r="K306">
            <v>7.4271039999999999</v>
          </cell>
          <cell r="L306">
            <v>15.265245999999999</v>
          </cell>
          <cell r="M306">
            <v>17.798057</v>
          </cell>
          <cell r="N306">
            <v>21.966167000000002</v>
          </cell>
          <cell r="O306">
            <v>23.667608999999999</v>
          </cell>
          <cell r="P306">
            <v>26.678746</v>
          </cell>
          <cell r="Q306">
            <v>24.772825000000001</v>
          </cell>
          <cell r="R306">
            <v>22.411294999999999</v>
          </cell>
          <cell r="S306">
            <v>22.953893999999998</v>
          </cell>
          <cell r="T306">
            <v>26.348506</v>
          </cell>
          <cell r="U306">
            <v>31.562071</v>
          </cell>
          <cell r="W306">
            <v>24.783114999999995</v>
          </cell>
          <cell r="AT306">
            <v>33.701864999999998</v>
          </cell>
        </row>
        <row r="307">
          <cell r="F307" t="str">
            <v>資本合計＝内訳</v>
          </cell>
          <cell r="H307">
            <v>0</v>
          </cell>
          <cell r="O307" t="str">
            <v>o</v>
          </cell>
          <cell r="P307" t="str">
            <v>o</v>
          </cell>
          <cell r="Q307" t="str">
            <v>o</v>
          </cell>
          <cell r="R307" t="str">
            <v>o</v>
          </cell>
          <cell r="S307" t="str">
            <v>o</v>
          </cell>
          <cell r="T307" t="str">
            <v>o</v>
          </cell>
          <cell r="U307" t="str">
            <v>o</v>
          </cell>
        </row>
        <row r="308">
          <cell r="F308" t="str">
            <v>負債・資本合計＝内訳</v>
          </cell>
          <cell r="O308" t="str">
            <v>o</v>
          </cell>
          <cell r="P308" t="str">
            <v>o</v>
          </cell>
          <cell r="Q308" t="str">
            <v>o</v>
          </cell>
          <cell r="R308" t="str">
            <v>o</v>
          </cell>
          <cell r="S308" t="str">
            <v>o</v>
          </cell>
          <cell r="T308" t="str">
            <v>o</v>
          </cell>
          <cell r="U308" t="str">
            <v>o</v>
          </cell>
        </row>
        <row r="309">
          <cell r="E309" t="str">
            <v>連結キャッシュ・フロー計算書</v>
          </cell>
        </row>
        <row r="310">
          <cell r="E310" t="str">
            <v>当期利益</v>
          </cell>
          <cell r="H310">
            <v>-9.5371999999999998E-2</v>
          </cell>
          <cell r="I310">
            <v>0.144094061</v>
          </cell>
          <cell r="J310">
            <v>0.33156859700000002</v>
          </cell>
          <cell r="K310">
            <v>0.54791100000000004</v>
          </cell>
          <cell r="L310">
            <v>0.20361100000000004</v>
          </cell>
          <cell r="M310">
            <v>0.68969700000000012</v>
          </cell>
          <cell r="N310">
            <v>0.86763999999999997</v>
          </cell>
          <cell r="O310">
            <v>0.12681899999999999</v>
          </cell>
          <cell r="P310">
            <v>1.468156</v>
          </cell>
          <cell r="Q310">
            <v>1.188679</v>
          </cell>
          <cell r="R310">
            <v>1.7739290000000001</v>
          </cell>
          <cell r="S310">
            <v>4.2149359999999998</v>
          </cell>
          <cell r="T310">
            <v>5.0287649999999999</v>
          </cell>
          <cell r="U310">
            <v>6.0742019999999997</v>
          </cell>
          <cell r="W310">
            <v>6.2620756409124896</v>
          </cell>
        </row>
        <row r="311">
          <cell r="E311" t="str">
            <v>減価償却費(CF)</v>
          </cell>
          <cell r="H311">
            <v>0.19</v>
          </cell>
          <cell r="I311">
            <v>0.53100000000000003</v>
          </cell>
          <cell r="J311">
            <v>0.60499999999999998</v>
          </cell>
          <cell r="K311">
            <v>0.82899999999999996</v>
          </cell>
          <cell r="L311">
            <v>2.4489999999999998</v>
          </cell>
          <cell r="M311">
            <v>3.4380000000000002</v>
          </cell>
          <cell r="N311">
            <v>4.1175009999999999</v>
          </cell>
          <cell r="O311">
            <v>5.9281199999999998</v>
          </cell>
          <cell r="P311">
            <v>3.3261530000000001</v>
          </cell>
          <cell r="Q311">
            <v>4.2107900000000003</v>
          </cell>
          <cell r="R311">
            <v>3.8697910000000002</v>
          </cell>
          <cell r="S311">
            <v>3.2508499999999998</v>
          </cell>
          <cell r="T311">
            <v>3.2162330000000003</v>
          </cell>
          <cell r="U311">
            <v>3.009636</v>
          </cell>
          <cell r="W311">
            <v>2.8004042999999998</v>
          </cell>
        </row>
        <row r="312">
          <cell r="E312" t="str">
            <v>その他流動資産の増減</v>
          </cell>
          <cell r="H312">
            <v>-0.20423200000000002</v>
          </cell>
          <cell r="I312">
            <v>-8.2582000000000044E-2</v>
          </cell>
          <cell r="J312">
            <v>-0.27603899999999987</v>
          </cell>
          <cell r="K312">
            <v>-1.080212</v>
          </cell>
          <cell r="L312">
            <v>-0.61476700000000006</v>
          </cell>
          <cell r="M312">
            <v>-0.55870400000000009</v>
          </cell>
          <cell r="N312">
            <v>-1.0705639999999996</v>
          </cell>
          <cell r="O312">
            <v>-1.2074120000000002</v>
          </cell>
          <cell r="P312">
            <v>-1.6230359999999999</v>
          </cell>
          <cell r="Q312">
            <v>1.0964559999999999</v>
          </cell>
          <cell r="R312">
            <v>0.45486000000000004</v>
          </cell>
          <cell r="S312">
            <v>-0.7491260000000004</v>
          </cell>
          <cell r="T312">
            <v>0.22959299999999949</v>
          </cell>
          <cell r="U312">
            <v>-0.49321399999999826</v>
          </cell>
          <cell r="W312">
            <v>5.249744999999999</v>
          </cell>
        </row>
        <row r="313">
          <cell r="E313" t="str">
            <v>その他流動負債の増減</v>
          </cell>
          <cell r="I313">
            <v>0.33851000000000003</v>
          </cell>
          <cell r="J313">
            <v>0.65737800000000002</v>
          </cell>
          <cell r="K313">
            <v>1.6231770000000001</v>
          </cell>
          <cell r="L313">
            <v>0.44862299999999999</v>
          </cell>
          <cell r="M313">
            <v>0.42298100000000005</v>
          </cell>
          <cell r="N313">
            <v>0.7562840000000004</v>
          </cell>
          <cell r="O313">
            <v>1.595059</v>
          </cell>
          <cell r="P313">
            <v>0.46584499999999895</v>
          </cell>
          <cell r="Q313">
            <v>-8.7579999999999103E-2</v>
          </cell>
          <cell r="R313">
            <v>-3.0218830000000008</v>
          </cell>
          <cell r="S313">
            <v>0.72911400000000093</v>
          </cell>
          <cell r="T313">
            <v>0.57563199999999881</v>
          </cell>
          <cell r="U313">
            <v>1.3633180000000014</v>
          </cell>
          <cell r="W313">
            <v>-6.1408850000000008</v>
          </cell>
        </row>
        <row r="314">
          <cell r="E314" t="str">
            <v>その他長期負債の増減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6.1974999999999891E-2</v>
          </cell>
          <cell r="Q314">
            <v>1.8936000000000508E-2</v>
          </cell>
          <cell r="R314">
            <v>0.61041499999999971</v>
          </cell>
          <cell r="S314">
            <v>8.9296999999999738E-2</v>
          </cell>
          <cell r="T314">
            <v>0.1937190000000002</v>
          </cell>
          <cell r="U314">
            <v>0.21656199999999992</v>
          </cell>
          <cell r="W314">
            <v>0</v>
          </cell>
        </row>
        <row r="315">
          <cell r="E315" t="str">
            <v>その他</v>
          </cell>
          <cell r="O315">
            <v>-0.29116499999999945</v>
          </cell>
          <cell r="P315">
            <v>0.82775200000000071</v>
          </cell>
          <cell r="Q315">
            <v>-7.5519000000002556E-2</v>
          </cell>
          <cell r="R315">
            <v>0.71800200000000114</v>
          </cell>
          <cell r="S315">
            <v>0.49978699999999954</v>
          </cell>
          <cell r="T315">
            <v>-0.38109499999999841</v>
          </cell>
          <cell r="U315">
            <v>-0.22949500000000356</v>
          </cell>
        </row>
        <row r="316">
          <cell r="E316" t="str">
            <v>営業活動によるＣＦ</v>
          </cell>
          <cell r="I316">
            <v>-40.068977939000007</v>
          </cell>
          <cell r="J316">
            <v>1.2269075970000001</v>
          </cell>
          <cell r="K316">
            <v>1.8858760000000001</v>
          </cell>
          <cell r="L316">
            <v>2.3604669999999999</v>
          </cell>
          <cell r="M316">
            <v>3.5959740000000004</v>
          </cell>
          <cell r="N316">
            <v>4.3668120000000004</v>
          </cell>
          <cell r="O316">
            <v>6.151421</v>
          </cell>
          <cell r="P316">
            <v>4.5268449999999998</v>
          </cell>
          <cell r="Q316">
            <v>6.3517619999999999</v>
          </cell>
          <cell r="R316">
            <v>4.4051140000000002</v>
          </cell>
          <cell r="S316">
            <v>8.0348579999999998</v>
          </cell>
          <cell r="T316">
            <v>8.8628470000000004</v>
          </cell>
          <cell r="U316">
            <v>9.9410089999999993</v>
          </cell>
          <cell r="W316">
            <v>8.1713399409124872</v>
          </cell>
        </row>
        <row r="318">
          <cell r="E318" t="str">
            <v xml:space="preserve">有形固定資産(減価償却前)の増減 </v>
          </cell>
          <cell r="H318">
            <v>-6.3500000000000001E-2</v>
          </cell>
          <cell r="I318">
            <v>-6.3500000000000001E-2</v>
          </cell>
          <cell r="J318">
            <v>-1.0649999999999999</v>
          </cell>
          <cell r="K318">
            <v>-3.8130000000000002</v>
          </cell>
          <cell r="L318">
            <v>-9.1539999999999999</v>
          </cell>
          <cell r="M318">
            <v>-3.1419999999999999</v>
          </cell>
          <cell r="N318">
            <v>-9.5760000000000005</v>
          </cell>
          <cell r="O318">
            <v>-5.242</v>
          </cell>
          <cell r="P318">
            <v>-5.4989999999999997</v>
          </cell>
          <cell r="Q318">
            <v>-2.41</v>
          </cell>
          <cell r="R318">
            <v>-2.7639999999999998</v>
          </cell>
          <cell r="S318">
            <v>-2.2173989999999999</v>
          </cell>
          <cell r="T318">
            <v>-3.2189610000000002</v>
          </cell>
          <cell r="U318">
            <v>-2.0882290000000001</v>
          </cell>
          <cell r="W318">
            <v>-3.7</v>
          </cell>
        </row>
        <row r="319">
          <cell r="E319" t="str">
            <v>無形固定資産の増減</v>
          </cell>
          <cell r="I319">
            <v>4.4150000000000009E-2</v>
          </cell>
          <cell r="J319">
            <v>3.0917999999999987E-2</v>
          </cell>
          <cell r="K319">
            <v>8.2905000000000006E-2</v>
          </cell>
          <cell r="L319">
            <v>7.2154000000000024E-2</v>
          </cell>
          <cell r="M319">
            <v>1.7718999999999985E-2</v>
          </cell>
          <cell r="N319">
            <v>5.1490000000000147E-3</v>
          </cell>
          <cell r="O319">
            <v>3.5187999999999997E-2</v>
          </cell>
          <cell r="P319">
            <v>2.3808999999999969E-2</v>
          </cell>
          <cell r="Q319">
            <v>-1.1689000000000005E-2</v>
          </cell>
          <cell r="R319">
            <v>-0.16281799999999999</v>
          </cell>
          <cell r="S319">
            <v>-1.9818000000000002E-2</v>
          </cell>
          <cell r="T319">
            <v>-3.8540999999999992E-2</v>
          </cell>
          <cell r="U319">
            <v>-5.7195999999999997E-2</v>
          </cell>
          <cell r="W319">
            <v>-5.7195999999999997E-2</v>
          </cell>
        </row>
        <row r="320">
          <cell r="E320" t="str">
            <v>投資の増減</v>
          </cell>
          <cell r="I320">
            <v>9.6029999999999935E-3</v>
          </cell>
          <cell r="J320">
            <v>2.9173000000000018E-2</v>
          </cell>
          <cell r="K320">
            <v>7.9457999999999987E-2</v>
          </cell>
          <cell r="L320">
            <v>0.15542100000000003</v>
          </cell>
          <cell r="M320">
            <v>6.3247999999999971E-2</v>
          </cell>
          <cell r="N320">
            <v>0.10454799999999997</v>
          </cell>
          <cell r="O320">
            <v>0.12631500000000001</v>
          </cell>
          <cell r="P320">
            <v>1.6270000000000451E-3</v>
          </cell>
          <cell r="Q320">
            <v>0.41352600000000006</v>
          </cell>
          <cell r="R320">
            <v>0.33496099999999984</v>
          </cell>
          <cell r="S320">
            <v>-0.6084989999999999</v>
          </cell>
          <cell r="T320">
            <v>0.15490199999999998</v>
          </cell>
          <cell r="U320">
            <v>0.11045800000000006</v>
          </cell>
          <cell r="W320">
            <v>0.11045800000000006</v>
          </cell>
        </row>
        <row r="321">
          <cell r="E321" t="str">
            <v>短期貸付金の増減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-4.9998279999999999</v>
          </cell>
        </row>
        <row r="322">
          <cell r="E322" t="str">
            <v>その他</v>
          </cell>
          <cell r="O322">
            <v>-0.84643200000000007</v>
          </cell>
          <cell r="P322">
            <v>6.3369999999999926E-2</v>
          </cell>
          <cell r="Q322">
            <v>-1.4595210000000001</v>
          </cell>
          <cell r="R322">
            <v>-0.16083800000000004</v>
          </cell>
          <cell r="S322">
            <v>0.59916599999999942</v>
          </cell>
          <cell r="T322">
            <v>0.2781880000000001</v>
          </cell>
          <cell r="U322">
            <v>-0.27422699999999978</v>
          </cell>
        </row>
        <row r="323">
          <cell r="E323" t="str">
            <v>投資活動によるＣＦ</v>
          </cell>
          <cell r="I323">
            <v>40.060695000000003</v>
          </cell>
          <cell r="J323">
            <v>-1.001979</v>
          </cell>
          <cell r="K323">
            <v>-3.8480460000000001</v>
          </cell>
          <cell r="L323">
            <v>-8.8780210000000004</v>
          </cell>
          <cell r="M323">
            <v>-5.395192999999999</v>
          </cell>
          <cell r="N323">
            <v>-6.9578539999999975</v>
          </cell>
          <cell r="O323">
            <v>-5.9269290000000003</v>
          </cell>
          <cell r="P323">
            <v>-5.4101939999999997</v>
          </cell>
          <cell r="Q323">
            <v>-3.4676840000000002</v>
          </cell>
          <cell r="R323">
            <v>-2.7526950000000001</v>
          </cell>
          <cell r="S323">
            <v>-2.24655</v>
          </cell>
          <cell r="T323">
            <v>-2.8244120000000001</v>
          </cell>
          <cell r="U323">
            <v>-7.3090219999999997</v>
          </cell>
          <cell r="W323">
            <v>3.646738</v>
          </cell>
        </row>
        <row r="325">
          <cell r="E325" t="str">
            <v>ＦＣＦ(資金調達前)</v>
          </cell>
          <cell r="I325">
            <v>-8.282939000004319E-3</v>
          </cell>
          <cell r="J325">
            <v>0.22492859700000012</v>
          </cell>
          <cell r="K325">
            <v>-1.96217</v>
          </cell>
          <cell r="L325">
            <v>-6.5175540000000005</v>
          </cell>
          <cell r="M325">
            <v>-1.7992189999999986</v>
          </cell>
          <cell r="N325">
            <v>-2.5910419999999972</v>
          </cell>
          <cell r="O325">
            <v>0.13918199999999725</v>
          </cell>
          <cell r="P325">
            <v>-0.88334899999999994</v>
          </cell>
          <cell r="Q325">
            <v>2.8840779999999997</v>
          </cell>
          <cell r="R325">
            <v>1.6524190000000001</v>
          </cell>
          <cell r="S325">
            <v>5.7883079999999998</v>
          </cell>
          <cell r="T325">
            <v>6.0384349999999998</v>
          </cell>
          <cell r="U325">
            <v>2.6319869999999996</v>
          </cell>
          <cell r="W325">
            <v>11.818077940912488</v>
          </cell>
        </row>
        <row r="327">
          <cell r="E327" t="str">
            <v>短期借入金の増減</v>
          </cell>
          <cell r="J327">
            <v>0.115232</v>
          </cell>
          <cell r="K327">
            <v>0.41517199999999999</v>
          </cell>
          <cell r="L327">
            <v>1.329688</v>
          </cell>
          <cell r="M327">
            <v>1.3675299999999997</v>
          </cell>
          <cell r="N327">
            <v>2.7799739999999997</v>
          </cell>
          <cell r="O327">
            <v>1.4596800000000005</v>
          </cell>
          <cell r="P327">
            <v>1.8245400000000007</v>
          </cell>
          <cell r="Q327">
            <v>-3.8911870000000004</v>
          </cell>
          <cell r="R327">
            <v>-1.0591980000000003</v>
          </cell>
          <cell r="S327">
            <v>-2.176847</v>
          </cell>
          <cell r="T327">
            <v>-0.51722599999999996</v>
          </cell>
          <cell r="U327">
            <v>-1.0944180000000001</v>
          </cell>
          <cell r="W327">
            <v>-0.55300000000000005</v>
          </cell>
        </row>
        <row r="328">
          <cell r="E328" t="str">
            <v>長期借入金の増減</v>
          </cell>
          <cell r="J328">
            <v>-0.19723200000000007</v>
          </cell>
          <cell r="K328">
            <v>1.1786309999999998</v>
          </cell>
          <cell r="L328">
            <v>5.6099080000000008</v>
          </cell>
          <cell r="M328">
            <v>-2.2919160000000005</v>
          </cell>
          <cell r="N328">
            <v>-7.795599999999947E-2</v>
          </cell>
          <cell r="O328">
            <v>-1.4409260000000002</v>
          </cell>
          <cell r="P328">
            <v>-0.69777700000000031</v>
          </cell>
          <cell r="Q328">
            <v>0.99708099999999966</v>
          </cell>
          <cell r="R328">
            <v>-0.52893100000000004</v>
          </cell>
          <cell r="S328">
            <v>-2.1645839999999996</v>
          </cell>
          <cell r="T328">
            <v>-1.6473580000000001</v>
          </cell>
          <cell r="U328">
            <v>-0.55293999999999999</v>
          </cell>
          <cell r="W328">
            <v>0</v>
          </cell>
        </row>
        <row r="329">
          <cell r="E329" t="str">
            <v>配当金</v>
          </cell>
          <cell r="O329">
            <v>-0.11917899999999999</v>
          </cell>
          <cell r="P329">
            <v>-0.102418</v>
          </cell>
          <cell r="Q329">
            <v>-0.119639</v>
          </cell>
          <cell r="R329">
            <v>-0.12795100000000001</v>
          </cell>
          <cell r="S329">
            <v>-0.144648</v>
          </cell>
          <cell r="T329">
            <v>-0.27283299999999999</v>
          </cell>
          <cell r="U329">
            <v>-0.818859</v>
          </cell>
          <cell r="W329">
            <v>0</v>
          </cell>
        </row>
        <row r="330">
          <cell r="E330" t="str">
            <v>その他</v>
          </cell>
          <cell r="O330">
            <v>-3.8857805861880479E-16</v>
          </cell>
          <cell r="P330">
            <v>-1.0000000005838672E-6</v>
          </cell>
          <cell r="Q330">
            <v>0</v>
          </cell>
          <cell r="R330">
            <v>-2.2649999999999837E-2</v>
          </cell>
          <cell r="S330">
            <v>0</v>
          </cell>
          <cell r="T330">
            <v>0</v>
          </cell>
          <cell r="U330">
            <v>0</v>
          </cell>
        </row>
        <row r="331">
          <cell r="E331" t="str">
            <v>財務活動によるＣＦ</v>
          </cell>
          <cell r="J331">
            <v>7.8044939000000035E-2</v>
          </cell>
          <cell r="K331">
            <v>1.7801464029999996</v>
          </cell>
          <cell r="L331">
            <v>6.8316070000000009</v>
          </cell>
          <cell r="M331">
            <v>1.8282199999999991</v>
          </cell>
          <cell r="N331">
            <v>2.7676290000000008</v>
          </cell>
          <cell r="O331">
            <v>-0.100425</v>
          </cell>
          <cell r="P331">
            <v>1.0243439999999999</v>
          </cell>
          <cell r="Q331">
            <v>-3.0137450000000001</v>
          </cell>
          <cell r="R331">
            <v>-1.7387300000000001</v>
          </cell>
          <cell r="S331">
            <v>-4.4860790000000001</v>
          </cell>
          <cell r="T331">
            <v>-2.4374169999999999</v>
          </cell>
          <cell r="U331">
            <v>-2.4662169999999999</v>
          </cell>
          <cell r="W331">
            <v>-0.55300000000000005</v>
          </cell>
        </row>
        <row r="333">
          <cell r="E333" t="str">
            <v>現預金の増減</v>
          </cell>
          <cell r="J333">
            <v>0.30297353600000015</v>
          </cell>
          <cell r="K333">
            <v>-0.18202359700000037</v>
          </cell>
          <cell r="L333">
            <v>0.31405300000000036</v>
          </cell>
          <cell r="M333">
            <v>2.9001000000000499E-2</v>
          </cell>
          <cell r="N333">
            <v>0.1765870000000036</v>
          </cell>
          <cell r="O333">
            <v>3.8756999999997252E-2</v>
          </cell>
          <cell r="P333">
            <v>0.14099499999999998</v>
          </cell>
          <cell r="Q333">
            <v>-0.12966700000000042</v>
          </cell>
          <cell r="R333">
            <v>-8.6311000000000027E-2</v>
          </cell>
          <cell r="S333">
            <v>1.3022289999999996</v>
          </cell>
          <cell r="T333">
            <v>3.6010179999999998</v>
          </cell>
          <cell r="U333">
            <v>0.16576999999999975</v>
          </cell>
          <cell r="W333">
            <v>11.265077940912487</v>
          </cell>
        </row>
        <row r="334">
          <cell r="E334" t="str">
            <v>期初のキャッシュ残高</v>
          </cell>
          <cell r="J334">
            <v>0.44764100000000001</v>
          </cell>
          <cell r="K334">
            <v>0.58825300000000003</v>
          </cell>
          <cell r="L334">
            <v>0.200376</v>
          </cell>
          <cell r="M334">
            <v>0.87855799999999995</v>
          </cell>
          <cell r="N334">
            <v>0.50686399999999998</v>
          </cell>
          <cell r="O334">
            <v>0.44768400000000003</v>
          </cell>
          <cell r="P334">
            <v>0.57175199999999993</v>
          </cell>
          <cell r="Q334">
            <v>0.71274800000000005</v>
          </cell>
          <cell r="R334">
            <v>0.58308000000000004</v>
          </cell>
          <cell r="S334">
            <v>0.49676799999999999</v>
          </cell>
          <cell r="T334">
            <v>1.798996</v>
          </cell>
          <cell r="U334">
            <v>5.4000139999999996</v>
          </cell>
          <cell r="W334">
            <v>5.5657829999999997</v>
          </cell>
        </row>
        <row r="335">
          <cell r="E335" t="str">
            <v>期末のキャッシュ残高</v>
          </cell>
          <cell r="P335">
            <v>0.71274699999999991</v>
          </cell>
          <cell r="Q335">
            <v>0.58308099999999963</v>
          </cell>
          <cell r="R335">
            <v>0.49676900000000002</v>
          </cell>
          <cell r="S335">
            <v>1.7989969999999995</v>
          </cell>
          <cell r="T335">
            <v>5.4000139999999996</v>
          </cell>
          <cell r="U335">
            <v>5.565783999999999</v>
          </cell>
        </row>
        <row r="336">
          <cell r="F336" t="str">
            <v>Check</v>
          </cell>
          <cell r="P336" t="str">
            <v>o</v>
          </cell>
          <cell r="Q336" t="str">
            <v>o</v>
          </cell>
          <cell r="R336" t="str">
            <v>o</v>
          </cell>
          <cell r="S336" t="str">
            <v>o</v>
          </cell>
          <cell r="T336" t="str">
            <v>o</v>
          </cell>
          <cell r="U336" t="str">
            <v>o</v>
          </cell>
        </row>
        <row r="337">
          <cell r="V337" t="str">
            <v>中間</v>
          </cell>
        </row>
        <row r="338">
          <cell r="A338" t="str">
            <v>各指標</v>
          </cell>
          <cell r="E338" t="str">
            <v>Net debt</v>
          </cell>
          <cell r="M338">
            <v>8.834149</v>
          </cell>
          <cell r="N338">
            <v>11.595346999999999</v>
          </cell>
          <cell r="O338">
            <v>11.490033</v>
          </cell>
          <cell r="P338">
            <v>12.475800000000001</v>
          </cell>
          <cell r="Q338">
            <v>9.7113619999999994</v>
          </cell>
          <cell r="R338">
            <v>8.2095450000000003</v>
          </cell>
          <cell r="S338">
            <v>2.5658859999999999</v>
          </cell>
          <cell r="T338">
            <v>-3.1997159999999996</v>
          </cell>
          <cell r="U338">
            <v>-10.012671000000001</v>
          </cell>
          <cell r="V338">
            <v>-12.380535999999999</v>
          </cell>
        </row>
        <row r="339">
          <cell r="E339" t="str">
            <v>有利子負債残高</v>
          </cell>
          <cell r="M339">
            <v>9.3410130000000002</v>
          </cell>
          <cell r="N339">
            <v>12.043030999999999</v>
          </cell>
          <cell r="O339">
            <v>12.061785</v>
          </cell>
          <cell r="P339">
            <v>13.188548000000001</v>
          </cell>
          <cell r="Q339">
            <v>10.294442</v>
          </cell>
          <cell r="R339">
            <v>8.7063129999999997</v>
          </cell>
          <cell r="S339">
            <v>4.3648819999999997</v>
          </cell>
          <cell r="T339">
            <v>2.2002980000000001</v>
          </cell>
          <cell r="U339">
            <v>0.55293999999999999</v>
          </cell>
          <cell r="V339">
            <v>0.2</v>
          </cell>
          <cell r="AT339">
            <v>0.2</v>
          </cell>
        </row>
        <row r="340">
          <cell r="E340" t="str">
            <v>自己資本比率(%)</v>
          </cell>
          <cell r="M340">
            <v>0.26362136046648238</v>
          </cell>
          <cell r="N340">
            <v>0.2459125435948839</v>
          </cell>
          <cell r="O340">
            <v>0.23193656782144748</v>
          </cell>
          <cell r="P340">
            <v>0.25660647618145171</v>
          </cell>
          <cell r="Q340">
            <v>0.31900955987054364</v>
          </cell>
          <cell r="R340">
            <v>0.42571547070350019</v>
          </cell>
          <cell r="S340">
            <v>0.59277323490297551</v>
          </cell>
          <cell r="T340">
            <v>0.6981913130103089</v>
          </cell>
          <cell r="U340">
            <v>0.75018340843349596</v>
          </cell>
          <cell r="AT340">
            <v>0.79198023610859525</v>
          </cell>
        </row>
        <row r="342">
          <cell r="E342" t="str">
            <v>営業利益率(%)</v>
          </cell>
        </row>
        <row r="343">
          <cell r="F343" t="str">
            <v>年度</v>
          </cell>
          <cell r="O343" t="str">
            <v>F99</v>
          </cell>
          <cell r="P343" t="str">
            <v>F00</v>
          </cell>
          <cell r="Q343" t="str">
            <v>F01</v>
          </cell>
          <cell r="R343" t="str">
            <v>F02</v>
          </cell>
          <cell r="S343" t="str">
            <v>F03</v>
          </cell>
          <cell r="T343" t="str">
            <v>F04</v>
          </cell>
          <cell r="U343" t="str">
            <v>F05</v>
          </cell>
          <cell r="W343" t="str">
            <v>F06e</v>
          </cell>
        </row>
        <row r="344">
          <cell r="F344" t="str">
            <v>沖縄セルラー</v>
          </cell>
          <cell r="O344">
            <v>1.3444498704821459E-2</v>
          </cell>
          <cell r="P344">
            <v>7.7174909000454303E-2</v>
          </cell>
          <cell r="Q344">
            <v>5.7670708375384926E-2</v>
          </cell>
          <cell r="R344">
            <v>7.0089537374972005E-2</v>
          </cell>
          <cell r="S344">
            <v>0.15131982224412094</v>
          </cell>
          <cell r="T344">
            <v>0.17298058321722187</v>
          </cell>
          <cell r="U344">
            <v>0.21035078140756558</v>
          </cell>
          <cell r="W344">
            <v>0.20969973412108645</v>
          </cell>
        </row>
        <row r="345">
          <cell r="F345" t="str">
            <v>KDDI</v>
          </cell>
          <cell r="O345">
            <v>-2.1826216718378862E-2</v>
          </cell>
          <cell r="P345">
            <v>2.4414276110492357E-2</v>
          </cell>
          <cell r="Q345">
            <v>3.0561313323936658E-2</v>
          </cell>
          <cell r="R345">
            <v>2.7712685349971303E-2</v>
          </cell>
          <cell r="S345">
            <v>0.11976764215670602</v>
          </cell>
          <cell r="T345">
            <v>0.1263767887821903</v>
          </cell>
          <cell r="U345">
            <v>0.14118859430033695</v>
          </cell>
        </row>
        <row r="346">
          <cell r="F346" t="str">
            <v>NTTドコモ</v>
          </cell>
          <cell r="O346">
            <v>0.13692629724306446</v>
          </cell>
          <cell r="P346">
            <v>0.16675068949403407</v>
          </cell>
          <cell r="Q346">
            <v>0.21481700718612889</v>
          </cell>
          <cell r="R346">
            <v>0.2197357093842924</v>
          </cell>
          <cell r="S346">
            <v>0.2184833198463173</v>
          </cell>
          <cell r="T346">
            <v>0.16186359686331825</v>
          </cell>
          <cell r="U346">
            <v>0.17470863674055867</v>
          </cell>
        </row>
        <row r="347">
          <cell r="F347" t="str">
            <v>ソフトバンクモバイル</v>
          </cell>
          <cell r="P347">
            <v>8.0079537237888632E-2</v>
          </cell>
          <cell r="Q347">
            <v>7.9348630643967438E-2</v>
          </cell>
          <cell r="R347">
            <v>0.16680355920602327</v>
          </cell>
          <cell r="S347">
            <v>0.12139685905506593</v>
          </cell>
          <cell r="T347">
            <v>0.10749972959422809</v>
          </cell>
          <cell r="U347">
            <v>5.1993829288801009E-2</v>
          </cell>
        </row>
        <row r="349">
          <cell r="E349" t="str">
            <v>営業利益推移：2000年度＝100</v>
          </cell>
        </row>
        <row r="350">
          <cell r="F350" t="str">
            <v>年度</v>
          </cell>
          <cell r="O350" t="str">
            <v>F99</v>
          </cell>
          <cell r="P350" t="str">
            <v>F00</v>
          </cell>
          <cell r="Q350" t="str">
            <v>F01</v>
          </cell>
          <cell r="R350" t="str">
            <v>F02</v>
          </cell>
          <cell r="S350" t="str">
            <v>F03</v>
          </cell>
          <cell r="T350" t="str">
            <v>F04</v>
          </cell>
          <cell r="U350" t="str">
            <v>F05</v>
          </cell>
          <cell r="W350" t="str">
            <v>F06e</v>
          </cell>
        </row>
        <row r="351">
          <cell r="F351" t="str">
            <v>沖縄セルラー</v>
          </cell>
          <cell r="O351">
            <v>15.549636526964886</v>
          </cell>
          <cell r="P351">
            <v>100</v>
          </cell>
          <cell r="Q351">
            <v>79.031968288107493</v>
          </cell>
          <cell r="R351">
            <v>103.37866677980045</v>
          </cell>
          <cell r="S351">
            <v>239.01274784138892</v>
          </cell>
          <cell r="T351">
            <v>284.50123678594287</v>
          </cell>
          <cell r="U351">
            <v>357.56457387605576</v>
          </cell>
          <cell r="W351">
            <v>368.93681746253179</v>
          </cell>
        </row>
        <row r="352">
          <cell r="F352" t="str">
            <v>KDDI</v>
          </cell>
          <cell r="O352">
            <v>-59.18954463258261</v>
          </cell>
          <cell r="P352">
            <v>100</v>
          </cell>
          <cell r="Q352">
            <v>156.53734451202808</v>
          </cell>
          <cell r="R352">
            <v>147.10669077757689</v>
          </cell>
          <cell r="S352">
            <v>687.71165543317454</v>
          </cell>
          <cell r="T352">
            <v>800.73154693407855</v>
          </cell>
          <cell r="U352">
            <v>971.11896542276293</v>
          </cell>
        </row>
        <row r="353">
          <cell r="F353" t="str">
            <v>NTTドコモ</v>
          </cell>
          <cell r="O353">
            <v>65.396085381829451</v>
          </cell>
          <cell r="P353">
            <v>100</v>
          </cell>
          <cell r="Q353">
            <v>128.54627417739076</v>
          </cell>
          <cell r="R353">
            <v>135.71845059207325</v>
          </cell>
          <cell r="S353">
            <v>141.65035575762244</v>
          </cell>
          <cell r="T353">
            <v>100.7122858390486</v>
          </cell>
          <cell r="U353">
            <v>106.93778736739357</v>
          </cell>
        </row>
        <row r="354">
          <cell r="F354" t="str">
            <v>ソフトバンクモバイル</v>
          </cell>
          <cell r="P354">
            <v>100</v>
          </cell>
          <cell r="Q354">
            <v>120.99322799097068</v>
          </cell>
          <cell r="R354">
            <v>275.0564334085779</v>
          </cell>
          <cell r="S354">
            <v>206.77200902934536</v>
          </cell>
          <cell r="T354">
            <v>178.35891647855533</v>
          </cell>
          <cell r="U354">
            <v>86.123024830699791</v>
          </cell>
        </row>
        <row r="356">
          <cell r="U356">
            <v>0.25681201922185437</v>
          </cell>
        </row>
        <row r="357">
          <cell r="U357">
            <v>0.21278969105323853</v>
          </cell>
        </row>
        <row r="358">
          <cell r="U358">
            <v>6.1814717802097352E-2</v>
          </cell>
        </row>
        <row r="359">
          <cell r="U359">
            <v>-0.51713642058901699</v>
          </cell>
        </row>
        <row r="362">
          <cell r="F362" t="str">
            <v>ROE</v>
          </cell>
          <cell r="P362">
            <v>0.21445648288715397</v>
          </cell>
          <cell r="Q362">
            <v>0.15041299453558551</v>
          </cell>
          <cell r="R362">
            <v>0.18593016229711554</v>
          </cell>
          <cell r="S362">
            <v>0.30977475836099544</v>
          </cell>
          <cell r="T362">
            <v>0.27335744398139233</v>
          </cell>
          <cell r="U362">
            <v>0.25654070461118483</v>
          </cell>
        </row>
      </sheetData>
      <sheetData sheetId="12" refreshError="1"/>
      <sheetData sheetId="13" refreshError="1"/>
      <sheetData sheetId="14" refreshError="1"/>
      <sheetData sheetId="15" refreshError="1">
        <row r="1">
          <cell r="A1" t="str">
            <v>定額契約者の拡大とデータARPUの推移（試算）</v>
          </cell>
        </row>
        <row r="2">
          <cell r="A2" t="str">
            <v xml:space="preserve"> (千加入、百万円）</v>
          </cell>
        </row>
        <row r="3">
          <cell r="E3" t="str">
            <v>F03</v>
          </cell>
          <cell r="F3" t="str">
            <v>F04</v>
          </cell>
          <cell r="G3" t="str">
            <v>F05</v>
          </cell>
          <cell r="H3" t="str">
            <v>1H/F06</v>
          </cell>
          <cell r="I3" t="str">
            <v>F06e基本</v>
          </cell>
          <cell r="J3" t="str">
            <v>楽観</v>
          </cell>
          <cell r="K3" t="str">
            <v>悲観</v>
          </cell>
        </row>
        <row r="4">
          <cell r="B4" t="str">
            <v>全データ収入</v>
          </cell>
        </row>
        <row r="5">
          <cell r="C5" t="str">
            <v>データARPU（円）</v>
          </cell>
          <cell r="E5">
            <v>1348</v>
          </cell>
          <cell r="F5">
            <v>1414</v>
          </cell>
          <cell r="G5">
            <v>1560</v>
          </cell>
          <cell r="H5">
            <v>1709</v>
          </cell>
          <cell r="I5">
            <v>1690</v>
          </cell>
          <cell r="J5">
            <v>1734.2413077076635</v>
          </cell>
          <cell r="K5">
            <v>1654.8160420452971</v>
          </cell>
        </row>
        <row r="6">
          <cell r="C6" t="str">
            <v>平均加入者数</v>
          </cell>
          <cell r="E6">
            <v>358.15</v>
          </cell>
          <cell r="F6">
            <v>390</v>
          </cell>
          <cell r="G6">
            <v>413.55</v>
          </cell>
          <cell r="H6">
            <v>427.5</v>
          </cell>
          <cell r="I6">
            <v>435.5</v>
          </cell>
          <cell r="J6">
            <v>435.5</v>
          </cell>
          <cell r="K6">
            <v>435.5</v>
          </cell>
        </row>
        <row r="7">
          <cell r="C7" t="str">
            <v>期末加入者数</v>
          </cell>
        </row>
        <row r="8">
          <cell r="C8" t="str">
            <v>データ通信収入</v>
          </cell>
          <cell r="E8">
            <v>5793.4343999999992</v>
          </cell>
          <cell r="F8">
            <v>6617.52</v>
          </cell>
          <cell r="G8">
            <v>7741.6559999999999</v>
          </cell>
          <cell r="H8">
            <v>4383.585</v>
          </cell>
          <cell r="I8">
            <v>8831.94</v>
          </cell>
          <cell r="J8">
            <v>9063.1450740802502</v>
          </cell>
          <cell r="K8">
            <v>8648.0686357287213</v>
          </cell>
          <cell r="L8" t="str">
            <v>a</v>
          </cell>
        </row>
        <row r="10">
          <cell r="B10" t="str">
            <v>期末全加入者数</v>
          </cell>
          <cell r="E10">
            <v>376.4</v>
          </cell>
          <cell r="F10">
            <v>403.6</v>
          </cell>
          <cell r="G10">
            <v>423.5</v>
          </cell>
          <cell r="H10">
            <v>431.5</v>
          </cell>
          <cell r="I10">
            <v>447.5</v>
          </cell>
          <cell r="J10">
            <v>447.5</v>
          </cell>
          <cell r="K10">
            <v>447.5</v>
          </cell>
          <cell r="L10" t="str">
            <v>b</v>
          </cell>
        </row>
        <row r="11">
          <cell r="B11" t="str">
            <v>　うち、Win加入比率</v>
          </cell>
          <cell r="E11">
            <v>5.8448459086078647E-3</v>
          </cell>
          <cell r="F11">
            <v>0.1251238850346878</v>
          </cell>
          <cell r="G11">
            <v>0.31452184179456905</v>
          </cell>
          <cell r="H11">
            <v>0.3914252607184241</v>
          </cell>
          <cell r="I11">
            <v>0.47</v>
          </cell>
          <cell r="J11">
            <v>0.5</v>
          </cell>
          <cell r="K11">
            <v>0.45</v>
          </cell>
          <cell r="L11" t="str">
            <v>c</v>
          </cell>
        </row>
        <row r="12">
          <cell r="B12" t="str">
            <v>　　　　　 Win加入者数</v>
          </cell>
          <cell r="E12">
            <v>2.2000000000000002</v>
          </cell>
          <cell r="F12">
            <v>50.5</v>
          </cell>
          <cell r="G12">
            <v>133.19999999999999</v>
          </cell>
          <cell r="H12">
            <v>168.9</v>
          </cell>
          <cell r="I12">
            <v>210.32499999999999</v>
          </cell>
          <cell r="J12">
            <v>223.75</v>
          </cell>
          <cell r="K12">
            <v>201.375</v>
          </cell>
          <cell r="L12" t="str">
            <v>d=b*c</v>
          </cell>
        </row>
        <row r="13">
          <cell r="C13" t="str">
            <v>うち、定額契約者比率</v>
          </cell>
          <cell r="E13">
            <v>0.89</v>
          </cell>
          <cell r="F13">
            <v>0.76</v>
          </cell>
          <cell r="G13">
            <v>0.82</v>
          </cell>
          <cell r="H13">
            <v>0.83</v>
          </cell>
          <cell r="I13">
            <v>0.83</v>
          </cell>
          <cell r="J13">
            <v>0.85</v>
          </cell>
          <cell r="K13">
            <v>0.8</v>
          </cell>
          <cell r="L13" t="str">
            <v>e</v>
          </cell>
        </row>
        <row r="14">
          <cell r="C14" t="str">
            <v>全加入者中の定額契約者の比率</v>
          </cell>
          <cell r="E14">
            <v>5.2019128586609995E-3</v>
          </cell>
          <cell r="F14">
            <v>9.5094152626362727E-2</v>
          </cell>
          <cell r="G14">
            <v>0.25790791027154658</v>
          </cell>
          <cell r="H14">
            <v>0.32488296639629199</v>
          </cell>
          <cell r="I14">
            <v>0.39009999999999995</v>
          </cell>
          <cell r="J14">
            <v>0.42499999999999999</v>
          </cell>
          <cell r="K14">
            <v>0.36000000000000004</v>
          </cell>
          <cell r="L14" t="str">
            <v>1*c*e</v>
          </cell>
        </row>
        <row r="16">
          <cell r="B16" t="str">
            <v>うち、定額部分</v>
          </cell>
        </row>
        <row r="17">
          <cell r="C17" t="str">
            <v>期末加入者数(支払額別)</v>
          </cell>
          <cell r="D17" t="str">
            <v>構成比</v>
          </cell>
        </row>
        <row r="18">
          <cell r="C18">
            <v>5700</v>
          </cell>
          <cell r="D18">
            <v>0.05</v>
          </cell>
          <cell r="E18">
            <v>9.7900000000000015E-2</v>
          </cell>
          <cell r="F18">
            <v>1.9190000000000003</v>
          </cell>
          <cell r="G18">
            <v>5.4611999999999998</v>
          </cell>
          <cell r="H18">
            <v>7.0093500000000013</v>
          </cell>
          <cell r="I18">
            <v>8.7284874999999982</v>
          </cell>
          <cell r="J18">
            <v>9.5093750000000004</v>
          </cell>
          <cell r="K18">
            <v>8.0550000000000015</v>
          </cell>
        </row>
        <row r="19">
          <cell r="C19">
            <v>4200</v>
          </cell>
          <cell r="D19">
            <v>0.55000000000000004</v>
          </cell>
          <cell r="E19">
            <v>1.0769000000000002</v>
          </cell>
          <cell r="F19">
            <v>21.109000000000002</v>
          </cell>
          <cell r="G19">
            <v>60.0732</v>
          </cell>
          <cell r="H19">
            <v>77.102850000000018</v>
          </cell>
          <cell r="I19">
            <v>96.013362499999985</v>
          </cell>
          <cell r="J19">
            <v>104.60312500000001</v>
          </cell>
          <cell r="K19">
            <v>88.605000000000018</v>
          </cell>
        </row>
        <row r="20">
          <cell r="C20">
            <v>3000</v>
          </cell>
          <cell r="D20">
            <v>0.1</v>
          </cell>
          <cell r="E20">
            <v>0.19580000000000003</v>
          </cell>
          <cell r="F20">
            <v>3.8380000000000005</v>
          </cell>
          <cell r="G20">
            <v>10.9224</v>
          </cell>
          <cell r="H20">
            <v>14.018700000000003</v>
          </cell>
          <cell r="I20">
            <v>17.456974999999996</v>
          </cell>
          <cell r="J20">
            <v>19.018750000000001</v>
          </cell>
          <cell r="K20">
            <v>16.110000000000003</v>
          </cell>
        </row>
        <row r="21">
          <cell r="C21">
            <v>2000</v>
          </cell>
          <cell r="D21">
            <v>0.1</v>
          </cell>
          <cell r="E21">
            <v>0.19580000000000003</v>
          </cell>
          <cell r="F21">
            <v>3.8380000000000005</v>
          </cell>
          <cell r="G21">
            <v>10.9224</v>
          </cell>
          <cell r="H21">
            <v>14.018700000000003</v>
          </cell>
          <cell r="I21">
            <v>17.456974999999996</v>
          </cell>
          <cell r="J21">
            <v>19.018750000000001</v>
          </cell>
          <cell r="K21">
            <v>16.110000000000003</v>
          </cell>
        </row>
        <row r="22">
          <cell r="C22">
            <v>1000</v>
          </cell>
          <cell r="D22">
            <v>0.2</v>
          </cell>
          <cell r="E22">
            <v>0.39160000000000006</v>
          </cell>
          <cell r="F22">
            <v>7.676000000000001</v>
          </cell>
          <cell r="G22">
            <v>21.844799999999999</v>
          </cell>
          <cell r="H22">
            <v>28.037400000000005</v>
          </cell>
          <cell r="I22">
            <v>34.913949999999993</v>
          </cell>
          <cell r="J22">
            <v>38.037500000000001</v>
          </cell>
          <cell r="K22">
            <v>32.220000000000006</v>
          </cell>
        </row>
        <row r="23">
          <cell r="C23">
            <v>3295</v>
          </cell>
          <cell r="D23" t="str">
            <v>(=加重平均)</v>
          </cell>
          <cell r="E23">
            <v>1.9580000000000002</v>
          </cell>
          <cell r="F23">
            <v>38.380000000000003</v>
          </cell>
          <cell r="G23">
            <v>109.22399999999999</v>
          </cell>
          <cell r="H23">
            <v>140.18700000000001</v>
          </cell>
          <cell r="I23">
            <v>174.56974999999997</v>
          </cell>
          <cell r="J23">
            <v>190.1875</v>
          </cell>
          <cell r="K23">
            <v>161.10000000000002</v>
          </cell>
          <cell r="L23" t="str">
            <v>f=d*e</v>
          </cell>
        </row>
        <row r="25">
          <cell r="B25" t="str">
            <v>　　　データ収入額(平均加入者数×月額×12)</v>
          </cell>
        </row>
        <row r="26">
          <cell r="C26">
            <v>5700</v>
          </cell>
          <cell r="F26">
            <v>68.977980000000002</v>
          </cell>
          <cell r="G26">
            <v>252.40284</v>
          </cell>
          <cell r="H26">
            <v>213.24640500000007</v>
          </cell>
          <cell r="I26">
            <v>485.28731249999987</v>
          </cell>
          <cell r="J26">
            <v>511.99366500000002</v>
          </cell>
          <cell r="K26">
            <v>462.25404000000015</v>
          </cell>
        </row>
        <row r="27">
          <cell r="C27">
            <v>4200</v>
          </cell>
          <cell r="F27">
            <v>559.08468000000016</v>
          </cell>
          <cell r="G27">
            <v>2045.79144</v>
          </cell>
          <cell r="H27">
            <v>1728.4182300000004</v>
          </cell>
          <cell r="I27">
            <v>3933.381374999999</v>
          </cell>
          <cell r="J27">
            <v>4149.8433900000009</v>
          </cell>
          <cell r="K27">
            <v>3746.6906400000012</v>
          </cell>
        </row>
        <row r="28">
          <cell r="C28">
            <v>3000</v>
          </cell>
          <cell r="F28">
            <v>72.608400000000017</v>
          </cell>
          <cell r="G28">
            <v>265.68720000000008</v>
          </cell>
          <cell r="H28">
            <v>224.4699</v>
          </cell>
          <cell r="I28">
            <v>510.8287499999999</v>
          </cell>
          <cell r="J28">
            <v>538.94069999999999</v>
          </cell>
          <cell r="K28">
            <v>486.58320000000015</v>
          </cell>
        </row>
        <row r="29">
          <cell r="C29">
            <v>2000</v>
          </cell>
          <cell r="F29">
            <v>48.4056</v>
          </cell>
          <cell r="G29">
            <v>177.12480000000002</v>
          </cell>
          <cell r="H29">
            <v>149.64660000000003</v>
          </cell>
          <cell r="I29">
            <v>340.55249999999995</v>
          </cell>
          <cell r="J29">
            <v>359.29379999999998</v>
          </cell>
          <cell r="K29">
            <v>324.3888</v>
          </cell>
        </row>
        <row r="30">
          <cell r="C30">
            <v>1000</v>
          </cell>
          <cell r="F30">
            <v>48.4056</v>
          </cell>
          <cell r="G30">
            <v>177.12480000000002</v>
          </cell>
          <cell r="H30">
            <v>149.64660000000003</v>
          </cell>
          <cell r="I30">
            <v>340.55249999999995</v>
          </cell>
          <cell r="J30">
            <v>359.29379999999998</v>
          </cell>
          <cell r="K30">
            <v>324.3888</v>
          </cell>
        </row>
        <row r="31">
          <cell r="F31">
            <v>797.48226000000022</v>
          </cell>
          <cell r="G31">
            <v>2918.1310800000001</v>
          </cell>
          <cell r="H31">
            <v>2465.4277350000007</v>
          </cell>
          <cell r="I31">
            <v>5610.6024374999979</v>
          </cell>
          <cell r="J31">
            <v>5919.3653550000017</v>
          </cell>
          <cell r="K31">
            <v>5344.3054800000009</v>
          </cell>
          <cell r="L31" t="str">
            <v>b</v>
          </cell>
        </row>
        <row r="33">
          <cell r="B33" t="str">
            <v xml:space="preserve">      定額加入者で割ったデータARPU（円）</v>
          </cell>
          <cell r="F33">
            <v>3295.0000000000014</v>
          </cell>
          <cell r="G33">
            <v>3295.0000000000005</v>
          </cell>
          <cell r="H33">
            <v>3295.0000000000005</v>
          </cell>
          <cell r="I33">
            <v>3294.9999999999995</v>
          </cell>
          <cell r="J33">
            <v>3295.0000000000014</v>
          </cell>
          <cell r="K33">
            <v>3295.0000000000005</v>
          </cell>
        </row>
        <row r="34">
          <cell r="B34" t="str">
            <v>　　 全加入者で割ったデータARPU（円）</v>
          </cell>
          <cell r="F34">
            <v>170.40219230769236</v>
          </cell>
          <cell r="G34">
            <v>588.02464030951512</v>
          </cell>
          <cell r="H34">
            <v>961.18040350877209</v>
          </cell>
          <cell r="I34">
            <v>1073.5940370264061</v>
          </cell>
          <cell r="J34">
            <v>1132.6761107921932</v>
          </cell>
          <cell r="K34">
            <v>1022.6378645235363</v>
          </cell>
        </row>
        <row r="36">
          <cell r="B36" t="str">
            <v>うち、従量部分</v>
          </cell>
        </row>
        <row r="37">
          <cell r="C37" t="str">
            <v>ﾃﾞｰﾀ収入from従量</v>
          </cell>
          <cell r="F37">
            <v>5820.0377399999998</v>
          </cell>
          <cell r="G37">
            <v>4823.5249199999998</v>
          </cell>
          <cell r="H37">
            <v>1918.1572649999994</v>
          </cell>
          <cell r="I37">
            <v>3221.3375625000026</v>
          </cell>
          <cell r="J37">
            <v>3143.779719080248</v>
          </cell>
          <cell r="K37">
            <v>3303.7631557287218</v>
          </cell>
          <cell r="L37" t="str">
            <v>a-b</v>
          </cell>
        </row>
        <row r="38">
          <cell r="C38" t="str">
            <v>従量制期末加入者数</v>
          </cell>
          <cell r="E38">
            <v>374.44199999999995</v>
          </cell>
          <cell r="F38">
            <v>365.22</v>
          </cell>
          <cell r="G38">
            <v>314.27600000000001</v>
          </cell>
          <cell r="H38">
            <v>291.31299999999999</v>
          </cell>
          <cell r="I38">
            <v>272.93025</v>
          </cell>
          <cell r="J38">
            <v>257.3125</v>
          </cell>
          <cell r="K38">
            <v>286.39999999999998</v>
          </cell>
        </row>
        <row r="39">
          <cell r="C39" t="str">
            <v>従量制平均加入者数</v>
          </cell>
          <cell r="F39">
            <v>369.83100000000002</v>
          </cell>
          <cell r="G39">
            <v>339.74800000000005</v>
          </cell>
          <cell r="H39">
            <v>282.12162499999999</v>
          </cell>
          <cell r="I39">
            <v>293.60312499999998</v>
          </cell>
          <cell r="J39">
            <v>285.79425000000003</v>
          </cell>
          <cell r="K39">
            <v>300.33799999999997</v>
          </cell>
        </row>
        <row r="41">
          <cell r="B41" t="str">
            <v xml:space="preserve">      従量加入者で割ったデータARPU（円）</v>
          </cell>
          <cell r="F41">
            <v>1311.4183099848308</v>
          </cell>
          <cell r="G41">
            <v>1183.1133958110127</v>
          </cell>
          <cell r="H41">
            <v>1133.1739546729177</v>
          </cell>
          <cell r="I41">
            <v>914.3117835513508</v>
          </cell>
          <cell r="J41">
            <v>916.67919580847865</v>
          </cell>
          <cell r="K41">
            <v>916.67919580847865</v>
          </cell>
        </row>
        <row r="42">
          <cell r="B42" t="str">
            <v>　　 全加入者で割ったデータARPU（円）</v>
          </cell>
          <cell r="F42">
            <v>1243.5978076923077</v>
          </cell>
          <cell r="G42">
            <v>971.97535969048488</v>
          </cell>
          <cell r="H42">
            <v>747.81959649122791</v>
          </cell>
          <cell r="I42">
            <v>616.40596297359389</v>
          </cell>
          <cell r="J42">
            <v>601.56519691547032</v>
          </cell>
          <cell r="K42">
            <v>632.17817752176074</v>
          </cell>
        </row>
        <row r="47">
          <cell r="F47" t="str">
            <v>F00</v>
          </cell>
          <cell r="G47" t="str">
            <v>F01</v>
          </cell>
          <cell r="H47" t="str">
            <v>F02</v>
          </cell>
          <cell r="I47" t="str">
            <v>F03</v>
          </cell>
          <cell r="J47" t="str">
            <v>F04</v>
          </cell>
          <cell r="K47" t="str">
            <v>F05</v>
          </cell>
          <cell r="L47" t="str">
            <v>1H/06</v>
          </cell>
          <cell r="M47" t="str">
            <v>F06Ce/e</v>
          </cell>
        </row>
        <row r="49">
          <cell r="D49" t="str">
            <v>沖縄セルラー</v>
          </cell>
          <cell r="E49" t="str">
            <v>総合ARPU</v>
          </cell>
          <cell r="F49">
            <v>8073</v>
          </cell>
          <cell r="G49">
            <v>7828</v>
          </cell>
          <cell r="H49">
            <v>7543</v>
          </cell>
          <cell r="I49">
            <v>7585</v>
          </cell>
          <cell r="J49">
            <v>7352</v>
          </cell>
          <cell r="K49">
            <v>7269</v>
          </cell>
          <cell r="L49">
            <v>7193</v>
          </cell>
          <cell r="M49">
            <v>7100</v>
          </cell>
        </row>
        <row r="50">
          <cell r="E50" t="str">
            <v>YoY</v>
          </cell>
          <cell r="G50">
            <v>100</v>
          </cell>
          <cell r="H50">
            <v>96.359223300970882</v>
          </cell>
          <cell r="I50">
            <v>96.895758814512007</v>
          </cell>
          <cell r="J50">
            <v>93.919264179867142</v>
          </cell>
          <cell r="K50">
            <v>92.858967807869192</v>
          </cell>
          <cell r="L50">
            <v>91.888094021461413</v>
          </cell>
          <cell r="M50">
            <v>90.700051098620335</v>
          </cell>
        </row>
        <row r="51">
          <cell r="E51" t="str">
            <v>音声ARPU</v>
          </cell>
          <cell r="F51">
            <v>6864</v>
          </cell>
          <cell r="G51">
            <v>6670</v>
          </cell>
          <cell r="H51">
            <v>6482</v>
          </cell>
          <cell r="I51">
            <v>6237</v>
          </cell>
          <cell r="J51">
            <v>5938</v>
          </cell>
          <cell r="K51">
            <v>5709</v>
          </cell>
          <cell r="L51">
            <v>5484</v>
          </cell>
          <cell r="M51">
            <v>5350</v>
          </cell>
        </row>
        <row r="52">
          <cell r="E52" t="str">
            <v>YoY</v>
          </cell>
          <cell r="G52">
            <v>100</v>
          </cell>
          <cell r="H52">
            <v>97.181409295352324</v>
          </cell>
          <cell r="I52">
            <v>93.508245877061469</v>
          </cell>
          <cell r="J52">
            <v>89.025487256371818</v>
          </cell>
          <cell r="K52">
            <v>85.592203898050983</v>
          </cell>
          <cell r="L52">
            <v>82.218890554722634</v>
          </cell>
          <cell r="M52">
            <v>80.209895052473769</v>
          </cell>
        </row>
        <row r="53">
          <cell r="E53" t="str">
            <v>データARPU</v>
          </cell>
          <cell r="F53">
            <v>1209</v>
          </cell>
          <cell r="G53">
            <v>1158</v>
          </cell>
          <cell r="H53">
            <v>1061</v>
          </cell>
          <cell r="I53">
            <v>1348</v>
          </cell>
          <cell r="J53">
            <v>1414</v>
          </cell>
          <cell r="K53">
            <v>1560</v>
          </cell>
          <cell r="L53">
            <v>1709</v>
          </cell>
          <cell r="M53">
            <v>1750</v>
          </cell>
        </row>
        <row r="54">
          <cell r="E54" t="str">
            <v>YoY</v>
          </cell>
          <cell r="G54">
            <v>100</v>
          </cell>
          <cell r="H54">
            <v>91.623488773747837</v>
          </cell>
          <cell r="I54">
            <v>116.40759930915372</v>
          </cell>
          <cell r="J54">
            <v>122.10708117443869</v>
          </cell>
          <cell r="K54">
            <v>134.71502590673575</v>
          </cell>
          <cell r="L54">
            <v>147.58203799654578</v>
          </cell>
          <cell r="M54">
            <v>151.12262521588946</v>
          </cell>
        </row>
        <row r="55">
          <cell r="E55" t="str">
            <v>MOU</v>
          </cell>
          <cell r="F55">
            <v>198</v>
          </cell>
          <cell r="G55">
            <v>194</v>
          </cell>
          <cell r="H55">
            <v>178</v>
          </cell>
          <cell r="I55">
            <v>176</v>
          </cell>
          <cell r="J55">
            <v>172</v>
          </cell>
          <cell r="K55">
            <v>168</v>
          </cell>
          <cell r="L55">
            <v>169</v>
          </cell>
          <cell r="M55">
            <v>168</v>
          </cell>
        </row>
        <row r="56">
          <cell r="G56">
            <v>100</v>
          </cell>
          <cell r="H56">
            <v>91.75257731958763</v>
          </cell>
          <cell r="I56">
            <v>90.721649484536087</v>
          </cell>
          <cell r="J56">
            <v>88.659793814432987</v>
          </cell>
          <cell r="K56">
            <v>86.597938144329902</v>
          </cell>
          <cell r="L56">
            <v>87.113402061855666</v>
          </cell>
          <cell r="M56">
            <v>86.597938144329902</v>
          </cell>
        </row>
        <row r="58">
          <cell r="D58" t="str">
            <v>KDDI(au)</v>
          </cell>
          <cell r="E58" t="str">
            <v>総合ARPU</v>
          </cell>
          <cell r="F58">
            <v>8030</v>
          </cell>
          <cell r="G58">
            <v>8080</v>
          </cell>
          <cell r="H58">
            <v>7570</v>
          </cell>
          <cell r="I58">
            <v>7440</v>
          </cell>
          <cell r="J58">
            <v>7170</v>
          </cell>
          <cell r="K58">
            <v>7040</v>
          </cell>
          <cell r="L58">
            <v>6760</v>
          </cell>
          <cell r="M58">
            <v>6610</v>
          </cell>
        </row>
        <row r="59">
          <cell r="E59" t="str">
            <v>YoY</v>
          </cell>
          <cell r="G59">
            <v>100</v>
          </cell>
          <cell r="H59">
            <v>93.688118811881196</v>
          </cell>
          <cell r="I59">
            <v>92.079207920792086</v>
          </cell>
          <cell r="J59">
            <v>88.737623762376245</v>
          </cell>
          <cell r="K59">
            <v>87.128712871287135</v>
          </cell>
          <cell r="L59">
            <v>83.663366336633658</v>
          </cell>
          <cell r="M59">
            <v>81.806930693069305</v>
          </cell>
        </row>
        <row r="60">
          <cell r="E60" t="str">
            <v>音声ARPU</v>
          </cell>
          <cell r="F60">
            <v>7600</v>
          </cell>
          <cell r="G60">
            <v>7190</v>
          </cell>
          <cell r="H60">
            <v>6280</v>
          </cell>
          <cell r="I60">
            <v>5800</v>
          </cell>
          <cell r="J60">
            <v>5430</v>
          </cell>
          <cell r="K60">
            <v>5150</v>
          </cell>
          <cell r="L60">
            <v>4770</v>
          </cell>
          <cell r="M60">
            <v>4610</v>
          </cell>
        </row>
        <row r="61">
          <cell r="E61" t="str">
            <v>YoY</v>
          </cell>
          <cell r="G61">
            <v>100</v>
          </cell>
          <cell r="H61">
            <v>87.34353268428373</v>
          </cell>
          <cell r="I61">
            <v>80.667593880389433</v>
          </cell>
          <cell r="J61">
            <v>75.521557719054243</v>
          </cell>
          <cell r="K61">
            <v>71.627260083449244</v>
          </cell>
          <cell r="L61">
            <v>66.342141863699581</v>
          </cell>
          <cell r="M61">
            <v>64.116828929068149</v>
          </cell>
        </row>
        <row r="62">
          <cell r="E62" t="str">
            <v>データARPU</v>
          </cell>
          <cell r="F62">
            <v>430</v>
          </cell>
          <cell r="G62">
            <v>890</v>
          </cell>
          <cell r="H62">
            <v>1290</v>
          </cell>
          <cell r="I62">
            <v>1640</v>
          </cell>
          <cell r="J62">
            <v>1740</v>
          </cell>
          <cell r="K62">
            <v>1890</v>
          </cell>
          <cell r="L62">
            <v>1990</v>
          </cell>
          <cell r="M62">
            <v>2000</v>
          </cell>
        </row>
        <row r="63">
          <cell r="E63" t="str">
            <v>YoY</v>
          </cell>
          <cell r="G63">
            <v>100</v>
          </cell>
          <cell r="H63">
            <v>144.9438202247191</v>
          </cell>
          <cell r="I63">
            <v>184.26966292134833</v>
          </cell>
          <cell r="J63">
            <v>195.50561797752809</v>
          </cell>
          <cell r="K63">
            <v>212.35955056179776</v>
          </cell>
          <cell r="L63">
            <v>223.59550561797752</v>
          </cell>
          <cell r="M63">
            <v>224.71910112359552</v>
          </cell>
        </row>
        <row r="64">
          <cell r="E64" t="str">
            <v>MOU</v>
          </cell>
          <cell r="F64">
            <v>191</v>
          </cell>
          <cell r="G64">
            <v>189</v>
          </cell>
          <cell r="H64">
            <v>182</v>
          </cell>
          <cell r="I64">
            <v>175.9</v>
          </cell>
          <cell r="J64">
            <v>166</v>
          </cell>
          <cell r="K64">
            <v>158</v>
          </cell>
          <cell r="L64">
            <v>150</v>
          </cell>
          <cell r="M64">
            <v>148.51999999999998</v>
          </cell>
        </row>
        <row r="65">
          <cell r="E65" t="str">
            <v>YoY</v>
          </cell>
          <cell r="G65">
            <v>100</v>
          </cell>
          <cell r="H65">
            <v>96.296296296296291</v>
          </cell>
          <cell r="I65">
            <v>93.068783068783063</v>
          </cell>
          <cell r="J65">
            <v>87.830687830687822</v>
          </cell>
          <cell r="K65">
            <v>83.597883597883595</v>
          </cell>
          <cell r="L65">
            <v>79.365079365079367</v>
          </cell>
          <cell r="M65">
            <v>78.582010582010582</v>
          </cell>
        </row>
        <row r="67">
          <cell r="D67" t="str">
            <v>NTTドコモ</v>
          </cell>
          <cell r="E67" t="str">
            <v>総合ARPU</v>
          </cell>
          <cell r="F67">
            <v>8650</v>
          </cell>
          <cell r="G67">
            <v>8480</v>
          </cell>
          <cell r="H67">
            <v>8160</v>
          </cell>
          <cell r="I67">
            <v>7890</v>
          </cell>
          <cell r="J67">
            <v>7200</v>
          </cell>
          <cell r="K67">
            <v>6910</v>
          </cell>
          <cell r="L67">
            <v>6810</v>
          </cell>
          <cell r="M67">
            <v>6670</v>
          </cell>
        </row>
        <row r="68">
          <cell r="E68" t="str">
            <v>YoY</v>
          </cell>
          <cell r="G68">
            <v>100</v>
          </cell>
          <cell r="H68">
            <v>96.226415094339629</v>
          </cell>
          <cell r="I68">
            <v>93.04245283018868</v>
          </cell>
          <cell r="J68">
            <v>84.905660377358487</v>
          </cell>
          <cell r="K68">
            <v>81.485849056603783</v>
          </cell>
          <cell r="L68">
            <v>80.306603773584911</v>
          </cell>
          <cell r="M68">
            <v>78.655660377358487</v>
          </cell>
        </row>
        <row r="69">
          <cell r="E69" t="str">
            <v>音声ARPU</v>
          </cell>
          <cell r="F69">
            <v>7770</v>
          </cell>
          <cell r="G69">
            <v>6940</v>
          </cell>
          <cell r="H69">
            <v>6350</v>
          </cell>
          <cell r="I69">
            <v>5920</v>
          </cell>
          <cell r="J69">
            <v>5330</v>
          </cell>
          <cell r="K69">
            <v>5030</v>
          </cell>
          <cell r="L69">
            <v>4830</v>
          </cell>
          <cell r="M69">
            <v>4700</v>
          </cell>
        </row>
        <row r="70">
          <cell r="E70" t="str">
            <v>YoY</v>
          </cell>
          <cell r="G70">
            <v>100</v>
          </cell>
          <cell r="H70">
            <v>91.498559077809787</v>
          </cell>
          <cell r="I70">
            <v>85.30259365994236</v>
          </cell>
          <cell r="J70">
            <v>76.801152737752162</v>
          </cell>
          <cell r="K70">
            <v>72.478386167146965</v>
          </cell>
          <cell r="L70">
            <v>69.596541786743515</v>
          </cell>
          <cell r="M70">
            <v>67.72334293948127</v>
          </cell>
        </row>
        <row r="71">
          <cell r="E71" t="str">
            <v>データARPU</v>
          </cell>
          <cell r="F71">
            <v>880</v>
          </cell>
          <cell r="G71">
            <v>1540</v>
          </cell>
          <cell r="H71">
            <v>1810</v>
          </cell>
          <cell r="I71">
            <v>1970</v>
          </cell>
          <cell r="J71">
            <v>1870</v>
          </cell>
          <cell r="K71">
            <v>1880</v>
          </cell>
          <cell r="L71">
            <v>1980</v>
          </cell>
          <cell r="M71">
            <v>1970</v>
          </cell>
        </row>
        <row r="72">
          <cell r="E72" t="str">
            <v>YoY</v>
          </cell>
          <cell r="G72">
            <v>100</v>
          </cell>
          <cell r="H72">
            <v>117.53246753246754</v>
          </cell>
          <cell r="I72">
            <v>127.92207792207793</v>
          </cell>
          <cell r="J72">
            <v>121.42857142857142</v>
          </cell>
          <cell r="K72">
            <v>122.07792207792207</v>
          </cell>
          <cell r="L72">
            <v>128.57142857142858</v>
          </cell>
          <cell r="M72">
            <v>127.92207792207793</v>
          </cell>
        </row>
        <row r="73">
          <cell r="E73" t="str">
            <v>MOU</v>
          </cell>
          <cell r="F73">
            <v>189</v>
          </cell>
          <cell r="G73">
            <v>177.90730252965147</v>
          </cell>
          <cell r="H73">
            <v>167.03130759415907</v>
          </cell>
          <cell r="I73">
            <v>159.29297665493161</v>
          </cell>
          <cell r="J73">
            <v>150.96977676366413</v>
          </cell>
          <cell r="K73">
            <v>148.98001370431686</v>
          </cell>
          <cell r="L73">
            <v>145</v>
          </cell>
          <cell r="M73">
            <v>144.7013781142042</v>
          </cell>
        </row>
        <row r="74">
          <cell r="E74" t="str">
            <v>YoY</v>
          </cell>
          <cell r="G74">
            <v>100</v>
          </cell>
          <cell r="H74">
            <v>93.88670685191255</v>
          </cell>
          <cell r="I74">
            <v>89.537064746615755</v>
          </cell>
          <cell r="J74">
            <v>84.858673374861766</v>
          </cell>
          <cell r="K74">
            <v>83.740246513763338</v>
          </cell>
          <cell r="L74">
            <v>81.503118724332921</v>
          </cell>
          <cell r="M74">
            <v>81.335266207010875</v>
          </cell>
        </row>
        <row r="76">
          <cell r="D76" t="str">
            <v>ソフトバンク</v>
          </cell>
          <cell r="E76" t="str">
            <v>総合ARPU</v>
          </cell>
          <cell r="F76">
            <v>7700</v>
          </cell>
          <cell r="G76">
            <v>7610</v>
          </cell>
          <cell r="H76">
            <v>7260</v>
          </cell>
          <cell r="I76">
            <v>6730</v>
          </cell>
          <cell r="J76">
            <v>6150</v>
          </cell>
          <cell r="K76">
            <v>5810</v>
          </cell>
          <cell r="L76">
            <v>5650</v>
          </cell>
          <cell r="M76">
            <v>5610</v>
          </cell>
        </row>
        <row r="77">
          <cell r="E77" t="str">
            <v>YoY</v>
          </cell>
          <cell r="G77">
            <v>100</v>
          </cell>
          <cell r="H77">
            <v>95.400788436268073</v>
          </cell>
          <cell r="I77">
            <v>88.436268068331145</v>
          </cell>
          <cell r="J77">
            <v>80.814717477003938</v>
          </cell>
          <cell r="K77">
            <v>76.34691195795007</v>
          </cell>
          <cell r="L77">
            <v>74.244415243101187</v>
          </cell>
          <cell r="M77">
            <v>73.718791064388967</v>
          </cell>
        </row>
        <row r="78">
          <cell r="E78" t="str">
            <v>音声ARPU</v>
          </cell>
          <cell r="F78">
            <v>7060</v>
          </cell>
          <cell r="G78">
            <v>6460</v>
          </cell>
          <cell r="H78">
            <v>5780</v>
          </cell>
          <cell r="I78">
            <v>5250</v>
          </cell>
          <cell r="J78">
            <v>4360</v>
          </cell>
          <cell r="K78">
            <v>4460</v>
          </cell>
          <cell r="L78">
            <v>4280</v>
          </cell>
          <cell r="M78">
            <v>4220</v>
          </cell>
        </row>
        <row r="79">
          <cell r="E79" t="str">
            <v>YoY</v>
          </cell>
          <cell r="G79">
            <v>100</v>
          </cell>
          <cell r="H79">
            <v>89.473684210526315</v>
          </cell>
          <cell r="I79">
            <v>81.269349845201234</v>
          </cell>
          <cell r="J79">
            <v>67.492260061919509</v>
          </cell>
          <cell r="K79">
            <v>69.040247678018574</v>
          </cell>
          <cell r="L79">
            <v>66.253869969040252</v>
          </cell>
          <cell r="M79">
            <v>65.325077399380802</v>
          </cell>
        </row>
        <row r="80">
          <cell r="E80" t="str">
            <v>データARPU</v>
          </cell>
          <cell r="F80">
            <v>640</v>
          </cell>
          <cell r="G80">
            <v>1150</v>
          </cell>
          <cell r="H80">
            <v>1480</v>
          </cell>
          <cell r="I80">
            <v>1480</v>
          </cell>
          <cell r="J80">
            <v>1790</v>
          </cell>
          <cell r="K80">
            <v>1350</v>
          </cell>
          <cell r="L80">
            <v>1370</v>
          </cell>
          <cell r="M80">
            <v>1390</v>
          </cell>
        </row>
        <row r="81">
          <cell r="E81" t="str">
            <v>YoY</v>
          </cell>
          <cell r="G81">
            <v>100</v>
          </cell>
          <cell r="H81">
            <v>128.69565217391303</v>
          </cell>
          <cell r="I81">
            <v>128.69565217391303</v>
          </cell>
          <cell r="J81">
            <v>155.65217391304347</v>
          </cell>
          <cell r="K81">
            <v>117.39130434782609</v>
          </cell>
          <cell r="L81">
            <v>119.1304347826087</v>
          </cell>
          <cell r="M81">
            <v>120.8695652173913</v>
          </cell>
        </row>
        <row r="82">
          <cell r="E82" t="str">
            <v>MOU</v>
          </cell>
          <cell r="F82">
            <v>162.108</v>
          </cell>
          <cell r="G82">
            <v>147.45343679999999</v>
          </cell>
          <cell r="H82">
            <v>140.08076495999998</v>
          </cell>
          <cell r="I82">
            <v>133.21680747695999</v>
          </cell>
          <cell r="J82">
            <v>133</v>
          </cell>
          <cell r="K82">
            <v>131</v>
          </cell>
          <cell r="L82">
            <v>142</v>
          </cell>
          <cell r="M82">
            <v>140.17000000000002</v>
          </cell>
        </row>
        <row r="83">
          <cell r="E83" t="str">
            <v>YoY</v>
          </cell>
          <cell r="G83">
            <v>100</v>
          </cell>
          <cell r="H83">
            <v>95</v>
          </cell>
          <cell r="I83">
            <v>90.344999999999999</v>
          </cell>
          <cell r="J83">
            <v>90.197965463765982</v>
          </cell>
          <cell r="K83">
            <v>88.841605080852219</v>
          </cell>
          <cell r="L83">
            <v>96.301587186877967</v>
          </cell>
          <cell r="M83">
            <v>95.060517436511887</v>
          </cell>
        </row>
        <row r="85">
          <cell r="C85" t="str">
            <v>総合ARPU</v>
          </cell>
        </row>
        <row r="111">
          <cell r="C111" t="str">
            <v>音声ARPU</v>
          </cell>
        </row>
        <row r="137">
          <cell r="C137" t="str">
            <v>データARPU</v>
          </cell>
        </row>
        <row r="163">
          <cell r="C163" t="str">
            <v>MOU(分/月)</v>
          </cell>
        </row>
        <row r="235">
          <cell r="D235" t="str">
            <v>1H/06の進捗率</v>
          </cell>
        </row>
        <row r="236">
          <cell r="F236" t="str">
            <v>沖縄セルラー</v>
          </cell>
          <cell r="G236" t="str">
            <v>KDDI(携帯事業)</v>
          </cell>
        </row>
        <row r="237">
          <cell r="D237" t="str">
            <v>総売上高</v>
          </cell>
          <cell r="F237">
            <v>0</v>
          </cell>
          <cell r="G237">
            <v>0.48971457619286229</v>
          </cell>
        </row>
        <row r="238">
          <cell r="D238" t="str">
            <v>電気通信事業</v>
          </cell>
          <cell r="F238">
            <v>0</v>
          </cell>
          <cell r="G238">
            <v>0.50009944472017198</v>
          </cell>
        </row>
        <row r="239">
          <cell r="D239" t="str">
            <v>附帯事業</v>
          </cell>
          <cell r="F239">
            <v>0</v>
          </cell>
          <cell r="G239">
            <v>0.46365729322829818</v>
          </cell>
        </row>
        <row r="241">
          <cell r="D241" t="str">
            <v>償却前営業費用</v>
          </cell>
          <cell r="F241">
            <v>0</v>
          </cell>
          <cell r="G241">
            <v>0.46805032254778456</v>
          </cell>
        </row>
        <row r="242">
          <cell r="D242" t="str">
            <v>通信設備使用料</v>
          </cell>
          <cell r="F242">
            <v>0</v>
          </cell>
          <cell r="G242">
            <v>0.51965100602567948</v>
          </cell>
        </row>
        <row r="243">
          <cell r="D243" t="str">
            <v>営業費</v>
          </cell>
          <cell r="F243">
            <v>0</v>
          </cell>
          <cell r="G243">
            <v>0.46851502523428257</v>
          </cell>
        </row>
        <row r="244">
          <cell r="D244" t="str">
            <v>施設保全・管理費</v>
          </cell>
          <cell r="F244">
            <v>0</v>
          </cell>
        </row>
        <row r="245">
          <cell r="D245" t="str">
            <v>付帯費用</v>
          </cell>
          <cell r="F245">
            <v>0</v>
          </cell>
          <cell r="G245">
            <v>0.4437545871428567</v>
          </cell>
        </row>
        <row r="246">
          <cell r="D246" t="str">
            <v>減価償却費･固定資産除却費</v>
          </cell>
          <cell r="F246">
            <v>0</v>
          </cell>
          <cell r="G246">
            <v>0.42460408248021997</v>
          </cell>
        </row>
        <row r="248">
          <cell r="D248" t="str">
            <v>営業利益</v>
          </cell>
          <cell r="F248">
            <v>0</v>
          </cell>
          <cell r="G248">
            <v>0.64498034438021379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ub&amp;Revenue"/>
      <sheetName val="Cost"/>
      <sheetName val="Financial"/>
      <sheetName val="MW-Cache"/>
      <sheetName val="table for report"/>
      <sheetName val="handout"/>
      <sheetName val="MW for report"/>
      <sheetName val="Capex&amp;Depr"/>
      <sheetName val="__FDSCACHE__"/>
      <sheetName val="weekly price"/>
      <sheetName val="Sheet2"/>
      <sheetName val="経営"/>
      <sheetName val="会社概要"/>
      <sheetName val="table"/>
      <sheetName val="mwareDates"/>
      <sheetName val="MWA RR"/>
      <sheetName val="mwareSettings"/>
      <sheetName val="report"/>
      <sheetName val="Sheet5 (2)"/>
      <sheetName val="Sheet3"/>
      <sheetName val="Sheet4"/>
      <sheetName val="Sheet5"/>
      <sheetName val="Sheet5 (3)"/>
      <sheetName val="TR Convert"/>
      <sheetName val="TR__Sheet2"/>
      <sheetName val="TR__weekly price"/>
      <sheetName val="TR____FDSCACHE__"/>
    </sheetNames>
    <sheetDataSet>
      <sheetData sheetId="0">
        <row r="2">
          <cell r="E2" t="str">
            <v>F97</v>
          </cell>
          <cell r="F2" t="str">
            <v>F98</v>
          </cell>
          <cell r="G2" t="str">
            <v>F99</v>
          </cell>
          <cell r="H2" t="str">
            <v>F00</v>
          </cell>
          <cell r="I2" t="str">
            <v>F01</v>
          </cell>
          <cell r="J2" t="str">
            <v>F02</v>
          </cell>
          <cell r="K2" t="str">
            <v>F03</v>
          </cell>
          <cell r="L2" t="str">
            <v>F04</v>
          </cell>
          <cell r="M2" t="str">
            <v>F05</v>
          </cell>
          <cell r="N2" t="str">
            <v>F06</v>
          </cell>
          <cell r="O2" t="str">
            <v>F07</v>
          </cell>
          <cell r="P2" t="str">
            <v>F08</v>
          </cell>
          <cell r="R2" t="str">
            <v>F02</v>
          </cell>
          <cell r="T2" t="str">
            <v>F03</v>
          </cell>
          <cell r="V2" t="str">
            <v>F04</v>
          </cell>
          <cell r="X2" t="str">
            <v>F05</v>
          </cell>
          <cell r="Z2" t="str">
            <v>F06</v>
          </cell>
          <cell r="AB2" t="str">
            <v>F07</v>
          </cell>
          <cell r="AG2" t="str">
            <v>F03</v>
          </cell>
          <cell r="AK2" t="str">
            <v>F04</v>
          </cell>
          <cell r="AN2" t="str">
            <v>F05</v>
          </cell>
          <cell r="AR2" t="str">
            <v>F06</v>
          </cell>
          <cell r="AV2" t="str">
            <v>F07</v>
          </cell>
        </row>
        <row r="3">
          <cell r="O3" t="str">
            <v>Ce</v>
          </cell>
          <cell r="P3" t="str">
            <v>Ce</v>
          </cell>
          <cell r="R3" t="str">
            <v>1H</v>
          </cell>
          <cell r="S3" t="str">
            <v>2H</v>
          </cell>
          <cell r="T3" t="str">
            <v>1H</v>
          </cell>
          <cell r="U3" t="str">
            <v>2H</v>
          </cell>
          <cell r="V3" t="str">
            <v>1H</v>
          </cell>
          <cell r="W3" t="str">
            <v>2H</v>
          </cell>
          <cell r="X3" t="str">
            <v>1H</v>
          </cell>
          <cell r="Y3" t="str">
            <v>2H</v>
          </cell>
          <cell r="Z3" t="str">
            <v>1H</v>
          </cell>
          <cell r="AA3" t="str">
            <v>2H</v>
          </cell>
          <cell r="AB3" t="str">
            <v>1H</v>
          </cell>
          <cell r="AF3" t="str">
            <v>1Q</v>
          </cell>
          <cell r="AG3" t="str">
            <v>2Q</v>
          </cell>
          <cell r="AH3" t="str">
            <v>3Q</v>
          </cell>
          <cell r="AI3" t="str">
            <v>4Q</v>
          </cell>
          <cell r="AJ3" t="str">
            <v>1Q</v>
          </cell>
          <cell r="AK3" t="str">
            <v>2Q</v>
          </cell>
          <cell r="AL3" t="str">
            <v>3Q</v>
          </cell>
          <cell r="AM3" t="str">
            <v>4Q</v>
          </cell>
          <cell r="AN3" t="str">
            <v>1Q</v>
          </cell>
          <cell r="AO3" t="str">
            <v>2Q</v>
          </cell>
          <cell r="AP3" t="str">
            <v>3Q</v>
          </cell>
          <cell r="AQ3" t="str">
            <v>4Q</v>
          </cell>
          <cell r="AR3" t="str">
            <v>1Q</v>
          </cell>
          <cell r="AS3" t="str">
            <v>2Q</v>
          </cell>
          <cell r="AT3" t="str">
            <v>3Q</v>
          </cell>
          <cell r="AU3" t="str">
            <v>4Q</v>
          </cell>
          <cell r="AV3" t="str">
            <v>1Q</v>
          </cell>
          <cell r="AW3" t="str">
            <v>2Q</v>
          </cell>
          <cell r="AX3" t="str">
            <v>3Q</v>
          </cell>
          <cell r="AY3" t="str">
            <v>4Q Ce</v>
          </cell>
        </row>
        <row r="4">
          <cell r="C4" t="str">
            <v>(000s)</v>
          </cell>
          <cell r="D4" t="str">
            <v>(千加入)</v>
          </cell>
        </row>
        <row r="5">
          <cell r="C5" t="str">
            <v>Subscribers</v>
          </cell>
          <cell r="D5" t="str">
            <v>累計加入者数</v>
          </cell>
          <cell r="E5">
            <v>2400.8029999999999</v>
          </cell>
          <cell r="F5">
            <v>2534.13</v>
          </cell>
          <cell r="G5">
            <v>2501.9929999999999</v>
          </cell>
          <cell r="H5">
            <v>2651.444</v>
          </cell>
          <cell r="I5">
            <v>2667.4139999999998</v>
          </cell>
          <cell r="J5">
            <v>2498.5239999999999</v>
          </cell>
          <cell r="K5">
            <v>2484.681</v>
          </cell>
          <cell r="L5">
            <v>2461.15</v>
          </cell>
          <cell r="M5">
            <v>2382.3429999999998</v>
          </cell>
          <cell r="N5">
            <v>2433.585</v>
          </cell>
          <cell r="O5">
            <v>2420</v>
          </cell>
          <cell r="P5">
            <v>2480</v>
          </cell>
          <cell r="T5">
            <v>2495.8260000000005</v>
          </cell>
          <cell r="U5">
            <v>2484.6670000000008</v>
          </cell>
          <cell r="V5">
            <v>2510.576</v>
          </cell>
          <cell r="W5">
            <v>2461.15</v>
          </cell>
          <cell r="X5">
            <v>2416.6579999999999</v>
          </cell>
          <cell r="Y5">
            <v>2382.3429999999998</v>
          </cell>
          <cell r="Z5">
            <v>2388.6790000000001</v>
          </cell>
          <cell r="AA5">
            <v>2433.585</v>
          </cell>
          <cell r="AB5">
            <v>2388.538</v>
          </cell>
          <cell r="AF5">
            <v>2499.4180000000006</v>
          </cell>
          <cell r="AG5">
            <v>2495.8260000000005</v>
          </cell>
          <cell r="AH5">
            <v>2506.4340000000007</v>
          </cell>
          <cell r="AI5">
            <v>2484.6670000000008</v>
          </cell>
          <cell r="AJ5">
            <v>2513.2950000000001</v>
          </cell>
          <cell r="AK5">
            <v>2510.576</v>
          </cell>
          <cell r="AL5">
            <v>2492.0010000000002</v>
          </cell>
          <cell r="AM5">
            <v>2461.15</v>
          </cell>
          <cell r="AN5">
            <v>2431.1419999999998</v>
          </cell>
          <cell r="AO5">
            <v>2416.6579999999999</v>
          </cell>
          <cell r="AP5">
            <v>2404.049</v>
          </cell>
          <cell r="AQ5">
            <v>2382.3429999999998</v>
          </cell>
          <cell r="AR5">
            <v>2365.1750000000002</v>
          </cell>
          <cell r="AS5">
            <v>2388.6790000000001</v>
          </cell>
          <cell r="AT5">
            <v>2454.7460000000001</v>
          </cell>
          <cell r="AU5">
            <v>2433.585</v>
          </cell>
          <cell r="AV5">
            <v>2383.0709999999999</v>
          </cell>
          <cell r="AW5">
            <v>2388.538</v>
          </cell>
          <cell r="AX5">
            <v>2447.6619999999998</v>
          </cell>
          <cell r="AY5">
            <v>2420</v>
          </cell>
        </row>
        <row r="6">
          <cell r="C6" t="str">
            <v>　Analog</v>
          </cell>
          <cell r="D6" t="str">
            <v>　アナログ</v>
          </cell>
          <cell r="E6">
            <v>2400.8029999999999</v>
          </cell>
          <cell r="F6">
            <v>2534.13</v>
          </cell>
          <cell r="G6">
            <v>2501.9929999999999</v>
          </cell>
          <cell r="H6">
            <v>2564.9929999999999</v>
          </cell>
          <cell r="I6">
            <v>2479.2289999999998</v>
          </cell>
          <cell r="J6">
            <v>2205.623</v>
          </cell>
          <cell r="K6">
            <v>2079.7159999999999</v>
          </cell>
          <cell r="L6">
            <v>1861.81</v>
          </cell>
          <cell r="M6">
            <v>1549.6479999999999</v>
          </cell>
          <cell r="N6">
            <v>1268.7159999999999</v>
          </cell>
          <cell r="O6">
            <v>996</v>
          </cell>
          <cell r="P6">
            <v>680</v>
          </cell>
          <cell r="T6">
            <v>2148.8159999999984</v>
          </cell>
          <cell r="U6">
            <v>2079.7159999999985</v>
          </cell>
          <cell r="V6">
            <v>2012.0979999999984</v>
          </cell>
          <cell r="W6">
            <v>1861.81</v>
          </cell>
          <cell r="X6">
            <v>1713.432</v>
          </cell>
          <cell r="Y6">
            <v>1549.6479999999999</v>
          </cell>
          <cell r="Z6">
            <v>1404.423</v>
          </cell>
          <cell r="AA6">
            <v>1268.7159999999999</v>
          </cell>
          <cell r="AB6">
            <v>1126.7739999999999</v>
          </cell>
          <cell r="AF6">
            <v>2177.3269999999984</v>
          </cell>
          <cell r="AG6">
            <v>2148.8159999999984</v>
          </cell>
          <cell r="AH6">
            <v>2126.0079999999984</v>
          </cell>
          <cell r="AI6">
            <v>2079.7159999999985</v>
          </cell>
          <cell r="AJ6">
            <v>2064.9299999999998</v>
          </cell>
          <cell r="AK6">
            <v>2012.0979999999984</v>
          </cell>
          <cell r="AL6">
            <v>1935.365</v>
          </cell>
          <cell r="AM6">
            <v>1861.81</v>
          </cell>
          <cell r="AN6">
            <v>1780.0830000000001</v>
          </cell>
          <cell r="AO6">
            <v>1713.432</v>
          </cell>
          <cell r="AP6">
            <v>1633.0609999999999</v>
          </cell>
          <cell r="AQ6">
            <v>1549.6479999999999</v>
          </cell>
          <cell r="AR6">
            <v>1470.249</v>
          </cell>
          <cell r="AS6">
            <v>1404.423</v>
          </cell>
          <cell r="AT6">
            <v>1356.4880000000001</v>
          </cell>
          <cell r="AU6">
            <v>1268.7159999999999</v>
          </cell>
          <cell r="AV6">
            <v>1189.144</v>
          </cell>
          <cell r="AW6">
            <v>1126.7739999999999</v>
          </cell>
          <cell r="AX6">
            <v>1067.0740000000001</v>
          </cell>
          <cell r="AY6">
            <v>996</v>
          </cell>
        </row>
        <row r="7">
          <cell r="C7" t="str">
            <v>　Digital</v>
          </cell>
          <cell r="D7" t="str">
            <v>　デジタル</v>
          </cell>
          <cell r="E7">
            <v>0</v>
          </cell>
          <cell r="F7">
            <v>0</v>
          </cell>
          <cell r="G7">
            <v>0</v>
          </cell>
          <cell r="H7">
            <v>86.450999999999993</v>
          </cell>
          <cell r="I7">
            <v>188.185</v>
          </cell>
          <cell r="J7">
            <v>292.90100000000001</v>
          </cell>
          <cell r="K7">
            <v>404.96499999999997</v>
          </cell>
          <cell r="L7">
            <v>599.34</v>
          </cell>
          <cell r="M7">
            <v>832.69500000000005</v>
          </cell>
          <cell r="N7">
            <v>1164.8689999999999</v>
          </cell>
          <cell r="O7">
            <v>1424</v>
          </cell>
          <cell r="P7">
            <v>1800</v>
          </cell>
          <cell r="T7">
            <v>347.05</v>
          </cell>
          <cell r="U7">
            <v>404.99099999999993</v>
          </cell>
          <cell r="V7">
            <v>498.47800000000001</v>
          </cell>
          <cell r="W7">
            <v>599.34</v>
          </cell>
          <cell r="X7">
            <v>703.226</v>
          </cell>
          <cell r="Y7">
            <v>832.69500000000005</v>
          </cell>
          <cell r="Z7">
            <v>984.25599999999997</v>
          </cell>
          <cell r="AA7">
            <v>1164.8689999999999</v>
          </cell>
          <cell r="AB7">
            <v>1261.7639999999999</v>
          </cell>
          <cell r="AF7">
            <v>322.13099999999997</v>
          </cell>
          <cell r="AG7">
            <v>347.05</v>
          </cell>
          <cell r="AH7">
            <v>380.46599999999995</v>
          </cell>
          <cell r="AI7">
            <v>404.99099999999993</v>
          </cell>
          <cell r="AJ7">
            <v>448.36500000000001</v>
          </cell>
          <cell r="AK7">
            <v>498.47800000000001</v>
          </cell>
          <cell r="AL7">
            <v>556.63599999999997</v>
          </cell>
          <cell r="AM7">
            <v>599.34</v>
          </cell>
          <cell r="AN7">
            <v>651.05899999999997</v>
          </cell>
          <cell r="AO7">
            <v>703.226</v>
          </cell>
          <cell r="AP7">
            <v>770.98800000000006</v>
          </cell>
          <cell r="AQ7">
            <v>832.69500000000005</v>
          </cell>
          <cell r="AR7">
            <v>894.92600000000004</v>
          </cell>
          <cell r="AS7">
            <v>984.25599999999997</v>
          </cell>
          <cell r="AT7">
            <v>1098.258</v>
          </cell>
          <cell r="AU7">
            <v>1164.8689999999999</v>
          </cell>
          <cell r="AV7">
            <v>1193.9269999999999</v>
          </cell>
          <cell r="AW7">
            <v>1261.7639999999999</v>
          </cell>
          <cell r="AX7">
            <v>1380.588</v>
          </cell>
          <cell r="AY7">
            <v>1424</v>
          </cell>
        </row>
        <row r="8">
          <cell r="AJ8">
            <v>0.17839728324768878</v>
          </cell>
          <cell r="AK8">
            <v>0.1985512487970888</v>
          </cell>
          <cell r="AL8">
            <v>0.22336909174595032</v>
          </cell>
          <cell r="AM8">
            <v>0.24352030554821932</v>
          </cell>
        </row>
        <row r="9">
          <cell r="C9" t="str">
            <v>Net Increase</v>
          </cell>
          <cell r="D9" t="str">
            <v>純増数(ネット)</v>
          </cell>
          <cell r="E9">
            <v>123.10300000000007</v>
          </cell>
          <cell r="F9">
            <v>133.32700000000023</v>
          </cell>
          <cell r="G9">
            <v>-31.606000000000051</v>
          </cell>
          <cell r="H9">
            <v>149.45099999999999</v>
          </cell>
          <cell r="I9">
            <v>15.969999999999885</v>
          </cell>
          <cell r="J9">
            <v>-168.88999999999976</v>
          </cell>
          <cell r="K9">
            <v>-13.843000000000188</v>
          </cell>
          <cell r="L9">
            <v>-23.530999999999892</v>
          </cell>
          <cell r="M9">
            <v>-78.807000000000016</v>
          </cell>
          <cell r="N9">
            <v>51.241999999999848</v>
          </cell>
          <cell r="O9">
            <v>-13.585000000000036</v>
          </cell>
          <cell r="P9">
            <v>60</v>
          </cell>
          <cell r="T9">
            <v>-2.6839999999999975</v>
          </cell>
          <cell r="U9">
            <v>-11.158999999999651</v>
          </cell>
          <cell r="V9">
            <v>25.908999999999196</v>
          </cell>
          <cell r="W9">
            <v>-49.425999999999931</v>
          </cell>
          <cell r="X9">
            <v>-44.492000000000189</v>
          </cell>
          <cell r="Y9">
            <v>-34.315000000000055</v>
          </cell>
          <cell r="Z9">
            <v>6.3360000000002401</v>
          </cell>
          <cell r="AA9">
            <v>44.905999999999949</v>
          </cell>
          <cell r="AB9">
            <v>-45.047000000000025</v>
          </cell>
          <cell r="AF9">
            <v>0.90799999999944703</v>
          </cell>
          <cell r="AG9">
            <v>-3.5920000000000982</v>
          </cell>
          <cell r="AH9">
            <v>10.608000000000175</v>
          </cell>
          <cell r="AI9">
            <v>-21.766999999999825</v>
          </cell>
          <cell r="AJ9">
            <v>28.627999999999247</v>
          </cell>
          <cell r="AK9">
            <v>-2.7190000000000509</v>
          </cell>
          <cell r="AL9">
            <v>-18.574999999999818</v>
          </cell>
          <cell r="AM9">
            <v>-30.851000000000113</v>
          </cell>
          <cell r="AN9">
            <v>-30.008000000000266</v>
          </cell>
          <cell r="AO9">
            <v>-14.483999999999924</v>
          </cell>
          <cell r="AP9">
            <v>-12.608999999999924</v>
          </cell>
          <cell r="AQ9">
            <v>-21.706000000000131</v>
          </cell>
          <cell r="AR9">
            <v>-17.167999999999665</v>
          </cell>
          <cell r="AS9">
            <v>23.503999999999905</v>
          </cell>
          <cell r="AT9">
            <v>66.067000000000007</v>
          </cell>
          <cell r="AU9">
            <v>-21.161000000000058</v>
          </cell>
          <cell r="AV9">
            <v>-50.514000000000124</v>
          </cell>
          <cell r="AW9">
            <v>5.4670000000000982</v>
          </cell>
          <cell r="AX9">
            <v>59.123999999999796</v>
          </cell>
          <cell r="AY9">
            <v>-27.661999999999807</v>
          </cell>
        </row>
        <row r="10">
          <cell r="C10" t="str">
            <v>　Analog</v>
          </cell>
          <cell r="D10" t="str">
            <v>　アナログ</v>
          </cell>
          <cell r="E10">
            <v>123.10300000000007</v>
          </cell>
          <cell r="F10">
            <v>133.32700000000023</v>
          </cell>
          <cell r="G10">
            <v>-31.606000000000051</v>
          </cell>
          <cell r="H10">
            <v>63</v>
          </cell>
          <cell r="I10">
            <v>-85.764000000000124</v>
          </cell>
          <cell r="J10">
            <v>-273.60599999999977</v>
          </cell>
          <cell r="K10">
            <v>-125.90700000000015</v>
          </cell>
          <cell r="L10">
            <v>-217.90599999999995</v>
          </cell>
          <cell r="M10">
            <v>-312.16200000000003</v>
          </cell>
          <cell r="N10">
            <v>-280.93200000000002</v>
          </cell>
          <cell r="O10">
            <v>-272.71599999999989</v>
          </cell>
          <cell r="P10">
            <v>-316</v>
          </cell>
          <cell r="T10">
            <v>-56.807000000000016</v>
          </cell>
          <cell r="U10">
            <v>-69.099999999999909</v>
          </cell>
          <cell r="V10">
            <v>-67.618000000000166</v>
          </cell>
          <cell r="W10">
            <v>-150.28799999999842</v>
          </cell>
          <cell r="X10">
            <v>-148.37799999999993</v>
          </cell>
          <cell r="Y10">
            <v>-163.78400000000011</v>
          </cell>
          <cell r="Z10">
            <v>-145.22499999999991</v>
          </cell>
          <cell r="AA10">
            <v>-135.70700000000011</v>
          </cell>
          <cell r="AB10">
            <v>-141.94200000000001</v>
          </cell>
          <cell r="AF10">
            <v>-28.296000000000301</v>
          </cell>
          <cell r="AG10">
            <v>-28.510999999999967</v>
          </cell>
          <cell r="AH10">
            <v>-22.807999999999993</v>
          </cell>
          <cell r="AI10">
            <v>-46.291999999999916</v>
          </cell>
          <cell r="AJ10">
            <v>-14.785999999998694</v>
          </cell>
          <cell r="AK10">
            <v>-52.832000000001472</v>
          </cell>
          <cell r="AL10">
            <v>-76.732999999998356</v>
          </cell>
          <cell r="AM10">
            <v>-73.555000000000064</v>
          </cell>
          <cell r="AN10">
            <v>-81.726999999999862</v>
          </cell>
          <cell r="AO10">
            <v>-66.651000000000067</v>
          </cell>
          <cell r="AP10">
            <v>-80.371000000000095</v>
          </cell>
          <cell r="AQ10">
            <v>-83.413000000000011</v>
          </cell>
          <cell r="AR10">
            <v>-79.398999999999887</v>
          </cell>
          <cell r="AS10">
            <v>-65.826000000000022</v>
          </cell>
          <cell r="AT10">
            <v>-47.934999999999945</v>
          </cell>
          <cell r="AU10">
            <v>-87.772000000000162</v>
          </cell>
          <cell r="AV10">
            <v>-79.571999999999889</v>
          </cell>
          <cell r="AW10">
            <v>-62.370000000000118</v>
          </cell>
          <cell r="AX10">
            <v>-59.699999999999818</v>
          </cell>
          <cell r="AY10">
            <v>-71.074000000000069</v>
          </cell>
        </row>
        <row r="11">
          <cell r="C11" t="str">
            <v>　Digital</v>
          </cell>
          <cell r="D11" t="str">
            <v>　デジタル</v>
          </cell>
          <cell r="E11">
            <v>0</v>
          </cell>
          <cell r="F11">
            <v>0</v>
          </cell>
          <cell r="G11">
            <v>0</v>
          </cell>
          <cell r="H11">
            <v>86.450999999999993</v>
          </cell>
          <cell r="I11">
            <v>101.73400000000001</v>
          </cell>
          <cell r="J11">
            <v>104.71600000000001</v>
          </cell>
          <cell r="K11">
            <v>112.06399999999996</v>
          </cell>
          <cell r="L11">
            <v>194.37500000000006</v>
          </cell>
          <cell r="M11">
            <v>233.35500000000002</v>
          </cell>
          <cell r="N11">
            <v>332.17399999999986</v>
          </cell>
          <cell r="O11">
            <v>259.13100000000009</v>
          </cell>
          <cell r="P11">
            <v>376</v>
          </cell>
          <cell r="T11">
            <v>54.123000000000005</v>
          </cell>
          <cell r="U11">
            <v>57.940999999999917</v>
          </cell>
          <cell r="V11">
            <v>93.48700000000008</v>
          </cell>
          <cell r="W11">
            <v>100.86200000000002</v>
          </cell>
          <cell r="X11">
            <v>103.88599999999997</v>
          </cell>
          <cell r="Y11">
            <v>129.46900000000005</v>
          </cell>
          <cell r="Z11">
            <v>151.56099999999992</v>
          </cell>
          <cell r="AA11">
            <v>180.61299999999994</v>
          </cell>
          <cell r="AB11">
            <v>96.894999999999982</v>
          </cell>
          <cell r="AF11">
            <v>29.204000000000008</v>
          </cell>
          <cell r="AG11">
            <v>24.918999999999983</v>
          </cell>
          <cell r="AH11">
            <v>33.415999999999997</v>
          </cell>
          <cell r="AI11">
            <v>24.524999999999999</v>
          </cell>
          <cell r="AJ11">
            <v>43.37400000000008</v>
          </cell>
          <cell r="AK11">
            <v>50.113</v>
          </cell>
          <cell r="AL11">
            <v>58.157999999999959</v>
          </cell>
          <cell r="AM11">
            <v>42.704000000000001</v>
          </cell>
          <cell r="AN11">
            <v>51.718999999999937</v>
          </cell>
          <cell r="AO11">
            <v>52.16700000000003</v>
          </cell>
          <cell r="AP11">
            <v>67.762000000000057</v>
          </cell>
          <cell r="AQ11">
            <v>61.706999999999994</v>
          </cell>
          <cell r="AR11">
            <v>62.230999999999995</v>
          </cell>
          <cell r="AS11">
            <v>89.329999999999927</v>
          </cell>
          <cell r="AT11">
            <v>114.00200000000007</v>
          </cell>
          <cell r="AU11">
            <v>66.610999999999876</v>
          </cell>
          <cell r="AV11">
            <v>29.057999999999993</v>
          </cell>
          <cell r="AW11">
            <v>67.836999999999989</v>
          </cell>
          <cell r="AX11">
            <v>118.82400000000007</v>
          </cell>
          <cell r="AY11">
            <v>43.412000000000035</v>
          </cell>
        </row>
        <row r="13">
          <cell r="C13" t="str">
            <v>Transfer to Digital</v>
          </cell>
          <cell r="D13" t="str">
            <v>デジタル移行者</v>
          </cell>
          <cell r="H13">
            <v>40.570999999999998</v>
          </cell>
          <cell r="I13">
            <v>49.095999999999997</v>
          </cell>
          <cell r="J13">
            <v>60.039000000000001</v>
          </cell>
          <cell r="K13">
            <v>68.308000000000007</v>
          </cell>
          <cell r="L13">
            <v>122.355</v>
          </cell>
          <cell r="M13">
            <v>144.49700000000001</v>
          </cell>
          <cell r="N13">
            <v>157.78399999999999</v>
          </cell>
          <cell r="T13">
            <v>29.913</v>
          </cell>
          <cell r="U13">
            <v>38.394999999999996</v>
          </cell>
          <cell r="V13">
            <v>58.14</v>
          </cell>
          <cell r="W13">
            <v>64.215000000000003</v>
          </cell>
          <cell r="X13">
            <v>65.081999999999994</v>
          </cell>
          <cell r="Y13">
            <v>79.41500000000002</v>
          </cell>
          <cell r="Z13">
            <v>71.086999999999989</v>
          </cell>
          <cell r="AA13">
            <v>86.697000000000003</v>
          </cell>
          <cell r="AB13">
            <v>71.777999999999992</v>
          </cell>
          <cell r="AF13">
            <v>15.795</v>
          </cell>
          <cell r="AG13">
            <v>14.118</v>
          </cell>
          <cell r="AH13">
            <v>20.576000000000001</v>
          </cell>
          <cell r="AI13">
            <v>17.818999999999999</v>
          </cell>
          <cell r="AJ13">
            <v>24.363999999999997</v>
          </cell>
          <cell r="AK13">
            <v>33.776000000000003</v>
          </cell>
          <cell r="AL13">
            <v>36.293999999999997</v>
          </cell>
          <cell r="AM13">
            <v>27.920999999999999</v>
          </cell>
          <cell r="AN13">
            <v>31.582999999999998</v>
          </cell>
          <cell r="AO13">
            <v>33.498999999999995</v>
          </cell>
          <cell r="AP13">
            <v>45.597999999999999</v>
          </cell>
          <cell r="AQ13">
            <v>33.817000000000021</v>
          </cell>
          <cell r="AR13">
            <v>36.213999999999999</v>
          </cell>
          <cell r="AS13">
            <v>34.872999999999998</v>
          </cell>
          <cell r="AT13">
            <v>48.677999999999997</v>
          </cell>
          <cell r="AU13">
            <v>38.019000000000005</v>
          </cell>
          <cell r="AV13">
            <v>34.657000000000004</v>
          </cell>
          <cell r="AW13">
            <v>37.120999999999995</v>
          </cell>
          <cell r="AX13">
            <v>41.375</v>
          </cell>
        </row>
        <row r="15">
          <cell r="C15" t="str">
            <v>Gross Increase</v>
          </cell>
          <cell r="D15" t="str">
            <v>新規加入者数(グロス)</v>
          </cell>
          <cell r="E15">
            <v>300.29100000000005</v>
          </cell>
          <cell r="F15">
            <v>352.16300000000001</v>
          </cell>
          <cell r="G15">
            <v>268.39399999999995</v>
          </cell>
          <cell r="H15">
            <v>449.77600000000001</v>
          </cell>
          <cell r="I15">
            <v>393.89</v>
          </cell>
          <cell r="J15">
            <v>222.71100000000001</v>
          </cell>
          <cell r="K15">
            <v>311.67499999999995</v>
          </cell>
          <cell r="L15">
            <v>320.57299999999998</v>
          </cell>
          <cell r="M15">
            <v>285.68299999999999</v>
          </cell>
          <cell r="N15">
            <v>558.86900000000003</v>
          </cell>
          <cell r="O15" t="str">
            <v>-</v>
          </cell>
          <cell r="T15">
            <v>162.38800000000001</v>
          </cell>
          <cell r="U15">
            <v>149.28700000000001</v>
          </cell>
          <cell r="V15">
            <v>192.79999999999998</v>
          </cell>
          <cell r="W15">
            <v>127.773</v>
          </cell>
          <cell r="X15">
            <v>135.37700000000001</v>
          </cell>
          <cell r="Y15">
            <v>150.30599999999998</v>
          </cell>
          <cell r="Z15">
            <v>202.36099999999999</v>
          </cell>
          <cell r="AA15">
            <v>356.50800000000004</v>
          </cell>
          <cell r="AB15">
            <v>225.64100000000002</v>
          </cell>
          <cell r="AF15">
            <v>85.378</v>
          </cell>
          <cell r="AG15">
            <v>77.010000000000005</v>
          </cell>
          <cell r="AH15">
            <v>82.805000000000007</v>
          </cell>
          <cell r="AI15">
            <v>66.481999999999999</v>
          </cell>
          <cell r="AJ15">
            <v>113.08199999999999</v>
          </cell>
          <cell r="AK15">
            <v>79.717999999999989</v>
          </cell>
          <cell r="AL15">
            <v>62.569000000000003</v>
          </cell>
          <cell r="AM15">
            <v>65.203999999999994</v>
          </cell>
          <cell r="AN15">
            <v>66.349999999999994</v>
          </cell>
          <cell r="AO15">
            <v>69.027000000000001</v>
          </cell>
          <cell r="AP15">
            <v>72.971000000000018</v>
          </cell>
          <cell r="AQ15">
            <v>77.334999999999965</v>
          </cell>
          <cell r="AR15">
            <v>83.932000000000002</v>
          </cell>
          <cell r="AS15">
            <v>118.429</v>
          </cell>
          <cell r="AT15">
            <v>195.45699999999999</v>
          </cell>
          <cell r="AU15">
            <v>161.05100000000004</v>
          </cell>
          <cell r="AV15">
            <v>96.902000000000001</v>
          </cell>
          <cell r="AW15">
            <v>128.739</v>
          </cell>
          <cell r="AX15">
            <v>176.21699999999998</v>
          </cell>
        </row>
        <row r="16">
          <cell r="C16" t="str">
            <v>　Analog</v>
          </cell>
          <cell r="D16" t="str">
            <v>　アナログ</v>
          </cell>
          <cell r="E16">
            <v>300.29100000000005</v>
          </cell>
          <cell r="F16">
            <v>352.16300000000001</v>
          </cell>
          <cell r="G16">
            <v>268.39399999999995</v>
          </cell>
          <cell r="H16">
            <v>403.77600000000001</v>
          </cell>
          <cell r="I16">
            <v>331.91800000000001</v>
          </cell>
          <cell r="J16">
            <v>156.845</v>
          </cell>
          <cell r="K16">
            <v>234.47399999999999</v>
          </cell>
          <cell r="L16">
            <v>192.96899999999999</v>
          </cell>
          <cell r="M16">
            <v>81.594999999999999</v>
          </cell>
          <cell r="N16">
            <v>137.40700000000001</v>
          </cell>
          <cell r="O16" t="str">
            <v>-</v>
          </cell>
          <cell r="T16">
            <v>123.86799999999999</v>
          </cell>
          <cell r="U16">
            <v>110.60599999999999</v>
          </cell>
          <cell r="V16">
            <v>135.167</v>
          </cell>
          <cell r="W16">
            <v>57.802</v>
          </cell>
          <cell r="X16">
            <v>46.431000000000004</v>
          </cell>
          <cell r="Y16">
            <v>35.163999999999994</v>
          </cell>
          <cell r="Z16">
            <v>39.487000000000002</v>
          </cell>
          <cell r="AA16">
            <v>97.920000000000016</v>
          </cell>
          <cell r="AB16">
            <v>53.951999999999998</v>
          </cell>
          <cell r="AF16">
            <v>64.94</v>
          </cell>
          <cell r="AG16">
            <v>58.927999999999997</v>
          </cell>
          <cell r="AH16">
            <v>62.862000000000002</v>
          </cell>
          <cell r="AI16">
            <v>47.744</v>
          </cell>
          <cell r="AJ16">
            <v>83.295999999999992</v>
          </cell>
          <cell r="AK16">
            <v>51.871000000000009</v>
          </cell>
          <cell r="AL16">
            <v>27.641999999999999</v>
          </cell>
          <cell r="AM16">
            <v>30.16</v>
          </cell>
          <cell r="AN16">
            <v>22.578000000000003</v>
          </cell>
          <cell r="AO16">
            <v>23.853000000000002</v>
          </cell>
          <cell r="AP16">
            <v>21.116</v>
          </cell>
          <cell r="AQ16">
            <v>14.047999999999995</v>
          </cell>
          <cell r="AR16">
            <v>17.719000000000001</v>
          </cell>
          <cell r="AS16">
            <v>21.768000000000001</v>
          </cell>
          <cell r="AT16">
            <v>62.353000000000002</v>
          </cell>
          <cell r="AU16">
            <v>35.567000000000014</v>
          </cell>
          <cell r="AV16">
            <v>22.523999999999997</v>
          </cell>
          <cell r="AW16">
            <v>31.427999999999997</v>
          </cell>
          <cell r="AX16">
            <v>35.263999999999996</v>
          </cell>
        </row>
        <row r="17">
          <cell r="C17" t="str">
            <v>　Digital</v>
          </cell>
          <cell r="D17" t="str">
            <v>　デジタル</v>
          </cell>
          <cell r="E17">
            <v>0</v>
          </cell>
          <cell r="F17">
            <v>0</v>
          </cell>
          <cell r="G17">
            <v>0</v>
          </cell>
          <cell r="H17">
            <v>46</v>
          </cell>
          <cell r="I17">
            <v>61.972000000000001</v>
          </cell>
          <cell r="J17">
            <v>65.866</v>
          </cell>
          <cell r="K17">
            <v>77.200999999999993</v>
          </cell>
          <cell r="L17">
            <v>127.604</v>
          </cell>
          <cell r="M17">
            <v>204.08799999999999</v>
          </cell>
          <cell r="N17">
            <v>421.46199999999999</v>
          </cell>
          <cell r="O17" t="str">
            <v>-</v>
          </cell>
          <cell r="T17">
            <v>38.520000000000003</v>
          </cell>
          <cell r="U17">
            <v>38.680999999999997</v>
          </cell>
          <cell r="V17">
            <v>57.632999999999996</v>
          </cell>
          <cell r="W17">
            <v>69.971000000000004</v>
          </cell>
          <cell r="X17">
            <v>88.945999999999998</v>
          </cell>
          <cell r="Y17">
            <v>115.142</v>
          </cell>
          <cell r="Z17">
            <v>162.874</v>
          </cell>
          <cell r="AA17">
            <v>258.58799999999997</v>
          </cell>
          <cell r="AB17">
            <v>171.68900000000002</v>
          </cell>
          <cell r="AF17">
            <v>20.438000000000002</v>
          </cell>
          <cell r="AG17">
            <v>18.082000000000001</v>
          </cell>
          <cell r="AH17">
            <v>19.943000000000001</v>
          </cell>
          <cell r="AI17">
            <v>18.738</v>
          </cell>
          <cell r="AJ17">
            <v>29.786000000000001</v>
          </cell>
          <cell r="AK17">
            <v>27.846999999999998</v>
          </cell>
          <cell r="AL17">
            <v>34.927</v>
          </cell>
          <cell r="AM17">
            <v>35.044000000000004</v>
          </cell>
          <cell r="AN17">
            <v>43.771999999999998</v>
          </cell>
          <cell r="AO17">
            <v>45.173999999999999</v>
          </cell>
          <cell r="AP17">
            <v>51.855000000000004</v>
          </cell>
          <cell r="AQ17">
            <v>63.286999999999992</v>
          </cell>
          <cell r="AR17">
            <v>66.212999999999994</v>
          </cell>
          <cell r="AS17">
            <v>96.661000000000001</v>
          </cell>
          <cell r="AT17">
            <v>133.10399999999998</v>
          </cell>
          <cell r="AU17">
            <v>125.48400000000004</v>
          </cell>
          <cell r="AV17">
            <v>74.378</v>
          </cell>
          <cell r="AW17">
            <v>97.311000000000007</v>
          </cell>
          <cell r="AX17">
            <v>140.95299999999997</v>
          </cell>
        </row>
        <row r="19">
          <cell r="C19" t="str">
            <v>Cancellation</v>
          </cell>
          <cell r="D19" t="str">
            <v>解約数</v>
          </cell>
          <cell r="E19">
            <v>177.17</v>
          </cell>
          <cell r="F19">
            <v>218.83599999999996</v>
          </cell>
          <cell r="G19">
            <v>300</v>
          </cell>
          <cell r="H19">
            <v>300.72899999999998</v>
          </cell>
          <cell r="I19">
            <v>377.79500000000002</v>
          </cell>
          <cell r="J19">
            <v>391.601</v>
          </cell>
          <cell r="K19">
            <v>325.51799999999997</v>
          </cell>
          <cell r="L19">
            <v>344.10399999999998</v>
          </cell>
          <cell r="M19">
            <v>364.49</v>
          </cell>
          <cell r="N19">
            <v>507.62700000000001</v>
          </cell>
          <cell r="O19" t="str">
            <v>-</v>
          </cell>
          <cell r="T19">
            <v>165.072</v>
          </cell>
          <cell r="U19">
            <v>160.446</v>
          </cell>
          <cell r="V19">
            <v>166.90500000000003</v>
          </cell>
          <cell r="W19">
            <v>177.19900000000001</v>
          </cell>
          <cell r="X19">
            <v>179.869</v>
          </cell>
          <cell r="Y19">
            <v>184.62100000000001</v>
          </cell>
          <cell r="Z19">
            <v>196.02500000000003</v>
          </cell>
          <cell r="AA19">
            <v>311.60199999999998</v>
          </cell>
          <cell r="AB19">
            <v>270.68799999999999</v>
          </cell>
          <cell r="AF19">
            <v>84.47</v>
          </cell>
          <cell r="AG19">
            <v>80.602000000000004</v>
          </cell>
          <cell r="AH19">
            <v>72.197000000000003</v>
          </cell>
          <cell r="AI19">
            <v>88.248999999999995</v>
          </cell>
          <cell r="AJ19">
            <v>84.468000000000004</v>
          </cell>
          <cell r="AK19">
            <v>82.437000000000012</v>
          </cell>
          <cell r="AL19">
            <v>81.144000000000005</v>
          </cell>
          <cell r="AM19">
            <v>96.055000000000007</v>
          </cell>
          <cell r="AN19">
            <v>96.358000000000004</v>
          </cell>
          <cell r="AO19">
            <v>83.510999999999996</v>
          </cell>
          <cell r="AP19">
            <v>85.580000000000013</v>
          </cell>
          <cell r="AQ19">
            <v>99.040999999999997</v>
          </cell>
          <cell r="AR19">
            <v>101.10000000000001</v>
          </cell>
          <cell r="AS19">
            <v>94.925000000000011</v>
          </cell>
          <cell r="AT19">
            <v>129.38999999999999</v>
          </cell>
          <cell r="AU19">
            <v>182.21199999999999</v>
          </cell>
          <cell r="AV19">
            <v>147.416</v>
          </cell>
          <cell r="AW19">
            <v>123.27199999999999</v>
          </cell>
          <cell r="AX19">
            <v>117.09299999999999</v>
          </cell>
        </row>
        <row r="20">
          <cell r="C20" t="str">
            <v>　Analog</v>
          </cell>
          <cell r="D20" t="str">
            <v>　アナログ</v>
          </cell>
          <cell r="E20">
            <v>177.17</v>
          </cell>
          <cell r="F20">
            <v>218.83599999999996</v>
          </cell>
          <cell r="G20">
            <v>300</v>
          </cell>
          <cell r="H20">
            <v>300.33</v>
          </cell>
          <cell r="I20">
            <v>368.46100000000001</v>
          </cell>
          <cell r="J20">
            <v>370.41199999999998</v>
          </cell>
          <cell r="K20">
            <v>292.07299999999998</v>
          </cell>
          <cell r="L20">
            <v>288.52</v>
          </cell>
          <cell r="M20">
            <v>249.26</v>
          </cell>
          <cell r="N20">
            <v>260.55500000000001</v>
          </cell>
          <cell r="O20" t="str">
            <v>-</v>
          </cell>
          <cell r="T20">
            <v>150.762</v>
          </cell>
          <cell r="U20">
            <v>141.31099999999998</v>
          </cell>
          <cell r="V20">
            <v>144.64499999999998</v>
          </cell>
          <cell r="W20">
            <v>143.875</v>
          </cell>
          <cell r="X20">
            <v>129.727</v>
          </cell>
          <cell r="Y20">
            <v>119.53299999999999</v>
          </cell>
          <cell r="Z20">
            <v>95.905999999999992</v>
          </cell>
          <cell r="AA20">
            <v>164.649</v>
          </cell>
          <cell r="AB20">
            <v>124.11599999999999</v>
          </cell>
          <cell r="AF20">
            <v>77.441000000000003</v>
          </cell>
          <cell r="AG20">
            <v>73.320999999999998</v>
          </cell>
          <cell r="AH20">
            <v>65.093999999999994</v>
          </cell>
          <cell r="AI20">
            <v>76.216999999999999</v>
          </cell>
          <cell r="AJ20">
            <v>73.717999999999989</v>
          </cell>
          <cell r="AK20">
            <v>70.926999999999992</v>
          </cell>
          <cell r="AL20">
            <v>68.081000000000003</v>
          </cell>
          <cell r="AM20">
            <v>75.793999999999997</v>
          </cell>
          <cell r="AN20">
            <v>72.722000000000008</v>
          </cell>
          <cell r="AO20">
            <v>57.004999999999995</v>
          </cell>
          <cell r="AP20">
            <v>55.889000000000003</v>
          </cell>
          <cell r="AQ20">
            <v>63.643999999999984</v>
          </cell>
          <cell r="AR20">
            <v>43.185000000000002</v>
          </cell>
          <cell r="AS20">
            <v>52.720999999999989</v>
          </cell>
          <cell r="AT20">
            <v>61.61</v>
          </cell>
          <cell r="AU20">
            <v>103.039</v>
          </cell>
          <cell r="AV20">
            <v>67.438999999999993</v>
          </cell>
          <cell r="AW20">
            <v>56.676999999999992</v>
          </cell>
          <cell r="AX20">
            <v>53.588999999999999</v>
          </cell>
        </row>
        <row r="21">
          <cell r="C21" t="str">
            <v>　Digital</v>
          </cell>
          <cell r="D21" t="str">
            <v>　デジタル</v>
          </cell>
          <cell r="E21">
            <v>0</v>
          </cell>
          <cell r="F21">
            <v>0</v>
          </cell>
          <cell r="G21">
            <v>0</v>
          </cell>
          <cell r="H21">
            <v>0.39899999999999997</v>
          </cell>
          <cell r="I21">
            <v>9.3339999999999996</v>
          </cell>
          <cell r="J21">
            <v>21.189</v>
          </cell>
          <cell r="K21">
            <v>33.445</v>
          </cell>
          <cell r="L21">
            <v>55.584000000000003</v>
          </cell>
          <cell r="M21">
            <v>115.23</v>
          </cell>
          <cell r="N21">
            <v>247.072</v>
          </cell>
          <cell r="O21" t="str">
            <v>-</v>
          </cell>
          <cell r="T21">
            <v>14.309999999999999</v>
          </cell>
          <cell r="U21">
            <v>19.134999999999998</v>
          </cell>
          <cell r="V21">
            <v>22.259999999999998</v>
          </cell>
          <cell r="W21">
            <v>33.323999999999998</v>
          </cell>
          <cell r="X21">
            <v>50.141999999999996</v>
          </cell>
          <cell r="Y21">
            <v>65.088000000000008</v>
          </cell>
          <cell r="Z21">
            <v>82.40000000000002</v>
          </cell>
          <cell r="AA21">
            <v>164.67199999999997</v>
          </cell>
          <cell r="AB21">
            <v>146.572</v>
          </cell>
          <cell r="AF21">
            <v>7.0289999999999999</v>
          </cell>
          <cell r="AG21">
            <v>7.2809999999999997</v>
          </cell>
          <cell r="AH21">
            <v>7.1029999999999998</v>
          </cell>
          <cell r="AI21">
            <v>12.032</v>
          </cell>
          <cell r="AJ21">
            <v>10.75</v>
          </cell>
          <cell r="AK21">
            <v>11.51</v>
          </cell>
          <cell r="AL21">
            <v>13.062999999999999</v>
          </cell>
          <cell r="AM21">
            <v>20.261000000000003</v>
          </cell>
          <cell r="AN21">
            <v>23.635999999999999</v>
          </cell>
          <cell r="AO21">
            <v>26.506</v>
          </cell>
          <cell r="AP21">
            <v>29.691000000000003</v>
          </cell>
          <cell r="AQ21">
            <v>35.397000000000006</v>
          </cell>
          <cell r="AR21">
            <v>40.195999999999998</v>
          </cell>
          <cell r="AS21">
            <v>42.204000000000022</v>
          </cell>
          <cell r="AT21">
            <v>67.779999999999987</v>
          </cell>
          <cell r="AU21">
            <v>79.172999999999988</v>
          </cell>
          <cell r="AV21">
            <v>79.977000000000004</v>
          </cell>
          <cell r="AW21">
            <v>66.594999999999999</v>
          </cell>
          <cell r="AX21">
            <v>63.503999999999991</v>
          </cell>
        </row>
        <row r="22">
          <cell r="C22" t="str">
            <v>(JPY mn)</v>
          </cell>
          <cell r="D22" t="str">
            <v>(百万円)</v>
          </cell>
        </row>
        <row r="23">
          <cell r="C23" t="str">
            <v>Operating Revenues</v>
          </cell>
          <cell r="D23" t="str">
            <v>営業収入</v>
          </cell>
          <cell r="E23">
            <v>60363</v>
          </cell>
          <cell r="F23">
            <v>65423</v>
          </cell>
          <cell r="G23">
            <v>62861</v>
          </cell>
          <cell r="H23">
            <v>61670</v>
          </cell>
          <cell r="I23">
            <v>65343</v>
          </cell>
          <cell r="J23">
            <v>62998</v>
          </cell>
          <cell r="K23">
            <v>61610</v>
          </cell>
          <cell r="L23">
            <v>63900</v>
          </cell>
          <cell r="M23">
            <v>64113</v>
          </cell>
          <cell r="N23">
            <v>66296</v>
          </cell>
          <cell r="O23">
            <v>65100</v>
          </cell>
          <cell r="P23">
            <v>66000</v>
          </cell>
          <cell r="R23">
            <v>31708</v>
          </cell>
          <cell r="S23">
            <v>31290</v>
          </cell>
          <cell r="T23">
            <v>30399</v>
          </cell>
          <cell r="U23">
            <v>31211</v>
          </cell>
          <cell r="V23">
            <v>31471</v>
          </cell>
          <cell r="W23">
            <v>32429</v>
          </cell>
          <cell r="X23">
            <v>32002</v>
          </cell>
          <cell r="Y23">
            <v>32112</v>
          </cell>
          <cell r="Z23">
            <v>32111</v>
          </cell>
          <cell r="AA23">
            <v>33150</v>
          </cell>
          <cell r="AB23">
            <v>33313</v>
          </cell>
          <cell r="AF23">
            <v>15194</v>
          </cell>
          <cell r="AG23">
            <v>15205</v>
          </cell>
          <cell r="AH23">
            <v>15446</v>
          </cell>
          <cell r="AI23">
            <v>15765</v>
          </cell>
          <cell r="AJ23">
            <v>15637</v>
          </cell>
          <cell r="AK23">
            <v>15834</v>
          </cell>
          <cell r="AL23">
            <v>15903</v>
          </cell>
          <cell r="AM23">
            <v>16526</v>
          </cell>
          <cell r="AN23">
            <v>15993</v>
          </cell>
          <cell r="AO23">
            <v>16009</v>
          </cell>
          <cell r="AP23">
            <v>16103</v>
          </cell>
          <cell r="AQ23">
            <v>16008</v>
          </cell>
          <cell r="AR23">
            <v>17142</v>
          </cell>
          <cell r="AS23">
            <v>16171</v>
          </cell>
          <cell r="AT23">
            <v>16371</v>
          </cell>
          <cell r="AU23">
            <v>16612</v>
          </cell>
          <cell r="AV23">
            <v>16195</v>
          </cell>
          <cell r="AW23">
            <v>16118</v>
          </cell>
          <cell r="AX23">
            <v>16371</v>
          </cell>
          <cell r="AY23">
            <v>16416</v>
          </cell>
        </row>
        <row r="24">
          <cell r="C24" t="str">
            <v xml:space="preserve">     YoY</v>
          </cell>
          <cell r="D24" t="str">
            <v>　　前年度比</v>
          </cell>
          <cell r="F24">
            <v>8.3826184914600033E-2</v>
          </cell>
          <cell r="G24">
            <v>-3.9160539871299083E-2</v>
          </cell>
          <cell r="H24">
            <v>-1.8946564642624231E-2</v>
          </cell>
          <cell r="I24">
            <v>5.9558942759850853E-2</v>
          </cell>
          <cell r="J24">
            <v>-3.58875472506619E-2</v>
          </cell>
          <cell r="K24">
            <v>-2.2032445474459483E-2</v>
          </cell>
          <cell r="L24">
            <v>3.7169290699561763E-2</v>
          </cell>
          <cell r="M24">
            <v>3.3333333333334103E-3</v>
          </cell>
          <cell r="N24">
            <v>3.4049256780996018E-2</v>
          </cell>
          <cell r="O24">
            <v>-1.804030409074453E-2</v>
          </cell>
          <cell r="P24">
            <v>1.3824884792626779E-2</v>
          </cell>
          <cell r="T24">
            <v>-4.128295698246498E-2</v>
          </cell>
          <cell r="U24">
            <v>-2.5247682965803264E-3</v>
          </cell>
          <cell r="V24">
            <v>3.5264317905194353E-2</v>
          </cell>
          <cell r="W24">
            <v>3.9024702829130842E-2</v>
          </cell>
          <cell r="X24">
            <v>1.6872676432271083E-2</v>
          </cell>
          <cell r="Y24">
            <v>-9.7752012087946039E-3</v>
          </cell>
          <cell r="Z24">
            <v>3.4060371226798392E-3</v>
          </cell>
          <cell r="AA24">
            <v>3.2324364723467891E-2</v>
          </cell>
          <cell r="AB24">
            <v>3.7432655476316468E-2</v>
          </cell>
          <cell r="AJ24">
            <v>2.9156245886534204E-2</v>
          </cell>
          <cell r="AK24">
            <v>4.1367971062150621E-2</v>
          </cell>
          <cell r="AL24">
            <v>2.9586948077171993E-2</v>
          </cell>
          <cell r="AM24">
            <v>4.8271487472248742E-2</v>
          </cell>
          <cell r="AN24">
            <v>2.2766515316237079E-2</v>
          </cell>
          <cell r="AO24">
            <v>1.105216622457994E-2</v>
          </cell>
          <cell r="AP24">
            <v>1.2576243476073667E-2</v>
          </cell>
          <cell r="AQ24">
            <v>-3.134454798499331E-2</v>
          </cell>
          <cell r="AR24">
            <v>7.1843931720127596E-2</v>
          </cell>
          <cell r="AS24">
            <v>1.0119307889312257E-2</v>
          </cell>
          <cell r="AT24">
            <v>1.6642861578587853E-2</v>
          </cell>
          <cell r="AU24">
            <v>3.7731134432783531E-2</v>
          </cell>
          <cell r="AV24">
            <v>-5.5244428888111097E-2</v>
          </cell>
          <cell r="AW24">
            <v>-3.2774720178097017E-3</v>
          </cell>
          <cell r="AX24">
            <v>0</v>
          </cell>
          <cell r="AY24">
            <v>-1.1798699735131257E-2</v>
          </cell>
        </row>
        <row r="25">
          <cell r="C25" t="str">
            <v xml:space="preserve">   Broadcasting Revenue</v>
          </cell>
          <cell r="D25" t="str">
            <v>　有料放送収入</v>
          </cell>
          <cell r="E25">
            <v>58379</v>
          </cell>
          <cell r="F25">
            <v>61999</v>
          </cell>
          <cell r="G25">
            <v>60475</v>
          </cell>
          <cell r="H25">
            <v>59114</v>
          </cell>
          <cell r="I25">
            <v>62406</v>
          </cell>
          <cell r="J25">
            <v>60168</v>
          </cell>
          <cell r="K25">
            <v>58445</v>
          </cell>
          <cell r="L25">
            <v>59480</v>
          </cell>
          <cell r="M25">
            <v>58260</v>
          </cell>
          <cell r="N25">
            <v>57610</v>
          </cell>
          <cell r="R25">
            <v>30545</v>
          </cell>
          <cell r="S25">
            <v>29623</v>
          </cell>
          <cell r="T25">
            <v>28995.112414467254</v>
          </cell>
          <cell r="U25">
            <v>29449.887585532746</v>
          </cell>
          <cell r="V25">
            <v>29662</v>
          </cell>
          <cell r="W25">
            <v>29818</v>
          </cell>
          <cell r="X25">
            <v>29323</v>
          </cell>
          <cell r="Y25">
            <v>29104</v>
          </cell>
          <cell r="Z25">
            <v>28937</v>
          </cell>
          <cell r="AA25">
            <v>28722</v>
          </cell>
          <cell r="AB25">
            <v>28564</v>
          </cell>
          <cell r="AF25">
            <v>14463</v>
          </cell>
          <cell r="AG25">
            <v>14532.112414467254</v>
          </cell>
          <cell r="AH25">
            <v>14685.887585532746</v>
          </cell>
          <cell r="AI25">
            <v>14764</v>
          </cell>
          <cell r="AJ25">
            <v>14699</v>
          </cell>
          <cell r="AK25">
            <v>14963</v>
          </cell>
          <cell r="AL25">
            <v>15005</v>
          </cell>
          <cell r="AM25">
            <v>14813</v>
          </cell>
          <cell r="AN25">
            <v>14721</v>
          </cell>
          <cell r="AO25">
            <v>14602</v>
          </cell>
          <cell r="AP25">
            <v>14502</v>
          </cell>
          <cell r="AQ25">
            <v>14435</v>
          </cell>
          <cell r="AR25">
            <v>14287</v>
          </cell>
          <cell r="AS25">
            <v>14277</v>
          </cell>
          <cell r="AT25">
            <v>14383</v>
          </cell>
          <cell r="AU25">
            <v>14663</v>
          </cell>
          <cell r="AV25">
            <v>14671</v>
          </cell>
          <cell r="AW25">
            <v>14642</v>
          </cell>
          <cell r="AX25">
            <v>14749</v>
          </cell>
        </row>
        <row r="26">
          <cell r="C26" t="str">
            <v xml:space="preserve">     YoY</v>
          </cell>
          <cell r="D26" t="str">
            <v>　　前年度比</v>
          </cell>
          <cell r="F26">
            <v>6.2008598982510765E-2</v>
          </cell>
          <cell r="G26">
            <v>-2.4581041629703759E-2</v>
          </cell>
          <cell r="H26">
            <v>-2.250516742455555E-2</v>
          </cell>
          <cell r="I26">
            <v>5.5689007680075786E-2</v>
          </cell>
          <cell r="J26">
            <v>-3.586193635227386E-2</v>
          </cell>
          <cell r="K26">
            <v>-2.8636484510038529E-2</v>
          </cell>
          <cell r="L26">
            <v>1.7708957139190629E-2</v>
          </cell>
          <cell r="M26">
            <v>-2.0511096166778708E-2</v>
          </cell>
          <cell r="N26">
            <v>-1.1156882938551327E-2</v>
          </cell>
          <cell r="T26">
            <v>-5.0741122459739607E-2</v>
          </cell>
          <cell r="U26">
            <v>-5.8438515500541799E-3</v>
          </cell>
          <cell r="V26">
            <v>2.2999999999999909E-2</v>
          </cell>
          <cell r="W26">
            <v>1.2499620360115982E-2</v>
          </cell>
          <cell r="X26">
            <v>-1.1428764075247844E-2</v>
          </cell>
          <cell r="Y26">
            <v>-2.3945267958951022E-2</v>
          </cell>
          <cell r="Z26">
            <v>-1.3163728131500907E-2</v>
          </cell>
          <cell r="AA26">
            <v>-1.3125343595382089E-2</v>
          </cell>
          <cell r="AB26">
            <v>-1.2890071534713332E-2</v>
          </cell>
          <cell r="AJ26">
            <v>1.6317499827145143E-2</v>
          </cell>
          <cell r="AK26">
            <v>2.9650719265272185E-2</v>
          </cell>
          <cell r="AL26">
            <v>2.1729188148056799E-2</v>
          </cell>
          <cell r="AM26">
            <v>3.3188837713356012E-3</v>
          </cell>
          <cell r="AN26">
            <v>1.4967004558132935E-3</v>
          </cell>
          <cell r="AO26">
            <v>-2.4126177905500201E-2</v>
          </cell>
          <cell r="AP26">
            <v>-3.3522159280239938E-2</v>
          </cell>
          <cell r="AQ26">
            <v>-2.5518125970431349E-2</v>
          </cell>
          <cell r="AR26">
            <v>-2.9481692819781302E-2</v>
          </cell>
          <cell r="AS26">
            <v>-2.2257225037666029E-2</v>
          </cell>
          <cell r="AT26">
            <v>-8.2057647221073227E-3</v>
          </cell>
          <cell r="AU26">
            <v>1.5794942847246363E-2</v>
          </cell>
          <cell r="AV26">
            <v>2.687758101770843E-2</v>
          </cell>
          <cell r="AW26">
            <v>2.5565595012957854E-2</v>
          </cell>
          <cell r="AX26">
            <v>2.5446707919071221E-2</v>
          </cell>
        </row>
        <row r="27">
          <cell r="C27" t="str">
            <v xml:space="preserve">   Advertising Revenue</v>
          </cell>
          <cell r="D27" t="str">
            <v>　広告収入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</row>
        <row r="28">
          <cell r="C28" t="str">
            <v xml:space="preserve">     YoY</v>
          </cell>
          <cell r="D28" t="str">
            <v>　　前年度比</v>
          </cell>
          <cell r="F28" t="e">
            <v>#DIV/0!</v>
          </cell>
          <cell r="G28" t="e">
            <v>#DIV/0!</v>
          </cell>
          <cell r="H28" t="e">
            <v>#DIV/0!</v>
          </cell>
          <cell r="I28" t="e">
            <v>#DIV/0!</v>
          </cell>
          <cell r="J28" t="e">
            <v>#DIV/0!</v>
          </cell>
          <cell r="K28" t="e">
            <v>#DIV/0!</v>
          </cell>
          <cell r="L28" t="e">
            <v>#DIV/0!</v>
          </cell>
          <cell r="M28" t="e">
            <v>#DIV/0!</v>
          </cell>
          <cell r="N28" t="e">
            <v>#DIV/0!</v>
          </cell>
          <cell r="T28" t="e">
            <v>#DIV/0!</v>
          </cell>
          <cell r="U28" t="e">
            <v>#DIV/0!</v>
          </cell>
          <cell r="V28" t="e">
            <v>#DIV/0!</v>
          </cell>
          <cell r="W28" t="e">
            <v>#DIV/0!</v>
          </cell>
          <cell r="X28" t="e">
            <v>#DIV/0!</v>
          </cell>
          <cell r="Y28" t="e">
            <v>#DIV/0!</v>
          </cell>
          <cell r="Z28" t="e">
            <v>#DIV/0!</v>
          </cell>
          <cell r="AA28" t="e">
            <v>#DIV/0!</v>
          </cell>
          <cell r="AB28" t="e">
            <v>#DIV/0!</v>
          </cell>
          <cell r="AJ28" t="e">
            <v>#DIV/0!</v>
          </cell>
          <cell r="AK28" t="e">
            <v>#DIV/0!</v>
          </cell>
          <cell r="AL28" t="e">
            <v>#DIV/0!</v>
          </cell>
          <cell r="AM28" t="e">
            <v>#DIV/0!</v>
          </cell>
          <cell r="AN28" t="e">
            <v>#DIV/0!</v>
          </cell>
          <cell r="AO28" t="e">
            <v>#DIV/0!</v>
          </cell>
          <cell r="AP28" t="e">
            <v>#DIV/0!</v>
          </cell>
          <cell r="AQ28" t="e">
            <v>#DIV/0!</v>
          </cell>
          <cell r="AR28" t="e">
            <v>#DIV/0!</v>
          </cell>
          <cell r="AS28" t="e">
            <v>#DIV/0!</v>
          </cell>
          <cell r="AT28" t="e">
            <v>#DIV/0!</v>
          </cell>
          <cell r="AU28" t="e">
            <v>#DIV/0!</v>
          </cell>
          <cell r="AV28" t="e">
            <v>#DIV/0!</v>
          </cell>
          <cell r="AW28" t="e">
            <v>#DIV/0!</v>
          </cell>
          <cell r="AX28" t="e">
            <v>#DIV/0!</v>
          </cell>
        </row>
        <row r="29">
          <cell r="C29" t="str">
            <v xml:space="preserve">   Other Revenue</v>
          </cell>
          <cell r="D29" t="str">
            <v>　その他収入</v>
          </cell>
          <cell r="E29">
            <v>1982</v>
          </cell>
          <cell r="F29">
            <v>3424</v>
          </cell>
          <cell r="G29">
            <v>2384</v>
          </cell>
          <cell r="H29">
            <v>2554</v>
          </cell>
          <cell r="I29">
            <v>2935</v>
          </cell>
          <cell r="J29">
            <v>2828</v>
          </cell>
          <cell r="K29">
            <v>3164</v>
          </cell>
          <cell r="L29">
            <v>4418</v>
          </cell>
          <cell r="M29">
            <v>5852</v>
          </cell>
          <cell r="N29">
            <v>8685</v>
          </cell>
          <cell r="R29">
            <v>1027</v>
          </cell>
          <cell r="S29">
            <v>1559</v>
          </cell>
          <cell r="T29">
            <v>1403.887585532746</v>
          </cell>
          <cell r="U29">
            <v>1761.112414467254</v>
          </cell>
          <cell r="V29">
            <v>1809</v>
          </cell>
          <cell r="W29">
            <v>2611</v>
          </cell>
          <cell r="X29">
            <v>2679</v>
          </cell>
          <cell r="Y29">
            <v>3008</v>
          </cell>
          <cell r="Z29">
            <v>3174</v>
          </cell>
          <cell r="AA29">
            <v>4428</v>
          </cell>
          <cell r="AB29">
            <v>4749</v>
          </cell>
          <cell r="AF29">
            <v>731</v>
          </cell>
          <cell r="AG29">
            <v>672.88758553274602</v>
          </cell>
          <cell r="AH29">
            <v>760.11241446725398</v>
          </cell>
          <cell r="AI29">
            <v>1001</v>
          </cell>
          <cell r="AJ29">
            <v>938</v>
          </cell>
          <cell r="AK29">
            <v>871</v>
          </cell>
          <cell r="AL29">
            <v>898</v>
          </cell>
          <cell r="AM29">
            <v>1713</v>
          </cell>
          <cell r="AN29">
            <v>1272</v>
          </cell>
          <cell r="AO29">
            <v>1407</v>
          </cell>
          <cell r="AP29">
            <v>1601</v>
          </cell>
          <cell r="AQ29">
            <v>1573</v>
          </cell>
          <cell r="AR29">
            <v>2855</v>
          </cell>
          <cell r="AS29">
            <v>1894</v>
          </cell>
          <cell r="AT29">
            <v>1988</v>
          </cell>
          <cell r="AU29">
            <v>1949</v>
          </cell>
          <cell r="AV29">
            <v>1524</v>
          </cell>
          <cell r="AW29">
            <v>1476</v>
          </cell>
          <cell r="AX29">
            <v>1622</v>
          </cell>
        </row>
        <row r="30">
          <cell r="C30" t="str">
            <v xml:space="preserve">     YoY</v>
          </cell>
          <cell r="D30" t="str">
            <v>　　前年度比</v>
          </cell>
          <cell r="F30">
            <v>0.727547931382442</v>
          </cell>
          <cell r="G30">
            <v>-0.30373831775700932</v>
          </cell>
          <cell r="H30">
            <v>7.1308724832214843E-2</v>
          </cell>
          <cell r="I30">
            <v>0.14917776037588104</v>
          </cell>
          <cell r="J30">
            <v>-3.6456558773424241E-2</v>
          </cell>
          <cell r="K30">
            <v>0.11881188118811892</v>
          </cell>
          <cell r="L30">
            <v>0.39633375474083432</v>
          </cell>
          <cell r="M30">
            <v>0.32458125848800368</v>
          </cell>
          <cell r="N30">
            <v>0.48410799726589193</v>
          </cell>
          <cell r="T30">
            <v>0.3669791485226348</v>
          </cell>
          <cell r="U30">
            <v>0.12964234410984865</v>
          </cell>
          <cell r="V30">
            <v>0.28856471033862885</v>
          </cell>
          <cell r="W30">
            <v>0.48258565356251926</v>
          </cell>
          <cell r="X30">
            <v>0.4809286898839138</v>
          </cell>
          <cell r="Y30">
            <v>0.15204902336269632</v>
          </cell>
          <cell r="Z30">
            <v>0.18477043673012328</v>
          </cell>
          <cell r="AA30">
            <v>0.47207446808510634</v>
          </cell>
          <cell r="AB30">
            <v>0.49621928166351603</v>
          </cell>
          <cell r="AJ30">
            <v>0.28317373461012307</v>
          </cell>
          <cell r="AK30">
            <v>0.29442126549325809</v>
          </cell>
          <cell r="AL30">
            <v>0.18140420141590297</v>
          </cell>
          <cell r="AM30">
            <v>0.71128871128871118</v>
          </cell>
          <cell r="AN30">
            <v>0.35607675906183367</v>
          </cell>
          <cell r="AO30">
            <v>0.61538461538461542</v>
          </cell>
          <cell r="AP30">
            <v>0.78285077951002235</v>
          </cell>
          <cell r="AQ30">
            <v>-8.1727962638645679E-2</v>
          </cell>
          <cell r="AR30">
            <v>1.2444968553459121</v>
          </cell>
          <cell r="AS30">
            <v>0.34612651030561481</v>
          </cell>
          <cell r="AT30">
            <v>0.24172392254840736</v>
          </cell>
          <cell r="AU30">
            <v>0.23903369357914817</v>
          </cell>
          <cell r="AV30">
            <v>-0.46619964973730299</v>
          </cell>
          <cell r="AW30">
            <v>-0.2206969376979937</v>
          </cell>
          <cell r="AX30">
            <v>-0.18410462776659964</v>
          </cell>
        </row>
        <row r="32">
          <cell r="C32" t="str">
            <v>Operating Expenses</v>
          </cell>
          <cell r="D32" t="str">
            <v>営業費用</v>
          </cell>
          <cell r="E32">
            <v>52550</v>
          </cell>
          <cell r="F32">
            <v>54796</v>
          </cell>
          <cell r="G32">
            <v>55283</v>
          </cell>
          <cell r="H32">
            <v>64693</v>
          </cell>
          <cell r="I32">
            <v>67393</v>
          </cell>
          <cell r="J32">
            <v>61333</v>
          </cell>
          <cell r="K32">
            <v>61124</v>
          </cell>
          <cell r="L32">
            <v>60814</v>
          </cell>
          <cell r="M32">
            <v>61595</v>
          </cell>
          <cell r="N32">
            <v>63187</v>
          </cell>
          <cell r="O32">
            <v>61000</v>
          </cell>
          <cell r="P32">
            <v>64000</v>
          </cell>
          <cell r="R32">
            <v>29776</v>
          </cell>
          <cell r="S32">
            <v>31557</v>
          </cell>
          <cell r="T32">
            <v>30759</v>
          </cell>
          <cell r="U32">
            <v>30365</v>
          </cell>
          <cell r="V32">
            <v>31398</v>
          </cell>
          <cell r="W32">
            <v>29416</v>
          </cell>
          <cell r="X32">
            <v>30288</v>
          </cell>
          <cell r="Y32">
            <v>30397</v>
          </cell>
          <cell r="Z32">
            <v>30395</v>
          </cell>
          <cell r="AA32">
            <v>31433</v>
          </cell>
          <cell r="AB32">
            <v>31595</v>
          </cell>
          <cell r="AF32">
            <v>15081</v>
          </cell>
          <cell r="AG32">
            <v>15678</v>
          </cell>
          <cell r="AH32">
            <v>15364</v>
          </cell>
          <cell r="AI32">
            <v>15001</v>
          </cell>
          <cell r="AJ32">
            <v>17103</v>
          </cell>
          <cell r="AK32">
            <v>14295</v>
          </cell>
          <cell r="AL32">
            <v>14055</v>
          </cell>
          <cell r="AM32">
            <v>15361</v>
          </cell>
          <cell r="AN32">
            <v>15007</v>
          </cell>
          <cell r="AO32">
            <v>15281</v>
          </cell>
          <cell r="AP32">
            <v>15148</v>
          </cell>
          <cell r="AQ32">
            <v>16159</v>
          </cell>
          <cell r="AR32">
            <v>16148</v>
          </cell>
          <cell r="AS32">
            <v>15125</v>
          </cell>
          <cell r="AT32">
            <v>15578</v>
          </cell>
          <cell r="AU32">
            <v>16336</v>
          </cell>
          <cell r="AV32">
            <v>14222</v>
          </cell>
          <cell r="AW32">
            <v>14317</v>
          </cell>
          <cell r="AX32">
            <v>14853</v>
          </cell>
          <cell r="AY32">
            <v>17608</v>
          </cell>
        </row>
        <row r="33">
          <cell r="C33" t="str">
            <v xml:space="preserve">     YoY</v>
          </cell>
          <cell r="D33" t="str">
            <v>　　前年度比</v>
          </cell>
          <cell r="F33">
            <v>4.2740247383444396E-2</v>
          </cell>
          <cell r="G33">
            <v>8.887510037228985E-3</v>
          </cell>
          <cell r="H33">
            <v>0.1702150751587288</v>
          </cell>
          <cell r="I33">
            <v>4.1735581902215158E-2</v>
          </cell>
          <cell r="J33">
            <v>-8.9920318133930865E-2</v>
          </cell>
          <cell r="K33">
            <v>-3.4076272153652498E-3</v>
          </cell>
          <cell r="L33">
            <v>-5.0716576140305003E-3</v>
          </cell>
          <cell r="M33">
            <v>1.2842437596606082E-2</v>
          </cell>
          <cell r="N33">
            <v>2.5846253754363113E-2</v>
          </cell>
          <cell r="O33">
            <v>-3.4611549844113521E-2</v>
          </cell>
          <cell r="P33">
            <v>4.9180327868852514E-2</v>
          </cell>
          <cell r="T33">
            <v>3.301316496507245E-2</v>
          </cell>
          <cell r="U33">
            <v>-3.7772918845264125E-2</v>
          </cell>
          <cell r="V33">
            <v>2.0774407490490532E-2</v>
          </cell>
          <cell r="W33">
            <v>-3.1253087436193039E-2</v>
          </cell>
          <cell r="X33">
            <v>-3.5352570227403013E-2</v>
          </cell>
          <cell r="Y33">
            <v>3.3349197715528911E-2</v>
          </cell>
          <cell r="Z33">
            <v>3.532752245113624E-3</v>
          </cell>
          <cell r="AA33">
            <v>3.4082310754350864E-2</v>
          </cell>
          <cell r="AB33">
            <v>3.9480177660799365E-2</v>
          </cell>
          <cell r="AJ33">
            <v>0.13407598965585832</v>
          </cell>
          <cell r="AK33">
            <v>-8.8212782242632959E-2</v>
          </cell>
          <cell r="AL33">
            <v>-8.5199166883624056E-2</v>
          </cell>
          <cell r="AM33">
            <v>2.3998400106659545E-2</v>
          </cell>
          <cell r="AN33">
            <v>-0.12255159913465474</v>
          </cell>
          <cell r="AO33">
            <v>6.8975166142007716E-2</v>
          </cell>
          <cell r="AP33">
            <v>7.7765919601565203E-2</v>
          </cell>
          <cell r="AQ33">
            <v>5.1949742855282866E-2</v>
          </cell>
          <cell r="AR33">
            <v>7.6031185446791438E-2</v>
          </cell>
          <cell r="AS33">
            <v>-1.0208755971467864E-2</v>
          </cell>
          <cell r="AT33">
            <v>2.8386585687879551E-2</v>
          </cell>
          <cell r="AU33">
            <v>1.0953648121789783E-2</v>
          </cell>
          <cell r="AV33">
            <v>-0.11927173643794897</v>
          </cell>
          <cell r="AW33">
            <v>-5.3421487603305784E-2</v>
          </cell>
          <cell r="AX33">
            <v>-4.6539992296828814E-2</v>
          </cell>
          <cell r="AY33">
            <v>7.7864838393731706E-2</v>
          </cell>
        </row>
        <row r="34">
          <cell r="C34" t="str">
            <v xml:space="preserve">   Broadcasting Revenue</v>
          </cell>
          <cell r="D34" t="str">
            <v>　事業費</v>
          </cell>
          <cell r="E34" t="e">
            <v>#REF!</v>
          </cell>
          <cell r="F34" t="e">
            <v>#REF!</v>
          </cell>
          <cell r="G34" t="e">
            <v>#REF!</v>
          </cell>
          <cell r="H34" t="e">
            <v>#REF!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R34">
            <v>18270</v>
          </cell>
          <cell r="S34">
            <v>19437</v>
          </cell>
          <cell r="T34">
            <v>18407</v>
          </cell>
          <cell r="U34" t="e">
            <v>#REF!</v>
          </cell>
          <cell r="V34">
            <v>19661</v>
          </cell>
          <cell r="W34" t="e">
            <v>#REF!</v>
          </cell>
          <cell r="X34">
            <v>18368</v>
          </cell>
          <cell r="Y34">
            <v>18369</v>
          </cell>
          <cell r="Z34">
            <v>18370</v>
          </cell>
          <cell r="AA34">
            <v>18371</v>
          </cell>
          <cell r="AB34">
            <v>18372</v>
          </cell>
          <cell r="AF34">
            <v>8666</v>
          </cell>
          <cell r="AG34">
            <v>9741</v>
          </cell>
          <cell r="AH34">
            <v>9015</v>
          </cell>
          <cell r="AI34" t="e">
            <v>#REF!</v>
          </cell>
          <cell r="AJ34">
            <v>10945</v>
          </cell>
          <cell r="AK34">
            <v>8716</v>
          </cell>
          <cell r="AL34">
            <v>8593</v>
          </cell>
          <cell r="AM34" t="e">
            <v>#REF!</v>
          </cell>
          <cell r="AN34">
            <v>9082</v>
          </cell>
          <cell r="AO34">
            <v>9286</v>
          </cell>
          <cell r="AP34">
            <v>9464</v>
          </cell>
          <cell r="AQ34">
            <v>10307</v>
          </cell>
          <cell r="AR34">
            <v>10395</v>
          </cell>
          <cell r="AS34">
            <v>8870</v>
          </cell>
          <cell r="AT34">
            <v>8812</v>
          </cell>
          <cell r="AU34">
            <v>9581</v>
          </cell>
          <cell r="AV34">
            <v>8326</v>
          </cell>
          <cell r="AW34">
            <v>8380</v>
          </cell>
          <cell r="AX34">
            <v>8580</v>
          </cell>
        </row>
        <row r="35">
          <cell r="C35" t="str">
            <v xml:space="preserve">     (Programming Expenses)</v>
          </cell>
          <cell r="D35" t="str">
            <v>　　(番組費用)</v>
          </cell>
          <cell r="E35">
            <v>22016</v>
          </cell>
          <cell r="F35">
            <v>25336</v>
          </cell>
          <cell r="G35">
            <v>24701</v>
          </cell>
          <cell r="H35">
            <v>26221</v>
          </cell>
          <cell r="I35">
            <v>27616</v>
          </cell>
          <cell r="J35">
            <v>26911</v>
          </cell>
          <cell r="K35">
            <v>26321</v>
          </cell>
          <cell r="L35">
            <v>26633</v>
          </cell>
          <cell r="M35">
            <v>26243</v>
          </cell>
          <cell r="N35">
            <v>25037</v>
          </cell>
          <cell r="V35">
            <v>14273</v>
          </cell>
          <cell r="W35">
            <v>12367</v>
          </cell>
          <cell r="AJ35">
            <v>8199</v>
          </cell>
          <cell r="AK35">
            <v>6074</v>
          </cell>
          <cell r="AL35">
            <v>5503</v>
          </cell>
          <cell r="AM35">
            <v>6864</v>
          </cell>
          <cell r="AN35">
            <v>6224</v>
          </cell>
          <cell r="AO35">
            <v>6225</v>
          </cell>
          <cell r="AP35">
            <v>6418</v>
          </cell>
          <cell r="AQ35">
            <v>7376</v>
          </cell>
        </row>
        <row r="36">
          <cell r="C36" t="str">
            <v>　SG&amp;A</v>
          </cell>
          <cell r="D36" t="str">
            <v>　販管費</v>
          </cell>
          <cell r="E36" t="e">
            <v>#REF!</v>
          </cell>
          <cell r="F36" t="e">
            <v>#REF!</v>
          </cell>
          <cell r="G36" t="e">
            <v>#REF!</v>
          </cell>
          <cell r="H36" t="e">
            <v>#REF!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R36">
            <v>11506</v>
          </cell>
          <cell r="S36">
            <v>12120</v>
          </cell>
          <cell r="T36">
            <v>12352</v>
          </cell>
          <cell r="U36" t="e">
            <v>#REF!</v>
          </cell>
          <cell r="V36">
            <v>11737</v>
          </cell>
          <cell r="W36" t="e">
            <v>#REF!</v>
          </cell>
          <cell r="X36">
            <v>11920</v>
          </cell>
          <cell r="Y36">
            <v>12028</v>
          </cell>
          <cell r="Z36">
            <v>12025</v>
          </cell>
          <cell r="AA36">
            <v>13062</v>
          </cell>
          <cell r="AB36">
            <v>13223</v>
          </cell>
          <cell r="AF36">
            <v>6415</v>
          </cell>
          <cell r="AG36">
            <v>5937</v>
          </cell>
          <cell r="AH36">
            <v>6349</v>
          </cell>
          <cell r="AI36" t="e">
            <v>#REF!</v>
          </cell>
          <cell r="AJ36">
            <v>6158</v>
          </cell>
          <cell r="AK36">
            <v>5579</v>
          </cell>
          <cell r="AL36">
            <v>5461</v>
          </cell>
          <cell r="AM36" t="e">
            <v>#REF!</v>
          </cell>
          <cell r="AN36">
            <v>5925</v>
          </cell>
          <cell r="AO36">
            <v>5995</v>
          </cell>
          <cell r="AP36">
            <v>5683</v>
          </cell>
          <cell r="AQ36" t="e">
            <v>#REF!</v>
          </cell>
          <cell r="AR36">
            <v>5753</v>
          </cell>
          <cell r="AS36">
            <v>6255</v>
          </cell>
          <cell r="AT36">
            <v>6766</v>
          </cell>
          <cell r="AU36">
            <v>6755</v>
          </cell>
          <cell r="AV36">
            <v>5896</v>
          </cell>
          <cell r="AW36">
            <v>5937</v>
          </cell>
          <cell r="AX36">
            <v>6273</v>
          </cell>
        </row>
        <row r="37">
          <cell r="C37" t="str">
            <v xml:space="preserve">     (Sales Agency Incentive)</v>
          </cell>
          <cell r="D37" t="str">
            <v>　　(代理店手数料)</v>
          </cell>
          <cell r="E37">
            <v>4195</v>
          </cell>
          <cell r="F37">
            <v>5276</v>
          </cell>
          <cell r="G37">
            <v>5777</v>
          </cell>
          <cell r="H37">
            <v>7441</v>
          </cell>
          <cell r="I37">
            <v>8040</v>
          </cell>
          <cell r="J37">
            <v>6306</v>
          </cell>
          <cell r="K37">
            <v>6469</v>
          </cell>
          <cell r="L37">
            <v>6476</v>
          </cell>
          <cell r="M37">
            <v>6299</v>
          </cell>
          <cell r="N37">
            <v>5698</v>
          </cell>
          <cell r="T37">
            <v>3152</v>
          </cell>
          <cell r="U37">
            <v>3317</v>
          </cell>
          <cell r="V37">
            <v>3539</v>
          </cell>
          <cell r="W37">
            <v>2937</v>
          </cell>
          <cell r="AF37">
            <v>1550</v>
          </cell>
          <cell r="AG37">
            <v>1602</v>
          </cell>
          <cell r="AH37">
            <v>1662</v>
          </cell>
          <cell r="AI37">
            <v>1655</v>
          </cell>
          <cell r="AJ37">
            <v>1800</v>
          </cell>
          <cell r="AK37">
            <v>1739</v>
          </cell>
          <cell r="AL37">
            <v>1546</v>
          </cell>
          <cell r="AM37">
            <v>1391</v>
          </cell>
          <cell r="AN37">
            <v>1603</v>
          </cell>
          <cell r="AO37">
            <v>1603</v>
          </cell>
          <cell r="AP37">
            <v>1527</v>
          </cell>
          <cell r="AQ37">
            <v>1566</v>
          </cell>
        </row>
        <row r="38">
          <cell r="C38" t="str">
            <v xml:space="preserve">     (Sales Promotion)</v>
          </cell>
          <cell r="D38" t="str">
            <v>　　(販売促進費)</v>
          </cell>
          <cell r="E38">
            <v>1481</v>
          </cell>
          <cell r="F38">
            <v>1494</v>
          </cell>
          <cell r="G38">
            <v>1973</v>
          </cell>
          <cell r="H38">
            <v>2097</v>
          </cell>
          <cell r="I38">
            <v>3427</v>
          </cell>
          <cell r="J38">
            <v>2213</v>
          </cell>
          <cell r="K38">
            <v>2220</v>
          </cell>
          <cell r="L38">
            <v>1229</v>
          </cell>
          <cell r="M38">
            <v>1149</v>
          </cell>
          <cell r="N38">
            <v>1612</v>
          </cell>
        </row>
        <row r="39">
          <cell r="C39" t="str">
            <v xml:space="preserve">     (Advertising Expenses)</v>
          </cell>
          <cell r="D39" t="str">
            <v>　　(広告宣伝費)</v>
          </cell>
          <cell r="E39">
            <v>3574</v>
          </cell>
          <cell r="F39">
            <v>3855</v>
          </cell>
          <cell r="G39">
            <v>5371</v>
          </cell>
          <cell r="H39">
            <v>5513</v>
          </cell>
          <cell r="I39">
            <v>3302</v>
          </cell>
          <cell r="J39">
            <v>4215</v>
          </cell>
          <cell r="K39">
            <v>3979</v>
          </cell>
          <cell r="L39">
            <v>3974</v>
          </cell>
          <cell r="M39">
            <v>3942</v>
          </cell>
          <cell r="N39">
            <v>4394</v>
          </cell>
          <cell r="T39">
            <v>2318</v>
          </cell>
          <cell r="U39">
            <v>1661</v>
          </cell>
          <cell r="V39">
            <v>1988</v>
          </cell>
          <cell r="W39">
            <v>1986</v>
          </cell>
          <cell r="AF39">
            <v>1377</v>
          </cell>
          <cell r="AG39">
            <v>941</v>
          </cell>
          <cell r="AH39">
            <v>1302</v>
          </cell>
          <cell r="AI39">
            <v>359</v>
          </cell>
          <cell r="AJ39">
            <v>1155</v>
          </cell>
          <cell r="AK39">
            <v>833</v>
          </cell>
          <cell r="AL39">
            <v>1128</v>
          </cell>
          <cell r="AM39">
            <v>858</v>
          </cell>
          <cell r="AN39">
            <v>981</v>
          </cell>
          <cell r="AO39">
            <v>981</v>
          </cell>
          <cell r="AP39">
            <v>1188</v>
          </cell>
          <cell r="AQ39">
            <v>792</v>
          </cell>
        </row>
        <row r="42">
          <cell r="C42" t="str">
            <v>Operating Profit</v>
          </cell>
          <cell r="D42" t="str">
            <v>営業利益</v>
          </cell>
          <cell r="E42">
            <v>7813</v>
          </cell>
          <cell r="F42">
            <v>10627</v>
          </cell>
          <cell r="G42">
            <v>7578</v>
          </cell>
          <cell r="H42">
            <v>-3023</v>
          </cell>
          <cell r="I42">
            <v>-2050</v>
          </cell>
          <cell r="J42">
            <v>1665</v>
          </cell>
          <cell r="K42">
            <v>486</v>
          </cell>
          <cell r="L42">
            <v>3086</v>
          </cell>
          <cell r="M42">
            <v>2518</v>
          </cell>
          <cell r="N42">
            <v>3109</v>
          </cell>
          <cell r="O42">
            <v>4100</v>
          </cell>
          <cell r="P42">
            <v>2000</v>
          </cell>
          <cell r="R42">
            <v>1932</v>
          </cell>
          <cell r="S42">
            <v>-267</v>
          </cell>
          <cell r="T42">
            <v>-360</v>
          </cell>
          <cell r="U42">
            <v>846</v>
          </cell>
          <cell r="V42">
            <v>73</v>
          </cell>
          <cell r="W42">
            <v>3013</v>
          </cell>
          <cell r="X42">
            <v>1714</v>
          </cell>
          <cell r="Y42">
            <v>1715</v>
          </cell>
          <cell r="Z42">
            <v>1716</v>
          </cell>
          <cell r="AA42">
            <v>1717</v>
          </cell>
          <cell r="AB42">
            <v>1718</v>
          </cell>
          <cell r="AF42">
            <v>113</v>
          </cell>
          <cell r="AG42">
            <v>-473</v>
          </cell>
          <cell r="AH42">
            <v>82</v>
          </cell>
          <cell r="AI42">
            <v>764</v>
          </cell>
          <cell r="AJ42">
            <v>-1466</v>
          </cell>
          <cell r="AK42">
            <v>1539</v>
          </cell>
          <cell r="AL42">
            <v>1848</v>
          </cell>
          <cell r="AM42">
            <v>1165</v>
          </cell>
          <cell r="AN42">
            <v>986</v>
          </cell>
          <cell r="AO42">
            <v>728</v>
          </cell>
          <cell r="AP42">
            <v>955</v>
          </cell>
          <cell r="AQ42">
            <v>-151</v>
          </cell>
          <cell r="AR42">
            <v>994</v>
          </cell>
          <cell r="AS42">
            <v>1046</v>
          </cell>
          <cell r="AT42">
            <v>793</v>
          </cell>
          <cell r="AU42">
            <v>276</v>
          </cell>
          <cell r="AV42">
            <v>1973</v>
          </cell>
          <cell r="AW42">
            <v>1801</v>
          </cell>
          <cell r="AX42">
            <v>1518</v>
          </cell>
          <cell r="AY42">
            <v>-1192</v>
          </cell>
        </row>
        <row r="43">
          <cell r="C43" t="str">
            <v xml:space="preserve">     YoY</v>
          </cell>
          <cell r="D43" t="str">
            <v>　　前年度比</v>
          </cell>
          <cell r="F43">
            <v>0.36016894918725195</v>
          </cell>
          <cell r="G43">
            <v>-0.28691069916251055</v>
          </cell>
          <cell r="H43" t="str">
            <v>NA</v>
          </cell>
          <cell r="I43" t="str">
            <v>NA</v>
          </cell>
          <cell r="J43" t="str">
            <v>NA</v>
          </cell>
          <cell r="K43">
            <v>-0.70810810810810809</v>
          </cell>
          <cell r="L43">
            <v>5.3497942386831276</v>
          </cell>
          <cell r="M43">
            <v>-0.18405703175631882</v>
          </cell>
          <cell r="N43">
            <v>0.23471008737092935</v>
          </cell>
          <cell r="O43">
            <v>0.31875201029269862</v>
          </cell>
          <cell r="P43">
            <v>-0.51219512195121952</v>
          </cell>
          <cell r="T43" t="str">
            <v>NA</v>
          </cell>
          <cell r="U43" t="str">
            <v>NA</v>
          </cell>
          <cell r="V43" t="str">
            <v>NA</v>
          </cell>
          <cell r="W43">
            <v>2.561465721040189</v>
          </cell>
          <cell r="X43" t="str">
            <v>-</v>
          </cell>
          <cell r="Y43" t="str">
            <v>-</v>
          </cell>
          <cell r="Z43" t="str">
            <v>-</v>
          </cell>
          <cell r="AA43" t="str">
            <v>-</v>
          </cell>
          <cell r="AB43" t="str">
            <v>-</v>
          </cell>
          <cell r="AJ43" t="str">
            <v>NA</v>
          </cell>
          <cell r="AK43" t="str">
            <v>NA</v>
          </cell>
          <cell r="AL43" t="str">
            <v>NA</v>
          </cell>
          <cell r="AM43">
            <v>0.52486910994764391</v>
          </cell>
          <cell r="AN43" t="str">
            <v>NA</v>
          </cell>
          <cell r="AO43">
            <v>-0.52696556205328138</v>
          </cell>
          <cell r="AP43">
            <v>-0.48322510822510822</v>
          </cell>
          <cell r="AQ43" t="str">
            <v>NA</v>
          </cell>
          <cell r="AR43">
            <v>8.113590263691739E-3</v>
          </cell>
          <cell r="AS43">
            <v>0.43681318681318682</v>
          </cell>
          <cell r="AT43">
            <v>-0.16963350785340314</v>
          </cell>
          <cell r="AU43" t="str">
            <v>NA</v>
          </cell>
          <cell r="AV43">
            <v>0.98490945674044261</v>
          </cell>
          <cell r="AW43">
            <v>0.72179732313575529</v>
          </cell>
          <cell r="AX43">
            <v>0.91424968474148804</v>
          </cell>
          <cell r="AY43" t="str">
            <v>-</v>
          </cell>
        </row>
        <row r="44">
          <cell r="C44" t="str">
            <v>Recurring Profit</v>
          </cell>
          <cell r="D44" t="str">
            <v>経常利益</v>
          </cell>
          <cell r="E44">
            <v>6980</v>
          </cell>
          <cell r="F44">
            <v>9845</v>
          </cell>
          <cell r="G44">
            <v>7620</v>
          </cell>
          <cell r="H44">
            <v>-3260</v>
          </cell>
          <cell r="I44">
            <v>-1945</v>
          </cell>
          <cell r="J44">
            <v>1152</v>
          </cell>
          <cell r="K44">
            <v>-272</v>
          </cell>
          <cell r="L44">
            <v>2665</v>
          </cell>
          <cell r="M44">
            <v>2346</v>
          </cell>
          <cell r="N44">
            <v>4088</v>
          </cell>
          <cell r="O44">
            <v>4700</v>
          </cell>
          <cell r="P44">
            <v>2100</v>
          </cell>
          <cell r="R44">
            <v>1729</v>
          </cell>
          <cell r="S44">
            <v>-577</v>
          </cell>
          <cell r="T44">
            <v>-423</v>
          </cell>
          <cell r="U44">
            <v>151</v>
          </cell>
          <cell r="V44">
            <v>-223</v>
          </cell>
          <cell r="W44">
            <v>2888</v>
          </cell>
          <cell r="X44">
            <v>873</v>
          </cell>
          <cell r="Y44">
            <v>873</v>
          </cell>
          <cell r="Z44">
            <v>873</v>
          </cell>
          <cell r="AA44">
            <v>873</v>
          </cell>
          <cell r="AB44">
            <v>873</v>
          </cell>
          <cell r="AF44">
            <v>-18</v>
          </cell>
          <cell r="AG44">
            <v>-405</v>
          </cell>
          <cell r="AH44">
            <v>-467</v>
          </cell>
          <cell r="AI44">
            <v>618</v>
          </cell>
          <cell r="AJ44">
            <v>-1782</v>
          </cell>
          <cell r="AK44">
            <v>1559</v>
          </cell>
          <cell r="AL44">
            <v>1809</v>
          </cell>
          <cell r="AM44">
            <v>1079</v>
          </cell>
          <cell r="AN44">
            <v>1001</v>
          </cell>
          <cell r="AO44">
            <v>-128</v>
          </cell>
          <cell r="AP44">
            <v>1153</v>
          </cell>
          <cell r="AQ44">
            <v>320</v>
          </cell>
          <cell r="AR44">
            <v>1252</v>
          </cell>
          <cell r="AS44">
            <v>1264</v>
          </cell>
          <cell r="AT44">
            <v>1006</v>
          </cell>
          <cell r="AU44">
            <v>567</v>
          </cell>
          <cell r="AV44">
            <v>2130</v>
          </cell>
          <cell r="AW44">
            <v>2018</v>
          </cell>
          <cell r="AX44">
            <v>1726</v>
          </cell>
          <cell r="AY44">
            <v>-1174</v>
          </cell>
        </row>
        <row r="45">
          <cell r="C45" t="str">
            <v xml:space="preserve">     YoY</v>
          </cell>
          <cell r="D45" t="str">
            <v>　　前年度比</v>
          </cell>
          <cell r="F45">
            <v>0.41045845272206294</v>
          </cell>
          <cell r="G45">
            <v>-0.22600304723209752</v>
          </cell>
          <cell r="H45" t="str">
            <v>NA</v>
          </cell>
          <cell r="I45" t="str">
            <v>NA</v>
          </cell>
          <cell r="J45" t="str">
            <v>NA</v>
          </cell>
          <cell r="K45" t="str">
            <v>NA</v>
          </cell>
          <cell r="L45" t="str">
            <v>NA</v>
          </cell>
          <cell r="M45">
            <v>-0.11969981238273919</v>
          </cell>
          <cell r="N45">
            <v>0.74254049445865311</v>
          </cell>
          <cell r="O45">
            <v>0.14970645792563597</v>
          </cell>
          <cell r="P45">
            <v>-0.55319148936170215</v>
          </cell>
          <cell r="T45" t="str">
            <v>NA</v>
          </cell>
          <cell r="U45" t="str">
            <v>NA</v>
          </cell>
          <cell r="V45" t="str">
            <v>NA</v>
          </cell>
          <cell r="W45" t="str">
            <v>-</v>
          </cell>
          <cell r="AJ45" t="str">
            <v>NA</v>
          </cell>
          <cell r="AK45" t="str">
            <v>NA</v>
          </cell>
          <cell r="AL45" t="str">
            <v>NA</v>
          </cell>
          <cell r="AM45">
            <v>0.74595469255663427</v>
          </cell>
          <cell r="AN45" t="str">
            <v>NA</v>
          </cell>
          <cell r="AO45" t="str">
            <v>NA</v>
          </cell>
          <cell r="AP45">
            <v>-0.36263128800442235</v>
          </cell>
          <cell r="AQ45">
            <v>-0.70342910101946243</v>
          </cell>
          <cell r="AR45">
            <v>0.25074925074925081</v>
          </cell>
          <cell r="AS45">
            <v>-10.875</v>
          </cell>
          <cell r="AT45">
            <v>-0.12749349522983522</v>
          </cell>
          <cell r="AU45">
            <v>0.77187500000000009</v>
          </cell>
          <cell r="AV45">
            <v>0.70127795527156556</v>
          </cell>
          <cell r="AW45">
            <v>0.59651898734177222</v>
          </cell>
          <cell r="AX45">
            <v>0.71570576540755471</v>
          </cell>
          <cell r="AY45" t="str">
            <v>-</v>
          </cell>
        </row>
        <row r="46">
          <cell r="C46" t="str">
            <v xml:space="preserve">  Extraordinary Gain</v>
          </cell>
          <cell r="D46" t="str">
            <v xml:space="preserve">  特別利益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53</v>
          </cell>
          <cell r="K46">
            <v>204</v>
          </cell>
          <cell r="L46">
            <v>158</v>
          </cell>
          <cell r="M46">
            <v>6</v>
          </cell>
          <cell r="N46">
            <v>0</v>
          </cell>
          <cell r="T46">
            <v>204</v>
          </cell>
          <cell r="U46">
            <v>0</v>
          </cell>
          <cell r="V46">
            <v>15</v>
          </cell>
          <cell r="W46">
            <v>143</v>
          </cell>
          <cell r="AF46">
            <v>0</v>
          </cell>
          <cell r="AG46">
            <v>204</v>
          </cell>
          <cell r="AH46">
            <v>0</v>
          </cell>
          <cell r="AI46">
            <v>0</v>
          </cell>
          <cell r="AJ46">
            <v>15</v>
          </cell>
          <cell r="AK46">
            <v>0</v>
          </cell>
          <cell r="AL46">
            <v>0</v>
          </cell>
          <cell r="AM46">
            <v>143</v>
          </cell>
          <cell r="AN46">
            <v>13</v>
          </cell>
          <cell r="AO46">
            <v>-13</v>
          </cell>
          <cell r="AP46">
            <v>6</v>
          </cell>
          <cell r="AQ46">
            <v>0</v>
          </cell>
          <cell r="AR46">
            <v>9</v>
          </cell>
          <cell r="AS46">
            <v>-9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</row>
        <row r="47">
          <cell r="C47" t="str">
            <v xml:space="preserve">  Extraordinary Loss</v>
          </cell>
          <cell r="D47" t="str">
            <v xml:space="preserve">  特別損失</v>
          </cell>
          <cell r="E47">
            <v>1472</v>
          </cell>
          <cell r="F47">
            <v>247</v>
          </cell>
          <cell r="G47">
            <v>1070</v>
          </cell>
          <cell r="H47">
            <v>52</v>
          </cell>
          <cell r="I47">
            <v>186</v>
          </cell>
          <cell r="J47">
            <v>512</v>
          </cell>
          <cell r="K47">
            <v>878</v>
          </cell>
          <cell r="L47">
            <v>381</v>
          </cell>
          <cell r="M47">
            <v>377</v>
          </cell>
          <cell r="N47">
            <v>1345</v>
          </cell>
          <cell r="T47">
            <v>34</v>
          </cell>
          <cell r="U47">
            <v>844</v>
          </cell>
          <cell r="V47">
            <v>32</v>
          </cell>
          <cell r="W47">
            <v>349</v>
          </cell>
          <cell r="AF47">
            <v>0</v>
          </cell>
          <cell r="AG47">
            <v>34</v>
          </cell>
          <cell r="AH47">
            <v>680</v>
          </cell>
          <cell r="AI47">
            <v>164</v>
          </cell>
          <cell r="AJ47">
            <v>0</v>
          </cell>
          <cell r="AK47">
            <v>32</v>
          </cell>
          <cell r="AL47">
            <v>0</v>
          </cell>
          <cell r="AM47">
            <v>349</v>
          </cell>
          <cell r="AN47">
            <v>197</v>
          </cell>
          <cell r="AO47">
            <v>115</v>
          </cell>
          <cell r="AP47">
            <v>21</v>
          </cell>
          <cell r="AQ47">
            <v>44</v>
          </cell>
          <cell r="AR47">
            <v>8</v>
          </cell>
          <cell r="AS47">
            <v>807</v>
          </cell>
          <cell r="AT47">
            <v>459</v>
          </cell>
          <cell r="AU47">
            <v>71</v>
          </cell>
          <cell r="AV47">
            <v>332</v>
          </cell>
          <cell r="AW47">
            <v>302</v>
          </cell>
          <cell r="AX47">
            <v>16</v>
          </cell>
        </row>
        <row r="49">
          <cell r="C49" t="str">
            <v>Pretax Profit</v>
          </cell>
          <cell r="D49" t="str">
            <v>税引前利益</v>
          </cell>
          <cell r="E49">
            <v>5507</v>
          </cell>
          <cell r="F49">
            <v>9597</v>
          </cell>
          <cell r="G49">
            <v>6550</v>
          </cell>
          <cell r="H49">
            <v>-3312</v>
          </cell>
          <cell r="I49">
            <v>-2131</v>
          </cell>
          <cell r="J49">
            <v>693</v>
          </cell>
          <cell r="K49">
            <v>-946</v>
          </cell>
          <cell r="L49">
            <v>2442</v>
          </cell>
          <cell r="M49">
            <v>1975</v>
          </cell>
          <cell r="N49">
            <v>2743</v>
          </cell>
          <cell r="T49">
            <v>-253</v>
          </cell>
          <cell r="U49">
            <v>-693</v>
          </cell>
          <cell r="V49">
            <v>-240</v>
          </cell>
          <cell r="W49">
            <v>2682</v>
          </cell>
          <cell r="AF49">
            <v>-18</v>
          </cell>
          <cell r="AG49">
            <v>-235</v>
          </cell>
          <cell r="AH49">
            <v>-1147</v>
          </cell>
          <cell r="AI49">
            <v>454</v>
          </cell>
          <cell r="AJ49">
            <v>-1767</v>
          </cell>
          <cell r="AK49">
            <v>1527</v>
          </cell>
          <cell r="AL49">
            <v>1809</v>
          </cell>
          <cell r="AM49">
            <v>873</v>
          </cell>
          <cell r="AN49">
            <v>818</v>
          </cell>
          <cell r="AO49">
            <v>-257</v>
          </cell>
          <cell r="AP49">
            <v>1138</v>
          </cell>
          <cell r="AQ49">
            <v>276</v>
          </cell>
          <cell r="AR49">
            <v>1252</v>
          </cell>
          <cell r="AS49">
            <v>448</v>
          </cell>
          <cell r="AT49">
            <v>547</v>
          </cell>
          <cell r="AU49">
            <v>496</v>
          </cell>
          <cell r="AV49">
            <v>1798</v>
          </cell>
          <cell r="AW49">
            <v>1716</v>
          </cell>
          <cell r="AX49">
            <v>1710</v>
          </cell>
        </row>
        <row r="50">
          <cell r="C50" t="str">
            <v>Taxes</v>
          </cell>
          <cell r="D50" t="str">
            <v>法人税等</v>
          </cell>
          <cell r="E50">
            <v>3</v>
          </cell>
          <cell r="F50">
            <v>15</v>
          </cell>
          <cell r="G50">
            <v>89</v>
          </cell>
          <cell r="H50">
            <v>35</v>
          </cell>
          <cell r="I50">
            <v>9</v>
          </cell>
          <cell r="J50">
            <v>145</v>
          </cell>
          <cell r="K50">
            <v>98</v>
          </cell>
          <cell r="L50">
            <v>186</v>
          </cell>
          <cell r="M50">
            <v>120</v>
          </cell>
          <cell r="N50">
            <v>547</v>
          </cell>
          <cell r="T50">
            <v>115</v>
          </cell>
          <cell r="U50">
            <v>-17</v>
          </cell>
          <cell r="V50">
            <v>151</v>
          </cell>
          <cell r="W50">
            <v>35</v>
          </cell>
          <cell r="AF50">
            <v>64</v>
          </cell>
          <cell r="AG50">
            <v>51</v>
          </cell>
          <cell r="AH50">
            <v>25</v>
          </cell>
          <cell r="AI50">
            <v>-42</v>
          </cell>
          <cell r="AJ50">
            <v>82</v>
          </cell>
          <cell r="AK50">
            <v>69</v>
          </cell>
          <cell r="AL50">
            <v>48</v>
          </cell>
          <cell r="AM50">
            <v>-13</v>
          </cell>
          <cell r="AN50">
            <v>-36</v>
          </cell>
          <cell r="AO50">
            <v>61</v>
          </cell>
          <cell r="AP50">
            <v>43</v>
          </cell>
          <cell r="AQ50">
            <v>52</v>
          </cell>
          <cell r="AR50">
            <v>116</v>
          </cell>
          <cell r="AS50">
            <v>115</v>
          </cell>
          <cell r="AT50">
            <v>190</v>
          </cell>
          <cell r="AU50">
            <v>126</v>
          </cell>
          <cell r="AV50">
            <v>80</v>
          </cell>
          <cell r="AW50">
            <v>138</v>
          </cell>
          <cell r="AX50">
            <v>164</v>
          </cell>
        </row>
        <row r="51">
          <cell r="C51" t="str">
            <v xml:space="preserve">  Tax Rate</v>
          </cell>
          <cell r="D51" t="str">
            <v xml:space="preserve">   税率</v>
          </cell>
          <cell r="E51">
            <v>5.4476121300163429E-4</v>
          </cell>
          <cell r="F51">
            <v>1.5629884338855893E-3</v>
          </cell>
          <cell r="G51">
            <v>1.3587786259541984E-2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7.6167076167076173E-2</v>
          </cell>
          <cell r="M51">
            <v>6.0759493670886074E-2</v>
          </cell>
          <cell r="N51">
            <v>0.1994166970470288</v>
          </cell>
        </row>
        <row r="53">
          <cell r="C53" t="str">
            <v>Net Proft</v>
          </cell>
          <cell r="D53" t="str">
            <v>当期利益</v>
          </cell>
          <cell r="E53">
            <v>3985</v>
          </cell>
          <cell r="F53">
            <v>9581</v>
          </cell>
          <cell r="G53">
            <v>6460</v>
          </cell>
          <cell r="H53">
            <v>-3348</v>
          </cell>
          <cell r="I53">
            <v>-2141</v>
          </cell>
          <cell r="J53">
            <v>538</v>
          </cell>
          <cell r="K53">
            <v>-1072</v>
          </cell>
          <cell r="L53">
            <v>2203</v>
          </cell>
          <cell r="M53">
            <v>1815</v>
          </cell>
          <cell r="N53">
            <v>2020</v>
          </cell>
          <cell r="O53">
            <v>2300</v>
          </cell>
          <cell r="P53">
            <v>1200</v>
          </cell>
          <cell r="R53">
            <v>1400</v>
          </cell>
          <cell r="S53">
            <v>-862</v>
          </cell>
          <cell r="T53">
            <v>-395</v>
          </cell>
          <cell r="U53">
            <v>-677</v>
          </cell>
          <cell r="V53">
            <v>-442</v>
          </cell>
          <cell r="W53">
            <v>2645</v>
          </cell>
          <cell r="X53">
            <v>535</v>
          </cell>
          <cell r="Y53">
            <v>535</v>
          </cell>
          <cell r="Z53">
            <v>535</v>
          </cell>
          <cell r="AA53">
            <v>535</v>
          </cell>
          <cell r="AB53">
            <v>535</v>
          </cell>
          <cell r="AF53">
            <v>-102</v>
          </cell>
          <cell r="AG53">
            <v>-293</v>
          </cell>
          <cell r="AH53">
            <v>-1191</v>
          </cell>
          <cell r="AI53">
            <v>514</v>
          </cell>
          <cell r="AJ53">
            <v>-1880</v>
          </cell>
          <cell r="AK53">
            <v>1438</v>
          </cell>
          <cell r="AL53">
            <v>1746</v>
          </cell>
          <cell r="AM53">
            <v>899</v>
          </cell>
          <cell r="AN53">
            <v>874</v>
          </cell>
          <cell r="AO53">
            <v>-339</v>
          </cell>
          <cell r="AP53">
            <v>1079</v>
          </cell>
          <cell r="AQ53">
            <v>-80</v>
          </cell>
          <cell r="AR53">
            <v>1092</v>
          </cell>
          <cell r="AS53">
            <v>300</v>
          </cell>
          <cell r="AT53">
            <v>286</v>
          </cell>
          <cell r="AU53">
            <v>342</v>
          </cell>
          <cell r="AV53">
            <v>1695</v>
          </cell>
          <cell r="AW53">
            <v>1534</v>
          </cell>
          <cell r="AX53">
            <v>1484</v>
          </cell>
          <cell r="AY53">
            <v>-2413</v>
          </cell>
        </row>
        <row r="54">
          <cell r="C54" t="str">
            <v xml:space="preserve">     YoY</v>
          </cell>
          <cell r="D54" t="str">
            <v>　　前年度比</v>
          </cell>
          <cell r="F54">
            <v>1.4042659974905898</v>
          </cell>
          <cell r="G54">
            <v>-0.32574887798768393</v>
          </cell>
          <cell r="H54" t="str">
            <v>NA</v>
          </cell>
          <cell r="I54" t="str">
            <v>NA</v>
          </cell>
          <cell r="J54" t="str">
            <v>NA</v>
          </cell>
          <cell r="K54" t="str">
            <v>NA</v>
          </cell>
          <cell r="L54" t="str">
            <v>NA</v>
          </cell>
          <cell r="M54">
            <v>-0.17612346799818435</v>
          </cell>
          <cell r="N54">
            <v>0.11294765840220378</v>
          </cell>
          <cell r="O54">
            <v>0.13861386138613851</v>
          </cell>
          <cell r="P54">
            <v>-0.47826086956521741</v>
          </cell>
          <cell r="T54" t="str">
            <v>NA</v>
          </cell>
          <cell r="U54" t="str">
            <v>NA</v>
          </cell>
          <cell r="V54" t="str">
            <v>NA</v>
          </cell>
          <cell r="W54" t="str">
            <v>NA</v>
          </cell>
          <cell r="X54" t="str">
            <v>NA</v>
          </cell>
          <cell r="Y54" t="str">
            <v>NA</v>
          </cell>
          <cell r="Z54" t="str">
            <v>NA</v>
          </cell>
          <cell r="AA54" t="str">
            <v>NA</v>
          </cell>
          <cell r="AB54" t="str">
            <v>NA</v>
          </cell>
          <cell r="AJ54" t="str">
            <v>NA</v>
          </cell>
          <cell r="AK54" t="str">
            <v>NA</v>
          </cell>
          <cell r="AL54" t="str">
            <v>NA</v>
          </cell>
          <cell r="AM54">
            <v>0.74902723735408561</v>
          </cell>
          <cell r="AN54" t="str">
            <v>NA</v>
          </cell>
          <cell r="AO54" t="str">
            <v>NA</v>
          </cell>
          <cell r="AP54">
            <v>-0.38201603665521189</v>
          </cell>
          <cell r="AQ54" t="str">
            <v>NA</v>
          </cell>
          <cell r="AR54">
            <v>0.24942791762013727</v>
          </cell>
          <cell r="AS54" t="str">
            <v>NA</v>
          </cell>
          <cell r="AT54">
            <v>-0.73493975903614461</v>
          </cell>
          <cell r="AU54" t="str">
            <v>NA</v>
          </cell>
          <cell r="AV54">
            <v>0.55219780219780223</v>
          </cell>
          <cell r="AW54">
            <v>4.1133333333333333</v>
          </cell>
          <cell r="AX54">
            <v>4.1888111888111892</v>
          </cell>
          <cell r="AY54" t="str">
            <v>-</v>
          </cell>
        </row>
        <row r="56">
          <cell r="C56" t="str">
            <v>EPS</v>
          </cell>
          <cell r="D56" t="str">
            <v>EPS</v>
          </cell>
          <cell r="E56">
            <v>47941.579846490698</v>
          </cell>
          <cell r="F56">
            <v>115264.31029089772</v>
          </cell>
          <cell r="G56">
            <v>77717.090541613536</v>
          </cell>
          <cell r="H56">
            <v>-40278.145376675246</v>
          </cell>
          <cell r="I56">
            <v>-21383.911627814068</v>
          </cell>
          <cell r="J56">
            <v>5373.4443978346417</v>
          </cell>
          <cell r="K56">
            <v>-10706.937536205829</v>
          </cell>
          <cell r="L56">
            <v>15275.062057106405</v>
          </cell>
          <cell r="M56">
            <v>12584.765153721346</v>
          </cell>
          <cell r="N56">
            <v>14006.184909375823</v>
          </cell>
          <cell r="O56">
            <v>15947.63628295267</v>
          </cell>
          <cell r="P56">
            <v>8320.5058867579137</v>
          </cell>
        </row>
        <row r="57">
          <cell r="C57" t="str">
            <v>Dividend/Share</v>
          </cell>
          <cell r="D57" t="str">
            <v>配当金/株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2000</v>
          </cell>
          <cell r="M57">
            <v>3000</v>
          </cell>
          <cell r="N57">
            <v>2000</v>
          </cell>
          <cell r="O57">
            <v>2000</v>
          </cell>
          <cell r="P57">
            <v>2000</v>
          </cell>
        </row>
        <row r="61">
          <cell r="L61" t="str">
            <v>P/E</v>
          </cell>
        </row>
      </sheetData>
      <sheetData sheetId="1"/>
      <sheetData sheetId="2"/>
      <sheetData sheetId="3"/>
      <sheetData sheetId="4"/>
      <sheetData sheetId="5"/>
      <sheetData sheetId="6">
        <row r="5">
          <cell r="C5" t="str">
            <v>WOWOW(4839)：</v>
          </cell>
        </row>
        <row r="9">
          <cell r="C9" t="str">
            <v>(JPY mn)</v>
          </cell>
          <cell r="D9" t="str">
            <v>(百万円)</v>
          </cell>
          <cell r="E9" t="str">
            <v>F01</v>
          </cell>
          <cell r="F9" t="str">
            <v>F01</v>
          </cell>
          <cell r="G9" t="str">
            <v>F02</v>
          </cell>
          <cell r="H9" t="str">
            <v>F03</v>
          </cell>
          <cell r="I9" t="str">
            <v>F04</v>
          </cell>
          <cell r="J9" t="str">
            <v>F05</v>
          </cell>
          <cell r="K9" t="str">
            <v>F06</v>
          </cell>
          <cell r="L9" t="str">
            <v>F07</v>
          </cell>
          <cell r="M9" t="str">
            <v>F08</v>
          </cell>
          <cell r="N9" t="str">
            <v>F09</v>
          </cell>
          <cell r="O9" t="str">
            <v>F10</v>
          </cell>
          <cell r="P9" t="str">
            <v>F11Ce</v>
          </cell>
          <cell r="Q9" t="str">
            <v>F11e</v>
          </cell>
          <cell r="R9" t="str">
            <v>F12e</v>
          </cell>
          <cell r="S9" t="str">
            <v>F13e</v>
          </cell>
        </row>
        <row r="10">
          <cell r="C10" t="str">
            <v>Total Subscribers (000)</v>
          </cell>
          <cell r="D10" t="str">
            <v>累計加入者(000s)</v>
          </cell>
          <cell r="E10">
            <v>2667.4139999999998</v>
          </cell>
          <cell r="F10">
            <v>2667.4139999999998</v>
          </cell>
          <cell r="G10">
            <v>2498.5239999999999</v>
          </cell>
          <cell r="H10">
            <v>2484.681</v>
          </cell>
          <cell r="I10">
            <v>2461.15</v>
          </cell>
          <cell r="J10">
            <v>2382.3429999999998</v>
          </cell>
          <cell r="K10">
            <v>2433.585</v>
          </cell>
          <cell r="L10">
            <v>2437.7640000000001</v>
          </cell>
          <cell r="M10">
            <v>2475.9769999999999</v>
          </cell>
          <cell r="N10">
            <v>2490.4659999999999</v>
          </cell>
          <cell r="O10">
            <v>2511.701</v>
          </cell>
          <cell r="P10">
            <v>2591.701</v>
          </cell>
          <cell r="Q10">
            <v>2595.34</v>
          </cell>
          <cell r="R10">
            <v>2720.34</v>
          </cell>
          <cell r="S10">
            <v>2800.34</v>
          </cell>
        </row>
        <row r="11">
          <cell r="C11" t="str">
            <v xml:space="preserve">   Analog</v>
          </cell>
          <cell r="D11" t="str">
            <v xml:space="preserve">  アナログ</v>
          </cell>
          <cell r="E11">
            <v>2479.2289999999998</v>
          </cell>
          <cell r="F11">
            <v>2479.2289999999998</v>
          </cell>
          <cell r="G11">
            <v>2205.623</v>
          </cell>
          <cell r="H11">
            <v>2079.7159999999999</v>
          </cell>
          <cell r="I11">
            <v>1861.81</v>
          </cell>
          <cell r="J11">
            <v>1549.6479999999999</v>
          </cell>
          <cell r="K11">
            <v>1268.7159999999999</v>
          </cell>
          <cell r="L11">
            <v>992.15300000000002</v>
          </cell>
          <cell r="M11">
            <v>741.23400000000004</v>
          </cell>
          <cell r="N11">
            <v>477.637</v>
          </cell>
          <cell r="O11">
            <v>149.36099999999999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</row>
        <row r="12">
          <cell r="C12" t="str">
            <v xml:space="preserve">   Digital</v>
          </cell>
          <cell r="D12" t="str">
            <v>　デジタル</v>
          </cell>
          <cell r="E12">
            <v>188.185</v>
          </cell>
          <cell r="F12">
            <v>188.185</v>
          </cell>
          <cell r="G12">
            <v>292.90100000000001</v>
          </cell>
          <cell r="H12">
            <v>404.96499999999997</v>
          </cell>
          <cell r="I12">
            <v>599.34</v>
          </cell>
          <cell r="J12">
            <v>832.69500000000005</v>
          </cell>
          <cell r="K12">
            <v>1164.8689999999999</v>
          </cell>
          <cell r="L12">
            <v>1445.6110000000001</v>
          </cell>
          <cell r="M12">
            <v>1734.7429999999999</v>
          </cell>
          <cell r="N12">
            <v>2012.829</v>
          </cell>
          <cell r="O12">
            <v>2362.34</v>
          </cell>
          <cell r="P12">
            <v>2591.701</v>
          </cell>
          <cell r="Q12">
            <v>2595.34</v>
          </cell>
          <cell r="R12">
            <v>2720.34</v>
          </cell>
          <cell r="S12">
            <v>2800.34</v>
          </cell>
        </row>
        <row r="13">
          <cell r="C13" t="str">
            <v>Net Additions</v>
          </cell>
          <cell r="D13" t="str">
            <v>純増数</v>
          </cell>
          <cell r="E13">
            <v>15.969999999999885</v>
          </cell>
          <cell r="F13">
            <v>15.969999999999885</v>
          </cell>
          <cell r="G13">
            <v>-168.88999999999976</v>
          </cell>
          <cell r="H13">
            <v>-13.843000000000188</v>
          </cell>
          <cell r="I13">
            <v>-23.530999999999892</v>
          </cell>
          <cell r="J13">
            <v>-78.807000000000016</v>
          </cell>
          <cell r="K13">
            <v>51.241999999999848</v>
          </cell>
          <cell r="L13">
            <v>4.1790000000003147</v>
          </cell>
          <cell r="M13">
            <v>38.212999999999852</v>
          </cell>
          <cell r="N13">
            <v>14.488999999999976</v>
          </cell>
          <cell r="O13">
            <v>21.235000000000184</v>
          </cell>
          <cell r="P13">
            <v>80</v>
          </cell>
          <cell r="Q13">
            <v>83.63900000000001</v>
          </cell>
          <cell r="R13">
            <v>125</v>
          </cell>
          <cell r="S13">
            <v>80</v>
          </cell>
        </row>
        <row r="14">
          <cell r="C14" t="str">
            <v xml:space="preserve">   Analog</v>
          </cell>
          <cell r="D14" t="str">
            <v xml:space="preserve">  アナログ</v>
          </cell>
          <cell r="E14">
            <v>-85.764000000000124</v>
          </cell>
          <cell r="F14">
            <v>-85.764000000000124</v>
          </cell>
          <cell r="G14">
            <v>-273.60599999999977</v>
          </cell>
          <cell r="H14">
            <v>-125.90700000000015</v>
          </cell>
          <cell r="I14">
            <v>-217.90599999999995</v>
          </cell>
          <cell r="J14">
            <v>-312.16200000000003</v>
          </cell>
          <cell r="K14">
            <v>-280.93200000000002</v>
          </cell>
          <cell r="L14">
            <v>-276.56299999999987</v>
          </cell>
          <cell r="M14">
            <v>-250.91899999999998</v>
          </cell>
          <cell r="N14">
            <v>-263.59700000000004</v>
          </cell>
          <cell r="O14">
            <v>-328.27600000000001</v>
          </cell>
          <cell r="P14">
            <v>-149</v>
          </cell>
          <cell r="Q14">
            <v>-149.36099999999999</v>
          </cell>
          <cell r="R14">
            <v>0</v>
          </cell>
          <cell r="S14">
            <v>0</v>
          </cell>
        </row>
        <row r="15">
          <cell r="C15" t="str">
            <v xml:space="preserve">   Digital</v>
          </cell>
          <cell r="D15" t="str">
            <v>　デジタル</v>
          </cell>
          <cell r="E15">
            <v>101.73400000000001</v>
          </cell>
          <cell r="F15">
            <v>101.73400000000001</v>
          </cell>
          <cell r="G15">
            <v>104.71600000000001</v>
          </cell>
          <cell r="H15">
            <v>112.06399999999996</v>
          </cell>
          <cell r="I15">
            <v>194.37500000000006</v>
          </cell>
          <cell r="J15">
            <v>233.35500000000002</v>
          </cell>
          <cell r="K15">
            <v>332.17399999999986</v>
          </cell>
          <cell r="L15">
            <v>280.74200000000019</v>
          </cell>
          <cell r="M15">
            <v>289.13199999999983</v>
          </cell>
          <cell r="N15">
            <v>278.08600000000001</v>
          </cell>
          <cell r="O15">
            <v>349.51100000000019</v>
          </cell>
          <cell r="P15">
            <v>229</v>
          </cell>
          <cell r="Q15">
            <v>233</v>
          </cell>
          <cell r="R15">
            <v>125</v>
          </cell>
          <cell r="S15">
            <v>80</v>
          </cell>
        </row>
        <row r="16">
          <cell r="C16" t="str">
            <v>Churn Rate</v>
          </cell>
          <cell r="D16" t="str">
            <v>解約率</v>
          </cell>
          <cell r="E16">
            <v>0.14205869004211055</v>
          </cell>
          <cell r="F16">
            <v>0.14205869004211055</v>
          </cell>
          <cell r="G16">
            <v>0.15160886561162754</v>
          </cell>
          <cell r="H16">
            <v>0.13064604004852298</v>
          </cell>
          <cell r="I16">
            <v>0.13914911366765262</v>
          </cell>
          <cell r="J16">
            <v>0.15050708238868105</v>
          </cell>
          <cell r="K16">
            <v>0.21081170648730629</v>
          </cell>
          <cell r="L16">
            <v>0.22810642390844915</v>
          </cell>
          <cell r="M16">
            <v>0.2548319091299277</v>
          </cell>
          <cell r="N16">
            <v>0.29783569447993269</v>
          </cell>
          <cell r="O16">
            <v>0.32068341580758902</v>
          </cell>
          <cell r="P16" t="str">
            <v>-</v>
          </cell>
          <cell r="Q16">
            <v>0.25748538145669875</v>
          </cell>
          <cell r="R16">
            <v>0.21700000000000003</v>
          </cell>
          <cell r="S16">
            <v>0.217</v>
          </cell>
        </row>
        <row r="18">
          <cell r="C18" t="str">
            <v>《Consolidated》</v>
          </cell>
          <cell r="D18" t="str">
            <v>《連結業績》</v>
          </cell>
        </row>
        <row r="19">
          <cell r="C19" t="str">
            <v>Sales</v>
          </cell>
          <cell r="D19" t="str">
            <v>売上高</v>
          </cell>
          <cell r="E19">
            <v>65343</v>
          </cell>
          <cell r="F19">
            <v>65343</v>
          </cell>
          <cell r="G19">
            <v>62998</v>
          </cell>
          <cell r="H19">
            <v>61610</v>
          </cell>
          <cell r="I19">
            <v>63900</v>
          </cell>
          <cell r="J19">
            <v>64113</v>
          </cell>
          <cell r="K19">
            <v>66296</v>
          </cell>
          <cell r="L19">
            <v>65419</v>
          </cell>
          <cell r="M19">
            <v>66924</v>
          </cell>
          <cell r="N19">
            <v>65514</v>
          </cell>
          <cell r="O19">
            <v>65930</v>
          </cell>
          <cell r="P19">
            <v>67000</v>
          </cell>
          <cell r="Q19">
            <v>66414.966358800011</v>
          </cell>
          <cell r="R19">
            <v>70361.351883864016</v>
          </cell>
          <cell r="S19">
            <v>73208.9655580572</v>
          </cell>
        </row>
        <row r="20">
          <cell r="C20" t="str">
            <v xml:space="preserve">     YoY</v>
          </cell>
          <cell r="D20" t="str">
            <v>　　YoY</v>
          </cell>
          <cell r="F20">
            <v>-3.58875472506619E-2</v>
          </cell>
          <cell r="G20">
            <v>-3.58875472506619E-2</v>
          </cell>
          <cell r="H20">
            <v>-2.2032445474459483E-2</v>
          </cell>
          <cell r="I20">
            <v>3.7169290699561763E-2</v>
          </cell>
          <cell r="J20">
            <v>3.3333333333334103E-3</v>
          </cell>
          <cell r="K20">
            <v>3.4049256780996018E-2</v>
          </cell>
          <cell r="L20">
            <v>-1.3228550742126255E-2</v>
          </cell>
          <cell r="M20">
            <v>2.3005548846665391E-2</v>
          </cell>
          <cell r="N20">
            <v>-2.1068674914828778E-2</v>
          </cell>
          <cell r="O20">
            <v>6.3497878316085554E-3</v>
          </cell>
          <cell r="P20">
            <v>1.6229334142272123E-2</v>
          </cell>
          <cell r="Q20">
            <v>7.3557767146976705E-3</v>
          </cell>
          <cell r="R20">
            <v>5.9420123827874427E-2</v>
          </cell>
          <cell r="S20">
            <v>4.0471275749410784E-2</v>
          </cell>
        </row>
        <row r="21">
          <cell r="C21" t="str">
            <v>Operating Profit</v>
          </cell>
          <cell r="D21" t="str">
            <v>営業利益</v>
          </cell>
          <cell r="E21">
            <v>-2050</v>
          </cell>
          <cell r="F21">
            <v>-2050</v>
          </cell>
          <cell r="G21">
            <v>1665</v>
          </cell>
          <cell r="H21">
            <v>486</v>
          </cell>
          <cell r="I21">
            <v>3086</v>
          </cell>
          <cell r="J21">
            <v>2518</v>
          </cell>
          <cell r="K21">
            <v>3109</v>
          </cell>
          <cell r="L21">
            <v>5448</v>
          </cell>
          <cell r="M21">
            <v>4018</v>
          </cell>
          <cell r="N21">
            <v>5561</v>
          </cell>
          <cell r="O21">
            <v>5631</v>
          </cell>
          <cell r="P21">
            <v>4000</v>
          </cell>
          <cell r="Q21">
            <v>4242.4427866946935</v>
          </cell>
          <cell r="R21">
            <v>5278.9511681240765</v>
          </cell>
          <cell r="S21">
            <v>8543.9961419083411</v>
          </cell>
        </row>
        <row r="22">
          <cell r="C22" t="str">
            <v xml:space="preserve">     YoY</v>
          </cell>
          <cell r="D22" t="str">
            <v>　　YoY</v>
          </cell>
          <cell r="I22">
            <v>-0.18405703175631882</v>
          </cell>
          <cell r="J22">
            <v>-0.18405703175631882</v>
          </cell>
          <cell r="K22">
            <v>0.23471008737092935</v>
          </cell>
          <cell r="L22">
            <v>0.75233193953039557</v>
          </cell>
          <cell r="M22">
            <v>-0.26248164464023493</v>
          </cell>
          <cell r="N22">
            <v>0.38402190144350423</v>
          </cell>
          <cell r="O22">
            <v>1.2587664089192652E-2</v>
          </cell>
          <cell r="P22">
            <v>-0.28964659918309354</v>
          </cell>
          <cell r="Q22">
            <v>-0.2465915846750677</v>
          </cell>
          <cell r="R22">
            <v>0.24431876481165959</v>
          </cell>
          <cell r="S22">
            <v>0.6185025907228705</v>
          </cell>
        </row>
        <row r="23">
          <cell r="C23" t="str">
            <v>Recurring Profit</v>
          </cell>
          <cell r="D23" t="str">
            <v>経常利益</v>
          </cell>
          <cell r="E23">
            <v>-1945</v>
          </cell>
          <cell r="F23">
            <v>-1945</v>
          </cell>
          <cell r="G23">
            <v>1152</v>
          </cell>
          <cell r="H23">
            <v>-272</v>
          </cell>
          <cell r="I23">
            <v>2665</v>
          </cell>
          <cell r="J23">
            <v>2346</v>
          </cell>
          <cell r="K23">
            <v>4088</v>
          </cell>
          <cell r="L23">
            <v>6130</v>
          </cell>
          <cell r="M23">
            <v>4347</v>
          </cell>
          <cell r="N23">
            <v>5879</v>
          </cell>
          <cell r="O23">
            <v>6109</v>
          </cell>
          <cell r="P23">
            <v>4300</v>
          </cell>
          <cell r="Q23">
            <v>4535.5642020205796</v>
          </cell>
          <cell r="R23">
            <v>5470.4986518320766</v>
          </cell>
          <cell r="S23">
            <v>8768.6089124795781</v>
          </cell>
        </row>
        <row r="24">
          <cell r="C24" t="str">
            <v xml:space="preserve">     YoY</v>
          </cell>
          <cell r="D24" t="str">
            <v>　　YoY</v>
          </cell>
          <cell r="I24">
            <v>-0.11969981238273919</v>
          </cell>
          <cell r="J24">
            <v>-0.11969981238273919</v>
          </cell>
          <cell r="K24">
            <v>0.74254049445865311</v>
          </cell>
          <cell r="L24">
            <v>0.49951076320939336</v>
          </cell>
          <cell r="M24">
            <v>-0.29086460032626427</v>
          </cell>
          <cell r="N24">
            <v>0.3524269611226134</v>
          </cell>
          <cell r="O24">
            <v>3.912229971083514E-2</v>
          </cell>
          <cell r="P24">
            <v>-0.29612047798330332</v>
          </cell>
          <cell r="Q24">
            <v>-0.25756028776877071</v>
          </cell>
          <cell r="R24">
            <v>0.20613410111028441</v>
          </cell>
          <cell r="S24">
            <v>0.60289024283791037</v>
          </cell>
        </row>
        <row r="25">
          <cell r="C25" t="str">
            <v>Net Profit</v>
          </cell>
          <cell r="D25" t="str">
            <v>当期利益</v>
          </cell>
          <cell r="E25">
            <v>-2141</v>
          </cell>
          <cell r="F25">
            <v>-2141</v>
          </cell>
          <cell r="G25">
            <v>538</v>
          </cell>
          <cell r="H25">
            <v>-1072</v>
          </cell>
          <cell r="I25">
            <v>2203</v>
          </cell>
          <cell r="J25">
            <v>1815</v>
          </cell>
          <cell r="K25">
            <v>2020</v>
          </cell>
          <cell r="L25">
            <v>3438</v>
          </cell>
          <cell r="M25">
            <v>3051</v>
          </cell>
          <cell r="N25">
            <v>4509</v>
          </cell>
          <cell r="O25">
            <v>3151</v>
          </cell>
          <cell r="P25">
            <v>2300</v>
          </cell>
          <cell r="Q25">
            <v>2409.5603111113187</v>
          </cell>
          <cell r="R25">
            <v>3038.4792450259629</v>
          </cell>
          <cell r="S25">
            <v>5062.7931692381553</v>
          </cell>
        </row>
        <row r="26">
          <cell r="C26" t="str">
            <v xml:space="preserve">     YoY</v>
          </cell>
          <cell r="D26" t="str">
            <v>　　YoY</v>
          </cell>
          <cell r="I26">
            <v>-0.17612346799818435</v>
          </cell>
          <cell r="J26">
            <v>-0.17612346799818435</v>
          </cell>
          <cell r="K26">
            <v>0.11294765840220378</v>
          </cell>
          <cell r="L26">
            <v>0.70198019801980194</v>
          </cell>
          <cell r="M26">
            <v>-0.11256544502617805</v>
          </cell>
          <cell r="N26">
            <v>0.47787610619469034</v>
          </cell>
          <cell r="O26">
            <v>-0.30117542692392996</v>
          </cell>
          <cell r="P26">
            <v>-0.27007299270072993</v>
          </cell>
          <cell r="Q26">
            <v>-0.23530297965365954</v>
          </cell>
          <cell r="R26">
            <v>0.26100983279583456</v>
          </cell>
          <cell r="S26">
            <v>0.66622601669108827</v>
          </cell>
        </row>
        <row r="27">
          <cell r="C27" t="str">
            <v>EPS</v>
          </cell>
          <cell r="D27" t="str">
            <v>EPS</v>
          </cell>
          <cell r="G27">
            <v>-7432.9852588370704</v>
          </cell>
          <cell r="H27">
            <v>-7432.9852588370704</v>
          </cell>
          <cell r="I27">
            <v>15275.062057106405</v>
          </cell>
          <cell r="J27">
            <v>12584.765153721346</v>
          </cell>
          <cell r="K27">
            <v>14006.184909375823</v>
          </cell>
          <cell r="L27">
            <v>23838.249365561423</v>
          </cell>
          <cell r="M27">
            <v>21154.886217081999</v>
          </cell>
          <cell r="N27">
            <v>31264.300869492865</v>
          </cell>
          <cell r="O27">
            <v>21848.261707645157</v>
          </cell>
          <cell r="P27">
            <v>15947.64</v>
          </cell>
          <cell r="Q27">
            <v>16707.300627583296</v>
          </cell>
          <cell r="R27">
            <v>21068.070370858557</v>
          </cell>
          <cell r="S27">
            <v>35104.166973403189</v>
          </cell>
        </row>
        <row r="28">
          <cell r="C28" t="str">
            <v>Dividend</v>
          </cell>
          <cell r="D28" t="str">
            <v>配当金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2000</v>
          </cell>
          <cell r="J28">
            <v>3000</v>
          </cell>
          <cell r="K28">
            <v>2000</v>
          </cell>
          <cell r="L28">
            <v>3000</v>
          </cell>
          <cell r="M28">
            <v>3000</v>
          </cell>
          <cell r="N28">
            <v>3000</v>
          </cell>
          <cell r="O28">
            <v>4000</v>
          </cell>
          <cell r="P28">
            <v>4000</v>
          </cell>
          <cell r="Q28">
            <v>4000</v>
          </cell>
          <cell r="R28">
            <v>4000</v>
          </cell>
          <cell r="S28">
            <v>4000</v>
          </cell>
        </row>
        <row r="30">
          <cell r="C30" t="str">
            <v>Capex</v>
          </cell>
          <cell r="D30" t="str">
            <v>設備投資額</v>
          </cell>
          <cell r="E30">
            <v>2957</v>
          </cell>
          <cell r="F30">
            <v>2957</v>
          </cell>
          <cell r="G30">
            <v>200</v>
          </cell>
          <cell r="H30">
            <v>442</v>
          </cell>
          <cell r="I30">
            <v>1138</v>
          </cell>
          <cell r="J30">
            <v>2646</v>
          </cell>
          <cell r="K30">
            <v>1554</v>
          </cell>
          <cell r="L30">
            <v>2229</v>
          </cell>
          <cell r="M30">
            <v>2686</v>
          </cell>
          <cell r="N30">
            <v>2884</v>
          </cell>
          <cell r="O30">
            <v>2914</v>
          </cell>
          <cell r="P30">
            <v>3100</v>
          </cell>
          <cell r="Q30">
            <v>4400</v>
          </cell>
          <cell r="R30">
            <v>3300</v>
          </cell>
          <cell r="S30">
            <v>3500</v>
          </cell>
        </row>
        <row r="31">
          <cell r="C31" t="str">
            <v>CF</v>
          </cell>
          <cell r="D31" t="str">
            <v>CF</v>
          </cell>
          <cell r="E31">
            <v>242</v>
          </cell>
          <cell r="F31">
            <v>242</v>
          </cell>
          <cell r="G31">
            <v>2994</v>
          </cell>
          <cell r="H31">
            <v>771</v>
          </cell>
          <cell r="I31">
            <v>3908</v>
          </cell>
          <cell r="J31">
            <v>3762</v>
          </cell>
          <cell r="K31">
            <v>4400</v>
          </cell>
          <cell r="L31">
            <v>5353</v>
          </cell>
          <cell r="M31">
            <v>5057</v>
          </cell>
          <cell r="N31">
            <v>6705</v>
          </cell>
          <cell r="O31">
            <v>5633</v>
          </cell>
          <cell r="P31">
            <v>5852.3640047442823</v>
          </cell>
          <cell r="Q31">
            <v>5009.5603111113187</v>
          </cell>
          <cell r="R31">
            <v>5838.4792450259629</v>
          </cell>
          <cell r="S31">
            <v>7762.7931692381553</v>
          </cell>
        </row>
        <row r="33">
          <cell r="C33" t="str">
            <v>Net Total Debt</v>
          </cell>
          <cell r="D33" t="str">
            <v>ネット有利子負債</v>
          </cell>
          <cell r="E33">
            <v>1857</v>
          </cell>
          <cell r="F33">
            <v>1857</v>
          </cell>
          <cell r="G33">
            <v>-8</v>
          </cell>
          <cell r="H33">
            <v>2009</v>
          </cell>
          <cell r="I33">
            <v>-4865</v>
          </cell>
          <cell r="J33">
            <v>-1296</v>
          </cell>
          <cell r="K33">
            <v>-4746</v>
          </cell>
          <cell r="L33">
            <v>-7329</v>
          </cell>
          <cell r="M33">
            <v>-5553</v>
          </cell>
          <cell r="N33">
            <v>-6982</v>
          </cell>
          <cell r="O33">
            <v>-7924</v>
          </cell>
          <cell r="P33">
            <v>-5662.7552164533854</v>
          </cell>
          <cell r="Q33">
            <v>-4841.2120371477304</v>
          </cell>
          <cell r="R33">
            <v>-5773.5496258354497</v>
          </cell>
          <cell r="S33">
            <v>-10314.605859900545</v>
          </cell>
        </row>
        <row r="34">
          <cell r="C34" t="str">
            <v xml:space="preserve">   (-Cash &amp; Equivalents)</v>
          </cell>
          <cell r="D34" t="str">
            <v>（- 現預金)</v>
          </cell>
          <cell r="E34">
            <v>-7624</v>
          </cell>
          <cell r="F34">
            <v>-7624</v>
          </cell>
          <cell r="G34">
            <v>-5824</v>
          </cell>
          <cell r="H34">
            <v>-4491</v>
          </cell>
          <cell r="I34">
            <v>-9365</v>
          </cell>
          <cell r="J34">
            <v>-4396</v>
          </cell>
          <cell r="K34">
            <v>-6846</v>
          </cell>
          <cell r="L34">
            <v>-7329</v>
          </cell>
          <cell r="M34">
            <v>-6363</v>
          </cell>
          <cell r="N34">
            <v>-6982</v>
          </cell>
          <cell r="O34">
            <v>-7924</v>
          </cell>
          <cell r="P34">
            <v>-5662.7552164533854</v>
          </cell>
          <cell r="Q34">
            <v>-6341.2120371477304</v>
          </cell>
          <cell r="R34">
            <v>-7273.5496258354497</v>
          </cell>
          <cell r="S34">
            <v>-11314.605859900545</v>
          </cell>
        </row>
        <row r="35">
          <cell r="C35" t="str">
            <v xml:space="preserve">   (Total Debt)</v>
          </cell>
          <cell r="D35" t="str">
            <v>(有利子負債)</v>
          </cell>
          <cell r="E35">
            <v>9481</v>
          </cell>
          <cell r="F35">
            <v>9481</v>
          </cell>
          <cell r="G35">
            <v>5816</v>
          </cell>
          <cell r="H35">
            <v>6500</v>
          </cell>
          <cell r="I35">
            <v>4500</v>
          </cell>
          <cell r="J35">
            <v>3100</v>
          </cell>
          <cell r="K35">
            <v>2100</v>
          </cell>
          <cell r="L35">
            <v>0</v>
          </cell>
          <cell r="M35">
            <v>810</v>
          </cell>
          <cell r="N35">
            <v>0</v>
          </cell>
          <cell r="O35">
            <v>0</v>
          </cell>
          <cell r="P35">
            <v>0</v>
          </cell>
          <cell r="Q35">
            <v>1500</v>
          </cell>
          <cell r="R35">
            <v>1500</v>
          </cell>
          <cell r="S35">
            <v>1000</v>
          </cell>
        </row>
        <row r="36">
          <cell r="C36" t="str">
            <v>Shareholders' Equity</v>
          </cell>
          <cell r="D36" t="str">
            <v>株主資本</v>
          </cell>
          <cell r="E36">
            <v>4289</v>
          </cell>
          <cell r="F36">
            <v>4289</v>
          </cell>
          <cell r="G36">
            <v>4660</v>
          </cell>
          <cell r="H36">
            <v>3438</v>
          </cell>
          <cell r="I36">
            <v>10489</v>
          </cell>
          <cell r="J36">
            <v>12005</v>
          </cell>
          <cell r="K36">
            <v>13854</v>
          </cell>
          <cell r="L36">
            <v>16682</v>
          </cell>
          <cell r="M36">
            <v>19363</v>
          </cell>
          <cell r="N36">
            <v>23729</v>
          </cell>
          <cell r="O36">
            <v>26237</v>
          </cell>
          <cell r="P36">
            <v>30622.507641337557</v>
          </cell>
          <cell r="Q36">
            <v>28099.672311111321</v>
          </cell>
          <cell r="R36">
            <v>30586.263556137284</v>
          </cell>
          <cell r="S36">
            <v>35095.168725375443</v>
          </cell>
        </row>
        <row r="37">
          <cell r="C37" t="str">
            <v>Total Assets</v>
          </cell>
          <cell r="D37" t="str">
            <v>総資産</v>
          </cell>
          <cell r="E37">
            <v>49550</v>
          </cell>
          <cell r="F37">
            <v>49550</v>
          </cell>
          <cell r="G37">
            <v>40418</v>
          </cell>
          <cell r="H37">
            <v>41798</v>
          </cell>
          <cell r="I37">
            <v>42304</v>
          </cell>
          <cell r="J37">
            <v>41444</v>
          </cell>
          <cell r="K37">
            <v>38667</v>
          </cell>
          <cell r="L37">
            <v>41762</v>
          </cell>
          <cell r="M37">
            <v>39632</v>
          </cell>
          <cell r="N37">
            <v>44457</v>
          </cell>
          <cell r="O37">
            <v>46203</v>
          </cell>
          <cell r="P37">
            <v>53246.85199626036</v>
          </cell>
          <cell r="Q37">
            <v>49047.951789811326</v>
          </cell>
          <cell r="R37">
            <v>53044.468699285273</v>
          </cell>
          <cell r="S37">
            <v>58584.723246928188</v>
          </cell>
        </row>
        <row r="38">
          <cell r="C38" t="str">
            <v>Source: Company Data, Morgan Stanley Research</v>
          </cell>
          <cell r="D38" t="str">
            <v>出所：会社資料、モルガン・スタンレー・リサーチ</v>
          </cell>
        </row>
        <row r="39">
          <cell r="C39" t="str">
            <v>e=Company estimates</v>
          </cell>
          <cell r="D39" t="str">
            <v>Ce= 会社予想</v>
          </cell>
        </row>
        <row r="41">
          <cell r="H41" t="str">
            <v>F04</v>
          </cell>
          <cell r="I41" t="str">
            <v>F04</v>
          </cell>
          <cell r="J41" t="str">
            <v>F05</v>
          </cell>
          <cell r="K41" t="str">
            <v>F06</v>
          </cell>
          <cell r="L41" t="str">
            <v>F07</v>
          </cell>
          <cell r="M41" t="str">
            <v>F08</v>
          </cell>
          <cell r="N41" t="str">
            <v>F09</v>
          </cell>
          <cell r="O41" t="str">
            <v>F10</v>
          </cell>
          <cell r="P41" t="str">
            <v>F11Ce</v>
          </cell>
          <cell r="Q41" t="str">
            <v>F11e</v>
          </cell>
          <cell r="R41" t="str">
            <v>F12e</v>
          </cell>
          <cell r="S41" t="str">
            <v>F13e</v>
          </cell>
        </row>
        <row r="42">
          <cell r="A42" t="str">
            <v>株数</v>
          </cell>
          <cell r="D42" t="str">
            <v>株価 (11/10)</v>
          </cell>
          <cell r="M42">
            <v>166800</v>
          </cell>
          <cell r="N42">
            <v>199400</v>
          </cell>
          <cell r="O42" t="str">
            <v>円</v>
          </cell>
        </row>
        <row r="43">
          <cell r="A43">
            <v>144.22200000000001</v>
          </cell>
          <cell r="B43" t="str">
            <v>千株</v>
          </cell>
          <cell r="D43" t="str">
            <v>時価総額</v>
          </cell>
          <cell r="M43">
            <v>24056.229600000002</v>
          </cell>
          <cell r="N43">
            <v>28757.8668</v>
          </cell>
          <cell r="O43" t="str">
            <v>百万円</v>
          </cell>
        </row>
        <row r="44">
          <cell r="A44" t="str">
            <v>4839.T</v>
          </cell>
          <cell r="D44" t="str">
            <v>P/E</v>
          </cell>
          <cell r="H44">
            <v>10.919759237403541</v>
          </cell>
          <cell r="I44">
            <v>13.053956786200636</v>
          </cell>
          <cell r="J44">
            <v>15.844554710743802</v>
          </cell>
          <cell r="K44">
            <v>14.236567722772278</v>
          </cell>
          <cell r="L44">
            <v>8.3647082024432819</v>
          </cell>
          <cell r="M44">
            <v>9.4257183874139621</v>
          </cell>
          <cell r="N44">
            <v>6.3778813040585494</v>
          </cell>
          <cell r="O44">
            <v>9.1265841954934945</v>
          </cell>
          <cell r="P44">
            <v>12.503417433551297</v>
          </cell>
          <cell r="Q44">
            <v>11.934902258884122</v>
          </cell>
          <cell r="R44">
            <v>9.4645592353731125</v>
          </cell>
          <cell r="S44">
            <v>5.6802373390907182</v>
          </cell>
        </row>
        <row r="45">
          <cell r="D45" t="str">
            <v>EV/EBITDA</v>
          </cell>
          <cell r="H45">
            <v>4.0056834898768532</v>
          </cell>
          <cell r="I45">
            <v>4.9870312669588808</v>
          </cell>
          <cell r="J45">
            <v>6.1504740873460246</v>
          </cell>
          <cell r="K45">
            <v>4.3745430497358351</v>
          </cell>
          <cell r="L45">
            <v>2.9103445334782019</v>
          </cell>
          <cell r="M45">
            <v>3.8520695219123504</v>
          </cell>
          <cell r="N45">
            <v>2.8072536805466028</v>
          </cell>
          <cell r="O45">
            <v>2.5679609022556389</v>
          </cell>
          <cell r="P45">
            <v>2.2627091168761266</v>
          </cell>
          <cell r="Q45">
            <v>3.4953386543996854</v>
          </cell>
          <cell r="R45">
            <v>2.8449630027286674</v>
          </cell>
          <cell r="S45">
            <v>1.6402763490248982</v>
          </cell>
        </row>
        <row r="46">
          <cell r="A46">
            <v>40937</v>
          </cell>
          <cell r="D46" t="str">
            <v>P/B</v>
          </cell>
          <cell r="M46">
            <v>1.0137902819334992</v>
          </cell>
          <cell r="N46">
            <v>1.2119291499852503</v>
          </cell>
          <cell r="O46">
            <v>1.0960806037275603</v>
          </cell>
          <cell r="P46">
            <v>0.78557347039490355</v>
          </cell>
          <cell r="Q46">
            <v>1.0234235645740399</v>
          </cell>
          <cell r="R46">
            <v>0.94022163731174657</v>
          </cell>
          <cell r="S46">
            <v>0.81942523271605539</v>
          </cell>
        </row>
        <row r="47">
          <cell r="A47">
            <v>40921</v>
          </cell>
          <cell r="B47">
            <v>199400</v>
          </cell>
          <cell r="D47" t="str">
            <v>配当利回り</v>
          </cell>
          <cell r="H47">
            <v>1.1990407673860911E-2</v>
          </cell>
          <cell r="I47">
            <v>1.0030090270812437E-2</v>
          </cell>
          <cell r="J47">
            <v>1.5045135406218655E-2</v>
          </cell>
          <cell r="K47">
            <v>1.0030090270812437E-2</v>
          </cell>
          <cell r="L47">
            <v>1.5045135406218655E-2</v>
          </cell>
          <cell r="M47">
            <v>1.5045135406218655E-2</v>
          </cell>
          <cell r="N47">
            <v>1.5045135406218655E-2</v>
          </cell>
          <cell r="O47">
            <v>2.0060180541624874E-2</v>
          </cell>
          <cell r="P47">
            <v>2.0060180541624874E-2</v>
          </cell>
          <cell r="Q47">
            <v>2.0060180541624874E-2</v>
          </cell>
          <cell r="R47">
            <v>2.0060180541624874E-2</v>
          </cell>
          <cell r="S47">
            <v>2.0060180541624874E-2</v>
          </cell>
        </row>
        <row r="48">
          <cell r="D48" t="str">
            <v>ROE</v>
          </cell>
          <cell r="M48">
            <v>0.20927318295739347</v>
          </cell>
          <cell r="N48">
            <v>0.20927318295739347</v>
          </cell>
          <cell r="O48">
            <v>0.12612576552055399</v>
          </cell>
          <cell r="P48">
            <v>0.10394469529045405</v>
          </cell>
          <cell r="Q48">
            <v>8.869002125544545E-2</v>
          </cell>
          <cell r="R48">
            <v>0.10355050831596858</v>
          </cell>
          <cell r="S48">
            <v>0.15416208183581812</v>
          </cell>
        </row>
        <row r="50">
          <cell r="I50" t="str">
            <v>F04</v>
          </cell>
          <cell r="J50" t="str">
            <v>F05</v>
          </cell>
          <cell r="K50" t="str">
            <v>F06</v>
          </cell>
          <cell r="L50" t="str">
            <v>F07</v>
          </cell>
          <cell r="M50" t="str">
            <v>F08</v>
          </cell>
          <cell r="N50" t="str">
            <v>F09</v>
          </cell>
          <cell r="O50" t="str">
            <v>F10</v>
          </cell>
          <cell r="P50" t="str">
            <v>F11Ce</v>
          </cell>
          <cell r="Q50" t="str">
            <v>F11e</v>
          </cell>
          <cell r="R50" t="str">
            <v>F12e</v>
          </cell>
          <cell r="S50" t="str">
            <v>F13e</v>
          </cell>
        </row>
        <row r="51">
          <cell r="C51" t="str">
            <v>Price (1/29)</v>
          </cell>
          <cell r="H51" t="str">
            <v>F04</v>
          </cell>
          <cell r="I51" t="str">
            <v>F05</v>
          </cell>
          <cell r="J51" t="str">
            <v>F06</v>
          </cell>
          <cell r="K51" t="str">
            <v>F07</v>
          </cell>
          <cell r="L51" t="str">
            <v>F08</v>
          </cell>
          <cell r="M51" t="str">
            <v>F09</v>
          </cell>
          <cell r="N51">
            <v>199400</v>
          </cell>
          <cell r="O51" t="str">
            <v>Yen</v>
          </cell>
        </row>
        <row r="52">
          <cell r="C52" t="str">
            <v>Price (8/25)</v>
          </cell>
          <cell r="I52">
            <v>166800</v>
          </cell>
          <cell r="J52" t="str">
            <v xml:space="preserve">JPY </v>
          </cell>
          <cell r="N52">
            <v>28757.8668</v>
          </cell>
          <cell r="O52" t="str">
            <v>million Yen</v>
          </cell>
        </row>
        <row r="53">
          <cell r="C53" t="str">
            <v>Market Cap</v>
          </cell>
          <cell r="I53">
            <v>24056.229600000002</v>
          </cell>
          <cell r="J53" t="str">
            <v>JPY mn</v>
          </cell>
          <cell r="K53">
            <v>14.236567722772278</v>
          </cell>
          <cell r="L53">
            <v>8.3647082024432819</v>
          </cell>
          <cell r="M53">
            <v>9.4257183874139621</v>
          </cell>
          <cell r="N53">
            <v>6.3778813040585494</v>
          </cell>
          <cell r="O53">
            <v>9.1265841954934945</v>
          </cell>
          <cell r="P53">
            <v>12.503417433551297</v>
          </cell>
          <cell r="Q53">
            <v>11.934902258884122</v>
          </cell>
          <cell r="R53">
            <v>9.4645592353731125</v>
          </cell>
          <cell r="S53">
            <v>5.6802373390907182</v>
          </cell>
        </row>
        <row r="54">
          <cell r="C54" t="str">
            <v>P/E</v>
          </cell>
          <cell r="H54">
            <v>10.919759237403541</v>
          </cell>
          <cell r="I54">
            <v>4.9870312669588808</v>
          </cell>
          <cell r="J54">
            <v>6.1504740873460246</v>
          </cell>
          <cell r="K54">
            <v>4.3745430497358351</v>
          </cell>
          <cell r="L54">
            <v>2.9103445334782019</v>
          </cell>
          <cell r="M54">
            <v>3.8520695219123504</v>
          </cell>
          <cell r="N54">
            <v>2.8072536805466028</v>
          </cell>
          <cell r="O54">
            <v>2.5679609022556389</v>
          </cell>
          <cell r="Q54">
            <v>3.4953386543996854</v>
          </cell>
          <cell r="R54">
            <v>2.8449630027286674</v>
          </cell>
          <cell r="S54">
            <v>1.6402763490248982</v>
          </cell>
        </row>
        <row r="55">
          <cell r="C55" t="str">
            <v>EV/EBITDA</v>
          </cell>
          <cell r="H55">
            <v>4.0056834898768532</v>
          </cell>
          <cell r="I55">
            <v>5.0974758342665183</v>
          </cell>
          <cell r="J55">
            <v>3.5179868099836038</v>
          </cell>
          <cell r="K55">
            <v>2.2717954094798318</v>
          </cell>
          <cell r="L55">
            <v>3.0715852589641437</v>
          </cell>
          <cell r="M55">
            <v>2.2011382751063557</v>
          </cell>
          <cell r="N55">
            <v>1.2119291499852503</v>
          </cell>
          <cell r="O55">
            <v>1.0960806037275603</v>
          </cell>
          <cell r="Q55">
            <v>1.0234235645740399</v>
          </cell>
          <cell r="R55">
            <v>0.94022163731174657</v>
          </cell>
          <cell r="S55">
            <v>0.81942523271605539</v>
          </cell>
        </row>
        <row r="56">
          <cell r="C56" t="str">
            <v xml:space="preserve">Dividend yield </v>
          </cell>
          <cell r="H56">
            <v>1.1990407673860911E-2</v>
          </cell>
          <cell r="I56">
            <v>1.0030090270812437E-2</v>
          </cell>
          <cell r="J56">
            <v>1.5045135406218655E-2</v>
          </cell>
          <cell r="K56">
            <v>1.0030090270812437E-2</v>
          </cell>
          <cell r="L56">
            <v>1.5045135406218655E-2</v>
          </cell>
          <cell r="M56">
            <v>1.5045135406218655E-2</v>
          </cell>
          <cell r="N56">
            <v>1.5045135406218655E-2</v>
          </cell>
          <cell r="O56">
            <v>2.0060180541624874E-2</v>
          </cell>
          <cell r="P56">
            <v>2.0060180541624874E-2</v>
          </cell>
          <cell r="Q56">
            <v>2.0060180541624874E-2</v>
          </cell>
          <cell r="R56">
            <v>2.0060180541624874E-2</v>
          </cell>
          <cell r="S56">
            <v>2.0060180541624874E-2</v>
          </cell>
        </row>
        <row r="57">
          <cell r="C57" t="str">
            <v>ROE</v>
          </cell>
          <cell r="N57">
            <v>0.20927318295739347</v>
          </cell>
          <cell r="O57">
            <v>0.12612576552055399</v>
          </cell>
          <cell r="Q57">
            <v>8.869002125544545E-2</v>
          </cell>
          <cell r="R57">
            <v>0.10355050831596858</v>
          </cell>
          <cell r="S57">
            <v>0.15416208183581812</v>
          </cell>
        </row>
        <row r="61">
          <cell r="U61" t="str">
            <v>F08</v>
          </cell>
          <cell r="V61" t="str">
            <v>F09</v>
          </cell>
          <cell r="W61" t="str">
            <v>F10</v>
          </cell>
          <cell r="X61" t="str">
            <v xml:space="preserve">                   F11             </v>
          </cell>
          <cell r="Z61" t="str">
            <v xml:space="preserve">         F12</v>
          </cell>
        </row>
        <row r="62">
          <cell r="S62" t="str">
            <v>(千加入、百万円)</v>
          </cell>
          <cell r="T62" t="str">
            <v>(000s, Ymn)</v>
          </cell>
          <cell r="W62" t="str">
            <v>F08</v>
          </cell>
          <cell r="X62" t="str">
            <v>Ce</v>
          </cell>
          <cell r="Y62" t="str">
            <v>e</v>
          </cell>
          <cell r="Z62" t="str">
            <v>e</v>
          </cell>
          <cell r="AB62" t="str">
            <v xml:space="preserve">         F12</v>
          </cell>
        </row>
        <row r="63">
          <cell r="S63" t="str">
            <v>累計加入者数</v>
          </cell>
          <cell r="T63" t="str">
            <v>Total Subs</v>
          </cell>
          <cell r="U63" t="str">
            <v>(千加入、百万円)</v>
          </cell>
          <cell r="V63" t="str">
            <v>(000s, Ymn)</v>
          </cell>
          <cell r="W63">
            <v>2511.701</v>
          </cell>
          <cell r="X63">
            <v>2542</v>
          </cell>
          <cell r="Y63">
            <v>2595.34</v>
          </cell>
          <cell r="Z63" t="str">
            <v>Ce</v>
          </cell>
          <cell r="AA63" t="str">
            <v>e</v>
          </cell>
          <cell r="AB63" t="str">
            <v>e</v>
          </cell>
        </row>
        <row r="64">
          <cell r="S64" t="str">
            <v>純増数</v>
          </cell>
          <cell r="T64" t="str">
            <v>Net Adds</v>
          </cell>
          <cell r="U64" t="str">
            <v>累計加入者数</v>
          </cell>
          <cell r="V64" t="str">
            <v>Total Subs</v>
          </cell>
          <cell r="W64">
            <v>2475.9769999999999</v>
          </cell>
          <cell r="X64">
            <v>2490.4659999999999</v>
          </cell>
          <cell r="Y64">
            <v>2511.701</v>
          </cell>
          <cell r="Z64">
            <v>2542</v>
          </cell>
          <cell r="AA64">
            <v>2595.34</v>
          </cell>
          <cell r="AB64">
            <v>2720.34</v>
          </cell>
        </row>
        <row r="65">
          <cell r="U65" t="str">
            <v>純増数</v>
          </cell>
          <cell r="V65" t="str">
            <v>Net Adds</v>
          </cell>
          <cell r="W65">
            <v>38.212999999999738</v>
          </cell>
          <cell r="X65">
            <v>14.488999999999976</v>
          </cell>
          <cell r="Y65">
            <v>21.235000000000184</v>
          </cell>
          <cell r="Z65">
            <v>30</v>
          </cell>
          <cell r="AA65">
            <v>83.63900000000001</v>
          </cell>
          <cell r="AB65">
            <v>125</v>
          </cell>
        </row>
        <row r="66">
          <cell r="S66" t="str">
            <v>売上高</v>
          </cell>
          <cell r="T66" t="str">
            <v>Revenues</v>
          </cell>
          <cell r="U66">
            <v>66924</v>
          </cell>
          <cell r="V66">
            <v>65514</v>
          </cell>
          <cell r="W66">
            <v>65930</v>
          </cell>
          <cell r="X66">
            <v>65500</v>
          </cell>
          <cell r="Y66">
            <v>67282.844097000008</v>
          </cell>
          <cell r="Z66">
            <v>71596.807871010009</v>
          </cell>
        </row>
        <row r="67">
          <cell r="S67" t="str">
            <v xml:space="preserve">     YoY</v>
          </cell>
          <cell r="T67" t="str">
            <v xml:space="preserve">     YoY</v>
          </cell>
          <cell r="U67" t="str">
            <v>売上高</v>
          </cell>
          <cell r="V67">
            <v>-2.1068674914828778E-2</v>
          </cell>
          <cell r="W67">
            <v>6.3497878316085554E-3</v>
          </cell>
          <cell r="X67">
            <v>-6.5220688609131106E-3</v>
          </cell>
          <cell r="Y67">
            <v>2.0519400834218215E-2</v>
          </cell>
          <cell r="Z67">
            <v>6.4116846306179642E-2</v>
          </cell>
          <cell r="AA67">
            <v>66414.966358800011</v>
          </cell>
          <cell r="AB67">
            <v>70361.351883864016</v>
          </cell>
        </row>
        <row r="68">
          <cell r="S68" t="str">
            <v>営業利益</v>
          </cell>
          <cell r="T68" t="str">
            <v>OP</v>
          </cell>
          <cell r="U68" t="str">
            <v xml:space="preserve">     YoY</v>
          </cell>
          <cell r="V68" t="str">
            <v xml:space="preserve">     YoY</v>
          </cell>
          <cell r="W68">
            <v>5631</v>
          </cell>
          <cell r="X68">
            <v>-2.1068674914828778E-2</v>
          </cell>
          <cell r="Y68">
            <v>6.3497878316085554E-3</v>
          </cell>
          <cell r="Z68">
            <v>-6.5220688609131106E-3</v>
          </cell>
          <cell r="AA68">
            <v>7.3557767146976705E-3</v>
          </cell>
          <cell r="AB68">
            <v>5.9420123827874427E-2</v>
          </cell>
        </row>
        <row r="69">
          <cell r="S69" t="str">
            <v xml:space="preserve">     YoY</v>
          </cell>
          <cell r="T69" t="str">
            <v xml:space="preserve">     YoY</v>
          </cell>
          <cell r="U69" t="str">
            <v>営業利益</v>
          </cell>
          <cell r="V69">
            <v>0.38402190144350423</v>
          </cell>
          <cell r="W69">
            <v>1.2587664089192652E-2</v>
          </cell>
          <cell r="X69">
            <v>-0.64482329959154683</v>
          </cell>
          <cell r="Y69">
            <v>-0.250368639964895</v>
          </cell>
          <cell r="Z69">
            <v>0.26243572489704414</v>
          </cell>
          <cell r="AA69">
            <v>4242.4427866946935</v>
          </cell>
          <cell r="AB69">
            <v>5278.9511681240765</v>
          </cell>
        </row>
        <row r="70">
          <cell r="S70" t="str">
            <v>経常利益</v>
          </cell>
          <cell r="T70" t="str">
            <v>RP</v>
          </cell>
          <cell r="U70" t="str">
            <v xml:space="preserve">     YoY</v>
          </cell>
          <cell r="V70" t="str">
            <v xml:space="preserve">     YoY</v>
          </cell>
          <cell r="W70">
            <v>6109</v>
          </cell>
          <cell r="X70">
            <v>0.38402190144350423</v>
          </cell>
          <cell r="Y70">
            <v>1.2587664089192652E-2</v>
          </cell>
          <cell r="Z70">
            <v>-0.64482329959154683</v>
          </cell>
          <cell r="AA70">
            <v>-0.2465915846750677</v>
          </cell>
          <cell r="AB70">
            <v>0.24431876481165959</v>
          </cell>
        </row>
        <row r="71">
          <cell r="S71" t="str">
            <v xml:space="preserve">     YoY</v>
          </cell>
          <cell r="T71" t="str">
            <v xml:space="preserve">     YoY</v>
          </cell>
          <cell r="U71" t="str">
            <v>経常利益</v>
          </cell>
          <cell r="V71">
            <v>0.3524269611226134</v>
          </cell>
          <cell r="W71">
            <v>3.912229971083514E-2</v>
          </cell>
          <cell r="X71">
            <v>-0.65624488459649699</v>
          </cell>
          <cell r="Y71">
            <v>-0.26325700186214829</v>
          </cell>
          <cell r="Z71">
            <v>0.22652379063558015</v>
          </cell>
          <cell r="AA71">
            <v>4535.5642020205796</v>
          </cell>
          <cell r="AB71">
            <v>5470.4986518320766</v>
          </cell>
        </row>
        <row r="72">
          <cell r="S72" t="str">
            <v>当期利益</v>
          </cell>
          <cell r="T72" t="str">
            <v>Net</v>
          </cell>
          <cell r="U72" t="str">
            <v xml:space="preserve">     YoY</v>
          </cell>
          <cell r="V72" t="str">
            <v xml:space="preserve">     YoY</v>
          </cell>
          <cell r="W72">
            <v>3151</v>
          </cell>
          <cell r="X72">
            <v>0.3524269611226134</v>
          </cell>
          <cell r="Y72">
            <v>3.912229971083514E-2</v>
          </cell>
          <cell r="Z72">
            <v>-0.65624488459649699</v>
          </cell>
          <cell r="AA72">
            <v>-0.25756028776877071</v>
          </cell>
          <cell r="AB72">
            <v>0.20613410111028441</v>
          </cell>
        </row>
        <row r="73">
          <cell r="S73" t="str">
            <v xml:space="preserve">     YoY</v>
          </cell>
          <cell r="T73" t="str">
            <v xml:space="preserve">     YoY</v>
          </cell>
          <cell r="U73" t="str">
            <v>当期利益</v>
          </cell>
          <cell r="V73">
            <v>0.47787610619469034</v>
          </cell>
          <cell r="W73">
            <v>-0.30117542692392996</v>
          </cell>
          <cell r="X73">
            <v>-0.61916851793081562</v>
          </cell>
          <cell r="Y73">
            <v>-0.23550630384218507</v>
          </cell>
          <cell r="Z73">
            <v>0.26710910500151597</v>
          </cell>
          <cell r="AA73">
            <v>2409.5603111113187</v>
          </cell>
          <cell r="AB73">
            <v>3038.4792450259629</v>
          </cell>
        </row>
        <row r="74">
          <cell r="S74" t="str">
            <v>EPS(円)</v>
          </cell>
          <cell r="T74" t="str">
            <v>EPS (Yen)</v>
          </cell>
          <cell r="U74" t="str">
            <v xml:space="preserve">     YoY</v>
          </cell>
          <cell r="V74" t="str">
            <v xml:space="preserve">     YoY</v>
          </cell>
          <cell r="W74">
            <v>21848.261707645157</v>
          </cell>
          <cell r="X74">
            <v>0.47787610619469034</v>
          </cell>
          <cell r="Y74">
            <v>-0.30117542692392996</v>
          </cell>
          <cell r="Z74">
            <v>-0.61916851793081562</v>
          </cell>
          <cell r="AA74">
            <v>-0.23530297965365954</v>
          </cell>
          <cell r="AB74">
            <v>0.26100983279583456</v>
          </cell>
        </row>
        <row r="75">
          <cell r="U75" t="str">
            <v>EPS(円)</v>
          </cell>
          <cell r="V75" t="str">
            <v>EPS (Yen)</v>
          </cell>
          <cell r="W75">
            <v>21154.886217081999</v>
          </cell>
          <cell r="X75">
            <v>31264.300869492865</v>
          </cell>
          <cell r="Y75">
            <v>21848.261707645157</v>
          </cell>
          <cell r="Z75">
            <v>8320.51</v>
          </cell>
          <cell r="AA75">
            <v>16707.3006275833</v>
          </cell>
          <cell r="AB75">
            <v>21068.070370858557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"/>
      <sheetName val="Y"/>
      <sheetName val="MWA RR"/>
      <sheetName val="Q"/>
      <sheetName val="to operation"/>
      <sheetName val="output"/>
      <sheetName val="MW-Cache"/>
      <sheetName val="CF"/>
      <sheetName val="BS"/>
      <sheetName val="PL"/>
      <sheetName val="__FDSCACHE__"/>
      <sheetName val="valuation"/>
      <sheetName val="data book"/>
      <sheetName val="consl &amp; segment"/>
      <sheetName val="capex &amp; depre"/>
      <sheetName val="fixed model"/>
      <sheetName val="input-NTT Holding"/>
      <sheetName val="input-NTT E"/>
      <sheetName val="input-NTT W"/>
      <sheetName val="input-NTT Com etc."/>
      <sheetName val="Model"/>
      <sheetName val="mwareDates"/>
      <sheetName val="mwareSettings"/>
      <sheetName val="Sheet1"/>
      <sheetName val="Sheet2"/>
      <sheetName val="Sheet3"/>
      <sheetName val="9432 ntt"/>
    </sheetNames>
    <definedNames>
      <definedName name="AdjustValue" refersTo="#REF!"/>
      <definedName name="arghhhhhhhhhhhhhhhhhhhhhhhhhhhh" refersTo="#REF!"/>
      <definedName name="computer" refersTo="#REF!"/>
      <definedName name="desk" refersTo="#REF!"/>
      <definedName name="df" refersTo="#REF!"/>
      <definedName name="dfdfasdfdasfdsfadasfdsfadsfdsf" refersTo="#REF!"/>
      <definedName name="dfvbfbfb" refersTo="#REF!"/>
      <definedName name="glad" refersTo="#REF!"/>
      <definedName name="hklkl" refersTo="#REF!"/>
      <definedName name="j" refersTo="#REF!"/>
      <definedName name="kkk" refersTo="#REF!"/>
      <definedName name="lamp" refersTo="#REF!"/>
      <definedName name="lisahuang" refersTo="#REF!"/>
      <definedName name="mynameis" refersTo="#REF!"/>
      <definedName name="Name" refersTo="#REF!"/>
      <definedName name="newstuff" refersTo="#REF!"/>
      <definedName name="oldstuff" refersTo="#REF!"/>
      <definedName name="phone" refersTo="#REF!"/>
      <definedName name="Print_Cover_Tabs" refersTo="#REF!"/>
      <definedName name="Print_Document" refersTo="#REF!"/>
      <definedName name="ROADproforma" refersTo="#REF!"/>
      <definedName name="sad" refersTo="#REF!"/>
      <definedName name="sName" refersTo="#REF!"/>
      <definedName name="sName1" refersTo="#REF!"/>
      <definedName name="wiop" refersTo="#REF!"/>
      <definedName name="wqwqwwq" refersTo="#REF!"/>
    </definedNames>
    <sheetDataSet>
      <sheetData sheetId="0">
        <row r="12">
          <cell r="CN12">
            <v>9.4877976297678615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270">
          <cell r="DC270">
            <v>350.34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heet1"/>
      <sheetName val="Scenario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SSB Nielsen Sales"/>
      <sheetName val="TimeSeries"/>
      <sheetName val="Valuation Analyzer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B"/>
      <sheetName val="Ratios"/>
      <sheetName val="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ntDisclosures"/>
      <sheetName val="CircularReferenceAlert"/>
      <sheetName val="Valuation"/>
      <sheetName val="S Consolidated"/>
      <sheetName val="Wireless"/>
      <sheetName val="GMG"/>
      <sheetName val="Link"/>
      <sheetName val="Exhibits"/>
      <sheetName val="SOTP"/>
      <sheetName val="Hist Inputs"/>
      <sheetName val="IndexInformation"/>
      <sheetName val="ModPubIndex"/>
      <sheetName val="Hist Local"/>
      <sheetName val="Hist IS"/>
      <sheetName val="Hist CFS"/>
      <sheetName val="Hist BS"/>
      <sheetName val="Hist PCS"/>
      <sheetName val="WiMAX"/>
      <sheetName val="Global Links"/>
      <sheetName val="FON Pensions"/>
      <sheetName val="FON OPEBs"/>
      <sheetName val="MW-Cache"/>
    </sheetNames>
    <sheetDataSet>
      <sheetData sheetId="0"/>
      <sheetData sheetId="1"/>
      <sheetData sheetId="2"/>
      <sheetData sheetId="3"/>
      <sheetData sheetId="4">
        <row r="3">
          <cell r="BO3">
            <v>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B_Blank"/>
      <sheetName val="mwareTaxoPres"/>
      <sheetName val="Model_Template"/>
      <sheetName val="mwareValPrintout"/>
      <sheetName val="mwarePreview"/>
      <sheetName val="CENMODEL"/>
      <sheetName val="Metrics"/>
      <sheetName val="Valuation"/>
      <sheetName val="Assumptions"/>
      <sheetName val="Variance"/>
      <sheetName val="New Pension Sheet"/>
      <sheetName val="Acqs"/>
      <sheetName val="HRS"/>
      <sheetName val="Options"/>
      <sheetName val="OPEBs"/>
      <sheetName val="mwareDates"/>
      <sheetName val="mwareSettings"/>
      <sheetName val="NY UPLOAD shadow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5"/>
  <sheetViews>
    <sheetView showGridLines="0" tabSelected="1" workbookViewId="0">
      <selection activeCell="D1" sqref="D1"/>
    </sheetView>
  </sheetViews>
  <sheetFormatPr defaultRowHeight="12.75"/>
  <cols>
    <col min="1" max="1" width="25.7109375" style="120" customWidth="1"/>
    <col min="2" max="5" width="9.140625" style="120"/>
    <col min="6" max="6" width="18.7109375" style="120" customWidth="1"/>
    <col min="7" max="256" width="9.140625" style="120"/>
    <col min="257" max="257" width="100.7109375" style="120" customWidth="1"/>
    <col min="258" max="512" width="9.140625" style="120"/>
    <col min="513" max="513" width="100.7109375" style="120" customWidth="1"/>
    <col min="514" max="768" width="9.140625" style="120"/>
    <col min="769" max="769" width="100.7109375" style="120" customWidth="1"/>
    <col min="770" max="1024" width="9.140625" style="120"/>
    <col min="1025" max="1025" width="100.7109375" style="120" customWidth="1"/>
    <col min="1026" max="1280" width="9.140625" style="120"/>
    <col min="1281" max="1281" width="100.7109375" style="120" customWidth="1"/>
    <col min="1282" max="1536" width="9.140625" style="120"/>
    <col min="1537" max="1537" width="100.7109375" style="120" customWidth="1"/>
    <col min="1538" max="1792" width="9.140625" style="120"/>
    <col min="1793" max="1793" width="100.7109375" style="120" customWidth="1"/>
    <col min="1794" max="2048" width="9.140625" style="120"/>
    <col min="2049" max="2049" width="100.7109375" style="120" customWidth="1"/>
    <col min="2050" max="2304" width="9.140625" style="120"/>
    <col min="2305" max="2305" width="100.7109375" style="120" customWidth="1"/>
    <col min="2306" max="2560" width="9.140625" style="120"/>
    <col min="2561" max="2561" width="100.7109375" style="120" customWidth="1"/>
    <col min="2562" max="2816" width="9.140625" style="120"/>
    <col min="2817" max="2817" width="100.7109375" style="120" customWidth="1"/>
    <col min="2818" max="3072" width="9.140625" style="120"/>
    <col min="3073" max="3073" width="100.7109375" style="120" customWidth="1"/>
    <col min="3074" max="3328" width="9.140625" style="120"/>
    <col min="3329" max="3329" width="100.7109375" style="120" customWidth="1"/>
    <col min="3330" max="3584" width="9.140625" style="120"/>
    <col min="3585" max="3585" width="100.7109375" style="120" customWidth="1"/>
    <col min="3586" max="3840" width="9.140625" style="120"/>
    <col min="3841" max="3841" width="100.7109375" style="120" customWidth="1"/>
    <col min="3842" max="4096" width="9.140625" style="120"/>
    <col min="4097" max="4097" width="100.7109375" style="120" customWidth="1"/>
    <col min="4098" max="4352" width="9.140625" style="120"/>
    <col min="4353" max="4353" width="100.7109375" style="120" customWidth="1"/>
    <col min="4354" max="4608" width="9.140625" style="120"/>
    <col min="4609" max="4609" width="100.7109375" style="120" customWidth="1"/>
    <col min="4610" max="4864" width="9.140625" style="120"/>
    <col min="4865" max="4865" width="100.7109375" style="120" customWidth="1"/>
    <col min="4866" max="5120" width="9.140625" style="120"/>
    <col min="5121" max="5121" width="100.7109375" style="120" customWidth="1"/>
    <col min="5122" max="5376" width="9.140625" style="120"/>
    <col min="5377" max="5377" width="100.7109375" style="120" customWidth="1"/>
    <col min="5378" max="5632" width="9.140625" style="120"/>
    <col min="5633" max="5633" width="100.7109375" style="120" customWidth="1"/>
    <col min="5634" max="5888" width="9.140625" style="120"/>
    <col min="5889" max="5889" width="100.7109375" style="120" customWidth="1"/>
    <col min="5890" max="6144" width="9.140625" style="120"/>
    <col min="6145" max="6145" width="100.7109375" style="120" customWidth="1"/>
    <col min="6146" max="6400" width="9.140625" style="120"/>
    <col min="6401" max="6401" width="100.7109375" style="120" customWidth="1"/>
    <col min="6402" max="6656" width="9.140625" style="120"/>
    <col min="6657" max="6657" width="100.7109375" style="120" customWidth="1"/>
    <col min="6658" max="6912" width="9.140625" style="120"/>
    <col min="6913" max="6913" width="100.7109375" style="120" customWidth="1"/>
    <col min="6914" max="7168" width="9.140625" style="120"/>
    <col min="7169" max="7169" width="100.7109375" style="120" customWidth="1"/>
    <col min="7170" max="7424" width="9.140625" style="120"/>
    <col min="7425" max="7425" width="100.7109375" style="120" customWidth="1"/>
    <col min="7426" max="7680" width="9.140625" style="120"/>
    <col min="7681" max="7681" width="100.7109375" style="120" customWidth="1"/>
    <col min="7682" max="7936" width="9.140625" style="120"/>
    <col min="7937" max="7937" width="100.7109375" style="120" customWidth="1"/>
    <col min="7938" max="8192" width="9.140625" style="120"/>
    <col min="8193" max="8193" width="100.7109375" style="120" customWidth="1"/>
    <col min="8194" max="8448" width="9.140625" style="120"/>
    <col min="8449" max="8449" width="100.7109375" style="120" customWidth="1"/>
    <col min="8450" max="8704" width="9.140625" style="120"/>
    <col min="8705" max="8705" width="100.7109375" style="120" customWidth="1"/>
    <col min="8706" max="8960" width="9.140625" style="120"/>
    <col min="8961" max="8961" width="100.7109375" style="120" customWidth="1"/>
    <col min="8962" max="9216" width="9.140625" style="120"/>
    <col min="9217" max="9217" width="100.7109375" style="120" customWidth="1"/>
    <col min="9218" max="9472" width="9.140625" style="120"/>
    <col min="9473" max="9473" width="100.7109375" style="120" customWidth="1"/>
    <col min="9474" max="9728" width="9.140625" style="120"/>
    <col min="9729" max="9729" width="100.7109375" style="120" customWidth="1"/>
    <col min="9730" max="9984" width="9.140625" style="120"/>
    <col min="9985" max="9985" width="100.7109375" style="120" customWidth="1"/>
    <col min="9986" max="10240" width="9.140625" style="120"/>
    <col min="10241" max="10241" width="100.7109375" style="120" customWidth="1"/>
    <col min="10242" max="10496" width="9.140625" style="120"/>
    <col min="10497" max="10497" width="100.7109375" style="120" customWidth="1"/>
    <col min="10498" max="10752" width="9.140625" style="120"/>
    <col min="10753" max="10753" width="100.7109375" style="120" customWidth="1"/>
    <col min="10754" max="11008" width="9.140625" style="120"/>
    <col min="11009" max="11009" width="100.7109375" style="120" customWidth="1"/>
    <col min="11010" max="11264" width="9.140625" style="120"/>
    <col min="11265" max="11265" width="100.7109375" style="120" customWidth="1"/>
    <col min="11266" max="11520" width="9.140625" style="120"/>
    <col min="11521" max="11521" width="100.7109375" style="120" customWidth="1"/>
    <col min="11522" max="11776" width="9.140625" style="120"/>
    <col min="11777" max="11777" width="100.7109375" style="120" customWidth="1"/>
    <col min="11778" max="12032" width="9.140625" style="120"/>
    <col min="12033" max="12033" width="100.7109375" style="120" customWidth="1"/>
    <col min="12034" max="12288" width="9.140625" style="120"/>
    <col min="12289" max="12289" width="100.7109375" style="120" customWidth="1"/>
    <col min="12290" max="12544" width="9.140625" style="120"/>
    <col min="12545" max="12545" width="100.7109375" style="120" customWidth="1"/>
    <col min="12546" max="12800" width="9.140625" style="120"/>
    <col min="12801" max="12801" width="100.7109375" style="120" customWidth="1"/>
    <col min="12802" max="13056" width="9.140625" style="120"/>
    <col min="13057" max="13057" width="100.7109375" style="120" customWidth="1"/>
    <col min="13058" max="13312" width="9.140625" style="120"/>
    <col min="13313" max="13313" width="100.7109375" style="120" customWidth="1"/>
    <col min="13314" max="13568" width="9.140625" style="120"/>
    <col min="13569" max="13569" width="100.7109375" style="120" customWidth="1"/>
    <col min="13570" max="13824" width="9.140625" style="120"/>
    <col min="13825" max="13825" width="100.7109375" style="120" customWidth="1"/>
    <col min="13826" max="14080" width="9.140625" style="120"/>
    <col min="14081" max="14081" width="100.7109375" style="120" customWidth="1"/>
    <col min="14082" max="14336" width="9.140625" style="120"/>
    <col min="14337" max="14337" width="100.7109375" style="120" customWidth="1"/>
    <col min="14338" max="14592" width="9.140625" style="120"/>
    <col min="14593" max="14593" width="100.7109375" style="120" customWidth="1"/>
    <col min="14594" max="14848" width="9.140625" style="120"/>
    <col min="14849" max="14849" width="100.7109375" style="120" customWidth="1"/>
    <col min="14850" max="15104" width="9.140625" style="120"/>
    <col min="15105" max="15105" width="100.7109375" style="120" customWidth="1"/>
    <col min="15106" max="15360" width="9.140625" style="120"/>
    <col min="15361" max="15361" width="100.7109375" style="120" customWidth="1"/>
    <col min="15362" max="15616" width="9.140625" style="120"/>
    <col min="15617" max="15617" width="100.7109375" style="120" customWidth="1"/>
    <col min="15618" max="15872" width="9.140625" style="120"/>
    <col min="15873" max="15873" width="100.7109375" style="120" customWidth="1"/>
    <col min="15874" max="16128" width="9.140625" style="120"/>
    <col min="16129" max="16129" width="100.7109375" style="120" customWidth="1"/>
    <col min="16130" max="16384" width="9.140625" style="120"/>
  </cols>
  <sheetData>
    <row r="1" spans="1:8" ht="39.950000000000003" customHeight="1">
      <c r="A1" s="118"/>
      <c r="B1" s="119"/>
      <c r="C1" s="119"/>
      <c r="D1" s="119"/>
      <c r="E1" s="119"/>
      <c r="F1" s="119"/>
      <c r="G1" s="119"/>
      <c r="H1" s="119"/>
    </row>
    <row r="2" spans="1:8" ht="14.25">
      <c r="A2" s="121" t="s">
        <v>1350</v>
      </c>
      <c r="B2" s="119"/>
      <c r="C2" s="119"/>
      <c r="D2" s="119"/>
      <c r="E2" s="119"/>
      <c r="F2" s="119"/>
      <c r="G2" s="119"/>
      <c r="H2" s="119"/>
    </row>
    <row r="3" spans="1:8" ht="14.25">
      <c r="A3" s="121" t="s">
        <v>1351</v>
      </c>
      <c r="B3" s="119"/>
      <c r="C3" s="119"/>
      <c r="D3" s="119"/>
      <c r="E3" s="119"/>
      <c r="F3" s="119"/>
      <c r="G3" s="119"/>
      <c r="H3" s="119"/>
    </row>
    <row r="4" spans="1:8" ht="14.25">
      <c r="A4" s="121" t="s">
        <v>1352</v>
      </c>
      <c r="B4" s="119"/>
      <c r="C4" s="119"/>
      <c r="D4" s="119"/>
      <c r="E4" s="119"/>
      <c r="F4" s="119"/>
      <c r="G4" s="119"/>
      <c r="H4" s="119"/>
    </row>
    <row r="5" spans="1:8" ht="14.25">
      <c r="A5" s="121" t="s">
        <v>1353</v>
      </c>
      <c r="B5" s="119"/>
      <c r="C5" s="119"/>
      <c r="D5" s="119"/>
      <c r="E5" s="119"/>
      <c r="F5" s="119"/>
      <c r="G5" s="119"/>
      <c r="H5" s="119"/>
    </row>
    <row r="6" spans="1:8" ht="14.25">
      <c r="A6" s="121"/>
      <c r="B6" s="119"/>
      <c r="C6" s="119"/>
      <c r="D6" s="119"/>
      <c r="E6" s="119"/>
      <c r="F6" s="119"/>
      <c r="G6" s="119"/>
      <c r="H6" s="119"/>
    </row>
    <row r="7" spans="1:8">
      <c r="A7" s="118" t="s">
        <v>1354</v>
      </c>
      <c r="B7" s="119"/>
      <c r="C7" s="119"/>
      <c r="D7" s="119"/>
      <c r="E7" s="119"/>
      <c r="F7" s="119"/>
      <c r="G7" s="119"/>
      <c r="H7" s="119"/>
    </row>
    <row r="8" spans="1:8">
      <c r="A8" s="118" t="s">
        <v>1355</v>
      </c>
      <c r="B8" s="119"/>
      <c r="C8" s="119"/>
      <c r="D8" s="119"/>
      <c r="E8" s="119"/>
      <c r="F8" s="119"/>
      <c r="G8" s="119"/>
      <c r="H8" s="119"/>
    </row>
    <row r="9" spans="1:8">
      <c r="A9" s="118"/>
      <c r="B9" s="119"/>
      <c r="C9" s="119"/>
      <c r="D9" s="119"/>
      <c r="E9" s="119"/>
      <c r="F9" s="119"/>
      <c r="G9" s="119"/>
      <c r="H9" s="119"/>
    </row>
    <row r="10" spans="1:8">
      <c r="A10" s="122" t="s">
        <v>1356</v>
      </c>
      <c r="B10" s="119"/>
      <c r="C10" s="119"/>
      <c r="D10" s="119"/>
      <c r="E10" s="119"/>
      <c r="F10" s="119"/>
      <c r="G10" s="119"/>
      <c r="H10" s="119"/>
    </row>
    <row r="11" spans="1:8">
      <c r="A11" s="122" t="s">
        <v>1357</v>
      </c>
      <c r="B11" s="119"/>
      <c r="C11" s="119"/>
      <c r="D11" s="119"/>
      <c r="E11" s="119"/>
      <c r="F11" s="119"/>
      <c r="G11" s="119"/>
      <c r="H11" s="119"/>
    </row>
    <row r="12" spans="1:8">
      <c r="A12" s="122" t="s">
        <v>1358</v>
      </c>
      <c r="B12" s="119"/>
      <c r="C12" s="119"/>
      <c r="D12" s="119"/>
      <c r="E12" s="119"/>
      <c r="F12" s="119"/>
      <c r="G12" s="119"/>
      <c r="H12" s="119"/>
    </row>
    <row r="13" spans="1:8">
      <c r="A13" s="122" t="s">
        <v>1359</v>
      </c>
      <c r="B13" s="119"/>
      <c r="C13" s="119"/>
      <c r="D13" s="119"/>
      <c r="E13" s="119"/>
      <c r="F13" s="119"/>
      <c r="G13" s="119"/>
      <c r="H13" s="119"/>
    </row>
    <row r="14" spans="1:8">
      <c r="A14" s="122" t="s">
        <v>1360</v>
      </c>
      <c r="B14" s="119"/>
      <c r="C14" s="119"/>
      <c r="D14" s="119"/>
      <c r="E14" s="119"/>
      <c r="F14" s="119"/>
      <c r="G14" s="119"/>
      <c r="H14" s="119"/>
    </row>
    <row r="15" spans="1:8">
      <c r="A15" s="122" t="s">
        <v>1361</v>
      </c>
      <c r="B15" s="119"/>
      <c r="C15" s="119"/>
      <c r="D15" s="119"/>
      <c r="E15" s="119"/>
      <c r="F15" s="119"/>
      <c r="G15" s="119"/>
      <c r="H15" s="119"/>
    </row>
    <row r="16" spans="1:8">
      <c r="A16" s="122"/>
      <c r="B16" s="119"/>
      <c r="C16" s="119"/>
      <c r="D16" s="119"/>
      <c r="E16" s="119"/>
      <c r="F16" s="119"/>
      <c r="G16" s="119"/>
      <c r="H16" s="119"/>
    </row>
    <row r="17" spans="1:8">
      <c r="A17" s="122" t="s">
        <v>1347</v>
      </c>
      <c r="B17" s="119"/>
      <c r="C17" s="119"/>
      <c r="D17" s="119"/>
      <c r="E17" s="119"/>
      <c r="F17" s="119"/>
      <c r="G17" s="119"/>
      <c r="H17" s="119"/>
    </row>
    <row r="18" spans="1:8">
      <c r="A18" s="122"/>
      <c r="B18" s="119"/>
      <c r="C18" s="119"/>
      <c r="D18" s="119"/>
      <c r="E18" s="119"/>
      <c r="F18" s="119"/>
      <c r="G18" s="119"/>
      <c r="H18" s="119"/>
    </row>
    <row r="19" spans="1:8">
      <c r="A19" s="122" t="s">
        <v>1348</v>
      </c>
      <c r="B19" s="119"/>
      <c r="C19" s="119"/>
      <c r="D19" s="119"/>
      <c r="E19" s="119"/>
      <c r="F19" s="119"/>
      <c r="G19" s="119"/>
      <c r="H19" s="119"/>
    </row>
    <row r="20" spans="1:8">
      <c r="A20" s="118"/>
      <c r="B20" s="119"/>
      <c r="C20" s="119"/>
      <c r="D20" s="119"/>
      <c r="E20" s="119"/>
      <c r="F20" s="119"/>
      <c r="G20" s="119"/>
      <c r="H20" s="119"/>
    </row>
    <row r="21" spans="1:8">
      <c r="A21" s="123" t="s">
        <v>1349</v>
      </c>
      <c r="B21" s="119"/>
      <c r="C21" s="119"/>
      <c r="D21" s="119"/>
      <c r="E21" s="119"/>
      <c r="F21" s="119"/>
      <c r="G21" s="119"/>
      <c r="H21" s="119"/>
    </row>
    <row r="22" spans="1:8">
      <c r="A22" s="119"/>
      <c r="B22" s="119"/>
      <c r="C22" s="119"/>
      <c r="D22" s="119"/>
      <c r="E22" s="119"/>
      <c r="F22" s="119"/>
      <c r="G22" s="119"/>
      <c r="H22" s="119"/>
    </row>
    <row r="23" spans="1:8">
      <c r="A23" s="124" t="s">
        <v>1635</v>
      </c>
      <c r="B23" s="119"/>
      <c r="C23" s="119"/>
      <c r="D23" s="119"/>
      <c r="E23" s="119"/>
      <c r="F23" s="119"/>
      <c r="G23" s="119"/>
      <c r="H23" s="119"/>
    </row>
    <row r="24" spans="1:8">
      <c r="A24" s="124" t="s">
        <v>1636</v>
      </c>
      <c r="B24" s="119"/>
      <c r="C24" s="119"/>
      <c r="D24" s="119"/>
      <c r="E24" s="119"/>
      <c r="F24" s="119"/>
      <c r="G24" s="119"/>
      <c r="H24" s="119"/>
    </row>
    <row r="25" spans="1:8">
      <c r="A25" s="124" t="s">
        <v>1637</v>
      </c>
      <c r="B25" s="119"/>
      <c r="C25" s="119"/>
      <c r="D25" s="119"/>
      <c r="E25" s="119"/>
      <c r="F25" s="119"/>
      <c r="G25" s="119"/>
      <c r="H25" s="119"/>
    </row>
    <row r="26" spans="1:8">
      <c r="A26" s="124" t="s">
        <v>1638</v>
      </c>
      <c r="B26" s="119"/>
      <c r="C26" s="119"/>
      <c r="D26" s="119"/>
      <c r="E26" s="119"/>
      <c r="F26" s="119"/>
      <c r="G26" s="119"/>
      <c r="H26" s="119"/>
    </row>
    <row r="27" spans="1:8">
      <c r="A27" s="119"/>
      <c r="B27" s="119"/>
      <c r="C27" s="119"/>
      <c r="D27" s="119"/>
      <c r="E27" s="119"/>
      <c r="F27" s="119"/>
      <c r="G27" s="119"/>
      <c r="H27" s="119"/>
    </row>
    <row r="28" spans="1:8">
      <c r="A28" s="119"/>
      <c r="B28" s="119"/>
      <c r="C28" s="119"/>
      <c r="D28" s="119"/>
      <c r="E28" s="119"/>
      <c r="F28" s="119"/>
      <c r="G28" s="119"/>
      <c r="H28" s="119"/>
    </row>
    <row r="29" spans="1:8">
      <c r="A29" s="124" t="s">
        <v>1633</v>
      </c>
      <c r="B29" s="119"/>
      <c r="C29" s="119"/>
      <c r="D29" s="119"/>
      <c r="E29" s="119"/>
      <c r="F29" s="119"/>
      <c r="G29" s="119"/>
      <c r="H29" s="119"/>
    </row>
    <row r="30" spans="1:8">
      <c r="A30" s="124" t="s">
        <v>1634</v>
      </c>
      <c r="B30" s="119"/>
      <c r="C30" s="119"/>
      <c r="D30" s="119"/>
      <c r="E30" s="119"/>
      <c r="F30" s="119"/>
      <c r="G30" s="119"/>
      <c r="H30" s="119"/>
    </row>
    <row r="31" spans="1:8">
      <c r="A31" s="119"/>
      <c r="B31" s="119"/>
      <c r="C31" s="119"/>
      <c r="D31" s="119"/>
      <c r="E31" s="119"/>
      <c r="F31" s="119"/>
      <c r="G31" s="119"/>
      <c r="H31" s="119"/>
    </row>
    <row r="32" spans="1:8">
      <c r="A32" s="124" t="s">
        <v>1629</v>
      </c>
      <c r="B32" s="119"/>
      <c r="C32" s="119"/>
      <c r="D32" s="119"/>
      <c r="E32" s="119"/>
      <c r="F32" s="119"/>
      <c r="G32" s="119"/>
      <c r="H32" s="119"/>
    </row>
    <row r="33" spans="1:8">
      <c r="A33" s="124" t="s">
        <v>1630</v>
      </c>
      <c r="B33" s="119"/>
      <c r="C33" s="119"/>
      <c r="D33" s="119"/>
      <c r="E33" s="119"/>
      <c r="F33" s="119"/>
      <c r="G33" s="119"/>
      <c r="H33" s="119"/>
    </row>
    <row r="34" spans="1:8">
      <c r="A34" s="124" t="s">
        <v>1631</v>
      </c>
      <c r="B34" s="119"/>
      <c r="C34" s="119"/>
      <c r="D34" s="119"/>
      <c r="E34" s="119"/>
      <c r="F34" s="119"/>
      <c r="G34" s="119"/>
      <c r="H34" s="119"/>
    </row>
    <row r="35" spans="1:8">
      <c r="A35" s="124" t="s">
        <v>1632</v>
      </c>
      <c r="B35" s="119"/>
      <c r="C35" s="119"/>
      <c r="D35" s="119"/>
      <c r="E35" s="119"/>
      <c r="F35" s="119"/>
      <c r="G35" s="119"/>
      <c r="H35" s="119"/>
    </row>
    <row r="36" spans="1:8">
      <c r="A36" s="119"/>
      <c r="B36" s="119"/>
      <c r="C36" s="119"/>
      <c r="D36" s="119"/>
      <c r="E36" s="119"/>
      <c r="F36" s="119"/>
      <c r="G36" s="119"/>
      <c r="H36" s="119"/>
    </row>
    <row r="37" spans="1:8">
      <c r="A37" s="124" t="s">
        <v>1623</v>
      </c>
      <c r="B37" s="119"/>
      <c r="C37" s="119"/>
      <c r="D37" s="119"/>
      <c r="E37" s="119"/>
      <c r="F37" s="119"/>
      <c r="G37" s="119"/>
      <c r="H37" s="119"/>
    </row>
    <row r="38" spans="1:8">
      <c r="A38" s="124" t="s">
        <v>1624</v>
      </c>
      <c r="B38" s="119"/>
      <c r="C38" s="119"/>
      <c r="D38" s="119"/>
      <c r="E38" s="119"/>
      <c r="F38" s="119"/>
      <c r="G38" s="119"/>
      <c r="H38" s="119"/>
    </row>
    <row r="39" spans="1:8">
      <c r="A39" s="124" t="s">
        <v>1625</v>
      </c>
      <c r="B39" s="119"/>
      <c r="C39" s="119"/>
      <c r="D39" s="119"/>
      <c r="E39" s="119"/>
      <c r="F39" s="119"/>
      <c r="G39" s="119"/>
      <c r="H39" s="119"/>
    </row>
    <row r="40" spans="1:8">
      <c r="A40" s="124" t="s">
        <v>1626</v>
      </c>
      <c r="B40" s="119"/>
      <c r="C40" s="119"/>
      <c r="D40" s="119"/>
      <c r="E40" s="119"/>
      <c r="F40" s="119"/>
      <c r="G40" s="119"/>
      <c r="H40" s="119"/>
    </row>
    <row r="41" spans="1:8">
      <c r="A41" s="124" t="s">
        <v>1627</v>
      </c>
      <c r="B41" s="119"/>
      <c r="C41" s="119"/>
      <c r="D41" s="119"/>
      <c r="E41" s="119"/>
      <c r="F41" s="119"/>
      <c r="G41" s="119"/>
      <c r="H41" s="119"/>
    </row>
    <row r="42" spans="1:8">
      <c r="A42" s="124" t="s">
        <v>1628</v>
      </c>
      <c r="B42" s="119"/>
      <c r="C42" s="119"/>
      <c r="D42" s="119"/>
      <c r="E42" s="119"/>
      <c r="F42" s="119"/>
      <c r="G42" s="119"/>
      <c r="H42" s="119"/>
    </row>
    <row r="43" spans="1:8">
      <c r="A43" s="119"/>
      <c r="B43" s="119"/>
      <c r="C43" s="119"/>
      <c r="D43" s="119"/>
      <c r="E43" s="119"/>
      <c r="F43" s="119"/>
      <c r="G43" s="119"/>
      <c r="H43" s="119"/>
    </row>
    <row r="44" spans="1:8" ht="15.75">
      <c r="A44" s="125" t="s">
        <v>1362</v>
      </c>
      <c r="B44" s="119"/>
      <c r="C44" s="119"/>
      <c r="D44" s="119"/>
      <c r="E44" s="119"/>
      <c r="F44" s="119"/>
      <c r="G44" s="119"/>
      <c r="H44" s="119"/>
    </row>
    <row r="45" spans="1:8">
      <c r="A45" s="119"/>
      <c r="B45" s="119"/>
      <c r="C45" s="119"/>
      <c r="D45" s="119"/>
      <c r="E45" s="119"/>
      <c r="F45" s="119"/>
      <c r="G45" s="119"/>
      <c r="H45" s="119"/>
    </row>
    <row r="46" spans="1:8">
      <c r="A46" s="124" t="s">
        <v>1619</v>
      </c>
      <c r="B46" s="119"/>
      <c r="C46" s="119"/>
      <c r="D46" s="119"/>
      <c r="E46" s="119"/>
      <c r="F46" s="119"/>
      <c r="G46" s="119"/>
      <c r="H46" s="119"/>
    </row>
    <row r="47" spans="1:8">
      <c r="A47" s="124" t="s">
        <v>1620</v>
      </c>
      <c r="B47" s="119"/>
      <c r="C47" s="119"/>
      <c r="D47" s="119"/>
      <c r="E47" s="119"/>
      <c r="F47" s="119"/>
      <c r="G47" s="119"/>
      <c r="H47" s="119"/>
    </row>
    <row r="48" spans="1:8">
      <c r="A48" s="124" t="s">
        <v>1621</v>
      </c>
      <c r="B48" s="119"/>
      <c r="C48" s="119"/>
      <c r="D48" s="119"/>
      <c r="E48" s="119"/>
      <c r="F48" s="119"/>
      <c r="G48" s="119"/>
      <c r="H48" s="119"/>
    </row>
    <row r="49" spans="1:8">
      <c r="A49" s="124" t="s">
        <v>1622</v>
      </c>
      <c r="B49" s="119"/>
      <c r="C49" s="119"/>
      <c r="D49" s="119"/>
      <c r="E49" s="119"/>
      <c r="F49" s="119"/>
      <c r="G49" s="119"/>
      <c r="H49" s="119"/>
    </row>
    <row r="50" spans="1:8">
      <c r="A50" s="119"/>
      <c r="B50" s="119"/>
      <c r="C50" s="119"/>
      <c r="D50" s="119"/>
      <c r="E50" s="119"/>
      <c r="F50" s="119"/>
      <c r="G50" s="119"/>
      <c r="H50" s="119"/>
    </row>
    <row r="51" spans="1:8">
      <c r="A51" s="124" t="s">
        <v>1363</v>
      </c>
      <c r="B51" s="119"/>
      <c r="C51" s="119"/>
      <c r="D51" s="119"/>
      <c r="E51" s="119"/>
      <c r="F51" s="119"/>
      <c r="G51" s="119"/>
      <c r="H51" s="119"/>
    </row>
    <row r="52" spans="1:8">
      <c r="A52" s="119"/>
      <c r="B52" s="119"/>
      <c r="C52" s="119"/>
      <c r="D52" s="119"/>
      <c r="E52" s="119"/>
      <c r="F52" s="119"/>
      <c r="G52" s="119"/>
      <c r="H52" s="119"/>
    </row>
    <row r="53" spans="1:8" ht="15.75">
      <c r="A53" s="125" t="s">
        <v>1364</v>
      </c>
      <c r="B53" s="119"/>
      <c r="C53" s="119"/>
      <c r="D53" s="119"/>
      <c r="E53" s="119"/>
      <c r="F53" s="119"/>
      <c r="G53" s="119"/>
      <c r="H53" s="119"/>
    </row>
    <row r="54" spans="1:8">
      <c r="A54" s="119"/>
      <c r="B54" s="119"/>
      <c r="C54" s="119"/>
      <c r="D54" s="119"/>
      <c r="E54" s="119"/>
      <c r="F54" s="119"/>
      <c r="G54" s="119"/>
      <c r="H54" s="119"/>
    </row>
    <row r="55" spans="1:8">
      <c r="A55" s="124" t="s">
        <v>1617</v>
      </c>
      <c r="B55" s="119"/>
      <c r="C55" s="119"/>
      <c r="D55" s="119"/>
      <c r="E55" s="119"/>
      <c r="F55" s="119"/>
      <c r="G55" s="119"/>
      <c r="H55" s="119"/>
    </row>
    <row r="56" spans="1:8">
      <c r="A56" s="124" t="s">
        <v>1618</v>
      </c>
      <c r="B56" s="119"/>
      <c r="C56" s="119"/>
      <c r="D56" s="119"/>
      <c r="E56" s="119"/>
      <c r="F56" s="119"/>
      <c r="G56" s="119"/>
      <c r="H56" s="119"/>
    </row>
    <row r="57" spans="1:8">
      <c r="A57" s="119"/>
      <c r="B57" s="119"/>
      <c r="C57" s="119"/>
      <c r="D57" s="119"/>
      <c r="E57" s="119"/>
      <c r="F57" s="119"/>
      <c r="G57" s="119"/>
      <c r="H57" s="119"/>
    </row>
    <row r="58" spans="1:8" ht="15.75">
      <c r="A58" s="125" t="s">
        <v>1365</v>
      </c>
      <c r="B58" s="119"/>
      <c r="C58" s="119"/>
      <c r="D58" s="119"/>
      <c r="E58" s="119"/>
      <c r="F58" s="119"/>
      <c r="G58" s="119"/>
      <c r="H58" s="119"/>
    </row>
    <row r="59" spans="1:8">
      <c r="A59" s="119"/>
      <c r="B59" s="119"/>
      <c r="C59" s="119"/>
      <c r="D59" s="119"/>
      <c r="E59" s="119"/>
      <c r="F59" s="119"/>
      <c r="G59" s="119"/>
      <c r="H59" s="119"/>
    </row>
    <row r="60" spans="1:8">
      <c r="A60" s="124" t="s">
        <v>1615</v>
      </c>
      <c r="B60" s="119"/>
      <c r="C60" s="119"/>
      <c r="D60" s="119"/>
      <c r="E60" s="119"/>
      <c r="F60" s="119"/>
      <c r="G60" s="119"/>
      <c r="H60" s="119"/>
    </row>
    <row r="61" spans="1:8">
      <c r="A61" s="124" t="s">
        <v>1616</v>
      </c>
      <c r="B61" s="119"/>
      <c r="C61" s="119"/>
      <c r="D61" s="119"/>
      <c r="E61" s="119"/>
      <c r="F61" s="119"/>
      <c r="G61" s="119"/>
      <c r="H61" s="119"/>
    </row>
    <row r="62" spans="1:8">
      <c r="A62" s="119"/>
      <c r="B62" s="119"/>
      <c r="C62" s="119"/>
      <c r="D62" s="119"/>
      <c r="E62" s="119"/>
      <c r="F62" s="119"/>
      <c r="G62" s="119"/>
      <c r="H62" s="119"/>
    </row>
    <row r="63" spans="1:8">
      <c r="A63" s="124" t="s">
        <v>1613</v>
      </c>
      <c r="B63" s="119"/>
      <c r="C63" s="119"/>
      <c r="D63" s="119"/>
      <c r="E63" s="119"/>
      <c r="F63" s="119"/>
      <c r="G63" s="119"/>
      <c r="H63" s="119"/>
    </row>
    <row r="64" spans="1:8">
      <c r="A64" s="124" t="s">
        <v>1614</v>
      </c>
      <c r="B64" s="119"/>
      <c r="C64" s="119"/>
      <c r="D64" s="119"/>
      <c r="E64" s="119"/>
      <c r="F64" s="119"/>
      <c r="G64" s="119"/>
      <c r="H64" s="119"/>
    </row>
    <row r="65" spans="1:8">
      <c r="A65" s="119"/>
      <c r="B65" s="119"/>
      <c r="C65" s="119"/>
      <c r="D65" s="119"/>
      <c r="E65" s="119"/>
      <c r="F65" s="119"/>
      <c r="G65" s="119"/>
      <c r="H65" s="119"/>
    </row>
    <row r="66" spans="1:8">
      <c r="A66" s="124" t="s">
        <v>1611</v>
      </c>
      <c r="B66" s="119"/>
      <c r="C66" s="119"/>
      <c r="D66" s="119"/>
      <c r="E66" s="119"/>
      <c r="F66" s="119"/>
      <c r="G66" s="119"/>
      <c r="H66" s="119"/>
    </row>
    <row r="67" spans="1:8">
      <c r="A67" s="124" t="s">
        <v>1612</v>
      </c>
      <c r="B67" s="119"/>
      <c r="C67" s="119"/>
      <c r="D67" s="119"/>
      <c r="E67" s="119"/>
      <c r="F67" s="119"/>
      <c r="G67" s="119"/>
      <c r="H67" s="119"/>
    </row>
    <row r="68" spans="1:8">
      <c r="A68" s="119"/>
      <c r="B68" s="119"/>
      <c r="C68" s="119"/>
      <c r="D68" s="119"/>
      <c r="E68" s="119"/>
      <c r="F68" s="119"/>
      <c r="G68" s="119"/>
      <c r="H68" s="119"/>
    </row>
    <row r="69" spans="1:8">
      <c r="A69" s="124" t="s">
        <v>1608</v>
      </c>
      <c r="B69" s="119"/>
      <c r="C69" s="119"/>
      <c r="D69" s="119"/>
      <c r="E69" s="119"/>
      <c r="F69" s="119"/>
      <c r="G69" s="119"/>
      <c r="H69" s="119"/>
    </row>
    <row r="70" spans="1:8">
      <c r="A70" s="124" t="s">
        <v>1609</v>
      </c>
      <c r="B70" s="119"/>
      <c r="C70" s="119"/>
      <c r="D70" s="119"/>
      <c r="E70" s="119"/>
      <c r="F70" s="119"/>
      <c r="G70" s="119"/>
      <c r="H70" s="119"/>
    </row>
    <row r="71" spans="1:8">
      <c r="A71" s="124" t="s">
        <v>1610</v>
      </c>
      <c r="B71" s="119"/>
      <c r="C71" s="119"/>
      <c r="D71" s="119"/>
      <c r="E71" s="119"/>
      <c r="F71" s="119"/>
      <c r="G71" s="119"/>
      <c r="H71" s="119"/>
    </row>
    <row r="72" spans="1:8">
      <c r="A72" s="119"/>
      <c r="B72" s="119"/>
      <c r="C72" s="119"/>
      <c r="D72" s="119"/>
      <c r="E72" s="119"/>
      <c r="F72" s="119"/>
      <c r="G72" s="119"/>
      <c r="H72" s="119"/>
    </row>
    <row r="73" spans="1:8">
      <c r="A73" s="124" t="s">
        <v>1366</v>
      </c>
      <c r="B73" s="119"/>
      <c r="C73" s="119"/>
      <c r="D73" s="119"/>
      <c r="E73" s="119"/>
      <c r="F73" s="119"/>
      <c r="G73" s="119"/>
      <c r="H73" s="119"/>
    </row>
    <row r="74" spans="1:8">
      <c r="A74" s="119"/>
      <c r="B74" s="119"/>
      <c r="C74" s="119"/>
      <c r="D74" s="119"/>
      <c r="E74" s="119"/>
      <c r="F74" s="119"/>
      <c r="G74" s="119"/>
      <c r="H74" s="119"/>
    </row>
    <row r="75" spans="1:8">
      <c r="A75" s="124" t="s">
        <v>1603</v>
      </c>
      <c r="B75" s="119"/>
      <c r="C75" s="119"/>
      <c r="D75" s="119"/>
      <c r="E75" s="119"/>
      <c r="F75" s="119"/>
      <c r="G75" s="119"/>
      <c r="H75" s="119"/>
    </row>
    <row r="76" spans="1:8">
      <c r="A76" s="124" t="s">
        <v>1604</v>
      </c>
      <c r="B76" s="119"/>
      <c r="C76" s="119"/>
      <c r="D76" s="119"/>
      <c r="E76" s="119"/>
      <c r="F76" s="119"/>
      <c r="G76" s="119"/>
      <c r="H76" s="119"/>
    </row>
    <row r="77" spans="1:8">
      <c r="A77" s="124" t="s">
        <v>1605</v>
      </c>
      <c r="B77" s="119"/>
      <c r="C77" s="119"/>
      <c r="D77" s="119"/>
      <c r="E77" s="119"/>
      <c r="F77" s="119"/>
      <c r="G77" s="119"/>
      <c r="H77" s="119"/>
    </row>
    <row r="78" spans="1:8">
      <c r="A78" s="124" t="s">
        <v>1606</v>
      </c>
      <c r="B78" s="119"/>
      <c r="C78" s="119"/>
      <c r="D78" s="119"/>
      <c r="E78" s="119"/>
      <c r="F78" s="119"/>
      <c r="G78" s="119"/>
      <c r="H78" s="119"/>
    </row>
    <row r="79" spans="1:8">
      <c r="A79" s="124" t="s">
        <v>1607</v>
      </c>
      <c r="B79" s="119"/>
      <c r="C79" s="119"/>
      <c r="D79" s="119"/>
      <c r="E79" s="119"/>
      <c r="F79" s="119"/>
      <c r="G79" s="119"/>
      <c r="H79" s="119"/>
    </row>
    <row r="80" spans="1:8">
      <c r="A80" s="124" t="s">
        <v>1492</v>
      </c>
      <c r="B80" s="119"/>
      <c r="C80" s="119"/>
      <c r="D80" s="119"/>
      <c r="E80" s="119"/>
      <c r="F80" s="119"/>
      <c r="G80" s="119"/>
      <c r="H80" s="119"/>
    </row>
    <row r="81" spans="1:8">
      <c r="A81" s="119"/>
      <c r="B81" s="119"/>
      <c r="C81" s="119"/>
      <c r="D81" s="119"/>
      <c r="E81" s="119"/>
      <c r="F81" s="119"/>
      <c r="G81" s="119"/>
      <c r="H81" s="119"/>
    </row>
    <row r="82" spans="1:8">
      <c r="A82" s="124" t="s">
        <v>1596</v>
      </c>
      <c r="B82" s="119"/>
      <c r="C82" s="119"/>
      <c r="D82" s="119"/>
      <c r="E82" s="119"/>
      <c r="F82" s="119"/>
      <c r="G82" s="119"/>
      <c r="H82" s="119"/>
    </row>
    <row r="83" spans="1:8">
      <c r="A83" s="124" t="s">
        <v>1597</v>
      </c>
      <c r="B83" s="119"/>
      <c r="C83" s="119"/>
      <c r="D83" s="119"/>
      <c r="E83" s="119"/>
      <c r="F83" s="119"/>
      <c r="G83" s="119"/>
      <c r="H83" s="119"/>
    </row>
    <row r="84" spans="1:8">
      <c r="A84" s="124" t="s">
        <v>1598</v>
      </c>
      <c r="B84" s="119"/>
      <c r="C84" s="119"/>
      <c r="D84" s="119"/>
      <c r="E84" s="119"/>
      <c r="F84" s="119"/>
      <c r="G84" s="119"/>
      <c r="H84" s="119"/>
    </row>
    <row r="85" spans="1:8">
      <c r="A85" s="124" t="s">
        <v>1599</v>
      </c>
      <c r="B85" s="119"/>
      <c r="C85" s="119"/>
      <c r="D85" s="119"/>
      <c r="E85" s="119"/>
      <c r="F85" s="119"/>
      <c r="G85" s="119"/>
      <c r="H85" s="119"/>
    </row>
    <row r="86" spans="1:8">
      <c r="A86" s="124" t="s">
        <v>1600</v>
      </c>
      <c r="B86" s="119"/>
      <c r="C86" s="119"/>
      <c r="D86" s="119"/>
      <c r="E86" s="119"/>
      <c r="F86" s="119"/>
      <c r="G86" s="119"/>
      <c r="H86" s="119"/>
    </row>
    <row r="87" spans="1:8">
      <c r="A87" s="124" t="s">
        <v>1601</v>
      </c>
      <c r="B87" s="119"/>
      <c r="C87" s="119"/>
      <c r="D87" s="119"/>
      <c r="E87" s="119"/>
      <c r="F87" s="119"/>
      <c r="G87" s="119"/>
      <c r="H87" s="119"/>
    </row>
    <row r="88" spans="1:8">
      <c r="A88" s="124" t="s">
        <v>1602</v>
      </c>
      <c r="B88" s="119"/>
      <c r="C88" s="119"/>
      <c r="D88" s="119"/>
      <c r="E88" s="119"/>
      <c r="F88" s="119"/>
      <c r="G88" s="119"/>
      <c r="H88" s="119"/>
    </row>
    <row r="89" spans="1:8">
      <c r="A89" s="119"/>
      <c r="B89" s="119"/>
      <c r="C89" s="119"/>
      <c r="D89" s="119"/>
      <c r="E89" s="119"/>
      <c r="F89" s="119"/>
      <c r="G89" s="119"/>
      <c r="H89" s="119"/>
    </row>
    <row r="90" spans="1:8">
      <c r="A90" s="124" t="s">
        <v>1594</v>
      </c>
      <c r="B90" s="119"/>
      <c r="C90" s="119"/>
      <c r="D90" s="119"/>
      <c r="E90" s="119"/>
      <c r="F90" s="119"/>
      <c r="G90" s="119"/>
      <c r="H90" s="119"/>
    </row>
    <row r="91" spans="1:8">
      <c r="A91" s="124" t="s">
        <v>1595</v>
      </c>
      <c r="B91" s="119"/>
      <c r="C91" s="119"/>
      <c r="D91" s="119"/>
      <c r="E91" s="119"/>
      <c r="F91" s="119"/>
      <c r="G91" s="119"/>
      <c r="H91" s="119"/>
    </row>
    <row r="92" spans="1:8">
      <c r="A92" s="119"/>
      <c r="B92" s="119"/>
      <c r="C92" s="119"/>
      <c r="D92" s="119"/>
      <c r="E92" s="119"/>
      <c r="F92" s="119"/>
      <c r="G92" s="119"/>
      <c r="H92" s="119"/>
    </row>
    <row r="93" spans="1:8" ht="15.75">
      <c r="A93" s="125" t="s">
        <v>1367</v>
      </c>
      <c r="B93" s="119"/>
      <c r="C93" s="119"/>
      <c r="D93" s="119"/>
      <c r="E93" s="119"/>
      <c r="F93" s="119"/>
      <c r="G93" s="119"/>
      <c r="H93" s="119"/>
    </row>
    <row r="94" spans="1:8">
      <c r="A94" s="119"/>
      <c r="B94" s="119"/>
      <c r="C94" s="119"/>
      <c r="D94" s="119"/>
      <c r="E94" s="119"/>
      <c r="F94" s="119"/>
      <c r="G94" s="119"/>
      <c r="H94" s="119"/>
    </row>
    <row r="95" spans="1:8">
      <c r="A95" s="124" t="s">
        <v>1585</v>
      </c>
      <c r="B95" s="119"/>
      <c r="C95" s="119"/>
      <c r="D95" s="119"/>
      <c r="E95" s="119"/>
      <c r="F95" s="119"/>
      <c r="G95" s="119"/>
      <c r="H95" s="119"/>
    </row>
    <row r="96" spans="1:8">
      <c r="A96" s="124" t="s">
        <v>1586</v>
      </c>
      <c r="B96" s="119"/>
      <c r="C96" s="119"/>
      <c r="D96" s="119"/>
      <c r="E96" s="119"/>
      <c r="F96" s="119"/>
      <c r="G96" s="119"/>
      <c r="H96" s="119"/>
    </row>
    <row r="97" spans="1:8">
      <c r="A97" s="124" t="s">
        <v>1587</v>
      </c>
      <c r="B97" s="119"/>
      <c r="C97" s="119"/>
      <c r="D97" s="119"/>
      <c r="E97" s="119"/>
      <c r="F97" s="119"/>
      <c r="G97" s="119"/>
      <c r="H97" s="119"/>
    </row>
    <row r="98" spans="1:8">
      <c r="A98" s="124" t="s">
        <v>1588</v>
      </c>
      <c r="B98" s="119"/>
      <c r="C98" s="119"/>
      <c r="D98" s="119"/>
      <c r="E98" s="119"/>
      <c r="F98" s="119"/>
      <c r="G98" s="119"/>
      <c r="H98" s="119"/>
    </row>
    <row r="99" spans="1:8">
      <c r="A99" s="124" t="s">
        <v>1589</v>
      </c>
      <c r="B99" s="119"/>
      <c r="C99" s="119"/>
      <c r="D99" s="119"/>
      <c r="E99" s="119"/>
      <c r="F99" s="119"/>
      <c r="G99" s="119"/>
      <c r="H99" s="119"/>
    </row>
    <row r="100" spans="1:8">
      <c r="A100" s="124" t="s">
        <v>1590</v>
      </c>
      <c r="B100" s="119"/>
      <c r="C100" s="119"/>
      <c r="D100" s="119"/>
      <c r="E100" s="119"/>
      <c r="F100" s="119"/>
      <c r="G100" s="119"/>
      <c r="H100" s="119"/>
    </row>
    <row r="101" spans="1:8">
      <c r="A101" s="124" t="s">
        <v>1591</v>
      </c>
      <c r="B101" s="119"/>
      <c r="C101" s="119"/>
      <c r="D101" s="119"/>
      <c r="E101" s="119"/>
      <c r="F101" s="119"/>
      <c r="G101" s="119"/>
      <c r="H101" s="119"/>
    </row>
    <row r="102" spans="1:8">
      <c r="A102" s="124" t="s">
        <v>1592</v>
      </c>
      <c r="B102" s="119"/>
      <c r="C102" s="119"/>
      <c r="D102" s="119"/>
      <c r="E102" s="119"/>
      <c r="F102" s="119"/>
      <c r="G102" s="119"/>
      <c r="H102" s="119"/>
    </row>
    <row r="103" spans="1:8">
      <c r="A103" s="124" t="s">
        <v>1593</v>
      </c>
      <c r="B103" s="119"/>
      <c r="C103" s="119"/>
      <c r="D103" s="119"/>
      <c r="E103" s="119"/>
      <c r="F103" s="119"/>
      <c r="G103" s="119"/>
      <c r="H103" s="119"/>
    </row>
    <row r="104" spans="1:8">
      <c r="A104" s="119"/>
      <c r="B104" s="119"/>
      <c r="C104" s="119"/>
      <c r="D104" s="119"/>
      <c r="E104" s="119"/>
      <c r="F104" s="119"/>
      <c r="G104" s="119"/>
      <c r="H104" s="119"/>
    </row>
    <row r="105" spans="1:8" ht="15.75">
      <c r="A105" s="142" t="s">
        <v>1368</v>
      </c>
      <c r="B105" s="142"/>
      <c r="C105" s="142"/>
      <c r="D105" s="142"/>
      <c r="E105" s="142"/>
      <c r="F105" s="142"/>
      <c r="G105" s="142"/>
      <c r="H105" s="142"/>
    </row>
    <row r="106" spans="1:8">
      <c r="A106" s="138" t="s">
        <v>1369</v>
      </c>
      <c r="B106" s="138"/>
      <c r="C106" s="138"/>
      <c r="D106" s="138"/>
      <c r="E106" s="138"/>
      <c r="F106" s="138"/>
      <c r="G106" s="138"/>
      <c r="H106" s="138"/>
    </row>
    <row r="107" spans="1:8">
      <c r="A107" s="143"/>
      <c r="B107" s="143"/>
      <c r="C107" s="143"/>
      <c r="D107" s="143"/>
      <c r="E107" s="143"/>
      <c r="F107" s="143"/>
      <c r="G107" s="143"/>
      <c r="H107" s="143"/>
    </row>
    <row r="108" spans="1:8">
      <c r="A108" s="138" t="s">
        <v>1583</v>
      </c>
      <c r="B108" s="138"/>
      <c r="C108" s="138"/>
      <c r="D108" s="138"/>
      <c r="E108" s="138"/>
      <c r="F108" s="138"/>
      <c r="G108" s="138"/>
      <c r="H108" s="138"/>
    </row>
    <row r="109" spans="1:8">
      <c r="A109" s="124" t="s">
        <v>1584</v>
      </c>
      <c r="B109" s="124"/>
      <c r="C109" s="124"/>
      <c r="D109" s="124"/>
      <c r="E109" s="124"/>
      <c r="F109" s="124"/>
      <c r="G109" s="124"/>
      <c r="H109" s="124"/>
    </row>
    <row r="110" spans="1:8">
      <c r="A110" s="143"/>
      <c r="B110" s="143"/>
      <c r="C110" s="143"/>
      <c r="D110" s="143"/>
      <c r="E110" s="143"/>
      <c r="F110" s="143"/>
      <c r="G110" s="143"/>
      <c r="H110" s="143"/>
    </row>
    <row r="111" spans="1:8">
      <c r="A111" s="138" t="s">
        <v>1576</v>
      </c>
      <c r="B111" s="138"/>
      <c r="C111" s="138"/>
      <c r="D111" s="138"/>
      <c r="E111" s="138"/>
      <c r="F111" s="138"/>
      <c r="G111" s="138"/>
      <c r="H111" s="138"/>
    </row>
    <row r="112" spans="1:8">
      <c r="A112" s="124" t="s">
        <v>1577</v>
      </c>
      <c r="B112" s="124"/>
      <c r="C112" s="124"/>
      <c r="D112" s="124"/>
      <c r="E112" s="124"/>
      <c r="F112" s="124"/>
      <c r="G112" s="124"/>
      <c r="H112" s="124"/>
    </row>
    <row r="113" spans="1:8">
      <c r="A113" s="124" t="s">
        <v>1578</v>
      </c>
      <c r="B113" s="124"/>
      <c r="C113" s="124"/>
      <c r="D113" s="124"/>
      <c r="E113" s="124"/>
      <c r="F113" s="124"/>
      <c r="G113" s="124"/>
      <c r="H113" s="124"/>
    </row>
    <row r="114" spans="1:8">
      <c r="A114" s="124" t="s">
        <v>1579</v>
      </c>
      <c r="B114" s="124"/>
      <c r="C114" s="124"/>
      <c r="D114" s="124"/>
      <c r="E114" s="124"/>
      <c r="F114" s="124"/>
      <c r="G114" s="124"/>
      <c r="H114" s="124"/>
    </row>
    <row r="115" spans="1:8">
      <c r="A115" s="124" t="s">
        <v>1580</v>
      </c>
      <c r="B115" s="124"/>
      <c r="C115" s="124"/>
      <c r="D115" s="124"/>
      <c r="E115" s="124"/>
      <c r="F115" s="124"/>
      <c r="G115" s="124"/>
      <c r="H115" s="124"/>
    </row>
    <row r="116" spans="1:8">
      <c r="A116" s="124" t="s">
        <v>1581</v>
      </c>
      <c r="B116" s="124"/>
      <c r="C116" s="124"/>
      <c r="D116" s="124"/>
      <c r="E116" s="124"/>
      <c r="F116" s="124"/>
      <c r="G116" s="124"/>
      <c r="H116" s="124"/>
    </row>
    <row r="117" spans="1:8">
      <c r="A117" s="124" t="s">
        <v>1582</v>
      </c>
      <c r="B117" s="124"/>
      <c r="C117" s="124"/>
      <c r="D117" s="124"/>
      <c r="E117" s="124"/>
      <c r="F117" s="124"/>
      <c r="G117" s="124"/>
      <c r="H117" s="124"/>
    </row>
    <row r="118" spans="1:8">
      <c r="A118" s="144"/>
      <c r="B118" s="144"/>
      <c r="C118" s="144"/>
      <c r="D118" s="144"/>
      <c r="E118" s="144"/>
      <c r="F118" s="144"/>
      <c r="G118" s="144"/>
      <c r="H118" s="144"/>
    </row>
    <row r="119" spans="1:8">
      <c r="A119" s="126"/>
      <c r="B119" s="139" t="s">
        <v>1370</v>
      </c>
      <c r="C119" s="140"/>
      <c r="D119" s="139" t="s">
        <v>1371</v>
      </c>
      <c r="E119" s="141"/>
      <c r="F119" s="140"/>
      <c r="G119" s="139" t="s">
        <v>1372</v>
      </c>
      <c r="H119" s="140"/>
    </row>
    <row r="120" spans="1:8">
      <c r="A120" s="126" t="s">
        <v>1373</v>
      </c>
      <c r="B120" s="126" t="s">
        <v>498</v>
      </c>
      <c r="C120" s="126" t="s">
        <v>1374</v>
      </c>
      <c r="D120" s="126" t="s">
        <v>498</v>
      </c>
      <c r="E120" s="126" t="s">
        <v>1375</v>
      </c>
      <c r="F120" s="126" t="s">
        <v>1376</v>
      </c>
      <c r="G120" s="126" t="s">
        <v>498</v>
      </c>
      <c r="H120" s="126" t="s">
        <v>1377</v>
      </c>
    </row>
    <row r="121" spans="1:8">
      <c r="A121" s="126" t="s">
        <v>1378</v>
      </c>
      <c r="B121" s="126">
        <v>1154</v>
      </c>
      <c r="C121" s="127">
        <v>0.36</v>
      </c>
      <c r="D121" s="126">
        <v>293</v>
      </c>
      <c r="E121" s="127">
        <v>0.39</v>
      </c>
      <c r="F121" s="127">
        <v>0.25</v>
      </c>
      <c r="G121" s="126">
        <v>562</v>
      </c>
      <c r="H121" s="127">
        <v>0.38</v>
      </c>
    </row>
    <row r="122" spans="1:8">
      <c r="A122" s="126" t="s">
        <v>1379</v>
      </c>
      <c r="B122" s="126">
        <v>1413</v>
      </c>
      <c r="C122" s="127">
        <v>0.44</v>
      </c>
      <c r="D122" s="126">
        <v>359</v>
      </c>
      <c r="E122" s="127">
        <v>0.48</v>
      </c>
      <c r="F122" s="127">
        <v>0.25</v>
      </c>
      <c r="G122" s="126">
        <v>682</v>
      </c>
      <c r="H122" s="127">
        <v>0.46</v>
      </c>
    </row>
    <row r="123" spans="1:8">
      <c r="A123" s="126" t="s">
        <v>1380</v>
      </c>
      <c r="B123" s="126">
        <v>56</v>
      </c>
      <c r="C123" s="127">
        <v>0.02</v>
      </c>
      <c r="D123" s="126">
        <v>6</v>
      </c>
      <c r="E123" s="127">
        <v>0.01</v>
      </c>
      <c r="F123" s="127">
        <v>0.11</v>
      </c>
      <c r="G123" s="126">
        <v>9</v>
      </c>
      <c r="H123" s="127">
        <v>0.01</v>
      </c>
    </row>
    <row r="124" spans="1:8">
      <c r="A124" s="126" t="s">
        <v>1381</v>
      </c>
      <c r="B124" s="126">
        <v>606</v>
      </c>
      <c r="C124" s="127">
        <v>0.19</v>
      </c>
      <c r="D124" s="126">
        <v>92</v>
      </c>
      <c r="E124" s="127">
        <v>0.12</v>
      </c>
      <c r="F124" s="127">
        <v>0.15</v>
      </c>
      <c r="G124" s="126">
        <v>237</v>
      </c>
      <c r="H124" s="127">
        <v>0.16</v>
      </c>
    </row>
    <row r="125" spans="1:8">
      <c r="A125" s="126" t="s">
        <v>847</v>
      </c>
      <c r="B125" s="128">
        <v>3229</v>
      </c>
      <c r="C125" s="126"/>
      <c r="D125" s="126">
        <v>750</v>
      </c>
      <c r="E125" s="126"/>
      <c r="F125" s="126"/>
      <c r="G125" s="126">
        <v>1490</v>
      </c>
      <c r="H125" s="126"/>
    </row>
    <row r="126" spans="1:8">
      <c r="A126" s="137"/>
      <c r="B126" s="137"/>
      <c r="C126" s="137"/>
      <c r="D126" s="137"/>
      <c r="E126" s="137"/>
      <c r="F126" s="137"/>
      <c r="G126" s="137"/>
      <c r="H126" s="137"/>
    </row>
    <row r="127" spans="1:8">
      <c r="A127" s="138" t="s">
        <v>1572</v>
      </c>
      <c r="B127" s="138"/>
      <c r="C127" s="138"/>
      <c r="D127" s="138"/>
      <c r="E127" s="138"/>
      <c r="F127" s="138"/>
      <c r="G127" s="138"/>
      <c r="H127" s="138"/>
    </row>
    <row r="128" spans="1:8">
      <c r="A128" s="124" t="s">
        <v>1573</v>
      </c>
      <c r="B128" s="124"/>
      <c r="C128" s="124"/>
      <c r="D128" s="124"/>
      <c r="E128" s="124"/>
      <c r="F128" s="124"/>
      <c r="G128" s="124"/>
      <c r="H128" s="124"/>
    </row>
    <row r="129" spans="1:8">
      <c r="A129" s="124" t="s">
        <v>1574</v>
      </c>
      <c r="B129" s="124"/>
      <c r="C129" s="124"/>
      <c r="D129" s="124"/>
      <c r="E129" s="124"/>
      <c r="F129" s="124"/>
      <c r="G129" s="124"/>
      <c r="H129" s="124"/>
    </row>
    <row r="130" spans="1:8">
      <c r="A130" s="124" t="s">
        <v>1575</v>
      </c>
      <c r="B130" s="124"/>
      <c r="C130" s="124"/>
      <c r="D130" s="124"/>
      <c r="E130" s="124"/>
      <c r="F130" s="124"/>
      <c r="G130" s="124"/>
      <c r="H130" s="124"/>
    </row>
    <row r="131" spans="1:8">
      <c r="A131" s="119"/>
      <c r="B131" s="119"/>
      <c r="C131" s="119"/>
      <c r="D131" s="119"/>
      <c r="E131" s="119"/>
      <c r="F131" s="119"/>
      <c r="G131" s="119"/>
      <c r="H131" s="119"/>
    </row>
    <row r="132" spans="1:8" ht="15.75">
      <c r="A132" s="125" t="s">
        <v>1382</v>
      </c>
      <c r="B132" s="119"/>
      <c r="C132" s="119"/>
      <c r="D132" s="119"/>
      <c r="E132" s="119"/>
      <c r="F132" s="119"/>
      <c r="G132" s="119"/>
      <c r="H132" s="119"/>
    </row>
    <row r="133" spans="1:8">
      <c r="A133" s="119"/>
      <c r="B133" s="119"/>
      <c r="C133" s="119"/>
      <c r="D133" s="119"/>
      <c r="E133" s="119"/>
      <c r="F133" s="119"/>
      <c r="G133" s="119"/>
      <c r="H133" s="119"/>
    </row>
    <row r="134" spans="1:8">
      <c r="A134" s="124" t="s">
        <v>1570</v>
      </c>
      <c r="B134" s="119"/>
      <c r="C134" s="119"/>
      <c r="D134" s="119"/>
      <c r="E134" s="119"/>
      <c r="F134" s="119"/>
      <c r="G134" s="119"/>
      <c r="H134" s="119"/>
    </row>
    <row r="135" spans="1:8">
      <c r="A135" s="124" t="s">
        <v>1571</v>
      </c>
      <c r="B135" s="119"/>
      <c r="C135" s="119"/>
      <c r="D135" s="119"/>
      <c r="E135" s="119"/>
      <c r="F135" s="119"/>
      <c r="G135" s="119"/>
      <c r="H135" s="119"/>
    </row>
    <row r="136" spans="1:8">
      <c r="A136" s="119"/>
      <c r="B136" s="119"/>
      <c r="C136" s="119"/>
      <c r="D136" s="119"/>
      <c r="E136" s="119"/>
      <c r="F136" s="119"/>
      <c r="G136" s="119"/>
      <c r="H136" s="119"/>
    </row>
    <row r="137" spans="1:8">
      <c r="A137" s="124" t="s">
        <v>1567</v>
      </c>
      <c r="B137" s="119"/>
      <c r="C137" s="119"/>
      <c r="D137" s="119"/>
      <c r="E137" s="119"/>
      <c r="F137" s="119"/>
      <c r="G137" s="119"/>
      <c r="H137" s="119"/>
    </row>
    <row r="138" spans="1:8">
      <c r="A138" s="124" t="s">
        <v>1568</v>
      </c>
      <c r="B138" s="119"/>
      <c r="C138" s="119"/>
      <c r="D138" s="119"/>
      <c r="E138" s="119"/>
      <c r="F138" s="119"/>
      <c r="G138" s="119"/>
      <c r="H138" s="119"/>
    </row>
    <row r="139" spans="1:8">
      <c r="A139" s="124" t="s">
        <v>1569</v>
      </c>
      <c r="B139" s="119"/>
      <c r="C139" s="119"/>
      <c r="D139" s="119"/>
      <c r="E139" s="119"/>
      <c r="F139" s="119"/>
      <c r="G139" s="119"/>
      <c r="H139" s="119"/>
    </row>
    <row r="140" spans="1:8">
      <c r="A140" s="119"/>
      <c r="B140" s="119"/>
      <c r="C140" s="119"/>
      <c r="D140" s="119"/>
      <c r="E140" s="119"/>
      <c r="F140" s="119"/>
      <c r="G140" s="119"/>
      <c r="H140" s="119"/>
    </row>
    <row r="141" spans="1:8">
      <c r="A141" s="124" t="s">
        <v>1564</v>
      </c>
      <c r="B141" s="119"/>
      <c r="C141" s="119"/>
      <c r="D141" s="119"/>
      <c r="E141" s="119"/>
      <c r="F141" s="119"/>
      <c r="G141" s="119"/>
      <c r="H141" s="119"/>
    </row>
    <row r="142" spans="1:8">
      <c r="A142" s="124" t="s">
        <v>1565</v>
      </c>
      <c r="B142" s="119"/>
      <c r="C142" s="119"/>
      <c r="D142" s="119"/>
      <c r="E142" s="119"/>
      <c r="F142" s="119"/>
      <c r="G142" s="119"/>
      <c r="H142" s="119"/>
    </row>
    <row r="143" spans="1:8">
      <c r="A143" s="124" t="s">
        <v>1566</v>
      </c>
      <c r="B143" s="119"/>
      <c r="C143" s="119"/>
      <c r="D143" s="119"/>
      <c r="E143" s="119"/>
      <c r="F143" s="119"/>
      <c r="G143" s="119"/>
      <c r="H143" s="119"/>
    </row>
    <row r="144" spans="1:8">
      <c r="A144" s="119"/>
      <c r="B144" s="119"/>
      <c r="C144" s="119"/>
      <c r="D144" s="119"/>
      <c r="E144" s="119"/>
      <c r="F144" s="119"/>
      <c r="G144" s="119"/>
      <c r="H144" s="119"/>
    </row>
    <row r="145" spans="1:8">
      <c r="A145" s="124" t="s">
        <v>1561</v>
      </c>
      <c r="B145" s="119"/>
      <c r="C145" s="119"/>
      <c r="D145" s="119"/>
      <c r="E145" s="119"/>
      <c r="F145" s="119"/>
      <c r="G145" s="119"/>
      <c r="H145" s="119"/>
    </row>
    <row r="146" spans="1:8">
      <c r="A146" s="124" t="s">
        <v>1562</v>
      </c>
      <c r="B146" s="119"/>
      <c r="C146" s="119"/>
      <c r="D146" s="119"/>
      <c r="E146" s="119"/>
      <c r="F146" s="119"/>
      <c r="G146" s="119"/>
      <c r="H146" s="119"/>
    </row>
    <row r="147" spans="1:8">
      <c r="A147" s="124" t="s">
        <v>1563</v>
      </c>
      <c r="B147" s="119"/>
      <c r="C147" s="119"/>
      <c r="D147" s="119"/>
      <c r="E147" s="119"/>
      <c r="F147" s="119"/>
      <c r="G147" s="119"/>
      <c r="H147" s="119"/>
    </row>
    <row r="148" spans="1:8">
      <c r="A148" s="119"/>
      <c r="B148" s="119"/>
      <c r="C148" s="119"/>
      <c r="D148" s="119"/>
      <c r="E148" s="119"/>
      <c r="F148" s="119"/>
      <c r="G148" s="119"/>
      <c r="H148" s="119"/>
    </row>
    <row r="149" spans="1:8">
      <c r="A149" s="124" t="s">
        <v>1559</v>
      </c>
      <c r="B149" s="119"/>
      <c r="C149" s="119"/>
      <c r="D149" s="119"/>
      <c r="E149" s="119"/>
      <c r="F149" s="119"/>
      <c r="G149" s="119"/>
      <c r="H149" s="119"/>
    </row>
    <row r="150" spans="1:8">
      <c r="A150" s="124" t="s">
        <v>1560</v>
      </c>
      <c r="B150" s="119"/>
      <c r="C150" s="119"/>
      <c r="D150" s="119"/>
      <c r="E150" s="119"/>
      <c r="F150" s="119"/>
      <c r="G150" s="119"/>
      <c r="H150" s="119"/>
    </row>
    <row r="151" spans="1:8">
      <c r="A151" s="119"/>
      <c r="B151" s="119"/>
      <c r="C151" s="119"/>
      <c r="D151" s="119"/>
      <c r="E151" s="119"/>
      <c r="F151" s="119"/>
      <c r="G151" s="119"/>
      <c r="H151" s="119"/>
    </row>
    <row r="152" spans="1:8" ht="15.75">
      <c r="A152" s="125" t="s">
        <v>1383</v>
      </c>
      <c r="B152" s="119"/>
      <c r="C152" s="119"/>
      <c r="D152" s="119"/>
      <c r="E152" s="119"/>
      <c r="F152" s="119"/>
      <c r="G152" s="119"/>
      <c r="H152" s="119"/>
    </row>
    <row r="153" spans="1:8">
      <c r="A153" s="119"/>
      <c r="B153" s="119"/>
      <c r="C153" s="119"/>
      <c r="D153" s="119"/>
      <c r="E153" s="119"/>
      <c r="F153" s="119"/>
      <c r="G153" s="119"/>
      <c r="H153" s="119"/>
    </row>
    <row r="154" spans="1:8">
      <c r="A154" s="124" t="s">
        <v>1557</v>
      </c>
      <c r="B154" s="119"/>
      <c r="C154" s="119"/>
      <c r="D154" s="119"/>
      <c r="E154" s="119"/>
      <c r="F154" s="119"/>
      <c r="G154" s="119"/>
      <c r="H154" s="119"/>
    </row>
    <row r="155" spans="1:8">
      <c r="A155" s="124" t="s">
        <v>1558</v>
      </c>
      <c r="B155" s="119"/>
      <c r="C155" s="119"/>
      <c r="D155" s="119"/>
      <c r="E155" s="119"/>
      <c r="F155" s="119"/>
      <c r="G155" s="119"/>
      <c r="H155" s="119"/>
    </row>
    <row r="156" spans="1:8">
      <c r="A156" s="119"/>
      <c r="B156" s="119"/>
      <c r="C156" s="119"/>
      <c r="D156" s="119"/>
      <c r="E156" s="119"/>
      <c r="F156" s="119"/>
      <c r="G156" s="119"/>
      <c r="H156" s="119"/>
    </row>
    <row r="157" spans="1:8">
      <c r="A157" s="124" t="s">
        <v>1555</v>
      </c>
      <c r="B157" s="119"/>
      <c r="C157" s="119"/>
      <c r="D157" s="119"/>
      <c r="E157" s="119"/>
      <c r="F157" s="119"/>
      <c r="G157" s="119"/>
      <c r="H157" s="119"/>
    </row>
    <row r="158" spans="1:8">
      <c r="A158" s="124" t="s">
        <v>1556</v>
      </c>
      <c r="B158" s="119"/>
      <c r="C158" s="119"/>
      <c r="D158" s="119"/>
      <c r="E158" s="119"/>
      <c r="F158" s="119"/>
      <c r="G158" s="119"/>
      <c r="H158" s="119"/>
    </row>
    <row r="159" spans="1:8">
      <c r="A159" s="119"/>
      <c r="B159" s="119"/>
      <c r="C159" s="119"/>
      <c r="D159" s="119"/>
      <c r="E159" s="119"/>
      <c r="F159" s="119"/>
      <c r="G159" s="119"/>
      <c r="H159" s="119"/>
    </row>
    <row r="160" spans="1:8">
      <c r="A160" s="124" t="s">
        <v>1553</v>
      </c>
      <c r="B160" s="119"/>
      <c r="C160" s="119"/>
      <c r="D160" s="119"/>
      <c r="E160" s="119"/>
      <c r="F160" s="119"/>
      <c r="G160" s="119"/>
      <c r="H160" s="119"/>
    </row>
    <row r="161" spans="1:8">
      <c r="A161" s="124" t="s">
        <v>1554</v>
      </c>
      <c r="B161" s="119"/>
      <c r="C161" s="119"/>
      <c r="D161" s="119"/>
      <c r="E161" s="119"/>
      <c r="F161" s="119"/>
      <c r="G161" s="119"/>
      <c r="H161" s="119"/>
    </row>
    <row r="162" spans="1:8">
      <c r="A162" s="119"/>
      <c r="B162" s="119"/>
      <c r="C162" s="119"/>
      <c r="D162" s="119"/>
      <c r="E162" s="119"/>
      <c r="F162" s="119"/>
      <c r="G162" s="119"/>
      <c r="H162" s="119"/>
    </row>
    <row r="163" spans="1:8">
      <c r="A163" s="124" t="s">
        <v>1550</v>
      </c>
      <c r="B163" s="119"/>
      <c r="C163" s="119"/>
      <c r="D163" s="119"/>
      <c r="E163" s="119"/>
      <c r="F163" s="119"/>
      <c r="G163" s="119"/>
      <c r="H163" s="119"/>
    </row>
    <row r="164" spans="1:8">
      <c r="A164" s="124" t="s">
        <v>1551</v>
      </c>
      <c r="B164" s="119"/>
      <c r="C164" s="119"/>
      <c r="D164" s="119"/>
      <c r="E164" s="119"/>
      <c r="F164" s="119"/>
      <c r="G164" s="119"/>
      <c r="H164" s="119"/>
    </row>
    <row r="165" spans="1:8">
      <c r="A165" s="124" t="s">
        <v>1552</v>
      </c>
      <c r="B165" s="119"/>
      <c r="C165" s="119"/>
      <c r="D165" s="119"/>
      <c r="E165" s="119"/>
      <c r="F165" s="119"/>
      <c r="G165" s="119"/>
      <c r="H165" s="119"/>
    </row>
    <row r="166" spans="1:8">
      <c r="A166" s="119"/>
      <c r="B166" s="119"/>
      <c r="C166" s="119"/>
      <c r="D166" s="119"/>
      <c r="E166" s="119"/>
      <c r="F166" s="119"/>
      <c r="G166" s="119"/>
      <c r="H166" s="119"/>
    </row>
    <row r="167" spans="1:8">
      <c r="A167" s="119"/>
      <c r="B167" s="119"/>
      <c r="C167" s="119"/>
      <c r="D167" s="119"/>
      <c r="E167" s="119"/>
      <c r="F167" s="119"/>
      <c r="G167" s="119"/>
      <c r="H167" s="119"/>
    </row>
    <row r="168" spans="1:8">
      <c r="A168" s="124" t="s">
        <v>1384</v>
      </c>
      <c r="B168" s="119"/>
      <c r="C168" s="119"/>
      <c r="D168" s="119"/>
      <c r="E168" s="119"/>
      <c r="F168" s="119"/>
      <c r="G168" s="119"/>
      <c r="H168" s="119"/>
    </row>
    <row r="169" spans="1:8">
      <c r="A169" s="119"/>
      <c r="B169" s="119"/>
      <c r="C169" s="119"/>
      <c r="D169" s="119"/>
      <c r="E169" s="119"/>
      <c r="F169" s="119"/>
      <c r="G169" s="119"/>
      <c r="H169" s="119"/>
    </row>
    <row r="170" spans="1:8" ht="15.75">
      <c r="A170" s="125" t="s">
        <v>1385</v>
      </c>
      <c r="B170" s="119"/>
      <c r="C170" s="119"/>
      <c r="D170" s="119"/>
      <c r="E170" s="119"/>
      <c r="F170" s="119"/>
      <c r="G170" s="119"/>
      <c r="H170" s="119"/>
    </row>
    <row r="171" spans="1:8">
      <c r="A171" s="119"/>
      <c r="B171" s="119"/>
      <c r="C171" s="119"/>
      <c r="D171" s="119"/>
      <c r="E171" s="119"/>
      <c r="F171" s="119"/>
      <c r="G171" s="119"/>
      <c r="H171" s="119"/>
    </row>
    <row r="172" spans="1:8">
      <c r="A172" s="119"/>
      <c r="B172" s="119"/>
      <c r="C172" s="119"/>
      <c r="D172" s="119"/>
      <c r="E172" s="119"/>
      <c r="F172" s="119"/>
      <c r="G172" s="119"/>
      <c r="H172" s="119"/>
    </row>
    <row r="173" spans="1:8">
      <c r="A173" s="119"/>
      <c r="B173" s="119"/>
      <c r="C173" s="119"/>
      <c r="D173" s="119"/>
      <c r="E173" s="119"/>
      <c r="F173" s="119"/>
      <c r="G173" s="119"/>
      <c r="H173" s="119"/>
    </row>
    <row r="174" spans="1:8">
      <c r="A174" s="119"/>
      <c r="B174" s="119"/>
      <c r="C174" s="119"/>
      <c r="D174" s="119"/>
      <c r="E174" s="119"/>
      <c r="F174" s="119"/>
      <c r="G174" s="119"/>
      <c r="H174" s="119"/>
    </row>
    <row r="175" spans="1:8">
      <c r="A175" s="119"/>
      <c r="B175" s="119"/>
      <c r="C175" s="119"/>
      <c r="D175" s="119"/>
      <c r="E175" s="119"/>
      <c r="F175" s="119"/>
      <c r="G175" s="119"/>
      <c r="H175" s="119"/>
    </row>
    <row r="176" spans="1:8">
      <c r="A176" s="119"/>
      <c r="B176" s="119"/>
      <c r="C176" s="119"/>
      <c r="D176" s="119"/>
      <c r="E176" s="119"/>
      <c r="F176" s="119"/>
      <c r="G176" s="119"/>
      <c r="H176" s="119"/>
    </row>
    <row r="177" spans="1:8">
      <c r="A177" s="119"/>
      <c r="B177" s="119"/>
      <c r="C177" s="119"/>
      <c r="D177" s="119"/>
      <c r="E177" s="119"/>
      <c r="F177" s="119"/>
      <c r="G177" s="119"/>
      <c r="H177" s="119"/>
    </row>
    <row r="178" spans="1:8">
      <c r="A178" s="119"/>
      <c r="B178" s="119"/>
      <c r="C178" s="119"/>
      <c r="D178" s="119"/>
      <c r="E178" s="119"/>
      <c r="F178" s="119"/>
      <c r="G178" s="119"/>
      <c r="H178" s="119"/>
    </row>
    <row r="179" spans="1:8">
      <c r="A179" s="119"/>
      <c r="B179" s="119"/>
      <c r="C179" s="119"/>
      <c r="D179" s="119"/>
      <c r="E179" s="119"/>
      <c r="F179" s="119"/>
      <c r="G179" s="119"/>
      <c r="H179" s="119"/>
    </row>
    <row r="180" spans="1:8">
      <c r="A180" s="119"/>
      <c r="B180" s="119"/>
      <c r="C180" s="119"/>
      <c r="D180" s="119"/>
      <c r="E180" s="119"/>
      <c r="F180" s="119"/>
      <c r="G180" s="119"/>
      <c r="H180" s="119"/>
    </row>
    <row r="181" spans="1:8">
      <c r="A181" s="119"/>
      <c r="B181" s="119"/>
      <c r="C181" s="119"/>
      <c r="D181" s="119"/>
      <c r="E181" s="119"/>
      <c r="F181" s="119"/>
      <c r="G181" s="119"/>
      <c r="H181" s="119"/>
    </row>
    <row r="182" spans="1:8">
      <c r="A182" s="119"/>
      <c r="B182" s="119"/>
      <c r="C182" s="119"/>
      <c r="D182" s="119"/>
      <c r="E182" s="119"/>
      <c r="F182" s="119"/>
      <c r="G182" s="119"/>
      <c r="H182" s="119"/>
    </row>
    <row r="183" spans="1:8">
      <c r="A183" s="119"/>
      <c r="B183" s="119"/>
      <c r="C183" s="119"/>
      <c r="D183" s="119"/>
      <c r="E183" s="119"/>
      <c r="F183" s="119"/>
      <c r="G183" s="119"/>
      <c r="H183" s="119"/>
    </row>
    <row r="184" spans="1:8">
      <c r="A184" s="119"/>
      <c r="B184" s="119"/>
      <c r="C184" s="119"/>
      <c r="D184" s="119"/>
      <c r="E184" s="119"/>
      <c r="F184" s="119"/>
      <c r="G184" s="119"/>
      <c r="H184" s="119"/>
    </row>
    <row r="185" spans="1:8">
      <c r="A185" s="119"/>
      <c r="B185" s="119"/>
      <c r="C185" s="119"/>
      <c r="D185" s="119"/>
      <c r="E185" s="119"/>
      <c r="F185" s="119"/>
      <c r="G185" s="119"/>
      <c r="H185" s="119"/>
    </row>
    <row r="186" spans="1:8">
      <c r="A186" s="119"/>
      <c r="B186" s="119"/>
      <c r="C186" s="119"/>
      <c r="D186" s="119"/>
      <c r="E186" s="119"/>
      <c r="F186" s="119"/>
      <c r="G186" s="119"/>
      <c r="H186" s="119"/>
    </row>
    <row r="187" spans="1:8">
      <c r="A187" s="119"/>
      <c r="B187" s="119"/>
      <c r="C187" s="119"/>
      <c r="D187" s="119"/>
      <c r="E187" s="119"/>
      <c r="F187" s="119"/>
      <c r="G187" s="119"/>
      <c r="H187" s="119"/>
    </row>
    <row r="188" spans="1:8">
      <c r="A188" s="119"/>
      <c r="B188" s="119"/>
      <c r="C188" s="119"/>
      <c r="D188" s="119"/>
      <c r="E188" s="119"/>
      <c r="F188" s="119"/>
      <c r="G188" s="119"/>
      <c r="H188" s="119"/>
    </row>
    <row r="189" spans="1:8">
      <c r="A189" s="119"/>
      <c r="B189" s="119"/>
      <c r="C189" s="119"/>
      <c r="D189" s="119"/>
      <c r="E189" s="119"/>
      <c r="F189" s="119"/>
      <c r="G189" s="119"/>
      <c r="H189" s="119"/>
    </row>
    <row r="190" spans="1:8">
      <c r="A190" s="119"/>
      <c r="B190" s="119"/>
      <c r="C190" s="119"/>
      <c r="D190" s="119"/>
      <c r="E190" s="119"/>
      <c r="F190" s="119"/>
      <c r="G190" s="119"/>
      <c r="H190" s="119"/>
    </row>
    <row r="191" spans="1:8">
      <c r="A191" s="119"/>
      <c r="B191" s="119"/>
      <c r="C191" s="119"/>
      <c r="D191" s="119"/>
      <c r="E191" s="119"/>
      <c r="F191" s="119"/>
      <c r="G191" s="119"/>
      <c r="H191" s="119"/>
    </row>
    <row r="192" spans="1:8">
      <c r="A192" s="119"/>
      <c r="B192" s="119"/>
      <c r="C192" s="119"/>
      <c r="D192" s="119"/>
      <c r="E192" s="119"/>
      <c r="F192" s="119"/>
      <c r="G192" s="119"/>
      <c r="H192" s="119"/>
    </row>
    <row r="193" spans="1:8">
      <c r="A193" s="119"/>
      <c r="B193" s="119"/>
      <c r="C193" s="119"/>
      <c r="D193" s="119"/>
      <c r="E193" s="119"/>
      <c r="F193" s="119"/>
      <c r="G193" s="119"/>
      <c r="H193" s="119"/>
    </row>
    <row r="194" spans="1:8">
      <c r="A194" s="119"/>
      <c r="B194" s="119"/>
      <c r="C194" s="119"/>
      <c r="D194" s="119"/>
      <c r="E194" s="119"/>
      <c r="F194" s="119"/>
      <c r="G194" s="119"/>
      <c r="H194" s="119"/>
    </row>
    <row r="195" spans="1:8">
      <c r="A195" s="119"/>
      <c r="B195" s="119"/>
      <c r="C195" s="119"/>
      <c r="D195" s="119"/>
      <c r="E195" s="119"/>
      <c r="F195" s="119"/>
      <c r="G195" s="119"/>
      <c r="H195" s="119"/>
    </row>
    <row r="196" spans="1:8">
      <c r="A196" s="119"/>
      <c r="B196" s="119"/>
      <c r="C196" s="119"/>
      <c r="D196" s="119"/>
      <c r="E196" s="119"/>
      <c r="F196" s="119"/>
      <c r="G196" s="119"/>
      <c r="H196" s="119"/>
    </row>
    <row r="197" spans="1:8" ht="15.75">
      <c r="A197" s="125" t="s">
        <v>1386</v>
      </c>
      <c r="B197" s="119"/>
      <c r="C197" s="119"/>
      <c r="D197" s="119"/>
      <c r="E197" s="119"/>
      <c r="F197" s="119"/>
      <c r="G197" s="119"/>
      <c r="H197" s="119"/>
    </row>
    <row r="198" spans="1:8">
      <c r="A198" s="119"/>
      <c r="B198" s="119"/>
      <c r="C198" s="119"/>
      <c r="D198" s="119"/>
      <c r="E198" s="119"/>
      <c r="F198" s="119"/>
      <c r="G198" s="119"/>
      <c r="H198" s="119"/>
    </row>
    <row r="199" spans="1:8">
      <c r="A199" s="124" t="s">
        <v>1545</v>
      </c>
      <c r="B199" s="119"/>
      <c r="C199" s="119"/>
      <c r="D199" s="119"/>
      <c r="E199" s="119"/>
      <c r="F199" s="119"/>
      <c r="G199" s="119"/>
      <c r="H199" s="119"/>
    </row>
    <row r="200" spans="1:8">
      <c r="A200" s="124" t="s">
        <v>1546</v>
      </c>
      <c r="B200" s="119"/>
      <c r="C200" s="119"/>
      <c r="D200" s="119"/>
      <c r="E200" s="119"/>
      <c r="F200" s="119"/>
      <c r="G200" s="119"/>
      <c r="H200" s="119"/>
    </row>
    <row r="201" spans="1:8">
      <c r="A201" s="124" t="s">
        <v>1547</v>
      </c>
      <c r="B201" s="119"/>
      <c r="C201" s="119"/>
      <c r="D201" s="119"/>
      <c r="E201" s="119"/>
      <c r="F201" s="119"/>
      <c r="G201" s="119"/>
      <c r="H201" s="119"/>
    </row>
    <row r="202" spans="1:8">
      <c r="A202" s="124" t="s">
        <v>1548</v>
      </c>
      <c r="B202" s="119"/>
      <c r="C202" s="119"/>
      <c r="D202" s="119"/>
      <c r="E202" s="119"/>
      <c r="F202" s="119"/>
      <c r="G202" s="119"/>
      <c r="H202" s="119"/>
    </row>
    <row r="203" spans="1:8">
      <c r="A203" s="124" t="s">
        <v>1549</v>
      </c>
      <c r="B203" s="119"/>
      <c r="C203" s="119"/>
      <c r="D203" s="119"/>
      <c r="E203" s="119"/>
      <c r="F203" s="119"/>
      <c r="G203" s="119"/>
      <c r="H203" s="119"/>
    </row>
    <row r="204" spans="1:8">
      <c r="A204" s="119"/>
      <c r="B204" s="119"/>
      <c r="C204" s="119"/>
      <c r="D204" s="119"/>
      <c r="E204" s="119"/>
      <c r="F204" s="119"/>
      <c r="G204" s="119"/>
      <c r="H204" s="119"/>
    </row>
    <row r="205" spans="1:8">
      <c r="A205" s="124" t="s">
        <v>1542</v>
      </c>
      <c r="B205" s="119"/>
      <c r="C205" s="119"/>
      <c r="D205" s="119"/>
      <c r="E205" s="119"/>
      <c r="F205" s="119"/>
      <c r="G205" s="119"/>
      <c r="H205" s="119"/>
    </row>
    <row r="206" spans="1:8">
      <c r="A206" s="124" t="s">
        <v>1543</v>
      </c>
      <c r="B206" s="119"/>
      <c r="C206" s="119"/>
      <c r="D206" s="119"/>
      <c r="E206" s="119"/>
      <c r="F206" s="119"/>
      <c r="G206" s="119"/>
      <c r="H206" s="119"/>
    </row>
    <row r="207" spans="1:8">
      <c r="A207" s="124" t="s">
        <v>1544</v>
      </c>
      <c r="B207" s="119"/>
      <c r="C207" s="119"/>
      <c r="D207" s="119"/>
      <c r="E207" s="119"/>
      <c r="F207" s="119"/>
      <c r="G207" s="119"/>
      <c r="H207" s="119"/>
    </row>
    <row r="208" spans="1:8" ht="15.75">
      <c r="A208" s="125" t="s">
        <v>1387</v>
      </c>
      <c r="B208" s="119"/>
      <c r="C208" s="119"/>
      <c r="D208" s="119"/>
      <c r="E208" s="119"/>
      <c r="F208" s="119"/>
      <c r="G208" s="119"/>
      <c r="H208" s="119"/>
    </row>
    <row r="209" spans="1:8">
      <c r="A209" s="119"/>
      <c r="B209" s="119"/>
      <c r="C209" s="119"/>
      <c r="D209" s="119"/>
      <c r="E209" s="119"/>
      <c r="F209" s="119"/>
      <c r="G209" s="119"/>
      <c r="H209" s="119"/>
    </row>
    <row r="210" spans="1:8">
      <c r="A210" s="124" t="s">
        <v>1535</v>
      </c>
      <c r="B210" s="119"/>
      <c r="C210" s="119"/>
      <c r="D210" s="119"/>
      <c r="E210" s="119"/>
      <c r="F210" s="119"/>
      <c r="G210" s="119"/>
      <c r="H210" s="119"/>
    </row>
    <row r="211" spans="1:8">
      <c r="A211" s="124" t="s">
        <v>1536</v>
      </c>
      <c r="B211" s="119"/>
      <c r="C211" s="119"/>
      <c r="D211" s="119"/>
      <c r="E211" s="119"/>
      <c r="F211" s="119"/>
      <c r="G211" s="119"/>
      <c r="H211" s="119"/>
    </row>
    <row r="212" spans="1:8">
      <c r="A212" s="124" t="s">
        <v>1537</v>
      </c>
      <c r="B212" s="119"/>
      <c r="C212" s="119"/>
      <c r="D212" s="119"/>
      <c r="E212" s="119"/>
      <c r="F212" s="119"/>
      <c r="G212" s="119"/>
      <c r="H212" s="119"/>
    </row>
    <row r="213" spans="1:8">
      <c r="A213" s="124" t="s">
        <v>1538</v>
      </c>
      <c r="B213" s="119"/>
      <c r="C213" s="119"/>
      <c r="D213" s="119"/>
      <c r="E213" s="119"/>
      <c r="F213" s="119"/>
      <c r="G213" s="119"/>
      <c r="H213" s="119"/>
    </row>
    <row r="214" spans="1:8">
      <c r="A214" s="124" t="s">
        <v>1539</v>
      </c>
      <c r="B214" s="119"/>
      <c r="C214" s="119"/>
      <c r="D214" s="119"/>
      <c r="E214" s="119"/>
      <c r="F214" s="119"/>
      <c r="G214" s="119"/>
      <c r="H214" s="119"/>
    </row>
    <row r="215" spans="1:8">
      <c r="A215" s="124" t="s">
        <v>1540</v>
      </c>
      <c r="B215" s="119"/>
      <c r="C215" s="119"/>
      <c r="D215" s="119"/>
      <c r="E215" s="119"/>
      <c r="F215" s="119"/>
      <c r="G215" s="119"/>
      <c r="H215" s="119"/>
    </row>
    <row r="216" spans="1:8">
      <c r="A216" s="124" t="s">
        <v>1541</v>
      </c>
      <c r="B216" s="119"/>
      <c r="C216" s="119"/>
      <c r="D216" s="119"/>
      <c r="E216" s="119"/>
      <c r="F216" s="119"/>
      <c r="G216" s="119"/>
      <c r="H216" s="119"/>
    </row>
    <row r="217" spans="1:8">
      <c r="A217" s="119"/>
      <c r="B217" s="119"/>
      <c r="C217" s="119"/>
      <c r="D217" s="119"/>
      <c r="E217" s="119"/>
      <c r="F217" s="119"/>
      <c r="G217" s="119"/>
      <c r="H217" s="119"/>
    </row>
    <row r="218" spans="1:8">
      <c r="A218" s="124" t="s">
        <v>1532</v>
      </c>
      <c r="B218" s="119"/>
      <c r="C218" s="119"/>
      <c r="D218" s="119"/>
      <c r="E218" s="119"/>
      <c r="F218" s="119"/>
      <c r="G218" s="119"/>
      <c r="H218" s="119"/>
    </row>
    <row r="219" spans="1:8">
      <c r="A219" s="124" t="s">
        <v>1533</v>
      </c>
      <c r="B219" s="119"/>
      <c r="C219" s="119"/>
      <c r="D219" s="119"/>
      <c r="E219" s="119"/>
      <c r="F219" s="119"/>
      <c r="G219" s="119"/>
      <c r="H219" s="119"/>
    </row>
    <row r="220" spans="1:8">
      <c r="A220" s="124" t="s">
        <v>1534</v>
      </c>
      <c r="B220" s="119"/>
      <c r="C220" s="119"/>
      <c r="D220" s="119"/>
      <c r="E220" s="119"/>
      <c r="F220" s="119"/>
      <c r="G220" s="119"/>
      <c r="H220" s="119"/>
    </row>
    <row r="221" spans="1:8">
      <c r="A221" s="119"/>
      <c r="B221" s="119"/>
      <c r="C221" s="119"/>
      <c r="D221" s="119"/>
      <c r="E221" s="119"/>
      <c r="F221" s="119"/>
      <c r="G221" s="119"/>
      <c r="H221" s="119"/>
    </row>
    <row r="222" spans="1:8">
      <c r="A222" s="124" t="s">
        <v>1527</v>
      </c>
      <c r="B222" s="119"/>
      <c r="C222" s="119"/>
      <c r="D222" s="119"/>
      <c r="E222" s="119"/>
      <c r="F222" s="119"/>
      <c r="G222" s="119"/>
      <c r="H222" s="119"/>
    </row>
    <row r="223" spans="1:8">
      <c r="A223" s="124" t="s">
        <v>1528</v>
      </c>
      <c r="B223" s="119"/>
      <c r="C223" s="119"/>
      <c r="D223" s="119"/>
      <c r="E223" s="119"/>
      <c r="F223" s="119"/>
      <c r="G223" s="119"/>
      <c r="H223" s="119"/>
    </row>
    <row r="224" spans="1:8">
      <c r="A224" s="124" t="s">
        <v>1529</v>
      </c>
      <c r="B224" s="119"/>
      <c r="C224" s="119"/>
      <c r="D224" s="119"/>
      <c r="E224" s="119"/>
      <c r="F224" s="119"/>
      <c r="G224" s="119"/>
      <c r="H224" s="119"/>
    </row>
    <row r="225" spans="1:8">
      <c r="A225" s="124" t="s">
        <v>1530</v>
      </c>
      <c r="B225" s="119"/>
      <c r="C225" s="119"/>
      <c r="D225" s="119"/>
      <c r="E225" s="119"/>
      <c r="F225" s="119"/>
      <c r="G225" s="119"/>
      <c r="H225" s="119"/>
    </row>
    <row r="226" spans="1:8">
      <c r="A226" s="124" t="s">
        <v>1531</v>
      </c>
      <c r="B226" s="119"/>
      <c r="C226" s="119"/>
      <c r="D226" s="119"/>
      <c r="E226" s="119"/>
      <c r="F226" s="119"/>
      <c r="G226" s="119"/>
      <c r="H226" s="119"/>
    </row>
    <row r="227" spans="1:8">
      <c r="A227" s="119"/>
      <c r="B227" s="119"/>
      <c r="C227" s="119"/>
      <c r="D227" s="119"/>
      <c r="E227" s="119"/>
      <c r="F227" s="119"/>
      <c r="G227" s="119"/>
      <c r="H227" s="119"/>
    </row>
    <row r="228" spans="1:8">
      <c r="A228" s="124" t="s">
        <v>1521</v>
      </c>
      <c r="B228" s="119"/>
      <c r="C228" s="119"/>
      <c r="D228" s="119"/>
      <c r="E228" s="119"/>
      <c r="F228" s="119"/>
      <c r="G228" s="119"/>
      <c r="H228" s="119"/>
    </row>
    <row r="229" spans="1:8">
      <c r="A229" s="124" t="s">
        <v>1522</v>
      </c>
      <c r="B229" s="119"/>
      <c r="C229" s="119"/>
      <c r="D229" s="119"/>
      <c r="E229" s="119"/>
      <c r="F229" s="119"/>
      <c r="G229" s="119"/>
      <c r="H229" s="119"/>
    </row>
    <row r="230" spans="1:8">
      <c r="A230" s="124" t="s">
        <v>1523</v>
      </c>
      <c r="B230" s="119"/>
      <c r="C230" s="119"/>
      <c r="D230" s="119"/>
      <c r="E230" s="119"/>
      <c r="F230" s="119"/>
      <c r="G230" s="119"/>
      <c r="H230" s="119"/>
    </row>
    <row r="231" spans="1:8">
      <c r="A231" s="124" t="s">
        <v>1524</v>
      </c>
      <c r="B231" s="119"/>
      <c r="C231" s="119"/>
      <c r="D231" s="119"/>
      <c r="E231" s="119"/>
      <c r="F231" s="119"/>
      <c r="G231" s="119"/>
      <c r="H231" s="119"/>
    </row>
    <row r="232" spans="1:8">
      <c r="A232" s="124" t="s">
        <v>1525</v>
      </c>
      <c r="B232" s="119"/>
      <c r="C232" s="119"/>
      <c r="D232" s="119"/>
      <c r="E232" s="119"/>
      <c r="F232" s="119"/>
      <c r="G232" s="119"/>
      <c r="H232" s="119"/>
    </row>
    <row r="233" spans="1:8">
      <c r="A233" s="124" t="s">
        <v>1526</v>
      </c>
      <c r="B233" s="119"/>
      <c r="C233" s="119"/>
      <c r="D233" s="119"/>
      <c r="E233" s="119"/>
      <c r="F233" s="119"/>
      <c r="G233" s="119"/>
      <c r="H233" s="119"/>
    </row>
    <row r="234" spans="1:8">
      <c r="A234" s="119"/>
      <c r="B234" s="119"/>
      <c r="C234" s="119"/>
      <c r="D234" s="119"/>
      <c r="E234" s="119"/>
      <c r="F234" s="119"/>
      <c r="G234" s="119"/>
      <c r="H234" s="119"/>
    </row>
    <row r="235" spans="1:8">
      <c r="A235" s="124" t="s">
        <v>1511</v>
      </c>
      <c r="B235" s="119"/>
      <c r="C235" s="119"/>
      <c r="D235" s="119"/>
      <c r="E235" s="119"/>
      <c r="F235" s="119"/>
      <c r="G235" s="119"/>
      <c r="H235" s="119"/>
    </row>
    <row r="236" spans="1:8">
      <c r="A236" s="124" t="s">
        <v>1512</v>
      </c>
      <c r="B236" s="119"/>
      <c r="C236" s="119"/>
      <c r="D236" s="119"/>
      <c r="E236" s="119"/>
      <c r="F236" s="119"/>
      <c r="G236" s="119"/>
      <c r="H236" s="119"/>
    </row>
    <row r="237" spans="1:8">
      <c r="A237" s="124" t="s">
        <v>1513</v>
      </c>
      <c r="B237" s="119"/>
      <c r="C237" s="119"/>
      <c r="D237" s="119"/>
      <c r="E237" s="119"/>
      <c r="F237" s="119"/>
      <c r="G237" s="119"/>
      <c r="H237" s="119"/>
    </row>
    <row r="238" spans="1:8">
      <c r="A238" s="124" t="s">
        <v>1514</v>
      </c>
      <c r="B238" s="119"/>
      <c r="C238" s="119"/>
      <c r="D238" s="119"/>
      <c r="E238" s="119"/>
      <c r="F238" s="119"/>
      <c r="G238" s="119"/>
      <c r="H238" s="119"/>
    </row>
    <row r="239" spans="1:8">
      <c r="A239" s="124" t="s">
        <v>1515</v>
      </c>
      <c r="B239" s="119"/>
      <c r="C239" s="119"/>
      <c r="D239" s="119"/>
      <c r="E239" s="119"/>
      <c r="F239" s="119"/>
      <c r="G239" s="119"/>
      <c r="H239" s="119"/>
    </row>
    <row r="240" spans="1:8">
      <c r="A240" s="124" t="s">
        <v>1516</v>
      </c>
      <c r="B240" s="119"/>
      <c r="C240" s="119"/>
      <c r="D240" s="119"/>
      <c r="E240" s="119"/>
      <c r="F240" s="119"/>
      <c r="G240" s="119"/>
      <c r="H240" s="119"/>
    </row>
    <row r="241" spans="1:8">
      <c r="A241" s="124" t="s">
        <v>1517</v>
      </c>
      <c r="B241" s="119"/>
      <c r="C241" s="119"/>
      <c r="D241" s="119"/>
      <c r="E241" s="119"/>
      <c r="F241" s="119"/>
      <c r="G241" s="119"/>
      <c r="H241" s="119"/>
    </row>
    <row r="242" spans="1:8">
      <c r="A242" s="124" t="s">
        <v>1518</v>
      </c>
      <c r="B242" s="119"/>
      <c r="C242" s="119"/>
      <c r="D242" s="119"/>
      <c r="E242" s="119"/>
      <c r="F242" s="119"/>
      <c r="G242" s="119"/>
      <c r="H242" s="119"/>
    </row>
    <row r="243" spans="1:8">
      <c r="A243" s="124" t="s">
        <v>1519</v>
      </c>
      <c r="B243" s="119"/>
      <c r="C243" s="119"/>
      <c r="D243" s="119"/>
      <c r="E243" s="119"/>
      <c r="F243" s="119"/>
      <c r="G243" s="119"/>
      <c r="H243" s="119"/>
    </row>
    <row r="244" spans="1:8">
      <c r="A244" s="124" t="s">
        <v>1520</v>
      </c>
      <c r="B244" s="119"/>
      <c r="C244" s="119"/>
      <c r="D244" s="119"/>
      <c r="E244" s="119"/>
      <c r="F244" s="119"/>
      <c r="G244" s="119"/>
      <c r="H244" s="119"/>
    </row>
    <row r="245" spans="1:8">
      <c r="A245" s="119"/>
      <c r="B245" s="119"/>
      <c r="C245" s="119"/>
      <c r="D245" s="119"/>
      <c r="E245" s="119"/>
      <c r="F245" s="119"/>
      <c r="G245" s="119"/>
      <c r="H245" s="119"/>
    </row>
    <row r="246" spans="1:8">
      <c r="A246" s="124" t="s">
        <v>1509</v>
      </c>
      <c r="B246" s="119"/>
      <c r="C246" s="119"/>
      <c r="D246" s="119"/>
      <c r="E246" s="119"/>
      <c r="F246" s="119"/>
      <c r="G246" s="119"/>
      <c r="H246" s="119"/>
    </row>
    <row r="247" spans="1:8">
      <c r="A247" s="124" t="s">
        <v>1510</v>
      </c>
      <c r="B247" s="119"/>
      <c r="C247" s="119"/>
      <c r="D247" s="119"/>
      <c r="E247" s="119"/>
      <c r="F247" s="119"/>
      <c r="G247" s="119"/>
      <c r="H247" s="119"/>
    </row>
    <row r="248" spans="1:8">
      <c r="A248" s="119"/>
      <c r="B248" s="119"/>
      <c r="C248" s="119"/>
      <c r="D248" s="119"/>
      <c r="E248" s="119"/>
      <c r="F248" s="119"/>
      <c r="G248" s="119"/>
      <c r="H248" s="119"/>
    </row>
    <row r="249" spans="1:8">
      <c r="A249" s="124" t="s">
        <v>1493</v>
      </c>
      <c r="B249" s="119"/>
      <c r="C249" s="119"/>
      <c r="D249" s="119"/>
      <c r="E249" s="119"/>
      <c r="F249" s="119"/>
      <c r="G249" s="119"/>
      <c r="H249" s="119"/>
    </row>
    <row r="250" spans="1:8">
      <c r="A250" s="124" t="s">
        <v>1494</v>
      </c>
      <c r="B250" s="119"/>
      <c r="C250" s="119"/>
      <c r="D250" s="119"/>
      <c r="E250" s="119"/>
      <c r="F250" s="119"/>
      <c r="G250" s="119"/>
      <c r="H250" s="119"/>
    </row>
    <row r="251" spans="1:8">
      <c r="A251" s="124" t="s">
        <v>1495</v>
      </c>
      <c r="B251" s="119"/>
      <c r="C251" s="119"/>
      <c r="D251" s="119"/>
      <c r="E251" s="119"/>
      <c r="F251" s="119"/>
      <c r="G251" s="119"/>
      <c r="H251" s="119"/>
    </row>
    <row r="252" spans="1:8">
      <c r="A252" s="124" t="s">
        <v>1496</v>
      </c>
      <c r="B252" s="119"/>
      <c r="C252" s="119"/>
      <c r="D252" s="119"/>
      <c r="E252" s="119"/>
      <c r="F252" s="119"/>
      <c r="G252" s="119"/>
      <c r="H252" s="119"/>
    </row>
    <row r="253" spans="1:8">
      <c r="A253" s="124" t="s">
        <v>1497</v>
      </c>
      <c r="B253" s="119"/>
      <c r="C253" s="119"/>
      <c r="D253" s="119"/>
      <c r="E253" s="119"/>
      <c r="F253" s="119"/>
      <c r="G253" s="119"/>
      <c r="H253" s="119"/>
    </row>
    <row r="254" spans="1:8">
      <c r="A254" s="124" t="s">
        <v>1498</v>
      </c>
      <c r="B254" s="119"/>
      <c r="C254" s="119"/>
      <c r="D254" s="119"/>
      <c r="E254" s="119"/>
      <c r="F254" s="119"/>
      <c r="G254" s="119"/>
      <c r="H254" s="119"/>
    </row>
    <row r="255" spans="1:8">
      <c r="A255" s="124" t="s">
        <v>1499</v>
      </c>
      <c r="B255" s="119"/>
      <c r="C255" s="119"/>
      <c r="D255" s="119"/>
      <c r="E255" s="119"/>
      <c r="F255" s="119"/>
      <c r="G255" s="119"/>
      <c r="H255" s="119"/>
    </row>
    <row r="256" spans="1:8">
      <c r="A256" s="124" t="s">
        <v>1500</v>
      </c>
      <c r="B256" s="119"/>
      <c r="C256" s="119"/>
      <c r="D256" s="119"/>
      <c r="E256" s="119"/>
      <c r="F256" s="119"/>
      <c r="G256" s="119"/>
      <c r="H256" s="119"/>
    </row>
    <row r="257" spans="1:8">
      <c r="A257" s="124" t="s">
        <v>1501</v>
      </c>
      <c r="B257" s="119"/>
      <c r="C257" s="119"/>
      <c r="D257" s="119"/>
      <c r="E257" s="119"/>
      <c r="F257" s="119"/>
      <c r="G257" s="119"/>
      <c r="H257" s="119"/>
    </row>
    <row r="258" spans="1:8">
      <c r="A258" s="124" t="s">
        <v>1502</v>
      </c>
      <c r="B258" s="119"/>
      <c r="C258" s="119"/>
      <c r="D258" s="119"/>
      <c r="E258" s="119"/>
      <c r="F258" s="119"/>
      <c r="G258" s="119"/>
      <c r="H258" s="119"/>
    </row>
    <row r="259" spans="1:8">
      <c r="A259" s="124" t="s">
        <v>1503</v>
      </c>
      <c r="B259" s="119"/>
      <c r="C259" s="119"/>
      <c r="D259" s="119"/>
      <c r="E259" s="119"/>
      <c r="F259" s="119"/>
      <c r="G259" s="119"/>
      <c r="H259" s="119"/>
    </row>
    <row r="260" spans="1:8">
      <c r="A260" s="124" t="s">
        <v>1504</v>
      </c>
      <c r="B260" s="119"/>
      <c r="C260" s="119"/>
      <c r="D260" s="119"/>
      <c r="E260" s="119"/>
      <c r="F260" s="119"/>
      <c r="G260" s="119"/>
      <c r="H260" s="119"/>
    </row>
    <row r="261" spans="1:8">
      <c r="A261" s="124" t="s">
        <v>1505</v>
      </c>
      <c r="B261" s="119"/>
      <c r="C261" s="119"/>
      <c r="D261" s="119"/>
      <c r="E261" s="119"/>
      <c r="F261" s="119"/>
      <c r="G261" s="119"/>
      <c r="H261" s="119"/>
    </row>
    <row r="262" spans="1:8">
      <c r="A262" s="124" t="s">
        <v>1506</v>
      </c>
      <c r="B262" s="119"/>
      <c r="C262" s="119"/>
      <c r="D262" s="119"/>
      <c r="E262" s="119"/>
      <c r="F262" s="119"/>
      <c r="G262" s="119"/>
      <c r="H262" s="119"/>
    </row>
    <row r="263" spans="1:8">
      <c r="A263" s="124" t="s">
        <v>1507</v>
      </c>
      <c r="B263" s="119"/>
      <c r="C263" s="119"/>
      <c r="D263" s="119"/>
      <c r="E263" s="119"/>
      <c r="F263" s="119"/>
      <c r="G263" s="119"/>
      <c r="H263" s="119"/>
    </row>
    <row r="264" spans="1:8">
      <c r="A264" s="124" t="s">
        <v>1508</v>
      </c>
      <c r="B264" s="119"/>
      <c r="C264" s="119"/>
      <c r="D264" s="119"/>
      <c r="E264" s="119"/>
      <c r="F264" s="119"/>
      <c r="G264" s="119"/>
      <c r="H264" s="119"/>
    </row>
    <row r="265" spans="1:8">
      <c r="A265" s="119"/>
      <c r="B265" s="119"/>
      <c r="C265" s="119"/>
      <c r="D265" s="119"/>
      <c r="E265" s="119"/>
      <c r="F265" s="119"/>
      <c r="G265" s="119"/>
      <c r="H265" s="119"/>
    </row>
    <row r="266" spans="1:8">
      <c r="A266" s="124" t="s">
        <v>1486</v>
      </c>
      <c r="B266" s="119"/>
      <c r="C266" s="119"/>
      <c r="D266" s="119"/>
      <c r="E266" s="119"/>
      <c r="F266" s="119"/>
      <c r="G266" s="119"/>
      <c r="H266" s="119"/>
    </row>
    <row r="267" spans="1:8">
      <c r="A267" s="124" t="s">
        <v>1487</v>
      </c>
      <c r="B267" s="119"/>
      <c r="C267" s="119"/>
      <c r="D267" s="119"/>
      <c r="E267" s="119"/>
      <c r="F267" s="119"/>
      <c r="G267" s="119"/>
      <c r="H267" s="119"/>
    </row>
    <row r="268" spans="1:8">
      <c r="A268" s="124" t="s">
        <v>1488</v>
      </c>
      <c r="B268" s="119"/>
      <c r="C268" s="119"/>
      <c r="D268" s="119"/>
      <c r="E268" s="119"/>
      <c r="F268" s="119"/>
      <c r="G268" s="119"/>
      <c r="H268" s="119"/>
    </row>
    <row r="269" spans="1:8">
      <c r="A269" s="124" t="s">
        <v>1489</v>
      </c>
      <c r="B269" s="119"/>
      <c r="C269" s="119"/>
      <c r="D269" s="119"/>
      <c r="E269" s="119"/>
      <c r="F269" s="119"/>
      <c r="G269" s="119"/>
      <c r="H269" s="119"/>
    </row>
    <row r="270" spans="1:8">
      <c r="A270" s="124" t="s">
        <v>1490</v>
      </c>
      <c r="B270" s="119"/>
      <c r="C270" s="119"/>
      <c r="D270" s="119"/>
      <c r="E270" s="119"/>
      <c r="F270" s="119"/>
      <c r="G270" s="119"/>
      <c r="H270" s="119"/>
    </row>
    <row r="271" spans="1:8">
      <c r="A271" s="124" t="s">
        <v>1491</v>
      </c>
      <c r="B271" s="119"/>
      <c r="C271" s="119"/>
      <c r="D271" s="119"/>
      <c r="E271" s="119"/>
      <c r="F271" s="119"/>
      <c r="G271" s="119"/>
      <c r="H271" s="119"/>
    </row>
    <row r="272" spans="1:8">
      <c r="A272" s="124" t="s">
        <v>1492</v>
      </c>
      <c r="B272" s="119"/>
      <c r="C272" s="119"/>
      <c r="D272" s="119"/>
      <c r="E272" s="119"/>
      <c r="F272" s="119"/>
      <c r="G272" s="119"/>
      <c r="H272" s="119"/>
    </row>
    <row r="273" spans="1:8">
      <c r="A273" s="119"/>
      <c r="B273" s="119"/>
      <c r="C273" s="119"/>
      <c r="D273" s="119"/>
      <c r="E273" s="119"/>
      <c r="F273" s="119"/>
      <c r="G273" s="119"/>
      <c r="H273" s="119"/>
    </row>
    <row r="274" spans="1:8">
      <c r="A274" s="124" t="s">
        <v>1477</v>
      </c>
      <c r="B274" s="119"/>
      <c r="C274" s="119"/>
      <c r="D274" s="119"/>
      <c r="E274" s="119"/>
      <c r="F274" s="119"/>
      <c r="G274" s="119"/>
      <c r="H274" s="119"/>
    </row>
    <row r="275" spans="1:8">
      <c r="A275" s="124" t="s">
        <v>1478</v>
      </c>
      <c r="B275" s="119"/>
      <c r="C275" s="119"/>
      <c r="D275" s="119"/>
      <c r="E275" s="119"/>
      <c r="F275" s="119"/>
      <c r="G275" s="119"/>
      <c r="H275" s="119"/>
    </row>
    <row r="276" spans="1:8">
      <c r="A276" s="124" t="s">
        <v>1479</v>
      </c>
      <c r="B276" s="119"/>
      <c r="C276" s="119"/>
      <c r="D276" s="119"/>
      <c r="E276" s="119"/>
      <c r="F276" s="119"/>
      <c r="G276" s="119"/>
      <c r="H276" s="119"/>
    </row>
    <row r="277" spans="1:8">
      <c r="A277" s="124" t="s">
        <v>1480</v>
      </c>
      <c r="B277" s="119"/>
      <c r="C277" s="119"/>
      <c r="D277" s="119"/>
      <c r="E277" s="119"/>
      <c r="F277" s="119"/>
      <c r="G277" s="119"/>
      <c r="H277" s="119"/>
    </row>
    <row r="278" spans="1:8">
      <c r="A278" s="124" t="s">
        <v>1481</v>
      </c>
      <c r="B278" s="119"/>
      <c r="C278" s="119"/>
      <c r="D278" s="119"/>
      <c r="E278" s="119"/>
      <c r="F278" s="119"/>
      <c r="G278" s="119"/>
      <c r="H278" s="119"/>
    </row>
    <row r="279" spans="1:8">
      <c r="A279" s="124" t="s">
        <v>1482</v>
      </c>
      <c r="B279" s="119"/>
      <c r="C279" s="119"/>
      <c r="D279" s="119"/>
      <c r="E279" s="119"/>
      <c r="F279" s="119"/>
      <c r="G279" s="119"/>
      <c r="H279" s="119"/>
    </row>
    <row r="280" spans="1:8">
      <c r="A280" s="124" t="s">
        <v>1483</v>
      </c>
      <c r="B280" s="119"/>
      <c r="C280" s="119"/>
      <c r="D280" s="119"/>
      <c r="E280" s="119"/>
      <c r="F280" s="119"/>
      <c r="G280" s="119"/>
      <c r="H280" s="119"/>
    </row>
    <row r="281" spans="1:8">
      <c r="A281" s="124" t="s">
        <v>1484</v>
      </c>
      <c r="B281" s="119"/>
      <c r="C281" s="119"/>
      <c r="D281" s="119"/>
      <c r="E281" s="119"/>
      <c r="F281" s="119"/>
      <c r="G281" s="119"/>
      <c r="H281" s="119"/>
    </row>
    <row r="282" spans="1:8">
      <c r="A282" s="124" t="s">
        <v>1485</v>
      </c>
      <c r="B282" s="119"/>
      <c r="C282" s="119"/>
      <c r="D282" s="119"/>
      <c r="E282" s="119"/>
      <c r="F282" s="119"/>
      <c r="G282" s="119"/>
      <c r="H282" s="119"/>
    </row>
    <row r="283" spans="1:8">
      <c r="A283" s="119"/>
      <c r="B283" s="119"/>
      <c r="C283" s="119"/>
      <c r="D283" s="119"/>
      <c r="E283" s="119"/>
      <c r="F283" s="119"/>
      <c r="G283" s="119"/>
      <c r="H283" s="119"/>
    </row>
    <row r="284" spans="1:8">
      <c r="A284" s="124" t="s">
        <v>1470</v>
      </c>
      <c r="B284" s="119"/>
      <c r="C284" s="119"/>
      <c r="D284" s="119"/>
      <c r="E284" s="119"/>
      <c r="F284" s="119"/>
      <c r="G284" s="119"/>
      <c r="H284" s="119"/>
    </row>
    <row r="285" spans="1:8">
      <c r="A285" s="124" t="s">
        <v>1471</v>
      </c>
      <c r="B285" s="119"/>
      <c r="C285" s="119"/>
      <c r="D285" s="119"/>
      <c r="E285" s="119"/>
      <c r="F285" s="119"/>
      <c r="G285" s="119"/>
      <c r="H285" s="119"/>
    </row>
    <row r="286" spans="1:8">
      <c r="A286" s="124" t="s">
        <v>1472</v>
      </c>
      <c r="B286" s="119"/>
      <c r="C286" s="119"/>
      <c r="D286" s="119"/>
      <c r="E286" s="119"/>
      <c r="F286" s="119"/>
      <c r="G286" s="119"/>
      <c r="H286" s="119"/>
    </row>
    <row r="287" spans="1:8">
      <c r="A287" s="124" t="s">
        <v>1473</v>
      </c>
      <c r="B287" s="119"/>
      <c r="C287" s="119"/>
      <c r="D287" s="119"/>
      <c r="E287" s="119"/>
      <c r="F287" s="119"/>
      <c r="G287" s="119"/>
      <c r="H287" s="119"/>
    </row>
    <row r="288" spans="1:8">
      <c r="A288" s="124" t="s">
        <v>1474</v>
      </c>
      <c r="B288" s="119"/>
      <c r="C288" s="119"/>
      <c r="D288" s="119"/>
      <c r="E288" s="119"/>
      <c r="F288" s="119"/>
      <c r="G288" s="119"/>
      <c r="H288" s="119"/>
    </row>
    <row r="289" spans="1:8">
      <c r="A289" s="124" t="s">
        <v>1475</v>
      </c>
      <c r="B289" s="119"/>
      <c r="C289" s="119"/>
      <c r="D289" s="119"/>
      <c r="E289" s="119"/>
      <c r="F289" s="119"/>
      <c r="G289" s="119"/>
      <c r="H289" s="119"/>
    </row>
    <row r="290" spans="1:8">
      <c r="A290" s="124" t="s">
        <v>1476</v>
      </c>
      <c r="B290" s="119"/>
      <c r="C290" s="119"/>
      <c r="D290" s="119"/>
      <c r="E290" s="119"/>
      <c r="F290" s="119"/>
      <c r="G290" s="119"/>
      <c r="H290" s="119"/>
    </row>
    <row r="291" spans="1:8">
      <c r="A291" s="119"/>
      <c r="B291" s="119"/>
      <c r="C291" s="119"/>
      <c r="D291" s="119"/>
      <c r="E291" s="119"/>
      <c r="F291" s="119"/>
      <c r="G291" s="119"/>
      <c r="H291" s="119"/>
    </row>
    <row r="292" spans="1:8">
      <c r="A292" s="124" t="s">
        <v>1467</v>
      </c>
      <c r="B292" s="119"/>
      <c r="C292" s="119"/>
      <c r="D292" s="119"/>
      <c r="E292" s="119"/>
      <c r="F292" s="119"/>
      <c r="G292" s="119"/>
      <c r="H292" s="119"/>
    </row>
    <row r="293" spans="1:8">
      <c r="A293" s="124" t="s">
        <v>1468</v>
      </c>
      <c r="B293" s="119"/>
      <c r="C293" s="119"/>
      <c r="D293" s="119"/>
      <c r="E293" s="119"/>
      <c r="F293" s="119"/>
      <c r="G293" s="119"/>
      <c r="H293" s="119"/>
    </row>
    <row r="294" spans="1:8">
      <c r="A294" s="124" t="s">
        <v>1469</v>
      </c>
      <c r="B294" s="119"/>
      <c r="C294" s="119"/>
      <c r="D294" s="119"/>
      <c r="E294" s="119"/>
      <c r="F294" s="119"/>
      <c r="G294" s="119"/>
      <c r="H294" s="119"/>
    </row>
    <row r="295" spans="1:8">
      <c r="A295" s="119"/>
      <c r="B295" s="119"/>
      <c r="C295" s="119"/>
      <c r="D295" s="119"/>
      <c r="E295" s="119"/>
      <c r="F295" s="119"/>
      <c r="G295" s="119"/>
      <c r="H295" s="119"/>
    </row>
    <row r="296" spans="1:8">
      <c r="A296" s="124" t="s">
        <v>1465</v>
      </c>
      <c r="B296" s="119"/>
      <c r="C296" s="119"/>
      <c r="D296" s="119"/>
      <c r="E296" s="119"/>
      <c r="F296" s="119"/>
      <c r="G296" s="119"/>
      <c r="H296" s="119"/>
    </row>
    <row r="297" spans="1:8">
      <c r="A297" s="124" t="s">
        <v>1466</v>
      </c>
      <c r="B297" s="119"/>
      <c r="C297" s="119"/>
      <c r="D297" s="119"/>
      <c r="E297" s="119"/>
      <c r="F297" s="119"/>
      <c r="G297" s="119"/>
      <c r="H297" s="119"/>
    </row>
    <row r="298" spans="1:8">
      <c r="A298" s="119"/>
      <c r="B298" s="119"/>
      <c r="C298" s="119"/>
      <c r="D298" s="119"/>
      <c r="E298" s="119"/>
      <c r="F298" s="119"/>
      <c r="G298" s="119"/>
      <c r="H298" s="119"/>
    </row>
    <row r="299" spans="1:8">
      <c r="A299" s="124" t="s">
        <v>1452</v>
      </c>
      <c r="B299" s="119"/>
      <c r="C299" s="119"/>
      <c r="D299" s="119"/>
      <c r="E299" s="119"/>
      <c r="F299" s="119"/>
      <c r="G299" s="119"/>
      <c r="H299" s="119"/>
    </row>
    <row r="300" spans="1:8">
      <c r="A300" s="124" t="s">
        <v>1453</v>
      </c>
      <c r="B300" s="119"/>
      <c r="C300" s="119"/>
      <c r="D300" s="119"/>
      <c r="E300" s="119"/>
      <c r="F300" s="119"/>
      <c r="G300" s="119"/>
      <c r="H300" s="119"/>
    </row>
    <row r="301" spans="1:8">
      <c r="A301" s="124" t="s">
        <v>1454</v>
      </c>
      <c r="B301" s="119"/>
      <c r="C301" s="119"/>
      <c r="D301" s="119"/>
      <c r="E301" s="119"/>
      <c r="F301" s="119"/>
      <c r="G301" s="119"/>
      <c r="H301" s="119"/>
    </row>
    <row r="302" spans="1:8">
      <c r="A302" s="124" t="s">
        <v>1455</v>
      </c>
      <c r="B302" s="119"/>
      <c r="C302" s="119"/>
      <c r="D302" s="119"/>
      <c r="E302" s="119"/>
      <c r="F302" s="119"/>
      <c r="G302" s="119"/>
      <c r="H302" s="119"/>
    </row>
    <row r="303" spans="1:8">
      <c r="A303" s="124" t="s">
        <v>1456</v>
      </c>
      <c r="B303" s="119"/>
      <c r="C303" s="119"/>
      <c r="D303" s="119"/>
      <c r="E303" s="119"/>
      <c r="F303" s="119"/>
      <c r="G303" s="119"/>
      <c r="H303" s="119"/>
    </row>
    <row r="304" spans="1:8">
      <c r="A304" s="124" t="s">
        <v>1457</v>
      </c>
      <c r="B304" s="119"/>
      <c r="C304" s="119"/>
      <c r="D304" s="119"/>
      <c r="E304" s="119"/>
      <c r="F304" s="119"/>
      <c r="G304" s="119"/>
      <c r="H304" s="119"/>
    </row>
    <row r="305" spans="1:8">
      <c r="A305" s="124" t="s">
        <v>1458</v>
      </c>
      <c r="B305" s="119"/>
      <c r="C305" s="119"/>
      <c r="D305" s="119"/>
      <c r="E305" s="119"/>
      <c r="F305" s="119"/>
      <c r="G305" s="119"/>
      <c r="H305" s="119"/>
    </row>
    <row r="306" spans="1:8">
      <c r="A306" s="124" t="s">
        <v>1459</v>
      </c>
      <c r="B306" s="119"/>
      <c r="C306" s="119"/>
      <c r="D306" s="119"/>
      <c r="E306" s="119"/>
      <c r="F306" s="119"/>
      <c r="G306" s="119"/>
      <c r="H306" s="119"/>
    </row>
    <row r="307" spans="1:8">
      <c r="A307" s="124" t="s">
        <v>1460</v>
      </c>
      <c r="B307" s="119"/>
      <c r="C307" s="119"/>
      <c r="D307" s="119"/>
      <c r="E307" s="119"/>
      <c r="F307" s="119"/>
      <c r="G307" s="119"/>
      <c r="H307" s="119"/>
    </row>
    <row r="308" spans="1:8">
      <c r="A308" s="124" t="s">
        <v>1461</v>
      </c>
      <c r="B308" s="119"/>
      <c r="C308" s="119"/>
      <c r="D308" s="119"/>
      <c r="E308" s="119"/>
      <c r="F308" s="119"/>
      <c r="G308" s="119"/>
      <c r="H308" s="119"/>
    </row>
    <row r="309" spans="1:8">
      <c r="A309" s="124" t="s">
        <v>1462</v>
      </c>
      <c r="B309" s="119"/>
      <c r="C309" s="119"/>
      <c r="D309" s="119"/>
      <c r="E309" s="119"/>
      <c r="F309" s="119"/>
      <c r="G309" s="119"/>
      <c r="H309" s="119"/>
    </row>
    <row r="310" spans="1:8">
      <c r="A310" s="124" t="s">
        <v>1463</v>
      </c>
      <c r="B310" s="119"/>
      <c r="C310" s="119"/>
      <c r="D310" s="119"/>
      <c r="E310" s="119"/>
      <c r="F310" s="119"/>
      <c r="G310" s="119"/>
      <c r="H310" s="119"/>
    </row>
    <row r="311" spans="1:8">
      <c r="A311" s="124" t="s">
        <v>1464</v>
      </c>
      <c r="B311" s="119"/>
      <c r="C311" s="119"/>
      <c r="D311" s="119"/>
      <c r="E311" s="119"/>
      <c r="F311" s="119"/>
      <c r="G311" s="119"/>
      <c r="H311" s="119"/>
    </row>
    <row r="312" spans="1:8">
      <c r="A312" s="119"/>
      <c r="B312" s="119"/>
      <c r="C312" s="119"/>
      <c r="D312" s="119"/>
      <c r="E312" s="119"/>
      <c r="F312" s="119"/>
      <c r="G312" s="119"/>
      <c r="H312" s="119"/>
    </row>
    <row r="313" spans="1:8">
      <c r="A313" s="124" t="s">
        <v>1444</v>
      </c>
      <c r="B313" s="119"/>
      <c r="C313" s="119"/>
      <c r="D313" s="119"/>
      <c r="E313" s="119"/>
      <c r="F313" s="119"/>
      <c r="G313" s="119"/>
      <c r="H313" s="119"/>
    </row>
    <row r="314" spans="1:8">
      <c r="A314" s="124" t="s">
        <v>1445</v>
      </c>
      <c r="B314" s="119"/>
      <c r="C314" s="119"/>
      <c r="D314" s="119"/>
      <c r="E314" s="119"/>
      <c r="F314" s="119"/>
      <c r="G314" s="119"/>
      <c r="H314" s="119"/>
    </row>
    <row r="315" spans="1:8">
      <c r="A315" s="124" t="s">
        <v>1446</v>
      </c>
      <c r="B315" s="119"/>
      <c r="C315" s="119"/>
      <c r="D315" s="119"/>
      <c r="E315" s="119"/>
      <c r="F315" s="119"/>
      <c r="G315" s="119"/>
      <c r="H315" s="119"/>
    </row>
    <row r="316" spans="1:8">
      <c r="A316" s="124" t="s">
        <v>1447</v>
      </c>
      <c r="B316" s="119"/>
      <c r="C316" s="119"/>
      <c r="D316" s="119"/>
      <c r="E316" s="119"/>
      <c r="F316" s="119"/>
      <c r="G316" s="119"/>
      <c r="H316" s="119"/>
    </row>
    <row r="317" spans="1:8">
      <c r="A317" s="124" t="s">
        <v>1448</v>
      </c>
      <c r="B317" s="119"/>
      <c r="C317" s="119"/>
      <c r="D317" s="119"/>
      <c r="E317" s="119"/>
      <c r="F317" s="119"/>
      <c r="G317" s="119"/>
      <c r="H317" s="119"/>
    </row>
    <row r="318" spans="1:8">
      <c r="A318" s="124" t="s">
        <v>1449</v>
      </c>
      <c r="B318" s="119"/>
      <c r="C318" s="119"/>
      <c r="D318" s="119"/>
      <c r="E318" s="119"/>
      <c r="F318" s="119"/>
      <c r="G318" s="119"/>
      <c r="H318" s="119"/>
    </row>
    <row r="319" spans="1:8">
      <c r="A319" s="124" t="s">
        <v>1450</v>
      </c>
      <c r="B319" s="119"/>
      <c r="C319" s="119"/>
      <c r="D319" s="119"/>
      <c r="E319" s="119"/>
      <c r="F319" s="119"/>
      <c r="G319" s="119"/>
      <c r="H319" s="119"/>
    </row>
    <row r="320" spans="1:8">
      <c r="A320" s="124" t="s">
        <v>1451</v>
      </c>
      <c r="B320" s="119"/>
      <c r="C320" s="119"/>
      <c r="D320" s="119"/>
      <c r="E320" s="119"/>
      <c r="F320" s="119"/>
      <c r="G320" s="119"/>
      <c r="H320" s="119"/>
    </row>
    <row r="321" spans="1:8">
      <c r="A321" s="119"/>
      <c r="B321" s="119"/>
      <c r="C321" s="119"/>
      <c r="D321" s="119"/>
      <c r="E321" s="119"/>
      <c r="F321" s="119"/>
      <c r="G321" s="119"/>
      <c r="H321" s="119"/>
    </row>
    <row r="322" spans="1:8">
      <c r="A322" s="124" t="s">
        <v>1409</v>
      </c>
      <c r="B322" s="119"/>
      <c r="C322" s="119"/>
      <c r="D322" s="119"/>
      <c r="E322" s="119"/>
      <c r="F322" s="119"/>
      <c r="G322" s="119"/>
      <c r="H322" s="119"/>
    </row>
    <row r="323" spans="1:8">
      <c r="A323" s="124" t="s">
        <v>1410</v>
      </c>
      <c r="B323" s="119"/>
      <c r="C323" s="119"/>
      <c r="D323" s="119"/>
      <c r="E323" s="119"/>
      <c r="F323" s="119"/>
      <c r="G323" s="119"/>
      <c r="H323" s="119"/>
    </row>
    <row r="324" spans="1:8">
      <c r="A324" s="124" t="s">
        <v>1411</v>
      </c>
      <c r="B324" s="119"/>
      <c r="C324" s="119"/>
      <c r="D324" s="119"/>
      <c r="E324" s="119"/>
      <c r="F324" s="119"/>
      <c r="G324" s="119"/>
      <c r="H324" s="119"/>
    </row>
    <row r="325" spans="1:8">
      <c r="A325" s="124" t="s">
        <v>1412</v>
      </c>
      <c r="B325" s="119"/>
      <c r="C325" s="119"/>
      <c r="D325" s="119"/>
      <c r="E325" s="119"/>
      <c r="F325" s="119"/>
      <c r="G325" s="119"/>
      <c r="H325" s="119"/>
    </row>
    <row r="326" spans="1:8">
      <c r="A326" s="124" t="s">
        <v>1413</v>
      </c>
      <c r="B326" s="119"/>
      <c r="C326" s="119"/>
      <c r="D326" s="119"/>
      <c r="E326" s="119"/>
      <c r="F326" s="119"/>
      <c r="G326" s="119"/>
      <c r="H326" s="119"/>
    </row>
    <row r="327" spans="1:8">
      <c r="A327" s="124" t="s">
        <v>1414</v>
      </c>
      <c r="B327" s="119"/>
      <c r="C327" s="119"/>
      <c r="D327" s="119"/>
      <c r="E327" s="119"/>
      <c r="F327" s="119"/>
      <c r="G327" s="119"/>
      <c r="H327" s="119"/>
    </row>
    <row r="328" spans="1:8">
      <c r="A328" s="124" t="s">
        <v>1415</v>
      </c>
      <c r="B328" s="119"/>
      <c r="C328" s="119"/>
      <c r="D328" s="119"/>
      <c r="E328" s="119"/>
      <c r="F328" s="119"/>
      <c r="G328" s="119"/>
      <c r="H328" s="119"/>
    </row>
    <row r="329" spans="1:8">
      <c r="A329" s="124" t="s">
        <v>1416</v>
      </c>
      <c r="B329" s="119"/>
      <c r="C329" s="119"/>
      <c r="D329" s="119"/>
      <c r="E329" s="119"/>
      <c r="F329" s="119"/>
      <c r="G329" s="119"/>
      <c r="H329" s="119"/>
    </row>
    <row r="330" spans="1:8">
      <c r="A330" s="124" t="s">
        <v>1417</v>
      </c>
      <c r="B330" s="119"/>
      <c r="C330" s="119"/>
      <c r="D330" s="119"/>
      <c r="E330" s="119"/>
      <c r="F330" s="119"/>
      <c r="G330" s="119"/>
      <c r="H330" s="119"/>
    </row>
    <row r="331" spans="1:8">
      <c r="A331" s="124" t="s">
        <v>1418</v>
      </c>
      <c r="B331" s="119"/>
      <c r="C331" s="119"/>
      <c r="D331" s="119"/>
      <c r="E331" s="119"/>
      <c r="F331" s="119"/>
      <c r="G331" s="119"/>
      <c r="H331" s="119"/>
    </row>
    <row r="332" spans="1:8">
      <c r="A332" s="124" t="s">
        <v>1419</v>
      </c>
      <c r="B332" s="119"/>
      <c r="C332" s="119"/>
      <c r="D332" s="119"/>
      <c r="E332" s="119"/>
      <c r="F332" s="119"/>
      <c r="G332" s="119"/>
      <c r="H332" s="119"/>
    </row>
    <row r="333" spans="1:8">
      <c r="A333" s="124" t="s">
        <v>1420</v>
      </c>
      <c r="B333" s="119"/>
      <c r="C333" s="119"/>
      <c r="D333" s="119"/>
      <c r="E333" s="119"/>
      <c r="F333" s="119"/>
      <c r="G333" s="119"/>
      <c r="H333" s="119"/>
    </row>
    <row r="334" spans="1:8">
      <c r="A334" s="124" t="s">
        <v>1421</v>
      </c>
      <c r="B334" s="119"/>
      <c r="C334" s="119"/>
      <c r="D334" s="119"/>
      <c r="E334" s="119"/>
      <c r="F334" s="119"/>
      <c r="G334" s="119"/>
      <c r="H334" s="119"/>
    </row>
    <row r="335" spans="1:8">
      <c r="A335" s="124" t="s">
        <v>1422</v>
      </c>
      <c r="B335" s="119"/>
      <c r="C335" s="119"/>
      <c r="D335" s="119"/>
      <c r="E335" s="119"/>
      <c r="F335" s="119"/>
      <c r="G335" s="119"/>
      <c r="H335" s="119"/>
    </row>
    <row r="336" spans="1:8">
      <c r="A336" s="124" t="s">
        <v>1423</v>
      </c>
      <c r="B336" s="119"/>
      <c r="C336" s="119"/>
      <c r="D336" s="119"/>
      <c r="E336" s="119"/>
      <c r="F336" s="119"/>
      <c r="G336" s="119"/>
      <c r="H336" s="119"/>
    </row>
    <row r="337" spans="1:8">
      <c r="A337" s="124" t="s">
        <v>1424</v>
      </c>
      <c r="B337" s="119"/>
      <c r="C337" s="119"/>
      <c r="D337" s="119"/>
      <c r="E337" s="119"/>
      <c r="F337" s="119"/>
      <c r="G337" s="119"/>
      <c r="H337" s="119"/>
    </row>
    <row r="338" spans="1:8">
      <c r="A338" s="124" t="s">
        <v>1425</v>
      </c>
      <c r="B338" s="119"/>
      <c r="C338" s="119"/>
      <c r="D338" s="119"/>
      <c r="E338" s="119"/>
      <c r="F338" s="119"/>
      <c r="G338" s="119"/>
      <c r="H338" s="119"/>
    </row>
    <row r="339" spans="1:8">
      <c r="A339" s="124" t="s">
        <v>1426</v>
      </c>
      <c r="B339" s="119"/>
      <c r="C339" s="119"/>
      <c r="D339" s="119"/>
      <c r="E339" s="119"/>
      <c r="F339" s="119"/>
      <c r="G339" s="119"/>
      <c r="H339" s="119"/>
    </row>
    <row r="340" spans="1:8">
      <c r="A340" s="124" t="s">
        <v>1427</v>
      </c>
      <c r="B340" s="119"/>
      <c r="C340" s="119"/>
      <c r="D340" s="119"/>
      <c r="E340" s="119"/>
      <c r="F340" s="119"/>
      <c r="G340" s="119"/>
      <c r="H340" s="119"/>
    </row>
    <row r="341" spans="1:8">
      <c r="A341" s="124" t="s">
        <v>1428</v>
      </c>
      <c r="B341" s="119"/>
      <c r="C341" s="119"/>
      <c r="D341" s="119"/>
      <c r="E341" s="119"/>
      <c r="F341" s="119"/>
      <c r="G341" s="119"/>
      <c r="H341" s="119"/>
    </row>
    <row r="342" spans="1:8">
      <c r="A342" s="124" t="s">
        <v>1429</v>
      </c>
      <c r="B342" s="119"/>
      <c r="C342" s="119"/>
      <c r="D342" s="119"/>
      <c r="E342" s="119"/>
      <c r="F342" s="119"/>
      <c r="G342" s="119"/>
      <c r="H342" s="119"/>
    </row>
    <row r="343" spans="1:8">
      <c r="A343" s="124" t="s">
        <v>1430</v>
      </c>
      <c r="B343" s="119"/>
      <c r="C343" s="119"/>
      <c r="D343" s="119"/>
      <c r="E343" s="119"/>
      <c r="F343" s="119"/>
      <c r="G343" s="119"/>
      <c r="H343" s="119"/>
    </row>
    <row r="344" spans="1:8">
      <c r="A344" s="124" t="s">
        <v>1431</v>
      </c>
      <c r="B344" s="119"/>
      <c r="C344" s="119"/>
      <c r="D344" s="119"/>
      <c r="E344" s="119"/>
      <c r="F344" s="119"/>
      <c r="G344" s="119"/>
      <c r="H344" s="119"/>
    </row>
    <row r="345" spans="1:8">
      <c r="A345" s="124" t="s">
        <v>1432</v>
      </c>
      <c r="B345" s="119"/>
      <c r="C345" s="119"/>
      <c r="D345" s="119"/>
      <c r="E345" s="119"/>
      <c r="F345" s="119"/>
      <c r="G345" s="119"/>
      <c r="H345" s="119"/>
    </row>
    <row r="346" spans="1:8">
      <c r="A346" s="124" t="s">
        <v>1433</v>
      </c>
      <c r="B346" s="119"/>
      <c r="C346" s="119"/>
      <c r="D346" s="119"/>
      <c r="E346" s="119"/>
      <c r="F346" s="119"/>
      <c r="G346" s="119"/>
      <c r="H346" s="119"/>
    </row>
    <row r="347" spans="1:8">
      <c r="A347" s="124" t="s">
        <v>1434</v>
      </c>
      <c r="B347" s="119"/>
      <c r="C347" s="119"/>
      <c r="D347" s="119"/>
      <c r="E347" s="119"/>
      <c r="F347" s="119"/>
      <c r="G347" s="119"/>
      <c r="H347" s="119"/>
    </row>
    <row r="348" spans="1:8">
      <c r="A348" s="124" t="s">
        <v>1435</v>
      </c>
      <c r="B348" s="119"/>
      <c r="C348" s="119"/>
      <c r="D348" s="119"/>
      <c r="E348" s="119"/>
      <c r="F348" s="119"/>
      <c r="G348" s="119"/>
      <c r="H348" s="119"/>
    </row>
    <row r="349" spans="1:8">
      <c r="A349" s="124" t="s">
        <v>1436</v>
      </c>
      <c r="B349" s="119"/>
      <c r="C349" s="119"/>
      <c r="D349" s="119"/>
      <c r="E349" s="119"/>
      <c r="F349" s="119"/>
      <c r="G349" s="119"/>
      <c r="H349" s="119"/>
    </row>
    <row r="350" spans="1:8">
      <c r="A350" s="124" t="s">
        <v>1437</v>
      </c>
      <c r="B350" s="119"/>
      <c r="C350" s="119"/>
      <c r="D350" s="119"/>
      <c r="E350" s="119"/>
      <c r="F350" s="119"/>
      <c r="G350" s="119"/>
      <c r="H350" s="119"/>
    </row>
    <row r="351" spans="1:8">
      <c r="A351" s="124" t="s">
        <v>1438</v>
      </c>
      <c r="B351" s="119"/>
      <c r="C351" s="119"/>
      <c r="D351" s="119"/>
      <c r="E351" s="119"/>
      <c r="F351" s="119"/>
      <c r="G351" s="119"/>
      <c r="H351" s="119"/>
    </row>
    <row r="352" spans="1:8">
      <c r="A352" s="124" t="s">
        <v>1439</v>
      </c>
      <c r="B352" s="119"/>
      <c r="C352" s="119"/>
      <c r="D352" s="119"/>
      <c r="E352" s="119"/>
      <c r="F352" s="119"/>
      <c r="G352" s="119"/>
      <c r="H352" s="119"/>
    </row>
    <row r="353" spans="1:8">
      <c r="A353" s="124" t="s">
        <v>1440</v>
      </c>
      <c r="B353" s="119"/>
      <c r="C353" s="119"/>
      <c r="D353" s="119"/>
      <c r="E353" s="119"/>
      <c r="F353" s="119"/>
      <c r="G353" s="119"/>
      <c r="H353" s="119"/>
    </row>
    <row r="354" spans="1:8">
      <c r="A354" s="124" t="s">
        <v>1441</v>
      </c>
      <c r="B354" s="119"/>
      <c r="C354" s="119"/>
      <c r="D354" s="119"/>
      <c r="E354" s="119"/>
      <c r="F354" s="119"/>
      <c r="G354" s="119"/>
      <c r="H354" s="119"/>
    </row>
    <row r="355" spans="1:8">
      <c r="A355" s="124" t="s">
        <v>1442</v>
      </c>
      <c r="B355" s="119"/>
      <c r="C355" s="119"/>
      <c r="D355" s="119"/>
      <c r="E355" s="119"/>
      <c r="F355" s="119"/>
      <c r="G355" s="119"/>
      <c r="H355" s="119"/>
    </row>
    <row r="356" spans="1:8">
      <c r="A356" s="124" t="s">
        <v>1443</v>
      </c>
      <c r="B356" s="119"/>
      <c r="C356" s="119"/>
      <c r="D356" s="119"/>
      <c r="E356" s="119"/>
      <c r="F356" s="119"/>
      <c r="G356" s="119"/>
      <c r="H356" s="119"/>
    </row>
    <row r="357" spans="1:8">
      <c r="A357" s="119"/>
      <c r="B357" s="119"/>
      <c r="C357" s="119"/>
      <c r="D357" s="119"/>
      <c r="E357" s="119"/>
      <c r="F357" s="119"/>
      <c r="G357" s="119"/>
      <c r="H357" s="119"/>
    </row>
    <row r="358" spans="1:8">
      <c r="A358" s="124" t="s">
        <v>1401</v>
      </c>
      <c r="B358" s="119"/>
      <c r="C358" s="119"/>
      <c r="D358" s="119"/>
      <c r="E358" s="119"/>
      <c r="F358" s="119"/>
      <c r="G358" s="119"/>
      <c r="H358" s="119"/>
    </row>
    <row r="359" spans="1:8">
      <c r="A359" s="124" t="s">
        <v>1405</v>
      </c>
      <c r="B359" s="119"/>
      <c r="C359" s="119"/>
      <c r="D359" s="119"/>
      <c r="E359" s="119"/>
      <c r="F359" s="119"/>
      <c r="G359" s="119"/>
      <c r="H359" s="119"/>
    </row>
    <row r="360" spans="1:8">
      <c r="A360" s="124" t="s">
        <v>1406</v>
      </c>
      <c r="B360" s="119"/>
      <c r="C360" s="119"/>
      <c r="D360" s="119"/>
      <c r="E360" s="119"/>
      <c r="F360" s="119"/>
      <c r="G360" s="119"/>
      <c r="H360" s="119"/>
    </row>
    <row r="361" spans="1:8">
      <c r="A361" s="124" t="s">
        <v>1407</v>
      </c>
      <c r="B361" s="119"/>
      <c r="C361" s="119"/>
      <c r="D361" s="119"/>
      <c r="E361" s="119"/>
      <c r="F361" s="119"/>
      <c r="G361" s="119"/>
      <c r="H361" s="119"/>
    </row>
    <row r="362" spans="1:8">
      <c r="A362" s="124" t="s">
        <v>1408</v>
      </c>
      <c r="B362" s="119"/>
      <c r="C362" s="119"/>
      <c r="D362" s="119"/>
      <c r="E362" s="119"/>
      <c r="F362" s="119"/>
      <c r="G362" s="119"/>
      <c r="H362" s="119"/>
    </row>
    <row r="363" spans="1:8">
      <c r="A363" s="119"/>
      <c r="B363" s="119"/>
      <c r="C363" s="119"/>
      <c r="D363" s="119"/>
      <c r="E363" s="119"/>
      <c r="F363" s="119"/>
      <c r="G363" s="119"/>
      <c r="H363" s="119"/>
    </row>
    <row r="364" spans="1:8">
      <c r="A364" s="124" t="s">
        <v>1401</v>
      </c>
      <c r="B364" s="119"/>
      <c r="C364" s="119"/>
      <c r="D364" s="119"/>
      <c r="E364" s="119"/>
      <c r="F364" s="119"/>
      <c r="G364" s="119"/>
      <c r="H364" s="119"/>
    </row>
    <row r="365" spans="1:8">
      <c r="A365" s="124" t="s">
        <v>1402</v>
      </c>
      <c r="B365" s="119"/>
      <c r="C365" s="119"/>
      <c r="D365" s="119"/>
      <c r="E365" s="119"/>
      <c r="F365" s="119"/>
      <c r="G365" s="119"/>
      <c r="H365" s="119"/>
    </row>
    <row r="366" spans="1:8">
      <c r="A366" s="124" t="s">
        <v>1403</v>
      </c>
      <c r="B366" s="119"/>
      <c r="C366" s="119"/>
      <c r="D366" s="119"/>
      <c r="E366" s="119"/>
      <c r="F366" s="119"/>
      <c r="G366" s="119"/>
      <c r="H366" s="119"/>
    </row>
    <row r="367" spans="1:8">
      <c r="A367" s="124" t="s">
        <v>1404</v>
      </c>
      <c r="B367" s="119"/>
      <c r="C367" s="119"/>
      <c r="D367" s="119"/>
      <c r="E367" s="119"/>
      <c r="F367" s="119"/>
      <c r="G367" s="119"/>
      <c r="H367" s="119"/>
    </row>
    <row r="368" spans="1:8">
      <c r="A368" s="119"/>
      <c r="B368" s="119"/>
      <c r="C368" s="119"/>
      <c r="D368" s="119"/>
      <c r="E368" s="119"/>
      <c r="F368" s="119"/>
      <c r="G368" s="119"/>
      <c r="H368" s="119"/>
    </row>
    <row r="369" spans="1:8">
      <c r="A369" s="124" t="s">
        <v>1395</v>
      </c>
      <c r="B369" s="119"/>
      <c r="C369" s="119"/>
      <c r="D369" s="119"/>
      <c r="E369" s="119"/>
      <c r="F369" s="119"/>
      <c r="G369" s="119"/>
      <c r="H369" s="119"/>
    </row>
    <row r="370" spans="1:8">
      <c r="A370" s="124" t="s">
        <v>1396</v>
      </c>
      <c r="B370" s="119"/>
      <c r="C370" s="119"/>
      <c r="D370" s="119"/>
      <c r="E370" s="119"/>
      <c r="F370" s="119"/>
      <c r="G370" s="119"/>
      <c r="H370" s="119"/>
    </row>
    <row r="371" spans="1:8">
      <c r="A371" s="124" t="s">
        <v>1397</v>
      </c>
      <c r="B371" s="119"/>
      <c r="C371" s="119"/>
      <c r="D371" s="119"/>
      <c r="E371" s="119"/>
      <c r="F371" s="119"/>
      <c r="G371" s="119"/>
      <c r="H371" s="119"/>
    </row>
    <row r="372" spans="1:8">
      <c r="A372" s="124" t="s">
        <v>1398</v>
      </c>
      <c r="B372" s="119"/>
      <c r="C372" s="119"/>
      <c r="D372" s="119"/>
      <c r="E372" s="119"/>
      <c r="F372" s="119"/>
      <c r="G372" s="119"/>
      <c r="H372" s="119"/>
    </row>
    <row r="373" spans="1:8">
      <c r="A373" s="124" t="s">
        <v>1399</v>
      </c>
      <c r="B373" s="119"/>
      <c r="C373" s="119"/>
      <c r="D373" s="119"/>
      <c r="E373" s="119"/>
      <c r="F373" s="119"/>
      <c r="G373" s="119"/>
      <c r="H373" s="119"/>
    </row>
    <row r="374" spans="1:8">
      <c r="A374" s="124" t="s">
        <v>1400</v>
      </c>
      <c r="B374" s="119"/>
      <c r="C374" s="119"/>
      <c r="D374" s="119"/>
      <c r="E374" s="119"/>
      <c r="F374" s="119"/>
      <c r="G374" s="119"/>
      <c r="H374" s="119"/>
    </row>
    <row r="375" spans="1:8">
      <c r="A375" s="119"/>
      <c r="B375" s="119"/>
      <c r="C375" s="119"/>
      <c r="D375" s="119"/>
      <c r="E375" s="119"/>
      <c r="F375" s="119"/>
      <c r="G375" s="119"/>
      <c r="H375" s="119"/>
    </row>
    <row r="376" spans="1:8">
      <c r="A376" s="124" t="s">
        <v>1390</v>
      </c>
      <c r="B376" s="119"/>
      <c r="C376" s="119"/>
      <c r="D376" s="119"/>
      <c r="E376" s="119"/>
      <c r="F376" s="119"/>
      <c r="G376" s="119"/>
      <c r="H376" s="119"/>
    </row>
    <row r="377" spans="1:8">
      <c r="A377" s="124" t="s">
        <v>1391</v>
      </c>
      <c r="B377" s="119"/>
      <c r="C377" s="119"/>
      <c r="D377" s="119"/>
      <c r="E377" s="119"/>
      <c r="F377" s="119"/>
      <c r="G377" s="119"/>
      <c r="H377" s="119"/>
    </row>
    <row r="378" spans="1:8">
      <c r="A378" s="124" t="s">
        <v>1392</v>
      </c>
      <c r="B378" s="119"/>
      <c r="C378" s="119"/>
      <c r="D378" s="119"/>
      <c r="E378" s="119"/>
      <c r="F378" s="119"/>
      <c r="G378" s="119"/>
      <c r="H378" s="119"/>
    </row>
    <row r="379" spans="1:8">
      <c r="A379" s="124" t="s">
        <v>1393</v>
      </c>
      <c r="B379" s="119"/>
      <c r="C379" s="119"/>
      <c r="D379" s="119"/>
      <c r="E379" s="119"/>
      <c r="F379" s="119"/>
      <c r="G379" s="119"/>
      <c r="H379" s="119"/>
    </row>
    <row r="380" spans="1:8">
      <c r="A380" s="124" t="s">
        <v>1394</v>
      </c>
      <c r="B380" s="119"/>
      <c r="C380" s="119"/>
      <c r="D380" s="119"/>
      <c r="E380" s="119"/>
      <c r="F380" s="119"/>
      <c r="G380" s="119"/>
      <c r="H380" s="119"/>
    </row>
    <row r="381" spans="1:8">
      <c r="A381" s="119"/>
      <c r="B381" s="119"/>
      <c r="C381" s="119"/>
      <c r="D381" s="119"/>
      <c r="E381" s="119"/>
      <c r="F381" s="119"/>
      <c r="G381" s="119"/>
      <c r="H381" s="119"/>
    </row>
    <row r="382" spans="1:8">
      <c r="A382" s="124" t="s">
        <v>1388</v>
      </c>
      <c r="B382" s="119"/>
      <c r="C382" s="119"/>
      <c r="D382" s="119"/>
      <c r="E382" s="119"/>
      <c r="F382" s="119"/>
      <c r="G382" s="119"/>
      <c r="H382" s="119"/>
    </row>
    <row r="383" spans="1:8">
      <c r="A383" s="124" t="s">
        <v>1389</v>
      </c>
      <c r="B383" s="119"/>
      <c r="C383" s="119"/>
      <c r="D383" s="119"/>
      <c r="E383" s="119"/>
      <c r="F383" s="119"/>
      <c r="G383" s="119"/>
      <c r="H383" s="119"/>
    </row>
    <row r="385" spans="1:1">
      <c r="A385" s="120" t="s">
        <v>1639</v>
      </c>
    </row>
  </sheetData>
  <mergeCells count="12">
    <mergeCell ref="A111:H111"/>
    <mergeCell ref="A118:H118"/>
    <mergeCell ref="A105:H105"/>
    <mergeCell ref="A106:H106"/>
    <mergeCell ref="A107:H107"/>
    <mergeCell ref="A108:H108"/>
    <mergeCell ref="A110:H110"/>
    <mergeCell ref="A126:H126"/>
    <mergeCell ref="A127:H127"/>
    <mergeCell ref="B119:C119"/>
    <mergeCell ref="D119:F119"/>
    <mergeCell ref="G119:H119"/>
  </mergeCells>
  <phoneticPr fontId="23"/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B11"/>
  <sheetViews>
    <sheetView showGridLines="0" showRowColHeaders="0" workbookViewId="0">
      <selection activeCell="N1" sqref="N1"/>
    </sheetView>
  </sheetViews>
  <sheetFormatPr defaultRowHeight="12.75"/>
  <cols>
    <col min="2" max="2" width="88.28515625" customWidth="1"/>
    <col min="258" max="258" width="88.28515625" customWidth="1"/>
    <col min="514" max="514" width="88.28515625" customWidth="1"/>
    <col min="770" max="770" width="88.28515625" customWidth="1"/>
    <col min="1026" max="1026" width="88.28515625" customWidth="1"/>
    <col min="1282" max="1282" width="88.28515625" customWidth="1"/>
    <col min="1538" max="1538" width="88.28515625" customWidth="1"/>
    <col min="1794" max="1794" width="88.28515625" customWidth="1"/>
    <col min="2050" max="2050" width="88.28515625" customWidth="1"/>
    <col min="2306" max="2306" width="88.28515625" customWidth="1"/>
    <col min="2562" max="2562" width="88.28515625" customWidth="1"/>
    <col min="2818" max="2818" width="88.28515625" customWidth="1"/>
    <col min="3074" max="3074" width="88.28515625" customWidth="1"/>
    <col min="3330" max="3330" width="88.28515625" customWidth="1"/>
    <col min="3586" max="3586" width="88.28515625" customWidth="1"/>
    <col min="3842" max="3842" width="88.28515625" customWidth="1"/>
    <col min="4098" max="4098" width="88.28515625" customWidth="1"/>
    <col min="4354" max="4354" width="88.28515625" customWidth="1"/>
    <col min="4610" max="4610" width="88.28515625" customWidth="1"/>
    <col min="4866" max="4866" width="88.28515625" customWidth="1"/>
    <col min="5122" max="5122" width="88.28515625" customWidth="1"/>
    <col min="5378" max="5378" width="88.28515625" customWidth="1"/>
    <col min="5634" max="5634" width="88.28515625" customWidth="1"/>
    <col min="5890" max="5890" width="88.28515625" customWidth="1"/>
    <col min="6146" max="6146" width="88.28515625" customWidth="1"/>
    <col min="6402" max="6402" width="88.28515625" customWidth="1"/>
    <col min="6658" max="6658" width="88.28515625" customWidth="1"/>
    <col min="6914" max="6914" width="88.28515625" customWidth="1"/>
    <col min="7170" max="7170" width="88.28515625" customWidth="1"/>
    <col min="7426" max="7426" width="88.28515625" customWidth="1"/>
    <col min="7682" max="7682" width="88.28515625" customWidth="1"/>
    <col min="7938" max="7938" width="88.28515625" customWidth="1"/>
    <col min="8194" max="8194" width="88.28515625" customWidth="1"/>
    <col min="8450" max="8450" width="88.28515625" customWidth="1"/>
    <col min="8706" max="8706" width="88.28515625" customWidth="1"/>
    <col min="8962" max="8962" width="88.28515625" customWidth="1"/>
    <col min="9218" max="9218" width="88.28515625" customWidth="1"/>
    <col min="9474" max="9474" width="88.28515625" customWidth="1"/>
    <col min="9730" max="9730" width="88.28515625" customWidth="1"/>
    <col min="9986" max="9986" width="88.28515625" customWidth="1"/>
    <col min="10242" max="10242" width="88.28515625" customWidth="1"/>
    <col min="10498" max="10498" width="88.28515625" customWidth="1"/>
    <col min="10754" max="10754" width="88.28515625" customWidth="1"/>
    <col min="11010" max="11010" width="88.28515625" customWidth="1"/>
    <col min="11266" max="11266" width="88.28515625" customWidth="1"/>
    <col min="11522" max="11522" width="88.28515625" customWidth="1"/>
    <col min="11778" max="11778" width="88.28515625" customWidth="1"/>
    <col min="12034" max="12034" width="88.28515625" customWidth="1"/>
    <col min="12290" max="12290" width="88.28515625" customWidth="1"/>
    <col min="12546" max="12546" width="88.28515625" customWidth="1"/>
    <col min="12802" max="12802" width="88.28515625" customWidth="1"/>
    <col min="13058" max="13058" width="88.28515625" customWidth="1"/>
    <col min="13314" max="13314" width="88.28515625" customWidth="1"/>
    <col min="13570" max="13570" width="88.28515625" customWidth="1"/>
    <col min="13826" max="13826" width="88.28515625" customWidth="1"/>
    <col min="14082" max="14082" width="88.28515625" customWidth="1"/>
    <col min="14338" max="14338" width="88.28515625" customWidth="1"/>
    <col min="14594" max="14594" width="88.28515625" customWidth="1"/>
    <col min="14850" max="14850" width="88.28515625" customWidth="1"/>
    <col min="15106" max="15106" width="88.28515625" customWidth="1"/>
    <col min="15362" max="15362" width="88.28515625" customWidth="1"/>
    <col min="15618" max="15618" width="88.28515625" customWidth="1"/>
    <col min="15874" max="15874" width="88.28515625" customWidth="1"/>
    <col min="16130" max="16130" width="88.28515625" customWidth="1"/>
  </cols>
  <sheetData>
    <row r="1" spans="2:2" ht="32.25" customHeight="1"/>
    <row r="2" spans="2:2" ht="72" hidden="1">
      <c r="B2" s="133" t="s">
        <v>1709</v>
      </c>
    </row>
    <row r="3" spans="2:2" ht="72">
      <c r="B3" s="133" t="s">
        <v>1710</v>
      </c>
    </row>
    <row r="4" spans="2:2" ht="18" hidden="1">
      <c r="B4" s="133"/>
    </row>
    <row r="5" spans="2:2" ht="54" hidden="1">
      <c r="B5" s="133" t="s">
        <v>1711</v>
      </c>
    </row>
    <row r="6" spans="2:2" ht="7.5" customHeight="1">
      <c r="B6" s="133"/>
    </row>
    <row r="7" spans="2:2" ht="18">
      <c r="B7" s="134" t="s">
        <v>1712</v>
      </c>
    </row>
    <row r="8" spans="2:2" ht="18">
      <c r="B8" s="134" t="s">
        <v>1714</v>
      </c>
    </row>
    <row r="9" spans="2:2" ht="18">
      <c r="B9" s="134" t="s">
        <v>1715</v>
      </c>
    </row>
    <row r="10" spans="2:2" ht="18">
      <c r="B10" s="135"/>
    </row>
    <row r="11" spans="2:2" ht="54">
      <c r="B11" s="136" t="s">
        <v>1713</v>
      </c>
    </row>
  </sheetData>
  <dataConsolidate/>
  <phoneticPr fontId="23"/>
  <pageMargins left="0.75" right="0.75" top="1" bottom="1" header="0.5" footer="0.5"/>
  <pageSetup orientation="portrait" horizont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0"/>
  </sheetPr>
  <dimension ref="A1:DW884"/>
  <sheetViews>
    <sheetView showGridLines="0" defaultGridColor="0" colorId="22" zoomScale="75" zoomScaleNormal="75" workbookViewId="0">
      <pane xSplit="8" ySplit="10" topLeftCell="BJ17" activePane="bottomRight" state="frozen"/>
      <selection activeCell="D21" sqref="D21"/>
      <selection pane="topRight" activeCell="D21" sqref="D21"/>
      <selection pane="bottomLeft" activeCell="D21" sqref="D21"/>
      <selection pane="bottomRight" activeCell="DM1" sqref="DM1:DW1"/>
    </sheetView>
  </sheetViews>
  <sheetFormatPr defaultColWidth="11.7109375" defaultRowHeight="12" outlineLevelRow="1" outlineLevelCol="1"/>
  <cols>
    <col min="1" max="4" width="10.85546875" style="7" customWidth="1"/>
    <col min="5" max="5" width="10.85546875" style="7" customWidth="1" outlineLevel="1"/>
    <col min="6" max="8" width="10.85546875" style="2" customWidth="1" outlineLevel="1"/>
    <col min="9" max="9" width="10.85546875" style="1" customWidth="1"/>
    <col min="10" max="51" width="10.85546875" style="2" hidden="1" customWidth="1" outlineLevel="1"/>
    <col min="52" max="52" width="10.85546875" style="2" customWidth="1" collapsed="1"/>
    <col min="53" max="56" width="10.85546875" style="2" hidden="1" customWidth="1" outlineLevel="1"/>
    <col min="57" max="57" width="10.85546875" style="2" customWidth="1" collapsed="1"/>
    <col min="58" max="61" width="10.85546875" style="2" hidden="1" customWidth="1" outlineLevel="1"/>
    <col min="62" max="62" width="10.85546875" style="2" customWidth="1" collapsed="1"/>
    <col min="63" max="66" width="10.85546875" style="2" hidden="1" customWidth="1" outlineLevel="1"/>
    <col min="67" max="67" width="10.85546875" style="2" customWidth="1" collapsed="1"/>
    <col min="68" max="68" width="10.85546875" style="2" hidden="1" customWidth="1" outlineLevel="1"/>
    <col min="69" max="71" width="10.85546875" style="3" hidden="1" customWidth="1" outlineLevel="1"/>
    <col min="72" max="72" width="10.85546875" style="2" customWidth="1" collapsed="1"/>
    <col min="73" max="76" width="10.85546875" style="3" hidden="1" customWidth="1" outlineLevel="1"/>
    <col min="77" max="77" width="10.85546875" style="2" customWidth="1" collapsed="1"/>
    <col min="78" max="78" width="10.85546875" style="24" hidden="1" customWidth="1" outlineLevel="1"/>
    <col min="79" max="79" width="10.85546875" style="2" hidden="1" customWidth="1" outlineLevel="1"/>
    <col min="80" max="80" width="10.85546875" style="3" hidden="1" customWidth="1" outlineLevel="1"/>
    <col min="81" max="81" width="10.85546875" style="2" hidden="1" customWidth="1" outlineLevel="1"/>
    <col min="82" max="82" width="10.85546875" style="2" customWidth="1" collapsed="1"/>
    <col min="83" max="86" width="10.85546875" style="2" hidden="1" customWidth="1" outlineLevel="1"/>
    <col min="87" max="87" width="10.85546875" style="2" customWidth="1" collapsed="1"/>
    <col min="88" max="91" width="10.85546875" style="2" hidden="1" customWidth="1" outlineLevel="1"/>
    <col min="92" max="92" width="10.85546875" style="2" customWidth="1" collapsed="1"/>
    <col min="93" max="96" width="10.85546875" style="2" hidden="1" customWidth="1" outlineLevel="1"/>
    <col min="97" max="97" width="10.85546875" style="2" customWidth="1" collapsed="1"/>
    <col min="98" max="101" width="10.85546875" style="2" hidden="1" customWidth="1" outlineLevel="1"/>
    <col min="102" max="102" width="10.85546875" style="2" customWidth="1" collapsed="1"/>
    <col min="103" max="106" width="10.85546875" style="2" hidden="1" customWidth="1" outlineLevel="1"/>
    <col min="107" max="107" width="10.85546875" style="2" customWidth="1" collapsed="1"/>
    <col min="108" max="111" width="10.85546875" style="2" hidden="1" customWidth="1" outlineLevel="1"/>
    <col min="112" max="112" width="10.85546875" style="2" customWidth="1" collapsed="1"/>
    <col min="113" max="116" width="10.85546875" style="2" hidden="1" customWidth="1" outlineLevel="1"/>
    <col min="117" max="117" width="10.85546875" style="2" customWidth="1" collapsed="1"/>
    <col min="118" max="121" width="10.85546875" style="2" hidden="1" customWidth="1" outlineLevel="1"/>
    <col min="122" max="122" width="10.85546875" style="2" customWidth="1" collapsed="1"/>
    <col min="123" max="124" width="10.85546875" style="2" hidden="1" customWidth="1" outlineLevel="1"/>
    <col min="125" max="125" width="10.85546875" style="3" hidden="1" customWidth="1" outlineLevel="1"/>
    <col min="126" max="126" width="10.85546875" style="2" hidden="1" customWidth="1" outlineLevel="1"/>
    <col min="127" max="127" width="10.85546875" style="2" customWidth="1" collapsed="1"/>
    <col min="128" max="16384" width="11.7109375" style="2"/>
  </cols>
  <sheetData>
    <row r="1" spans="1:127" s="11" customFormat="1" ht="30">
      <c r="A1" s="83" t="s">
        <v>253</v>
      </c>
      <c r="B1" s="80"/>
      <c r="C1" s="81"/>
      <c r="D1" s="81"/>
      <c r="E1" s="81"/>
      <c r="AA1" s="84">
        <v>2000</v>
      </c>
      <c r="AB1" s="85" t="s">
        <v>424</v>
      </c>
      <c r="AC1" s="85" t="s">
        <v>425</v>
      </c>
      <c r="AD1" s="85" t="s">
        <v>426</v>
      </c>
      <c r="AE1" s="85" t="s">
        <v>427</v>
      </c>
      <c r="AF1" s="84">
        <v>2001</v>
      </c>
      <c r="AG1" s="85" t="s">
        <v>428</v>
      </c>
      <c r="AH1" s="85" t="s">
        <v>429</v>
      </c>
      <c r="AI1" s="85" t="s">
        <v>430</v>
      </c>
      <c r="AJ1" s="85" t="s">
        <v>431</v>
      </c>
      <c r="AK1" s="84">
        <v>2002</v>
      </c>
      <c r="AL1" s="85" t="s">
        <v>432</v>
      </c>
      <c r="AM1" s="85" t="s">
        <v>605</v>
      </c>
      <c r="AN1" s="85" t="s">
        <v>606</v>
      </c>
      <c r="AO1" s="85" t="s">
        <v>607</v>
      </c>
      <c r="AP1" s="84">
        <v>2003</v>
      </c>
      <c r="AQ1" s="85" t="s">
        <v>608</v>
      </c>
      <c r="AR1" s="85" t="s">
        <v>454</v>
      </c>
      <c r="AS1" s="85" t="s">
        <v>455</v>
      </c>
      <c r="AT1" s="85" t="s">
        <v>500</v>
      </c>
      <c r="AU1" s="84">
        <v>2004</v>
      </c>
      <c r="AV1" s="74">
        <v>38168</v>
      </c>
      <c r="AW1" s="74">
        <v>38260</v>
      </c>
      <c r="AX1" s="74">
        <v>38352</v>
      </c>
      <c r="AY1" s="74">
        <v>38442</v>
      </c>
      <c r="AZ1" s="66">
        <f>+AY1</f>
        <v>38442</v>
      </c>
      <c r="BA1" s="74">
        <v>38533</v>
      </c>
      <c r="BB1" s="74">
        <v>38625</v>
      </c>
      <c r="BC1" s="74">
        <v>38717</v>
      </c>
      <c r="BD1" s="74">
        <v>38807</v>
      </c>
      <c r="BE1" s="66">
        <f>+BD1</f>
        <v>38807</v>
      </c>
      <c r="BF1" s="74">
        <v>38898</v>
      </c>
      <c r="BG1" s="74">
        <v>38990</v>
      </c>
      <c r="BH1" s="74">
        <v>39082</v>
      </c>
      <c r="BI1" s="74">
        <v>39172</v>
      </c>
      <c r="BJ1" s="66">
        <f>+BI1</f>
        <v>39172</v>
      </c>
      <c r="BK1" s="74">
        <v>39263</v>
      </c>
      <c r="BL1" s="74">
        <v>39355</v>
      </c>
      <c r="BM1" s="74">
        <v>39447</v>
      </c>
      <c r="BN1" s="74">
        <v>39538</v>
      </c>
      <c r="BO1" s="66">
        <f>+BN1</f>
        <v>39538</v>
      </c>
      <c r="BP1" s="74">
        <v>39629</v>
      </c>
      <c r="BQ1" s="74">
        <v>39721</v>
      </c>
      <c r="BR1" s="74">
        <v>39813</v>
      </c>
      <c r="BS1" s="74">
        <v>39903</v>
      </c>
      <c r="BT1" s="66">
        <f>+BS1</f>
        <v>39903</v>
      </c>
      <c r="BU1" s="74">
        <v>39994</v>
      </c>
      <c r="BV1" s="74">
        <v>40086</v>
      </c>
      <c r="BW1" s="74">
        <v>40178</v>
      </c>
      <c r="BX1" s="74">
        <v>40268</v>
      </c>
      <c r="BY1" s="66">
        <f>+BX1</f>
        <v>40268</v>
      </c>
      <c r="BZ1" s="74">
        <v>40359</v>
      </c>
      <c r="CA1" s="74">
        <v>40451</v>
      </c>
      <c r="CB1" s="74">
        <v>40543</v>
      </c>
      <c r="CC1" s="74">
        <v>40633</v>
      </c>
      <c r="CD1" s="66">
        <f>+CC1</f>
        <v>40633</v>
      </c>
      <c r="CE1" s="74">
        <v>40724</v>
      </c>
      <c r="CF1" s="74">
        <v>40816</v>
      </c>
      <c r="CG1" s="74">
        <v>40816</v>
      </c>
      <c r="CH1" s="74">
        <v>40999</v>
      </c>
      <c r="CI1" s="66">
        <f>+CH1</f>
        <v>40999</v>
      </c>
      <c r="CJ1" s="74">
        <v>41090</v>
      </c>
      <c r="CK1" s="74">
        <v>41182</v>
      </c>
      <c r="CL1" s="74">
        <v>41274</v>
      </c>
      <c r="CM1" s="74">
        <v>41364</v>
      </c>
      <c r="CN1" s="66">
        <f>+CM1</f>
        <v>41364</v>
      </c>
      <c r="CO1" s="74">
        <v>41455</v>
      </c>
      <c r="CP1" s="74">
        <v>41547</v>
      </c>
      <c r="CQ1" s="74">
        <v>41639</v>
      </c>
      <c r="CR1" s="74">
        <v>41729</v>
      </c>
      <c r="CS1" s="66">
        <f>+CR1</f>
        <v>41729</v>
      </c>
      <c r="CT1" s="74">
        <v>41820</v>
      </c>
      <c r="CU1" s="74">
        <v>41912</v>
      </c>
      <c r="CV1" s="74">
        <v>42004</v>
      </c>
      <c r="CW1" s="74">
        <v>42094</v>
      </c>
      <c r="CX1" s="66">
        <f>+CW1</f>
        <v>42094</v>
      </c>
      <c r="CY1" s="74">
        <v>42185</v>
      </c>
      <c r="CZ1" s="74">
        <v>42277</v>
      </c>
      <c r="DA1" s="74">
        <v>42369</v>
      </c>
      <c r="DB1" s="74">
        <v>42460</v>
      </c>
      <c r="DC1" s="66">
        <f>+DB1</f>
        <v>42460</v>
      </c>
      <c r="DD1" s="74">
        <v>42551</v>
      </c>
      <c r="DE1" s="74">
        <v>42643</v>
      </c>
      <c r="DF1" s="74">
        <v>42735</v>
      </c>
      <c r="DG1" s="74">
        <v>42825</v>
      </c>
      <c r="DH1" s="66">
        <f>+DG1</f>
        <v>42825</v>
      </c>
      <c r="DI1" s="74">
        <v>42916</v>
      </c>
      <c r="DJ1" s="74">
        <v>43008</v>
      </c>
      <c r="DK1" s="74">
        <v>43100</v>
      </c>
      <c r="DL1" s="74">
        <v>43190</v>
      </c>
      <c r="DM1" s="66" t="s">
        <v>1343</v>
      </c>
      <c r="DN1" s="74">
        <v>43281</v>
      </c>
      <c r="DO1" s="74">
        <v>43373</v>
      </c>
      <c r="DP1" s="74">
        <v>43465</v>
      </c>
      <c r="DQ1" s="74">
        <v>43555</v>
      </c>
      <c r="DR1" s="66" t="s">
        <v>1344</v>
      </c>
      <c r="DS1" s="74">
        <v>43646</v>
      </c>
      <c r="DT1" s="74">
        <v>43738</v>
      </c>
      <c r="DU1" s="74">
        <v>43830</v>
      </c>
      <c r="DV1" s="74">
        <v>43921</v>
      </c>
      <c r="DW1" s="66" t="s">
        <v>1345</v>
      </c>
    </row>
    <row r="2" spans="1:127">
      <c r="A2" s="86"/>
      <c r="B2" s="7" t="s">
        <v>254</v>
      </c>
      <c r="F2" s="7"/>
      <c r="AZ2" s="8">
        <v>4844600</v>
      </c>
      <c r="BA2" s="8">
        <v>1187000</v>
      </c>
      <c r="BB2" s="8">
        <v>1186500</v>
      </c>
      <c r="BC2" s="8">
        <v>1208793</v>
      </c>
      <c r="BD2" s="8">
        <v>1183624</v>
      </c>
      <c r="BE2" s="8">
        <v>4765872</v>
      </c>
      <c r="BF2" s="8">
        <v>1218500</v>
      </c>
      <c r="BG2" s="8">
        <v>1164873</v>
      </c>
      <c r="BH2" s="8">
        <v>1213647</v>
      </c>
      <c r="BI2" s="8">
        <v>1191073</v>
      </c>
      <c r="BJ2" s="8">
        <v>4788093</v>
      </c>
      <c r="BK2" s="8">
        <v>1182900</v>
      </c>
      <c r="BL2" s="8">
        <v>1142217</v>
      </c>
      <c r="BM2" s="8">
        <v>1196917</v>
      </c>
      <c r="BN2" s="8">
        <v>1189793</v>
      </c>
      <c r="BO2" s="8">
        <v>4711827</v>
      </c>
      <c r="BP2" s="8">
        <v>1170246</v>
      </c>
      <c r="BQ2" s="8">
        <v>1097538</v>
      </c>
      <c r="BR2" s="8">
        <v>1110976</v>
      </c>
      <c r="BS2" s="8">
        <v>1069220</v>
      </c>
      <c r="BT2" s="8">
        <v>4447980</v>
      </c>
      <c r="BU2" s="8">
        <v>1084800</v>
      </c>
      <c r="BV2" s="8">
        <v>1061100</v>
      </c>
      <c r="BW2" s="8">
        <v>1096600</v>
      </c>
      <c r="BX2" s="8">
        <v>1041900</v>
      </c>
      <c r="BY2" s="8">
        <v>4284400</v>
      </c>
      <c r="BZ2" s="8">
        <v>1089200</v>
      </c>
      <c r="CA2" s="8">
        <v>1048900</v>
      </c>
      <c r="CB2" s="8">
        <v>1071000</v>
      </c>
      <c r="CC2" s="8">
        <v>1015200</v>
      </c>
      <c r="CD2" s="8">
        <v>4224300</v>
      </c>
      <c r="CE2" s="8">
        <v>1047300</v>
      </c>
      <c r="CF2" s="8">
        <v>1065700</v>
      </c>
      <c r="CG2" s="8">
        <v>1061200</v>
      </c>
      <c r="CH2" s="8">
        <v>1065800</v>
      </c>
      <c r="CI2" s="8">
        <v>4240000</v>
      </c>
      <c r="CJ2" s="8">
        <v>1072300</v>
      </c>
      <c r="CK2" s="8">
        <v>1135000</v>
      </c>
      <c r="CL2" s="8">
        <v>1163500</v>
      </c>
      <c r="CM2" s="8">
        <v>1099300</v>
      </c>
      <c r="CN2" s="8">
        <v>4470100</v>
      </c>
      <c r="CO2" s="8">
        <v>1113600</v>
      </c>
      <c r="CP2" s="8">
        <v>1085400</v>
      </c>
      <c r="CQ2" s="8">
        <v>1164600</v>
      </c>
      <c r="CR2" s="8">
        <v>1097600</v>
      </c>
      <c r="CS2" s="8">
        <v>4461200</v>
      </c>
      <c r="CT2" s="8">
        <v>1075300</v>
      </c>
      <c r="CU2" s="8">
        <v>1097700</v>
      </c>
      <c r="CV2" s="8">
        <v>1153800</v>
      </c>
      <c r="CW2" s="8">
        <v>1056600</v>
      </c>
      <c r="CX2" s="8">
        <v>4383400</v>
      </c>
      <c r="CY2" s="8">
        <v>1076900</v>
      </c>
      <c r="CZ2" s="8">
        <v>1138100</v>
      </c>
      <c r="DA2" s="8">
        <v>1168500</v>
      </c>
      <c r="DB2" s="8">
        <v>1143600</v>
      </c>
      <c r="DC2" s="8">
        <v>4527100</v>
      </c>
      <c r="DD2" s="8">
        <v>1108700</v>
      </c>
      <c r="DE2" s="8">
        <v>1179700</v>
      </c>
      <c r="DF2" s="8">
        <v>1181300</v>
      </c>
      <c r="DG2" s="8">
        <v>1115000</v>
      </c>
      <c r="DH2" s="8">
        <v>4584600</v>
      </c>
      <c r="DI2" s="8">
        <v>1136700</v>
      </c>
      <c r="DJ2" s="8">
        <v>1163400</v>
      </c>
      <c r="DK2" s="8">
        <v>1226761.1152711338</v>
      </c>
      <c r="DL2" s="8">
        <v>1215520.6943650115</v>
      </c>
      <c r="DM2" s="8">
        <v>4742481.8096361458</v>
      </c>
      <c r="DN2" s="8">
        <v>1179572.5975057129</v>
      </c>
      <c r="DO2" s="8">
        <v>1202656.5607347547</v>
      </c>
      <c r="DP2" s="8">
        <v>1240597.5588058291</v>
      </c>
      <c r="DQ2" s="8">
        <v>1235761.6103811036</v>
      </c>
      <c r="DR2" s="8">
        <v>4858588.3274274003</v>
      </c>
      <c r="DS2" s="8">
        <v>1186201.8683489962</v>
      </c>
      <c r="DT2" s="8">
        <v>1208146.6040496705</v>
      </c>
      <c r="DU2" s="8">
        <v>1246524.970564316</v>
      </c>
      <c r="DV2" s="8">
        <v>1235999.6383163936</v>
      </c>
      <c r="DW2" s="8">
        <v>4876873.0812793765</v>
      </c>
    </row>
    <row r="3" spans="1:127" s="10" customFormat="1">
      <c r="A3" s="86"/>
      <c r="B3" s="10" t="s">
        <v>255</v>
      </c>
      <c r="AZ3" s="10">
        <v>784166</v>
      </c>
      <c r="BA3" s="10">
        <v>287614</v>
      </c>
      <c r="BB3" s="10">
        <v>270768</v>
      </c>
      <c r="BC3" s="10">
        <v>135112</v>
      </c>
      <c r="BD3" s="10">
        <v>139159</v>
      </c>
      <c r="BE3" s="10">
        <v>832639</v>
      </c>
      <c r="BF3" s="10">
        <v>272727</v>
      </c>
      <c r="BG3" s="10">
        <v>244162</v>
      </c>
      <c r="BH3" s="10">
        <v>160023</v>
      </c>
      <c r="BI3" s="10">
        <v>96612</v>
      </c>
      <c r="BJ3" s="10">
        <v>773524</v>
      </c>
      <c r="BK3" s="10">
        <v>203900</v>
      </c>
      <c r="BL3" s="10">
        <v>204596</v>
      </c>
      <c r="BM3" s="10">
        <v>216502</v>
      </c>
      <c r="BN3" s="10">
        <v>183314</v>
      </c>
      <c r="BO3" s="10">
        <v>808312</v>
      </c>
      <c r="BP3" s="10">
        <v>296488</v>
      </c>
      <c r="BQ3" s="10">
        <v>280458</v>
      </c>
      <c r="BR3" s="10">
        <v>169839</v>
      </c>
      <c r="BS3" s="10">
        <v>84174</v>
      </c>
      <c r="BT3" s="10">
        <v>830959</v>
      </c>
      <c r="BU3" s="10">
        <v>251819</v>
      </c>
      <c r="BV3" s="10">
        <v>233404</v>
      </c>
      <c r="BW3" s="10">
        <v>217430</v>
      </c>
      <c r="BX3" s="10">
        <v>131592</v>
      </c>
      <c r="BY3" s="10">
        <v>834245</v>
      </c>
      <c r="BZ3" s="10">
        <v>240518</v>
      </c>
      <c r="CA3" s="10">
        <v>290952</v>
      </c>
      <c r="CB3" s="10">
        <v>227031</v>
      </c>
      <c r="CC3" s="10">
        <v>86228</v>
      </c>
      <c r="CD3" s="10">
        <v>844729</v>
      </c>
      <c r="CE3" s="10">
        <v>267715</v>
      </c>
      <c r="CF3" s="10">
        <v>240786</v>
      </c>
      <c r="CG3" s="10">
        <v>235283</v>
      </c>
      <c r="CH3" s="10">
        <v>130676</v>
      </c>
      <c r="CI3" s="10">
        <v>874460</v>
      </c>
      <c r="CJ3" s="10">
        <v>262627</v>
      </c>
      <c r="CK3" s="10">
        <v>208482</v>
      </c>
      <c r="CL3" s="10">
        <v>231071</v>
      </c>
      <c r="CM3" s="10">
        <v>135000</v>
      </c>
      <c r="CN3" s="10">
        <v>837180</v>
      </c>
      <c r="CO3" s="10">
        <v>247470</v>
      </c>
      <c r="CP3" s="10">
        <v>225685</v>
      </c>
      <c r="CQ3" s="10">
        <v>215506</v>
      </c>
      <c r="CR3" s="10">
        <v>130538</v>
      </c>
      <c r="CS3" s="10">
        <v>819199</v>
      </c>
      <c r="CT3" s="10">
        <v>209640</v>
      </c>
      <c r="CU3" s="10">
        <v>189946</v>
      </c>
      <c r="CV3" s="10">
        <v>187554</v>
      </c>
      <c r="CW3" s="10">
        <v>51931</v>
      </c>
      <c r="CX3" s="10">
        <v>639071</v>
      </c>
      <c r="CY3" s="10">
        <v>235395</v>
      </c>
      <c r="CZ3" s="10">
        <v>227179</v>
      </c>
      <c r="DA3" s="10">
        <v>222931</v>
      </c>
      <c r="DB3" s="10">
        <v>97519</v>
      </c>
      <c r="DC3" s="10">
        <v>783024</v>
      </c>
      <c r="DD3" s="10">
        <v>299291</v>
      </c>
      <c r="DE3" s="10">
        <v>286306</v>
      </c>
      <c r="DF3" s="10">
        <v>256739</v>
      </c>
      <c r="DG3" s="10">
        <v>102402</v>
      </c>
      <c r="DH3" s="10">
        <v>944738</v>
      </c>
      <c r="DI3" s="10">
        <v>278299</v>
      </c>
      <c r="DJ3" s="10">
        <v>270477</v>
      </c>
      <c r="DK3" s="10">
        <v>274960.1107361078</v>
      </c>
      <c r="DL3" s="10">
        <v>147087.17343085539</v>
      </c>
      <c r="DM3" s="10">
        <v>970823.28416696319</v>
      </c>
      <c r="DN3" s="10">
        <v>290589.33336121636</v>
      </c>
      <c r="DO3" s="10">
        <v>280968.81201760937</v>
      </c>
      <c r="DP3" s="10">
        <v>266157.0351690005</v>
      </c>
      <c r="DQ3" s="10">
        <v>141147.97966157831</v>
      </c>
      <c r="DR3" s="10">
        <v>978863.16020940454</v>
      </c>
      <c r="DS3" s="10">
        <v>303118.69240363664</v>
      </c>
      <c r="DT3" s="10">
        <v>293555.53016200149</v>
      </c>
      <c r="DU3" s="10">
        <v>270883.70525597525</v>
      </c>
      <c r="DV3" s="10">
        <v>138928.38883473957</v>
      </c>
      <c r="DW3" s="10">
        <v>1006486.316656353</v>
      </c>
    </row>
    <row r="4" spans="1:127" s="8" customFormat="1">
      <c r="A4" s="18"/>
      <c r="B4" s="21"/>
      <c r="C4" s="21"/>
      <c r="D4" s="21"/>
      <c r="E4" s="21"/>
      <c r="I4" s="35"/>
      <c r="BZ4" s="35"/>
      <c r="CK4" s="4"/>
    </row>
    <row r="5" spans="1:127" s="8" customFormat="1">
      <c r="A5" s="21"/>
      <c r="B5" s="21"/>
      <c r="C5" s="21"/>
      <c r="D5" s="21"/>
      <c r="E5" s="21"/>
      <c r="I5" s="35"/>
      <c r="BZ5" s="35"/>
    </row>
    <row r="6" spans="1:127" s="8" customFormat="1">
      <c r="A6" s="21"/>
      <c r="B6" s="21"/>
      <c r="C6" s="21"/>
      <c r="D6" s="21"/>
      <c r="E6" s="21"/>
      <c r="I6" s="35"/>
      <c r="BU6" s="8" t="s">
        <v>1340</v>
      </c>
      <c r="BZ6" s="35"/>
    </row>
    <row r="7" spans="1:127" s="8" customFormat="1">
      <c r="A7" s="21"/>
      <c r="B7" s="21"/>
      <c r="C7" s="21"/>
      <c r="D7" s="21"/>
      <c r="E7" s="21"/>
      <c r="I7" s="35"/>
      <c r="BZ7" s="35"/>
    </row>
    <row r="8" spans="1:127" s="8" customFormat="1">
      <c r="A8" s="21"/>
      <c r="B8" s="21"/>
      <c r="C8" s="21"/>
      <c r="D8" s="21"/>
      <c r="E8" s="21"/>
      <c r="I8" s="35"/>
      <c r="BZ8" s="35"/>
    </row>
    <row r="9" spans="1:127" s="8" customFormat="1">
      <c r="A9" s="21"/>
      <c r="B9" s="21"/>
      <c r="C9" s="21"/>
      <c r="D9" s="21"/>
      <c r="E9" s="21"/>
      <c r="I9" s="35"/>
      <c r="BZ9" s="35"/>
    </row>
    <row r="10" spans="1:127" s="8" customFormat="1">
      <c r="A10" s="21"/>
      <c r="B10" s="21"/>
      <c r="C10" s="21"/>
      <c r="D10" s="21"/>
      <c r="E10" s="21"/>
      <c r="I10" s="35"/>
      <c r="BZ10" s="35"/>
    </row>
    <row r="11" spans="1:127" s="8" customFormat="1">
      <c r="A11" s="7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</row>
    <row r="12" spans="1:127" s="8" customFormat="1">
      <c r="A12" s="7"/>
      <c r="B12" s="21"/>
      <c r="C12" s="21"/>
      <c r="D12" s="46"/>
      <c r="E12" s="21"/>
      <c r="AF12" s="47"/>
      <c r="AK12" s="47"/>
      <c r="AP12" s="47"/>
      <c r="AU12" s="47"/>
      <c r="AZ12" s="47"/>
      <c r="BE12" s="15"/>
      <c r="BJ12" s="15"/>
      <c r="BO12" s="15"/>
      <c r="BT12" s="15"/>
      <c r="BY12" s="15"/>
      <c r="CI12" s="47"/>
      <c r="CN12" s="47"/>
      <c r="CS12" s="47"/>
      <c r="CX12" s="47"/>
      <c r="DC12" s="47"/>
      <c r="DH12" s="47"/>
      <c r="DM12" s="47"/>
      <c r="DR12" s="47"/>
      <c r="DW12" s="47"/>
    </row>
    <row r="13" spans="1:127" s="8" customFormat="1">
      <c r="A13" s="7"/>
      <c r="B13" s="21" t="s">
        <v>943</v>
      </c>
      <c r="C13" s="21"/>
      <c r="D13" s="21"/>
      <c r="E13" s="21" t="s">
        <v>1286</v>
      </c>
      <c r="BT13" s="35"/>
      <c r="BU13" s="35"/>
      <c r="BV13" s="35"/>
      <c r="BW13" s="35"/>
      <c r="BX13" s="35"/>
      <c r="BY13" s="35"/>
      <c r="BZ13" s="99"/>
      <c r="CA13" s="99"/>
      <c r="CB13" s="99"/>
      <c r="CC13" s="99"/>
      <c r="CD13" s="74"/>
      <c r="CE13" s="99"/>
      <c r="CF13" s="99"/>
      <c r="CG13" s="99"/>
      <c r="CH13" s="99"/>
      <c r="CI13" s="74"/>
      <c r="CJ13" s="99"/>
      <c r="CK13" s="99"/>
      <c r="CL13" s="99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CY13" s="74"/>
      <c r="CZ13" s="74"/>
      <c r="DA13" s="74"/>
      <c r="DB13" s="74"/>
      <c r="DC13" s="74"/>
      <c r="DD13" s="74"/>
      <c r="DE13" s="74"/>
      <c r="DF13" s="74"/>
      <c r="DG13" s="74"/>
      <c r="DH13" s="74"/>
      <c r="DI13" s="74"/>
      <c r="DJ13" s="74"/>
      <c r="DK13" s="74"/>
      <c r="DL13" s="74"/>
      <c r="DM13" s="74"/>
      <c r="DN13" s="74"/>
      <c r="DO13" s="74"/>
      <c r="DP13" s="74"/>
      <c r="DQ13" s="74"/>
      <c r="DR13" s="74"/>
      <c r="DS13" s="74"/>
      <c r="DT13" s="74"/>
      <c r="DU13" s="74"/>
      <c r="DV13" s="74"/>
      <c r="DW13" s="74"/>
    </row>
    <row r="14" spans="1:127" s="8" customFormat="1">
      <c r="A14" s="7"/>
      <c r="B14" s="21" t="s">
        <v>944</v>
      </c>
      <c r="C14" s="21"/>
      <c r="D14" s="21"/>
      <c r="E14" s="21" t="s">
        <v>944</v>
      </c>
      <c r="AZ14" s="11">
        <f t="shared" ref="AZ14:CX14" si="0">+AZ71</f>
        <v>4844600</v>
      </c>
      <c r="BA14" s="11">
        <f t="shared" si="0"/>
        <v>1187000</v>
      </c>
      <c r="BB14" s="11">
        <f t="shared" si="0"/>
        <v>1186500</v>
      </c>
      <c r="BC14" s="11">
        <f t="shared" si="0"/>
        <v>1208793</v>
      </c>
      <c r="BD14" s="11">
        <f t="shared" si="0"/>
        <v>1183624</v>
      </c>
      <c r="BE14" s="11">
        <f t="shared" si="0"/>
        <v>4765872</v>
      </c>
      <c r="BF14" s="11">
        <f t="shared" si="0"/>
        <v>1218500</v>
      </c>
      <c r="BG14" s="11">
        <f t="shared" si="0"/>
        <v>1164873</v>
      </c>
      <c r="BH14" s="11">
        <f t="shared" si="0"/>
        <v>1213647</v>
      </c>
      <c r="BI14" s="11">
        <f t="shared" si="0"/>
        <v>1191073</v>
      </c>
      <c r="BJ14" s="11">
        <f t="shared" si="0"/>
        <v>4788093</v>
      </c>
      <c r="BK14" s="11">
        <f t="shared" si="0"/>
        <v>1182900</v>
      </c>
      <c r="BL14" s="11">
        <f t="shared" si="0"/>
        <v>1142217</v>
      </c>
      <c r="BM14" s="11">
        <f t="shared" si="0"/>
        <v>1196917</v>
      </c>
      <c r="BN14" s="11">
        <f t="shared" si="0"/>
        <v>1189793</v>
      </c>
      <c r="BO14" s="11">
        <f t="shared" si="0"/>
        <v>4711827</v>
      </c>
      <c r="BP14" s="11">
        <f t="shared" si="0"/>
        <v>1170246</v>
      </c>
      <c r="BQ14" s="11">
        <f t="shared" si="0"/>
        <v>1097538</v>
      </c>
      <c r="BR14" s="11">
        <f t="shared" si="0"/>
        <v>1110976</v>
      </c>
      <c r="BS14" s="11">
        <f t="shared" si="0"/>
        <v>1069220</v>
      </c>
      <c r="BT14" s="11">
        <f t="shared" si="0"/>
        <v>4447980</v>
      </c>
      <c r="BU14" s="11">
        <f t="shared" si="0"/>
        <v>1084800</v>
      </c>
      <c r="BV14" s="11">
        <f t="shared" si="0"/>
        <v>1061100</v>
      </c>
      <c r="BW14" s="11">
        <f t="shared" si="0"/>
        <v>1096600</v>
      </c>
      <c r="BX14" s="11">
        <f t="shared" si="0"/>
        <v>1041900</v>
      </c>
      <c r="BY14" s="11">
        <f t="shared" si="0"/>
        <v>4284400</v>
      </c>
      <c r="BZ14" s="11">
        <f t="shared" si="0"/>
        <v>1089200</v>
      </c>
      <c r="CA14" s="11">
        <f t="shared" si="0"/>
        <v>1048900</v>
      </c>
      <c r="CB14" s="11">
        <f t="shared" si="0"/>
        <v>1071000</v>
      </c>
      <c r="CC14" s="11">
        <f t="shared" si="0"/>
        <v>1015200</v>
      </c>
      <c r="CD14" s="11">
        <f t="shared" si="0"/>
        <v>4224300</v>
      </c>
      <c r="CE14" s="11">
        <f t="shared" si="0"/>
        <v>1047300</v>
      </c>
      <c r="CF14" s="11">
        <f t="shared" si="0"/>
        <v>1065700</v>
      </c>
      <c r="CG14" s="11">
        <f t="shared" si="0"/>
        <v>1061200</v>
      </c>
      <c r="CH14" s="11">
        <f t="shared" si="0"/>
        <v>1065800</v>
      </c>
      <c r="CI14" s="11">
        <f t="shared" si="0"/>
        <v>4240000</v>
      </c>
      <c r="CJ14" s="11">
        <f t="shared" si="0"/>
        <v>1072281</v>
      </c>
      <c r="CK14" s="11">
        <f t="shared" si="0"/>
        <v>1135039</v>
      </c>
      <c r="CL14" s="11">
        <f t="shared" si="0"/>
        <v>1163500</v>
      </c>
      <c r="CM14" s="11">
        <f t="shared" si="0"/>
        <v>1099300</v>
      </c>
      <c r="CN14" s="11">
        <f t="shared" si="0"/>
        <v>4470100</v>
      </c>
      <c r="CO14" s="11">
        <f t="shared" si="0"/>
        <v>1113573</v>
      </c>
      <c r="CP14" s="11">
        <f t="shared" si="0"/>
        <v>1085398</v>
      </c>
      <c r="CQ14" s="11">
        <f t="shared" si="0"/>
        <v>1164593</v>
      </c>
      <c r="CR14" s="11">
        <f t="shared" si="0"/>
        <v>1097639</v>
      </c>
      <c r="CS14" s="11">
        <f t="shared" si="0"/>
        <v>4461200</v>
      </c>
      <c r="CT14" s="11">
        <f t="shared" si="0"/>
        <v>1075302</v>
      </c>
      <c r="CU14" s="11">
        <f t="shared" si="0"/>
        <v>1097674</v>
      </c>
      <c r="CV14" s="11">
        <f t="shared" si="0"/>
        <v>1153804</v>
      </c>
      <c r="CW14" s="11">
        <f t="shared" si="0"/>
        <v>1056617</v>
      </c>
      <c r="CX14" s="11">
        <f t="shared" si="0"/>
        <v>4383400</v>
      </c>
      <c r="CY14" s="11">
        <f>+CY71</f>
        <v>1076864</v>
      </c>
      <c r="CZ14" s="11">
        <f>+CZ71</f>
        <v>1138123</v>
      </c>
      <c r="DA14" s="11">
        <f>+DA71</f>
        <v>1168473</v>
      </c>
      <c r="DB14" s="11">
        <f>+DB71</f>
        <v>1143624</v>
      </c>
      <c r="DC14" s="11">
        <f>+DC71</f>
        <v>4527100</v>
      </c>
      <c r="DD14" s="11">
        <f t="shared" ref="DD14:DW14" si="1">+DD71</f>
        <v>1108670</v>
      </c>
      <c r="DE14" s="11">
        <f t="shared" si="1"/>
        <v>1179674</v>
      </c>
      <c r="DF14" s="11">
        <f t="shared" si="1"/>
        <v>1181249</v>
      </c>
      <c r="DG14" s="11">
        <f t="shared" si="1"/>
        <v>1114959</v>
      </c>
      <c r="DH14" s="11">
        <f t="shared" si="1"/>
        <v>4584600</v>
      </c>
      <c r="DI14" s="11">
        <f t="shared" si="1"/>
        <v>1136696</v>
      </c>
      <c r="DJ14" s="11">
        <f t="shared" si="1"/>
        <v>1163435</v>
      </c>
      <c r="DK14" s="11">
        <f t="shared" si="1"/>
        <v>1226761.1152711338</v>
      </c>
      <c r="DL14" s="11">
        <f t="shared" si="1"/>
        <v>1215520.6943650115</v>
      </c>
      <c r="DM14" s="11">
        <f t="shared" si="1"/>
        <v>4742481.8096361458</v>
      </c>
      <c r="DN14" s="11">
        <f t="shared" si="1"/>
        <v>1179572.5975057129</v>
      </c>
      <c r="DO14" s="11">
        <f t="shared" si="1"/>
        <v>1202656.5607347547</v>
      </c>
      <c r="DP14" s="11">
        <f t="shared" si="1"/>
        <v>1240597.5588058291</v>
      </c>
      <c r="DQ14" s="11">
        <f t="shared" si="1"/>
        <v>1235761.6103811036</v>
      </c>
      <c r="DR14" s="11">
        <f t="shared" si="1"/>
        <v>4858588.3274274003</v>
      </c>
      <c r="DS14" s="11">
        <f t="shared" si="1"/>
        <v>1186201.8683489962</v>
      </c>
      <c r="DT14" s="11">
        <f t="shared" si="1"/>
        <v>1208146.6040496705</v>
      </c>
      <c r="DU14" s="11">
        <f t="shared" si="1"/>
        <v>1246524.970564316</v>
      </c>
      <c r="DV14" s="11">
        <f t="shared" si="1"/>
        <v>1235999.6383163936</v>
      </c>
      <c r="DW14" s="11">
        <f t="shared" si="1"/>
        <v>4876873.0812793765</v>
      </c>
    </row>
    <row r="15" spans="1:127" s="8" customFormat="1">
      <c r="A15" s="7"/>
      <c r="B15" s="21" t="s">
        <v>247</v>
      </c>
      <c r="C15" s="21"/>
      <c r="D15" s="21"/>
      <c r="E15" s="21" t="s">
        <v>247</v>
      </c>
      <c r="AZ15" s="61"/>
      <c r="BA15" s="103" t="e">
        <f t="shared" ref="BA15:CX15" si="2">+BA14/AV14-1</f>
        <v>#DIV/0!</v>
      </c>
      <c r="BB15" s="103" t="e">
        <f t="shared" si="2"/>
        <v>#DIV/0!</v>
      </c>
      <c r="BC15" s="103" t="e">
        <f t="shared" si="2"/>
        <v>#DIV/0!</v>
      </c>
      <c r="BD15" s="103" t="e">
        <f t="shared" si="2"/>
        <v>#DIV/0!</v>
      </c>
      <c r="BE15" s="61">
        <f t="shared" si="2"/>
        <v>-1.6250670850018523E-2</v>
      </c>
      <c r="BF15" s="61">
        <f t="shared" si="2"/>
        <v>2.6537489469250275E-2</v>
      </c>
      <c r="BG15" s="61">
        <f t="shared" si="2"/>
        <v>-1.8227560050568914E-2</v>
      </c>
      <c r="BH15" s="61">
        <f t="shared" si="2"/>
        <v>4.0155758678284137E-3</v>
      </c>
      <c r="BI15" s="61">
        <f t="shared" si="2"/>
        <v>6.29338370969168E-3</v>
      </c>
      <c r="BJ15" s="61">
        <f t="shared" si="2"/>
        <v>4.662525556708097E-3</v>
      </c>
      <c r="BK15" s="61">
        <f t="shared" si="2"/>
        <v>-2.9216249487074242E-2</v>
      </c>
      <c r="BL15" s="61">
        <f t="shared" si="2"/>
        <v>-1.944933052787734E-2</v>
      </c>
      <c r="BM15" s="61">
        <f t="shared" si="2"/>
        <v>-1.3784897915126937E-2</v>
      </c>
      <c r="BN15" s="61">
        <f t="shared" si="2"/>
        <v>-1.0746612508217845E-3</v>
      </c>
      <c r="BO15" s="61">
        <f t="shared" si="2"/>
        <v>-1.5928262045035502E-2</v>
      </c>
      <c r="BP15" s="61">
        <f t="shared" si="2"/>
        <v>-1.0697438498605161E-2</v>
      </c>
      <c r="BQ15" s="61">
        <f t="shared" si="2"/>
        <v>-3.9116034869031036E-2</v>
      </c>
      <c r="BR15" s="61">
        <f t="shared" si="2"/>
        <v>-7.1801971231087891E-2</v>
      </c>
      <c r="BS15" s="61">
        <f t="shared" si="2"/>
        <v>-0.10133947669888799</v>
      </c>
      <c r="BT15" s="61">
        <f t="shared" si="2"/>
        <v>-5.59967503051364E-2</v>
      </c>
      <c r="BU15" s="61">
        <f t="shared" si="2"/>
        <v>-7.301541727124039E-2</v>
      </c>
      <c r="BV15" s="61">
        <f t="shared" si="2"/>
        <v>-3.3199761648343817E-2</v>
      </c>
      <c r="BW15" s="61">
        <f t="shared" si="2"/>
        <v>-1.2939973500777691E-2</v>
      </c>
      <c r="BX15" s="61">
        <f t="shared" si="2"/>
        <v>-2.5551336488281229E-2</v>
      </c>
      <c r="BY15" s="61">
        <f t="shared" si="2"/>
        <v>-3.6776244497502275E-2</v>
      </c>
      <c r="BZ15" s="61">
        <f t="shared" si="2"/>
        <v>4.056047197640078E-3</v>
      </c>
      <c r="CA15" s="61">
        <f t="shared" si="2"/>
        <v>-1.1497502591650166E-2</v>
      </c>
      <c r="CB15" s="61">
        <f t="shared" si="2"/>
        <v>-2.334488418748859E-2</v>
      </c>
      <c r="CC15" s="61">
        <f t="shared" si="2"/>
        <v>-2.5626259717823174E-2</v>
      </c>
      <c r="CD15" s="61">
        <f t="shared" si="2"/>
        <v>-1.402763514144334E-2</v>
      </c>
      <c r="CE15" s="61">
        <f t="shared" si="2"/>
        <v>-3.8468600807932463E-2</v>
      </c>
      <c r="CF15" s="61">
        <f t="shared" si="2"/>
        <v>1.6016779483268184E-2</v>
      </c>
      <c r="CG15" s="61">
        <f t="shared" si="2"/>
        <v>-9.1503267973855884E-3</v>
      </c>
      <c r="CH15" s="61">
        <f t="shared" si="2"/>
        <v>4.9842395587076371E-2</v>
      </c>
      <c r="CI15" s="61">
        <f t="shared" si="2"/>
        <v>3.7165920980990474E-3</v>
      </c>
      <c r="CJ15" s="61">
        <f t="shared" si="2"/>
        <v>2.3852764250930969E-2</v>
      </c>
      <c r="CK15" s="61">
        <f t="shared" si="2"/>
        <v>6.5064277001032123E-2</v>
      </c>
      <c r="CL15" s="61">
        <f t="shared" si="2"/>
        <v>9.6400301545420231E-2</v>
      </c>
      <c r="CM15" s="61">
        <f t="shared" si="2"/>
        <v>3.1431788328016408E-2</v>
      </c>
      <c r="CN15" s="61">
        <f t="shared" si="2"/>
        <v>5.426886792452823E-2</v>
      </c>
      <c r="CO15" s="61">
        <f t="shared" si="2"/>
        <v>3.8508562587605377E-2</v>
      </c>
      <c r="CP15" s="61">
        <f t="shared" si="2"/>
        <v>-4.3735061086006777E-2</v>
      </c>
      <c r="CQ15" s="61">
        <f t="shared" si="2"/>
        <v>9.3940696175343064E-4</v>
      </c>
      <c r="CR15" s="61">
        <f t="shared" si="2"/>
        <v>-1.5109615209678573E-3</v>
      </c>
      <c r="CS15" s="61">
        <f t="shared" si="2"/>
        <v>-1.9910069125970153E-3</v>
      </c>
      <c r="CT15" s="61">
        <f t="shared" si="2"/>
        <v>-3.4367751373282185E-2</v>
      </c>
      <c r="CU15" s="61">
        <f t="shared" si="2"/>
        <v>1.1310136926730996E-2</v>
      </c>
      <c r="CV15" s="61">
        <f t="shared" si="2"/>
        <v>-9.2641807051905278E-3</v>
      </c>
      <c r="CW15" s="61">
        <f t="shared" si="2"/>
        <v>-3.7372943198993425E-2</v>
      </c>
      <c r="CX15" s="61">
        <f t="shared" si="2"/>
        <v>-1.743925401237334E-2</v>
      </c>
      <c r="CY15" s="61">
        <f t="shared" ref="CY15:DW15" si="3">+CY14/CT14-1</f>
        <v>1.4526151722957792E-3</v>
      </c>
      <c r="CZ15" s="61">
        <f t="shared" si="3"/>
        <v>3.6849738629137541E-2</v>
      </c>
      <c r="DA15" s="61">
        <f t="shared" si="3"/>
        <v>1.2713597803439836E-2</v>
      </c>
      <c r="DB15" s="61">
        <f t="shared" si="3"/>
        <v>8.2344879932842341E-2</v>
      </c>
      <c r="DC15" s="61">
        <f t="shared" si="3"/>
        <v>3.2782771364693986E-2</v>
      </c>
      <c r="DD15" s="61">
        <f t="shared" si="3"/>
        <v>2.9535763104718837E-2</v>
      </c>
      <c r="DE15" s="61">
        <f t="shared" si="3"/>
        <v>3.6508356302438205E-2</v>
      </c>
      <c r="DF15" s="61">
        <f t="shared" si="3"/>
        <v>1.0933928297872431E-2</v>
      </c>
      <c r="DG15" s="61">
        <f t="shared" si="3"/>
        <v>-2.5065056347191028E-2</v>
      </c>
      <c r="DH15" s="61">
        <f t="shared" si="3"/>
        <v>1.2701287800136907E-2</v>
      </c>
      <c r="DI15" s="61">
        <f t="shared" si="3"/>
        <v>2.5278937826404668E-2</v>
      </c>
      <c r="DJ15" s="61">
        <f t="shared" si="3"/>
        <v>-1.3765667464062159E-2</v>
      </c>
      <c r="DK15" s="61">
        <f t="shared" si="3"/>
        <v>3.8528807449685676E-2</v>
      </c>
      <c r="DL15" s="61">
        <f t="shared" si="3"/>
        <v>9.0193176937458208E-2</v>
      </c>
      <c r="DM15" s="61">
        <f t="shared" si="3"/>
        <v>3.4437423032793735E-2</v>
      </c>
      <c r="DN15" s="61">
        <f t="shared" si="3"/>
        <v>3.7720373350229819E-2</v>
      </c>
      <c r="DO15" s="61">
        <f t="shared" si="3"/>
        <v>3.3711862488883915E-2</v>
      </c>
      <c r="DP15" s="61">
        <f t="shared" si="3"/>
        <v>1.1278840976009619E-2</v>
      </c>
      <c r="DQ15" s="61">
        <f t="shared" si="3"/>
        <v>1.6652053815230161E-2</v>
      </c>
      <c r="DR15" s="61">
        <f t="shared" si="3"/>
        <v>2.4482227334080786E-2</v>
      </c>
      <c r="DS15" s="61">
        <f t="shared" si="3"/>
        <v>5.6200617556743104E-3</v>
      </c>
      <c r="DT15" s="61">
        <f t="shared" si="3"/>
        <v>4.5649302503798506E-3</v>
      </c>
      <c r="DU15" s="61">
        <f t="shared" si="3"/>
        <v>4.7778683074246597E-3</v>
      </c>
      <c r="DV15" s="61">
        <f t="shared" si="3"/>
        <v>1.9261638595224895E-4</v>
      </c>
      <c r="DW15" s="61">
        <f t="shared" si="3"/>
        <v>3.7633881736298669E-3</v>
      </c>
    </row>
    <row r="16" spans="1:127" s="8" customFormat="1">
      <c r="A16" s="7"/>
      <c r="B16" s="21"/>
      <c r="C16" s="21"/>
      <c r="D16" s="21"/>
      <c r="E16" s="2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</row>
    <row r="17" spans="1:127" s="8" customFormat="1">
      <c r="A17" s="7"/>
      <c r="B17" s="21" t="s">
        <v>248</v>
      </c>
      <c r="C17" s="21"/>
      <c r="D17" s="21"/>
      <c r="E17" s="21" t="s">
        <v>1287</v>
      </c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74"/>
      <c r="CU17" s="74"/>
      <c r="CV17" s="74"/>
      <c r="CW17" s="74"/>
      <c r="CX17" s="35"/>
      <c r="CY17" s="35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</row>
    <row r="18" spans="1:127" s="8" customFormat="1">
      <c r="A18" s="7"/>
      <c r="B18" s="21" t="s">
        <v>944</v>
      </c>
      <c r="C18" s="21"/>
      <c r="D18" s="21"/>
      <c r="E18" s="21" t="s">
        <v>944</v>
      </c>
      <c r="AZ18" s="11">
        <f t="shared" ref="AZ18:CX18" si="4">+AZ85</f>
        <v>784166</v>
      </c>
      <c r="BA18" s="11">
        <f t="shared" si="4"/>
        <v>287614</v>
      </c>
      <c r="BB18" s="11">
        <f t="shared" si="4"/>
        <v>270768</v>
      </c>
      <c r="BC18" s="11">
        <f t="shared" si="4"/>
        <v>135112</v>
      </c>
      <c r="BD18" s="11">
        <f t="shared" si="4"/>
        <v>139159</v>
      </c>
      <c r="BE18" s="11">
        <f t="shared" si="4"/>
        <v>832639</v>
      </c>
      <c r="BF18" s="11">
        <f t="shared" si="4"/>
        <v>272727</v>
      </c>
      <c r="BG18" s="11">
        <f t="shared" si="4"/>
        <v>244162</v>
      </c>
      <c r="BH18" s="11">
        <f t="shared" si="4"/>
        <v>160023</v>
      </c>
      <c r="BI18" s="11">
        <f t="shared" si="4"/>
        <v>96612</v>
      </c>
      <c r="BJ18" s="11">
        <f t="shared" si="4"/>
        <v>773524</v>
      </c>
      <c r="BK18" s="11">
        <f t="shared" si="4"/>
        <v>203900</v>
      </c>
      <c r="BL18" s="11">
        <f t="shared" si="4"/>
        <v>204596</v>
      </c>
      <c r="BM18" s="11">
        <f t="shared" si="4"/>
        <v>216502</v>
      </c>
      <c r="BN18" s="11">
        <f t="shared" si="4"/>
        <v>183314</v>
      </c>
      <c r="BO18" s="11">
        <f t="shared" si="4"/>
        <v>808312</v>
      </c>
      <c r="BP18" s="11">
        <f t="shared" si="4"/>
        <v>296488</v>
      </c>
      <c r="BQ18" s="11">
        <f t="shared" si="4"/>
        <v>280458</v>
      </c>
      <c r="BR18" s="11">
        <f t="shared" si="4"/>
        <v>169839</v>
      </c>
      <c r="BS18" s="11">
        <f t="shared" si="4"/>
        <v>84174</v>
      </c>
      <c r="BT18" s="11">
        <f t="shared" si="4"/>
        <v>830959</v>
      </c>
      <c r="BU18" s="11">
        <f t="shared" si="4"/>
        <v>251819</v>
      </c>
      <c r="BV18" s="11">
        <f t="shared" si="4"/>
        <v>233404</v>
      </c>
      <c r="BW18" s="11">
        <f t="shared" si="4"/>
        <v>217430</v>
      </c>
      <c r="BX18" s="11">
        <f t="shared" si="4"/>
        <v>131592</v>
      </c>
      <c r="BY18" s="11">
        <f t="shared" si="4"/>
        <v>834245</v>
      </c>
      <c r="BZ18" s="11">
        <f t="shared" si="4"/>
        <v>240518</v>
      </c>
      <c r="CA18" s="11">
        <f t="shared" si="4"/>
        <v>290952</v>
      </c>
      <c r="CB18" s="11">
        <f t="shared" si="4"/>
        <v>227031</v>
      </c>
      <c r="CC18" s="11">
        <f t="shared" si="4"/>
        <v>86228</v>
      </c>
      <c r="CD18" s="11">
        <f t="shared" si="4"/>
        <v>844729</v>
      </c>
      <c r="CE18" s="11">
        <f t="shared" si="4"/>
        <v>267715</v>
      </c>
      <c r="CF18" s="11">
        <f t="shared" si="4"/>
        <v>240786</v>
      </c>
      <c r="CG18" s="11">
        <f t="shared" si="4"/>
        <v>235283</v>
      </c>
      <c r="CH18" s="11">
        <f t="shared" si="4"/>
        <v>130676</v>
      </c>
      <c r="CI18" s="11">
        <f t="shared" si="4"/>
        <v>874460</v>
      </c>
      <c r="CJ18" s="11">
        <f t="shared" si="4"/>
        <v>262627</v>
      </c>
      <c r="CK18" s="11">
        <f t="shared" si="4"/>
        <v>208482</v>
      </c>
      <c r="CL18" s="11">
        <f t="shared" si="4"/>
        <v>231071</v>
      </c>
      <c r="CM18" s="11">
        <f t="shared" si="4"/>
        <v>135000</v>
      </c>
      <c r="CN18" s="11">
        <f t="shared" si="4"/>
        <v>837180</v>
      </c>
      <c r="CO18" s="11">
        <f t="shared" si="4"/>
        <v>247470</v>
      </c>
      <c r="CP18" s="11">
        <f t="shared" si="4"/>
        <v>225685</v>
      </c>
      <c r="CQ18" s="11">
        <f t="shared" si="4"/>
        <v>215506</v>
      </c>
      <c r="CR18" s="11">
        <f t="shared" si="4"/>
        <v>130538</v>
      </c>
      <c r="CS18" s="11">
        <f t="shared" si="4"/>
        <v>819199</v>
      </c>
      <c r="CT18" s="11">
        <f t="shared" si="4"/>
        <v>209640</v>
      </c>
      <c r="CU18" s="11">
        <f t="shared" si="4"/>
        <v>189946</v>
      </c>
      <c r="CV18" s="11">
        <f t="shared" si="4"/>
        <v>187554</v>
      </c>
      <c r="CW18" s="11">
        <f t="shared" si="4"/>
        <v>51931</v>
      </c>
      <c r="CX18" s="11">
        <f t="shared" si="4"/>
        <v>639071</v>
      </c>
      <c r="CY18" s="11">
        <f>+CY85</f>
        <v>235395</v>
      </c>
      <c r="CZ18" s="11">
        <f>+CZ85</f>
        <v>227179</v>
      </c>
      <c r="DA18" s="11">
        <f>+DA85</f>
        <v>222931</v>
      </c>
      <c r="DB18" s="11">
        <f>+DB85</f>
        <v>97519</v>
      </c>
      <c r="DC18" s="11">
        <f>+DC85</f>
        <v>783024</v>
      </c>
      <c r="DD18" s="11">
        <f t="shared" ref="DD18:DW18" si="5">+DD85</f>
        <v>299291</v>
      </c>
      <c r="DE18" s="11">
        <f t="shared" si="5"/>
        <v>286306</v>
      </c>
      <c r="DF18" s="11">
        <f t="shared" si="5"/>
        <v>256739</v>
      </c>
      <c r="DG18" s="11">
        <f t="shared" si="5"/>
        <v>102402</v>
      </c>
      <c r="DH18" s="11">
        <f t="shared" si="5"/>
        <v>944738</v>
      </c>
      <c r="DI18" s="11">
        <f t="shared" si="5"/>
        <v>278299</v>
      </c>
      <c r="DJ18" s="11">
        <f t="shared" si="5"/>
        <v>270477</v>
      </c>
      <c r="DK18" s="11">
        <f t="shared" si="5"/>
        <v>274960.1107361078</v>
      </c>
      <c r="DL18" s="11">
        <f t="shared" si="5"/>
        <v>147087.17343085539</v>
      </c>
      <c r="DM18" s="11">
        <f t="shared" si="5"/>
        <v>970823.28416696319</v>
      </c>
      <c r="DN18" s="11">
        <f t="shared" si="5"/>
        <v>290589.33336121636</v>
      </c>
      <c r="DO18" s="11">
        <f t="shared" si="5"/>
        <v>280968.81201760937</v>
      </c>
      <c r="DP18" s="11">
        <f t="shared" si="5"/>
        <v>266157.0351690005</v>
      </c>
      <c r="DQ18" s="11">
        <f t="shared" si="5"/>
        <v>141147.97966157831</v>
      </c>
      <c r="DR18" s="11">
        <f t="shared" si="5"/>
        <v>978863.16020940454</v>
      </c>
      <c r="DS18" s="11">
        <f t="shared" si="5"/>
        <v>303118.69240363664</v>
      </c>
      <c r="DT18" s="11">
        <f t="shared" si="5"/>
        <v>293555.53016200149</v>
      </c>
      <c r="DU18" s="11">
        <f t="shared" si="5"/>
        <v>270883.70525597525</v>
      </c>
      <c r="DV18" s="11">
        <f t="shared" si="5"/>
        <v>138928.38883473957</v>
      </c>
      <c r="DW18" s="11">
        <f t="shared" si="5"/>
        <v>1006486.316656353</v>
      </c>
    </row>
    <row r="19" spans="1:127" s="8" customFormat="1">
      <c r="A19" s="7"/>
      <c r="B19" s="21" t="s">
        <v>247</v>
      </c>
      <c r="C19" s="21"/>
      <c r="D19" s="21"/>
      <c r="E19" s="21" t="s">
        <v>247</v>
      </c>
      <c r="AZ19" s="61"/>
      <c r="BA19" s="103" t="e">
        <f t="shared" ref="BA19:CX19" si="6">+BA18/AV18-1</f>
        <v>#DIV/0!</v>
      </c>
      <c r="BB19" s="103" t="e">
        <f t="shared" si="6"/>
        <v>#DIV/0!</v>
      </c>
      <c r="BC19" s="103" t="e">
        <f t="shared" si="6"/>
        <v>#DIV/0!</v>
      </c>
      <c r="BD19" s="103" t="e">
        <f t="shared" si="6"/>
        <v>#DIV/0!</v>
      </c>
      <c r="BE19" s="61">
        <f t="shared" si="6"/>
        <v>6.1814717802098018E-2</v>
      </c>
      <c r="BF19" s="61">
        <f t="shared" si="6"/>
        <v>-5.1760345463016444E-2</v>
      </c>
      <c r="BG19" s="61">
        <f t="shared" si="6"/>
        <v>-9.8261242096554957E-2</v>
      </c>
      <c r="BH19" s="61">
        <f t="shared" si="6"/>
        <v>0.1843729646515484</v>
      </c>
      <c r="BI19" s="61">
        <f t="shared" si="6"/>
        <v>-0.30574378947822278</v>
      </c>
      <c r="BJ19" s="61">
        <f t="shared" si="6"/>
        <v>-7.099715482940383E-2</v>
      </c>
      <c r="BK19" s="61">
        <f t="shared" si="6"/>
        <v>-0.25236591903258565</v>
      </c>
      <c r="BL19" s="61">
        <f t="shared" si="6"/>
        <v>-0.16204814836051473</v>
      </c>
      <c r="BM19" s="61">
        <f t="shared" si="6"/>
        <v>0.35294301444167409</v>
      </c>
      <c r="BN19" s="61">
        <f t="shared" si="6"/>
        <v>0.89742475054858617</v>
      </c>
      <c r="BO19" s="61">
        <f t="shared" si="6"/>
        <v>4.4973394490668728E-2</v>
      </c>
      <c r="BP19" s="61">
        <f t="shared" si="6"/>
        <v>0.45408533594899469</v>
      </c>
      <c r="BQ19" s="61">
        <f t="shared" si="6"/>
        <v>0.37078926274218449</v>
      </c>
      <c r="BR19" s="61">
        <f t="shared" si="6"/>
        <v>-0.21553149624483836</v>
      </c>
      <c r="BS19" s="61">
        <f t="shared" si="6"/>
        <v>-0.54082066836139076</v>
      </c>
      <c r="BT19" s="61">
        <f t="shared" si="6"/>
        <v>2.8017646651293138E-2</v>
      </c>
      <c r="BU19" s="61">
        <f t="shared" si="6"/>
        <v>-0.15066039772267348</v>
      </c>
      <c r="BV19" s="61">
        <f t="shared" si="6"/>
        <v>-0.1677755671080875</v>
      </c>
      <c r="BW19" s="61">
        <f t="shared" si="6"/>
        <v>0.28021243648396421</v>
      </c>
      <c r="BX19" s="61">
        <f t="shared" si="6"/>
        <v>0.5633330957302729</v>
      </c>
      <c r="BY19" s="61">
        <f t="shared" si="6"/>
        <v>3.9544670675688565E-3</v>
      </c>
      <c r="BZ19" s="61">
        <f t="shared" si="6"/>
        <v>-4.487747151724053E-2</v>
      </c>
      <c r="CA19" s="61">
        <f t="shared" si="6"/>
        <v>0.24655961337423515</v>
      </c>
      <c r="CB19" s="61">
        <f t="shared" si="6"/>
        <v>4.4156740100262049E-2</v>
      </c>
      <c r="CC19" s="61">
        <f t="shared" si="6"/>
        <v>-0.34473220256550552</v>
      </c>
      <c r="CD19" s="61">
        <f t="shared" si="6"/>
        <v>1.2567051645499872E-2</v>
      </c>
      <c r="CE19" s="61">
        <f t="shared" si="6"/>
        <v>0.11307677595855603</v>
      </c>
      <c r="CF19" s="61">
        <f t="shared" si="6"/>
        <v>-0.17242019302152933</v>
      </c>
      <c r="CG19" s="61">
        <f t="shared" si="6"/>
        <v>3.634745915755988E-2</v>
      </c>
      <c r="CH19" s="61">
        <f t="shared" si="6"/>
        <v>0.51547061279398809</v>
      </c>
      <c r="CI19" s="61">
        <f t="shared" si="6"/>
        <v>3.519590306476994E-2</v>
      </c>
      <c r="CJ19" s="61">
        <f t="shared" si="6"/>
        <v>-1.9005285471490163E-2</v>
      </c>
      <c r="CK19" s="61">
        <f t="shared" si="6"/>
        <v>-0.13416062395654227</v>
      </c>
      <c r="CL19" s="61">
        <f t="shared" si="6"/>
        <v>-1.7901845862216992E-2</v>
      </c>
      <c r="CM19" s="61">
        <f t="shared" si="6"/>
        <v>3.3089473200893726E-2</v>
      </c>
      <c r="CN19" s="61">
        <f t="shared" si="6"/>
        <v>-4.2632024335018226E-2</v>
      </c>
      <c r="CO19" s="61">
        <f t="shared" si="6"/>
        <v>-5.7713030267261156E-2</v>
      </c>
      <c r="CP19" s="61">
        <f t="shared" si="6"/>
        <v>8.251551692712078E-2</v>
      </c>
      <c r="CQ19" s="61">
        <f t="shared" si="6"/>
        <v>-6.7360248581604831E-2</v>
      </c>
      <c r="CR19" s="61">
        <f t="shared" si="6"/>
        <v>-3.3051851851851888E-2</v>
      </c>
      <c r="CS19" s="61">
        <f t="shared" si="6"/>
        <v>-2.1478057287560581E-2</v>
      </c>
      <c r="CT19" s="61">
        <f t="shared" si="6"/>
        <v>-0.15286701418353743</v>
      </c>
      <c r="CU19" s="61">
        <f t="shared" si="6"/>
        <v>-0.15835788820701424</v>
      </c>
      <c r="CV19" s="61">
        <f t="shared" si="6"/>
        <v>-0.12970404536300617</v>
      </c>
      <c r="CW19" s="61">
        <f t="shared" si="6"/>
        <v>-0.60217714382019027</v>
      </c>
      <c r="CX19" s="61">
        <f t="shared" si="6"/>
        <v>-0.21988308091196396</v>
      </c>
      <c r="CY19" s="61">
        <f t="shared" ref="CY19:DW19" si="7">+CY18/CT18-1</f>
        <v>0.12285346307956502</v>
      </c>
      <c r="CZ19" s="61">
        <f t="shared" si="7"/>
        <v>0.19601886852052686</v>
      </c>
      <c r="DA19" s="61">
        <f t="shared" si="7"/>
        <v>0.18862300990648029</v>
      </c>
      <c r="DB19" s="61">
        <f t="shared" si="7"/>
        <v>0.87785715661165775</v>
      </c>
      <c r="DC19" s="61">
        <f t="shared" si="7"/>
        <v>0.22525353208016008</v>
      </c>
      <c r="DD19" s="61">
        <f t="shared" si="7"/>
        <v>0.2714416194056799</v>
      </c>
      <c r="DE19" s="61">
        <f t="shared" si="7"/>
        <v>0.26026613375355989</v>
      </c>
      <c r="DF19" s="61">
        <f t="shared" si="7"/>
        <v>0.15165230497328763</v>
      </c>
      <c r="DG19" s="61">
        <f t="shared" si="7"/>
        <v>5.0072293604323193E-2</v>
      </c>
      <c r="DH19" s="61">
        <f t="shared" si="7"/>
        <v>0.20652495964363804</v>
      </c>
      <c r="DI19" s="61">
        <f t="shared" si="7"/>
        <v>-7.0139095395451267E-2</v>
      </c>
      <c r="DJ19" s="61">
        <f t="shared" si="7"/>
        <v>-5.5287000621712434E-2</v>
      </c>
      <c r="DK19" s="61">
        <f t="shared" si="7"/>
        <v>7.0971339516426424E-2</v>
      </c>
      <c r="DL19" s="61">
        <f t="shared" si="7"/>
        <v>0.43637012393171415</v>
      </c>
      <c r="DM19" s="61">
        <f t="shared" si="7"/>
        <v>2.7611130458352617E-2</v>
      </c>
      <c r="DN19" s="61">
        <f t="shared" si="7"/>
        <v>4.4162333897054484E-2</v>
      </c>
      <c r="DO19" s="61">
        <f t="shared" si="7"/>
        <v>3.8790033968172377E-2</v>
      </c>
      <c r="DP19" s="61">
        <f t="shared" si="7"/>
        <v>-3.2015827836045729E-2</v>
      </c>
      <c r="DQ19" s="61">
        <f t="shared" si="7"/>
        <v>-4.0378733445911585E-2</v>
      </c>
      <c r="DR19" s="61">
        <f t="shared" si="7"/>
        <v>8.2815031052125843E-3</v>
      </c>
      <c r="DS19" s="61">
        <f t="shared" si="7"/>
        <v>4.3117064544298644E-2</v>
      </c>
      <c r="DT19" s="61">
        <f t="shared" si="7"/>
        <v>4.4797563309636246E-2</v>
      </c>
      <c r="DU19" s="61">
        <f t="shared" si="7"/>
        <v>1.7758952281586193E-2</v>
      </c>
      <c r="DV19" s="61">
        <f t="shared" si="7"/>
        <v>-1.5725275219386936E-2</v>
      </c>
      <c r="DW19" s="61">
        <f t="shared" si="7"/>
        <v>2.8219630250503114E-2</v>
      </c>
    </row>
    <row r="20" spans="1:127" s="8" customFormat="1">
      <c r="A20" s="7"/>
      <c r="B20" s="21"/>
      <c r="C20" s="21"/>
      <c r="D20" s="21"/>
      <c r="E20" s="2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</row>
    <row r="21" spans="1:127" s="8" customFormat="1">
      <c r="A21" s="7"/>
      <c r="B21" s="21" t="s">
        <v>249</v>
      </c>
      <c r="C21" s="21"/>
      <c r="D21" s="21"/>
      <c r="E21" s="21" t="str">
        <f>B21</f>
        <v>EBITDA</v>
      </c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74"/>
      <c r="CU21" s="74"/>
      <c r="CV21" s="74"/>
      <c r="CW21" s="74"/>
      <c r="CX21" s="35"/>
      <c r="CY21" s="35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</row>
    <row r="22" spans="1:127" s="8" customFormat="1">
      <c r="A22" s="7"/>
      <c r="B22" s="21" t="s">
        <v>944</v>
      </c>
      <c r="C22" s="21"/>
      <c r="D22" s="21"/>
      <c r="E22" s="21" t="s">
        <v>944</v>
      </c>
      <c r="AZ22" s="11">
        <f t="shared" ref="AZ22:CX22" si="8">+AZ89</f>
        <v>1585066</v>
      </c>
      <c r="BA22" s="11">
        <f t="shared" si="8"/>
        <v>455714</v>
      </c>
      <c r="BB22" s="11">
        <f t="shared" si="8"/>
        <v>453568</v>
      </c>
      <c r="BC22" s="11">
        <f t="shared" si="8"/>
        <v>342512</v>
      </c>
      <c r="BD22" s="11">
        <f t="shared" si="8"/>
        <v>372625</v>
      </c>
      <c r="BE22" s="11">
        <f t="shared" si="8"/>
        <v>1624405</v>
      </c>
      <c r="BF22" s="11">
        <f t="shared" si="8"/>
        <v>446327</v>
      </c>
      <c r="BG22" s="11">
        <f t="shared" si="8"/>
        <v>436362</v>
      </c>
      <c r="BH22" s="11">
        <f t="shared" si="8"/>
        <v>367123</v>
      </c>
      <c r="BI22" s="11">
        <f t="shared" si="8"/>
        <v>342150</v>
      </c>
      <c r="BJ22" s="11">
        <f t="shared" si="8"/>
        <v>1591962</v>
      </c>
      <c r="BK22" s="11">
        <f t="shared" si="8"/>
        <v>388600</v>
      </c>
      <c r="BL22" s="11">
        <f t="shared" si="8"/>
        <v>409196</v>
      </c>
      <c r="BM22" s="11">
        <f t="shared" si="8"/>
        <v>428702</v>
      </c>
      <c r="BN22" s="11">
        <f t="shared" si="8"/>
        <v>433639</v>
      </c>
      <c r="BO22" s="11">
        <f t="shared" si="8"/>
        <v>1660137</v>
      </c>
      <c r="BP22" s="11">
        <f t="shared" si="8"/>
        <v>470988</v>
      </c>
      <c r="BQ22" s="11">
        <f t="shared" si="8"/>
        <v>473058</v>
      </c>
      <c r="BR22" s="11">
        <f t="shared" si="8"/>
        <v>420439</v>
      </c>
      <c r="BS22" s="11">
        <f t="shared" si="8"/>
        <v>340374</v>
      </c>
      <c r="BT22" s="11">
        <f t="shared" si="8"/>
        <v>1704859</v>
      </c>
      <c r="BU22" s="11">
        <f t="shared" si="8"/>
        <v>429119</v>
      </c>
      <c r="BV22" s="11">
        <f t="shared" si="8"/>
        <v>412604</v>
      </c>
      <c r="BW22" s="11">
        <f t="shared" si="8"/>
        <v>402930</v>
      </c>
      <c r="BX22" s="11">
        <f t="shared" si="8"/>
        <v>337692</v>
      </c>
      <c r="BY22" s="11">
        <f t="shared" si="8"/>
        <v>1582345</v>
      </c>
      <c r="BZ22" s="11">
        <f t="shared" si="8"/>
        <v>404118</v>
      </c>
      <c r="CA22" s="11">
        <f t="shared" si="8"/>
        <v>461952</v>
      </c>
      <c r="CB22" s="11">
        <f t="shared" si="8"/>
        <v>411631</v>
      </c>
      <c r="CC22" s="11">
        <f t="shared" si="8"/>
        <v>304428</v>
      </c>
      <c r="CD22" s="11">
        <f t="shared" si="8"/>
        <v>1582129</v>
      </c>
      <c r="CE22" s="11">
        <f t="shared" si="8"/>
        <v>428415</v>
      </c>
      <c r="CF22" s="11">
        <f t="shared" si="8"/>
        <v>410086</v>
      </c>
      <c r="CG22" s="11">
        <f t="shared" si="8"/>
        <v>414883</v>
      </c>
      <c r="CH22" s="11">
        <f t="shared" si="8"/>
        <v>346176</v>
      </c>
      <c r="CI22" s="11">
        <f t="shared" si="8"/>
        <v>1599560</v>
      </c>
      <c r="CJ22" s="11">
        <f t="shared" si="8"/>
        <v>429827</v>
      </c>
      <c r="CK22" s="11">
        <f t="shared" si="8"/>
        <v>387982</v>
      </c>
      <c r="CL22" s="11">
        <f t="shared" si="8"/>
        <v>424671</v>
      </c>
      <c r="CM22" s="11">
        <f t="shared" si="8"/>
        <v>359100</v>
      </c>
      <c r="CN22" s="11">
        <f t="shared" si="8"/>
        <v>1601580</v>
      </c>
      <c r="CO22" s="11">
        <f t="shared" si="8"/>
        <v>428170</v>
      </c>
      <c r="CP22" s="11">
        <f t="shared" si="8"/>
        <v>416185</v>
      </c>
      <c r="CQ22" s="11">
        <f t="shared" si="8"/>
        <v>413706</v>
      </c>
      <c r="CR22" s="11">
        <f t="shared" si="8"/>
        <v>345238</v>
      </c>
      <c r="CS22" s="11">
        <f t="shared" si="8"/>
        <v>1603299</v>
      </c>
      <c r="CT22" s="11">
        <f t="shared" si="8"/>
        <v>393040</v>
      </c>
      <c r="CU22" s="11">
        <f t="shared" si="8"/>
        <v>363546</v>
      </c>
      <c r="CV22" s="11">
        <f t="shared" si="8"/>
        <v>366654</v>
      </c>
      <c r="CW22" s="11">
        <f t="shared" si="8"/>
        <v>245131</v>
      </c>
      <c r="CX22" s="11">
        <f t="shared" si="8"/>
        <v>1368371</v>
      </c>
      <c r="CY22" s="11">
        <f>+CY89</f>
        <v>392295</v>
      </c>
      <c r="CZ22" s="11">
        <f>+CZ89</f>
        <v>389879</v>
      </c>
      <c r="DA22" s="11">
        <f>+DA89</f>
        <v>395131</v>
      </c>
      <c r="DB22" s="11">
        <f>+DB89</f>
        <v>300419</v>
      </c>
      <c r="DC22" s="11">
        <f>+DC89</f>
        <v>1477724</v>
      </c>
      <c r="DD22" s="11">
        <f t="shared" ref="DD22:DW22" si="9">+DD89</f>
        <v>416891</v>
      </c>
      <c r="DE22" s="11">
        <f t="shared" si="9"/>
        <v>414006</v>
      </c>
      <c r="DF22" s="11">
        <f t="shared" si="9"/>
        <v>387100</v>
      </c>
      <c r="DG22" s="11">
        <f t="shared" si="9"/>
        <v>258602</v>
      </c>
      <c r="DH22" s="11">
        <f t="shared" si="9"/>
        <v>1476638</v>
      </c>
      <c r="DI22" s="11">
        <f t="shared" si="9"/>
        <v>409699</v>
      </c>
      <c r="DJ22" s="11">
        <f t="shared" si="9"/>
        <v>407477</v>
      </c>
      <c r="DK22" s="11">
        <f t="shared" si="9"/>
        <v>408891.81906944112</v>
      </c>
      <c r="DL22" s="11">
        <f t="shared" si="9"/>
        <v>301646.72725029982</v>
      </c>
      <c r="DM22" s="11">
        <f t="shared" si="9"/>
        <v>1527714.5463197408</v>
      </c>
      <c r="DN22" s="11">
        <f t="shared" si="9"/>
        <v>415479.73910485063</v>
      </c>
      <c r="DO22" s="11">
        <f t="shared" si="9"/>
        <v>406238.78418859217</v>
      </c>
      <c r="DP22" s="11">
        <f t="shared" si="9"/>
        <v>391790.75849952572</v>
      </c>
      <c r="DQ22" s="11">
        <f t="shared" si="9"/>
        <v>287130.29785333161</v>
      </c>
      <c r="DR22" s="11">
        <f t="shared" si="9"/>
        <v>1500639.5796463001</v>
      </c>
      <c r="DS22" s="11">
        <f t="shared" si="9"/>
        <v>429789.24733740021</v>
      </c>
      <c r="DT22" s="11">
        <f t="shared" si="9"/>
        <v>420739.81197352492</v>
      </c>
      <c r="DU22" s="11">
        <f t="shared" si="9"/>
        <v>398560.30865868524</v>
      </c>
      <c r="DV22" s="11">
        <f t="shared" si="9"/>
        <v>287076.80042900331</v>
      </c>
      <c r="DW22" s="11">
        <f t="shared" si="9"/>
        <v>1536166.1683986138</v>
      </c>
    </row>
    <row r="23" spans="1:127" s="8" customFormat="1">
      <c r="A23" s="7"/>
      <c r="B23" s="21" t="s">
        <v>247</v>
      </c>
      <c r="C23" s="21"/>
      <c r="D23" s="21"/>
      <c r="E23" s="21" t="s">
        <v>247</v>
      </c>
      <c r="AZ23" s="61"/>
      <c r="BA23" s="103" t="e">
        <f t="shared" ref="BA23:CX23" si="10">+BA22/AV22-1</f>
        <v>#DIV/0!</v>
      </c>
      <c r="BB23" s="103" t="e">
        <f t="shared" si="10"/>
        <v>#DIV/0!</v>
      </c>
      <c r="BC23" s="103" t="e">
        <f t="shared" si="10"/>
        <v>#DIV/0!</v>
      </c>
      <c r="BD23" s="103" t="e">
        <f t="shared" si="10"/>
        <v>#DIV/0!</v>
      </c>
      <c r="BE23" s="61">
        <f t="shared" si="10"/>
        <v>2.4818524906849326E-2</v>
      </c>
      <c r="BF23" s="61">
        <f t="shared" si="10"/>
        <v>-2.0598445516266772E-2</v>
      </c>
      <c r="BG23" s="61">
        <f t="shared" si="10"/>
        <v>-3.7934774940031057E-2</v>
      </c>
      <c r="BH23" s="61">
        <f t="shared" si="10"/>
        <v>7.1854416779558061E-2</v>
      </c>
      <c r="BI23" s="61">
        <f t="shared" si="10"/>
        <v>-8.1784636028178426E-2</v>
      </c>
      <c r="BJ23" s="61">
        <f t="shared" si="10"/>
        <v>-1.9972235987946396E-2</v>
      </c>
      <c r="BK23" s="61">
        <f t="shared" si="10"/>
        <v>-0.12933790696059166</v>
      </c>
      <c r="BL23" s="61">
        <f t="shared" si="10"/>
        <v>-6.2255650125354611E-2</v>
      </c>
      <c r="BM23" s="61">
        <f t="shared" si="10"/>
        <v>0.16773397471692042</v>
      </c>
      <c r="BN23" s="61">
        <f t="shared" si="10"/>
        <v>0.26739441765307603</v>
      </c>
      <c r="BO23" s="61">
        <f t="shared" si="10"/>
        <v>4.2824514655500634E-2</v>
      </c>
      <c r="BP23" s="61">
        <f t="shared" si="10"/>
        <v>0.21201235203293867</v>
      </c>
      <c r="BQ23" s="61">
        <f t="shared" si="10"/>
        <v>0.15606701922794941</v>
      </c>
      <c r="BR23" s="61">
        <f t="shared" si="10"/>
        <v>-1.9274461047534164E-2</v>
      </c>
      <c r="BS23" s="61">
        <f t="shared" si="10"/>
        <v>-0.21507521233099425</v>
      </c>
      <c r="BT23" s="61">
        <f t="shared" si="10"/>
        <v>2.6938740597914457E-2</v>
      </c>
      <c r="BU23" s="61">
        <f t="shared" si="10"/>
        <v>-8.889610775646084E-2</v>
      </c>
      <c r="BV23" s="61">
        <f t="shared" si="10"/>
        <v>-0.12779405485162498</v>
      </c>
      <c r="BW23" s="61">
        <f t="shared" si="10"/>
        <v>-4.1644566750468015E-2</v>
      </c>
      <c r="BX23" s="61">
        <f t="shared" si="10"/>
        <v>-7.8795677695711053E-3</v>
      </c>
      <c r="BY23" s="61">
        <f t="shared" si="10"/>
        <v>-7.1861661286945155E-2</v>
      </c>
      <c r="BZ23" s="61">
        <f t="shared" si="10"/>
        <v>-5.8261228237388663E-2</v>
      </c>
      <c r="CA23" s="61">
        <f t="shared" si="10"/>
        <v>0.11960136111138042</v>
      </c>
      <c r="CB23" s="61">
        <f t="shared" si="10"/>
        <v>2.1594321594321508E-2</v>
      </c>
      <c r="CC23" s="61">
        <f t="shared" si="10"/>
        <v>-9.8503962190398364E-2</v>
      </c>
      <c r="CD23" s="61">
        <f t="shared" si="10"/>
        <v>-1.365062612768142E-4</v>
      </c>
      <c r="CE23" s="61">
        <f t="shared" si="10"/>
        <v>6.0123528276394556E-2</v>
      </c>
      <c r="CF23" s="61">
        <f t="shared" si="10"/>
        <v>-0.11227573427542259</v>
      </c>
      <c r="CG23" s="61">
        <f t="shared" si="10"/>
        <v>7.9002796193679004E-3</v>
      </c>
      <c r="CH23" s="61">
        <f t="shared" si="10"/>
        <v>0.13713587449249087</v>
      </c>
      <c r="CI23" s="61">
        <f t="shared" si="10"/>
        <v>1.1017432838915209E-2</v>
      </c>
      <c r="CJ23" s="61">
        <f t="shared" si="10"/>
        <v>3.2958696590923431E-3</v>
      </c>
      <c r="CK23" s="61">
        <f t="shared" si="10"/>
        <v>-5.390088908180235E-2</v>
      </c>
      <c r="CL23" s="61">
        <f t="shared" si="10"/>
        <v>2.3592193461771105E-2</v>
      </c>
      <c r="CM23" s="61">
        <f t="shared" si="10"/>
        <v>3.7333610648918381E-2</v>
      </c>
      <c r="CN23" s="61">
        <f t="shared" si="10"/>
        <v>1.2628472830027437E-3</v>
      </c>
      <c r="CO23" s="61">
        <f t="shared" si="10"/>
        <v>-3.8550393530419891E-3</v>
      </c>
      <c r="CP23" s="61">
        <f t="shared" si="10"/>
        <v>7.2691516616750329E-2</v>
      </c>
      <c r="CQ23" s="61">
        <f t="shared" si="10"/>
        <v>-2.5819987708131653E-2</v>
      </c>
      <c r="CR23" s="61">
        <f t="shared" si="10"/>
        <v>-3.860206070732386E-2</v>
      </c>
      <c r="CS23" s="61">
        <f t="shared" si="10"/>
        <v>1.0733151013373465E-3</v>
      </c>
      <c r="CT23" s="61">
        <f t="shared" si="10"/>
        <v>-8.2046850550015149E-2</v>
      </c>
      <c r="CU23" s="61">
        <f t="shared" si="10"/>
        <v>-0.12647981066112424</v>
      </c>
      <c r="CV23" s="61">
        <f t="shared" si="10"/>
        <v>-0.11373294078403506</v>
      </c>
      <c r="CW23" s="61">
        <f t="shared" si="10"/>
        <v>-0.28996518343867128</v>
      </c>
      <c r="CX23" s="61">
        <f t="shared" si="10"/>
        <v>-0.14652787783189536</v>
      </c>
      <c r="CY23" s="61">
        <f t="shared" ref="CY23:DW23" si="11">+CY22/CT22-1</f>
        <v>-1.8954813759414213E-3</v>
      </c>
      <c r="CZ23" s="61">
        <f t="shared" si="11"/>
        <v>7.2433749786821933E-2</v>
      </c>
      <c r="DA23" s="61">
        <f t="shared" si="11"/>
        <v>7.7667228504257446E-2</v>
      </c>
      <c r="DB23" s="61">
        <f t="shared" si="11"/>
        <v>0.22554470874756771</v>
      </c>
      <c r="DC23" s="61">
        <f t="shared" si="11"/>
        <v>7.9914730727266292E-2</v>
      </c>
      <c r="DD23" s="61">
        <f t="shared" si="11"/>
        <v>6.2697714729986309E-2</v>
      </c>
      <c r="DE23" s="61">
        <f t="shared" si="11"/>
        <v>6.1883302255315131E-2</v>
      </c>
      <c r="DF23" s="61">
        <f t="shared" si="11"/>
        <v>-2.0324904904955532E-2</v>
      </c>
      <c r="DG23" s="61">
        <f t="shared" si="11"/>
        <v>-0.13919559015907779</v>
      </c>
      <c r="DH23" s="61">
        <f t="shared" si="11"/>
        <v>-7.3491396228253514E-4</v>
      </c>
      <c r="DI23" s="61">
        <f t="shared" si="11"/>
        <v>-1.7251511786054441E-2</v>
      </c>
      <c r="DJ23" s="61">
        <f t="shared" si="11"/>
        <v>-1.5770302845852457E-2</v>
      </c>
      <c r="DK23" s="61">
        <f t="shared" si="11"/>
        <v>5.6295063470527262E-2</v>
      </c>
      <c r="DL23" s="61">
        <f t="shared" si="11"/>
        <v>0.16645164093974452</v>
      </c>
      <c r="DM23" s="61">
        <f t="shared" si="11"/>
        <v>3.4589754780617099E-2</v>
      </c>
      <c r="DN23" s="61">
        <f t="shared" si="11"/>
        <v>1.4109722271351988E-2</v>
      </c>
      <c r="DO23" s="61">
        <f t="shared" si="11"/>
        <v>-3.0387379199509068E-3</v>
      </c>
      <c r="DP23" s="61">
        <f t="shared" si="11"/>
        <v>-4.1822946247332848E-2</v>
      </c>
      <c r="DQ23" s="61">
        <f t="shared" si="11"/>
        <v>-4.8123941304766049E-2</v>
      </c>
      <c r="DR23" s="61">
        <f t="shared" si="11"/>
        <v>-1.7722529865716208E-2</v>
      </c>
      <c r="DS23" s="61">
        <f t="shared" si="11"/>
        <v>3.4440929089296635E-2</v>
      </c>
      <c r="DT23" s="61">
        <f t="shared" si="11"/>
        <v>3.569582312013031E-2</v>
      </c>
      <c r="DU23" s="61">
        <f t="shared" si="11"/>
        <v>1.7278483507588094E-2</v>
      </c>
      <c r="DV23" s="61">
        <f t="shared" si="11"/>
        <v>-1.8631758727050141E-4</v>
      </c>
      <c r="DW23" s="61">
        <f t="shared" si="11"/>
        <v>2.3674298102071445E-2</v>
      </c>
    </row>
    <row r="24" spans="1:127" s="8" customFormat="1">
      <c r="A24" s="7"/>
      <c r="B24" s="21"/>
      <c r="C24" s="21"/>
      <c r="D24" s="21"/>
      <c r="E24" s="2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</row>
    <row r="25" spans="1:127" s="8" customFormat="1">
      <c r="A25" s="7"/>
      <c r="B25" s="21" t="s">
        <v>250</v>
      </c>
      <c r="C25" s="21"/>
      <c r="D25" s="21"/>
      <c r="E25" s="21" t="s">
        <v>250</v>
      </c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74"/>
      <c r="CU25" s="74"/>
      <c r="CV25" s="74"/>
      <c r="CW25" s="74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</row>
    <row r="26" spans="1:127" s="8" customFormat="1">
      <c r="A26" s="7"/>
      <c r="B26" s="21" t="s">
        <v>956</v>
      </c>
      <c r="C26" s="21"/>
      <c r="D26" s="21"/>
      <c r="E26" s="21" t="s">
        <v>956</v>
      </c>
      <c r="AZ26" s="11">
        <v>157.71010000000001</v>
      </c>
      <c r="BA26" s="11">
        <v>0</v>
      </c>
      <c r="BB26" s="11">
        <v>0</v>
      </c>
      <c r="BC26" s="11">
        <v>0</v>
      </c>
      <c r="BD26" s="11">
        <v>0</v>
      </c>
      <c r="BE26" s="11">
        <v>134.9128</v>
      </c>
      <c r="BF26" s="11">
        <v>0</v>
      </c>
      <c r="BG26" s="11">
        <v>0</v>
      </c>
      <c r="BH26" s="11">
        <v>0</v>
      </c>
      <c r="BI26" s="11">
        <v>0</v>
      </c>
      <c r="BJ26" s="11">
        <v>103.96209999999999</v>
      </c>
      <c r="BK26" s="11">
        <v>0</v>
      </c>
      <c r="BL26" s="11">
        <v>0</v>
      </c>
      <c r="BM26" s="11">
        <v>0</v>
      </c>
      <c r="BN26" s="11">
        <v>0</v>
      </c>
      <c r="BO26" s="11">
        <v>113.9136</v>
      </c>
      <c r="BP26" s="11">
        <v>0</v>
      </c>
      <c r="BQ26" s="11">
        <v>0</v>
      </c>
      <c r="BR26" s="11">
        <v>0</v>
      </c>
      <c r="BS26" s="11">
        <v>0</v>
      </c>
      <c r="BT26" s="11">
        <v>111.7158</v>
      </c>
      <c r="BU26" s="11">
        <v>0</v>
      </c>
      <c r="BV26" s="11">
        <v>0</v>
      </c>
      <c r="BW26" s="11">
        <v>0</v>
      </c>
      <c r="BX26" s="11">
        <v>0</v>
      </c>
      <c r="BY26" s="11">
        <v>118.6362</v>
      </c>
      <c r="BZ26" s="11">
        <v>0</v>
      </c>
      <c r="CA26" s="11">
        <v>0</v>
      </c>
      <c r="CB26" s="11">
        <v>0</v>
      </c>
      <c r="CC26" s="11">
        <v>0</v>
      </c>
      <c r="CD26" s="11">
        <v>117.97069999999999</v>
      </c>
      <c r="CE26" s="11">
        <v>0</v>
      </c>
      <c r="CF26" s="11">
        <v>0</v>
      </c>
      <c r="CG26" s="11">
        <v>0</v>
      </c>
      <c r="CH26" s="11">
        <v>0</v>
      </c>
      <c r="CI26" s="11">
        <v>111.87336349648005</v>
      </c>
      <c r="CJ26" s="11">
        <v>39.620800000000003</v>
      </c>
      <c r="CK26" s="11">
        <v>29.320700000000002</v>
      </c>
      <c r="CL26" s="11">
        <v>31.495000000000001</v>
      </c>
      <c r="CM26" s="11">
        <v>19.086400000000001</v>
      </c>
      <c r="CN26" s="11">
        <v>119.52294997726055</v>
      </c>
      <c r="CO26" s="11">
        <v>38.104199999999999</v>
      </c>
      <c r="CP26" s="11">
        <v>34.335799999999999</v>
      </c>
      <c r="CQ26" s="11">
        <v>31.3</v>
      </c>
      <c r="CR26" s="11">
        <v>8.3299999999999841</v>
      </c>
      <c r="CS26" s="11">
        <v>112.07</v>
      </c>
      <c r="CT26" s="11">
        <v>32.89</v>
      </c>
      <c r="CU26" s="11">
        <v>29.72</v>
      </c>
      <c r="CV26" s="11">
        <v>30.97</v>
      </c>
      <c r="CW26" s="11">
        <v>7.9699999999999989</v>
      </c>
      <c r="CX26" s="11">
        <v>101.55362417147748</v>
      </c>
      <c r="CY26" s="11">
        <v>43.48</v>
      </c>
      <c r="CZ26" s="11">
        <v>38.220000000000006</v>
      </c>
      <c r="DA26" s="11">
        <v>45.170000000000009</v>
      </c>
      <c r="DB26" s="11">
        <v>14.429999999999993</v>
      </c>
      <c r="DC26" s="11">
        <v>141.30455107464269</v>
      </c>
      <c r="DD26" s="11">
        <v>55.1</v>
      </c>
      <c r="DE26" s="11">
        <v>53.219999999999992</v>
      </c>
      <c r="DF26" s="11">
        <v>49.569999999999986</v>
      </c>
      <c r="DG26" s="11">
        <v>17.230000000000011</v>
      </c>
      <c r="DH26" s="11">
        <v>175.11844475457977</v>
      </c>
      <c r="DI26" s="11">
        <v>51.27</v>
      </c>
      <c r="DJ26" s="11">
        <v>49.660000000000004</v>
      </c>
      <c r="DK26" s="11">
        <v>52.89757744639644</v>
      </c>
      <c r="DL26" s="11">
        <v>28.990418162740291</v>
      </c>
      <c r="DM26" s="11">
        <v>184.67834347899139</v>
      </c>
      <c r="DN26" s="11">
        <v>57.262018705434976</v>
      </c>
      <c r="DO26" s="11">
        <v>55.379064575672594</v>
      </c>
      <c r="DP26" s="11">
        <v>52.503690978640392</v>
      </c>
      <c r="DQ26" s="11">
        <v>28.087615238274644</v>
      </c>
      <c r="DR26" s="11">
        <v>193.2323894980226</v>
      </c>
      <c r="DS26" s="11">
        <v>59.735271035715115</v>
      </c>
      <c r="DT26" s="11">
        <v>57.86244000427665</v>
      </c>
      <c r="DU26" s="11">
        <v>53.452845151003721</v>
      </c>
      <c r="DV26" s="11">
        <v>27.67882504431995</v>
      </c>
      <c r="DW26" s="11">
        <v>198.72938123531546</v>
      </c>
    </row>
    <row r="27" spans="1:127" s="8" customFormat="1">
      <c r="A27" s="7"/>
      <c r="B27" s="21" t="s">
        <v>247</v>
      </c>
      <c r="C27" s="21"/>
      <c r="D27" s="21"/>
      <c r="E27" s="21" t="s">
        <v>247</v>
      </c>
      <c r="AZ27" s="61"/>
      <c r="BA27" s="103" t="e">
        <f t="shared" ref="BA27:CX27" si="12">+BA26/AV26-1</f>
        <v>#DIV/0!</v>
      </c>
      <c r="BB27" s="103" t="e">
        <f t="shared" si="12"/>
        <v>#DIV/0!</v>
      </c>
      <c r="BC27" s="103" t="e">
        <f t="shared" si="12"/>
        <v>#DIV/0!</v>
      </c>
      <c r="BD27" s="103" t="e">
        <f t="shared" si="12"/>
        <v>#DIV/0!</v>
      </c>
      <c r="BE27" s="61">
        <f t="shared" si="12"/>
        <v>-0.14455193421347146</v>
      </c>
      <c r="BF27" s="103" t="e">
        <f t="shared" si="12"/>
        <v>#DIV/0!</v>
      </c>
      <c r="BG27" s="103" t="e">
        <f t="shared" si="12"/>
        <v>#DIV/0!</v>
      </c>
      <c r="BH27" s="103" t="e">
        <f t="shared" si="12"/>
        <v>#DIV/0!</v>
      </c>
      <c r="BI27" s="103" t="e">
        <f t="shared" si="12"/>
        <v>#DIV/0!</v>
      </c>
      <c r="BJ27" s="61">
        <f t="shared" si="12"/>
        <v>-0.22941262800861006</v>
      </c>
      <c r="BK27" s="103" t="e">
        <f t="shared" si="12"/>
        <v>#DIV/0!</v>
      </c>
      <c r="BL27" s="103" t="e">
        <f t="shared" si="12"/>
        <v>#DIV/0!</v>
      </c>
      <c r="BM27" s="103" t="e">
        <f t="shared" si="12"/>
        <v>#DIV/0!</v>
      </c>
      <c r="BN27" s="103" t="e">
        <f t="shared" si="12"/>
        <v>#DIV/0!</v>
      </c>
      <c r="BO27" s="61">
        <f t="shared" si="12"/>
        <v>9.5722383445505654E-2</v>
      </c>
      <c r="BP27" s="103" t="e">
        <f t="shared" si="12"/>
        <v>#DIV/0!</v>
      </c>
      <c r="BQ27" s="103" t="e">
        <f t="shared" si="12"/>
        <v>#DIV/0!</v>
      </c>
      <c r="BR27" s="103" t="e">
        <f t="shared" si="12"/>
        <v>#DIV/0!</v>
      </c>
      <c r="BS27" s="103" t="e">
        <f t="shared" si="12"/>
        <v>#DIV/0!</v>
      </c>
      <c r="BT27" s="61">
        <f t="shared" si="12"/>
        <v>-1.9293569863475524E-2</v>
      </c>
      <c r="BU27" s="103" t="e">
        <f t="shared" si="12"/>
        <v>#DIV/0!</v>
      </c>
      <c r="BV27" s="103" t="e">
        <f t="shared" si="12"/>
        <v>#DIV/0!</v>
      </c>
      <c r="BW27" s="103" t="e">
        <f t="shared" si="12"/>
        <v>#DIV/0!</v>
      </c>
      <c r="BX27" s="103" t="e">
        <f t="shared" si="12"/>
        <v>#DIV/0!</v>
      </c>
      <c r="BY27" s="61">
        <f t="shared" si="12"/>
        <v>6.1946474894330139E-2</v>
      </c>
      <c r="BZ27" s="103" t="e">
        <f t="shared" si="12"/>
        <v>#DIV/0!</v>
      </c>
      <c r="CA27" s="103" t="e">
        <f t="shared" si="12"/>
        <v>#DIV/0!</v>
      </c>
      <c r="CB27" s="103" t="e">
        <f t="shared" si="12"/>
        <v>#DIV/0!</v>
      </c>
      <c r="CC27" s="103" t="e">
        <f t="shared" si="12"/>
        <v>#DIV/0!</v>
      </c>
      <c r="CD27" s="61">
        <f t="shared" si="12"/>
        <v>-5.609586281421719E-3</v>
      </c>
      <c r="CE27" s="103" t="e">
        <f t="shared" si="12"/>
        <v>#DIV/0!</v>
      </c>
      <c r="CF27" s="103" t="e">
        <f t="shared" si="12"/>
        <v>#DIV/0!</v>
      </c>
      <c r="CG27" s="103" t="e">
        <f t="shared" si="12"/>
        <v>#DIV/0!</v>
      </c>
      <c r="CH27" s="103" t="e">
        <f t="shared" si="12"/>
        <v>#DIV/0!</v>
      </c>
      <c r="CI27" s="61">
        <f t="shared" si="12"/>
        <v>-5.1685176942409816E-2</v>
      </c>
      <c r="CJ27" s="103" t="e">
        <f t="shared" si="12"/>
        <v>#DIV/0!</v>
      </c>
      <c r="CK27" s="103" t="e">
        <f t="shared" si="12"/>
        <v>#DIV/0!</v>
      </c>
      <c r="CL27" s="103" t="e">
        <f t="shared" si="12"/>
        <v>#DIV/0!</v>
      </c>
      <c r="CM27" s="103" t="e">
        <f t="shared" si="12"/>
        <v>#DIV/0!</v>
      </c>
      <c r="CN27" s="61">
        <f t="shared" si="12"/>
        <v>6.8377192226111827E-2</v>
      </c>
      <c r="CO27" s="61">
        <f t="shared" si="12"/>
        <v>-3.8277874247869881E-2</v>
      </c>
      <c r="CP27" s="61">
        <f t="shared" si="12"/>
        <v>0.17104298328484635</v>
      </c>
      <c r="CQ27" s="61">
        <f t="shared" si="12"/>
        <v>-6.191458961740004E-3</v>
      </c>
      <c r="CR27" s="61">
        <f t="shared" si="12"/>
        <v>-0.56356358454187361</v>
      </c>
      <c r="CS27" s="61">
        <f t="shared" si="12"/>
        <v>-6.2355806802613989E-2</v>
      </c>
      <c r="CT27" s="61">
        <f t="shared" si="12"/>
        <v>-0.13684055825866959</v>
      </c>
      <c r="CU27" s="61">
        <f t="shared" si="12"/>
        <v>-0.13443111854099798</v>
      </c>
      <c r="CV27" s="61">
        <f t="shared" si="12"/>
        <v>-1.0543130990415372E-2</v>
      </c>
      <c r="CW27" s="61">
        <f t="shared" si="12"/>
        <v>-4.321728691476423E-2</v>
      </c>
      <c r="CX27" s="61">
        <f t="shared" si="12"/>
        <v>-9.3837564276992191E-2</v>
      </c>
      <c r="CY27" s="61">
        <f t="shared" ref="CY27:DR27" si="13">+CY26/CT26-1</f>
        <v>0.3219823654606262</v>
      </c>
      <c r="CZ27" s="61">
        <f t="shared" si="13"/>
        <v>0.28600269179004068</v>
      </c>
      <c r="DA27" s="61">
        <f t="shared" si="13"/>
        <v>0.45850823377462091</v>
      </c>
      <c r="DB27" s="61">
        <f t="shared" si="13"/>
        <v>0.81053952321204448</v>
      </c>
      <c r="DC27" s="61">
        <f t="shared" si="13"/>
        <v>0.391427949789799</v>
      </c>
      <c r="DD27" s="61">
        <f t="shared" si="13"/>
        <v>0.267249310027599</v>
      </c>
      <c r="DE27" s="61">
        <f t="shared" si="13"/>
        <v>0.39246467817896336</v>
      </c>
      <c r="DF27" s="61">
        <f t="shared" si="13"/>
        <v>9.7409785255700099E-2</v>
      </c>
      <c r="DG27" s="61">
        <f t="shared" si="13"/>
        <v>0.19404019404019546</v>
      </c>
      <c r="DH27" s="61">
        <f t="shared" si="13"/>
        <v>0.23929798030408267</v>
      </c>
      <c r="DI27" s="61">
        <f t="shared" si="13"/>
        <v>-6.9509981851179625E-2</v>
      </c>
      <c r="DJ27" s="61">
        <f t="shared" si="13"/>
        <v>-6.6892145809845704E-2</v>
      </c>
      <c r="DK27" s="61">
        <f t="shared" si="13"/>
        <v>6.712885709898031E-2</v>
      </c>
      <c r="DL27" s="61">
        <f t="shared" si="13"/>
        <v>0.68255473956704993</v>
      </c>
      <c r="DM27" s="61">
        <f t="shared" si="13"/>
        <v>5.4591044009152601E-2</v>
      </c>
      <c r="DN27" s="61">
        <f t="shared" si="13"/>
        <v>0.11687182963594633</v>
      </c>
      <c r="DO27" s="61">
        <f t="shared" si="13"/>
        <v>0.11516440949803841</v>
      </c>
      <c r="DP27" s="61">
        <f t="shared" si="13"/>
        <v>-7.4462099546087623E-3</v>
      </c>
      <c r="DQ27" s="61">
        <f t="shared" si="13"/>
        <v>-3.1141424707904597E-2</v>
      </c>
      <c r="DR27" s="61">
        <f t="shared" si="13"/>
        <v>4.6318620028148016E-2</v>
      </c>
      <c r="DS27" s="61">
        <f t="shared" ref="DS27" si="14">+DS26/DN26-1</f>
        <v>4.3191846641015941E-2</v>
      </c>
      <c r="DT27" s="61">
        <f t="shared" ref="DT27" si="15">+DT26/DO26-1</f>
        <v>4.4843217335508667E-2</v>
      </c>
      <c r="DU27" s="61">
        <f t="shared" ref="DU27" si="16">+DU26/DP26-1</f>
        <v>1.8077856140618076E-2</v>
      </c>
      <c r="DV27" s="61">
        <f t="shared" ref="DV27" si="17">+DV26/DQ26-1</f>
        <v>-1.4554108296016555E-2</v>
      </c>
      <c r="DW27" s="61">
        <f t="shared" ref="DW27" si="18">+DW26/DR26-1</f>
        <v>2.8447569020767727E-2</v>
      </c>
    </row>
    <row r="28" spans="1:127" s="8" customFormat="1">
      <c r="A28" s="7"/>
      <c r="B28" s="21"/>
      <c r="C28" s="21"/>
      <c r="D28" s="21"/>
      <c r="E28" s="2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</row>
    <row r="29" spans="1:127" s="62" customFormat="1">
      <c r="A29" s="7"/>
      <c r="B29" s="63" t="s">
        <v>251</v>
      </c>
      <c r="C29" s="63"/>
      <c r="D29" s="63"/>
      <c r="E29" s="63" t="s">
        <v>251</v>
      </c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11"/>
      <c r="CU29" s="11"/>
      <c r="CV29" s="11"/>
      <c r="CW29" s="11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</row>
    <row r="30" spans="1:127" s="62" customFormat="1">
      <c r="A30" s="7"/>
      <c r="B30" s="21" t="s">
        <v>944</v>
      </c>
      <c r="C30" s="63"/>
      <c r="D30" s="63"/>
      <c r="E30" s="21" t="s">
        <v>944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>
        <v>0</v>
      </c>
      <c r="AB30" s="65">
        <v>0</v>
      </c>
      <c r="AC30" s="65">
        <v>0</v>
      </c>
      <c r="AD30" s="65">
        <v>0</v>
      </c>
      <c r="AE30" s="65">
        <v>0</v>
      </c>
      <c r="AF30" s="65">
        <v>0</v>
      </c>
      <c r="AG30" s="65">
        <v>0</v>
      </c>
      <c r="AH30" s="65">
        <v>0</v>
      </c>
      <c r="AI30" s="65">
        <v>0</v>
      </c>
      <c r="AJ30" s="65">
        <v>0</v>
      </c>
      <c r="AK30" s="65">
        <v>0</v>
      </c>
      <c r="AL30" s="65">
        <v>0</v>
      </c>
      <c r="AM30" s="65">
        <v>0</v>
      </c>
      <c r="AN30" s="65">
        <v>0</v>
      </c>
      <c r="AO30" s="65">
        <v>0</v>
      </c>
      <c r="AP30" s="65">
        <v>0</v>
      </c>
      <c r="AQ30" s="65">
        <v>0</v>
      </c>
      <c r="AR30" s="65">
        <v>0</v>
      </c>
      <c r="AS30" s="65">
        <v>0</v>
      </c>
      <c r="AT30" s="65">
        <v>0</v>
      </c>
      <c r="AU30" s="65">
        <v>0</v>
      </c>
      <c r="AV30" s="65">
        <v>0</v>
      </c>
      <c r="AW30" s="65">
        <v>0</v>
      </c>
      <c r="AX30" s="65">
        <v>0</v>
      </c>
      <c r="AY30" s="65">
        <v>0</v>
      </c>
      <c r="AZ30" s="65">
        <v>6.2238856000317968</v>
      </c>
      <c r="BA30" s="65">
        <v>18.060691025511616</v>
      </c>
      <c r="BB30" s="65">
        <v>20.00210420488218</v>
      </c>
      <c r="BC30" s="65">
        <v>28.255810774513009</v>
      </c>
      <c r="BD30" s="65">
        <v>23.239441932237508</v>
      </c>
      <c r="BE30" s="65">
        <v>5.3637980460537849</v>
      </c>
      <c r="BF30" s="65">
        <v>18.666334324385485</v>
      </c>
      <c r="BG30" s="65">
        <v>19.56664118323777</v>
      </c>
      <c r="BH30" s="65">
        <v>24.511651408383567</v>
      </c>
      <c r="BI30" s="65">
        <v>28.76343203273418</v>
      </c>
      <c r="BJ30" s="65">
        <v>5.5611462381011609</v>
      </c>
      <c r="BK30" s="65">
        <v>24.971852804940813</v>
      </c>
      <c r="BL30" s="65">
        <v>19.981571178603897</v>
      </c>
      <c r="BM30" s="65">
        <v>18.373912414684327</v>
      </c>
      <c r="BN30" s="65">
        <v>16.842407970685294</v>
      </c>
      <c r="BO30" s="65">
        <v>4.8239511181908483</v>
      </c>
      <c r="BP30" s="65">
        <v>15.04522038778058</v>
      </c>
      <c r="BQ30" s="65">
        <v>15.802444478266937</v>
      </c>
      <c r="BR30" s="65">
        <v>17.560700553469111</v>
      </c>
      <c r="BS30" s="65">
        <v>19.980335395770535</v>
      </c>
      <c r="BT30" s="65">
        <v>4.209738767252893</v>
      </c>
      <c r="BU30" s="65">
        <v>14.75696706507985</v>
      </c>
      <c r="BV30" s="65">
        <v>15.120492990858061</v>
      </c>
      <c r="BW30" s="65">
        <v>15.072190554190554</v>
      </c>
      <c r="BX30" s="65">
        <v>17.553055062009168</v>
      </c>
      <c r="BY30" s="65">
        <v>3.7269470074478064</v>
      </c>
      <c r="BZ30" s="65">
        <v>14.999134188529094</v>
      </c>
      <c r="CA30" s="65">
        <v>12.685943452999446</v>
      </c>
      <c r="CB30" s="65">
        <v>14.328630229501664</v>
      </c>
      <c r="CC30" s="65">
        <v>19.87728697754477</v>
      </c>
      <c r="CD30" s="65">
        <v>3.6294561268392145</v>
      </c>
      <c r="CE30" s="65">
        <v>13.819050920252559</v>
      </c>
      <c r="CF30" s="65">
        <v>13.515176597104022</v>
      </c>
      <c r="CG30" s="65">
        <v>13.495688423001184</v>
      </c>
      <c r="CH30" s="65">
        <v>15.679305844425956</v>
      </c>
      <c r="CI30" s="65">
        <v>3.4586818390682437</v>
      </c>
      <c r="CJ30" s="65">
        <v>12.115501050422612</v>
      </c>
      <c r="CK30" s="65">
        <v>13.635400250527088</v>
      </c>
      <c r="CL30" s="65">
        <v>11.834169203924921</v>
      </c>
      <c r="CM30" s="65">
        <v>16.058167780562517</v>
      </c>
      <c r="CN30" s="65">
        <v>3.3749117824273531</v>
      </c>
      <c r="CO30" s="65">
        <v>15.051811990564495</v>
      </c>
      <c r="CP30" s="65">
        <v>15.609053281593521</v>
      </c>
      <c r="CQ30" s="65">
        <v>16.575086631569278</v>
      </c>
      <c r="CR30" s="65">
        <v>20.015528910490733</v>
      </c>
      <c r="CS30" s="65">
        <v>4.1186201294954969</v>
      </c>
      <c r="CT30" s="65">
        <v>17.998747633828618</v>
      </c>
      <c r="CU30" s="65">
        <v>21.769058330995254</v>
      </c>
      <c r="CV30" s="65">
        <v>21.53049610804737</v>
      </c>
      <c r="CW30" s="65">
        <v>36.183147704696673</v>
      </c>
      <c r="CX30" s="65">
        <v>5.7551966078643879</v>
      </c>
      <c r="CY30" s="65">
        <v>23.198613237487095</v>
      </c>
      <c r="CZ30" s="65">
        <v>25.145234470181776</v>
      </c>
      <c r="DA30" s="65">
        <v>23.672976430601494</v>
      </c>
      <c r="DB30" s="65">
        <v>34.361695964636056</v>
      </c>
      <c r="DC30" s="65">
        <v>6.5534418199880369</v>
      </c>
      <c r="DD30" s="65">
        <v>25.672800084434542</v>
      </c>
      <c r="DE30" s="65">
        <v>25.301738767071008</v>
      </c>
      <c r="DF30" s="65">
        <v>25.976269310255748</v>
      </c>
      <c r="DG30" s="65">
        <v>39.947902645764529</v>
      </c>
      <c r="DH30" s="65">
        <v>6.9960325550337998</v>
      </c>
      <c r="DI30" s="65">
        <v>25.370307274364837</v>
      </c>
      <c r="DJ30" s="65">
        <v>24.744543912907968</v>
      </c>
      <c r="DK30" s="65">
        <v>25.198855112787811</v>
      </c>
      <c r="DL30" s="65">
        <v>33.961356296847129</v>
      </c>
      <c r="DM30" s="65">
        <v>6.7056584651915889</v>
      </c>
      <c r="DN30" s="65">
        <v>24.304864285406513</v>
      </c>
      <c r="DO30" s="65">
        <v>24.427162927977587</v>
      </c>
      <c r="DP30" s="65">
        <v>25.438610350328528</v>
      </c>
      <c r="DQ30" s="65">
        <v>34.071979323740422</v>
      </c>
      <c r="DR30" s="65">
        <v>6.5192853129890214</v>
      </c>
      <c r="DS30" s="65">
        <v>22.889581502173531</v>
      </c>
      <c r="DT30" s="65">
        <v>22.949277093288654</v>
      </c>
      <c r="DU30" s="65">
        <v>24.373039793095749</v>
      </c>
      <c r="DV30" s="65">
        <v>33.236667295129507</v>
      </c>
      <c r="DW30" s="65">
        <v>6.2112265588791393</v>
      </c>
    </row>
    <row r="31" spans="1:127" s="62" customFormat="1">
      <c r="A31" s="7"/>
      <c r="B31" s="63"/>
      <c r="C31" s="63"/>
      <c r="D31" s="63"/>
      <c r="E31" s="63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/>
      <c r="CC31" s="65"/>
      <c r="CD31" s="65"/>
      <c r="CE31" s="65"/>
      <c r="CF31" s="65"/>
      <c r="CG31" s="65"/>
      <c r="CH31" s="65"/>
      <c r="CI31" s="65"/>
      <c r="CJ31" s="65"/>
      <c r="CK31" s="65"/>
      <c r="CL31" s="65"/>
      <c r="CM31" s="65"/>
      <c r="CN31" s="65"/>
      <c r="CO31" s="65"/>
      <c r="CP31" s="65"/>
      <c r="CQ31" s="65"/>
      <c r="CR31" s="65"/>
      <c r="CS31" s="65"/>
      <c r="CT31" s="11"/>
      <c r="CU31" s="11"/>
      <c r="CV31" s="11"/>
      <c r="CW31" s="11"/>
      <c r="CX31" s="65"/>
      <c r="CY31" s="65"/>
      <c r="CZ31" s="65"/>
      <c r="DA31" s="65"/>
      <c r="DB31" s="65"/>
      <c r="DC31" s="65"/>
      <c r="DD31" s="65"/>
      <c r="DE31" s="65"/>
      <c r="DF31" s="65"/>
      <c r="DG31" s="65"/>
      <c r="DH31" s="65"/>
      <c r="DI31" s="65"/>
      <c r="DJ31" s="65"/>
      <c r="DK31" s="65"/>
      <c r="DL31" s="65"/>
      <c r="DM31" s="65"/>
      <c r="DN31" s="65"/>
      <c r="DO31" s="65"/>
      <c r="DP31" s="65"/>
      <c r="DQ31" s="65"/>
      <c r="DR31" s="65"/>
      <c r="DS31" s="65"/>
      <c r="DT31" s="65"/>
      <c r="DU31" s="65"/>
      <c r="DV31" s="65"/>
      <c r="DW31" s="65"/>
    </row>
    <row r="32" spans="1:127" s="62" customFormat="1">
      <c r="A32" s="7"/>
      <c r="B32" s="63" t="s">
        <v>252</v>
      </c>
      <c r="C32" s="63"/>
      <c r="D32" s="63"/>
      <c r="E32" s="63" t="s">
        <v>252</v>
      </c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11"/>
      <c r="CU32" s="11"/>
      <c r="CV32" s="11"/>
      <c r="CW32" s="11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</row>
    <row r="33" spans="1:127" s="62" customFormat="1">
      <c r="A33" s="7"/>
      <c r="B33" s="21" t="s">
        <v>944</v>
      </c>
      <c r="C33" s="63"/>
      <c r="D33" s="63"/>
      <c r="E33" s="21" t="s">
        <v>944</v>
      </c>
      <c r="J33" s="65">
        <v>0</v>
      </c>
      <c r="K33" s="65">
        <v>0</v>
      </c>
      <c r="L33" s="65">
        <v>0</v>
      </c>
      <c r="M33" s="65">
        <v>0</v>
      </c>
      <c r="N33" s="65">
        <v>0</v>
      </c>
      <c r="O33" s="65">
        <v>0</v>
      </c>
      <c r="P33" s="65">
        <v>0</v>
      </c>
      <c r="Q33" s="65">
        <v>0</v>
      </c>
      <c r="R33" s="65">
        <v>0</v>
      </c>
      <c r="S33" s="65">
        <v>0</v>
      </c>
      <c r="T33" s="65">
        <v>0</v>
      </c>
      <c r="U33" s="65">
        <v>0</v>
      </c>
      <c r="V33" s="65">
        <v>0</v>
      </c>
      <c r="W33" s="65">
        <v>0</v>
      </c>
      <c r="X33" s="65">
        <v>0</v>
      </c>
      <c r="Y33" s="65">
        <v>0</v>
      </c>
      <c r="Z33" s="65">
        <v>0</v>
      </c>
      <c r="AA33" s="65">
        <v>0</v>
      </c>
      <c r="AB33" s="65">
        <v>0</v>
      </c>
      <c r="AC33" s="65">
        <v>0</v>
      </c>
      <c r="AD33" s="65">
        <v>0</v>
      </c>
      <c r="AE33" s="65">
        <v>0</v>
      </c>
      <c r="AF33" s="65">
        <v>0</v>
      </c>
      <c r="AG33" s="65">
        <v>0</v>
      </c>
      <c r="AH33" s="65">
        <v>0</v>
      </c>
      <c r="AI33" s="65">
        <v>0</v>
      </c>
      <c r="AJ33" s="65">
        <v>0</v>
      </c>
      <c r="AK33" s="65">
        <v>0</v>
      </c>
      <c r="AL33" s="65">
        <v>0</v>
      </c>
      <c r="AM33" s="65">
        <v>0</v>
      </c>
      <c r="AN33" s="65">
        <v>0</v>
      </c>
      <c r="AO33" s="65">
        <v>0</v>
      </c>
      <c r="AP33" s="65">
        <v>0</v>
      </c>
      <c r="AQ33" s="65">
        <v>0</v>
      </c>
      <c r="AR33" s="65">
        <v>0</v>
      </c>
      <c r="AS33" s="65">
        <v>0</v>
      </c>
      <c r="AT33" s="65">
        <v>0</v>
      </c>
      <c r="AU33" s="65">
        <v>0</v>
      </c>
      <c r="AV33" s="65">
        <v>0</v>
      </c>
      <c r="AW33" s="65">
        <v>0</v>
      </c>
      <c r="AX33" s="65">
        <v>0</v>
      </c>
      <c r="AY33" s="65">
        <v>0</v>
      </c>
      <c r="AZ33" s="65">
        <v>12.957684495909382</v>
      </c>
      <c r="BA33" s="65">
        <v>39.378064965219572</v>
      </c>
      <c r="BB33" s="65">
        <v>49.196531637392383</v>
      </c>
      <c r="BC33" s="65">
        <v>72.179529266122472</v>
      </c>
      <c r="BD33" s="65">
        <v>92.556663867689892</v>
      </c>
      <c r="BE33" s="65">
        <v>14.351469357768707</v>
      </c>
      <c r="BF33" s="65">
        <v>49.373831890014188</v>
      </c>
      <c r="BG33" s="65">
        <v>55.568244251852263</v>
      </c>
      <c r="BH33" s="65">
        <v>91.487600136355894</v>
      </c>
      <c r="BI33" s="65">
        <v>178.80612977270181</v>
      </c>
      <c r="BJ33" s="65">
        <v>18.792136266122579</v>
      </c>
      <c r="BK33" s="65">
        <v>76.771753114567218</v>
      </c>
      <c r="BL33" s="65">
        <v>64.58996766370251</v>
      </c>
      <c r="BM33" s="65">
        <v>60.139544723703139</v>
      </c>
      <c r="BN33" s="65">
        <v>65.140717056797868</v>
      </c>
      <c r="BO33" s="65">
        <v>16.646635676361253</v>
      </c>
      <c r="BP33" s="65">
        <v>40.625738491951424</v>
      </c>
      <c r="BQ33" s="65">
        <v>43.17592133987872</v>
      </c>
      <c r="BR33" s="65">
        <v>79.857482810886808</v>
      </c>
      <c r="BS33" s="65">
        <v>197.94982673846874</v>
      </c>
      <c r="BT33" s="65">
        <v>15.130711070563477</v>
      </c>
      <c r="BU33" s="65">
        <v>41.451359099452425</v>
      </c>
      <c r="BV33" s="65">
        <v>45.121083790828735</v>
      </c>
      <c r="BW33" s="65">
        <v>43.133062015791779</v>
      </c>
      <c r="BX33" s="65">
        <v>80.571409425333073</v>
      </c>
      <c r="BY33" s="65">
        <v>12.22297129942338</v>
      </c>
      <c r="BZ33" s="65">
        <v>43.268973422815016</v>
      </c>
      <c r="CA33" s="65">
        <v>36.838640472567796</v>
      </c>
      <c r="CB33" s="65">
        <v>44.903963094847875</v>
      </c>
      <c r="CC33" s="65">
        <v>140.4112451077373</v>
      </c>
      <c r="CD33" s="65">
        <v>12.682281400042815</v>
      </c>
      <c r="CE33" s="65">
        <v>40.209210194774109</v>
      </c>
      <c r="CF33" s="65">
        <v>44.167104227561133</v>
      </c>
      <c r="CG33" s="65">
        <v>63.113799631814572</v>
      </c>
      <c r="CH33" s="65">
        <v>87.526358493289067</v>
      </c>
      <c r="CI33" s="65">
        <v>13.298365040136922</v>
      </c>
      <c r="CJ33" s="65">
        <v>34.626547310375045</v>
      </c>
      <c r="CK33" s="65">
        <v>47.282679420328002</v>
      </c>
      <c r="CL33" s="65">
        <v>40.285006891165523</v>
      </c>
      <c r="CM33" s="65">
        <v>76.416769429037103</v>
      </c>
      <c r="CN33" s="65">
        <v>11.473935780103425</v>
      </c>
      <c r="CO33" s="65">
        <v>41.871041143226016</v>
      </c>
      <c r="CP33" s="65">
        <v>48.088972196276451</v>
      </c>
      <c r="CQ33" s="65">
        <v>53.849846195338088</v>
      </c>
      <c r="CR33" s="65">
        <v>209.12936765642183</v>
      </c>
      <c r="CS33" s="65">
        <v>14.889353870750481</v>
      </c>
      <c r="CT33" s="65">
        <v>53.065813933025865</v>
      </c>
      <c r="CU33" s="65">
        <v>64.426065079867797</v>
      </c>
      <c r="CV33" s="65">
        <v>64.095051214348203</v>
      </c>
      <c r="CW33" s="65">
        <v>318.54224842433257</v>
      </c>
      <c r="CX33" s="65">
        <v>19.512410934836733</v>
      </c>
      <c r="CY33" s="65">
        <v>54.239199094700922</v>
      </c>
      <c r="CZ33" s="65">
        <v>67.984245943741541</v>
      </c>
      <c r="DA33" s="65">
        <v>54.690451703800036</v>
      </c>
      <c r="DB33" s="65">
        <v>187.04163028124944</v>
      </c>
      <c r="DC33" s="65">
        <v>17.911592478181113</v>
      </c>
      <c r="DD33" s="65">
        <v>51.654516228837736</v>
      </c>
      <c r="DE33" s="65">
        <v>53.959339118522514</v>
      </c>
      <c r="DF33" s="65">
        <v>55.450343986218812</v>
      </c>
      <c r="DG33" s="65">
        <v>169.53047788059322</v>
      </c>
      <c r="DH33" s="65">
        <v>16.396604519583533</v>
      </c>
      <c r="DI33" s="65">
        <v>56.330756295442221</v>
      </c>
      <c r="DJ33" s="65">
        <v>58.15780401365425</v>
      </c>
      <c r="DK33" s="65">
        <v>55.044709661061589</v>
      </c>
      <c r="DL33" s="65">
        <v>102.10493742454369</v>
      </c>
      <c r="DM33" s="65">
        <v>15.896283955347453</v>
      </c>
      <c r="DN33" s="65">
        <v>52.12596728129224</v>
      </c>
      <c r="DO33" s="65">
        <v>53.898312229915376</v>
      </c>
      <c r="DP33" s="65">
        <v>56.850062497787874</v>
      </c>
      <c r="DQ33" s="65">
        <v>106.26883372543661</v>
      </c>
      <c r="DR33" s="65">
        <v>15.446883005764374</v>
      </c>
      <c r="DS33" s="65">
        <v>49.967767145739458</v>
      </c>
      <c r="DT33" s="65">
        <v>51.585071650618893</v>
      </c>
      <c r="DU33" s="65">
        <v>55.840584445376322</v>
      </c>
      <c r="DV33" s="65">
        <v>107.83832437687866</v>
      </c>
      <c r="DW33" s="65">
        <v>0</v>
      </c>
    </row>
    <row r="34" spans="1:127" s="62" customFormat="1">
      <c r="A34" s="7"/>
      <c r="B34" s="63"/>
      <c r="C34" s="63"/>
      <c r="D34" s="63"/>
      <c r="E34" s="63"/>
      <c r="CT34" s="11"/>
      <c r="CU34" s="11"/>
      <c r="CV34" s="11"/>
      <c r="CW34" s="11"/>
    </row>
    <row r="35" spans="1:127" s="62" customFormat="1">
      <c r="A35" s="7"/>
      <c r="B35" s="63" t="s">
        <v>753</v>
      </c>
      <c r="C35" s="63"/>
      <c r="D35" s="63"/>
      <c r="E35" s="63" t="s">
        <v>245</v>
      </c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11"/>
      <c r="CU35" s="11"/>
      <c r="CV35" s="11"/>
      <c r="CW35" s="11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</row>
    <row r="36" spans="1:127" s="62" customFormat="1">
      <c r="A36" s="7"/>
      <c r="B36" s="21" t="s">
        <v>944</v>
      </c>
      <c r="C36" s="63"/>
      <c r="D36" s="63"/>
      <c r="E36" s="21" t="str">
        <f>B36</f>
        <v>docomo</v>
      </c>
      <c r="J36" s="61">
        <v>0</v>
      </c>
      <c r="K36" s="61">
        <v>0</v>
      </c>
      <c r="L36" s="61">
        <v>0</v>
      </c>
      <c r="M36" s="61">
        <v>0</v>
      </c>
      <c r="N36" s="61">
        <v>0</v>
      </c>
      <c r="O36" s="61">
        <v>0</v>
      </c>
      <c r="P36" s="61">
        <v>0</v>
      </c>
      <c r="Q36" s="61">
        <v>0</v>
      </c>
      <c r="R36" s="61">
        <v>0</v>
      </c>
      <c r="S36" s="61">
        <v>0</v>
      </c>
      <c r="T36" s="61">
        <v>0</v>
      </c>
      <c r="U36" s="61">
        <v>0</v>
      </c>
      <c r="V36" s="61">
        <v>0</v>
      </c>
      <c r="W36" s="61">
        <v>0</v>
      </c>
      <c r="X36" s="61">
        <v>0</v>
      </c>
      <c r="Y36" s="61">
        <v>0</v>
      </c>
      <c r="Z36" s="61">
        <v>0</v>
      </c>
      <c r="AA36" s="61">
        <v>0</v>
      </c>
      <c r="AB36" s="61">
        <v>0</v>
      </c>
      <c r="AC36" s="61">
        <v>0</v>
      </c>
      <c r="AD36" s="61">
        <v>0</v>
      </c>
      <c r="AE36" s="61">
        <v>0</v>
      </c>
      <c r="AF36" s="61">
        <v>0</v>
      </c>
      <c r="AG36" s="61">
        <v>0</v>
      </c>
      <c r="AH36" s="61">
        <v>0</v>
      </c>
      <c r="AI36" s="61">
        <v>0</v>
      </c>
      <c r="AJ36" s="61">
        <v>0</v>
      </c>
      <c r="AK36" s="61">
        <v>0</v>
      </c>
      <c r="AL36" s="61">
        <v>0</v>
      </c>
      <c r="AM36" s="61">
        <v>0</v>
      </c>
      <c r="AN36" s="61">
        <v>0</v>
      </c>
      <c r="AO36" s="61">
        <v>0</v>
      </c>
      <c r="AP36" s="61">
        <v>0</v>
      </c>
      <c r="AQ36" s="61">
        <v>0</v>
      </c>
      <c r="AR36" s="61">
        <v>0</v>
      </c>
      <c r="AS36" s="61">
        <v>0</v>
      </c>
      <c r="AT36" s="61">
        <v>0</v>
      </c>
      <c r="AU36" s="61">
        <v>0</v>
      </c>
      <c r="AV36" s="61">
        <v>0</v>
      </c>
      <c r="AW36" s="61">
        <v>0</v>
      </c>
      <c r="AX36" s="61">
        <v>0</v>
      </c>
      <c r="AY36" s="61">
        <v>0</v>
      </c>
      <c r="AZ36" s="61">
        <f>+AZ239/AVERAGE(BS!AZ50,BS!AU50)</f>
        <v>0.19129401432778256</v>
      </c>
      <c r="BA36" s="61">
        <f>+BA239/AVERAGE(BS!BA50,BS!AV50)</f>
        <v>5.151708724014753E-2</v>
      </c>
      <c r="BB36" s="61">
        <f>+BB239/AVERAGE(BS!BB50,BS!AW50)</f>
        <v>4.5480656423307522E-2</v>
      </c>
      <c r="BC36" s="61">
        <f>+BC239/AVERAGE(BS!BC50,BS!AX50)</f>
        <v>3.2579764272190323E-2</v>
      </c>
      <c r="BD36" s="61">
        <f>+BD239/AVERAGE(BS!BD50,BS!AY50)</f>
        <v>2.321856004059213E-2</v>
      </c>
      <c r="BE36" s="61">
        <f>+BE239/AVERAGE(BS!BE50,BS!AZ50)</f>
        <v>0.15338816869304062</v>
      </c>
      <c r="BF36" s="61">
        <f>+BF239/AVERAGE(BS!BF50,BS!BA50)</f>
        <v>4.0398050955621739E-2</v>
      </c>
      <c r="BG36" s="61">
        <f>+BG239/AVERAGE(BS!BG50,BS!BB50)</f>
        <v>3.601733119276207E-2</v>
      </c>
      <c r="BH36" s="61">
        <f>+BH239/AVERAGE(BS!BH50,BS!BC50)</f>
        <v>2.319156523918587E-2</v>
      </c>
      <c r="BI36" s="61">
        <f>+BI239/AVERAGE(BS!BI50,BS!BD50)</f>
        <v>1.3048560143766466E-2</v>
      </c>
      <c r="BJ36" s="61">
        <f>+BJ239/AVERAGE(BS!BJ50,BS!BE50)</f>
        <v>0.11135034310120634</v>
      </c>
      <c r="BK36" s="61">
        <f>+BK239/AVERAGE(BS!BK50,BS!BF50)</f>
        <v>2.9987383371884821E-2</v>
      </c>
      <c r="BL36" s="61">
        <f>+BL239/AVERAGE(BS!BL50,BS!BG50)</f>
        <v>2.9456567993117116E-2</v>
      </c>
      <c r="BM36" s="61">
        <f>+BM239/AVERAGE(BS!BM50,BS!BH50)</f>
        <v>3.1131561003963922E-2</v>
      </c>
      <c r="BN36" s="61">
        <f>+BN239/AVERAGE(BS!BN50,BS!BI50)</f>
        <v>2.7188369858063697E-2</v>
      </c>
      <c r="BO36" s="61">
        <f>+BO239/AVERAGE(BS!BO50,BS!BJ50)</f>
        <v>0.11642894076998042</v>
      </c>
      <c r="BP36" s="61">
        <f>+BP239/AVERAGE(BS!BP50,BS!BK50)</f>
        <v>4.1295974196472005E-2</v>
      </c>
      <c r="BQ36" s="61">
        <f>+BQ239/AVERAGE(BS!BQ50,BS!BL50)</f>
        <v>3.994904794831703E-2</v>
      </c>
      <c r="BR36" s="61">
        <f>+BR239/AVERAGE(BS!BR50,BS!BM50)</f>
        <v>2.1179527000023728E-2</v>
      </c>
      <c r="BS36" s="61">
        <f>+BS239/AVERAGE(BS!BS50,BS!BN50)</f>
        <v>7.9293754607319186E-3</v>
      </c>
      <c r="BT36" s="61">
        <f>+BT239/AVERAGE(BS!BT50,BS!BO50)</f>
        <v>0.1095076734600197</v>
      </c>
      <c r="BU36" s="61">
        <f>+BU239/AVERAGE(BS!BU50,BS!BP50)</f>
        <v>3.3933779430318577E-2</v>
      </c>
      <c r="BV36" s="61">
        <f>+BV239/AVERAGE(BS!BV50,BS!BQ50)</f>
        <v>3.0527357194884797E-2</v>
      </c>
      <c r="BW36" s="61">
        <f>+BW239/AVERAGE(BS!BW50,BS!BR50)</f>
        <v>3.0242310031132549E-2</v>
      </c>
      <c r="BX36" s="61">
        <f>+BX239/AVERAGE(BS!BX50,BS!BS50)</f>
        <v>1.6805417834127284E-2</v>
      </c>
      <c r="BY36" s="61">
        <f>+BY239/AVERAGE(BS!BY50,BS!BT50)</f>
        <v>0.11022736715566159</v>
      </c>
      <c r="BZ36" s="61">
        <f>+BZ239/AVERAGE(BS!BZ50,BS!BU50)</f>
        <v>3.13174871060901E-2</v>
      </c>
      <c r="CA36" s="61">
        <f>+CA239/AVERAGE(BS!CA50,BS!BV50)</f>
        <v>3.5678076647352883E-2</v>
      </c>
      <c r="CB36" s="61">
        <f>+CB239/AVERAGE(BS!CB50,BS!BW50)</f>
        <v>2.8664519041418302E-2</v>
      </c>
      <c r="CC36" s="61">
        <f>+CC239/AVERAGE(BS!CC50,BS!BX50)</f>
        <v>9.8040197492956435E-3</v>
      </c>
      <c r="CD36" s="61">
        <f>+CD239/AVERAGE(BS!CD50,BS!BY50)</f>
        <v>0.10340898513468826</v>
      </c>
      <c r="CE36" s="61">
        <f>+CE239/AVERAGE(BS!CE50,BS!BZ50)</f>
        <v>3.3147229738879014E-2</v>
      </c>
      <c r="CF36" s="61">
        <f>+CF239/AVERAGE(BS!CF50,BS!CA50)</f>
        <v>2.8414742201088136E-2</v>
      </c>
      <c r="CG36" s="61">
        <f>+CG239/AVERAGE(BS!CG50,BS!CB50)</f>
        <v>1.9454726766640649E-2</v>
      </c>
      <c r="CH36" s="61">
        <f>+CH239/AVERAGE(BS!CH50,BS!CC50)</f>
        <v>1.3979674896395759E-2</v>
      </c>
      <c r="CI36" s="61">
        <f>+CI239/AVERAGE(BS!CI50,BS!CD50)</f>
        <v>9.3597040561938946E-2</v>
      </c>
      <c r="CJ36" s="61">
        <f>+CJ239/AVERAGE(BS!CJ50,BS!CE50)</f>
        <v>3.2731290069797386E-2</v>
      </c>
      <c r="CK36" s="61">
        <f>+CK239/AVERAGE(BS!CK50,BS!CF50)</f>
        <v>2.3668185225653272E-2</v>
      </c>
      <c r="CL36" s="61">
        <f>+CL239/AVERAGE(BS!CL50,BS!CG50)</f>
        <v>2.5396658718178703E-2</v>
      </c>
      <c r="CM36" s="61">
        <f>+CM239/AVERAGE(BS!CM50,BS!CH50)</f>
        <v>1.5089843740318255E-2</v>
      </c>
      <c r="CN36" s="61">
        <f>+CN239/AVERAGE(BS!CN50,BS!CI50)</f>
        <v>9.4495363343464159E-2</v>
      </c>
      <c r="CO36" s="61">
        <f>+CO239/AVERAGE(BS!CO50,BS!CJ50)</f>
        <v>2.9925742930540625E-2</v>
      </c>
      <c r="CP36" s="61">
        <f>+CP239/AVERAGE(BS!CP50,BS!CK50)</f>
        <v>2.6324159812909174E-2</v>
      </c>
      <c r="CQ36" s="61">
        <f>+CQ239/AVERAGE(BS!CQ50,BS!CL50)</f>
        <v>2.3845820485943921E-2</v>
      </c>
      <c r="CR36" s="61">
        <f>+CR239/AVERAGE(BS!CR50,BS!CM50)</f>
        <v>6.242287805526197E-3</v>
      </c>
      <c r="CS36" s="61">
        <f>+CS239/AVERAGE(BS!CS50,BS!CN50)</f>
        <v>8.3954742419817791E-2</v>
      </c>
      <c r="CT36" s="61">
        <f>+CT239/AVERAGE(BS!CT50,BS!CO50)</f>
        <v>2.4613121758531309E-2</v>
      </c>
      <c r="CU36" s="61">
        <f>+CU239/AVERAGE(BS!CU50,BS!CP50)</f>
        <v>2.2302719926278827E-2</v>
      </c>
      <c r="CV36" s="61">
        <f>+CV239/AVERAGE(BS!CV50,BS!CQ50)</f>
        <v>2.2200909803733678E-2</v>
      </c>
      <c r="CW36" s="61">
        <f>+CW239/AVERAGE(BS!CW50,BS!CR50)</f>
        <v>5.1239912629798432E-3</v>
      </c>
      <c r="CX36" s="61">
        <f>+CX239/AVERAGE(BS!CX50,BS!CS50)</f>
        <v>7.4403829367934035E-2</v>
      </c>
      <c r="CY36" s="61">
        <f>+CY239/AVERAGE(BS!CY50,BS!CT50)</f>
        <v>3.0519866057887101E-2</v>
      </c>
      <c r="CZ36" s="61">
        <f>+CZ239/AVERAGE(BS!CZ50,BS!CU50)</f>
        <v>2.6920724490154223E-2</v>
      </c>
      <c r="DA36" s="61">
        <f>+DA239/AVERAGE(BS!DA50,BS!CV50)</f>
        <v>3.1822600537455864E-2</v>
      </c>
      <c r="DB36" s="61">
        <f>+DB239/AVERAGE(BS!DB50,BS!CW50)</f>
        <v>1.0471320836672184E-2</v>
      </c>
      <c r="DC36" s="61">
        <f>+DC239/AVERAGE(BS!DC50,BS!CX50)</f>
        <v>0.10267020647200234</v>
      </c>
      <c r="DD36" s="61">
        <f>+DD239/AVERAGE(BS!DD50,BS!CY50)</f>
        <v>3.8626286467616448E-2</v>
      </c>
      <c r="DE36" s="61">
        <f>+DE239/AVERAGE(BS!DE50,BS!CZ50)</f>
        <v>3.6163571985320962E-2</v>
      </c>
      <c r="DF36" s="61">
        <f>+DF239/AVERAGE(BS!DF50,BS!DA50)</f>
        <v>3.3400226716932449E-2</v>
      </c>
      <c r="DG36" s="61">
        <f>+DG239/AVERAGE(BS!DG50,BS!DB50)</f>
        <v>1.1651936969283414E-2</v>
      </c>
      <c r="DH36" s="61">
        <f>+DH239/AVERAGE(BS!DH50,BS!DC50)</f>
        <v>0.12047362856607714</v>
      </c>
      <c r="DI36" s="61">
        <f>+DI239/AVERAGE(BS!DI50,BS!DD50)</f>
        <v>3.4924980493190615E-2</v>
      </c>
      <c r="DJ36" s="61">
        <f>+DJ239/AVERAGE(BS!DJ50,BS!DE50)</f>
        <v>3.2886979564781836E-2</v>
      </c>
      <c r="DK36" s="61">
        <f>+DK239/AVERAGE(BS!DK50,BS!DF50)</f>
        <v>3.4600071304561011E-2</v>
      </c>
      <c r="DL36" s="61">
        <f>+DL239/AVERAGE(BS!DL50,BS!DG50)</f>
        <v>1.8862320533554279E-2</v>
      </c>
      <c r="DM36" s="61">
        <f>+DM239/AVERAGE(BS!DM50,BS!DH50)</f>
        <v>0.12115636982644408</v>
      </c>
      <c r="DN36" s="61">
        <v>0</v>
      </c>
      <c r="DO36" s="61">
        <v>0</v>
      </c>
      <c r="DP36" s="61">
        <v>0</v>
      </c>
      <c r="DQ36" s="61">
        <v>0</v>
      </c>
      <c r="DR36" s="61">
        <v>0</v>
      </c>
      <c r="DS36" s="61">
        <v>0</v>
      </c>
      <c r="DT36" s="61">
        <v>0</v>
      </c>
      <c r="DU36" s="61">
        <v>0</v>
      </c>
      <c r="DV36" s="61">
        <v>0</v>
      </c>
      <c r="DW36" s="61">
        <v>0</v>
      </c>
    </row>
    <row r="37" spans="1:127" s="8" customFormat="1">
      <c r="A37" s="7"/>
      <c r="B37" s="21"/>
      <c r="C37" s="21"/>
      <c r="D37" s="21"/>
      <c r="E37" s="2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</row>
    <row r="38" spans="1:127" s="62" customFormat="1">
      <c r="A38" s="7"/>
      <c r="B38" s="63" t="s">
        <v>742</v>
      </c>
      <c r="C38" s="63"/>
      <c r="D38" s="63"/>
      <c r="E38" s="63" t="s">
        <v>1288</v>
      </c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11"/>
      <c r="CU38" s="11"/>
      <c r="CV38" s="11"/>
      <c r="CW38" s="11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</row>
    <row r="39" spans="1:127" s="62" customFormat="1">
      <c r="A39" s="7"/>
      <c r="B39" s="21" t="s">
        <v>743</v>
      </c>
      <c r="C39" s="63"/>
      <c r="D39" s="63"/>
      <c r="E39" s="21" t="s">
        <v>1289</v>
      </c>
      <c r="J39" s="78">
        <v>0</v>
      </c>
      <c r="K39" s="78">
        <v>0</v>
      </c>
      <c r="L39" s="78">
        <v>0</v>
      </c>
      <c r="M39" s="78">
        <v>0</v>
      </c>
      <c r="N39" s="78">
        <v>0</v>
      </c>
      <c r="O39" s="78">
        <v>0</v>
      </c>
      <c r="P39" s="78">
        <v>0</v>
      </c>
      <c r="Q39" s="78">
        <v>0</v>
      </c>
      <c r="R39" s="78">
        <v>0</v>
      </c>
      <c r="S39" s="78">
        <v>0</v>
      </c>
      <c r="T39" s="78">
        <v>0</v>
      </c>
      <c r="U39" s="78">
        <v>0</v>
      </c>
      <c r="V39" s="78">
        <v>0</v>
      </c>
      <c r="W39" s="78">
        <v>0</v>
      </c>
      <c r="X39" s="78">
        <v>0</v>
      </c>
      <c r="Y39" s="78">
        <v>0</v>
      </c>
      <c r="Z39" s="78">
        <v>0</v>
      </c>
      <c r="AA39" s="78">
        <v>0</v>
      </c>
      <c r="AB39" s="78">
        <v>0</v>
      </c>
      <c r="AC39" s="78">
        <v>0</v>
      </c>
      <c r="AD39" s="78">
        <v>0</v>
      </c>
      <c r="AE39" s="78">
        <v>0</v>
      </c>
      <c r="AF39" s="78">
        <v>0</v>
      </c>
      <c r="AG39" s="78">
        <v>0</v>
      </c>
      <c r="AH39" s="78">
        <v>0</v>
      </c>
      <c r="AI39" s="78">
        <v>0</v>
      </c>
      <c r="AJ39" s="78">
        <v>0</v>
      </c>
      <c r="AK39" s="78">
        <v>0</v>
      </c>
      <c r="AL39" s="78">
        <v>0</v>
      </c>
      <c r="AM39" s="78">
        <v>0</v>
      </c>
      <c r="AN39" s="78">
        <v>0</v>
      </c>
      <c r="AO39" s="78">
        <v>0</v>
      </c>
      <c r="AP39" s="78">
        <v>0</v>
      </c>
      <c r="AQ39" s="78">
        <v>0</v>
      </c>
      <c r="AR39" s="78">
        <v>0</v>
      </c>
      <c r="AS39" s="78">
        <v>0</v>
      </c>
      <c r="AT39" s="78">
        <v>0</v>
      </c>
      <c r="AU39" s="78">
        <v>0</v>
      </c>
      <c r="AV39" s="78">
        <v>0</v>
      </c>
      <c r="AW39" s="78">
        <v>0</v>
      </c>
      <c r="AX39" s="78">
        <v>0</v>
      </c>
      <c r="AY39" s="78">
        <v>0</v>
      </c>
      <c r="AZ39" s="78">
        <v>9.8417433419118808E-3</v>
      </c>
      <c r="BA39" s="78">
        <v>5.6607117544056297E-3</v>
      </c>
      <c r="BB39" s="78">
        <v>0</v>
      </c>
      <c r="BC39" s="78">
        <v>9.5635651187905152E-3</v>
      </c>
      <c r="BD39" s="78">
        <v>0</v>
      </c>
      <c r="BE39" s="78">
        <v>1.546460112312348E-2</v>
      </c>
      <c r="BF39" s="78">
        <v>1.1017792913702027E-2</v>
      </c>
      <c r="BG39" s="78">
        <v>0</v>
      </c>
      <c r="BH39" s="78">
        <v>1.0236577860310354E-2</v>
      </c>
      <c r="BI39" s="78">
        <v>0</v>
      </c>
      <c r="BJ39" s="78">
        <v>2.0581549657869569E-2</v>
      </c>
      <c r="BK39" s="78">
        <v>9.2473340214008007E-3</v>
      </c>
      <c r="BL39" s="78">
        <v>0</v>
      </c>
      <c r="BM39" s="78">
        <v>1.3221344958060644E-2</v>
      </c>
      <c r="BN39" s="78">
        <v>0</v>
      </c>
      <c r="BO39" s="78">
        <v>2.3302708229595796E-2</v>
      </c>
      <c r="BP39" s="78">
        <v>1.4513831420169078E-2</v>
      </c>
      <c r="BQ39" s="78">
        <v>0</v>
      </c>
      <c r="BR39" s="78">
        <v>1.3964534203768577E-2</v>
      </c>
      <c r="BS39" s="78">
        <v>0</v>
      </c>
      <c r="BT39" s="78">
        <v>2.8549783128465331E-2</v>
      </c>
      <c r="BU39" s="78">
        <v>1.605195121909897E-2</v>
      </c>
      <c r="BV39" s="78">
        <v>3.4355222958627621E-4</v>
      </c>
      <c r="BW39" s="78">
        <v>1.8649963164178739E-2</v>
      </c>
      <c r="BX39" s="78">
        <v>3.6361217647147964E-5</v>
      </c>
      <c r="BY39" s="78">
        <v>3.4510509508937477E-2</v>
      </c>
      <c r="BZ39" s="78">
        <v>1.7257023241757406E-2</v>
      </c>
      <c r="CA39" s="78">
        <v>3.224828386206063E-4</v>
      </c>
      <c r="CB39" s="78">
        <v>1.7909400194457005E-2</v>
      </c>
      <c r="CC39" s="78">
        <v>2.9864901660576139E-5</v>
      </c>
      <c r="CD39" s="78">
        <v>3.4769565962740903E-2</v>
      </c>
      <c r="CE39" s="78">
        <v>1.6618488382434595E-2</v>
      </c>
      <c r="CF39" s="78">
        <v>2.7666045986834151E-4</v>
      </c>
      <c r="CG39" s="78">
        <v>1.9204559441731831E-2</v>
      </c>
      <c r="CH39" s="78">
        <v>3.1988384562472882E-5</v>
      </c>
      <c r="CI39" s="78">
        <v>3.6287106783739836E-2</v>
      </c>
      <c r="CJ39" s="78">
        <v>2.0002030313387799E-2</v>
      </c>
      <c r="CK39" s="78">
        <v>3.9920598121676542E-4</v>
      </c>
      <c r="CL39" s="78">
        <v>2.3591306659850712E-2</v>
      </c>
      <c r="CM39" s="78">
        <v>2.9595787431513965E-5</v>
      </c>
      <c r="CN39" s="78">
        <v>4.2270769589314992E-2</v>
      </c>
      <c r="CO39" s="78">
        <v>1.8389506553515903E-2</v>
      </c>
      <c r="CP39" s="78">
        <v>3.9752100875164846E-4</v>
      </c>
      <c r="CQ39" s="78">
        <v>1.7773831433580821E-2</v>
      </c>
      <c r="CR39" s="78">
        <v>3.0029381037013526E-5</v>
      </c>
      <c r="CS39" s="78">
        <v>3.5958302962073335E-2</v>
      </c>
      <c r="CT39" s="78">
        <v>1.6917389091093422E-2</v>
      </c>
      <c r="CU39" s="78">
        <v>2.5121352392237442E-4</v>
      </c>
      <c r="CV39" s="78">
        <v>1.5147786503184863E-2</v>
      </c>
      <c r="CW39" s="78">
        <v>1.7007048136475598E-5</v>
      </c>
      <c r="CX39" s="78">
        <v>3.0411390367820482E-2</v>
      </c>
      <c r="CY39" s="78">
        <v>1.467354126640954E-2</v>
      </c>
      <c r="CZ39" s="78">
        <v>1.4912452496414796E-4</v>
      </c>
      <c r="DA39" s="78">
        <v>1.4153313914932131E-2</v>
      </c>
      <c r="DB39" s="78">
        <v>1.0037232070404886E-5</v>
      </c>
      <c r="DC39" s="78">
        <v>2.7655677054147367E-2</v>
      </c>
      <c r="DD39" s="78">
        <v>1.2215694209626737E-2</v>
      </c>
      <c r="DE39" s="78">
        <v>9.6511143985922155E-5</v>
      </c>
      <c r="DF39" s="78">
        <v>1.4582733492188346E-2</v>
      </c>
      <c r="DG39" s="78">
        <v>1.5701804019144419E-5</v>
      </c>
      <c r="DH39" s="78">
        <v>2.6218928429038845E-2</v>
      </c>
      <c r="DI39" s="78">
        <v>1.3702347510920867E-2</v>
      </c>
      <c r="DJ39" s="78">
        <v>0</v>
      </c>
      <c r="DK39" s="78">
        <v>1.7312105955751091E-2</v>
      </c>
      <c r="DL39" s="78">
        <v>0</v>
      </c>
      <c r="DM39" s="78">
        <v>3.1014453466671959E-2</v>
      </c>
      <c r="DN39" s="78">
        <v>1.6751327240781648E-2</v>
      </c>
      <c r="DO39" s="78">
        <v>0</v>
      </c>
      <c r="DP39" s="78">
        <v>1.8426459964859813E-2</v>
      </c>
      <c r="DQ39" s="78">
        <v>0</v>
      </c>
      <c r="DR39" s="78">
        <v>3.5177787205641457E-2</v>
      </c>
      <c r="DS39" s="78">
        <v>1.8426459964859813E-2</v>
      </c>
      <c r="DT39" s="78">
        <v>0</v>
      </c>
      <c r="DU39" s="78">
        <v>2.0101592688937978E-2</v>
      </c>
      <c r="DV39" s="78">
        <v>0</v>
      </c>
      <c r="DW39" s="78">
        <v>3.8528052653797794E-2</v>
      </c>
    </row>
    <row r="40" spans="1:127" s="62" customFormat="1">
      <c r="A40" s="7"/>
      <c r="B40" s="63" t="s">
        <v>644</v>
      </c>
      <c r="C40" s="63"/>
      <c r="D40" s="63"/>
      <c r="E40" s="63" t="s">
        <v>1290</v>
      </c>
      <c r="J40" s="78">
        <v>0</v>
      </c>
      <c r="K40" s="78">
        <v>0</v>
      </c>
      <c r="L40" s="78">
        <v>0</v>
      </c>
      <c r="M40" s="78">
        <v>0</v>
      </c>
      <c r="N40" s="78">
        <v>0</v>
      </c>
      <c r="O40" s="78">
        <v>0</v>
      </c>
      <c r="P40" s="78">
        <v>0</v>
      </c>
      <c r="Q40" s="78">
        <v>0</v>
      </c>
      <c r="R40" s="78">
        <v>0</v>
      </c>
      <c r="S40" s="78">
        <v>0</v>
      </c>
      <c r="T40" s="78">
        <v>0</v>
      </c>
      <c r="U40" s="78">
        <v>0</v>
      </c>
      <c r="V40" s="78">
        <v>0</v>
      </c>
      <c r="W40" s="78">
        <v>0</v>
      </c>
      <c r="X40" s="78">
        <v>0</v>
      </c>
      <c r="Y40" s="78">
        <v>0</v>
      </c>
      <c r="Z40" s="78">
        <v>0</v>
      </c>
      <c r="AA40" s="78">
        <v>0</v>
      </c>
      <c r="AB40" s="78">
        <v>0</v>
      </c>
      <c r="AC40" s="78">
        <v>0</v>
      </c>
      <c r="AD40" s="78">
        <v>0</v>
      </c>
      <c r="AE40" s="78">
        <v>0</v>
      </c>
      <c r="AF40" s="78">
        <v>0</v>
      </c>
      <c r="AG40" s="78">
        <v>0</v>
      </c>
      <c r="AH40" s="78">
        <v>0</v>
      </c>
      <c r="AI40" s="78">
        <v>0</v>
      </c>
      <c r="AJ40" s="78">
        <v>0</v>
      </c>
      <c r="AK40" s="78">
        <v>0</v>
      </c>
      <c r="AL40" s="78">
        <v>0</v>
      </c>
      <c r="AM40" s="78">
        <v>0</v>
      </c>
      <c r="AN40" s="78">
        <v>0</v>
      </c>
      <c r="AO40" s="78">
        <v>0</v>
      </c>
      <c r="AP40" s="78">
        <v>0</v>
      </c>
      <c r="AQ40" s="78">
        <v>0</v>
      </c>
      <c r="AR40" s="78">
        <v>0</v>
      </c>
      <c r="AS40" s="78">
        <v>0</v>
      </c>
      <c r="AT40" s="78">
        <v>0</v>
      </c>
      <c r="AU40" s="78">
        <v>0</v>
      </c>
      <c r="AV40" s="78">
        <v>0</v>
      </c>
      <c r="AW40" s="78">
        <v>0</v>
      </c>
      <c r="AX40" s="78">
        <v>0</v>
      </c>
      <c r="AY40" s="78">
        <v>0</v>
      </c>
      <c r="AZ40" s="78">
        <v>4.390009682713409E-2</v>
      </c>
      <c r="BA40" s="78">
        <v>2.0693838747763409E-3</v>
      </c>
      <c r="BB40" s="78">
        <v>2.933679920558064E-2</v>
      </c>
      <c r="BC40" s="78">
        <v>8.5755540928661716E-4</v>
      </c>
      <c r="BD40" s="78">
        <v>1.837408618563795E-3</v>
      </c>
      <c r="BE40" s="78">
        <v>3.4250399113031571E-2</v>
      </c>
      <c r="BF40" s="78">
        <v>6.1930725483060403E-3</v>
      </c>
      <c r="BG40" s="78">
        <v>4.9198785859720607E-3</v>
      </c>
      <c r="BH40" s="78">
        <v>5.8249042514989307E-3</v>
      </c>
      <c r="BI40" s="78">
        <v>1.7952294044920982E-3</v>
      </c>
      <c r="BJ40" s="78">
        <v>1.8296146045273871E-2</v>
      </c>
      <c r="BK40" s="78">
        <v>7.7424029831765703E-3</v>
      </c>
      <c r="BL40" s="78">
        <v>3.7546720628943552E-3</v>
      </c>
      <c r="BM40" s="78">
        <v>2.5590483947327989E-3</v>
      </c>
      <c r="BN40" s="78">
        <v>6.6916793163384258E-3</v>
      </c>
      <c r="BO40" s="78">
        <v>2.1157508431884308E-2</v>
      </c>
      <c r="BP40" s="78">
        <v>7.092990150679949E-3</v>
      </c>
      <c r="BQ40" s="78">
        <v>2.4746148722764721E-4</v>
      </c>
      <c r="BR40" s="78">
        <v>6.8766377213097477E-3</v>
      </c>
      <c r="BS40" s="78">
        <v>5.1747975036682218E-3</v>
      </c>
      <c r="BT40" s="78">
        <v>1.9166713052938676E-2</v>
      </c>
      <c r="BU40" s="78">
        <v>0</v>
      </c>
      <c r="BV40" s="78">
        <v>0</v>
      </c>
      <c r="BW40" s="78">
        <v>3.4441934595613472E-3</v>
      </c>
      <c r="BX40" s="78">
        <v>0</v>
      </c>
      <c r="BY40" s="78">
        <v>3.3070456481452621E-3</v>
      </c>
      <c r="BZ40" s="78">
        <v>0</v>
      </c>
      <c r="CA40" s="78">
        <v>0</v>
      </c>
      <c r="CB40" s="78">
        <v>5.2573702644886434E-4</v>
      </c>
      <c r="CC40" s="78">
        <v>2.5777238966623434E-3</v>
      </c>
      <c r="CD40" s="78">
        <v>3.2151917591989113E-3</v>
      </c>
      <c r="CE40" s="78">
        <v>0</v>
      </c>
      <c r="CF40" s="78">
        <v>0</v>
      </c>
      <c r="CG40" s="78">
        <v>0</v>
      </c>
      <c r="CH40" s="78">
        <v>0</v>
      </c>
      <c r="CI40" s="78">
        <v>0</v>
      </c>
      <c r="CJ40" s="78">
        <v>0</v>
      </c>
      <c r="CK40" s="78">
        <v>0</v>
      </c>
      <c r="CL40" s="78">
        <v>0</v>
      </c>
      <c r="CM40" s="78">
        <v>0</v>
      </c>
      <c r="CN40" s="78">
        <v>0</v>
      </c>
      <c r="CO40" s="78">
        <v>0</v>
      </c>
      <c r="CP40" s="78">
        <v>0</v>
      </c>
      <c r="CQ40" s="78">
        <v>0</v>
      </c>
      <c r="CR40" s="78">
        <v>0</v>
      </c>
      <c r="CS40" s="78">
        <v>0</v>
      </c>
      <c r="CT40" s="78">
        <v>0</v>
      </c>
      <c r="CU40" s="78">
        <v>3.8784191685785785E-2</v>
      </c>
      <c r="CV40" s="78">
        <v>7.9078564823899435E-3</v>
      </c>
      <c r="CW40" s="78">
        <v>1.1486871551472235E-2</v>
      </c>
      <c r="CX40" s="78">
        <v>5.9115436899400985E-2</v>
      </c>
      <c r="CY40" s="78">
        <v>0</v>
      </c>
      <c r="CZ40" s="78">
        <v>0</v>
      </c>
      <c r="DA40" s="78">
        <v>0</v>
      </c>
      <c r="DB40" s="78">
        <v>2.9393412765719207E-2</v>
      </c>
      <c r="DC40" s="78">
        <v>3.1304813724894652E-2</v>
      </c>
      <c r="DD40" s="78">
        <v>5.1138315352595269E-3</v>
      </c>
      <c r="DE40" s="78">
        <v>5.09072950109882E-3</v>
      </c>
      <c r="DF40" s="78">
        <v>3.9617139765304931E-3</v>
      </c>
      <c r="DG40" s="78">
        <v>0</v>
      </c>
      <c r="DH40" s="78">
        <v>1.398273686840559E-2</v>
      </c>
      <c r="DI40" s="78">
        <v>0</v>
      </c>
      <c r="DJ40" s="78">
        <v>0</v>
      </c>
      <c r="DK40" s="78">
        <v>1.4019467874236087E-2</v>
      </c>
      <c r="DL40" s="78">
        <v>1.4019467874236087E-2</v>
      </c>
      <c r="DM40" s="78">
        <v>2.8038935748472174E-2</v>
      </c>
      <c r="DN40" s="78">
        <v>0</v>
      </c>
      <c r="DO40" s="78">
        <v>0</v>
      </c>
      <c r="DP40" s="78">
        <v>0</v>
      </c>
      <c r="DQ40" s="78">
        <v>0</v>
      </c>
      <c r="DR40" s="78">
        <v>0</v>
      </c>
      <c r="DS40" s="78">
        <v>0</v>
      </c>
      <c r="DT40" s="78">
        <v>0</v>
      </c>
      <c r="DU40" s="78">
        <v>0</v>
      </c>
      <c r="DV40" s="78">
        <v>0</v>
      </c>
      <c r="DW40" s="78">
        <v>0</v>
      </c>
    </row>
    <row r="41" spans="1:127" s="62" customFormat="1">
      <c r="A41" s="7"/>
      <c r="B41" s="21" t="s">
        <v>17</v>
      </c>
      <c r="C41" s="63"/>
      <c r="D41" s="63"/>
      <c r="E41" s="21" t="s">
        <v>1081</v>
      </c>
      <c r="J41" s="78">
        <v>0</v>
      </c>
      <c r="K41" s="78">
        <v>0</v>
      </c>
      <c r="L41" s="78">
        <v>0</v>
      </c>
      <c r="M41" s="78">
        <v>0</v>
      </c>
      <c r="N41" s="78">
        <v>0</v>
      </c>
      <c r="O41" s="78">
        <v>0</v>
      </c>
      <c r="P41" s="78">
        <v>0</v>
      </c>
      <c r="Q41" s="78">
        <v>0</v>
      </c>
      <c r="R41" s="78">
        <v>0</v>
      </c>
      <c r="S41" s="78">
        <v>0</v>
      </c>
      <c r="T41" s="78">
        <v>0</v>
      </c>
      <c r="U41" s="78">
        <v>0</v>
      </c>
      <c r="V41" s="78">
        <v>0</v>
      </c>
      <c r="W41" s="78">
        <v>0</v>
      </c>
      <c r="X41" s="78">
        <v>0</v>
      </c>
      <c r="Y41" s="78">
        <v>0</v>
      </c>
      <c r="Z41" s="78">
        <v>0</v>
      </c>
      <c r="AA41" s="78">
        <v>0</v>
      </c>
      <c r="AB41" s="78">
        <v>0</v>
      </c>
      <c r="AC41" s="78">
        <v>0</v>
      </c>
      <c r="AD41" s="78">
        <v>0</v>
      </c>
      <c r="AE41" s="78">
        <v>0</v>
      </c>
      <c r="AF41" s="78">
        <v>0</v>
      </c>
      <c r="AG41" s="78">
        <v>0</v>
      </c>
      <c r="AH41" s="78">
        <v>0</v>
      </c>
      <c r="AI41" s="78">
        <v>0</v>
      </c>
      <c r="AJ41" s="78">
        <v>0</v>
      </c>
      <c r="AK41" s="78">
        <v>0</v>
      </c>
      <c r="AL41" s="78">
        <v>0</v>
      </c>
      <c r="AM41" s="78">
        <v>0</v>
      </c>
      <c r="AN41" s="78">
        <v>0</v>
      </c>
      <c r="AO41" s="78">
        <v>0</v>
      </c>
      <c r="AP41" s="78">
        <v>0</v>
      </c>
      <c r="AQ41" s="78">
        <v>0</v>
      </c>
      <c r="AR41" s="78">
        <v>0</v>
      </c>
      <c r="AS41" s="78">
        <v>0</v>
      </c>
      <c r="AT41" s="78">
        <v>0</v>
      </c>
      <c r="AU41" s="78">
        <v>0</v>
      </c>
      <c r="AV41" s="78">
        <v>0</v>
      </c>
      <c r="AW41" s="78">
        <v>0</v>
      </c>
      <c r="AX41" s="78">
        <v>0</v>
      </c>
      <c r="AY41" s="78">
        <v>0</v>
      </c>
      <c r="AZ41" s="78">
        <f t="shared" ref="AZ41:DK41" si="19">+AZ39+AZ40</f>
        <v>5.3741840169045971E-2</v>
      </c>
      <c r="BA41" s="78">
        <f t="shared" si="19"/>
        <v>7.7300956291819706E-3</v>
      </c>
      <c r="BB41" s="78">
        <f t="shared" si="19"/>
        <v>2.933679920558064E-2</v>
      </c>
      <c r="BC41" s="78">
        <f t="shared" si="19"/>
        <v>1.0421120528077133E-2</v>
      </c>
      <c r="BD41" s="78">
        <f t="shared" si="19"/>
        <v>1.837408618563795E-3</v>
      </c>
      <c r="BE41" s="78">
        <f t="shared" si="19"/>
        <v>4.9715000236155049E-2</v>
      </c>
      <c r="BF41" s="78">
        <f t="shared" si="19"/>
        <v>1.7210865462008069E-2</v>
      </c>
      <c r="BG41" s="78">
        <f t="shared" si="19"/>
        <v>4.9198785859720607E-3</v>
      </c>
      <c r="BH41" s="78">
        <f t="shared" si="19"/>
        <v>1.6061482111809286E-2</v>
      </c>
      <c r="BI41" s="78">
        <f t="shared" si="19"/>
        <v>1.7952294044920982E-3</v>
      </c>
      <c r="BJ41" s="78">
        <f t="shared" si="19"/>
        <v>3.8877695703143436E-2</v>
      </c>
      <c r="BK41" s="78">
        <f t="shared" si="19"/>
        <v>1.6989737004577371E-2</v>
      </c>
      <c r="BL41" s="78">
        <f t="shared" si="19"/>
        <v>3.7546720628943552E-3</v>
      </c>
      <c r="BM41" s="78">
        <f t="shared" si="19"/>
        <v>1.5780393352793444E-2</v>
      </c>
      <c r="BN41" s="78">
        <f t="shared" si="19"/>
        <v>6.6916793163384258E-3</v>
      </c>
      <c r="BO41" s="78">
        <f t="shared" si="19"/>
        <v>4.4460216661480104E-2</v>
      </c>
      <c r="BP41" s="78">
        <f t="shared" si="19"/>
        <v>2.1606821570849026E-2</v>
      </c>
      <c r="BQ41" s="78">
        <f t="shared" si="19"/>
        <v>2.4746148722764721E-4</v>
      </c>
      <c r="BR41" s="78">
        <f t="shared" si="19"/>
        <v>2.0841171925078325E-2</v>
      </c>
      <c r="BS41" s="78">
        <f t="shared" si="19"/>
        <v>5.1747975036682218E-3</v>
      </c>
      <c r="BT41" s="78">
        <f t="shared" si="19"/>
        <v>4.7716496181404007E-2</v>
      </c>
      <c r="BU41" s="78">
        <f t="shared" si="19"/>
        <v>1.605195121909897E-2</v>
      </c>
      <c r="BV41" s="78">
        <f t="shared" si="19"/>
        <v>3.4355222958627621E-4</v>
      </c>
      <c r="BW41" s="78">
        <f t="shared" si="19"/>
        <v>2.2094156623740084E-2</v>
      </c>
      <c r="BX41" s="78">
        <f t="shared" si="19"/>
        <v>3.6361217647147964E-5</v>
      </c>
      <c r="BY41" s="78">
        <f t="shared" si="19"/>
        <v>3.7817555157082738E-2</v>
      </c>
      <c r="BZ41" s="78">
        <f t="shared" si="19"/>
        <v>1.7257023241757406E-2</v>
      </c>
      <c r="CA41" s="78">
        <f t="shared" si="19"/>
        <v>3.224828386206063E-4</v>
      </c>
      <c r="CB41" s="78">
        <f t="shared" si="19"/>
        <v>1.8435137220905871E-2</v>
      </c>
      <c r="CC41" s="78">
        <f t="shared" si="19"/>
        <v>2.6075887983229196E-3</v>
      </c>
      <c r="CD41" s="78">
        <f t="shared" si="19"/>
        <v>3.7984757721939814E-2</v>
      </c>
      <c r="CE41" s="78">
        <f t="shared" si="19"/>
        <v>1.6618488382434595E-2</v>
      </c>
      <c r="CF41" s="78">
        <f t="shared" si="19"/>
        <v>2.7666045986834151E-4</v>
      </c>
      <c r="CG41" s="78">
        <f t="shared" si="19"/>
        <v>1.9204559441731831E-2</v>
      </c>
      <c r="CH41" s="78">
        <f t="shared" si="19"/>
        <v>3.1988384562472882E-5</v>
      </c>
      <c r="CI41" s="78">
        <f t="shared" si="19"/>
        <v>3.6287106783739836E-2</v>
      </c>
      <c r="CJ41" s="78">
        <f t="shared" si="19"/>
        <v>2.0002030313387799E-2</v>
      </c>
      <c r="CK41" s="78">
        <f t="shared" si="19"/>
        <v>3.9920598121676542E-4</v>
      </c>
      <c r="CL41" s="78">
        <f t="shared" si="19"/>
        <v>2.3591306659850712E-2</v>
      </c>
      <c r="CM41" s="78">
        <f t="shared" si="19"/>
        <v>2.9595787431513965E-5</v>
      </c>
      <c r="CN41" s="78">
        <f t="shared" si="19"/>
        <v>4.2270769589314992E-2</v>
      </c>
      <c r="CO41" s="78">
        <f t="shared" si="19"/>
        <v>1.8389506553515903E-2</v>
      </c>
      <c r="CP41" s="78">
        <f t="shared" si="19"/>
        <v>3.9752100875164846E-4</v>
      </c>
      <c r="CQ41" s="78">
        <f t="shared" si="19"/>
        <v>1.7773831433580821E-2</v>
      </c>
      <c r="CR41" s="78">
        <f t="shared" si="19"/>
        <v>3.0029381037013526E-5</v>
      </c>
      <c r="CS41" s="78">
        <f t="shared" si="19"/>
        <v>3.5958302962073335E-2</v>
      </c>
      <c r="CT41" s="78">
        <f t="shared" si="19"/>
        <v>1.6917389091093422E-2</v>
      </c>
      <c r="CU41" s="78">
        <f t="shared" si="19"/>
        <v>3.9035405209708163E-2</v>
      </c>
      <c r="CV41" s="78">
        <f t="shared" si="19"/>
        <v>2.3055642985574807E-2</v>
      </c>
      <c r="CW41" s="78">
        <f t="shared" si="19"/>
        <v>1.150387859960871E-2</v>
      </c>
      <c r="CX41" s="78">
        <f t="shared" si="19"/>
        <v>8.952682726722147E-2</v>
      </c>
      <c r="CY41" s="78">
        <f t="shared" si="19"/>
        <v>1.467354126640954E-2</v>
      </c>
      <c r="CZ41" s="78">
        <f t="shared" si="19"/>
        <v>1.4912452496414796E-4</v>
      </c>
      <c r="DA41" s="78">
        <f t="shared" si="19"/>
        <v>1.4153313914932131E-2</v>
      </c>
      <c r="DB41" s="78">
        <f t="shared" si="19"/>
        <v>2.9403449997789613E-2</v>
      </c>
      <c r="DC41" s="78">
        <f t="shared" si="19"/>
        <v>5.8960490779042016E-2</v>
      </c>
      <c r="DD41" s="78">
        <f t="shared" si="19"/>
        <v>1.7329525744886262E-2</v>
      </c>
      <c r="DE41" s="78">
        <f t="shared" si="19"/>
        <v>5.1872406450847418E-3</v>
      </c>
      <c r="DF41" s="78">
        <f t="shared" si="19"/>
        <v>1.854444746871884E-2</v>
      </c>
      <c r="DG41" s="78">
        <f t="shared" si="19"/>
        <v>1.5701804019144419E-5</v>
      </c>
      <c r="DH41" s="78">
        <f t="shared" si="19"/>
        <v>4.0201665297444435E-2</v>
      </c>
      <c r="DI41" s="78">
        <f t="shared" si="19"/>
        <v>1.3702347510920867E-2</v>
      </c>
      <c r="DJ41" s="78">
        <f t="shared" si="19"/>
        <v>0</v>
      </c>
      <c r="DK41" s="78">
        <f t="shared" si="19"/>
        <v>3.1331573829987178E-2</v>
      </c>
      <c r="DL41" s="78">
        <f>+DL39+DL40</f>
        <v>1.4019467874236087E-2</v>
      </c>
      <c r="DM41" s="78">
        <f>+DM39+DM40</f>
        <v>5.9053389215144136E-2</v>
      </c>
      <c r="DN41" s="78">
        <f t="shared" ref="DN41:DW41" si="20">+DN39+DN40</f>
        <v>1.6751327240781648E-2</v>
      </c>
      <c r="DO41" s="78">
        <f t="shared" si="20"/>
        <v>0</v>
      </c>
      <c r="DP41" s="78">
        <f t="shared" si="20"/>
        <v>1.8426459964859813E-2</v>
      </c>
      <c r="DQ41" s="78">
        <f t="shared" si="20"/>
        <v>0</v>
      </c>
      <c r="DR41" s="78">
        <f t="shared" si="20"/>
        <v>3.5177787205641457E-2</v>
      </c>
      <c r="DS41" s="78">
        <f t="shared" si="20"/>
        <v>1.8426459964859813E-2</v>
      </c>
      <c r="DT41" s="78">
        <f t="shared" si="20"/>
        <v>0</v>
      </c>
      <c r="DU41" s="78">
        <f t="shared" si="20"/>
        <v>2.0101592688937978E-2</v>
      </c>
      <c r="DV41" s="78">
        <f t="shared" si="20"/>
        <v>0</v>
      </c>
      <c r="DW41" s="78">
        <f t="shared" si="20"/>
        <v>3.8528052653797794E-2</v>
      </c>
    </row>
    <row r="42" spans="1:127" s="62" customFormat="1">
      <c r="A42" s="7"/>
      <c r="B42" s="63"/>
      <c r="C42" s="63"/>
      <c r="D42" s="63"/>
      <c r="E42" s="63"/>
    </row>
    <row r="43" spans="1:127" s="62" customFormat="1">
      <c r="A43" s="7"/>
      <c r="B43" s="63" t="s">
        <v>744</v>
      </c>
      <c r="C43" s="63"/>
      <c r="D43" s="63"/>
      <c r="E43" s="63" t="s">
        <v>744</v>
      </c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35"/>
      <c r="BZ43" s="99"/>
      <c r="CA43" s="99"/>
      <c r="CB43" s="99"/>
      <c r="CC43" s="99"/>
      <c r="CD43" s="74"/>
      <c r="CE43" s="99"/>
      <c r="CF43" s="99"/>
      <c r="CG43" s="99"/>
      <c r="CH43" s="99"/>
      <c r="CI43" s="74"/>
      <c r="CJ43" s="99"/>
      <c r="CK43" s="99"/>
      <c r="CL43" s="99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4"/>
      <c r="DC43" s="74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</row>
    <row r="44" spans="1:127" s="8" customFormat="1">
      <c r="A44" s="21"/>
      <c r="B44" s="21" t="s">
        <v>747</v>
      </c>
      <c r="C44" s="21"/>
      <c r="D44" s="21"/>
      <c r="E44" s="21" t="s">
        <v>747</v>
      </c>
      <c r="J44" s="11">
        <f>+'capex &amp; depre'!J11</f>
        <v>0</v>
      </c>
      <c r="K44" s="11">
        <f>+'capex &amp; depre'!K11</f>
        <v>0</v>
      </c>
      <c r="L44" s="11">
        <f>+'capex &amp; depre'!L11</f>
        <v>0</v>
      </c>
      <c r="M44" s="11">
        <f>+'capex &amp; depre'!M11</f>
        <v>0</v>
      </c>
      <c r="N44" s="11">
        <f>+'capex &amp; depre'!N11</f>
        <v>0</v>
      </c>
      <c r="O44" s="11">
        <f>+'capex &amp; depre'!O11</f>
        <v>0</v>
      </c>
      <c r="P44" s="11">
        <f>+'capex &amp; depre'!P11</f>
        <v>0</v>
      </c>
      <c r="Q44" s="11">
        <f>+'capex &amp; depre'!Q11</f>
        <v>0</v>
      </c>
      <c r="R44" s="11">
        <f>+'capex &amp; depre'!R11</f>
        <v>0</v>
      </c>
      <c r="S44" s="11">
        <f>+'capex &amp; depre'!S11</f>
        <v>0</v>
      </c>
      <c r="T44" s="11">
        <f>+'capex &amp; depre'!T11</f>
        <v>0</v>
      </c>
      <c r="U44" s="11">
        <f>+'capex &amp; depre'!U11</f>
        <v>0</v>
      </c>
      <c r="V44" s="11">
        <f>+'capex &amp; depre'!V11</f>
        <v>0</v>
      </c>
      <c r="W44" s="11">
        <f>+'capex &amp; depre'!W11</f>
        <v>0</v>
      </c>
      <c r="X44" s="11">
        <f>+'capex &amp; depre'!X11</f>
        <v>0</v>
      </c>
      <c r="Y44" s="11">
        <f>+'capex &amp; depre'!Y11</f>
        <v>0</v>
      </c>
      <c r="Z44" s="11">
        <f>+'capex &amp; depre'!Z11</f>
        <v>0</v>
      </c>
      <c r="AA44" s="11">
        <f>+'capex &amp; depre'!AA11</f>
        <v>876000</v>
      </c>
      <c r="AB44" s="11">
        <f>+'capex &amp; depre'!AB11</f>
        <v>0</v>
      </c>
      <c r="AC44" s="11">
        <f>+'capex &amp; depre'!AC11</f>
        <v>0</v>
      </c>
      <c r="AD44" s="11">
        <f>+'capex &amp; depre'!AD11</f>
        <v>0</v>
      </c>
      <c r="AE44" s="11">
        <f>+'capex &amp; depre'!AE11</f>
        <v>0</v>
      </c>
      <c r="AF44" s="11">
        <f>+'capex &amp; depre'!AF11</f>
        <v>1012700</v>
      </c>
      <c r="AG44" s="11">
        <f>+'capex &amp; depre'!AG11</f>
        <v>0</v>
      </c>
      <c r="AH44" s="11">
        <f>+'capex &amp; depre'!AH11</f>
        <v>0</v>
      </c>
      <c r="AI44" s="11">
        <f>+'capex &amp; depre'!AI11</f>
        <v>0</v>
      </c>
      <c r="AJ44" s="11">
        <f>+'capex &amp; depre'!AJ11</f>
        <v>0</v>
      </c>
      <c r="AK44" s="11">
        <f>+'capex &amp; depre'!AK11</f>
        <v>1032200</v>
      </c>
      <c r="AL44" s="11">
        <f>+'capex &amp; depre'!AL11</f>
        <v>0</v>
      </c>
      <c r="AM44" s="11">
        <f>+'capex &amp; depre'!AM11</f>
        <v>0</v>
      </c>
      <c r="AN44" s="11">
        <f>+'capex &amp; depre'!AN11</f>
        <v>0</v>
      </c>
      <c r="AO44" s="11">
        <f>+'capex &amp; depre'!AO11</f>
        <v>0</v>
      </c>
      <c r="AP44" s="11">
        <f>+'capex &amp; depre'!AP11</f>
        <v>854000</v>
      </c>
      <c r="AQ44" s="11">
        <f>+'capex &amp; depre'!AQ11</f>
        <v>0</v>
      </c>
      <c r="AR44" s="11">
        <f>+'capex &amp; depre'!AR11</f>
        <v>0</v>
      </c>
      <c r="AS44" s="11">
        <f>+'capex &amp; depre'!AS11</f>
        <v>0</v>
      </c>
      <c r="AT44" s="11">
        <f>+'capex &amp; depre'!AT11</f>
        <v>0</v>
      </c>
      <c r="AU44" s="11">
        <f>+'capex &amp; depre'!AU11</f>
        <v>805500</v>
      </c>
      <c r="AV44" s="11">
        <f>+'capex &amp; depre'!AV11</f>
        <v>0</v>
      </c>
      <c r="AW44" s="11">
        <f>+'capex &amp; depre'!AW11</f>
        <v>0</v>
      </c>
      <c r="AX44" s="11">
        <f>+'capex &amp; depre'!AX11</f>
        <v>0</v>
      </c>
      <c r="AY44" s="11">
        <f>+'capex &amp; depre'!AY11</f>
        <v>0</v>
      </c>
      <c r="AZ44" s="11">
        <f>+'capex &amp; depre'!AZ11</f>
        <v>861500</v>
      </c>
      <c r="BA44" s="11">
        <f>+'capex &amp; depre'!BA11</f>
        <v>210800</v>
      </c>
      <c r="BB44" s="11">
        <f>+'capex &amp; depre'!BB11</f>
        <v>195100</v>
      </c>
      <c r="BC44" s="11">
        <f>+'capex &amp; depre'!BC11</f>
        <v>202600</v>
      </c>
      <c r="BD44" s="11">
        <f>+'capex &amp; depre'!BD11</f>
        <v>278600</v>
      </c>
      <c r="BE44" s="11">
        <f>+'capex &amp; depre'!BE11</f>
        <v>887100</v>
      </c>
      <c r="BF44" s="11">
        <f>+'capex &amp; depre'!BF11</f>
        <v>214700</v>
      </c>
      <c r="BG44" s="11">
        <f>+'capex &amp; depre'!BG11</f>
        <v>248100</v>
      </c>
      <c r="BH44" s="11">
        <f>+'capex &amp; depre'!BH11</f>
        <v>216500</v>
      </c>
      <c r="BI44" s="11">
        <f>+'capex &amp; depre'!BI11</f>
        <v>280400</v>
      </c>
      <c r="BJ44" s="11">
        <f>+'capex &amp; depre'!BJ11</f>
        <v>934400</v>
      </c>
      <c r="BK44" s="11">
        <f>+'capex &amp; depre'!BK11</f>
        <v>151200</v>
      </c>
      <c r="BL44" s="11">
        <f>+'capex &amp; depre'!BL11</f>
        <v>164600</v>
      </c>
      <c r="BM44" s="11">
        <f>+'capex &amp; depre'!BM11</f>
        <v>172400</v>
      </c>
      <c r="BN44" s="11">
        <f>+'capex &amp; depre'!BN11</f>
        <v>270500</v>
      </c>
      <c r="BO44" s="11">
        <f>+'capex &amp; depre'!BO11</f>
        <v>758700</v>
      </c>
      <c r="BP44" s="11">
        <f>+'capex &amp; depre'!BP11</f>
        <v>163800</v>
      </c>
      <c r="BQ44" s="11">
        <f>+'capex &amp; depre'!BQ11</f>
        <v>172700</v>
      </c>
      <c r="BR44" s="11">
        <f>+'capex &amp; depre'!BR11</f>
        <v>164000</v>
      </c>
      <c r="BS44" s="11">
        <f>+'capex &amp; depre'!BS11</f>
        <v>237100</v>
      </c>
      <c r="BT44" s="11">
        <f>+'capex &amp; depre'!BT11</f>
        <v>737600</v>
      </c>
      <c r="BU44" s="11">
        <f>+'capex &amp; depre'!BU11</f>
        <v>153100</v>
      </c>
      <c r="BV44" s="11">
        <f>+'capex &amp; depre'!BV11</f>
        <v>163000</v>
      </c>
      <c r="BW44" s="11">
        <f>+'capex &amp; depre'!BW11</f>
        <v>168400</v>
      </c>
      <c r="BX44" s="11">
        <f>+'capex &amp; depre'!BX11</f>
        <v>202000</v>
      </c>
      <c r="BY44" s="11">
        <f>+'capex &amp; depre'!BY11</f>
        <v>686500</v>
      </c>
      <c r="BZ44" s="11">
        <f>+'capex &amp; depre'!BZ11</f>
        <v>140900</v>
      </c>
      <c r="CA44" s="11">
        <f>+'capex &amp; depre'!CA11</f>
        <v>168900</v>
      </c>
      <c r="CB44" s="11">
        <f>+'capex &amp; depre'!CB11</f>
        <v>158500</v>
      </c>
      <c r="CC44" s="11">
        <f>+'capex &amp; depre'!CC11</f>
        <v>200200</v>
      </c>
      <c r="CD44" s="11">
        <f>+'capex &amp; depre'!CD11</f>
        <v>668500</v>
      </c>
      <c r="CE44" s="11">
        <f>+'capex &amp; depre'!CE11</f>
        <v>136700</v>
      </c>
      <c r="CF44" s="11">
        <f>+'capex &amp; depre'!CF11</f>
        <v>174900</v>
      </c>
      <c r="CG44" s="11">
        <f>+'capex &amp; depre'!CG11</f>
        <v>189700</v>
      </c>
      <c r="CH44" s="11">
        <f>+'capex &amp; depre'!CH11</f>
        <v>225500</v>
      </c>
      <c r="CI44" s="11">
        <f>+'capex &amp; depre'!CI11</f>
        <v>726800</v>
      </c>
      <c r="CJ44" s="11">
        <f>+'capex &amp; depre'!CJ11</f>
        <v>177400</v>
      </c>
      <c r="CK44" s="11">
        <f>+'capex &amp; depre'!CK11</f>
        <v>183600</v>
      </c>
      <c r="CL44" s="11">
        <f>+'capex &amp; depre'!CL11</f>
        <v>179400</v>
      </c>
      <c r="CM44" s="11">
        <f>+'capex &amp; depre'!CM11</f>
        <v>213300</v>
      </c>
      <c r="CN44" s="11">
        <f>+'capex &amp; depre'!CN11</f>
        <v>753700</v>
      </c>
      <c r="CO44" s="11">
        <f>+'capex &amp; depre'!CO11</f>
        <v>145400</v>
      </c>
      <c r="CP44" s="11">
        <f>+'capex &amp; depre'!CP11</f>
        <v>156400</v>
      </c>
      <c r="CQ44" s="11">
        <f>+'capex &amp; depre'!CQ11</f>
        <v>170500</v>
      </c>
      <c r="CR44" s="11">
        <f>+'capex &amp; depre'!CR11</f>
        <v>230800</v>
      </c>
      <c r="CS44" s="11">
        <f>+'capex &amp; depre'!CS11</f>
        <v>703100</v>
      </c>
      <c r="CT44" s="11">
        <f>+'capex &amp; depre'!CT11</f>
        <v>148500</v>
      </c>
      <c r="CU44" s="11">
        <f>+'capex &amp; depre'!CU11</f>
        <v>144000</v>
      </c>
      <c r="CV44" s="11">
        <f>+'capex &amp; depre'!CV11</f>
        <v>146800</v>
      </c>
      <c r="CW44" s="11">
        <f>+'capex &amp; depre'!CW11</f>
        <v>222500</v>
      </c>
      <c r="CX44" s="11">
        <f>+'capex &amp; depre'!CX11</f>
        <v>661800</v>
      </c>
      <c r="CY44" s="11">
        <f>+'capex &amp; depre'!CY11</f>
        <v>93100</v>
      </c>
      <c r="CZ44" s="11">
        <f>+'capex &amp; depre'!CZ11</f>
        <v>126400</v>
      </c>
      <c r="DA44" s="11">
        <f>+'capex &amp; depre'!DA11</f>
        <v>143000</v>
      </c>
      <c r="DB44" s="11">
        <f>+'capex &amp; depre'!DB11</f>
        <v>232700</v>
      </c>
      <c r="DC44" s="11">
        <f>+'capex &amp; depre'!DC11</f>
        <v>595200</v>
      </c>
      <c r="DD44" s="11">
        <f>+'capex &amp; depre'!DD11</f>
        <v>97100</v>
      </c>
      <c r="DE44" s="11">
        <f>+'capex &amp; depre'!DE11</f>
        <v>148900</v>
      </c>
      <c r="DF44" s="11">
        <f>+'capex &amp; depre'!DF11</f>
        <v>153300</v>
      </c>
      <c r="DG44" s="11">
        <f>+'capex &amp; depre'!DG11</f>
        <v>197700</v>
      </c>
      <c r="DH44" s="11">
        <f>+'capex &amp; depre'!DH11</f>
        <v>597000</v>
      </c>
      <c r="DI44" s="11">
        <f>+'capex &amp; depre'!DI11</f>
        <v>120900</v>
      </c>
      <c r="DJ44" s="11">
        <f>+'capex &amp; depre'!DJ11</f>
        <v>146700</v>
      </c>
      <c r="DK44" s="11">
        <f>+'capex &amp; depre'!DK11</f>
        <v>149000</v>
      </c>
      <c r="DL44" s="11">
        <f>+'capex &amp; depre'!DL11</f>
        <v>162500</v>
      </c>
      <c r="DM44" s="11">
        <f>+'capex &amp; depre'!DM11</f>
        <v>579100</v>
      </c>
      <c r="DN44" s="11">
        <f>+'capex &amp; depre'!DN11</f>
        <v>134000</v>
      </c>
      <c r="DO44" s="11">
        <f>+'capex &amp; depre'!DO11</f>
        <v>134000</v>
      </c>
      <c r="DP44" s="11">
        <f>+'capex &amp; depre'!DP11</f>
        <v>134000</v>
      </c>
      <c r="DQ44" s="11">
        <f>+'capex &amp; depre'!DQ11</f>
        <v>162500</v>
      </c>
      <c r="DR44" s="11">
        <f>+'capex &amp; depre'!DR11</f>
        <v>564500</v>
      </c>
      <c r="DS44" s="11">
        <f>+'capex &amp; depre'!DS11</f>
        <v>139000</v>
      </c>
      <c r="DT44" s="11">
        <f>+'capex &amp; depre'!DT11</f>
        <v>139000</v>
      </c>
      <c r="DU44" s="11">
        <f>+'capex &amp; depre'!DU11</f>
        <v>139000</v>
      </c>
      <c r="DV44" s="11">
        <f>+'capex &amp; depre'!DV11</f>
        <v>187500</v>
      </c>
      <c r="DW44" s="11">
        <f>+'capex &amp; depre'!DW11</f>
        <v>604500</v>
      </c>
    </row>
    <row r="45" spans="1:127" s="8" customFormat="1">
      <c r="A45" s="7"/>
      <c r="B45" s="21" t="s">
        <v>745</v>
      </c>
      <c r="C45" s="21"/>
      <c r="D45" s="21"/>
      <c r="E45" s="21" t="s">
        <v>745</v>
      </c>
      <c r="I45" s="35"/>
      <c r="AZ45" s="61"/>
      <c r="BA45" s="103" t="e">
        <f>+BA44/AV44-1</f>
        <v>#DIV/0!</v>
      </c>
      <c r="BB45" s="103" t="e">
        <f>+BB44/AW44-1</f>
        <v>#DIV/0!</v>
      </c>
      <c r="BC45" s="103" t="e">
        <f>+BC44/AX44-1</f>
        <v>#DIV/0!</v>
      </c>
      <c r="BD45" s="103" t="e">
        <f>+BD44/AY44-1</f>
        <v>#DIV/0!</v>
      </c>
      <c r="BE45" s="61"/>
      <c r="BF45" s="61">
        <f>+BF44/BA44-1</f>
        <v>1.8500948766603464E-2</v>
      </c>
      <c r="BG45" s="61">
        <f>+BG44/BB44-1</f>
        <v>0.27165556125064061</v>
      </c>
      <c r="BH45" s="61">
        <f>+BH44/BC44-1</f>
        <v>6.8608094768015881E-2</v>
      </c>
      <c r="BI45" s="61">
        <f>+BI44/BD44-1</f>
        <v>6.4608758076094563E-3</v>
      </c>
      <c r="BJ45" s="61"/>
      <c r="BK45" s="61">
        <f t="shared" ref="BK45:DC45" si="21">+BK44/BF44-1</f>
        <v>-0.29576152771308806</v>
      </c>
      <c r="BL45" s="61">
        <f t="shared" si="21"/>
        <v>-0.3365578395808142</v>
      </c>
      <c r="BM45" s="61">
        <f t="shared" si="21"/>
        <v>-0.20369515011547346</v>
      </c>
      <c r="BN45" s="61">
        <f t="shared" si="21"/>
        <v>-3.5306704707560588E-2</v>
      </c>
      <c r="BO45" s="61">
        <f t="shared" si="21"/>
        <v>-0.18803510273972601</v>
      </c>
      <c r="BP45" s="61">
        <f t="shared" si="21"/>
        <v>8.3333333333333259E-2</v>
      </c>
      <c r="BQ45" s="61">
        <f t="shared" si="21"/>
        <v>4.9210206561360881E-2</v>
      </c>
      <c r="BR45" s="61">
        <f t="shared" si="21"/>
        <v>-4.8723897911832958E-2</v>
      </c>
      <c r="BS45" s="61">
        <f t="shared" si="21"/>
        <v>-0.12347504621072092</v>
      </c>
      <c r="BT45" s="61">
        <f t="shared" si="21"/>
        <v>-2.7810728878344571E-2</v>
      </c>
      <c r="BU45" s="61">
        <f t="shared" si="21"/>
        <v>-6.5323565323565314E-2</v>
      </c>
      <c r="BV45" s="61">
        <f t="shared" si="21"/>
        <v>-5.6166763173132628E-2</v>
      </c>
      <c r="BW45" s="61">
        <f t="shared" si="21"/>
        <v>2.6829268292682951E-2</v>
      </c>
      <c r="BX45" s="61">
        <f t="shared" si="21"/>
        <v>-0.14803880219316745</v>
      </c>
      <c r="BY45" s="61">
        <f t="shared" si="21"/>
        <v>-6.9278741865509752E-2</v>
      </c>
      <c r="BZ45" s="61">
        <f t="shared" si="21"/>
        <v>-7.9686479425212231E-2</v>
      </c>
      <c r="CA45" s="61">
        <f t="shared" si="21"/>
        <v>3.6196319018404921E-2</v>
      </c>
      <c r="CB45" s="61">
        <f t="shared" si="21"/>
        <v>-5.8788598574821882E-2</v>
      </c>
      <c r="CC45" s="61">
        <f t="shared" si="21"/>
        <v>-8.9108910891089188E-3</v>
      </c>
      <c r="CD45" s="61">
        <f t="shared" si="21"/>
        <v>-2.6219956300072789E-2</v>
      </c>
      <c r="CE45" s="61">
        <f t="shared" si="21"/>
        <v>-2.9808374733853782E-2</v>
      </c>
      <c r="CF45" s="61">
        <f t="shared" si="21"/>
        <v>3.5523978685612745E-2</v>
      </c>
      <c r="CG45" s="61">
        <f t="shared" si="21"/>
        <v>0.19684542586750786</v>
      </c>
      <c r="CH45" s="61">
        <f t="shared" si="21"/>
        <v>0.12637362637362637</v>
      </c>
      <c r="CI45" s="61">
        <f t="shared" si="21"/>
        <v>8.7210172026926047E-2</v>
      </c>
      <c r="CJ45" s="61">
        <f t="shared" si="21"/>
        <v>0.29773226042428669</v>
      </c>
      <c r="CK45" s="61">
        <f t="shared" si="21"/>
        <v>4.9742710120068701E-2</v>
      </c>
      <c r="CL45" s="61">
        <f t="shared" si="21"/>
        <v>-5.4296257248286794E-2</v>
      </c>
      <c r="CM45" s="61">
        <f t="shared" si="21"/>
        <v>-5.4101995565410177E-2</v>
      </c>
      <c r="CN45" s="61">
        <f t="shared" si="21"/>
        <v>3.7011557512383053E-2</v>
      </c>
      <c r="CO45" s="61">
        <f t="shared" si="21"/>
        <v>-0.18038331454340473</v>
      </c>
      <c r="CP45" s="61">
        <f t="shared" si="21"/>
        <v>-0.14814814814814814</v>
      </c>
      <c r="CQ45" s="61">
        <f t="shared" si="21"/>
        <v>-4.9609810479375738E-2</v>
      </c>
      <c r="CR45" s="61">
        <f t="shared" si="21"/>
        <v>8.2044069385841523E-2</v>
      </c>
      <c r="CS45" s="61">
        <f t="shared" si="21"/>
        <v>-6.7135465039140252E-2</v>
      </c>
      <c r="CT45" s="61">
        <f t="shared" si="21"/>
        <v>2.1320495185694677E-2</v>
      </c>
      <c r="CU45" s="61">
        <f t="shared" si="21"/>
        <v>-7.9283887468030723E-2</v>
      </c>
      <c r="CV45" s="61">
        <f t="shared" si="21"/>
        <v>-0.13900293255131968</v>
      </c>
      <c r="CW45" s="61">
        <f t="shared" si="21"/>
        <v>-3.5961871750433305E-2</v>
      </c>
      <c r="CX45" s="61">
        <f t="shared" si="21"/>
        <v>-5.8739866306357524E-2</v>
      </c>
      <c r="CY45" s="61">
        <f t="shared" si="21"/>
        <v>-0.3730639730639731</v>
      </c>
      <c r="CZ45" s="61">
        <f t="shared" si="21"/>
        <v>-0.12222222222222223</v>
      </c>
      <c r="DA45" s="61">
        <f t="shared" si="21"/>
        <v>-2.5885558583106261E-2</v>
      </c>
      <c r="DB45" s="61">
        <f t="shared" si="21"/>
        <v>4.5842696629213586E-2</v>
      </c>
      <c r="DC45" s="61">
        <f t="shared" si="21"/>
        <v>-0.10063463281958296</v>
      </c>
      <c r="DD45" s="61">
        <f t="shared" ref="DD45:DW45" si="22">+DD44/CY44-1</f>
        <v>4.2964554242749697E-2</v>
      </c>
      <c r="DE45" s="61">
        <f t="shared" si="22"/>
        <v>0.178006329113924</v>
      </c>
      <c r="DF45" s="61">
        <f t="shared" si="22"/>
        <v>7.2027972027971954E-2</v>
      </c>
      <c r="DG45" s="61">
        <f t="shared" si="22"/>
        <v>-0.15040825096691024</v>
      </c>
      <c r="DH45" s="61">
        <f t="shared" si="22"/>
        <v>3.0241935483870108E-3</v>
      </c>
      <c r="DI45" s="61">
        <f t="shared" si="22"/>
        <v>0.2451081359423275</v>
      </c>
      <c r="DJ45" s="61">
        <f t="shared" si="22"/>
        <v>-1.4775016789791762E-2</v>
      </c>
      <c r="DK45" s="61">
        <f t="shared" si="22"/>
        <v>-2.8049575994781528E-2</v>
      </c>
      <c r="DL45" s="61">
        <f t="shared" si="22"/>
        <v>-0.17804754678806267</v>
      </c>
      <c r="DM45" s="61">
        <f t="shared" si="22"/>
        <v>-2.9983249581239546E-2</v>
      </c>
      <c r="DN45" s="61">
        <f t="shared" si="22"/>
        <v>0.10835401157981805</v>
      </c>
      <c r="DO45" s="61">
        <f t="shared" si="22"/>
        <v>-8.6571233810497583E-2</v>
      </c>
      <c r="DP45" s="61">
        <f t="shared" si="22"/>
        <v>-0.10067114093959728</v>
      </c>
      <c r="DQ45" s="61">
        <f t="shared" si="22"/>
        <v>0</v>
      </c>
      <c r="DR45" s="61">
        <f t="shared" si="22"/>
        <v>-2.5211535140735597E-2</v>
      </c>
      <c r="DS45" s="61">
        <f t="shared" si="22"/>
        <v>3.7313432835820892E-2</v>
      </c>
      <c r="DT45" s="61">
        <f t="shared" si="22"/>
        <v>3.7313432835820892E-2</v>
      </c>
      <c r="DU45" s="61">
        <f t="shared" si="22"/>
        <v>3.7313432835820892E-2</v>
      </c>
      <c r="DV45" s="61">
        <f t="shared" si="22"/>
        <v>0.15384615384615374</v>
      </c>
      <c r="DW45" s="61">
        <f t="shared" si="22"/>
        <v>7.085916740478293E-2</v>
      </c>
    </row>
    <row r="46" spans="1:127" s="8" customFormat="1">
      <c r="A46" s="7"/>
      <c r="B46" s="21" t="s">
        <v>746</v>
      </c>
      <c r="C46" s="21"/>
      <c r="D46" s="21"/>
      <c r="E46" s="21"/>
      <c r="I46" s="61"/>
      <c r="J46" s="103" t="e">
        <f t="shared" ref="J46:AO46" si="23">+J44/J14</f>
        <v>#DIV/0!</v>
      </c>
      <c r="K46" s="103" t="e">
        <f t="shared" si="23"/>
        <v>#DIV/0!</v>
      </c>
      <c r="L46" s="103" t="e">
        <f t="shared" si="23"/>
        <v>#DIV/0!</v>
      </c>
      <c r="M46" s="103" t="e">
        <f t="shared" si="23"/>
        <v>#DIV/0!</v>
      </c>
      <c r="N46" s="103" t="e">
        <f t="shared" si="23"/>
        <v>#DIV/0!</v>
      </c>
      <c r="O46" s="103" t="e">
        <f t="shared" si="23"/>
        <v>#DIV/0!</v>
      </c>
      <c r="P46" s="103" t="e">
        <f t="shared" si="23"/>
        <v>#DIV/0!</v>
      </c>
      <c r="Q46" s="103" t="e">
        <f t="shared" si="23"/>
        <v>#DIV/0!</v>
      </c>
      <c r="R46" s="103" t="e">
        <f t="shared" si="23"/>
        <v>#DIV/0!</v>
      </c>
      <c r="S46" s="103" t="e">
        <f t="shared" si="23"/>
        <v>#DIV/0!</v>
      </c>
      <c r="T46" s="103" t="e">
        <f t="shared" si="23"/>
        <v>#DIV/0!</v>
      </c>
      <c r="U46" s="103" t="e">
        <f t="shared" si="23"/>
        <v>#DIV/0!</v>
      </c>
      <c r="V46" s="103" t="e">
        <f t="shared" si="23"/>
        <v>#DIV/0!</v>
      </c>
      <c r="W46" s="103" t="e">
        <f t="shared" si="23"/>
        <v>#DIV/0!</v>
      </c>
      <c r="X46" s="103" t="e">
        <f t="shared" si="23"/>
        <v>#DIV/0!</v>
      </c>
      <c r="Y46" s="103" t="e">
        <f t="shared" si="23"/>
        <v>#DIV/0!</v>
      </c>
      <c r="Z46" s="103" t="e">
        <f t="shared" si="23"/>
        <v>#DIV/0!</v>
      </c>
      <c r="AA46" s="103" t="e">
        <f t="shared" si="23"/>
        <v>#DIV/0!</v>
      </c>
      <c r="AB46" s="103" t="e">
        <f t="shared" si="23"/>
        <v>#DIV/0!</v>
      </c>
      <c r="AC46" s="103" t="e">
        <f t="shared" si="23"/>
        <v>#DIV/0!</v>
      </c>
      <c r="AD46" s="103" t="e">
        <f t="shared" si="23"/>
        <v>#DIV/0!</v>
      </c>
      <c r="AE46" s="103" t="e">
        <f t="shared" si="23"/>
        <v>#DIV/0!</v>
      </c>
      <c r="AF46" s="103" t="e">
        <f t="shared" si="23"/>
        <v>#DIV/0!</v>
      </c>
      <c r="AG46" s="103" t="e">
        <f t="shared" si="23"/>
        <v>#DIV/0!</v>
      </c>
      <c r="AH46" s="103" t="e">
        <f t="shared" si="23"/>
        <v>#DIV/0!</v>
      </c>
      <c r="AI46" s="103" t="e">
        <f t="shared" si="23"/>
        <v>#DIV/0!</v>
      </c>
      <c r="AJ46" s="103" t="e">
        <f t="shared" si="23"/>
        <v>#DIV/0!</v>
      </c>
      <c r="AK46" s="103" t="e">
        <f t="shared" si="23"/>
        <v>#DIV/0!</v>
      </c>
      <c r="AL46" s="103" t="e">
        <f t="shared" si="23"/>
        <v>#DIV/0!</v>
      </c>
      <c r="AM46" s="103" t="e">
        <f t="shared" si="23"/>
        <v>#DIV/0!</v>
      </c>
      <c r="AN46" s="103" t="e">
        <f t="shared" si="23"/>
        <v>#DIV/0!</v>
      </c>
      <c r="AO46" s="103" t="e">
        <f t="shared" si="23"/>
        <v>#DIV/0!</v>
      </c>
      <c r="AP46" s="103" t="e">
        <f t="shared" ref="AP46:BU46" si="24">+AP44/AP14</f>
        <v>#DIV/0!</v>
      </c>
      <c r="AQ46" s="103" t="e">
        <f t="shared" si="24"/>
        <v>#DIV/0!</v>
      </c>
      <c r="AR46" s="103" t="e">
        <f t="shared" si="24"/>
        <v>#DIV/0!</v>
      </c>
      <c r="AS46" s="103" t="e">
        <f t="shared" si="24"/>
        <v>#DIV/0!</v>
      </c>
      <c r="AT46" s="103" t="e">
        <f t="shared" si="24"/>
        <v>#DIV/0!</v>
      </c>
      <c r="AU46" s="103" t="e">
        <f t="shared" si="24"/>
        <v>#DIV/0!</v>
      </c>
      <c r="AV46" s="103" t="e">
        <f t="shared" si="24"/>
        <v>#DIV/0!</v>
      </c>
      <c r="AW46" s="103" t="e">
        <f t="shared" si="24"/>
        <v>#DIV/0!</v>
      </c>
      <c r="AX46" s="103" t="e">
        <f t="shared" si="24"/>
        <v>#DIV/0!</v>
      </c>
      <c r="AY46" s="103" t="e">
        <f t="shared" si="24"/>
        <v>#DIV/0!</v>
      </c>
      <c r="AZ46" s="61">
        <f t="shared" si="24"/>
        <v>0.17782685877058993</v>
      </c>
      <c r="BA46" s="61">
        <f t="shared" si="24"/>
        <v>0.17759056444818871</v>
      </c>
      <c r="BB46" s="61">
        <f t="shared" si="24"/>
        <v>0.16443320691108301</v>
      </c>
      <c r="BC46" s="61">
        <f t="shared" si="24"/>
        <v>0.16760520618501265</v>
      </c>
      <c r="BD46" s="61">
        <f t="shared" si="24"/>
        <v>0.23537880272789333</v>
      </c>
      <c r="BE46" s="61">
        <f t="shared" si="24"/>
        <v>0.18613592643696683</v>
      </c>
      <c r="BF46" s="61">
        <f t="shared" si="24"/>
        <v>0.1762002462043496</v>
      </c>
      <c r="BG46" s="61">
        <f t="shared" si="24"/>
        <v>0.21298459145331722</v>
      </c>
      <c r="BH46" s="61">
        <f t="shared" si="24"/>
        <v>0.17838794970860555</v>
      </c>
      <c r="BI46" s="61">
        <f t="shared" si="24"/>
        <v>0.23541798025813698</v>
      </c>
      <c r="BJ46" s="61">
        <f t="shared" si="24"/>
        <v>0.19515076252696012</v>
      </c>
      <c r="BK46" s="61">
        <f t="shared" si="24"/>
        <v>0.12782145574435708</v>
      </c>
      <c r="BL46" s="61">
        <f t="shared" si="24"/>
        <v>0.14410571721485496</v>
      </c>
      <c r="BM46" s="61">
        <f t="shared" si="24"/>
        <v>0.14403672100905912</v>
      </c>
      <c r="BN46" s="61">
        <f t="shared" si="24"/>
        <v>0.22735047188880755</v>
      </c>
      <c r="BO46" s="61">
        <f t="shared" si="24"/>
        <v>0.16102034306437821</v>
      </c>
      <c r="BP46" s="61">
        <f t="shared" si="24"/>
        <v>0.13997057029034921</v>
      </c>
      <c r="BQ46" s="61">
        <f t="shared" si="24"/>
        <v>0.15735218279458205</v>
      </c>
      <c r="BR46" s="61">
        <f t="shared" si="24"/>
        <v>0.14761795034276168</v>
      </c>
      <c r="BS46" s="61">
        <f t="shared" si="24"/>
        <v>0.22175043489646659</v>
      </c>
      <c r="BT46" s="61">
        <f t="shared" si="24"/>
        <v>0.16582808375936942</v>
      </c>
      <c r="BU46" s="61">
        <f t="shared" si="24"/>
        <v>0.14113200589970501</v>
      </c>
      <c r="BV46" s="61">
        <f t="shared" ref="BV46:DA46" si="25">+BV44/BV14</f>
        <v>0.15361417397040808</v>
      </c>
      <c r="BW46" s="61">
        <f t="shared" si="25"/>
        <v>0.15356556629582346</v>
      </c>
      <c r="BX46" s="61">
        <f t="shared" si="25"/>
        <v>0.19387657164795086</v>
      </c>
      <c r="BY46" s="61">
        <f t="shared" si="25"/>
        <v>0.16023247129119597</v>
      </c>
      <c r="BZ46" s="61">
        <f t="shared" si="25"/>
        <v>0.12936099889827396</v>
      </c>
      <c r="CA46" s="61">
        <f t="shared" si="25"/>
        <v>0.16102583659071409</v>
      </c>
      <c r="CB46" s="61">
        <f t="shared" si="25"/>
        <v>0.14799253034547152</v>
      </c>
      <c r="CC46" s="61">
        <f t="shared" si="25"/>
        <v>0.19720252167060678</v>
      </c>
      <c r="CD46" s="61">
        <f t="shared" si="25"/>
        <v>0.15825107118339132</v>
      </c>
      <c r="CE46" s="61">
        <f t="shared" si="25"/>
        <v>0.13052611477131673</v>
      </c>
      <c r="CF46" s="61">
        <f t="shared" si="25"/>
        <v>0.16411748146757998</v>
      </c>
      <c r="CG46" s="61">
        <f t="shared" si="25"/>
        <v>0.1787598944591029</v>
      </c>
      <c r="CH46" s="61">
        <f t="shared" si="25"/>
        <v>0.21157815725276788</v>
      </c>
      <c r="CI46" s="61">
        <f t="shared" si="25"/>
        <v>0.17141509433962265</v>
      </c>
      <c r="CJ46" s="61">
        <f t="shared" si="25"/>
        <v>0.16544170791051974</v>
      </c>
      <c r="CK46" s="61">
        <f t="shared" si="25"/>
        <v>0.16175655638264413</v>
      </c>
      <c r="CL46" s="61">
        <f t="shared" si="25"/>
        <v>0.15418994413407822</v>
      </c>
      <c r="CM46" s="61">
        <f t="shared" si="25"/>
        <v>0.19403256617847722</v>
      </c>
      <c r="CN46" s="61">
        <f t="shared" si="25"/>
        <v>0.16860920337352631</v>
      </c>
      <c r="CO46" s="61">
        <f t="shared" si="25"/>
        <v>0.13057069451216938</v>
      </c>
      <c r="CP46" s="61">
        <f t="shared" si="25"/>
        <v>0.14409460861361453</v>
      </c>
      <c r="CQ46" s="61">
        <f t="shared" si="25"/>
        <v>0.14640307815691833</v>
      </c>
      <c r="CR46" s="61">
        <f t="shared" si="25"/>
        <v>0.21026949661956254</v>
      </c>
      <c r="CS46" s="61">
        <f t="shared" si="25"/>
        <v>0.15760333542544608</v>
      </c>
      <c r="CT46" s="61">
        <f t="shared" si="25"/>
        <v>0.13810073821121879</v>
      </c>
      <c r="CU46" s="61">
        <f t="shared" si="25"/>
        <v>0.13118649070671257</v>
      </c>
      <c r="CV46" s="61">
        <f t="shared" si="25"/>
        <v>0.12723131485070255</v>
      </c>
      <c r="CW46" s="61">
        <f t="shared" si="25"/>
        <v>0.21057772116102619</v>
      </c>
      <c r="CX46" s="61">
        <f t="shared" si="25"/>
        <v>0.15097869233928002</v>
      </c>
      <c r="CY46" s="61">
        <f t="shared" si="25"/>
        <v>8.6454742660168782E-2</v>
      </c>
      <c r="CZ46" s="61">
        <f t="shared" si="25"/>
        <v>0.11106005238449623</v>
      </c>
      <c r="DA46" s="61">
        <f t="shared" si="25"/>
        <v>0.12238194635220496</v>
      </c>
      <c r="DB46" s="61">
        <f>+DB44/DB14</f>
        <v>0.20347596762572315</v>
      </c>
      <c r="DC46" s="61">
        <f>+DC44/DC14</f>
        <v>0.13147489562854808</v>
      </c>
      <c r="DD46" s="61">
        <f>+DD44/DD14</f>
        <v>8.7582418573606213E-2</v>
      </c>
      <c r="DE46" s="61">
        <f>+DE44/DE14</f>
        <v>0.12622131198958356</v>
      </c>
      <c r="DF46" s="61">
        <f>+DF44/DF14</f>
        <v>0.12977788764265621</v>
      </c>
      <c r="DG46" s="61">
        <f t="shared" ref="DG46:DW46" si="26">+DG44/DG14</f>
        <v>0.17731593717795902</v>
      </c>
      <c r="DH46" s="61">
        <f t="shared" si="26"/>
        <v>0.13021855778039523</v>
      </c>
      <c r="DI46" s="61">
        <f t="shared" si="26"/>
        <v>0.10636089156643465</v>
      </c>
      <c r="DJ46" s="61">
        <f t="shared" si="26"/>
        <v>0.12609213234946517</v>
      </c>
      <c r="DK46" s="61">
        <f t="shared" si="26"/>
        <v>0.12145803950353334</v>
      </c>
      <c r="DL46" s="61">
        <f t="shared" si="26"/>
        <v>0.1336875634889047</v>
      </c>
      <c r="DM46" s="61">
        <f t="shared" si="26"/>
        <v>0.1221090608768049</v>
      </c>
      <c r="DN46" s="61">
        <f t="shared" si="26"/>
        <v>0.11360046874889446</v>
      </c>
      <c r="DO46" s="61">
        <f t="shared" si="26"/>
        <v>0.11142000499139475</v>
      </c>
      <c r="DP46" s="61">
        <f t="shared" si="26"/>
        <v>0.1080124646778971</v>
      </c>
      <c r="DQ46" s="61">
        <f t="shared" si="26"/>
        <v>0.13149785414509332</v>
      </c>
      <c r="DR46" s="61">
        <f t="shared" si="26"/>
        <v>0.11618601164731734</v>
      </c>
      <c r="DS46" s="61">
        <f t="shared" si="26"/>
        <v>0.11718072927457604</v>
      </c>
      <c r="DT46" s="61">
        <f t="shared" si="26"/>
        <v>0.11505226231160709</v>
      </c>
      <c r="DU46" s="61">
        <f t="shared" si="26"/>
        <v>0.11151000042708581</v>
      </c>
      <c r="DV46" s="61">
        <f t="shared" si="26"/>
        <v>0.15169907351704531</v>
      </c>
      <c r="DW46" s="61">
        <f t="shared" si="26"/>
        <v>0.12395237479533058</v>
      </c>
    </row>
    <row r="47" spans="1:127" s="62" customFormat="1">
      <c r="A47" s="7"/>
      <c r="B47" s="63"/>
      <c r="C47" s="63"/>
      <c r="D47" s="63"/>
      <c r="E47" s="63"/>
      <c r="I47" s="64"/>
    </row>
    <row r="48" spans="1:127" s="62" customFormat="1">
      <c r="A48" s="7"/>
      <c r="B48" s="63" t="s">
        <v>748</v>
      </c>
      <c r="C48" s="63"/>
      <c r="D48" s="63"/>
      <c r="E48" s="63" t="s">
        <v>748</v>
      </c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35"/>
      <c r="BZ48" s="99"/>
      <c r="CA48" s="99"/>
      <c r="CB48" s="99"/>
      <c r="CC48" s="99"/>
      <c r="CD48" s="74"/>
      <c r="CE48" s="99"/>
      <c r="CF48" s="99"/>
      <c r="CG48" s="99"/>
      <c r="CH48" s="99"/>
      <c r="CI48" s="74"/>
      <c r="CJ48" s="99"/>
      <c r="CK48" s="99"/>
      <c r="CL48" s="99"/>
      <c r="CM48" s="74"/>
      <c r="CN48" s="74"/>
      <c r="CO48" s="74"/>
      <c r="CP48" s="74"/>
      <c r="CQ48" s="74"/>
      <c r="CR48" s="74"/>
      <c r="CS48" s="74"/>
      <c r="CT48" s="74"/>
      <c r="CU48" s="74"/>
      <c r="CV48" s="74"/>
      <c r="CW48" s="74"/>
      <c r="CX48" s="74"/>
      <c r="CY48" s="74"/>
      <c r="CZ48" s="74"/>
      <c r="DA48" s="74"/>
      <c r="DB48" s="74"/>
      <c r="DC48" s="74"/>
      <c r="DD48" s="74"/>
      <c r="DE48" s="74"/>
      <c r="DF48" s="74"/>
      <c r="DG48" s="74"/>
      <c r="DH48" s="74"/>
      <c r="DI48" s="74"/>
      <c r="DJ48" s="74"/>
      <c r="DK48" s="74"/>
      <c r="DL48" s="74"/>
      <c r="DM48" s="74"/>
      <c r="DN48" s="74"/>
      <c r="DO48" s="74"/>
      <c r="DP48" s="74"/>
      <c r="DQ48" s="74"/>
      <c r="DR48" s="74"/>
      <c r="DS48" s="74"/>
      <c r="DT48" s="74"/>
      <c r="DU48" s="74"/>
      <c r="DV48" s="74"/>
      <c r="DW48" s="74"/>
    </row>
    <row r="49" spans="1:127" s="8" customFormat="1">
      <c r="A49" s="7"/>
      <c r="B49" s="21" t="s">
        <v>749</v>
      </c>
      <c r="C49" s="21"/>
      <c r="D49" s="11"/>
      <c r="E49" s="81" t="str">
        <f>B49</f>
        <v>Subscriber base</v>
      </c>
      <c r="F49" s="11"/>
      <c r="G49" s="11"/>
      <c r="H49" s="11"/>
      <c r="I49" s="11"/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L49" s="11">
        <v>0</v>
      </c>
      <c r="AM49" s="11">
        <v>0</v>
      </c>
      <c r="AN49" s="11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0</v>
      </c>
      <c r="AV49" s="11">
        <v>0</v>
      </c>
      <c r="AW49" s="11">
        <v>0</v>
      </c>
      <c r="AX49" s="11">
        <v>0</v>
      </c>
      <c r="AY49" s="11">
        <v>0</v>
      </c>
      <c r="AZ49" s="11">
        <v>48824.9</v>
      </c>
      <c r="BA49" s="11">
        <v>49429.599999999999</v>
      </c>
      <c r="BB49" s="11">
        <v>49904.2</v>
      </c>
      <c r="BC49" s="11">
        <v>50365.7</v>
      </c>
      <c r="BD49" s="11">
        <v>51143.6</v>
      </c>
      <c r="BE49" s="11">
        <v>51143.6</v>
      </c>
      <c r="BF49" s="11">
        <v>51672.2</v>
      </c>
      <c r="BG49" s="11">
        <v>52102.9</v>
      </c>
      <c r="BH49" s="11">
        <v>52213.8</v>
      </c>
      <c r="BI49" s="11">
        <v>52621.1</v>
      </c>
      <c r="BJ49" s="11">
        <v>52621.1</v>
      </c>
      <c r="BK49" s="11">
        <v>52845.7</v>
      </c>
      <c r="BL49" s="11">
        <v>52941.7</v>
      </c>
      <c r="BM49" s="11">
        <v>53150.5</v>
      </c>
      <c r="BN49" s="11">
        <v>53387.7</v>
      </c>
      <c r="BO49" s="11">
        <v>53387.7</v>
      </c>
      <c r="BP49" s="11">
        <v>53628.7</v>
      </c>
      <c r="BQ49" s="11">
        <v>53937</v>
      </c>
      <c r="BR49" s="11">
        <v>54155.1</v>
      </c>
      <c r="BS49" s="11">
        <v>54600.7</v>
      </c>
      <c r="BT49" s="11">
        <v>54600.7</v>
      </c>
      <c r="BU49" s="11">
        <v>54864</v>
      </c>
      <c r="BV49" s="11">
        <v>55186</v>
      </c>
      <c r="BW49" s="11">
        <v>55436</v>
      </c>
      <c r="BX49" s="11">
        <v>56082</v>
      </c>
      <c r="BY49" s="11">
        <v>56082</v>
      </c>
      <c r="BZ49" s="11">
        <v>56515</v>
      </c>
      <c r="CA49" s="11">
        <v>56895</v>
      </c>
      <c r="CB49" s="11">
        <v>57210</v>
      </c>
      <c r="CC49" s="11">
        <v>58010</v>
      </c>
      <c r="CD49" s="11">
        <v>58010</v>
      </c>
      <c r="CE49" s="11">
        <v>58415</v>
      </c>
      <c r="CF49" s="11">
        <v>58993</v>
      </c>
      <c r="CG49" s="11">
        <v>59624</v>
      </c>
      <c r="CH49" s="11">
        <v>60129</v>
      </c>
      <c r="CI49" s="11">
        <v>60129</v>
      </c>
      <c r="CJ49" s="11">
        <v>60396</v>
      </c>
      <c r="CK49" s="11">
        <v>60787</v>
      </c>
      <c r="CL49" s="11">
        <v>60988</v>
      </c>
      <c r="CM49" s="11">
        <v>61536</v>
      </c>
      <c r="CN49" s="11">
        <v>61536</v>
      </c>
      <c r="CO49" s="11">
        <v>61623</v>
      </c>
      <c r="CP49" s="11">
        <v>61772</v>
      </c>
      <c r="CQ49" s="11">
        <v>62182</v>
      </c>
      <c r="CR49" s="11">
        <v>63105</v>
      </c>
      <c r="CS49" s="11">
        <v>63105</v>
      </c>
      <c r="CT49" s="11">
        <v>63566</v>
      </c>
      <c r="CU49" s="11">
        <v>64295</v>
      </c>
      <c r="CV49" s="11">
        <v>65274</v>
      </c>
      <c r="CW49" s="11">
        <v>66595</v>
      </c>
      <c r="CX49" s="11">
        <v>66595</v>
      </c>
      <c r="CY49" s="11">
        <v>67532</v>
      </c>
      <c r="CZ49" s="11">
        <v>68494</v>
      </c>
      <c r="DA49" s="11">
        <v>69602</v>
      </c>
      <c r="DB49" s="11">
        <v>70964</v>
      </c>
      <c r="DC49" s="11">
        <v>70964</v>
      </c>
      <c r="DD49" s="11">
        <v>71614</v>
      </c>
      <c r="DE49" s="11">
        <v>72943</v>
      </c>
      <c r="DF49" s="11">
        <v>73588</v>
      </c>
      <c r="DG49" s="11">
        <v>74880</v>
      </c>
      <c r="DH49" s="11">
        <v>74880</v>
      </c>
      <c r="DI49" s="11">
        <v>75114</v>
      </c>
      <c r="DJ49" s="11">
        <v>75361</v>
      </c>
      <c r="DK49" s="11">
        <v>75637.639200000005</v>
      </c>
      <c r="DL49" s="11">
        <v>76522.983935600001</v>
      </c>
      <c r="DM49" s="11">
        <v>76522.983935600001</v>
      </c>
      <c r="DN49" s="11">
        <v>76615.913696446136</v>
      </c>
      <c r="DO49" s="11">
        <v>76655.298249910105</v>
      </c>
      <c r="DP49" s="11">
        <v>76622.140081411722</v>
      </c>
      <c r="DQ49" s="11">
        <v>77202.912049824197</v>
      </c>
      <c r="DR49" s="11">
        <v>77202.912049824197</v>
      </c>
      <c r="DS49" s="11">
        <v>77049.586635697473</v>
      </c>
      <c r="DT49" s="11">
        <v>76846.826516231697</v>
      </c>
      <c r="DU49" s="11">
        <v>76575.6177088267</v>
      </c>
      <c r="DV49" s="11">
        <v>76923.502826786193</v>
      </c>
      <c r="DW49" s="11">
        <v>76923.502826786193</v>
      </c>
    </row>
    <row r="50" spans="1:127" s="8" customFormat="1">
      <c r="A50" s="7"/>
      <c r="D50" s="21" t="s">
        <v>745</v>
      </c>
      <c r="E50" s="21" t="s">
        <v>745</v>
      </c>
      <c r="J50" s="103" t="e">
        <f t="shared" ref="J50:BT50" si="27">+J49/E49-1</f>
        <v>#VALUE!</v>
      </c>
      <c r="K50" s="103" t="e">
        <f t="shared" si="27"/>
        <v>#DIV/0!</v>
      </c>
      <c r="L50" s="103" t="e">
        <f t="shared" si="27"/>
        <v>#DIV/0!</v>
      </c>
      <c r="M50" s="103" t="e">
        <f t="shared" si="27"/>
        <v>#DIV/0!</v>
      </c>
      <c r="N50" s="103" t="e">
        <f t="shared" si="27"/>
        <v>#DIV/0!</v>
      </c>
      <c r="O50" s="103" t="e">
        <f t="shared" si="27"/>
        <v>#DIV/0!</v>
      </c>
      <c r="P50" s="103" t="e">
        <f t="shared" si="27"/>
        <v>#DIV/0!</v>
      </c>
      <c r="Q50" s="103" t="e">
        <f t="shared" si="27"/>
        <v>#DIV/0!</v>
      </c>
      <c r="R50" s="103" t="e">
        <f t="shared" si="27"/>
        <v>#DIV/0!</v>
      </c>
      <c r="S50" s="103" t="e">
        <f t="shared" si="27"/>
        <v>#DIV/0!</v>
      </c>
      <c r="T50" s="103" t="e">
        <f t="shared" si="27"/>
        <v>#DIV/0!</v>
      </c>
      <c r="U50" s="103" t="e">
        <f t="shared" si="27"/>
        <v>#DIV/0!</v>
      </c>
      <c r="V50" s="103" t="e">
        <f t="shared" si="27"/>
        <v>#DIV/0!</v>
      </c>
      <c r="W50" s="103" t="e">
        <f t="shared" si="27"/>
        <v>#DIV/0!</v>
      </c>
      <c r="X50" s="103" t="e">
        <f t="shared" si="27"/>
        <v>#DIV/0!</v>
      </c>
      <c r="Y50" s="103" t="e">
        <f t="shared" si="27"/>
        <v>#DIV/0!</v>
      </c>
      <c r="Z50" s="103" t="e">
        <f t="shared" si="27"/>
        <v>#DIV/0!</v>
      </c>
      <c r="AA50" s="103" t="e">
        <f t="shared" si="27"/>
        <v>#DIV/0!</v>
      </c>
      <c r="AB50" s="103" t="e">
        <f t="shared" si="27"/>
        <v>#DIV/0!</v>
      </c>
      <c r="AC50" s="103" t="e">
        <f t="shared" si="27"/>
        <v>#DIV/0!</v>
      </c>
      <c r="AD50" s="103" t="e">
        <f t="shared" si="27"/>
        <v>#DIV/0!</v>
      </c>
      <c r="AE50" s="103" t="e">
        <f t="shared" si="27"/>
        <v>#DIV/0!</v>
      </c>
      <c r="AF50" s="103" t="e">
        <f t="shared" si="27"/>
        <v>#DIV/0!</v>
      </c>
      <c r="AG50" s="103" t="e">
        <f t="shared" si="27"/>
        <v>#DIV/0!</v>
      </c>
      <c r="AH50" s="103" t="e">
        <f t="shared" si="27"/>
        <v>#DIV/0!</v>
      </c>
      <c r="AI50" s="103" t="e">
        <f t="shared" si="27"/>
        <v>#DIV/0!</v>
      </c>
      <c r="AJ50" s="103" t="e">
        <f t="shared" si="27"/>
        <v>#DIV/0!</v>
      </c>
      <c r="AK50" s="103" t="e">
        <f t="shared" si="27"/>
        <v>#DIV/0!</v>
      </c>
      <c r="AL50" s="103" t="e">
        <f t="shared" si="27"/>
        <v>#DIV/0!</v>
      </c>
      <c r="AM50" s="103" t="e">
        <f t="shared" si="27"/>
        <v>#DIV/0!</v>
      </c>
      <c r="AN50" s="103" t="e">
        <f t="shared" si="27"/>
        <v>#DIV/0!</v>
      </c>
      <c r="AO50" s="103" t="e">
        <f t="shared" si="27"/>
        <v>#DIV/0!</v>
      </c>
      <c r="AP50" s="103" t="e">
        <f t="shared" si="27"/>
        <v>#DIV/0!</v>
      </c>
      <c r="AQ50" s="103" t="e">
        <f t="shared" si="27"/>
        <v>#DIV/0!</v>
      </c>
      <c r="AR50" s="103" t="e">
        <f t="shared" si="27"/>
        <v>#DIV/0!</v>
      </c>
      <c r="AS50" s="103" t="e">
        <f t="shared" si="27"/>
        <v>#DIV/0!</v>
      </c>
      <c r="AT50" s="103" t="e">
        <f t="shared" si="27"/>
        <v>#DIV/0!</v>
      </c>
      <c r="AU50" s="103" t="e">
        <f t="shared" si="27"/>
        <v>#DIV/0!</v>
      </c>
      <c r="AV50" s="103" t="e">
        <f t="shared" si="27"/>
        <v>#DIV/0!</v>
      </c>
      <c r="AW50" s="103" t="e">
        <f t="shared" si="27"/>
        <v>#DIV/0!</v>
      </c>
      <c r="AX50" s="103" t="e">
        <f t="shared" si="27"/>
        <v>#DIV/0!</v>
      </c>
      <c r="AY50" s="103" t="e">
        <f t="shared" si="27"/>
        <v>#DIV/0!</v>
      </c>
      <c r="AZ50" s="61"/>
      <c r="BA50" s="103" t="e">
        <f t="shared" si="27"/>
        <v>#DIV/0!</v>
      </c>
      <c r="BB50" s="103" t="e">
        <f t="shared" si="27"/>
        <v>#DIV/0!</v>
      </c>
      <c r="BC50" s="103" t="e">
        <f t="shared" si="27"/>
        <v>#DIV/0!</v>
      </c>
      <c r="BD50" s="103" t="e">
        <f t="shared" si="27"/>
        <v>#DIV/0!</v>
      </c>
      <c r="BE50" s="61">
        <f t="shared" si="27"/>
        <v>4.749011262695868E-2</v>
      </c>
      <c r="BF50" s="61">
        <f t="shared" si="27"/>
        <v>4.5369576124427491E-2</v>
      </c>
      <c r="BG50" s="61">
        <f t="shared" si="27"/>
        <v>4.405841592491222E-2</v>
      </c>
      <c r="BH50" s="61">
        <f t="shared" si="27"/>
        <v>3.6693622842529861E-2</v>
      </c>
      <c r="BI50" s="61">
        <f t="shared" si="27"/>
        <v>2.888924518414826E-2</v>
      </c>
      <c r="BJ50" s="61">
        <f t="shared" si="27"/>
        <v>2.888924518414826E-2</v>
      </c>
      <c r="BK50" s="61">
        <f t="shared" si="27"/>
        <v>2.2710471007621136E-2</v>
      </c>
      <c r="BL50" s="61">
        <f t="shared" si="27"/>
        <v>1.6098911960754414E-2</v>
      </c>
      <c r="BM50" s="61">
        <f t="shared" si="27"/>
        <v>1.7939701764667415E-2</v>
      </c>
      <c r="BN50" s="61">
        <f t="shared" si="27"/>
        <v>1.4568300548639224E-2</v>
      </c>
      <c r="BO50" s="61">
        <f t="shared" si="27"/>
        <v>1.4568300548639224E-2</v>
      </c>
      <c r="BP50" s="61">
        <f t="shared" si="27"/>
        <v>1.4816721133412925E-2</v>
      </c>
      <c r="BQ50" s="61">
        <f t="shared" si="27"/>
        <v>1.8799925200739809E-2</v>
      </c>
      <c r="BR50" s="61">
        <f t="shared" si="27"/>
        <v>1.8901045145389039E-2</v>
      </c>
      <c r="BS50" s="61">
        <f t="shared" si="27"/>
        <v>2.2720589199384911E-2</v>
      </c>
      <c r="BT50" s="61">
        <f t="shared" si="27"/>
        <v>2.2720589199384911E-2</v>
      </c>
      <c r="BU50" s="61">
        <f t="shared" ref="BU50:DC50" si="28">+BU49/BP49-1</f>
        <v>2.3034308122330094E-2</v>
      </c>
      <c r="BV50" s="61">
        <f t="shared" si="28"/>
        <v>2.3156645716298607E-2</v>
      </c>
      <c r="BW50" s="61">
        <f t="shared" si="28"/>
        <v>2.3652435320034471E-2</v>
      </c>
      <c r="BX50" s="61">
        <f t="shared" si="28"/>
        <v>2.7129688813513519E-2</v>
      </c>
      <c r="BY50" s="61">
        <f t="shared" si="28"/>
        <v>2.7129688813513519E-2</v>
      </c>
      <c r="BZ50" s="61">
        <f t="shared" si="28"/>
        <v>3.009259259259256E-2</v>
      </c>
      <c r="CA50" s="61">
        <f t="shared" si="28"/>
        <v>3.0967999130214086E-2</v>
      </c>
      <c r="CB50" s="61">
        <f t="shared" si="28"/>
        <v>3.2000865863337946E-2</v>
      </c>
      <c r="CC50" s="61">
        <f t="shared" si="28"/>
        <v>3.437823187475475E-2</v>
      </c>
      <c r="CD50" s="61">
        <f t="shared" si="28"/>
        <v>3.437823187475475E-2</v>
      </c>
      <c r="CE50" s="61">
        <f t="shared" si="28"/>
        <v>3.3619393081482762E-2</v>
      </c>
      <c r="CF50" s="61">
        <f t="shared" si="28"/>
        <v>3.6874945074259591E-2</v>
      </c>
      <c r="CG50" s="61">
        <f t="shared" si="28"/>
        <v>4.2195420381052173E-2</v>
      </c>
      <c r="CH50" s="61">
        <f t="shared" si="28"/>
        <v>3.6528184795724838E-2</v>
      </c>
      <c r="CI50" s="61">
        <f t="shared" si="28"/>
        <v>3.6528184795724838E-2</v>
      </c>
      <c r="CJ50" s="61">
        <f t="shared" si="28"/>
        <v>3.3912522468544148E-2</v>
      </c>
      <c r="CK50" s="61">
        <f t="shared" si="28"/>
        <v>3.0410387673113659E-2</v>
      </c>
      <c r="CL50" s="61">
        <f t="shared" si="28"/>
        <v>2.2876693948745475E-2</v>
      </c>
      <c r="CM50" s="61">
        <f t="shared" si="28"/>
        <v>2.3399690665070194E-2</v>
      </c>
      <c r="CN50" s="61">
        <f t="shared" si="28"/>
        <v>2.3399690665070194E-2</v>
      </c>
      <c r="CO50" s="61">
        <f t="shared" si="28"/>
        <v>2.0315914961255732E-2</v>
      </c>
      <c r="CP50" s="61">
        <f t="shared" si="28"/>
        <v>1.6204122592001546E-2</v>
      </c>
      <c r="CQ50" s="61">
        <f t="shared" si="28"/>
        <v>1.9577621827244762E-2</v>
      </c>
      <c r="CR50" s="61">
        <f t="shared" si="28"/>
        <v>2.5497269890795593E-2</v>
      </c>
      <c r="CS50" s="61">
        <f t="shared" si="28"/>
        <v>2.5497269890795593E-2</v>
      </c>
      <c r="CT50" s="61">
        <f t="shared" si="28"/>
        <v>3.1530435064829776E-2</v>
      </c>
      <c r="CU50" s="61">
        <f t="shared" si="28"/>
        <v>4.0843747976429423E-2</v>
      </c>
      <c r="CV50" s="61">
        <f t="shared" si="28"/>
        <v>4.9725000804091257E-2</v>
      </c>
      <c r="CW50" s="61">
        <f t="shared" si="28"/>
        <v>5.530465097852777E-2</v>
      </c>
      <c r="CX50" s="61">
        <f t="shared" si="28"/>
        <v>5.530465097852777E-2</v>
      </c>
      <c r="CY50" s="61">
        <f t="shared" si="28"/>
        <v>6.2391844696850551E-2</v>
      </c>
      <c r="CZ50" s="61">
        <f t="shared" si="28"/>
        <v>6.530834435026045E-2</v>
      </c>
      <c r="DA50" s="61">
        <f t="shared" si="28"/>
        <v>6.6305113827864082E-2</v>
      </c>
      <c r="DB50" s="61">
        <f t="shared" si="28"/>
        <v>6.5605525940385823E-2</v>
      </c>
      <c r="DC50" s="61">
        <f t="shared" si="28"/>
        <v>6.5605525940385823E-2</v>
      </c>
      <c r="DD50" s="61">
        <f t="shared" ref="DD50:DW50" si="29">+DD49/CY49-1</f>
        <v>6.0445418468281664E-2</v>
      </c>
      <c r="DE50" s="61">
        <f t="shared" si="29"/>
        <v>6.4954594563027435E-2</v>
      </c>
      <c r="DF50" s="61">
        <f t="shared" si="29"/>
        <v>5.7268469296859248E-2</v>
      </c>
      <c r="DG50" s="61">
        <f t="shared" si="29"/>
        <v>5.5182909644326594E-2</v>
      </c>
      <c r="DH50" s="61">
        <f t="shared" si="29"/>
        <v>5.5182909644326594E-2</v>
      </c>
      <c r="DI50" s="61">
        <f t="shared" si="29"/>
        <v>4.887312536654842E-2</v>
      </c>
      <c r="DJ50" s="61">
        <f t="shared" si="29"/>
        <v>3.3149171270718147E-2</v>
      </c>
      <c r="DK50" s="61">
        <f t="shared" si="29"/>
        <v>2.7852899929336372E-2</v>
      </c>
      <c r="DL50" s="61">
        <f t="shared" si="29"/>
        <v>2.1941558969017061E-2</v>
      </c>
      <c r="DM50" s="61">
        <f t="shared" si="29"/>
        <v>2.1941558969017061E-2</v>
      </c>
      <c r="DN50" s="61">
        <f t="shared" si="29"/>
        <v>1.999512336510012E-2</v>
      </c>
      <c r="DO50" s="61">
        <f t="shared" si="29"/>
        <v>1.7174642718516209E-2</v>
      </c>
      <c r="DP50" s="61">
        <f t="shared" si="29"/>
        <v>1.3016018107182337E-2</v>
      </c>
      <c r="DQ50" s="61">
        <f t="shared" si="29"/>
        <v>8.8852796801077716E-3</v>
      </c>
      <c r="DR50" s="61">
        <f t="shared" si="29"/>
        <v>8.8852796801077716E-3</v>
      </c>
      <c r="DS50" s="61">
        <f t="shared" si="29"/>
        <v>5.6603506807939574E-3</v>
      </c>
      <c r="DT50" s="61">
        <f t="shared" si="29"/>
        <v>2.4985652746034592E-3</v>
      </c>
      <c r="DU50" s="61">
        <f t="shared" si="29"/>
        <v>-6.0716618637368658E-4</v>
      </c>
      <c r="DV50" s="61">
        <f t="shared" si="29"/>
        <v>-3.6191539362878666E-3</v>
      </c>
      <c r="DW50" s="61">
        <f t="shared" si="29"/>
        <v>-3.6191539362878666E-3</v>
      </c>
    </row>
    <row r="51" spans="1:127" s="8" customFormat="1">
      <c r="A51" s="7"/>
      <c r="B51" s="21"/>
      <c r="C51" s="21"/>
      <c r="D51" s="21"/>
      <c r="E51" s="21"/>
      <c r="AZ51" s="11"/>
      <c r="BA51" s="12"/>
      <c r="BB51" s="12"/>
      <c r="BC51" s="12"/>
      <c r="BD51" s="12"/>
      <c r="BE51" s="11"/>
      <c r="BF51" s="12"/>
      <c r="BG51" s="12"/>
      <c r="BH51" s="12"/>
      <c r="BI51" s="12"/>
      <c r="BJ51" s="11"/>
      <c r="BK51" s="12"/>
      <c r="BL51" s="12"/>
      <c r="BM51" s="12"/>
      <c r="BN51" s="12"/>
      <c r="BO51" s="11"/>
      <c r="BP51" s="12"/>
      <c r="BQ51" s="12"/>
      <c r="BR51" s="12"/>
      <c r="BS51" s="12"/>
      <c r="BT51" s="11"/>
      <c r="BU51" s="12"/>
      <c r="BV51" s="12"/>
      <c r="BW51" s="12"/>
      <c r="BX51" s="12"/>
      <c r="BY51" s="11"/>
      <c r="BZ51" s="12"/>
      <c r="CA51" s="12"/>
      <c r="CB51" s="12"/>
      <c r="CC51" s="12"/>
      <c r="CD51" s="11"/>
      <c r="CE51" s="12"/>
      <c r="CF51" s="12"/>
      <c r="CG51" s="12"/>
      <c r="CH51" s="12"/>
      <c r="CI51" s="11"/>
      <c r="CJ51" s="12"/>
      <c r="CK51" s="12"/>
      <c r="CL51" s="12"/>
      <c r="CM51" s="12"/>
      <c r="CN51" s="11"/>
      <c r="CO51" s="12"/>
      <c r="CP51" s="12"/>
      <c r="CQ51" s="12"/>
      <c r="CR51" s="12"/>
      <c r="CS51" s="11"/>
      <c r="CT51" s="12"/>
      <c r="CU51" s="12"/>
      <c r="CV51" s="12"/>
      <c r="CW51" s="12"/>
      <c r="CX51" s="11"/>
      <c r="CY51" s="12"/>
      <c r="CZ51" s="12"/>
      <c r="DA51" s="12"/>
      <c r="DB51" s="12"/>
      <c r="DC51" s="11"/>
      <c r="DD51" s="12"/>
      <c r="DE51" s="12"/>
      <c r="DF51" s="12"/>
      <c r="DG51" s="12"/>
      <c r="DH51" s="11"/>
      <c r="DI51" s="12"/>
      <c r="DJ51" s="12"/>
      <c r="DK51" s="12"/>
      <c r="DL51" s="12"/>
      <c r="DM51" s="11"/>
      <c r="DN51" s="12"/>
      <c r="DO51" s="12"/>
      <c r="DP51" s="12"/>
      <c r="DQ51" s="12"/>
      <c r="DR51" s="11"/>
      <c r="DS51" s="12"/>
      <c r="DT51" s="12"/>
      <c r="DU51" s="12"/>
      <c r="DV51" s="12"/>
      <c r="DW51" s="11"/>
    </row>
    <row r="52" spans="1:127" s="8" customFormat="1">
      <c r="A52" s="7"/>
      <c r="B52" s="21" t="s">
        <v>750</v>
      </c>
      <c r="C52" s="21" t="s">
        <v>261</v>
      </c>
      <c r="D52" s="21"/>
      <c r="E52" s="21" t="s">
        <v>163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7840</v>
      </c>
      <c r="AJ52" s="11">
        <v>7360</v>
      </c>
      <c r="AK52" s="11">
        <v>3800</v>
      </c>
      <c r="AL52" s="11">
        <v>7660</v>
      </c>
      <c r="AM52" s="11">
        <v>7700</v>
      </c>
      <c r="AN52" s="11">
        <v>7750</v>
      </c>
      <c r="AO52" s="11">
        <v>7550</v>
      </c>
      <c r="AP52" s="11">
        <v>7665</v>
      </c>
      <c r="AQ52" s="11">
        <v>7700</v>
      </c>
      <c r="AR52" s="11">
        <v>7700</v>
      </c>
      <c r="AS52" s="11">
        <v>7500</v>
      </c>
      <c r="AT52" s="11">
        <v>7360</v>
      </c>
      <c r="AU52" s="11">
        <v>7565</v>
      </c>
      <c r="AV52" s="11">
        <v>7170</v>
      </c>
      <c r="AW52" s="11">
        <v>7170</v>
      </c>
      <c r="AX52" s="11">
        <v>7170</v>
      </c>
      <c r="AY52" s="11">
        <v>6920</v>
      </c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>
        <f>+'wireless KPI'!BK159</f>
        <v>6625.5999999999995</v>
      </c>
      <c r="BL52" s="11">
        <f>+'wireless KPI'!BL159</f>
        <v>6615.5</v>
      </c>
      <c r="BM52" s="11">
        <f>+'wireless KPI'!BM159</f>
        <v>6352.9</v>
      </c>
      <c r="BN52" s="11">
        <f>+'wireless KPI'!BN159</f>
        <v>6110.5</v>
      </c>
      <c r="BO52" s="11">
        <f>+'wireless KPI'!BO159</f>
        <v>6426.125</v>
      </c>
      <c r="BP52" s="11">
        <f>+'wireless KPI'!BP159</f>
        <v>6007.8</v>
      </c>
      <c r="BQ52" s="11">
        <f>+'wireless KPI'!BQ159</f>
        <v>5977.2</v>
      </c>
      <c r="BR52" s="11">
        <f>+'wireless KPI'!BR159</f>
        <v>5844.6</v>
      </c>
      <c r="BS52" s="11">
        <f>+'wireless KPI'!BS159</f>
        <v>5497.8</v>
      </c>
      <c r="BT52" s="11">
        <f>+'wireless KPI'!BT159</f>
        <v>5831.85</v>
      </c>
      <c r="BU52" s="11">
        <f>+'wireless KPI'!BU159</f>
        <v>5603.2000000000007</v>
      </c>
      <c r="BV52" s="11">
        <f>+'wireless KPI'!BV159</f>
        <v>5582.6</v>
      </c>
      <c r="BW52" s="11">
        <f>+'wireless KPI'!BW159</f>
        <v>5634.1</v>
      </c>
      <c r="BX52" s="11">
        <f>+'wireless KPI'!BX159</f>
        <v>5211.8</v>
      </c>
      <c r="BY52" s="11">
        <f>+'wireless KPI'!BY159</f>
        <v>5507.9250000000002</v>
      </c>
      <c r="BZ52" s="11">
        <f>+'wireless KPI'!BZ159</f>
        <v>5397.6</v>
      </c>
      <c r="CA52" s="11">
        <f>+'wireless KPI'!CA159</f>
        <v>5408</v>
      </c>
      <c r="CB52" s="11">
        <f>+'wireless KPI'!CB159</f>
        <v>5335.2</v>
      </c>
      <c r="CC52" s="11">
        <f>+'wireless KPI'!CC159</f>
        <v>4950.3999999999996</v>
      </c>
      <c r="CD52" s="11">
        <f>+'wireless KPI'!CD159</f>
        <v>5272.8000000000011</v>
      </c>
      <c r="CE52" s="11">
        <f>+'wireless KPI'!CE159</f>
        <v>5113.5</v>
      </c>
      <c r="CF52" s="11">
        <f>+'wireless KPI'!CF159</f>
        <v>5134.5</v>
      </c>
      <c r="CG52" s="11">
        <f>+'wireless KPI'!CG159</f>
        <v>5029.5</v>
      </c>
      <c r="CH52" s="11">
        <f>+'wireless KPI'!CH159</f>
        <v>4830</v>
      </c>
      <c r="CI52" s="11">
        <f>+'wireless KPI'!CI159</f>
        <v>5026.875</v>
      </c>
      <c r="CJ52" s="11">
        <f>+'wireless KPI'!CJ159</f>
        <v>4833.6000000000004</v>
      </c>
      <c r="CK52" s="11">
        <f>+'wireless KPI'!CK159</f>
        <v>4770</v>
      </c>
      <c r="CL52" s="11">
        <f>+'wireless KPI'!CL159</f>
        <v>4738.2000000000007</v>
      </c>
      <c r="CM52" s="11">
        <f>+'wireless KPI'!CM159</f>
        <v>4526.2000000000007</v>
      </c>
      <c r="CN52" s="11">
        <f>+'wireless KPI'!CN159</f>
        <v>4717</v>
      </c>
      <c r="CO52" s="11">
        <f>+'wireless KPI'!CO159</f>
        <v>4504.7000000000007</v>
      </c>
      <c r="CP52" s="11">
        <f>+'wireless KPI'!CP159</f>
        <v>4472.6000000000004</v>
      </c>
      <c r="CQ52" s="11">
        <f>+'wireless KPI'!CQ159</f>
        <v>4387</v>
      </c>
      <c r="CR52" s="11">
        <f>+'wireless KPI'!CR159</f>
        <v>4215.8</v>
      </c>
      <c r="CS52" s="11">
        <f>+'wireless KPI'!CS159</f>
        <v>4395.0249999999996</v>
      </c>
      <c r="CT52" s="11">
        <f>+'wireless KPI'!CT159</f>
        <v>4210</v>
      </c>
      <c r="CU52" s="11">
        <f>+'wireless KPI'!CU159</f>
        <v>4110</v>
      </c>
      <c r="CV52" s="11">
        <f>+'wireless KPI'!CV159</f>
        <v>4040</v>
      </c>
      <c r="CW52" s="11">
        <f>+'wireless KPI'!CW159</f>
        <v>4030</v>
      </c>
      <c r="CX52" s="11">
        <f>+'wireless KPI'!CX159</f>
        <v>4097.5</v>
      </c>
      <c r="CY52" s="11">
        <f>+'wireless KPI'!CY159</f>
        <v>3990</v>
      </c>
      <c r="CZ52" s="11">
        <f>+'wireless KPI'!CZ159</f>
        <v>4150</v>
      </c>
      <c r="DA52" s="11">
        <f>+'wireless KPI'!DA159</f>
        <v>4170</v>
      </c>
      <c r="DB52" s="11">
        <f>+'wireless KPI'!DB159</f>
        <v>4170</v>
      </c>
      <c r="DC52" s="11">
        <f>+'wireless KPI'!DC159</f>
        <v>4220</v>
      </c>
      <c r="DD52" s="11">
        <f>+'wireless KPI'!DD159</f>
        <v>4200</v>
      </c>
      <c r="DE52" s="11">
        <f>+'wireless KPI'!DE159</f>
        <v>4240</v>
      </c>
      <c r="DF52" s="11">
        <f>+'wireless KPI'!DF159</f>
        <v>4240</v>
      </c>
      <c r="DG52" s="11">
        <f>+'wireless KPI'!DG159</f>
        <v>4300</v>
      </c>
      <c r="DH52" s="11">
        <f>+'wireless KPI'!DH159</f>
        <v>4230</v>
      </c>
      <c r="DI52" s="11">
        <f>+'wireless KPI'!DI159</f>
        <v>4300</v>
      </c>
      <c r="DJ52" s="11">
        <f>+'wireless KPI'!DJ159</f>
        <v>4380</v>
      </c>
      <c r="DK52" s="11">
        <f>+'wireless KPI'!DK159</f>
        <v>4430</v>
      </c>
      <c r="DL52" s="11">
        <f>+'wireless KPI'!DL159</f>
        <v>4440</v>
      </c>
      <c r="DM52" s="11">
        <f>+'wireless KPI'!DM159</f>
        <v>4387.5</v>
      </c>
      <c r="DN52" s="11">
        <f>+'wireless KPI'!DN159</f>
        <v>4490</v>
      </c>
      <c r="DO52" s="11">
        <f>+'wireless KPI'!DO159</f>
        <v>4520</v>
      </c>
      <c r="DP52" s="11">
        <f>+'wireless KPI'!DP159</f>
        <v>4540</v>
      </c>
      <c r="DQ52" s="11">
        <f>+'wireless KPI'!DQ159</f>
        <v>4540</v>
      </c>
      <c r="DR52" s="11">
        <f>+'wireless KPI'!DR159</f>
        <v>4522.5</v>
      </c>
      <c r="DS52" s="11">
        <f>+'wireless KPI'!DS159</f>
        <v>4570</v>
      </c>
      <c r="DT52" s="11">
        <f>+'wireless KPI'!DT159</f>
        <v>4600</v>
      </c>
      <c r="DU52" s="11">
        <f>+'wireless KPI'!DU159</f>
        <v>4600</v>
      </c>
      <c r="DV52" s="11">
        <f>+'wireless KPI'!DV159</f>
        <v>4600</v>
      </c>
      <c r="DW52" s="11">
        <f>+'wireless KPI'!DW159</f>
        <v>4592.5</v>
      </c>
    </row>
    <row r="53" spans="1:127" s="8" customFormat="1">
      <c r="A53" s="7"/>
      <c r="D53" s="21" t="s">
        <v>745</v>
      </c>
      <c r="E53" s="21" t="s">
        <v>745</v>
      </c>
      <c r="J53" s="103" t="e">
        <f t="shared" ref="J53:BT53" si="30">+J52/E52-1</f>
        <v>#VALUE!</v>
      </c>
      <c r="K53" s="103" t="e">
        <f t="shared" si="30"/>
        <v>#DIV/0!</v>
      </c>
      <c r="L53" s="103" t="e">
        <f t="shared" si="30"/>
        <v>#DIV/0!</v>
      </c>
      <c r="M53" s="103" t="e">
        <f t="shared" si="30"/>
        <v>#DIV/0!</v>
      </c>
      <c r="N53" s="103" t="e">
        <f t="shared" si="30"/>
        <v>#DIV/0!</v>
      </c>
      <c r="O53" s="103" t="e">
        <f t="shared" si="30"/>
        <v>#DIV/0!</v>
      </c>
      <c r="P53" s="103" t="e">
        <f t="shared" si="30"/>
        <v>#DIV/0!</v>
      </c>
      <c r="Q53" s="103" t="e">
        <f t="shared" si="30"/>
        <v>#DIV/0!</v>
      </c>
      <c r="R53" s="103" t="e">
        <f t="shared" si="30"/>
        <v>#DIV/0!</v>
      </c>
      <c r="S53" s="103" t="e">
        <f t="shared" si="30"/>
        <v>#DIV/0!</v>
      </c>
      <c r="T53" s="103" t="e">
        <f t="shared" si="30"/>
        <v>#DIV/0!</v>
      </c>
      <c r="U53" s="103" t="e">
        <f t="shared" si="30"/>
        <v>#DIV/0!</v>
      </c>
      <c r="V53" s="103" t="e">
        <f t="shared" si="30"/>
        <v>#DIV/0!</v>
      </c>
      <c r="W53" s="103" t="e">
        <f t="shared" si="30"/>
        <v>#DIV/0!</v>
      </c>
      <c r="X53" s="103" t="e">
        <f t="shared" si="30"/>
        <v>#DIV/0!</v>
      </c>
      <c r="Y53" s="103" t="e">
        <f t="shared" si="30"/>
        <v>#DIV/0!</v>
      </c>
      <c r="Z53" s="103" t="e">
        <f t="shared" si="30"/>
        <v>#DIV/0!</v>
      </c>
      <c r="AA53" s="103" t="e">
        <f t="shared" si="30"/>
        <v>#DIV/0!</v>
      </c>
      <c r="AB53" s="103" t="e">
        <f t="shared" si="30"/>
        <v>#DIV/0!</v>
      </c>
      <c r="AC53" s="103" t="e">
        <f t="shared" si="30"/>
        <v>#DIV/0!</v>
      </c>
      <c r="AD53" s="103" t="e">
        <f t="shared" si="30"/>
        <v>#DIV/0!</v>
      </c>
      <c r="AE53" s="103" t="e">
        <f t="shared" si="30"/>
        <v>#DIV/0!</v>
      </c>
      <c r="AF53" s="103" t="e">
        <f t="shared" si="30"/>
        <v>#DIV/0!</v>
      </c>
      <c r="AG53" s="103" t="e">
        <f t="shared" si="30"/>
        <v>#DIV/0!</v>
      </c>
      <c r="AH53" s="103" t="e">
        <f t="shared" si="30"/>
        <v>#DIV/0!</v>
      </c>
      <c r="AI53" s="103" t="e">
        <f t="shared" si="30"/>
        <v>#DIV/0!</v>
      </c>
      <c r="AJ53" s="103" t="e">
        <f t="shared" si="30"/>
        <v>#DIV/0!</v>
      </c>
      <c r="AK53" s="103" t="e">
        <f t="shared" si="30"/>
        <v>#DIV/0!</v>
      </c>
      <c r="AL53" s="103" t="e">
        <f t="shared" si="30"/>
        <v>#DIV/0!</v>
      </c>
      <c r="AM53" s="103" t="e">
        <f t="shared" si="30"/>
        <v>#DIV/0!</v>
      </c>
      <c r="AN53" s="61">
        <f t="shared" si="30"/>
        <v>-1.1479591836734748E-2</v>
      </c>
      <c r="AO53" s="61">
        <f t="shared" si="30"/>
        <v>2.5815217391304435E-2</v>
      </c>
      <c r="AP53" s="61">
        <f t="shared" si="30"/>
        <v>1.017105263157895</v>
      </c>
      <c r="AQ53" s="61">
        <f t="shared" si="30"/>
        <v>5.2219321148825326E-3</v>
      </c>
      <c r="AR53" s="61">
        <f t="shared" si="30"/>
        <v>0</v>
      </c>
      <c r="AS53" s="61">
        <f t="shared" si="30"/>
        <v>-3.2258064516129004E-2</v>
      </c>
      <c r="AT53" s="61">
        <f t="shared" si="30"/>
        <v>-2.5165562913907258E-2</v>
      </c>
      <c r="AU53" s="61">
        <f t="shared" si="30"/>
        <v>-1.3046314416177429E-2</v>
      </c>
      <c r="AV53" s="61">
        <f t="shared" si="30"/>
        <v>-6.8831168831168799E-2</v>
      </c>
      <c r="AW53" s="61">
        <f t="shared" si="30"/>
        <v>-6.8831168831168799E-2</v>
      </c>
      <c r="AX53" s="61">
        <f t="shared" si="30"/>
        <v>-4.4000000000000039E-2</v>
      </c>
      <c r="AY53" s="61">
        <f t="shared" si="30"/>
        <v>-5.9782608695652217E-2</v>
      </c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>
        <f t="shared" si="30"/>
        <v>-9.3244385414151032E-2</v>
      </c>
      <c r="BQ53" s="61">
        <f t="shared" si="30"/>
        <v>-9.6485526415237E-2</v>
      </c>
      <c r="BR53" s="61">
        <f t="shared" si="30"/>
        <v>-8.001070377307995E-2</v>
      </c>
      <c r="BS53" s="61">
        <f t="shared" si="30"/>
        <v>-0.10027002700270027</v>
      </c>
      <c r="BT53" s="61">
        <f t="shared" si="30"/>
        <v>-9.2477970783325869E-2</v>
      </c>
      <c r="BU53" s="61">
        <f t="shared" ref="BU53:DC53" si="31">+BU52/BP52-1</f>
        <v>-6.7345783814374505E-2</v>
      </c>
      <c r="BV53" s="61">
        <f t="shared" si="31"/>
        <v>-6.6017533293180719E-2</v>
      </c>
      <c r="BW53" s="61">
        <f t="shared" si="31"/>
        <v>-3.6016151661362628E-2</v>
      </c>
      <c r="BX53" s="61">
        <f t="shared" si="31"/>
        <v>-5.2020808323329337E-2</v>
      </c>
      <c r="BY53" s="61">
        <f t="shared" si="31"/>
        <v>-5.5544124077265389E-2</v>
      </c>
      <c r="BZ53" s="61">
        <f t="shared" si="31"/>
        <v>-3.669331810394072E-2</v>
      </c>
      <c r="CA53" s="61">
        <f t="shared" si="31"/>
        <v>-3.1275749650700457E-2</v>
      </c>
      <c r="CB53" s="61">
        <f t="shared" si="31"/>
        <v>-5.3051951509557993E-2</v>
      </c>
      <c r="CC53" s="61">
        <f t="shared" si="31"/>
        <v>-5.0155416554741317E-2</v>
      </c>
      <c r="CD53" s="61">
        <f t="shared" si="31"/>
        <v>-4.2688489767017335E-2</v>
      </c>
      <c r="CE53" s="61">
        <f t="shared" si="31"/>
        <v>-5.2634504224099654E-2</v>
      </c>
      <c r="CF53" s="61">
        <f t="shared" si="31"/>
        <v>-5.0573224852071053E-2</v>
      </c>
      <c r="CG53" s="61">
        <f t="shared" si="31"/>
        <v>-5.7298695456590165E-2</v>
      </c>
      <c r="CH53" s="61">
        <f t="shared" si="31"/>
        <v>-2.4321266968325705E-2</v>
      </c>
      <c r="CI53" s="61">
        <f t="shared" si="31"/>
        <v>-4.6640304961311108E-2</v>
      </c>
      <c r="CJ53" s="61">
        <f t="shared" si="31"/>
        <v>-5.473745966559096E-2</v>
      </c>
      <c r="CK53" s="61">
        <f t="shared" si="31"/>
        <v>-7.0990359333917619E-2</v>
      </c>
      <c r="CL53" s="61">
        <f t="shared" si="31"/>
        <v>-5.7918282135400956E-2</v>
      </c>
      <c r="CM53" s="61">
        <f t="shared" si="31"/>
        <v>-6.289855072463757E-2</v>
      </c>
      <c r="CN53" s="61">
        <f t="shared" si="31"/>
        <v>-6.1643665299017769E-2</v>
      </c>
      <c r="CO53" s="61">
        <f t="shared" si="31"/>
        <v>-6.8044521681562276E-2</v>
      </c>
      <c r="CP53" s="61">
        <f t="shared" si="31"/>
        <v>-6.2348008385744169E-2</v>
      </c>
      <c r="CQ53" s="61">
        <f t="shared" si="31"/>
        <v>-7.4120974209615609E-2</v>
      </c>
      <c r="CR53" s="61">
        <f t="shared" si="31"/>
        <v>-6.8578498519729636E-2</v>
      </c>
      <c r="CS53" s="61">
        <f t="shared" si="31"/>
        <v>-6.8258426966292252E-2</v>
      </c>
      <c r="CT53" s="61">
        <f t="shared" si="31"/>
        <v>-6.542056074766367E-2</v>
      </c>
      <c r="CU53" s="61">
        <f t="shared" si="31"/>
        <v>-8.1071412601171677E-2</v>
      </c>
      <c r="CV53" s="61">
        <f t="shared" si="31"/>
        <v>-7.9097333029405026E-2</v>
      </c>
      <c r="CW53" s="61">
        <f t="shared" si="31"/>
        <v>-4.4072299444945284E-2</v>
      </c>
      <c r="CX53" s="61">
        <f t="shared" si="31"/>
        <v>-6.7695860660633267E-2</v>
      </c>
      <c r="CY53" s="61">
        <f t="shared" si="31"/>
        <v>-5.2256532066508266E-2</v>
      </c>
      <c r="CZ53" s="61">
        <f t="shared" si="31"/>
        <v>9.7323600973235891E-3</v>
      </c>
      <c r="DA53" s="61">
        <f t="shared" si="31"/>
        <v>3.2178217821782207E-2</v>
      </c>
      <c r="DB53" s="61">
        <f t="shared" si="31"/>
        <v>3.473945409429291E-2</v>
      </c>
      <c r="DC53" s="61">
        <f t="shared" si="31"/>
        <v>2.9896278218425776E-2</v>
      </c>
      <c r="DD53" s="61">
        <f t="shared" ref="DD53:DW53" si="32">+DD52/CY52-1</f>
        <v>5.2631578947368363E-2</v>
      </c>
      <c r="DE53" s="61">
        <f t="shared" si="32"/>
        <v>2.168674698795181E-2</v>
      </c>
      <c r="DF53" s="61">
        <f t="shared" si="32"/>
        <v>1.6786570743405171E-2</v>
      </c>
      <c r="DG53" s="61">
        <f t="shared" si="32"/>
        <v>3.1175059952038398E-2</v>
      </c>
      <c r="DH53" s="61">
        <f t="shared" si="32"/>
        <v>2.3696682464455776E-3</v>
      </c>
      <c r="DI53" s="61">
        <f t="shared" si="32"/>
        <v>2.3809523809523725E-2</v>
      </c>
      <c r="DJ53" s="61">
        <f t="shared" si="32"/>
        <v>3.3018867924528239E-2</v>
      </c>
      <c r="DK53" s="61">
        <f t="shared" si="32"/>
        <v>4.4811320754716943E-2</v>
      </c>
      <c r="DL53" s="61">
        <f t="shared" si="32"/>
        <v>3.2558139534883734E-2</v>
      </c>
      <c r="DM53" s="61">
        <f t="shared" si="32"/>
        <v>3.7234042553191404E-2</v>
      </c>
      <c r="DN53" s="61">
        <f t="shared" si="32"/>
        <v>4.4186046511627941E-2</v>
      </c>
      <c r="DO53" s="61">
        <f t="shared" si="32"/>
        <v>3.1963470319634757E-2</v>
      </c>
      <c r="DP53" s="61">
        <f t="shared" si="32"/>
        <v>2.483069977426644E-2</v>
      </c>
      <c r="DQ53" s="61">
        <f t="shared" si="32"/>
        <v>2.2522522522522515E-2</v>
      </c>
      <c r="DR53" s="61">
        <f t="shared" si="32"/>
        <v>3.076923076923066E-2</v>
      </c>
      <c r="DS53" s="61">
        <f t="shared" si="32"/>
        <v>1.7817371937639104E-2</v>
      </c>
      <c r="DT53" s="61">
        <f t="shared" si="32"/>
        <v>1.7699115044247815E-2</v>
      </c>
      <c r="DU53" s="61">
        <f t="shared" si="32"/>
        <v>1.3215859030837107E-2</v>
      </c>
      <c r="DV53" s="61">
        <f t="shared" si="32"/>
        <v>1.3215859030837107E-2</v>
      </c>
      <c r="DW53" s="61">
        <f t="shared" si="32"/>
        <v>1.5478164731896005E-2</v>
      </c>
    </row>
    <row r="54" spans="1:127" s="8" customFormat="1">
      <c r="A54" s="7"/>
      <c r="B54" s="21"/>
      <c r="C54" s="21" t="s">
        <v>1158</v>
      </c>
      <c r="D54" s="21"/>
      <c r="E54" s="21" t="s">
        <v>1291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6960</v>
      </c>
      <c r="AJ54" s="11">
        <v>6430</v>
      </c>
      <c r="AK54" s="11">
        <v>3347.5</v>
      </c>
      <c r="AL54" s="11">
        <v>6520</v>
      </c>
      <c r="AM54" s="11">
        <v>6460</v>
      </c>
      <c r="AN54" s="11">
        <v>6430</v>
      </c>
      <c r="AO54" s="11">
        <v>6120</v>
      </c>
      <c r="AP54" s="11">
        <v>6382.5</v>
      </c>
      <c r="AQ54" s="11">
        <v>6150</v>
      </c>
      <c r="AR54" s="11">
        <v>6060</v>
      </c>
      <c r="AS54" s="11">
        <v>5840</v>
      </c>
      <c r="AT54" s="11">
        <v>5640</v>
      </c>
      <c r="AU54" s="11">
        <v>5922.5</v>
      </c>
      <c r="AV54" s="11">
        <v>5450</v>
      </c>
      <c r="AW54" s="11">
        <v>5440</v>
      </c>
      <c r="AX54" s="11">
        <v>5350</v>
      </c>
      <c r="AY54" s="11">
        <v>5090</v>
      </c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>
        <f>+'wireless KPI'!BK178</f>
        <v>4484.3999999999996</v>
      </c>
      <c r="BL54" s="11">
        <f>+'wireless KPI'!BL178</f>
        <v>4383.3999999999996</v>
      </c>
      <c r="BM54" s="11">
        <f>+'wireless KPI'!BM178</f>
        <v>4130.8999999999996</v>
      </c>
      <c r="BN54" s="11">
        <f>+'wireless KPI'!BN178</f>
        <v>3817.8</v>
      </c>
      <c r="BO54" s="11">
        <f>+'wireless KPI'!BO178</f>
        <v>4204.125</v>
      </c>
      <c r="BP54" s="11">
        <f>+'wireless KPI'!BP178</f>
        <v>3631.2000000000003</v>
      </c>
      <c r="BQ54" s="11">
        <f>+'wireless KPI'!BQ178</f>
        <v>3519</v>
      </c>
      <c r="BR54" s="11">
        <f>+'wireless KPI'!BR178</f>
        <v>3406.8</v>
      </c>
      <c r="BS54" s="11">
        <f>+'wireless KPI'!BS178</f>
        <v>3029.4</v>
      </c>
      <c r="BT54" s="11">
        <f>+'wireless KPI'!BT178</f>
        <v>3396.6</v>
      </c>
      <c r="BU54" s="11">
        <f>+'wireless KPI'!BU178</f>
        <v>3100.3</v>
      </c>
      <c r="BV54" s="11">
        <f>+'wireless KPI'!BV178</f>
        <v>3059.1</v>
      </c>
      <c r="BW54" s="11">
        <f>+'wireless KPI'!BW178</f>
        <v>3120.9</v>
      </c>
      <c r="BX54" s="11">
        <f>+'wireless KPI'!BX178</f>
        <v>2667.7000000000003</v>
      </c>
      <c r="BY54" s="11">
        <f>+'wireless KPI'!BY178</f>
        <v>2987</v>
      </c>
      <c r="BZ54" s="11">
        <f>+'wireless KPI'!BZ178</f>
        <v>2787.2000000000003</v>
      </c>
      <c r="CA54" s="11">
        <f>+'wireless KPI'!CA178</f>
        <v>2766.4</v>
      </c>
      <c r="CB54" s="11">
        <f>+'wireless KPI'!CB178</f>
        <v>2693.6</v>
      </c>
      <c r="CC54" s="11">
        <f>+'wireless KPI'!CC178</f>
        <v>2277.6</v>
      </c>
      <c r="CD54" s="11">
        <f>+'wireless KPI'!CD178</f>
        <v>2631.2000000000003</v>
      </c>
      <c r="CE54" s="11">
        <f>+'wireless KPI'!CE178</f>
        <v>2467.5</v>
      </c>
      <c r="CF54" s="11">
        <f>+'wireless KPI'!CF178</f>
        <v>2436</v>
      </c>
      <c r="CG54" s="11">
        <f>+'wireless KPI'!CG178</f>
        <v>2362.5</v>
      </c>
      <c r="CH54" s="11">
        <f>+'wireless KPI'!CH178</f>
        <v>2173.5</v>
      </c>
      <c r="CI54" s="11">
        <f>+'wireless KPI'!CI178</f>
        <v>2359.875</v>
      </c>
      <c r="CJ54" s="11">
        <f>+'wireless KPI'!CJ178</f>
        <v>2162.4</v>
      </c>
      <c r="CK54" s="11">
        <f>+'wireless KPI'!CK178</f>
        <v>2151.8000000000002</v>
      </c>
      <c r="CL54" s="11">
        <f>+'wireless KPI'!CL178</f>
        <v>2130.6</v>
      </c>
      <c r="CM54" s="11">
        <f>+'wireless KPI'!CM178</f>
        <v>2003.4</v>
      </c>
      <c r="CN54" s="11">
        <f>+'wireless KPI'!CN178</f>
        <v>2112.0500000000002</v>
      </c>
      <c r="CO54" s="11">
        <f>+'wireless KPI'!CO178</f>
        <v>2000.9</v>
      </c>
      <c r="CP54" s="11">
        <f>+'wireless KPI'!CP178</f>
        <v>2000.9</v>
      </c>
      <c r="CQ54" s="11">
        <f>+'wireless KPI'!CQ178</f>
        <v>1990.2</v>
      </c>
      <c r="CR54" s="11">
        <f>+'wireless KPI'!CR178</f>
        <v>1872.5</v>
      </c>
      <c r="CS54" s="11">
        <f>+'wireless KPI'!CS178</f>
        <v>1966.125</v>
      </c>
      <c r="CT54" s="11">
        <f>+'wireless KPI'!CT178</f>
        <v>1850</v>
      </c>
      <c r="CU54" s="11">
        <f>+'wireless KPI'!CU178</f>
        <v>1840</v>
      </c>
      <c r="CV54" s="11">
        <f>+'wireless KPI'!CV178</f>
        <v>1850</v>
      </c>
      <c r="CW54" s="11">
        <f>+'wireless KPI'!CW178</f>
        <v>1860</v>
      </c>
      <c r="CX54" s="11">
        <f>+'wireless KPI'!CX178</f>
        <v>1850</v>
      </c>
      <c r="CY54" s="11">
        <f>+'wireless KPI'!CY178</f>
        <v>1830</v>
      </c>
      <c r="CZ54" s="11">
        <f>+'wireless KPI'!CZ178</f>
        <v>1990</v>
      </c>
      <c r="DA54" s="11">
        <f>+'wireless KPI'!DA178</f>
        <v>2000</v>
      </c>
      <c r="DB54" s="11">
        <f>+'wireless KPI'!DB178</f>
        <v>1990</v>
      </c>
      <c r="DC54" s="11">
        <f>+'wireless KPI'!DC178</f>
        <v>1950</v>
      </c>
      <c r="DD54" s="11">
        <f>+'wireless KPI'!DD178</f>
        <v>2020</v>
      </c>
      <c r="DE54" s="11">
        <f>+'wireless KPI'!DE178</f>
        <v>2030</v>
      </c>
      <c r="DF54" s="11">
        <f>+'wireless KPI'!DF178</f>
        <v>2040</v>
      </c>
      <c r="DG54" s="11">
        <f>+'wireless KPI'!DG178</f>
        <v>1950</v>
      </c>
      <c r="DH54" s="11">
        <f>+'wireless KPI'!DH178</f>
        <v>2010</v>
      </c>
      <c r="DI54" s="11">
        <f>+'wireless KPI'!DI178</f>
        <v>2000</v>
      </c>
      <c r="DJ54" s="11">
        <f>+'wireless KPI'!DJ178</f>
        <v>2040</v>
      </c>
      <c r="DK54" s="11">
        <f>+'wireless KPI'!DK178</f>
        <v>2050</v>
      </c>
      <c r="DL54" s="11">
        <f>+'wireless KPI'!DL178</f>
        <v>2020</v>
      </c>
      <c r="DM54" s="11">
        <f>+'wireless KPI'!DM178</f>
        <v>2027.5</v>
      </c>
      <c r="DN54" s="11">
        <f>+'wireless KPI'!DN178</f>
        <v>2050</v>
      </c>
      <c r="DO54" s="11">
        <f>+'wireless KPI'!DO178</f>
        <v>2050</v>
      </c>
      <c r="DP54" s="11">
        <f>+'wireless KPI'!DP178</f>
        <v>2050</v>
      </c>
      <c r="DQ54" s="11">
        <f>+'wireless KPI'!DQ178</f>
        <v>2020</v>
      </c>
      <c r="DR54" s="11">
        <f>+'wireless KPI'!DR178</f>
        <v>2042.5</v>
      </c>
      <c r="DS54" s="11">
        <f>+'wireless KPI'!DS178</f>
        <v>2050</v>
      </c>
      <c r="DT54" s="11">
        <f>+'wireless KPI'!DT178</f>
        <v>2050</v>
      </c>
      <c r="DU54" s="11">
        <f>+'wireless KPI'!DU178</f>
        <v>2050</v>
      </c>
      <c r="DV54" s="11">
        <f>+'wireless KPI'!DV178</f>
        <v>2020</v>
      </c>
      <c r="DW54" s="11">
        <f>+'wireless KPI'!DW178</f>
        <v>2042.5</v>
      </c>
    </row>
    <row r="55" spans="1:127" s="8" customFormat="1">
      <c r="A55" s="7"/>
      <c r="D55" s="21" t="s">
        <v>745</v>
      </c>
      <c r="E55" s="21" t="s">
        <v>745</v>
      </c>
      <c r="J55" s="103" t="e">
        <f t="shared" ref="J55:BT55" si="33">+J54/E54-1</f>
        <v>#VALUE!</v>
      </c>
      <c r="K55" s="103" t="e">
        <f t="shared" si="33"/>
        <v>#DIV/0!</v>
      </c>
      <c r="L55" s="103" t="e">
        <f t="shared" si="33"/>
        <v>#DIV/0!</v>
      </c>
      <c r="M55" s="103" t="e">
        <f t="shared" si="33"/>
        <v>#DIV/0!</v>
      </c>
      <c r="N55" s="103" t="e">
        <f t="shared" si="33"/>
        <v>#DIV/0!</v>
      </c>
      <c r="O55" s="103" t="e">
        <f t="shared" si="33"/>
        <v>#DIV/0!</v>
      </c>
      <c r="P55" s="103" t="e">
        <f t="shared" si="33"/>
        <v>#DIV/0!</v>
      </c>
      <c r="Q55" s="103" t="e">
        <f t="shared" si="33"/>
        <v>#DIV/0!</v>
      </c>
      <c r="R55" s="103" t="e">
        <f t="shared" si="33"/>
        <v>#DIV/0!</v>
      </c>
      <c r="S55" s="103" t="e">
        <f t="shared" si="33"/>
        <v>#DIV/0!</v>
      </c>
      <c r="T55" s="103" t="e">
        <f t="shared" si="33"/>
        <v>#DIV/0!</v>
      </c>
      <c r="U55" s="103" t="e">
        <f t="shared" si="33"/>
        <v>#DIV/0!</v>
      </c>
      <c r="V55" s="103" t="e">
        <f t="shared" si="33"/>
        <v>#DIV/0!</v>
      </c>
      <c r="W55" s="103" t="e">
        <f t="shared" si="33"/>
        <v>#DIV/0!</v>
      </c>
      <c r="X55" s="103" t="e">
        <f t="shared" si="33"/>
        <v>#DIV/0!</v>
      </c>
      <c r="Y55" s="103" t="e">
        <f t="shared" si="33"/>
        <v>#DIV/0!</v>
      </c>
      <c r="Z55" s="103" t="e">
        <f t="shared" si="33"/>
        <v>#DIV/0!</v>
      </c>
      <c r="AA55" s="103" t="e">
        <f t="shared" si="33"/>
        <v>#DIV/0!</v>
      </c>
      <c r="AB55" s="103" t="e">
        <f t="shared" si="33"/>
        <v>#DIV/0!</v>
      </c>
      <c r="AC55" s="103" t="e">
        <f t="shared" si="33"/>
        <v>#DIV/0!</v>
      </c>
      <c r="AD55" s="103" t="e">
        <f t="shared" si="33"/>
        <v>#DIV/0!</v>
      </c>
      <c r="AE55" s="103" t="e">
        <f t="shared" si="33"/>
        <v>#DIV/0!</v>
      </c>
      <c r="AF55" s="103" t="e">
        <f t="shared" si="33"/>
        <v>#DIV/0!</v>
      </c>
      <c r="AG55" s="103" t="e">
        <f t="shared" si="33"/>
        <v>#DIV/0!</v>
      </c>
      <c r="AH55" s="103" t="e">
        <f t="shared" si="33"/>
        <v>#DIV/0!</v>
      </c>
      <c r="AI55" s="103" t="e">
        <f t="shared" si="33"/>
        <v>#DIV/0!</v>
      </c>
      <c r="AJ55" s="103" t="e">
        <f t="shared" si="33"/>
        <v>#DIV/0!</v>
      </c>
      <c r="AK55" s="103" t="e">
        <f t="shared" si="33"/>
        <v>#DIV/0!</v>
      </c>
      <c r="AL55" s="103" t="e">
        <f t="shared" si="33"/>
        <v>#DIV/0!</v>
      </c>
      <c r="AM55" s="103" t="e">
        <f t="shared" si="33"/>
        <v>#DIV/0!</v>
      </c>
      <c r="AN55" s="61">
        <f t="shared" si="33"/>
        <v>-7.6149425287356354E-2</v>
      </c>
      <c r="AO55" s="61">
        <f t="shared" si="33"/>
        <v>-4.8211508553654747E-2</v>
      </c>
      <c r="AP55" s="61">
        <f t="shared" si="33"/>
        <v>0.90664675130694539</v>
      </c>
      <c r="AQ55" s="61">
        <f t="shared" si="33"/>
        <v>-5.6748466257668717E-2</v>
      </c>
      <c r="AR55" s="61">
        <f t="shared" si="33"/>
        <v>-6.1919504643962897E-2</v>
      </c>
      <c r="AS55" s="61">
        <f t="shared" si="33"/>
        <v>-9.1757387247278333E-2</v>
      </c>
      <c r="AT55" s="61">
        <f t="shared" si="33"/>
        <v>-7.8431372549019662E-2</v>
      </c>
      <c r="AU55" s="61">
        <f t="shared" si="33"/>
        <v>-7.2072072072072113E-2</v>
      </c>
      <c r="AV55" s="61">
        <f t="shared" si="33"/>
        <v>-0.11382113821138207</v>
      </c>
      <c r="AW55" s="61">
        <f t="shared" si="33"/>
        <v>-0.10231023102310233</v>
      </c>
      <c r="AX55" s="61">
        <f t="shared" si="33"/>
        <v>-8.3904109589041043E-2</v>
      </c>
      <c r="AY55" s="61">
        <f t="shared" si="33"/>
        <v>-9.7517730496453847E-2</v>
      </c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>
        <f t="shared" si="33"/>
        <v>-0.19025956649719011</v>
      </c>
      <c r="BQ55" s="61">
        <f t="shared" si="33"/>
        <v>-0.19719852169548746</v>
      </c>
      <c r="BR55" s="61">
        <f t="shared" si="33"/>
        <v>-0.17528867801205539</v>
      </c>
      <c r="BS55" s="61">
        <f t="shared" si="33"/>
        <v>-0.20650636492220653</v>
      </c>
      <c r="BT55" s="61">
        <f t="shared" si="33"/>
        <v>-0.19207920792079214</v>
      </c>
      <c r="BU55" s="61">
        <f t="shared" ref="BU55:DC55" si="34">+BU54/BP54-1</f>
        <v>-0.14620511125798641</v>
      </c>
      <c r="BV55" s="61">
        <f t="shared" si="34"/>
        <v>-0.13069053708439904</v>
      </c>
      <c r="BW55" s="61">
        <f t="shared" si="34"/>
        <v>-8.3920394505107465E-2</v>
      </c>
      <c r="BX55" s="61">
        <f t="shared" si="34"/>
        <v>-0.11939658018089383</v>
      </c>
      <c r="BY55" s="61">
        <f t="shared" si="34"/>
        <v>-0.12059117941470876</v>
      </c>
      <c r="BZ55" s="61">
        <f t="shared" si="34"/>
        <v>-0.10099022675224978</v>
      </c>
      <c r="CA55" s="61">
        <f t="shared" si="34"/>
        <v>-9.5681736458435473E-2</v>
      </c>
      <c r="CB55" s="61">
        <f t="shared" si="34"/>
        <v>-0.13691563331090395</v>
      </c>
      <c r="CC55" s="61">
        <f t="shared" si="34"/>
        <v>-0.14623083555122407</v>
      </c>
      <c r="CD55" s="61">
        <f t="shared" si="34"/>
        <v>-0.11911617007030462</v>
      </c>
      <c r="CE55" s="61">
        <f t="shared" si="34"/>
        <v>-0.11470292766934564</v>
      </c>
      <c r="CF55" s="61">
        <f t="shared" si="34"/>
        <v>-0.11943319838056687</v>
      </c>
      <c r="CG55" s="61">
        <f t="shared" si="34"/>
        <v>-0.12292099792099787</v>
      </c>
      <c r="CH55" s="61">
        <f t="shared" si="34"/>
        <v>-4.5706006322444592E-2</v>
      </c>
      <c r="CI55" s="61">
        <f t="shared" si="34"/>
        <v>-0.10311834904226214</v>
      </c>
      <c r="CJ55" s="61">
        <f t="shared" si="34"/>
        <v>-0.12364741641337385</v>
      </c>
      <c r="CK55" s="61">
        <f t="shared" si="34"/>
        <v>-0.11666666666666659</v>
      </c>
      <c r="CL55" s="61">
        <f t="shared" si="34"/>
        <v>-9.8158730158730223E-2</v>
      </c>
      <c r="CM55" s="61">
        <f t="shared" si="34"/>
        <v>-7.8260869565217384E-2</v>
      </c>
      <c r="CN55" s="61">
        <f t="shared" si="34"/>
        <v>-0.10501615551671162</v>
      </c>
      <c r="CO55" s="61">
        <f t="shared" si="34"/>
        <v>-7.468553459119498E-2</v>
      </c>
      <c r="CP55" s="61">
        <f t="shared" si="34"/>
        <v>-7.012733525420578E-2</v>
      </c>
      <c r="CQ55" s="61">
        <f t="shared" si="34"/>
        <v>-6.5896930442128965E-2</v>
      </c>
      <c r="CR55" s="61">
        <f t="shared" si="34"/>
        <v>-6.5338923829489914E-2</v>
      </c>
      <c r="CS55" s="61">
        <f t="shared" si="34"/>
        <v>-6.9091640822897316E-2</v>
      </c>
      <c r="CT55" s="61">
        <f t="shared" si="34"/>
        <v>-7.5416062771752723E-2</v>
      </c>
      <c r="CU55" s="61">
        <f t="shared" si="34"/>
        <v>-8.0413813783797305E-2</v>
      </c>
      <c r="CV55" s="61">
        <f t="shared" si="34"/>
        <v>-7.0445181388805178E-2</v>
      </c>
      <c r="CW55" s="61">
        <f t="shared" si="34"/>
        <v>-6.6755674232309437E-3</v>
      </c>
      <c r="CX55" s="61">
        <f t="shared" si="34"/>
        <v>-5.9062877487443544E-2</v>
      </c>
      <c r="CY55" s="61">
        <f t="shared" si="34"/>
        <v>-1.0810810810810811E-2</v>
      </c>
      <c r="CZ55" s="61">
        <f t="shared" si="34"/>
        <v>8.1521739130434812E-2</v>
      </c>
      <c r="DA55" s="61">
        <f t="shared" si="34"/>
        <v>8.1081081081081141E-2</v>
      </c>
      <c r="DB55" s="61">
        <f t="shared" si="34"/>
        <v>6.9892473118279508E-2</v>
      </c>
      <c r="DC55" s="61">
        <f t="shared" si="34"/>
        <v>5.4054054054053946E-2</v>
      </c>
      <c r="DD55" s="61">
        <f t="shared" ref="DD55:DW55" si="35">+DD54/CY54-1</f>
        <v>0.10382513661202175</v>
      </c>
      <c r="DE55" s="61">
        <f t="shared" si="35"/>
        <v>2.0100502512562901E-2</v>
      </c>
      <c r="DF55" s="61">
        <f t="shared" si="35"/>
        <v>2.0000000000000018E-2</v>
      </c>
      <c r="DG55" s="61">
        <f t="shared" si="35"/>
        <v>-2.010050251256279E-2</v>
      </c>
      <c r="DH55" s="61">
        <f t="shared" si="35"/>
        <v>3.076923076923066E-2</v>
      </c>
      <c r="DI55" s="61">
        <f t="shared" si="35"/>
        <v>-9.9009900990099098E-3</v>
      </c>
      <c r="DJ55" s="61">
        <f t="shared" si="35"/>
        <v>4.9261083743843415E-3</v>
      </c>
      <c r="DK55" s="61">
        <f t="shared" si="35"/>
        <v>4.9019607843137081E-3</v>
      </c>
      <c r="DL55" s="61">
        <f t="shared" si="35"/>
        <v>3.5897435897435992E-2</v>
      </c>
      <c r="DM55" s="61">
        <f t="shared" si="35"/>
        <v>8.7064676616914749E-3</v>
      </c>
      <c r="DN55" s="61">
        <f t="shared" si="35"/>
        <v>2.4999999999999911E-2</v>
      </c>
      <c r="DO55" s="61">
        <f t="shared" si="35"/>
        <v>4.9019607843137081E-3</v>
      </c>
      <c r="DP55" s="61">
        <f t="shared" si="35"/>
        <v>0</v>
      </c>
      <c r="DQ55" s="61">
        <f t="shared" si="35"/>
        <v>0</v>
      </c>
      <c r="DR55" s="61">
        <f t="shared" si="35"/>
        <v>7.3982737361282247E-3</v>
      </c>
      <c r="DS55" s="61">
        <f t="shared" si="35"/>
        <v>0</v>
      </c>
      <c r="DT55" s="61">
        <f t="shared" si="35"/>
        <v>0</v>
      </c>
      <c r="DU55" s="61">
        <f t="shared" si="35"/>
        <v>0</v>
      </c>
      <c r="DV55" s="61">
        <f t="shared" si="35"/>
        <v>0</v>
      </c>
      <c r="DW55" s="61">
        <f t="shared" si="35"/>
        <v>0</v>
      </c>
    </row>
    <row r="56" spans="1:127" s="8" customFormat="1">
      <c r="A56" s="7"/>
      <c r="B56" s="21"/>
      <c r="C56" s="21" t="s">
        <v>1159</v>
      </c>
      <c r="D56" s="21"/>
      <c r="E56" s="21" t="s">
        <v>1333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880</v>
      </c>
      <c r="AJ56" s="11">
        <v>930</v>
      </c>
      <c r="AK56" s="11">
        <v>452.5</v>
      </c>
      <c r="AL56" s="11">
        <v>1140</v>
      </c>
      <c r="AM56" s="11">
        <v>1240</v>
      </c>
      <c r="AN56" s="11">
        <v>1320</v>
      </c>
      <c r="AO56" s="11">
        <v>1430</v>
      </c>
      <c r="AP56" s="11">
        <v>1282.5</v>
      </c>
      <c r="AQ56" s="11">
        <v>1550</v>
      </c>
      <c r="AR56" s="11">
        <v>1640</v>
      </c>
      <c r="AS56" s="11">
        <v>1660</v>
      </c>
      <c r="AT56" s="11">
        <v>1720</v>
      </c>
      <c r="AU56" s="11">
        <v>1642.5</v>
      </c>
      <c r="AV56" s="11">
        <v>1720</v>
      </c>
      <c r="AW56" s="11">
        <v>1730</v>
      </c>
      <c r="AX56" s="11">
        <v>1820</v>
      </c>
      <c r="AY56" s="11">
        <v>1830</v>
      </c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>
        <f>+'wireless KPI'!BK206</f>
        <v>2141.1999999999998</v>
      </c>
      <c r="BL56" s="11">
        <f>+'wireless KPI'!BL206</f>
        <v>2232.1</v>
      </c>
      <c r="BM56" s="11">
        <f>+'wireless KPI'!BM206</f>
        <v>2222</v>
      </c>
      <c r="BN56" s="11">
        <f>+'wireless KPI'!BN206</f>
        <v>2292.6999999999998</v>
      </c>
      <c r="BO56" s="11">
        <f>+'wireless KPI'!BO206</f>
        <v>2222</v>
      </c>
      <c r="BP56" s="11">
        <f>+'wireless KPI'!BP206</f>
        <v>2376.6</v>
      </c>
      <c r="BQ56" s="11">
        <f>+'wireless KPI'!BQ206</f>
        <v>2458.1999999999998</v>
      </c>
      <c r="BR56" s="11">
        <f>+'wireless KPI'!BR206</f>
        <v>2437.8000000000002</v>
      </c>
      <c r="BS56" s="11">
        <f>+'wireless KPI'!BS206</f>
        <v>2468.4</v>
      </c>
      <c r="BT56" s="11">
        <f>+'wireless KPI'!BT206</f>
        <v>2435.25</v>
      </c>
      <c r="BU56" s="11">
        <f>+'wireless KPI'!BU206</f>
        <v>2502.9</v>
      </c>
      <c r="BV56" s="11">
        <f>+'wireless KPI'!BV206</f>
        <v>2523.5</v>
      </c>
      <c r="BW56" s="11">
        <f>+'wireless KPI'!BW206</f>
        <v>2513.2000000000003</v>
      </c>
      <c r="BX56" s="11">
        <f>+'wireless KPI'!BX206</f>
        <v>2544.1</v>
      </c>
      <c r="BY56" s="11">
        <f>+'wireless KPI'!BY206</f>
        <v>2520.9250000000002</v>
      </c>
      <c r="BZ56" s="11">
        <f>+'wireless KPI'!BZ206</f>
        <v>2610.4</v>
      </c>
      <c r="CA56" s="11">
        <f>+'wireless KPI'!CA206</f>
        <v>2641.6</v>
      </c>
      <c r="CB56" s="11">
        <f>+'wireless KPI'!CB206</f>
        <v>2641.6</v>
      </c>
      <c r="CC56" s="11">
        <f>+'wireless KPI'!CC206</f>
        <v>2672.8</v>
      </c>
      <c r="CD56" s="11">
        <f>+'wireless KPI'!CD206</f>
        <v>2641.6000000000004</v>
      </c>
      <c r="CE56" s="11">
        <f>+'wireless KPI'!CE206</f>
        <v>2656.5</v>
      </c>
      <c r="CF56" s="11">
        <f>+'wireless KPI'!CF206</f>
        <v>2740.5</v>
      </c>
      <c r="CG56" s="11">
        <f>+'wireless KPI'!CG206</f>
        <v>2730</v>
      </c>
      <c r="CH56" s="11">
        <f>+'wireless KPI'!CH206</f>
        <v>2772</v>
      </c>
      <c r="CI56" s="11">
        <f>+'wireless KPI'!CI206</f>
        <v>2724.75</v>
      </c>
      <c r="CJ56" s="11">
        <f>+'wireless KPI'!CJ206</f>
        <v>2862</v>
      </c>
      <c r="CK56" s="11">
        <f>+'wireless KPI'!CK206</f>
        <v>2925.6000000000004</v>
      </c>
      <c r="CL56" s="11">
        <f>+'wireless KPI'!CL206</f>
        <v>3021</v>
      </c>
      <c r="CM56" s="11">
        <f>+'wireless KPI'!CM206</f>
        <v>3063.4</v>
      </c>
      <c r="CN56" s="11">
        <f>+'wireless KPI'!CN206</f>
        <v>2968</v>
      </c>
      <c r="CO56" s="11">
        <f>+'wireless KPI'!CO206</f>
        <v>3135.1000000000004</v>
      </c>
      <c r="CP56" s="11">
        <f>+'wireless KPI'!CP206</f>
        <v>3177.9</v>
      </c>
      <c r="CQ56" s="11">
        <f>+'wireless KPI'!CQ206</f>
        <v>3210</v>
      </c>
      <c r="CR56" s="11">
        <f>+'wireless KPI'!CR206</f>
        <v>3252.8</v>
      </c>
      <c r="CS56" s="11">
        <f>+'wireless KPI'!CS206</f>
        <v>3193.95</v>
      </c>
      <c r="CT56" s="11">
        <f>+'wireless KPI'!CT206</f>
        <v>3270</v>
      </c>
      <c r="CU56" s="11">
        <f>+'wireless KPI'!CU206</f>
        <v>3200</v>
      </c>
      <c r="CV56" s="11">
        <f>+'wireless KPI'!CV206</f>
        <v>3140</v>
      </c>
      <c r="CW56" s="11">
        <f>+'wireless KPI'!CW206</f>
        <v>3160</v>
      </c>
      <c r="CX56" s="11">
        <f>+'wireless KPI'!CX206</f>
        <v>3192.5</v>
      </c>
      <c r="CY56" s="11">
        <f>+'wireless KPI'!CY206</f>
        <v>3210</v>
      </c>
      <c r="CZ56" s="11">
        <f>+'wireless KPI'!CZ206</f>
        <v>3250</v>
      </c>
      <c r="DA56" s="11">
        <f>+'wireless KPI'!DA206</f>
        <v>3260</v>
      </c>
      <c r="DB56" s="11">
        <f>+'wireless KPI'!DB206</f>
        <v>3280</v>
      </c>
      <c r="DC56" s="11">
        <f>+'wireless KPI'!DC206</f>
        <v>3250</v>
      </c>
      <c r="DD56" s="11">
        <f>+'wireless KPI'!DD206</f>
        <v>3320</v>
      </c>
      <c r="DE56" s="11">
        <f>+'wireless KPI'!DE206</f>
        <v>3340</v>
      </c>
      <c r="DF56" s="11">
        <f>+'wireless KPI'!DF206</f>
        <v>3310</v>
      </c>
      <c r="DG56" s="11">
        <f>+'wireless KPI'!DG206</f>
        <v>3430</v>
      </c>
      <c r="DH56" s="11">
        <f>+'wireless KPI'!DH206</f>
        <v>3330</v>
      </c>
      <c r="DI56" s="11">
        <f>+'wireless KPI'!DI206</f>
        <v>3300</v>
      </c>
      <c r="DJ56" s="11">
        <f>+'wireless KPI'!DJ206</f>
        <v>3320</v>
      </c>
      <c r="DK56" s="11">
        <f>+'wireless KPI'!DK206</f>
        <v>3330</v>
      </c>
      <c r="DL56" s="11">
        <f>+'wireless KPI'!DL206</f>
        <v>3340</v>
      </c>
      <c r="DM56" s="11">
        <f>+'wireless KPI'!DM206</f>
        <v>3322.5</v>
      </c>
      <c r="DN56" s="11">
        <f>+'wireless KPI'!DN206</f>
        <v>3350</v>
      </c>
      <c r="DO56" s="11">
        <f>+'wireless KPI'!DO206</f>
        <v>3360</v>
      </c>
      <c r="DP56" s="11">
        <f>+'wireless KPI'!DP206</f>
        <v>3370</v>
      </c>
      <c r="DQ56" s="11">
        <f>+'wireless KPI'!DQ206</f>
        <v>3380</v>
      </c>
      <c r="DR56" s="11">
        <f>+'wireless KPI'!DR206</f>
        <v>3365</v>
      </c>
      <c r="DS56" s="11">
        <f>+'wireless KPI'!DS206</f>
        <v>3380</v>
      </c>
      <c r="DT56" s="11">
        <f>+'wireless KPI'!DT206</f>
        <v>3390</v>
      </c>
      <c r="DU56" s="11">
        <f>+'wireless KPI'!DU206</f>
        <v>3390</v>
      </c>
      <c r="DV56" s="11">
        <f>+'wireless KPI'!DV206</f>
        <v>3400</v>
      </c>
      <c r="DW56" s="11">
        <f>+'wireless KPI'!DW206</f>
        <v>3390</v>
      </c>
    </row>
    <row r="57" spans="1:127" s="8" customFormat="1">
      <c r="A57" s="7"/>
      <c r="D57" s="21" t="s">
        <v>745</v>
      </c>
      <c r="E57" s="21" t="s">
        <v>745</v>
      </c>
      <c r="J57" s="103" t="e">
        <f t="shared" ref="J57:BT57" si="36">+J56/E56-1</f>
        <v>#VALUE!</v>
      </c>
      <c r="K57" s="103" t="e">
        <f t="shared" si="36"/>
        <v>#DIV/0!</v>
      </c>
      <c r="L57" s="103" t="e">
        <f t="shared" si="36"/>
        <v>#DIV/0!</v>
      </c>
      <c r="M57" s="103" t="e">
        <f t="shared" si="36"/>
        <v>#DIV/0!</v>
      </c>
      <c r="N57" s="103" t="e">
        <f t="shared" si="36"/>
        <v>#DIV/0!</v>
      </c>
      <c r="O57" s="103" t="e">
        <f t="shared" si="36"/>
        <v>#DIV/0!</v>
      </c>
      <c r="P57" s="103" t="e">
        <f t="shared" si="36"/>
        <v>#DIV/0!</v>
      </c>
      <c r="Q57" s="103" t="e">
        <f t="shared" si="36"/>
        <v>#DIV/0!</v>
      </c>
      <c r="R57" s="103" t="e">
        <f t="shared" si="36"/>
        <v>#DIV/0!</v>
      </c>
      <c r="S57" s="103" t="e">
        <f t="shared" si="36"/>
        <v>#DIV/0!</v>
      </c>
      <c r="T57" s="103" t="e">
        <f t="shared" si="36"/>
        <v>#DIV/0!</v>
      </c>
      <c r="U57" s="103" t="e">
        <f t="shared" si="36"/>
        <v>#DIV/0!</v>
      </c>
      <c r="V57" s="103" t="e">
        <f t="shared" si="36"/>
        <v>#DIV/0!</v>
      </c>
      <c r="W57" s="103" t="e">
        <f t="shared" si="36"/>
        <v>#DIV/0!</v>
      </c>
      <c r="X57" s="103" t="e">
        <f t="shared" si="36"/>
        <v>#DIV/0!</v>
      </c>
      <c r="Y57" s="103" t="e">
        <f t="shared" si="36"/>
        <v>#DIV/0!</v>
      </c>
      <c r="Z57" s="103" t="e">
        <f t="shared" si="36"/>
        <v>#DIV/0!</v>
      </c>
      <c r="AA57" s="103" t="e">
        <f t="shared" si="36"/>
        <v>#DIV/0!</v>
      </c>
      <c r="AB57" s="103" t="e">
        <f t="shared" si="36"/>
        <v>#DIV/0!</v>
      </c>
      <c r="AC57" s="103" t="e">
        <f t="shared" si="36"/>
        <v>#DIV/0!</v>
      </c>
      <c r="AD57" s="103" t="e">
        <f t="shared" si="36"/>
        <v>#DIV/0!</v>
      </c>
      <c r="AE57" s="103" t="e">
        <f t="shared" si="36"/>
        <v>#DIV/0!</v>
      </c>
      <c r="AF57" s="103" t="e">
        <f t="shared" si="36"/>
        <v>#DIV/0!</v>
      </c>
      <c r="AG57" s="103" t="e">
        <f t="shared" si="36"/>
        <v>#DIV/0!</v>
      </c>
      <c r="AH57" s="103" t="e">
        <f t="shared" si="36"/>
        <v>#DIV/0!</v>
      </c>
      <c r="AI57" s="103" t="e">
        <f t="shared" si="36"/>
        <v>#DIV/0!</v>
      </c>
      <c r="AJ57" s="103" t="e">
        <f t="shared" si="36"/>
        <v>#DIV/0!</v>
      </c>
      <c r="AK57" s="103" t="e">
        <f t="shared" si="36"/>
        <v>#DIV/0!</v>
      </c>
      <c r="AL57" s="103" t="e">
        <f t="shared" si="36"/>
        <v>#DIV/0!</v>
      </c>
      <c r="AM57" s="103" t="e">
        <f t="shared" si="36"/>
        <v>#DIV/0!</v>
      </c>
      <c r="AN57" s="61">
        <f t="shared" si="36"/>
        <v>0.5</v>
      </c>
      <c r="AO57" s="61">
        <f t="shared" si="36"/>
        <v>0.5376344086021505</v>
      </c>
      <c r="AP57" s="61">
        <f t="shared" si="36"/>
        <v>1.834254143646409</v>
      </c>
      <c r="AQ57" s="61">
        <f t="shared" si="36"/>
        <v>0.35964912280701755</v>
      </c>
      <c r="AR57" s="61">
        <f t="shared" si="36"/>
        <v>0.32258064516129026</v>
      </c>
      <c r="AS57" s="61">
        <f t="shared" si="36"/>
        <v>0.25757575757575757</v>
      </c>
      <c r="AT57" s="61">
        <f t="shared" si="36"/>
        <v>0.2027972027972027</v>
      </c>
      <c r="AU57" s="61">
        <f t="shared" si="36"/>
        <v>0.2807017543859649</v>
      </c>
      <c r="AV57" s="61">
        <f t="shared" si="36"/>
        <v>0.10967741935483866</v>
      </c>
      <c r="AW57" s="61">
        <f t="shared" si="36"/>
        <v>5.4878048780487854E-2</v>
      </c>
      <c r="AX57" s="61">
        <f t="shared" si="36"/>
        <v>9.6385542168674787E-2</v>
      </c>
      <c r="AY57" s="61">
        <f t="shared" si="36"/>
        <v>6.3953488372092915E-2</v>
      </c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103" t="e">
        <f t="shared" si="36"/>
        <v>#DIV/0!</v>
      </c>
      <c r="BL57" s="103" t="e">
        <f t="shared" si="36"/>
        <v>#DIV/0!</v>
      </c>
      <c r="BM57" s="103" t="e">
        <f t="shared" si="36"/>
        <v>#DIV/0!</v>
      </c>
      <c r="BN57" s="103" t="e">
        <f t="shared" si="36"/>
        <v>#DIV/0!</v>
      </c>
      <c r="BO57" s="61"/>
      <c r="BP57" s="61">
        <f t="shared" si="36"/>
        <v>0.10993835232579863</v>
      </c>
      <c r="BQ57" s="61">
        <f t="shared" si="36"/>
        <v>0.10129474485910128</v>
      </c>
      <c r="BR57" s="61">
        <f t="shared" si="36"/>
        <v>9.7119711971197287E-2</v>
      </c>
      <c r="BS57" s="61">
        <f t="shared" si="36"/>
        <v>7.6634535700266238E-2</v>
      </c>
      <c r="BT57" s="61">
        <f t="shared" si="36"/>
        <v>9.5972097209720886E-2</v>
      </c>
      <c r="BU57" s="61">
        <f t="shared" ref="BU57:DC57" si="37">+BU56/BP56-1</f>
        <v>5.314314567028533E-2</v>
      </c>
      <c r="BV57" s="61">
        <f t="shared" si="37"/>
        <v>2.6564152632007287E-2</v>
      </c>
      <c r="BW57" s="61">
        <f t="shared" si="37"/>
        <v>3.0929526622364367E-2</v>
      </c>
      <c r="BX57" s="61">
        <f t="shared" si="37"/>
        <v>3.0667638956408894E-2</v>
      </c>
      <c r="BY57" s="61">
        <f t="shared" si="37"/>
        <v>3.518119289600663E-2</v>
      </c>
      <c r="BZ57" s="61">
        <f t="shared" si="37"/>
        <v>4.2950177793759314E-2</v>
      </c>
      <c r="CA57" s="61">
        <f t="shared" si="37"/>
        <v>4.6800079255002958E-2</v>
      </c>
      <c r="CB57" s="61">
        <f t="shared" si="37"/>
        <v>5.1090243514244627E-2</v>
      </c>
      <c r="CC57" s="61">
        <f t="shared" si="37"/>
        <v>5.0587634133878456E-2</v>
      </c>
      <c r="CD57" s="61">
        <f t="shared" si="37"/>
        <v>4.7869333677122539E-2</v>
      </c>
      <c r="CE57" s="61">
        <f t="shared" si="37"/>
        <v>1.7660128715905499E-2</v>
      </c>
      <c r="CF57" s="61">
        <f t="shared" si="37"/>
        <v>3.7439430648092076E-2</v>
      </c>
      <c r="CG57" s="61">
        <f t="shared" si="37"/>
        <v>3.3464566929133799E-2</v>
      </c>
      <c r="CH57" s="61">
        <f t="shared" si="37"/>
        <v>3.7114636336426088E-2</v>
      </c>
      <c r="CI57" s="61">
        <f t="shared" si="37"/>
        <v>3.1477135069654549E-2</v>
      </c>
      <c r="CJ57" s="61">
        <f t="shared" si="37"/>
        <v>7.7357425183512074E-2</v>
      </c>
      <c r="CK57" s="61">
        <f t="shared" si="37"/>
        <v>6.7542419266557241E-2</v>
      </c>
      <c r="CL57" s="61">
        <f t="shared" si="37"/>
        <v>0.10659340659340666</v>
      </c>
      <c r="CM57" s="61">
        <f t="shared" si="37"/>
        <v>0.10512265512265517</v>
      </c>
      <c r="CN57" s="61">
        <f t="shared" si="37"/>
        <v>8.9274245343609504E-2</v>
      </c>
      <c r="CO57" s="61">
        <f t="shared" si="37"/>
        <v>9.5422781271838009E-2</v>
      </c>
      <c r="CP57" s="61">
        <f t="shared" si="37"/>
        <v>8.6238720262510116E-2</v>
      </c>
      <c r="CQ57" s="61">
        <f t="shared" si="37"/>
        <v>6.2562065541211576E-2</v>
      </c>
      <c r="CR57" s="61">
        <f t="shared" si="37"/>
        <v>6.1826728471632952E-2</v>
      </c>
      <c r="CS57" s="61">
        <f t="shared" si="37"/>
        <v>7.6128706199460883E-2</v>
      </c>
      <c r="CT57" s="61">
        <f t="shared" si="37"/>
        <v>4.3028930496634699E-2</v>
      </c>
      <c r="CU57" s="61">
        <f t="shared" si="37"/>
        <v>6.9542779823152934E-3</v>
      </c>
      <c r="CV57" s="61">
        <f t="shared" si="37"/>
        <v>-2.180685358255452E-2</v>
      </c>
      <c r="CW57" s="61">
        <f t="shared" si="37"/>
        <v>-2.8529267092966104E-2</v>
      </c>
      <c r="CX57" s="61">
        <f t="shared" si="37"/>
        <v>-4.5398331219959065E-4</v>
      </c>
      <c r="CY57" s="61">
        <f t="shared" si="37"/>
        <v>-1.834862385321101E-2</v>
      </c>
      <c r="CZ57" s="61">
        <f t="shared" si="37"/>
        <v>1.5625E-2</v>
      </c>
      <c r="DA57" s="61">
        <f t="shared" si="37"/>
        <v>3.8216560509554132E-2</v>
      </c>
      <c r="DB57" s="61">
        <f t="shared" si="37"/>
        <v>3.7974683544303778E-2</v>
      </c>
      <c r="DC57" s="61">
        <f t="shared" si="37"/>
        <v>1.8010963194988294E-2</v>
      </c>
      <c r="DD57" s="61">
        <f t="shared" ref="DD57:DW57" si="38">+DD56/CY56-1</f>
        <v>3.4267912772585563E-2</v>
      </c>
      <c r="DE57" s="61">
        <f t="shared" si="38"/>
        <v>2.7692307692307683E-2</v>
      </c>
      <c r="DF57" s="61">
        <f t="shared" si="38"/>
        <v>1.5337423312883347E-2</v>
      </c>
      <c r="DG57" s="61">
        <f t="shared" si="38"/>
        <v>4.57317073170731E-2</v>
      </c>
      <c r="DH57" s="61">
        <f t="shared" si="38"/>
        <v>2.4615384615384706E-2</v>
      </c>
      <c r="DI57" s="61">
        <f t="shared" si="38"/>
        <v>-6.0240963855421326E-3</v>
      </c>
      <c r="DJ57" s="61">
        <f t="shared" si="38"/>
        <v>-5.9880239520958556E-3</v>
      </c>
      <c r="DK57" s="61">
        <f t="shared" si="38"/>
        <v>6.0422960725075026E-3</v>
      </c>
      <c r="DL57" s="61">
        <f t="shared" si="38"/>
        <v>-2.6239067055393583E-2</v>
      </c>
      <c r="DM57" s="61">
        <f t="shared" si="38"/>
        <v>-2.2522522522522292E-3</v>
      </c>
      <c r="DN57" s="61">
        <f t="shared" si="38"/>
        <v>1.5151515151515138E-2</v>
      </c>
      <c r="DO57" s="61">
        <f t="shared" si="38"/>
        <v>1.2048192771084265E-2</v>
      </c>
      <c r="DP57" s="61">
        <f t="shared" si="38"/>
        <v>1.2012012012011963E-2</v>
      </c>
      <c r="DQ57" s="61">
        <f t="shared" si="38"/>
        <v>1.1976047904191711E-2</v>
      </c>
      <c r="DR57" s="61">
        <f t="shared" si="38"/>
        <v>1.2791572610985735E-2</v>
      </c>
      <c r="DS57" s="61">
        <f t="shared" si="38"/>
        <v>8.9552238805969964E-3</v>
      </c>
      <c r="DT57" s="61">
        <f t="shared" si="38"/>
        <v>8.9285714285713969E-3</v>
      </c>
      <c r="DU57" s="61">
        <f t="shared" si="38"/>
        <v>5.9347181008901906E-3</v>
      </c>
      <c r="DV57" s="61">
        <f t="shared" si="38"/>
        <v>5.9171597633136397E-3</v>
      </c>
      <c r="DW57" s="61">
        <f t="shared" si="38"/>
        <v>7.429420505200568E-3</v>
      </c>
    </row>
    <row r="58" spans="1:127" s="8" customFormat="1">
      <c r="A58" s="7"/>
      <c r="B58" s="21"/>
      <c r="C58" s="21"/>
      <c r="D58" s="21"/>
      <c r="E58" s="21"/>
      <c r="AZ58" s="11"/>
      <c r="BA58" s="12"/>
      <c r="BB58" s="12"/>
      <c r="BC58" s="12"/>
      <c r="BD58" s="12"/>
      <c r="BE58" s="11"/>
      <c r="BF58" s="12"/>
      <c r="BG58" s="12"/>
      <c r="BH58" s="12"/>
      <c r="BI58" s="12"/>
      <c r="BJ58" s="11"/>
      <c r="BK58" s="12"/>
      <c r="BL58" s="12"/>
      <c r="BM58" s="12"/>
      <c r="BN58" s="12"/>
      <c r="BO58" s="11"/>
      <c r="BP58" s="12"/>
      <c r="BQ58" s="12"/>
      <c r="BR58" s="12"/>
      <c r="BS58" s="12"/>
      <c r="BT58" s="11"/>
      <c r="BU58" s="12"/>
      <c r="BV58" s="12"/>
      <c r="BW58" s="12"/>
      <c r="BX58" s="12"/>
      <c r="BY58" s="11"/>
      <c r="BZ58" s="12"/>
      <c r="CA58" s="12"/>
      <c r="CB58" s="12"/>
      <c r="CC58" s="12"/>
      <c r="CD58" s="11"/>
      <c r="CE58" s="12"/>
      <c r="CF58" s="12"/>
      <c r="CG58" s="12"/>
      <c r="CH58" s="12"/>
      <c r="CI58" s="11"/>
      <c r="CJ58" s="12"/>
      <c r="CK58" s="12"/>
      <c r="CL58" s="12"/>
      <c r="CM58" s="12"/>
      <c r="CN58" s="11"/>
      <c r="CO58" s="12"/>
      <c r="CP58" s="12"/>
      <c r="CQ58" s="12"/>
      <c r="CR58" s="12"/>
      <c r="CS58" s="11"/>
      <c r="CT58" s="12"/>
      <c r="CU58" s="12"/>
      <c r="CV58" s="12"/>
      <c r="CW58" s="12"/>
      <c r="CX58" s="11"/>
      <c r="CY58" s="12"/>
      <c r="CZ58" s="12"/>
      <c r="DA58" s="12"/>
      <c r="DB58" s="12"/>
      <c r="DC58" s="11"/>
      <c r="DD58" s="12"/>
      <c r="DE58" s="12"/>
      <c r="DF58" s="12"/>
      <c r="DG58" s="12"/>
      <c r="DH58" s="11"/>
      <c r="DI58" s="12"/>
      <c r="DJ58" s="12"/>
      <c r="DK58" s="12"/>
      <c r="DL58" s="12"/>
      <c r="DM58" s="11"/>
      <c r="DN58" s="12"/>
      <c r="DO58" s="12"/>
      <c r="DP58" s="12"/>
      <c r="DQ58" s="12"/>
      <c r="DR58" s="11"/>
      <c r="DS58" s="12"/>
      <c r="DT58" s="12"/>
      <c r="DU58" s="12"/>
      <c r="DV58" s="12"/>
      <c r="DW58" s="11"/>
    </row>
    <row r="59" spans="1:127" s="8" customFormat="1">
      <c r="A59" s="7"/>
      <c r="B59" s="21" t="s">
        <v>751</v>
      </c>
      <c r="C59" s="21"/>
      <c r="D59" s="21"/>
      <c r="E59" s="21" t="s">
        <v>751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  <c r="T59" s="11">
        <v>0</v>
      </c>
      <c r="U59" s="11">
        <v>0</v>
      </c>
      <c r="V59" s="11">
        <v>0</v>
      </c>
      <c r="W59" s="11">
        <v>0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L59" s="11">
        <v>0</v>
      </c>
      <c r="AM59" s="11">
        <v>0</v>
      </c>
      <c r="AN59" s="11">
        <v>0</v>
      </c>
      <c r="AO59" s="11">
        <v>0</v>
      </c>
      <c r="AP59" s="11">
        <v>0</v>
      </c>
      <c r="AQ59" s="11">
        <v>0</v>
      </c>
      <c r="AR59" s="11">
        <v>0</v>
      </c>
      <c r="AS59" s="11">
        <v>0</v>
      </c>
      <c r="AT59" s="11">
        <v>0</v>
      </c>
      <c r="AU59" s="11">
        <v>0</v>
      </c>
      <c r="AV59" s="11">
        <v>0</v>
      </c>
      <c r="AW59" s="11">
        <v>0</v>
      </c>
      <c r="AX59" s="11">
        <v>0</v>
      </c>
      <c r="AY59" s="11">
        <v>0</v>
      </c>
      <c r="AZ59" s="11">
        <f>+'mobile model'!AZ12</f>
        <v>4147000</v>
      </c>
      <c r="BA59" s="11">
        <f>+'mobile model'!BA12</f>
        <v>1029000</v>
      </c>
      <c r="BB59" s="11">
        <f>+'mobile model'!BB12</f>
        <v>1056600</v>
      </c>
      <c r="BC59" s="11">
        <f>+'mobile model'!BC12</f>
        <v>1044700</v>
      </c>
      <c r="BD59" s="11">
        <f>+'mobile model'!BD12</f>
        <v>1027900</v>
      </c>
      <c r="BE59" s="11">
        <f>+'mobile model'!BE12</f>
        <v>4158200</v>
      </c>
      <c r="BF59" s="11">
        <f>+'mobile model'!BF12</f>
        <v>1065500</v>
      </c>
      <c r="BG59" s="11">
        <f>+'mobile model'!BG12</f>
        <v>1046900</v>
      </c>
      <c r="BH59" s="11">
        <f>+'mobile model'!BH12</f>
        <v>1045200</v>
      </c>
      <c r="BI59" s="11">
        <f>+'mobile model'!BI12</f>
        <v>1025000</v>
      </c>
      <c r="BJ59" s="11">
        <f>+'mobile model'!BJ12</f>
        <v>4182600</v>
      </c>
      <c r="BK59" s="11">
        <f>+'mobile model'!BK12</f>
        <v>1032600</v>
      </c>
      <c r="BL59" s="11">
        <f>+'mobile model'!BL12</f>
        <v>1033900</v>
      </c>
      <c r="BM59" s="11">
        <f>+'mobile model'!BM12</f>
        <v>994000</v>
      </c>
      <c r="BN59" s="11">
        <f>+'mobile model'!BN12</f>
        <v>958500</v>
      </c>
      <c r="BO59" s="11">
        <f>+'mobile model'!BO12</f>
        <v>4019000</v>
      </c>
      <c r="BP59" s="11">
        <f>+'mobile model'!BP12</f>
        <v>936400</v>
      </c>
      <c r="BQ59" s="11">
        <f>+'mobile model'!BQ12</f>
        <v>935500</v>
      </c>
      <c r="BR59" s="11">
        <f>+'mobile model'!BR12</f>
        <v>919100</v>
      </c>
      <c r="BS59" s="11">
        <f>+'mobile model'!BS12</f>
        <v>870300</v>
      </c>
      <c r="BT59" s="11">
        <f>+'mobile model'!BT12</f>
        <v>3661300</v>
      </c>
      <c r="BU59" s="11">
        <f>+'mobile model'!BU12</f>
        <v>881900</v>
      </c>
      <c r="BV59" s="11">
        <f>+'mobile model'!BV12</f>
        <v>884200</v>
      </c>
      <c r="BW59" s="11">
        <f>+'mobile model'!BW12</f>
        <v>896600</v>
      </c>
      <c r="BX59" s="11">
        <f>+'mobile model'!BX12</f>
        <v>836800</v>
      </c>
      <c r="BY59" s="11">
        <f>+'mobile model'!BY12</f>
        <v>3499500</v>
      </c>
      <c r="BZ59" s="11">
        <f>+'mobile model'!BZ12</f>
        <v>864100</v>
      </c>
      <c r="CA59" s="11">
        <f>+'mobile model'!CA12</f>
        <v>871300</v>
      </c>
      <c r="CB59" s="11">
        <f>+'mobile model'!CB12</f>
        <v>863400</v>
      </c>
      <c r="CC59" s="11">
        <f>+'mobile model'!CC12</f>
        <v>808300</v>
      </c>
      <c r="CD59" s="11">
        <f>+'mobile model'!CD12</f>
        <v>3407100</v>
      </c>
      <c r="CE59" s="11">
        <f>+'mobile model'!CE12</f>
        <v>836200</v>
      </c>
      <c r="CF59" s="11">
        <f>+'mobile model'!CF12</f>
        <v>843900</v>
      </c>
      <c r="CG59" s="11">
        <f>+'mobile model'!CG12</f>
        <v>835800</v>
      </c>
      <c r="CH59" s="11">
        <f>+'mobile model'!CH12</f>
        <v>810700</v>
      </c>
      <c r="CI59" s="11">
        <f>+'mobile model'!CI12</f>
        <v>3326500</v>
      </c>
      <c r="CJ59" s="11">
        <f>+'mobile model'!CJ12</f>
        <v>809500</v>
      </c>
      <c r="CK59" s="11">
        <f>+'mobile model'!CK12</f>
        <v>796800</v>
      </c>
      <c r="CL59" s="11">
        <f>+'mobile model'!CL12</f>
        <v>792900</v>
      </c>
      <c r="CM59" s="11">
        <f>+'mobile model'!CM12</f>
        <v>769300</v>
      </c>
      <c r="CN59" s="11">
        <f>+'mobile model'!CN12</f>
        <v>3168500</v>
      </c>
      <c r="CO59" s="11">
        <f>+'mobile model'!CO12</f>
        <v>749900</v>
      </c>
      <c r="CP59" s="11">
        <f>+'mobile model'!CP12</f>
        <v>741900</v>
      </c>
      <c r="CQ59" s="11">
        <f>+'mobile model'!CQ12</f>
        <v>728500</v>
      </c>
      <c r="CR59" s="11">
        <f>+'mobile model'!CR12</f>
        <v>735600</v>
      </c>
      <c r="CS59" s="11">
        <f>+'mobile model'!CS12</f>
        <v>2955800</v>
      </c>
      <c r="CT59" s="11">
        <f>+'mobile model'!CT12</f>
        <v>700700</v>
      </c>
      <c r="CU59" s="11">
        <f>+'mobile model'!CU12</f>
        <v>687100</v>
      </c>
      <c r="CV59" s="11">
        <f>+'mobile model'!CV12</f>
        <v>673400</v>
      </c>
      <c r="CW59" s="11">
        <f>+'mobile model'!CW12</f>
        <v>675500</v>
      </c>
      <c r="CX59" s="11">
        <f>+'mobile model'!CX12</f>
        <v>2736600</v>
      </c>
      <c r="CY59" s="11">
        <f>+'mobile model'!CY12</f>
        <v>669400</v>
      </c>
      <c r="CZ59" s="11">
        <f>+'mobile model'!CZ12</f>
        <v>697200</v>
      </c>
      <c r="DA59" s="11">
        <f>+'mobile model'!DA12</f>
        <v>703600</v>
      </c>
      <c r="DB59" s="11">
        <f>+'mobile model'!DB12</f>
        <v>697400</v>
      </c>
      <c r="DC59" s="11">
        <f>+'mobile model'!DC12</f>
        <v>2767600</v>
      </c>
      <c r="DD59" s="11">
        <f>+'mobile model'!DD12</f>
        <v>704200</v>
      </c>
      <c r="DE59" s="11">
        <f>+'mobile model'!DE12</f>
        <v>712800</v>
      </c>
      <c r="DF59" s="11">
        <f>+'mobile model'!DF12</f>
        <v>712100</v>
      </c>
      <c r="DG59" s="11">
        <f>+'mobile model'!DG12</f>
        <v>714800</v>
      </c>
      <c r="DH59" s="11">
        <f>+'mobile model'!DH12</f>
        <v>2844000</v>
      </c>
      <c r="DI59" s="11">
        <f>+'mobile model'!DI12</f>
        <v>723100</v>
      </c>
      <c r="DJ59" s="11">
        <f>+'mobile model'!DJ12</f>
        <v>736500</v>
      </c>
      <c r="DK59" s="11">
        <f>+'mobile model'!DK12</f>
        <v>743812.02762806485</v>
      </c>
      <c r="DL59" s="11">
        <f>+'mobile model'!DL12</f>
        <v>742965.29266620148</v>
      </c>
      <c r="DM59" s="11">
        <f>+'mobile model'!DM12</f>
        <v>2946377.3202942666</v>
      </c>
      <c r="DN59" s="11">
        <f>+'mobile model'!DN12</f>
        <v>749060.65809893887</v>
      </c>
      <c r="DO59" s="11">
        <f>+'mobile model'!DO12</f>
        <v>751595.80443203961</v>
      </c>
      <c r="DP59" s="11">
        <f>+'mobile model'!DP12</f>
        <v>752462.34792233096</v>
      </c>
      <c r="DQ59" s="11">
        <f>+'mobile model'!DQ12</f>
        <v>749849.67231298564</v>
      </c>
      <c r="DR59" s="11">
        <f>+'mobile model'!DR12</f>
        <v>3002968.4827662949</v>
      </c>
      <c r="DS59" s="11">
        <f>+'mobile model'!DS12</f>
        <v>752435.49425543181</v>
      </c>
      <c r="DT59" s="11">
        <f>+'mobile model'!DT12</f>
        <v>754859.64058853243</v>
      </c>
      <c r="DU59" s="11">
        <f>+'mobile model'!DU12</f>
        <v>752342.64058853243</v>
      </c>
      <c r="DV59" s="11">
        <f>+'mobile model'!DV12</f>
        <v>749720.96497918724</v>
      </c>
      <c r="DW59" s="11">
        <f>+'mobile model'!DW12</f>
        <v>3009358.7404116839</v>
      </c>
    </row>
    <row r="60" spans="1:127" s="8" customFormat="1">
      <c r="A60" s="7"/>
      <c r="D60" s="21" t="s">
        <v>745</v>
      </c>
      <c r="E60" s="21" t="s">
        <v>745</v>
      </c>
      <c r="H60" s="61"/>
      <c r="I60" s="61"/>
      <c r="J60" s="103" t="e">
        <f t="shared" ref="J60:BT60" si="39">+J59/E59-1</f>
        <v>#VALUE!</v>
      </c>
      <c r="K60" s="103" t="e">
        <f t="shared" si="39"/>
        <v>#DIV/0!</v>
      </c>
      <c r="L60" s="103" t="e">
        <f t="shared" si="39"/>
        <v>#DIV/0!</v>
      </c>
      <c r="M60" s="103" t="e">
        <f t="shared" si="39"/>
        <v>#DIV/0!</v>
      </c>
      <c r="N60" s="103" t="e">
        <f t="shared" si="39"/>
        <v>#DIV/0!</v>
      </c>
      <c r="O60" s="103" t="e">
        <f t="shared" si="39"/>
        <v>#DIV/0!</v>
      </c>
      <c r="P60" s="103" t="e">
        <f t="shared" si="39"/>
        <v>#DIV/0!</v>
      </c>
      <c r="Q60" s="103" t="e">
        <f t="shared" si="39"/>
        <v>#DIV/0!</v>
      </c>
      <c r="R60" s="103" t="e">
        <f t="shared" si="39"/>
        <v>#DIV/0!</v>
      </c>
      <c r="S60" s="103" t="e">
        <f t="shared" si="39"/>
        <v>#DIV/0!</v>
      </c>
      <c r="T60" s="103" t="e">
        <f t="shared" si="39"/>
        <v>#DIV/0!</v>
      </c>
      <c r="U60" s="103" t="e">
        <f t="shared" si="39"/>
        <v>#DIV/0!</v>
      </c>
      <c r="V60" s="103" t="e">
        <f t="shared" si="39"/>
        <v>#DIV/0!</v>
      </c>
      <c r="W60" s="103" t="e">
        <f t="shared" si="39"/>
        <v>#DIV/0!</v>
      </c>
      <c r="X60" s="103" t="e">
        <f t="shared" si="39"/>
        <v>#DIV/0!</v>
      </c>
      <c r="Y60" s="103" t="e">
        <f t="shared" si="39"/>
        <v>#DIV/0!</v>
      </c>
      <c r="Z60" s="103" t="e">
        <f t="shared" si="39"/>
        <v>#DIV/0!</v>
      </c>
      <c r="AA60" s="103" t="e">
        <f t="shared" si="39"/>
        <v>#DIV/0!</v>
      </c>
      <c r="AB60" s="103" t="e">
        <f t="shared" si="39"/>
        <v>#DIV/0!</v>
      </c>
      <c r="AC60" s="103" t="e">
        <f t="shared" si="39"/>
        <v>#DIV/0!</v>
      </c>
      <c r="AD60" s="103" t="e">
        <f t="shared" si="39"/>
        <v>#DIV/0!</v>
      </c>
      <c r="AE60" s="103" t="e">
        <f t="shared" si="39"/>
        <v>#DIV/0!</v>
      </c>
      <c r="AF60" s="103" t="e">
        <f t="shared" si="39"/>
        <v>#DIV/0!</v>
      </c>
      <c r="AG60" s="103" t="e">
        <f t="shared" si="39"/>
        <v>#DIV/0!</v>
      </c>
      <c r="AH60" s="103" t="e">
        <f t="shared" si="39"/>
        <v>#DIV/0!</v>
      </c>
      <c r="AI60" s="103" t="e">
        <f t="shared" si="39"/>
        <v>#DIV/0!</v>
      </c>
      <c r="AJ60" s="103" t="e">
        <f t="shared" si="39"/>
        <v>#DIV/0!</v>
      </c>
      <c r="AK60" s="103" t="e">
        <f t="shared" si="39"/>
        <v>#DIV/0!</v>
      </c>
      <c r="AL60" s="103" t="e">
        <f t="shared" si="39"/>
        <v>#DIV/0!</v>
      </c>
      <c r="AM60" s="103" t="e">
        <f t="shared" si="39"/>
        <v>#DIV/0!</v>
      </c>
      <c r="AN60" s="103" t="e">
        <f t="shared" si="39"/>
        <v>#DIV/0!</v>
      </c>
      <c r="AO60" s="103" t="e">
        <f t="shared" si="39"/>
        <v>#DIV/0!</v>
      </c>
      <c r="AP60" s="103" t="e">
        <f t="shared" si="39"/>
        <v>#DIV/0!</v>
      </c>
      <c r="AQ60" s="103" t="e">
        <f t="shared" si="39"/>
        <v>#DIV/0!</v>
      </c>
      <c r="AR60" s="103" t="e">
        <f t="shared" si="39"/>
        <v>#DIV/0!</v>
      </c>
      <c r="AS60" s="103" t="e">
        <f t="shared" si="39"/>
        <v>#DIV/0!</v>
      </c>
      <c r="AT60" s="103" t="e">
        <f t="shared" si="39"/>
        <v>#DIV/0!</v>
      </c>
      <c r="AU60" s="103" t="e">
        <f t="shared" si="39"/>
        <v>#DIV/0!</v>
      </c>
      <c r="AV60" s="103" t="e">
        <f t="shared" si="39"/>
        <v>#DIV/0!</v>
      </c>
      <c r="AW60" s="103" t="e">
        <f t="shared" si="39"/>
        <v>#DIV/0!</v>
      </c>
      <c r="AX60" s="103" t="e">
        <f t="shared" si="39"/>
        <v>#DIV/0!</v>
      </c>
      <c r="AY60" s="103" t="e">
        <f t="shared" si="39"/>
        <v>#DIV/0!</v>
      </c>
      <c r="AZ60" s="61"/>
      <c r="BA60" s="103" t="e">
        <f t="shared" si="39"/>
        <v>#DIV/0!</v>
      </c>
      <c r="BB60" s="103" t="e">
        <f t="shared" si="39"/>
        <v>#DIV/0!</v>
      </c>
      <c r="BC60" s="103" t="e">
        <f t="shared" si="39"/>
        <v>#DIV/0!</v>
      </c>
      <c r="BD60" s="103" t="e">
        <f t="shared" si="39"/>
        <v>#DIV/0!</v>
      </c>
      <c r="BE60" s="61">
        <f t="shared" si="39"/>
        <v>2.7007475283338245E-3</v>
      </c>
      <c r="BF60" s="61">
        <f t="shared" si="39"/>
        <v>3.5471331389698824E-2</v>
      </c>
      <c r="BG60" s="61">
        <f t="shared" si="39"/>
        <v>-9.1803899299640612E-3</v>
      </c>
      <c r="BH60" s="61">
        <f t="shared" si="39"/>
        <v>4.7860629845897229E-4</v>
      </c>
      <c r="BI60" s="61">
        <f t="shared" si="39"/>
        <v>-2.8212861173265713E-3</v>
      </c>
      <c r="BJ60" s="61">
        <f t="shared" si="39"/>
        <v>5.8679236207974661E-3</v>
      </c>
      <c r="BK60" s="61">
        <f t="shared" si="39"/>
        <v>-3.0877522290004733E-2</v>
      </c>
      <c r="BL60" s="61">
        <f t="shared" si="39"/>
        <v>-1.2417613907727554E-2</v>
      </c>
      <c r="BM60" s="61">
        <f t="shared" si="39"/>
        <v>-4.8985840030616123E-2</v>
      </c>
      <c r="BN60" s="61">
        <f t="shared" si="39"/>
        <v>-6.4878048780487751E-2</v>
      </c>
      <c r="BO60" s="61">
        <f t="shared" si="39"/>
        <v>-3.9114426433318972E-2</v>
      </c>
      <c r="BP60" s="61">
        <f t="shared" si="39"/>
        <v>-9.3162889792756109E-2</v>
      </c>
      <c r="BQ60" s="61">
        <f t="shared" si="39"/>
        <v>-9.5173614469484469E-2</v>
      </c>
      <c r="BR60" s="61">
        <f t="shared" si="39"/>
        <v>-7.5352112676056349E-2</v>
      </c>
      <c r="BS60" s="61">
        <f t="shared" si="39"/>
        <v>-9.2018779342722956E-2</v>
      </c>
      <c r="BT60" s="61">
        <f t="shared" si="39"/>
        <v>-8.9002239363025648E-2</v>
      </c>
      <c r="BU60" s="61">
        <f t="shared" ref="BU60:DC60" si="40">+BU59/BP59-1</f>
        <v>-5.8201623237932543E-2</v>
      </c>
      <c r="BV60" s="61">
        <f t="shared" si="40"/>
        <v>-5.4836985569214347E-2</v>
      </c>
      <c r="BW60" s="61">
        <f t="shared" si="40"/>
        <v>-2.4480470025024514E-2</v>
      </c>
      <c r="BX60" s="61">
        <f t="shared" si="40"/>
        <v>-3.849247385958865E-2</v>
      </c>
      <c r="BY60" s="61">
        <f t="shared" si="40"/>
        <v>-4.4191953677655493E-2</v>
      </c>
      <c r="BZ60" s="61">
        <f t="shared" si="40"/>
        <v>-2.0183694296405541E-2</v>
      </c>
      <c r="CA60" s="61">
        <f t="shared" si="40"/>
        <v>-1.4589459398326121E-2</v>
      </c>
      <c r="CB60" s="61">
        <f t="shared" si="40"/>
        <v>-3.7028775373633693E-2</v>
      </c>
      <c r="CC60" s="61">
        <f t="shared" si="40"/>
        <v>-3.4058317399617621E-2</v>
      </c>
      <c r="CD60" s="61">
        <f t="shared" si="40"/>
        <v>-2.6403771967423939E-2</v>
      </c>
      <c r="CE60" s="61">
        <f t="shared" si="40"/>
        <v>-3.2287929637773383E-2</v>
      </c>
      <c r="CF60" s="61">
        <f t="shared" si="40"/>
        <v>-3.1447262710891821E-2</v>
      </c>
      <c r="CG60" s="61">
        <f t="shared" si="40"/>
        <v>-3.1966643502432279E-2</v>
      </c>
      <c r="CH60" s="61">
        <f t="shared" si="40"/>
        <v>2.9691946059631213E-3</v>
      </c>
      <c r="CI60" s="61">
        <f t="shared" si="40"/>
        <v>-2.3656482052185179E-2</v>
      </c>
      <c r="CJ60" s="61">
        <f t="shared" si="40"/>
        <v>-3.1930160248744288E-2</v>
      </c>
      <c r="CK60" s="61">
        <f t="shared" si="40"/>
        <v>-5.5812300035549267E-2</v>
      </c>
      <c r="CL60" s="61">
        <f t="shared" si="40"/>
        <v>-5.1328068916008607E-2</v>
      </c>
      <c r="CM60" s="61">
        <f t="shared" si="40"/>
        <v>-5.1066979153817638E-2</v>
      </c>
      <c r="CN60" s="61">
        <f t="shared" si="40"/>
        <v>-4.7497369607695794E-2</v>
      </c>
      <c r="CO60" s="61">
        <f t="shared" si="40"/>
        <v>-7.3625694873378666E-2</v>
      </c>
      <c r="CP60" s="61">
        <f t="shared" si="40"/>
        <v>-6.8900602409638578E-2</v>
      </c>
      <c r="CQ60" s="61">
        <f t="shared" si="40"/>
        <v>-8.122083490982468E-2</v>
      </c>
      <c r="CR60" s="61">
        <f t="shared" si="40"/>
        <v>-4.3806057454829017E-2</v>
      </c>
      <c r="CS60" s="61">
        <f t="shared" si="40"/>
        <v>-6.7129556572510629E-2</v>
      </c>
      <c r="CT60" s="61">
        <f t="shared" si="40"/>
        <v>-6.5608747833044379E-2</v>
      </c>
      <c r="CU60" s="61">
        <f t="shared" si="40"/>
        <v>-7.386440221054047E-2</v>
      </c>
      <c r="CV60" s="61">
        <f t="shared" si="40"/>
        <v>-7.5634866163349357E-2</v>
      </c>
      <c r="CW60" s="61">
        <f t="shared" si="40"/>
        <v>-8.1702011963023402E-2</v>
      </c>
      <c r="CX60" s="61">
        <f t="shared" si="40"/>
        <v>-7.4159280059543975E-2</v>
      </c>
      <c r="CY60" s="61">
        <f t="shared" si="40"/>
        <v>-4.4669616098187537E-2</v>
      </c>
      <c r="CZ60" s="61">
        <f t="shared" si="40"/>
        <v>1.4699461504875666E-2</v>
      </c>
      <c r="DA60" s="61">
        <f t="shared" si="40"/>
        <v>4.4847044847044826E-2</v>
      </c>
      <c r="DB60" s="61">
        <f t="shared" si="40"/>
        <v>3.2420429311621035E-2</v>
      </c>
      <c r="DC60" s="61">
        <f t="shared" si="40"/>
        <v>1.1327925162610608E-2</v>
      </c>
      <c r="DD60" s="61">
        <f t="shared" ref="DD60:DW60" si="41">+DD59/CY59-1</f>
        <v>5.1986853899014029E-2</v>
      </c>
      <c r="DE60" s="61">
        <f t="shared" si="41"/>
        <v>2.2375215146299476E-2</v>
      </c>
      <c r="DF60" s="61">
        <f t="shared" si="41"/>
        <v>1.20807276861854E-2</v>
      </c>
      <c r="DG60" s="61">
        <f t="shared" si="41"/>
        <v>2.4949813593346803E-2</v>
      </c>
      <c r="DH60" s="61">
        <f t="shared" si="41"/>
        <v>2.7605145252204144E-2</v>
      </c>
      <c r="DI60" s="61">
        <f t="shared" si="41"/>
        <v>2.6838966202783254E-2</v>
      </c>
      <c r="DJ60" s="61">
        <f t="shared" si="41"/>
        <v>3.3249158249158306E-2</v>
      </c>
      <c r="DK60" s="61">
        <f t="shared" si="41"/>
        <v>4.4533109995878117E-2</v>
      </c>
      <c r="DL60" s="61">
        <f t="shared" si="41"/>
        <v>3.9403039544210205E-2</v>
      </c>
      <c r="DM60" s="61">
        <f t="shared" si="41"/>
        <v>3.5997651298968592E-2</v>
      </c>
      <c r="DN60" s="61">
        <f t="shared" si="41"/>
        <v>3.5901891991341195E-2</v>
      </c>
      <c r="DO60" s="61">
        <f t="shared" si="41"/>
        <v>2.0496679473237744E-2</v>
      </c>
      <c r="DP60" s="61">
        <f t="shared" si="41"/>
        <v>1.1629712848084894E-2</v>
      </c>
      <c r="DQ60" s="61">
        <f t="shared" si="41"/>
        <v>9.2660851250250253E-3</v>
      </c>
      <c r="DR60" s="61">
        <f t="shared" si="41"/>
        <v>1.9207031659602913E-2</v>
      </c>
      <c r="DS60" s="61">
        <f t="shared" si="41"/>
        <v>4.5054243872024724E-3</v>
      </c>
      <c r="DT60" s="61">
        <f t="shared" si="41"/>
        <v>4.3425417455054127E-3</v>
      </c>
      <c r="DU60" s="61">
        <f t="shared" si="41"/>
        <v>-1.5908747345172447E-4</v>
      </c>
      <c r="DV60" s="61">
        <f t="shared" si="41"/>
        <v>-1.7164418222836986E-4</v>
      </c>
      <c r="DW60" s="61">
        <f t="shared" si="41"/>
        <v>2.1279802575557838E-3</v>
      </c>
    </row>
    <row r="61" spans="1:127" s="8" customFormat="1">
      <c r="A61" s="7"/>
      <c r="B61" s="21"/>
      <c r="C61" s="21"/>
      <c r="D61" s="21" t="s">
        <v>752</v>
      </c>
      <c r="E61" s="21" t="s">
        <v>110</v>
      </c>
      <c r="I61" s="35"/>
      <c r="Q61" s="8">
        <f t="shared" ref="Q61:CB61" si="42">+Q59-L59</f>
        <v>0</v>
      </c>
      <c r="R61" s="8">
        <f t="shared" si="42"/>
        <v>0</v>
      </c>
      <c r="S61" s="8">
        <f t="shared" si="42"/>
        <v>0</v>
      </c>
      <c r="T61" s="8">
        <f t="shared" si="42"/>
        <v>0</v>
      </c>
      <c r="U61" s="8">
        <f t="shared" si="42"/>
        <v>0</v>
      </c>
      <c r="V61" s="8">
        <f t="shared" si="42"/>
        <v>0</v>
      </c>
      <c r="W61" s="8">
        <f t="shared" si="42"/>
        <v>0</v>
      </c>
      <c r="X61" s="8">
        <f t="shared" si="42"/>
        <v>0</v>
      </c>
      <c r="Y61" s="8">
        <f t="shared" si="42"/>
        <v>0</v>
      </c>
      <c r="Z61" s="8">
        <f t="shared" si="42"/>
        <v>0</v>
      </c>
      <c r="AA61" s="8">
        <f t="shared" si="42"/>
        <v>0</v>
      </c>
      <c r="AB61" s="8">
        <f t="shared" si="42"/>
        <v>0</v>
      </c>
      <c r="AC61" s="8">
        <f t="shared" si="42"/>
        <v>0</v>
      </c>
      <c r="AD61" s="8">
        <f t="shared" si="42"/>
        <v>0</v>
      </c>
      <c r="AE61" s="8">
        <f t="shared" si="42"/>
        <v>0</v>
      </c>
      <c r="AF61" s="8">
        <f t="shared" si="42"/>
        <v>0</v>
      </c>
      <c r="AG61" s="8">
        <f t="shared" si="42"/>
        <v>0</v>
      </c>
      <c r="AH61" s="8">
        <f t="shared" si="42"/>
        <v>0</v>
      </c>
      <c r="AI61" s="8">
        <f t="shared" si="42"/>
        <v>0</v>
      </c>
      <c r="AJ61" s="8">
        <f t="shared" si="42"/>
        <v>0</v>
      </c>
      <c r="AK61" s="8">
        <f t="shared" si="42"/>
        <v>0</v>
      </c>
      <c r="AL61" s="8">
        <f t="shared" si="42"/>
        <v>0</v>
      </c>
      <c r="AM61" s="8">
        <f t="shared" si="42"/>
        <v>0</v>
      </c>
      <c r="AN61" s="8">
        <f t="shared" si="42"/>
        <v>0</v>
      </c>
      <c r="AO61" s="8">
        <f t="shared" si="42"/>
        <v>0</v>
      </c>
      <c r="AP61" s="8">
        <f t="shared" si="42"/>
        <v>0</v>
      </c>
      <c r="AQ61" s="8">
        <f t="shared" si="42"/>
        <v>0</v>
      </c>
      <c r="AR61" s="8">
        <f t="shared" si="42"/>
        <v>0</v>
      </c>
      <c r="AS61" s="8">
        <f t="shared" si="42"/>
        <v>0</v>
      </c>
      <c r="AT61" s="8">
        <f t="shared" si="42"/>
        <v>0</v>
      </c>
      <c r="AU61" s="8">
        <f t="shared" si="42"/>
        <v>0</v>
      </c>
      <c r="AV61" s="8">
        <f t="shared" si="42"/>
        <v>0</v>
      </c>
      <c r="AW61" s="8">
        <f t="shared" si="42"/>
        <v>0</v>
      </c>
      <c r="AX61" s="8">
        <f t="shared" si="42"/>
        <v>0</v>
      </c>
      <c r="AY61" s="8">
        <f t="shared" si="42"/>
        <v>0</v>
      </c>
      <c r="AZ61" s="8">
        <f t="shared" si="42"/>
        <v>4147000</v>
      </c>
      <c r="BA61" s="8">
        <f t="shared" si="42"/>
        <v>1029000</v>
      </c>
      <c r="BB61" s="8">
        <f t="shared" si="42"/>
        <v>1056600</v>
      </c>
      <c r="BC61" s="8">
        <f t="shared" si="42"/>
        <v>1044700</v>
      </c>
      <c r="BD61" s="8">
        <f t="shared" si="42"/>
        <v>1027900</v>
      </c>
      <c r="BE61" s="8">
        <f t="shared" si="42"/>
        <v>11200</v>
      </c>
      <c r="BF61" s="8">
        <f t="shared" si="42"/>
        <v>36500</v>
      </c>
      <c r="BG61" s="8">
        <f t="shared" si="42"/>
        <v>-9700</v>
      </c>
      <c r="BH61" s="8">
        <f t="shared" si="42"/>
        <v>500</v>
      </c>
      <c r="BI61" s="8">
        <f t="shared" si="42"/>
        <v>-2900</v>
      </c>
      <c r="BJ61" s="8">
        <f t="shared" si="42"/>
        <v>24400</v>
      </c>
      <c r="BK61" s="8">
        <f t="shared" si="42"/>
        <v>-32900</v>
      </c>
      <c r="BL61" s="8">
        <f t="shared" si="42"/>
        <v>-13000</v>
      </c>
      <c r="BM61" s="8">
        <f t="shared" si="42"/>
        <v>-51200</v>
      </c>
      <c r="BN61" s="8">
        <f t="shared" si="42"/>
        <v>-66500</v>
      </c>
      <c r="BO61" s="8">
        <f t="shared" si="42"/>
        <v>-163600</v>
      </c>
      <c r="BP61" s="8">
        <f t="shared" si="42"/>
        <v>-96200</v>
      </c>
      <c r="BQ61" s="8">
        <f t="shared" si="42"/>
        <v>-98400</v>
      </c>
      <c r="BR61" s="8">
        <f t="shared" si="42"/>
        <v>-74900</v>
      </c>
      <c r="BS61" s="8">
        <f t="shared" si="42"/>
        <v>-88200</v>
      </c>
      <c r="BT61" s="8">
        <f t="shared" si="42"/>
        <v>-357700</v>
      </c>
      <c r="BU61" s="8">
        <f t="shared" si="42"/>
        <v>-54500</v>
      </c>
      <c r="BV61" s="8">
        <f t="shared" si="42"/>
        <v>-51300</v>
      </c>
      <c r="BW61" s="8">
        <f t="shared" si="42"/>
        <v>-22500</v>
      </c>
      <c r="BX61" s="8">
        <f t="shared" si="42"/>
        <v>-33500</v>
      </c>
      <c r="BY61" s="8">
        <f t="shared" si="42"/>
        <v>-161800</v>
      </c>
      <c r="BZ61" s="8">
        <f t="shared" si="42"/>
        <v>-17800</v>
      </c>
      <c r="CA61" s="8">
        <f t="shared" si="42"/>
        <v>-12900</v>
      </c>
      <c r="CB61" s="8">
        <f t="shared" si="42"/>
        <v>-33200</v>
      </c>
      <c r="CC61" s="8">
        <f t="shared" ref="CC61:DC61" si="43">+CC59-BX59</f>
        <v>-28500</v>
      </c>
      <c r="CD61" s="8">
        <f t="shared" si="43"/>
        <v>-92400</v>
      </c>
      <c r="CE61" s="8">
        <f t="shared" si="43"/>
        <v>-27900</v>
      </c>
      <c r="CF61" s="8">
        <f t="shared" si="43"/>
        <v>-27400</v>
      </c>
      <c r="CG61" s="8">
        <f t="shared" si="43"/>
        <v>-27600</v>
      </c>
      <c r="CH61" s="8">
        <f t="shared" si="43"/>
        <v>2400</v>
      </c>
      <c r="CI61" s="8">
        <f t="shared" si="43"/>
        <v>-80600</v>
      </c>
      <c r="CJ61" s="8">
        <f t="shared" si="43"/>
        <v>-26700</v>
      </c>
      <c r="CK61" s="8">
        <f t="shared" si="43"/>
        <v>-47100</v>
      </c>
      <c r="CL61" s="8">
        <f t="shared" si="43"/>
        <v>-42900</v>
      </c>
      <c r="CM61" s="8">
        <f t="shared" si="43"/>
        <v>-41400</v>
      </c>
      <c r="CN61" s="8">
        <f t="shared" si="43"/>
        <v>-158000</v>
      </c>
      <c r="CO61" s="8">
        <f t="shared" si="43"/>
        <v>-59600</v>
      </c>
      <c r="CP61" s="8">
        <f t="shared" si="43"/>
        <v>-54900</v>
      </c>
      <c r="CQ61" s="8">
        <f t="shared" si="43"/>
        <v>-64400</v>
      </c>
      <c r="CR61" s="8">
        <f t="shared" si="43"/>
        <v>-33700</v>
      </c>
      <c r="CS61" s="8">
        <f t="shared" si="43"/>
        <v>-212700</v>
      </c>
      <c r="CT61" s="8">
        <f t="shared" si="43"/>
        <v>-49200</v>
      </c>
      <c r="CU61" s="8">
        <f t="shared" si="43"/>
        <v>-54800</v>
      </c>
      <c r="CV61" s="8">
        <f t="shared" si="43"/>
        <v>-55100</v>
      </c>
      <c r="CW61" s="8">
        <f t="shared" si="43"/>
        <v>-60100</v>
      </c>
      <c r="CX61" s="8">
        <f t="shared" si="43"/>
        <v>-219200</v>
      </c>
      <c r="CY61" s="8">
        <f t="shared" si="43"/>
        <v>-31300</v>
      </c>
      <c r="CZ61" s="8">
        <f t="shared" si="43"/>
        <v>10100</v>
      </c>
      <c r="DA61" s="8">
        <f t="shared" si="43"/>
        <v>30200</v>
      </c>
      <c r="DB61" s="8">
        <f t="shared" si="43"/>
        <v>21900</v>
      </c>
      <c r="DC61" s="8">
        <f t="shared" si="43"/>
        <v>31000</v>
      </c>
      <c r="DD61" s="8">
        <f t="shared" ref="DD61:DW61" si="44">+DD59-CY59</f>
        <v>34800</v>
      </c>
      <c r="DE61" s="8">
        <f t="shared" si="44"/>
        <v>15600</v>
      </c>
      <c r="DF61" s="8">
        <f t="shared" si="44"/>
        <v>8500</v>
      </c>
      <c r="DG61" s="8">
        <f t="shared" si="44"/>
        <v>17400</v>
      </c>
      <c r="DH61" s="8">
        <f t="shared" si="44"/>
        <v>76400</v>
      </c>
      <c r="DI61" s="8">
        <f t="shared" si="44"/>
        <v>18900</v>
      </c>
      <c r="DJ61" s="8">
        <f t="shared" si="44"/>
        <v>23700</v>
      </c>
      <c r="DK61" s="8">
        <f t="shared" si="44"/>
        <v>31712.027628064854</v>
      </c>
      <c r="DL61" s="8">
        <f t="shared" si="44"/>
        <v>28165.29266620148</v>
      </c>
      <c r="DM61" s="8">
        <f t="shared" si="44"/>
        <v>102377.32029426657</v>
      </c>
      <c r="DN61" s="8">
        <f t="shared" si="44"/>
        <v>25960.658098938875</v>
      </c>
      <c r="DO61" s="8">
        <f t="shared" si="44"/>
        <v>15095.804432039615</v>
      </c>
      <c r="DP61" s="8">
        <f t="shared" si="44"/>
        <v>8650.320294266101</v>
      </c>
      <c r="DQ61" s="8">
        <f t="shared" si="44"/>
        <v>6884.3796467841603</v>
      </c>
      <c r="DR61" s="8">
        <f t="shared" si="44"/>
        <v>56591.162472028285</v>
      </c>
      <c r="DS61" s="8">
        <f t="shared" si="44"/>
        <v>3374.8361564929364</v>
      </c>
      <c r="DT61" s="8">
        <f t="shared" si="44"/>
        <v>3263.83615649282</v>
      </c>
      <c r="DU61" s="8">
        <f t="shared" si="44"/>
        <v>-119.70733379852027</v>
      </c>
      <c r="DV61" s="8">
        <f t="shared" si="44"/>
        <v>-128.70733379840385</v>
      </c>
      <c r="DW61" s="8">
        <f t="shared" si="44"/>
        <v>6390.2576453890651</v>
      </c>
    </row>
    <row r="62" spans="1:127" s="62" customFormat="1">
      <c r="A62" s="7"/>
      <c r="B62" s="63"/>
      <c r="C62" s="63"/>
      <c r="D62" s="63"/>
      <c r="E62" s="63"/>
      <c r="I62" s="64"/>
    </row>
    <row r="63" spans="1:127" s="62" customFormat="1">
      <c r="A63" s="7"/>
      <c r="B63" s="63"/>
      <c r="C63" s="63"/>
      <c r="D63" s="63"/>
      <c r="E63" s="63"/>
      <c r="I63" s="64"/>
    </row>
    <row r="64" spans="1:127" s="62" customFormat="1">
      <c r="A64" s="7"/>
      <c r="B64" s="63"/>
      <c r="C64" s="63"/>
      <c r="D64" s="63"/>
      <c r="E64" s="63"/>
      <c r="I64" s="64"/>
    </row>
    <row r="65" spans="1:127" s="62" customFormat="1">
      <c r="A65" s="7"/>
      <c r="B65" s="63"/>
      <c r="C65" s="63"/>
      <c r="D65" s="63"/>
      <c r="E65" s="63"/>
      <c r="I65" s="64"/>
      <c r="CW65" s="62" t="s">
        <v>1002</v>
      </c>
    </row>
    <row r="66" spans="1:127" s="62" customFormat="1">
      <c r="A66" s="7"/>
      <c r="B66" s="63"/>
      <c r="C66" s="63"/>
      <c r="D66" s="63"/>
      <c r="E66" s="63"/>
      <c r="I66" s="64"/>
    </row>
    <row r="67" spans="1:127" s="62" customFormat="1">
      <c r="A67" s="7"/>
      <c r="B67" s="63"/>
      <c r="C67" s="63"/>
      <c r="D67" s="63"/>
      <c r="E67" s="63"/>
      <c r="I67" s="64"/>
    </row>
    <row r="68" spans="1:127" s="8" customFormat="1">
      <c r="A68" s="7"/>
      <c r="B68" s="21"/>
      <c r="C68" s="21"/>
      <c r="D68" s="21"/>
      <c r="E68" s="21"/>
    </row>
    <row r="69" spans="1:127" s="8" customFormat="1">
      <c r="A69" s="7"/>
      <c r="B69" s="21"/>
      <c r="C69" s="21"/>
      <c r="D69" s="21"/>
      <c r="E69" s="21"/>
    </row>
    <row r="70" spans="1:127" s="8" customFormat="1">
      <c r="A70" s="7"/>
      <c r="B70" s="21"/>
      <c r="C70" s="21"/>
      <c r="D70" s="21"/>
      <c r="E70" s="21"/>
      <c r="I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  <c r="DF70" s="35"/>
      <c r="DG70" s="35"/>
      <c r="DH70" s="35"/>
    </row>
    <row r="71" spans="1:127" s="8" customFormat="1">
      <c r="A71" s="73"/>
      <c r="B71" s="21" t="s">
        <v>943</v>
      </c>
      <c r="C71" s="21"/>
      <c r="D71" s="46"/>
      <c r="E71" s="21" t="s">
        <v>1292</v>
      </c>
      <c r="I71" s="47"/>
      <c r="AF71" s="47"/>
      <c r="AK71" s="47"/>
      <c r="AP71" s="47"/>
      <c r="AU71" s="47"/>
      <c r="AZ71" s="48">
        <f t="shared" ref="AZ71:CE71" si="45">+AZ161</f>
        <v>4844600</v>
      </c>
      <c r="BA71" s="48">
        <f t="shared" si="45"/>
        <v>1187000</v>
      </c>
      <c r="BB71" s="48">
        <f t="shared" si="45"/>
        <v>1186500</v>
      </c>
      <c r="BC71" s="48">
        <f t="shared" si="45"/>
        <v>1208793</v>
      </c>
      <c r="BD71" s="48">
        <f t="shared" si="45"/>
        <v>1183624</v>
      </c>
      <c r="BE71" s="48">
        <f t="shared" si="45"/>
        <v>4765872</v>
      </c>
      <c r="BF71" s="48">
        <f t="shared" si="45"/>
        <v>1218500</v>
      </c>
      <c r="BG71" s="48">
        <f t="shared" si="45"/>
        <v>1164873</v>
      </c>
      <c r="BH71" s="48">
        <f t="shared" si="45"/>
        <v>1213647</v>
      </c>
      <c r="BI71" s="48">
        <f t="shared" si="45"/>
        <v>1191073</v>
      </c>
      <c r="BJ71" s="48">
        <f t="shared" si="45"/>
        <v>4788093</v>
      </c>
      <c r="BK71" s="48">
        <f t="shared" si="45"/>
        <v>1182900</v>
      </c>
      <c r="BL71" s="48">
        <f t="shared" si="45"/>
        <v>1142217</v>
      </c>
      <c r="BM71" s="48">
        <f t="shared" si="45"/>
        <v>1196917</v>
      </c>
      <c r="BN71" s="48">
        <f t="shared" si="45"/>
        <v>1189793</v>
      </c>
      <c r="BO71" s="48">
        <f t="shared" si="45"/>
        <v>4711827</v>
      </c>
      <c r="BP71" s="48">
        <f t="shared" si="45"/>
        <v>1170246</v>
      </c>
      <c r="BQ71" s="48">
        <f t="shared" si="45"/>
        <v>1097538</v>
      </c>
      <c r="BR71" s="48">
        <f t="shared" si="45"/>
        <v>1110976</v>
      </c>
      <c r="BS71" s="48">
        <f t="shared" si="45"/>
        <v>1069220</v>
      </c>
      <c r="BT71" s="48">
        <f t="shared" si="45"/>
        <v>4447980</v>
      </c>
      <c r="BU71" s="48">
        <f t="shared" si="45"/>
        <v>1084800</v>
      </c>
      <c r="BV71" s="48">
        <f t="shared" si="45"/>
        <v>1061100</v>
      </c>
      <c r="BW71" s="48">
        <f t="shared" si="45"/>
        <v>1096600</v>
      </c>
      <c r="BX71" s="48">
        <f t="shared" si="45"/>
        <v>1041900</v>
      </c>
      <c r="BY71" s="48">
        <f t="shared" si="45"/>
        <v>4284400</v>
      </c>
      <c r="BZ71" s="48">
        <f t="shared" si="45"/>
        <v>1089200</v>
      </c>
      <c r="CA71" s="48">
        <f t="shared" si="45"/>
        <v>1048900</v>
      </c>
      <c r="CB71" s="48">
        <f t="shared" si="45"/>
        <v>1071000</v>
      </c>
      <c r="CC71" s="48">
        <f t="shared" si="45"/>
        <v>1015200</v>
      </c>
      <c r="CD71" s="48">
        <f t="shared" si="45"/>
        <v>4224300</v>
      </c>
      <c r="CE71" s="48">
        <f t="shared" si="45"/>
        <v>1047300</v>
      </c>
      <c r="CF71" s="48">
        <f t="shared" ref="CF71:DW71" si="46">+CF161</f>
        <v>1065700</v>
      </c>
      <c r="CG71" s="48">
        <f t="shared" si="46"/>
        <v>1061200</v>
      </c>
      <c r="CH71" s="48">
        <f t="shared" si="46"/>
        <v>1065800</v>
      </c>
      <c r="CI71" s="48">
        <f t="shared" si="46"/>
        <v>4240000</v>
      </c>
      <c r="CJ71" s="48">
        <f t="shared" si="46"/>
        <v>1072281</v>
      </c>
      <c r="CK71" s="48">
        <f t="shared" si="46"/>
        <v>1135039</v>
      </c>
      <c r="CL71" s="48">
        <f t="shared" si="46"/>
        <v>1163500</v>
      </c>
      <c r="CM71" s="48">
        <f t="shared" si="46"/>
        <v>1099300</v>
      </c>
      <c r="CN71" s="48">
        <f t="shared" si="46"/>
        <v>4470100</v>
      </c>
      <c r="CO71" s="48">
        <f t="shared" si="46"/>
        <v>1113573</v>
      </c>
      <c r="CP71" s="48">
        <f t="shared" si="46"/>
        <v>1085398</v>
      </c>
      <c r="CQ71" s="48">
        <f t="shared" si="46"/>
        <v>1164593</v>
      </c>
      <c r="CR71" s="48">
        <f t="shared" si="46"/>
        <v>1097639</v>
      </c>
      <c r="CS71" s="48">
        <f t="shared" si="46"/>
        <v>4461200</v>
      </c>
      <c r="CT71" s="48">
        <f t="shared" si="46"/>
        <v>1075302</v>
      </c>
      <c r="CU71" s="48">
        <f t="shared" si="46"/>
        <v>1097674</v>
      </c>
      <c r="CV71" s="48">
        <f t="shared" si="46"/>
        <v>1153804</v>
      </c>
      <c r="CW71" s="48">
        <f t="shared" si="46"/>
        <v>1056617</v>
      </c>
      <c r="CX71" s="48">
        <f t="shared" si="46"/>
        <v>4383400</v>
      </c>
      <c r="CY71" s="48">
        <f t="shared" si="46"/>
        <v>1076864</v>
      </c>
      <c r="CZ71" s="48">
        <f t="shared" si="46"/>
        <v>1138123</v>
      </c>
      <c r="DA71" s="48">
        <f t="shared" si="46"/>
        <v>1168473</v>
      </c>
      <c r="DB71" s="48">
        <f t="shared" si="46"/>
        <v>1143624</v>
      </c>
      <c r="DC71" s="48">
        <f t="shared" si="46"/>
        <v>4527100</v>
      </c>
      <c r="DD71" s="48">
        <f t="shared" si="46"/>
        <v>1108670</v>
      </c>
      <c r="DE71" s="48">
        <f t="shared" si="46"/>
        <v>1179674</v>
      </c>
      <c r="DF71" s="48">
        <f t="shared" si="46"/>
        <v>1181249</v>
      </c>
      <c r="DG71" s="48">
        <f t="shared" si="46"/>
        <v>1114959</v>
      </c>
      <c r="DH71" s="48">
        <f t="shared" si="46"/>
        <v>4584600</v>
      </c>
      <c r="DI71" s="48">
        <f t="shared" si="46"/>
        <v>1136696</v>
      </c>
      <c r="DJ71" s="48">
        <f t="shared" si="46"/>
        <v>1163435</v>
      </c>
      <c r="DK71" s="48">
        <f t="shared" si="46"/>
        <v>1226761.1152711338</v>
      </c>
      <c r="DL71" s="48">
        <f t="shared" si="46"/>
        <v>1215520.6943650115</v>
      </c>
      <c r="DM71" s="48">
        <f t="shared" si="46"/>
        <v>4742481.8096361458</v>
      </c>
      <c r="DN71" s="48">
        <f t="shared" si="46"/>
        <v>1179572.5975057129</v>
      </c>
      <c r="DO71" s="48">
        <f t="shared" si="46"/>
        <v>1202656.5607347547</v>
      </c>
      <c r="DP71" s="48">
        <f t="shared" si="46"/>
        <v>1240597.5588058291</v>
      </c>
      <c r="DQ71" s="48">
        <f t="shared" si="46"/>
        <v>1235761.6103811036</v>
      </c>
      <c r="DR71" s="48">
        <f t="shared" si="46"/>
        <v>4858588.3274274003</v>
      </c>
      <c r="DS71" s="48">
        <f t="shared" si="46"/>
        <v>1186201.8683489962</v>
      </c>
      <c r="DT71" s="48">
        <f t="shared" si="46"/>
        <v>1208146.6040496705</v>
      </c>
      <c r="DU71" s="48">
        <f t="shared" si="46"/>
        <v>1246524.970564316</v>
      </c>
      <c r="DV71" s="48">
        <f t="shared" si="46"/>
        <v>1235999.6383163936</v>
      </c>
      <c r="DW71" s="48">
        <f t="shared" si="46"/>
        <v>4876873.0812793765</v>
      </c>
    </row>
    <row r="72" spans="1:127" s="8" customFormat="1">
      <c r="A72" s="7"/>
      <c r="B72" s="21"/>
      <c r="C72" s="46"/>
      <c r="E72" s="21"/>
      <c r="I72" s="47"/>
      <c r="AF72" s="47"/>
      <c r="AK72" s="47"/>
      <c r="AP72" s="47"/>
      <c r="AU72" s="47"/>
      <c r="AZ72" s="48"/>
      <c r="BA72" s="48"/>
      <c r="BB72" s="48"/>
      <c r="BC72" s="48"/>
      <c r="BD72" s="48"/>
      <c r="BE72" s="48"/>
      <c r="BF72" s="48"/>
      <c r="BG72" s="48"/>
      <c r="BH72" s="48"/>
      <c r="BI72" s="48"/>
      <c r="BJ72" s="48"/>
      <c r="BK72" s="48"/>
      <c r="BL72" s="48"/>
      <c r="BM72" s="48"/>
      <c r="BN72" s="48"/>
      <c r="BO72" s="48"/>
      <c r="BP72" s="48"/>
      <c r="BQ72" s="48"/>
      <c r="BR72" s="48"/>
      <c r="BS72" s="48"/>
      <c r="BT72" s="48"/>
      <c r="BU72" s="48"/>
      <c r="BV72" s="48"/>
      <c r="BW72" s="48"/>
      <c r="BX72" s="48"/>
      <c r="BY72" s="48"/>
      <c r="BZ72" s="48"/>
      <c r="CA72" s="48"/>
      <c r="CB72" s="48"/>
      <c r="CC72" s="48"/>
      <c r="CD72" s="48"/>
      <c r="CE72" s="48"/>
      <c r="CF72" s="48"/>
      <c r="CG72" s="48"/>
      <c r="CH72" s="48"/>
      <c r="CI72" s="48"/>
      <c r="CJ72" s="48"/>
      <c r="CK72" s="48"/>
      <c r="CL72" s="48"/>
      <c r="CM72" s="48"/>
      <c r="CN72" s="48"/>
      <c r="CO72" s="48"/>
      <c r="CP72" s="48"/>
      <c r="CQ72" s="48"/>
      <c r="CR72" s="48"/>
      <c r="CS72" s="48"/>
      <c r="CT72" s="48"/>
      <c r="CU72" s="48"/>
      <c r="CV72" s="48"/>
      <c r="CW72" s="48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M72" s="47"/>
      <c r="DR72" s="47"/>
      <c r="DW72" s="47"/>
    </row>
    <row r="73" spans="1:127" s="8" customFormat="1" outlineLevel="1">
      <c r="A73" s="73"/>
      <c r="B73" s="46" t="s">
        <v>1160</v>
      </c>
      <c r="E73" s="21"/>
      <c r="G73" s="8" t="s">
        <v>1293</v>
      </c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>
        <f>+'mobile model'!AA44</f>
        <v>0</v>
      </c>
      <c r="AB73" s="48">
        <f>+'mobile model'!AB44</f>
        <v>0</v>
      </c>
      <c r="AC73" s="48">
        <f>+'mobile model'!AC44</f>
        <v>0</v>
      </c>
      <c r="AD73" s="48">
        <f>+'mobile model'!AD44</f>
        <v>0</v>
      </c>
      <c r="AE73" s="48">
        <f>+'mobile model'!AE44</f>
        <v>0</v>
      </c>
      <c r="AF73" s="48">
        <f>+'mobile model'!AF44</f>
        <v>0</v>
      </c>
      <c r="AG73" s="48">
        <f>+'mobile model'!AG44</f>
        <v>0</v>
      </c>
      <c r="AH73" s="48">
        <f>+'mobile model'!AH44</f>
        <v>0</v>
      </c>
      <c r="AI73" s="48">
        <f>+'mobile model'!AI44</f>
        <v>0</v>
      </c>
      <c r="AJ73" s="48">
        <f>+'mobile model'!AJ44</f>
        <v>0</v>
      </c>
      <c r="AK73" s="48">
        <f>+'mobile model'!AK44</f>
        <v>0</v>
      </c>
      <c r="AL73" s="48">
        <f>+'mobile model'!AL44</f>
        <v>0</v>
      </c>
      <c r="AM73" s="48">
        <f>+'mobile model'!AM44</f>
        <v>0</v>
      </c>
      <c r="AN73" s="48">
        <f>+'mobile model'!AN44</f>
        <v>0</v>
      </c>
      <c r="AO73" s="48">
        <f>+'mobile model'!AO44</f>
        <v>0</v>
      </c>
      <c r="AP73" s="48">
        <f>+'mobile model'!AP44</f>
        <v>0</v>
      </c>
      <c r="AQ73" s="48">
        <f>+'mobile model'!AQ44</f>
        <v>0</v>
      </c>
      <c r="AR73" s="48">
        <f>+'mobile model'!AR44</f>
        <v>0</v>
      </c>
      <c r="AS73" s="48">
        <f>+'mobile model'!AS44</f>
        <v>0</v>
      </c>
      <c r="AT73" s="48">
        <f>+'mobile model'!AT44</f>
        <v>0</v>
      </c>
      <c r="AU73" s="48">
        <f>+'mobile model'!AU44</f>
        <v>0</v>
      </c>
      <c r="AV73" s="48">
        <f>+'mobile model'!AV44</f>
        <v>0</v>
      </c>
      <c r="AW73" s="48">
        <f>+'mobile model'!AW44</f>
        <v>0</v>
      </c>
      <c r="AX73" s="48">
        <f>+'mobile model'!AX44</f>
        <v>0</v>
      </c>
      <c r="AY73" s="48">
        <f>+'mobile model'!AY44</f>
        <v>0</v>
      </c>
      <c r="AZ73" s="48">
        <f>+'mobile model'!AZ44</f>
        <v>4147000</v>
      </c>
      <c r="BA73" s="48">
        <f>+'mobile model'!BA44</f>
        <v>1029000</v>
      </c>
      <c r="BB73" s="48">
        <f>+'mobile model'!BB44</f>
        <v>1056600</v>
      </c>
      <c r="BC73" s="48">
        <f>+'mobile model'!BC44</f>
        <v>1044700</v>
      </c>
      <c r="BD73" s="48">
        <f>+'mobile model'!BD44</f>
        <v>1027800</v>
      </c>
      <c r="BE73" s="48">
        <f>+'mobile model'!BE44</f>
        <v>4158100</v>
      </c>
      <c r="BF73" s="48">
        <f>+'mobile model'!BF44</f>
        <v>1065400</v>
      </c>
      <c r="BG73" s="48">
        <f>+'mobile model'!BG44</f>
        <v>1047000</v>
      </c>
      <c r="BH73" s="48">
        <f>+'mobile model'!BH44</f>
        <v>1045200</v>
      </c>
      <c r="BI73" s="48">
        <f>+'mobile model'!BI44</f>
        <v>1025000</v>
      </c>
      <c r="BJ73" s="48">
        <f>+'mobile model'!BJ44</f>
        <v>4182600</v>
      </c>
      <c r="BK73" s="48">
        <f>+'mobile model'!BK44</f>
        <v>1032600</v>
      </c>
      <c r="BL73" s="48">
        <f>+'mobile model'!BL44</f>
        <v>1033900</v>
      </c>
      <c r="BM73" s="48">
        <f>+'mobile model'!BM44</f>
        <v>994000</v>
      </c>
      <c r="BN73" s="48">
        <f>+'mobile model'!BN44</f>
        <v>958500</v>
      </c>
      <c r="BO73" s="48">
        <f>+'mobile model'!BO44</f>
        <v>4019000</v>
      </c>
      <c r="BP73" s="48">
        <f>+'mobile model'!BP44</f>
        <v>936400</v>
      </c>
      <c r="BQ73" s="48">
        <f>+'mobile model'!BQ44</f>
        <v>935500</v>
      </c>
      <c r="BR73" s="48">
        <f>+'mobile model'!BR44</f>
        <v>919100</v>
      </c>
      <c r="BS73" s="48">
        <f>+'mobile model'!BS44</f>
        <v>870300</v>
      </c>
      <c r="BT73" s="48">
        <f>+'mobile model'!BT44</f>
        <v>3661300</v>
      </c>
      <c r="BU73" s="48">
        <f>+'mobile model'!BU44</f>
        <v>881900</v>
      </c>
      <c r="BV73" s="48">
        <f>+'mobile model'!BV44</f>
        <v>884300</v>
      </c>
      <c r="BW73" s="48">
        <f>+'mobile model'!BW44</f>
        <v>896600</v>
      </c>
      <c r="BX73" s="48">
        <f>+'mobile model'!BX44</f>
        <v>836700</v>
      </c>
      <c r="BY73" s="48">
        <f>+'mobile model'!BY44</f>
        <v>3499500</v>
      </c>
      <c r="BZ73" s="48">
        <f>+'mobile model'!BZ44</f>
        <v>864200</v>
      </c>
      <c r="CA73" s="48">
        <f>+'mobile model'!CA44</f>
        <v>871300</v>
      </c>
      <c r="CB73" s="48">
        <f>+'mobile model'!CB44</f>
        <v>863300</v>
      </c>
      <c r="CC73" s="48">
        <f>+'mobile model'!CC44</f>
        <v>808300</v>
      </c>
      <c r="CD73" s="48">
        <f>+'mobile model'!CD44</f>
        <v>3407100</v>
      </c>
      <c r="CE73" s="48">
        <f>+'mobile model'!CE44</f>
        <v>836200</v>
      </c>
      <c r="CF73" s="48">
        <f>+'mobile model'!CF44</f>
        <v>843900</v>
      </c>
      <c r="CG73" s="48">
        <f>+'mobile model'!CG44</f>
        <v>835800</v>
      </c>
      <c r="CH73" s="48">
        <f>+'mobile model'!CH44</f>
        <v>810700</v>
      </c>
      <c r="CI73" s="48">
        <f>+'mobile model'!CI44</f>
        <v>3326500</v>
      </c>
      <c r="CJ73" s="48">
        <f>+'mobile model'!CJ44</f>
        <v>809500</v>
      </c>
      <c r="CK73" s="48">
        <f>+'mobile model'!CK44</f>
        <v>796800</v>
      </c>
      <c r="CL73" s="48">
        <f>+'mobile model'!CL44</f>
        <v>792900</v>
      </c>
      <c r="CM73" s="48">
        <f>+'mobile model'!CM44</f>
        <v>769300</v>
      </c>
      <c r="CN73" s="48">
        <f>+'mobile model'!CN44</f>
        <v>3168500</v>
      </c>
      <c r="CO73" s="48">
        <f>+'mobile model'!CO44</f>
        <v>749900</v>
      </c>
      <c r="CP73" s="48">
        <f>+'mobile model'!CP44</f>
        <v>741900</v>
      </c>
      <c r="CQ73" s="48">
        <f>+'mobile model'!CQ44</f>
        <v>728500</v>
      </c>
      <c r="CR73" s="48">
        <f>+'mobile model'!CR44</f>
        <v>735600</v>
      </c>
      <c r="CS73" s="48">
        <f>+'mobile model'!CS44</f>
        <v>2955900</v>
      </c>
      <c r="CT73" s="48">
        <f>+'mobile model'!CT44</f>
        <v>700700</v>
      </c>
      <c r="CU73" s="48">
        <f>+'mobile model'!CU44</f>
        <v>687100</v>
      </c>
      <c r="CV73" s="48">
        <f>+'mobile model'!CV44</f>
        <v>673400</v>
      </c>
      <c r="CW73" s="48">
        <f>+'mobile model'!CW44</f>
        <v>675500</v>
      </c>
      <c r="CX73" s="48">
        <f>+'mobile model'!CX44</f>
        <v>2736700</v>
      </c>
      <c r="CY73" s="48">
        <f>+'mobile model'!CY44</f>
        <v>669400</v>
      </c>
      <c r="CZ73" s="48">
        <f>+'mobile model'!CZ44</f>
        <v>697200</v>
      </c>
      <c r="DA73" s="48">
        <f>+'mobile model'!DA44</f>
        <v>703600</v>
      </c>
      <c r="DB73" s="48">
        <f>+'mobile model'!DB44</f>
        <v>697400</v>
      </c>
      <c r="DC73" s="48">
        <f>+'mobile model'!DC44</f>
        <v>2767600</v>
      </c>
      <c r="DD73" s="48">
        <f>+'mobile model'!DD44</f>
        <v>704200</v>
      </c>
      <c r="DE73" s="48">
        <f>+'mobile model'!DE44</f>
        <v>712800</v>
      </c>
      <c r="DF73" s="48">
        <f>+'mobile model'!DF44</f>
        <v>712100</v>
      </c>
      <c r="DG73" s="48">
        <f>+'mobile model'!DG44</f>
        <v>714800</v>
      </c>
      <c r="DH73" s="48">
        <f>+'mobile model'!DH44</f>
        <v>2843900</v>
      </c>
      <c r="DI73" s="48">
        <f>+'mobile model'!DI44</f>
        <v>723100</v>
      </c>
      <c r="DJ73" s="48">
        <f>+'mobile model'!DJ44</f>
        <v>736500</v>
      </c>
      <c r="DK73" s="48">
        <f>+'mobile model'!DK44</f>
        <v>743812.02762806485</v>
      </c>
      <c r="DL73" s="48">
        <f>+'mobile model'!DL44</f>
        <v>742965.29266620148</v>
      </c>
      <c r="DM73" s="48">
        <f>+'mobile model'!DM44</f>
        <v>2946377.3202942666</v>
      </c>
      <c r="DN73" s="48">
        <f>+'mobile model'!DN44</f>
        <v>749060.65809893887</v>
      </c>
      <c r="DO73" s="48">
        <f>+'mobile model'!DO44</f>
        <v>751595.80443203961</v>
      </c>
      <c r="DP73" s="48">
        <f>+'mobile model'!DP44</f>
        <v>752462.34792233096</v>
      </c>
      <c r="DQ73" s="48">
        <f>+'mobile model'!DQ44</f>
        <v>749849.67231298564</v>
      </c>
      <c r="DR73" s="48">
        <f>+'mobile model'!DR44</f>
        <v>3002968.4827662949</v>
      </c>
      <c r="DS73" s="48">
        <f>+'mobile model'!DS44</f>
        <v>752435.49425543181</v>
      </c>
      <c r="DT73" s="48">
        <f>+'mobile model'!DT44</f>
        <v>754859.64058853243</v>
      </c>
      <c r="DU73" s="48">
        <f>+'mobile model'!DU44</f>
        <v>752342.64058853243</v>
      </c>
      <c r="DV73" s="48">
        <f>+'mobile model'!DV44</f>
        <v>749720.96497918724</v>
      </c>
      <c r="DW73" s="48">
        <f>+'mobile model'!DW44</f>
        <v>3009358.7404116839</v>
      </c>
    </row>
    <row r="74" spans="1:127" s="8" customFormat="1">
      <c r="A74" s="21"/>
      <c r="B74" s="46"/>
      <c r="C74" s="8" t="s">
        <v>739</v>
      </c>
      <c r="E74" s="21"/>
      <c r="H74" s="8" t="s">
        <v>1291</v>
      </c>
      <c r="J74" s="8">
        <f>+'mobile model'!J69</f>
        <v>0</v>
      </c>
      <c r="K74" s="8">
        <f>+'mobile model'!K69</f>
        <v>0</v>
      </c>
      <c r="L74" s="48">
        <f>+'mobile model'!L69</f>
        <v>0</v>
      </c>
      <c r="M74" s="8">
        <f>+'mobile model'!M69</f>
        <v>0</v>
      </c>
      <c r="N74" s="8">
        <f>+'mobile model'!N69</f>
        <v>0</v>
      </c>
      <c r="O74" s="8">
        <f>+'mobile model'!O69</f>
        <v>0</v>
      </c>
      <c r="P74" s="8">
        <f>+'mobile model'!P69</f>
        <v>0</v>
      </c>
      <c r="Q74" s="48">
        <f>+'mobile model'!Q69</f>
        <v>0</v>
      </c>
      <c r="R74" s="8">
        <f>+'mobile model'!R69</f>
        <v>0</v>
      </c>
      <c r="S74" s="8">
        <f>+'mobile model'!S69</f>
        <v>0</v>
      </c>
      <c r="T74" s="8">
        <f>+'mobile model'!T69</f>
        <v>0</v>
      </c>
      <c r="U74" s="8">
        <f>+'mobile model'!U69</f>
        <v>0</v>
      </c>
      <c r="V74" s="48">
        <f>+'mobile model'!V69</f>
        <v>0</v>
      </c>
      <c r="W74" s="8">
        <f>+'mobile model'!W69</f>
        <v>0</v>
      </c>
      <c r="X74" s="8">
        <f>+'mobile model'!X69</f>
        <v>0</v>
      </c>
      <c r="Y74" s="8">
        <f>+'mobile model'!Y69</f>
        <v>0</v>
      </c>
      <c r="Z74" s="8">
        <f>+'mobile model'!Z69</f>
        <v>0</v>
      </c>
      <c r="AA74" s="48">
        <f>+'mobile model'!AA69</f>
        <v>0</v>
      </c>
      <c r="AB74" s="8">
        <f>+'mobile model'!AB69</f>
        <v>0</v>
      </c>
      <c r="AC74" s="8">
        <f>+'mobile model'!AC69</f>
        <v>0</v>
      </c>
      <c r="AD74" s="8">
        <f>+'mobile model'!AD69</f>
        <v>0</v>
      </c>
      <c r="AE74" s="8">
        <f>+'mobile model'!AE69</f>
        <v>0</v>
      </c>
      <c r="AF74" s="48">
        <f>+'mobile model'!AF69</f>
        <v>0</v>
      </c>
      <c r="AG74" s="8">
        <f>+'mobile model'!AG69</f>
        <v>0</v>
      </c>
      <c r="AH74" s="8">
        <f>+'mobile model'!AH69</f>
        <v>0</v>
      </c>
      <c r="AI74" s="8">
        <f>+'mobile model'!AI69</f>
        <v>0</v>
      </c>
      <c r="AJ74" s="8">
        <f>+'mobile model'!AJ69</f>
        <v>0</v>
      </c>
      <c r="AK74" s="48">
        <f>+'mobile model'!AK69</f>
        <v>0</v>
      </c>
      <c r="AL74" s="8">
        <f>+'mobile model'!AL69</f>
        <v>0</v>
      </c>
      <c r="AM74" s="8">
        <f>+'mobile model'!AM69</f>
        <v>0</v>
      </c>
      <c r="AN74" s="8">
        <f>+'mobile model'!AN69</f>
        <v>0</v>
      </c>
      <c r="AO74" s="8">
        <f>+'mobile model'!AO69</f>
        <v>0</v>
      </c>
      <c r="AP74" s="48">
        <f>+'mobile model'!AP69</f>
        <v>0</v>
      </c>
      <c r="AQ74" s="8">
        <f>+'mobile model'!AQ69</f>
        <v>0</v>
      </c>
      <c r="AR74" s="8">
        <f>+'mobile model'!AR69</f>
        <v>0</v>
      </c>
      <c r="AS74" s="8">
        <f>+'mobile model'!AS69</f>
        <v>0</v>
      </c>
      <c r="AT74" s="8">
        <f>+'mobile model'!AT69</f>
        <v>0</v>
      </c>
      <c r="AU74" s="48">
        <f>+'mobile model'!AU69</f>
        <v>0</v>
      </c>
      <c r="AV74" s="8">
        <f>+'mobile model'!AV69</f>
        <v>0</v>
      </c>
      <c r="AW74" s="8">
        <f>+'mobile model'!AW69</f>
        <v>0</v>
      </c>
      <c r="AX74" s="8">
        <f>+'mobile model'!AX69</f>
        <v>0</v>
      </c>
      <c r="AY74" s="8">
        <f>+'mobile model'!AY69</f>
        <v>0</v>
      </c>
      <c r="AZ74" s="48"/>
      <c r="BA74" s="8">
        <f>+'mobile model'!BA69</f>
        <v>761700</v>
      </c>
      <c r="BB74" s="8">
        <f>+'mobile model'!BB69</f>
        <v>777500</v>
      </c>
      <c r="BC74" s="8">
        <f>+'mobile model'!BC69</f>
        <v>764200</v>
      </c>
      <c r="BD74" s="8">
        <f>+'mobile model'!BD69</f>
        <v>735300</v>
      </c>
      <c r="BE74" s="48">
        <f>+'mobile model'!BE69</f>
        <v>3038700</v>
      </c>
      <c r="BF74" s="8">
        <f>+'mobile model'!BF69</f>
        <v>764100</v>
      </c>
      <c r="BG74" s="8">
        <f>+'mobile model'!BG69</f>
        <v>740800</v>
      </c>
      <c r="BH74" s="8">
        <f>+'mobile model'!BH69</f>
        <v>733600</v>
      </c>
      <c r="BI74" s="8">
        <f>+'mobile model'!BI69</f>
        <v>701900</v>
      </c>
      <c r="BJ74" s="48">
        <f>+'mobile model'!BJ69</f>
        <v>2940400</v>
      </c>
      <c r="BK74" s="8">
        <f>+'mobile model'!BK69</f>
        <v>702800</v>
      </c>
      <c r="BL74" s="8">
        <f>+'mobile model'!BL69</f>
        <v>689200</v>
      </c>
      <c r="BM74" s="8">
        <f>+'mobile model'!BM69</f>
        <v>649600</v>
      </c>
      <c r="BN74" s="8">
        <f>+'mobile model'!BN69</f>
        <v>603500</v>
      </c>
      <c r="BO74" s="48">
        <f>+'mobile model'!BO69</f>
        <v>2645100</v>
      </c>
      <c r="BP74" s="8">
        <f>+'mobile model'!BP69</f>
        <v>570300</v>
      </c>
      <c r="BQ74" s="8">
        <f>+'mobile model'!BQ69</f>
        <v>555100</v>
      </c>
      <c r="BR74" s="8">
        <f>+'mobile model'!BR69</f>
        <v>539600</v>
      </c>
      <c r="BS74" s="8">
        <f>+'mobile model'!BS69</f>
        <v>484600</v>
      </c>
      <c r="BT74" s="48">
        <f>+'mobile model'!BT69</f>
        <v>2149600</v>
      </c>
      <c r="BU74" s="8">
        <f>+'mobile model'!BU69</f>
        <v>490600</v>
      </c>
      <c r="BV74" s="8">
        <f>+'mobile model'!BV69</f>
        <v>487600</v>
      </c>
      <c r="BW74" s="8">
        <f>+'mobile model'!BW69</f>
        <v>499300</v>
      </c>
      <c r="BX74" s="8">
        <f>+'mobile model'!BX69</f>
        <v>433000</v>
      </c>
      <c r="BY74" s="48">
        <f>+'mobile model'!BY69</f>
        <v>1910500</v>
      </c>
      <c r="BZ74" s="8">
        <f>+'mobile model'!BZ69</f>
        <v>449200</v>
      </c>
      <c r="CA74" s="8">
        <f>+'mobile model'!CA69</f>
        <v>449200</v>
      </c>
      <c r="CB74" s="8">
        <f>+'mobile model'!CB69</f>
        <v>438600</v>
      </c>
      <c r="CC74" s="8">
        <f>+'mobile model'!CC69</f>
        <v>375200</v>
      </c>
      <c r="CD74" s="48">
        <f>+'mobile model'!CD69</f>
        <v>1712200</v>
      </c>
      <c r="CE74" s="8">
        <f>+'mobile model'!CE69</f>
        <v>405400</v>
      </c>
      <c r="CF74" s="8">
        <f>+'mobile model'!CF69</f>
        <v>397000</v>
      </c>
      <c r="CG74" s="8">
        <f>+'mobile model'!CG69</f>
        <v>385400</v>
      </c>
      <c r="CH74" s="8">
        <f>+'mobile model'!CH69</f>
        <v>354100</v>
      </c>
      <c r="CI74" s="48">
        <f>+'mobile model'!CI69</f>
        <v>1541900</v>
      </c>
      <c r="CJ74" s="8">
        <f>+'mobile model'!CJ69</f>
        <v>342100</v>
      </c>
      <c r="CK74" s="8">
        <f>+'mobile model'!CK69</f>
        <v>326400</v>
      </c>
      <c r="CL74" s="8">
        <f>+'mobile model'!CL69</f>
        <v>312900</v>
      </c>
      <c r="CM74" s="8">
        <f>+'mobile model'!CM69</f>
        <v>293200</v>
      </c>
      <c r="CN74" s="48">
        <f>+'mobile model'!CN69</f>
        <v>1274600</v>
      </c>
      <c r="CO74" s="8">
        <f>+'mobile model'!CO69</f>
        <v>274900</v>
      </c>
      <c r="CP74" s="8">
        <f>+'mobile model'!CP69</f>
        <v>267400</v>
      </c>
      <c r="CQ74" s="8">
        <f>+'mobile model'!CQ69</f>
        <v>258200</v>
      </c>
      <c r="CR74" s="8">
        <f>+'mobile model'!CR69</f>
        <v>264600</v>
      </c>
      <c r="CS74" s="48">
        <f>+'mobile model'!CS69</f>
        <v>1065200</v>
      </c>
      <c r="CT74" s="8">
        <f>+'mobile model'!CT69</f>
        <v>229300</v>
      </c>
      <c r="CU74" s="8">
        <f>+'mobile model'!CU69</f>
        <v>223200</v>
      </c>
      <c r="CV74" s="8">
        <f>+'mobile model'!CV69</f>
        <v>217200</v>
      </c>
      <c r="CW74" s="8">
        <f>+'mobile model'!CW69</f>
        <v>214000</v>
      </c>
      <c r="CX74" s="48">
        <f>+'mobile model'!CX69</f>
        <v>883800</v>
      </c>
      <c r="CY74" s="8">
        <f>+'mobile model'!CY69</f>
        <v>196600</v>
      </c>
      <c r="CZ74" s="8">
        <f>+'mobile model'!CZ69</f>
        <v>217000</v>
      </c>
      <c r="DA74" s="8">
        <f>+'mobile model'!DA69</f>
        <v>219800</v>
      </c>
      <c r="DB74" s="8">
        <f>+'mobile model'!DB69</f>
        <v>216000</v>
      </c>
      <c r="DC74" s="48">
        <f>+'mobile model'!DC69</f>
        <v>849400</v>
      </c>
      <c r="DD74" s="8">
        <f>+'mobile model'!DD69</f>
        <v>215900</v>
      </c>
      <c r="DE74" s="8">
        <f>+'mobile model'!DE69</f>
        <v>219600</v>
      </c>
      <c r="DF74" s="8">
        <f>+'mobile model'!DF69</f>
        <v>224800</v>
      </c>
      <c r="DG74" s="8">
        <f>+'mobile model'!DG69</f>
        <v>215000</v>
      </c>
      <c r="DH74" s="48">
        <f>+'mobile model'!DH69</f>
        <v>875200</v>
      </c>
      <c r="DI74" s="8">
        <f>+'mobile model'!DI69</f>
        <v>231200</v>
      </c>
      <c r="DJ74" s="8">
        <f>+'mobile model'!DJ69</f>
        <v>241400</v>
      </c>
      <c r="DK74" s="8">
        <f>+'mobile model'!DK69</f>
        <v>246077.57194244605</v>
      </c>
      <c r="DL74" s="8">
        <f>+'mobile model'!DL69</f>
        <v>243287.13129496403</v>
      </c>
      <c r="DM74" s="48">
        <f>+'mobile model'!DM69</f>
        <v>961964.70323741005</v>
      </c>
      <c r="DN74" s="8">
        <f>+'mobile model'!DN69</f>
        <v>249101.39388489211</v>
      </c>
      <c r="DO74" s="8">
        <f>+'mobile model'!DO69</f>
        <v>249724.33453237411</v>
      </c>
      <c r="DP74" s="8">
        <f>+'mobile model'!DP69</f>
        <v>250332.27517985611</v>
      </c>
      <c r="DQ74" s="8">
        <f>+'mobile model'!DQ69</f>
        <v>245838.89388489211</v>
      </c>
      <c r="DR74" s="48">
        <f>+'mobile model'!DR69</f>
        <v>994996.89748201449</v>
      </c>
      <c r="DS74" s="8">
        <f>+'mobile model'!DS69</f>
        <v>249815.21582733814</v>
      </c>
      <c r="DT74" s="8">
        <f>+'mobile model'!DT69</f>
        <v>250385.65647482011</v>
      </c>
      <c r="DU74" s="8">
        <f>+'mobile model'!DU69</f>
        <v>249268.15647482011</v>
      </c>
      <c r="DV74" s="8">
        <f>+'mobile model'!DV69</f>
        <v>244819.77517985611</v>
      </c>
      <c r="DW74" s="48">
        <f>+'mobile model'!DW69</f>
        <v>994288.80395683448</v>
      </c>
    </row>
    <row r="75" spans="1:127" s="8" customFormat="1">
      <c r="A75" s="21"/>
      <c r="B75" s="46"/>
      <c r="C75" s="8" t="s">
        <v>355</v>
      </c>
      <c r="E75" s="21"/>
      <c r="H75" s="8" t="s">
        <v>1333</v>
      </c>
      <c r="J75" s="8">
        <f>+'mobile model'!J70</f>
        <v>0</v>
      </c>
      <c r="K75" s="8">
        <f>+'mobile model'!K70</f>
        <v>0</v>
      </c>
      <c r="L75" s="48">
        <f>+'mobile model'!L70</f>
        <v>0</v>
      </c>
      <c r="M75" s="8">
        <f>+'mobile model'!M70</f>
        <v>0</v>
      </c>
      <c r="N75" s="8">
        <f>+'mobile model'!N70</f>
        <v>0</v>
      </c>
      <c r="O75" s="8">
        <f>+'mobile model'!O70</f>
        <v>0</v>
      </c>
      <c r="P75" s="8">
        <f>+'mobile model'!P70</f>
        <v>0</v>
      </c>
      <c r="Q75" s="48">
        <f>+'mobile model'!Q70</f>
        <v>0</v>
      </c>
      <c r="R75" s="8">
        <f>+'mobile model'!R70</f>
        <v>0</v>
      </c>
      <c r="S75" s="8">
        <f>+'mobile model'!S70</f>
        <v>0</v>
      </c>
      <c r="T75" s="8">
        <f>+'mobile model'!T70</f>
        <v>0</v>
      </c>
      <c r="U75" s="8">
        <f>+'mobile model'!U70</f>
        <v>0</v>
      </c>
      <c r="V75" s="48">
        <f>+'mobile model'!V70</f>
        <v>0</v>
      </c>
      <c r="W75" s="8">
        <f>+'mobile model'!W70</f>
        <v>0</v>
      </c>
      <c r="X75" s="8">
        <f>+'mobile model'!X70</f>
        <v>0</v>
      </c>
      <c r="Y75" s="8">
        <f>+'mobile model'!Y70</f>
        <v>0</v>
      </c>
      <c r="Z75" s="8">
        <f>+'mobile model'!Z70</f>
        <v>0</v>
      </c>
      <c r="AA75" s="48">
        <f>+'mobile model'!AA70</f>
        <v>0</v>
      </c>
      <c r="AB75" s="8">
        <f>+'mobile model'!AB70</f>
        <v>0</v>
      </c>
      <c r="AC75" s="8">
        <f>+'mobile model'!AC70</f>
        <v>0</v>
      </c>
      <c r="AD75" s="8">
        <f>+'mobile model'!AD70</f>
        <v>0</v>
      </c>
      <c r="AE75" s="8">
        <f>+'mobile model'!AE70</f>
        <v>0</v>
      </c>
      <c r="AF75" s="48">
        <f>+'mobile model'!AF70</f>
        <v>0</v>
      </c>
      <c r="AG75" s="8">
        <f>+'mobile model'!AG70</f>
        <v>0</v>
      </c>
      <c r="AH75" s="8">
        <f>+'mobile model'!AH70</f>
        <v>0</v>
      </c>
      <c r="AI75" s="8">
        <f>+'mobile model'!AI70</f>
        <v>0</v>
      </c>
      <c r="AJ75" s="8">
        <f>+'mobile model'!AJ70</f>
        <v>0</v>
      </c>
      <c r="AK75" s="48">
        <f>+'mobile model'!AK70</f>
        <v>0</v>
      </c>
      <c r="AL75" s="8">
        <f>+'mobile model'!AL70</f>
        <v>0</v>
      </c>
      <c r="AM75" s="8">
        <f>+'mobile model'!AM70</f>
        <v>0</v>
      </c>
      <c r="AN75" s="8">
        <f>+'mobile model'!AN70</f>
        <v>0</v>
      </c>
      <c r="AO75" s="8">
        <f>+'mobile model'!AO70</f>
        <v>0</v>
      </c>
      <c r="AP75" s="48">
        <f>+'mobile model'!AP70</f>
        <v>0</v>
      </c>
      <c r="AQ75" s="8">
        <f>+'mobile model'!AQ70</f>
        <v>0</v>
      </c>
      <c r="AR75" s="8">
        <f>+'mobile model'!AR70</f>
        <v>0</v>
      </c>
      <c r="AS75" s="8">
        <f>+'mobile model'!AS70</f>
        <v>0</v>
      </c>
      <c r="AT75" s="8">
        <f>+'mobile model'!AT70</f>
        <v>0</v>
      </c>
      <c r="AU75" s="48">
        <f>+'mobile model'!AU70</f>
        <v>0</v>
      </c>
      <c r="AV75" s="8">
        <f>+'mobile model'!AV70</f>
        <v>0</v>
      </c>
      <c r="AW75" s="8">
        <f>+'mobile model'!AW70</f>
        <v>0</v>
      </c>
      <c r="AX75" s="8">
        <f>+'mobile model'!AX70</f>
        <v>0</v>
      </c>
      <c r="AY75" s="8">
        <f>+'mobile model'!AY70</f>
        <v>0</v>
      </c>
      <c r="AZ75" s="48"/>
      <c r="BA75" s="8">
        <f>+'mobile model'!BA70</f>
        <v>267300</v>
      </c>
      <c r="BB75" s="8">
        <f>+'mobile model'!BB70</f>
        <v>279100</v>
      </c>
      <c r="BC75" s="8">
        <f>+'mobile model'!BC70</f>
        <v>280500</v>
      </c>
      <c r="BD75" s="8">
        <f>+'mobile model'!BD70</f>
        <v>292600</v>
      </c>
      <c r="BE75" s="48">
        <f>+'mobile model'!BE70</f>
        <v>1119500</v>
      </c>
      <c r="BF75" s="8">
        <f>+'mobile model'!BF70</f>
        <v>301400</v>
      </c>
      <c r="BG75" s="8">
        <f>+'mobile model'!BG70</f>
        <v>306100</v>
      </c>
      <c r="BH75" s="8">
        <f>+'mobile model'!BH70</f>
        <v>311600</v>
      </c>
      <c r="BI75" s="8">
        <f>+'mobile model'!BI70</f>
        <v>323100</v>
      </c>
      <c r="BJ75" s="48">
        <f>+'mobile model'!BJ70</f>
        <v>1242200</v>
      </c>
      <c r="BK75" s="8">
        <f>+'mobile model'!BK70</f>
        <v>329800</v>
      </c>
      <c r="BL75" s="8">
        <f>+'mobile model'!BL70</f>
        <v>344700</v>
      </c>
      <c r="BM75" s="8">
        <f>+'mobile model'!BM70</f>
        <v>344400</v>
      </c>
      <c r="BN75" s="8">
        <f>+'mobile model'!BN70</f>
        <v>355000</v>
      </c>
      <c r="BO75" s="48">
        <f>+'mobile model'!BO70</f>
        <v>1373900</v>
      </c>
      <c r="BP75" s="8">
        <f>+'mobile model'!BP70</f>
        <v>366100</v>
      </c>
      <c r="BQ75" s="8">
        <f>+'mobile model'!BQ70</f>
        <v>380400</v>
      </c>
      <c r="BR75" s="8">
        <f>+'mobile model'!BR70</f>
        <v>379500</v>
      </c>
      <c r="BS75" s="8">
        <f>+'mobile model'!BS70</f>
        <v>385700</v>
      </c>
      <c r="BT75" s="48">
        <f>+'mobile model'!BT70</f>
        <v>1511700</v>
      </c>
      <c r="BU75" s="8">
        <f>+'mobile model'!BU70</f>
        <v>391300</v>
      </c>
      <c r="BV75" s="8">
        <f>+'mobile model'!BV70</f>
        <v>396600</v>
      </c>
      <c r="BW75" s="8">
        <f>+'mobile model'!BW70</f>
        <v>397300</v>
      </c>
      <c r="BX75" s="8">
        <f>+'mobile model'!BX70</f>
        <v>403800</v>
      </c>
      <c r="BY75" s="48">
        <f>+'mobile model'!BY70</f>
        <v>1589000</v>
      </c>
      <c r="BZ75" s="8">
        <f>+'mobile model'!BZ70</f>
        <v>414900</v>
      </c>
      <c r="CA75" s="8">
        <f>+'mobile model'!CA70</f>
        <v>422100</v>
      </c>
      <c r="CB75" s="8">
        <f>+'mobile model'!CB70</f>
        <v>424800</v>
      </c>
      <c r="CC75" s="8">
        <f>+'mobile model'!CC70</f>
        <v>433100</v>
      </c>
      <c r="CD75" s="48">
        <f>+'mobile model'!CD70</f>
        <v>1694900</v>
      </c>
      <c r="CE75" s="8">
        <f>+'mobile model'!CE70</f>
        <v>430800</v>
      </c>
      <c r="CF75" s="8">
        <f>+'mobile model'!CF70</f>
        <v>446900</v>
      </c>
      <c r="CG75" s="8">
        <f>+'mobile model'!CG70</f>
        <v>450400</v>
      </c>
      <c r="CH75" s="8">
        <f>+'mobile model'!CH70</f>
        <v>456600</v>
      </c>
      <c r="CI75" s="48">
        <f>+'mobile model'!CI70</f>
        <v>1784600</v>
      </c>
      <c r="CJ75" s="8">
        <f>+'mobile model'!CJ70</f>
        <v>467400</v>
      </c>
      <c r="CK75" s="8">
        <f>+'mobile model'!CK70</f>
        <v>470400</v>
      </c>
      <c r="CL75" s="8">
        <f>+'mobile model'!CL70</f>
        <v>480000</v>
      </c>
      <c r="CM75" s="8">
        <f>+'mobile model'!CM70</f>
        <v>476100</v>
      </c>
      <c r="CN75" s="48">
        <f>+'mobile model'!CN70</f>
        <v>1893900</v>
      </c>
      <c r="CO75" s="8">
        <f>+'mobile model'!CO70</f>
        <v>474900</v>
      </c>
      <c r="CP75" s="8">
        <f>+'mobile model'!CP70</f>
        <v>474400</v>
      </c>
      <c r="CQ75" s="8">
        <f>+'mobile model'!CQ70</f>
        <v>470300</v>
      </c>
      <c r="CR75" s="8">
        <f>+'mobile model'!CR70</f>
        <v>471000</v>
      </c>
      <c r="CS75" s="48">
        <f>+'mobile model'!CS70</f>
        <v>1890600</v>
      </c>
      <c r="CT75" s="8">
        <f>+'mobile model'!CT70</f>
        <v>471300</v>
      </c>
      <c r="CU75" s="8">
        <f>+'mobile model'!CU70</f>
        <v>463900</v>
      </c>
      <c r="CV75" s="8">
        <f>+'mobile model'!CV70</f>
        <v>456200</v>
      </c>
      <c r="CW75" s="8">
        <f>+'mobile model'!CW70</f>
        <v>461400</v>
      </c>
      <c r="CX75" s="48">
        <f>+'mobile model'!CX70</f>
        <v>1852800</v>
      </c>
      <c r="CY75" s="8">
        <f>+'mobile model'!CY70</f>
        <v>472700</v>
      </c>
      <c r="CZ75" s="8">
        <f>+'mobile model'!CZ70</f>
        <v>480200</v>
      </c>
      <c r="DA75" s="8">
        <f>+'mobile model'!DA70</f>
        <v>483800</v>
      </c>
      <c r="DB75" s="8">
        <f>+'mobile model'!DB70</f>
        <v>481400</v>
      </c>
      <c r="DC75" s="48">
        <f>+'mobile model'!DC70</f>
        <v>1918200</v>
      </c>
      <c r="DD75" s="8">
        <f>+'mobile model'!DD70</f>
        <v>488300</v>
      </c>
      <c r="DE75" s="8">
        <f>+'mobile model'!DE70</f>
        <v>493300</v>
      </c>
      <c r="DF75" s="8">
        <f>+'mobile model'!DF70</f>
        <v>487400</v>
      </c>
      <c r="DG75" s="8">
        <f>+'mobile model'!DG70</f>
        <v>499800</v>
      </c>
      <c r="DH75" s="48">
        <f>+'mobile model'!DH70</f>
        <v>1968800</v>
      </c>
      <c r="DI75" s="8">
        <f>+'mobile model'!DI70</f>
        <v>491900</v>
      </c>
      <c r="DJ75" s="8">
        <f>+'mobile model'!DJ70</f>
        <v>495100</v>
      </c>
      <c r="DK75" s="8">
        <f>+'mobile model'!DK70</f>
        <v>497734.4556856188</v>
      </c>
      <c r="DL75" s="8">
        <f>+'mobile model'!DL70</f>
        <v>499678.16137123748</v>
      </c>
      <c r="DM75" s="48">
        <f>+'mobile model'!DM70</f>
        <v>1984412.6170568564</v>
      </c>
      <c r="DN75" s="8">
        <f>+'mobile model'!DN70</f>
        <v>499959.26421404677</v>
      </c>
      <c r="DO75" s="8">
        <f>+'mobile model'!DO70</f>
        <v>501871.46989966556</v>
      </c>
      <c r="DP75" s="8">
        <f>+'mobile model'!DP70</f>
        <v>502130.07274247491</v>
      </c>
      <c r="DQ75" s="8">
        <f>+'mobile model'!DQ70</f>
        <v>504010.77842809365</v>
      </c>
      <c r="DR75" s="48">
        <f>+'mobile model'!DR70</f>
        <v>2007971.5852842808</v>
      </c>
      <c r="DS75" s="8">
        <f>+'mobile model'!DS70</f>
        <v>502620.27842809365</v>
      </c>
      <c r="DT75" s="8">
        <f>+'mobile model'!DT70</f>
        <v>504473.98411371239</v>
      </c>
      <c r="DU75" s="8">
        <f>+'mobile model'!DU70</f>
        <v>503074.48411371239</v>
      </c>
      <c r="DV75" s="8">
        <f>+'mobile model'!DV70</f>
        <v>504901.18979933113</v>
      </c>
      <c r="DW75" s="48">
        <f>+'mobile model'!DW70</f>
        <v>2015069.9364548493</v>
      </c>
    </row>
    <row r="76" spans="1:127" s="8" customFormat="1">
      <c r="A76" s="46"/>
      <c r="B76" s="21"/>
      <c r="C76" s="46"/>
      <c r="E76" s="21"/>
      <c r="I76" s="47"/>
      <c r="AF76" s="47"/>
      <c r="AK76" s="47"/>
      <c r="AP76" s="47"/>
      <c r="AU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8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M76" s="47"/>
      <c r="DR76" s="47"/>
      <c r="DW76" s="47"/>
    </row>
    <row r="77" spans="1:127">
      <c r="A77" s="70"/>
      <c r="B77" s="23" t="s">
        <v>274</v>
      </c>
      <c r="D77" s="2"/>
      <c r="F77" s="2" t="s">
        <v>1294</v>
      </c>
      <c r="AZ77" s="15"/>
      <c r="BA77" s="15">
        <f>+'mobile model'!BA13</f>
        <v>0</v>
      </c>
      <c r="BB77" s="15">
        <f>+'mobile model'!BB13</f>
        <v>0</v>
      </c>
      <c r="BC77" s="15">
        <f>+'mobile model'!BC13</f>
        <v>0</v>
      </c>
      <c r="BD77" s="15">
        <f>+'mobile model'!BD13</f>
        <v>0</v>
      </c>
      <c r="BE77" s="15">
        <f>+'mobile model'!BE13</f>
        <v>0</v>
      </c>
      <c r="BF77" s="15">
        <f>+'mobile model'!BF13</f>
        <v>0</v>
      </c>
      <c r="BG77" s="15">
        <f>+'mobile model'!BG13</f>
        <v>0</v>
      </c>
      <c r="BH77" s="15">
        <f>+'mobile model'!BH13</f>
        <v>0</v>
      </c>
      <c r="BI77" s="15">
        <f>+'mobile model'!BI13</f>
        <v>0</v>
      </c>
      <c r="BJ77" s="15">
        <f>+'mobile model'!BJ13</f>
        <v>0</v>
      </c>
      <c r="BK77" s="15">
        <f>+'mobile model'!BK13</f>
        <v>0</v>
      </c>
      <c r="BL77" s="15">
        <f>+'mobile model'!BL13</f>
        <v>0</v>
      </c>
      <c r="BM77" s="15">
        <f>+'mobile model'!BM13</f>
        <v>0</v>
      </c>
      <c r="BN77" s="15">
        <f>+'mobile model'!BN13</f>
        <v>0</v>
      </c>
      <c r="BO77" s="15">
        <f>+'mobile model'!BO13</f>
        <v>0</v>
      </c>
      <c r="BP77" s="15">
        <f>+'mobile model'!BP13</f>
        <v>0</v>
      </c>
      <c r="BQ77" s="15">
        <f>+'mobile model'!BQ13</f>
        <v>0</v>
      </c>
      <c r="BR77" s="15">
        <f>+'mobile model'!BR13</f>
        <v>0</v>
      </c>
      <c r="BS77" s="15">
        <f>+'mobile model'!BS13</f>
        <v>0</v>
      </c>
      <c r="BT77" s="15">
        <f>+'mobile model'!BT13</f>
        <v>0</v>
      </c>
      <c r="BU77" s="15">
        <f>+'mobile model'!BU13</f>
        <v>0</v>
      </c>
      <c r="BV77" s="15">
        <f>+'mobile model'!BV13</f>
        <v>0</v>
      </c>
      <c r="BW77" s="15">
        <f>+'mobile model'!BW13</f>
        <v>0</v>
      </c>
      <c r="BX77" s="15">
        <f>+'mobile model'!BX13</f>
        <v>0</v>
      </c>
      <c r="BY77" s="15">
        <f>+'mobile model'!BY13</f>
        <v>0</v>
      </c>
      <c r="BZ77" s="15">
        <f>+'mobile model'!BZ13</f>
        <v>0</v>
      </c>
      <c r="CA77" s="15">
        <f>+'mobile model'!CA13</f>
        <v>0</v>
      </c>
      <c r="CB77" s="15">
        <f>+'mobile model'!CB13</f>
        <v>0</v>
      </c>
      <c r="CC77" s="15">
        <f>+'mobile model'!CC13</f>
        <v>0</v>
      </c>
      <c r="CD77" s="15">
        <f>+'mobile model'!CD13</f>
        <v>0</v>
      </c>
      <c r="CE77" s="15">
        <f>+'mobile model'!CE13</f>
        <v>0</v>
      </c>
      <c r="CF77" s="15">
        <f>+'mobile model'!CF13</f>
        <v>0</v>
      </c>
      <c r="CG77" s="15">
        <f>+'mobile model'!CG13</f>
        <v>0</v>
      </c>
      <c r="CH77" s="15">
        <f>+'mobile model'!CH13</f>
        <v>0</v>
      </c>
      <c r="CI77" s="15">
        <f>+'mobile model'!CI13</f>
        <v>0</v>
      </c>
      <c r="CJ77" s="15">
        <f>+'mobile model'!CJ13</f>
        <v>0</v>
      </c>
      <c r="CK77" s="15">
        <f>+'mobile model'!CK13</f>
        <v>0</v>
      </c>
      <c r="CL77" s="15">
        <f>+'mobile model'!CL13</f>
        <v>0</v>
      </c>
      <c r="CM77" s="15">
        <f>+'mobile model'!CM13</f>
        <v>0</v>
      </c>
      <c r="CN77" s="15">
        <f>+'mobile model'!CN13</f>
        <v>0</v>
      </c>
      <c r="CO77" s="15">
        <f>+'mobile model'!CO13</f>
        <v>0</v>
      </c>
      <c r="CP77" s="15">
        <f>+'mobile model'!CP13</f>
        <v>0</v>
      </c>
      <c r="CQ77" s="15">
        <f>+'mobile model'!CQ13</f>
        <v>0</v>
      </c>
      <c r="CR77" s="15">
        <f>+'mobile model'!CR13</f>
        <v>2000</v>
      </c>
      <c r="CS77" s="15">
        <f>+'mobile model'!CS13</f>
        <v>2000</v>
      </c>
      <c r="CT77" s="15">
        <f>+'mobile model'!CT13</f>
        <v>2800</v>
      </c>
      <c r="CU77" s="15">
        <f>+'mobile model'!CU13</f>
        <v>2800</v>
      </c>
      <c r="CV77" s="15">
        <f>+'mobile model'!CV13</f>
        <v>1900</v>
      </c>
      <c r="CW77" s="15">
        <f>+'mobile model'!CW13</f>
        <v>3000</v>
      </c>
      <c r="CX77" s="15">
        <f>+'mobile model'!CX13</f>
        <v>10500</v>
      </c>
      <c r="CY77" s="15">
        <f>+'mobile model'!CY13</f>
        <v>5900</v>
      </c>
      <c r="CZ77" s="15">
        <f>+'mobile model'!CZ13</f>
        <v>9900</v>
      </c>
      <c r="DA77" s="15">
        <f>+'mobile model'!DA13</f>
        <v>13700</v>
      </c>
      <c r="DB77" s="15">
        <f>+'mobile model'!DB13</f>
        <v>18500</v>
      </c>
      <c r="DC77" s="15">
        <f>+'mobile model'!DC13</f>
        <v>47900</v>
      </c>
      <c r="DD77" s="15">
        <f>+'mobile model'!DD13</f>
        <v>25500</v>
      </c>
      <c r="DE77" s="15">
        <f>+'mobile model'!DE13</f>
        <v>31900</v>
      </c>
      <c r="DF77" s="15">
        <f>+'mobile model'!DF13</f>
        <v>38600</v>
      </c>
      <c r="DG77" s="15">
        <f>+'mobile model'!DG13</f>
        <v>45100</v>
      </c>
      <c r="DH77" s="15">
        <f>+'mobile model'!DH13</f>
        <v>141100</v>
      </c>
      <c r="DI77" s="15">
        <f>+'mobile model'!DI13</f>
        <v>51800</v>
      </c>
      <c r="DJ77" s="15">
        <f>+'mobile model'!DJ13</f>
        <v>57400</v>
      </c>
      <c r="DK77" s="15">
        <f>+'mobile model'!DK13</f>
        <v>63489.7338910689</v>
      </c>
      <c r="DL77" s="15">
        <f>+'mobile model'!DL13</f>
        <v>66695.204347110062</v>
      </c>
      <c r="DM77" s="15">
        <f>+'mobile model'!DM13</f>
        <v>239384.93823817896</v>
      </c>
      <c r="DN77" s="15">
        <f>+'mobile model'!DN13</f>
        <v>69942.68039202693</v>
      </c>
      <c r="DO77" s="15">
        <f>+'mobile model'!DO13</f>
        <v>72953.291516372818</v>
      </c>
      <c r="DP77" s="15">
        <f>+'mobile model'!DP13</f>
        <v>76045.029835127629</v>
      </c>
      <c r="DQ77" s="15">
        <f>+'mobile model'!DQ13</f>
        <v>79108.318205753923</v>
      </c>
      <c r="DR77" s="15">
        <f>+'mobile model'!DR13</f>
        <v>298049.31994928129</v>
      </c>
      <c r="DS77" s="15">
        <f>+'mobile model'!DS13</f>
        <v>82355.589832958431</v>
      </c>
      <c r="DT77" s="15">
        <f>+'mobile model'!DT13</f>
        <v>85186.659583586006</v>
      </c>
      <c r="DU77" s="15">
        <f>+'mobile model'!DU13</f>
        <v>88189.694153486271</v>
      </c>
      <c r="DV77" s="15">
        <f>+'mobile model'!DV13</f>
        <v>91164.602935496601</v>
      </c>
      <c r="DW77" s="15">
        <f>+'mobile model'!DW13</f>
        <v>346896.54650552734</v>
      </c>
    </row>
    <row r="78" spans="1:127">
      <c r="D78" s="2"/>
      <c r="BQ78" s="2"/>
      <c r="BR78" s="2"/>
      <c r="BS78" s="2"/>
      <c r="BU78" s="2"/>
      <c r="BV78" s="2"/>
      <c r="BW78" s="2"/>
      <c r="BX78" s="2"/>
      <c r="BZ78" s="2"/>
      <c r="CB78" s="2"/>
      <c r="DU78" s="2"/>
    </row>
    <row r="79" spans="1:127">
      <c r="A79" s="70"/>
      <c r="B79" s="7" t="s">
        <v>275</v>
      </c>
      <c r="D79" s="2"/>
      <c r="F79" s="2" t="s">
        <v>1295</v>
      </c>
      <c r="AZ79" s="15">
        <f>+'mobile model'!AZ14</f>
        <v>548100</v>
      </c>
      <c r="BA79" s="15">
        <f>+'mobile model'!BA14</f>
        <v>127300</v>
      </c>
      <c r="BB79" s="15">
        <f>+'mobile model'!BB14</f>
        <v>95200</v>
      </c>
      <c r="BC79" s="15">
        <f>+'mobile model'!BC14</f>
        <v>130700</v>
      </c>
      <c r="BD79" s="15">
        <f>+'mobile model'!BD14</f>
        <v>116800</v>
      </c>
      <c r="BE79" s="15">
        <f>+'mobile model'!BE14</f>
        <v>470000</v>
      </c>
      <c r="BF79" s="15">
        <f>+'mobile model'!BF14</f>
        <v>123600</v>
      </c>
      <c r="BG79" s="15">
        <f>+'mobile model'!BG14</f>
        <v>85500</v>
      </c>
      <c r="BH79" s="15">
        <f>+'mobile model'!BH14</f>
        <v>139160</v>
      </c>
      <c r="BI79" s="15">
        <f>+'mobile model'!BI14</f>
        <v>125740</v>
      </c>
      <c r="BJ79" s="15">
        <f>+'mobile model'!BJ14</f>
        <v>474000</v>
      </c>
      <c r="BK79" s="15">
        <f>+'mobile model'!BK14</f>
        <v>120600</v>
      </c>
      <c r="BL79" s="15">
        <f>+'mobile model'!BL14</f>
        <v>74200</v>
      </c>
      <c r="BM79" s="15">
        <f>+'mobile model'!BM14</f>
        <v>168500</v>
      </c>
      <c r="BN79" s="15">
        <f>+'mobile model'!BN14</f>
        <v>183300</v>
      </c>
      <c r="BO79" s="15">
        <f>+'mobile model'!BO14</f>
        <v>546600</v>
      </c>
      <c r="BP79" s="15">
        <f>+'mobile model'!BP14</f>
        <v>192800</v>
      </c>
      <c r="BQ79" s="15">
        <f>+'mobile model'!BQ14</f>
        <v>126400</v>
      </c>
      <c r="BR79" s="15">
        <f>+'mobile model'!BR14</f>
        <v>148400</v>
      </c>
      <c r="BS79" s="15">
        <f>+'mobile model'!BS14</f>
        <v>139300</v>
      </c>
      <c r="BT79" s="15">
        <f>+'mobile model'!BT14</f>
        <v>606900</v>
      </c>
      <c r="BU79" s="15">
        <f>+'mobile model'!BU14</f>
        <v>143000</v>
      </c>
      <c r="BV79" s="15">
        <f>+'mobile model'!BV14</f>
        <v>109600</v>
      </c>
      <c r="BW79" s="15">
        <f>+'mobile model'!BW14</f>
        <v>130300</v>
      </c>
      <c r="BX79" s="15">
        <f>+'mobile model'!BX14</f>
        <v>124600</v>
      </c>
      <c r="BY79" s="15">
        <f>+'mobile model'!BY14</f>
        <v>507500</v>
      </c>
      <c r="BZ79" s="15">
        <f>+'mobile model'!BZ14</f>
        <v>145300</v>
      </c>
      <c r="CA79" s="15">
        <f>+'mobile model'!CA14</f>
        <v>93800</v>
      </c>
      <c r="CB79" s="15">
        <f>+'mobile model'!CB14</f>
        <v>119900</v>
      </c>
      <c r="CC79" s="15">
        <f>+'mobile model'!CC14</f>
        <v>118400</v>
      </c>
      <c r="CD79" s="15">
        <f>+'mobile model'!CD14</f>
        <v>477400</v>
      </c>
      <c r="CE79" s="15">
        <f>+'mobile model'!CE14</f>
        <v>113200</v>
      </c>
      <c r="CF79" s="15">
        <f>+'mobile model'!CF14</f>
        <v>122000</v>
      </c>
      <c r="CG79" s="15">
        <f>+'mobile model'!CG14</f>
        <v>119700</v>
      </c>
      <c r="CH79" s="15">
        <f>+'mobile model'!CH14</f>
        <v>144000</v>
      </c>
      <c r="CI79" s="15">
        <f>+'mobile model'!CI14</f>
        <v>498900</v>
      </c>
      <c r="CJ79" s="15">
        <f>+'mobile model'!CJ14</f>
        <v>148800</v>
      </c>
      <c r="CK79" s="15">
        <f>+'mobile model'!CK14</f>
        <v>213500</v>
      </c>
      <c r="CL79" s="15">
        <f>+'mobile model'!CL14</f>
        <v>221300</v>
      </c>
      <c r="CM79" s="15">
        <f>+'mobile model'!CM14</f>
        <v>174400</v>
      </c>
      <c r="CN79" s="15">
        <f>+'mobile model'!CN14</f>
        <v>758100</v>
      </c>
      <c r="CO79" s="15">
        <f>+'mobile model'!CO14</f>
        <v>212500</v>
      </c>
      <c r="CP79" s="15">
        <f>+'mobile model'!CP14</f>
        <v>186900</v>
      </c>
      <c r="CQ79" s="15">
        <f>+'mobile model'!CQ14</f>
        <v>276300</v>
      </c>
      <c r="CR79" s="15">
        <f>+'mobile model'!CR14</f>
        <v>196200</v>
      </c>
      <c r="CS79" s="15">
        <f>+'mobile model'!CS14</f>
        <v>872000</v>
      </c>
      <c r="CT79" s="15">
        <f>+'mobile model'!CT14</f>
        <v>207000</v>
      </c>
      <c r="CU79" s="15">
        <f>+'mobile model'!CU14</f>
        <v>234900</v>
      </c>
      <c r="CV79" s="15">
        <f>+'mobile model'!CV14</f>
        <v>289300</v>
      </c>
      <c r="CW79" s="15">
        <f>+'mobile model'!CW14</f>
        <v>172900</v>
      </c>
      <c r="CX79" s="15">
        <f>+'mobile model'!CX14</f>
        <v>904100</v>
      </c>
      <c r="CY79" s="15">
        <f>+'mobile model'!CY14</f>
        <v>201300</v>
      </c>
      <c r="CZ79" s="15">
        <f>+'mobile model'!CZ14</f>
        <v>215500</v>
      </c>
      <c r="DA79" s="15">
        <f>+'mobile model'!DA14</f>
        <v>241000</v>
      </c>
      <c r="DB79" s="15">
        <f>+'mobile model'!DB14</f>
        <v>202700</v>
      </c>
      <c r="DC79" s="15">
        <f>+'mobile model'!DC14</f>
        <v>860500</v>
      </c>
      <c r="DD79" s="15">
        <f>+'mobile model'!DD14</f>
        <v>165800</v>
      </c>
      <c r="DE79" s="15">
        <f>+'mobile model'!DE14</f>
        <v>214400</v>
      </c>
      <c r="DF79" s="15">
        <f>+'mobile model'!DF14</f>
        <v>206200</v>
      </c>
      <c r="DG79" s="15">
        <f>+'mobile model'!DG14</f>
        <v>132900</v>
      </c>
      <c r="DH79" s="15">
        <f>+'mobile model'!DH14</f>
        <v>719200</v>
      </c>
      <c r="DI79" s="15">
        <f>+'mobile model'!DI14</f>
        <v>150600</v>
      </c>
      <c r="DJ79" s="15">
        <f>+'mobile model'!DJ14</f>
        <v>152900</v>
      </c>
      <c r="DK79" s="15">
        <f>+'mobile model'!DK14</f>
        <v>186395.353752</v>
      </c>
      <c r="DL79" s="15">
        <f>+'mobile model'!DL14</f>
        <v>180379.19735170002</v>
      </c>
      <c r="DM79" s="15">
        <f>+'mobile model'!DM14</f>
        <v>670274.55110369995</v>
      </c>
      <c r="DN79" s="15">
        <f>+'mobile model'!DN14</f>
        <v>141469.25901474699</v>
      </c>
      <c r="DO79" s="15">
        <f>+'mobile model'!DO14</f>
        <v>153833.46478634205</v>
      </c>
      <c r="DP79" s="15">
        <f>+'mobile model'!DP14</f>
        <v>175026.18104837066</v>
      </c>
      <c r="DQ79" s="15">
        <f>+'mobile model'!DQ14</f>
        <v>177322.61986236402</v>
      </c>
      <c r="DR79" s="15">
        <f>+'mobile model'!DR14</f>
        <v>647651.52471182379</v>
      </c>
      <c r="DS79" s="15">
        <f>+'mobile model'!DS14</f>
        <v>128310.78426060594</v>
      </c>
      <c r="DT79" s="15">
        <f>+'mobile model'!DT14</f>
        <v>139826.30387755216</v>
      </c>
      <c r="DU79" s="15">
        <f>+'mobile model'!DU14</f>
        <v>164928.63582229731</v>
      </c>
      <c r="DV79" s="15">
        <f>+'mobile model'!DV14</f>
        <v>161633.07040170967</v>
      </c>
      <c r="DW79" s="15">
        <f>+'mobile model'!DW14</f>
        <v>594698.79436216503</v>
      </c>
    </row>
    <row r="80" spans="1:127">
      <c r="BQ80" s="2"/>
      <c r="BR80" s="2"/>
      <c r="BS80" s="2"/>
      <c r="BU80" s="2"/>
      <c r="BV80" s="2"/>
      <c r="BW80" s="2"/>
      <c r="BX80" s="2"/>
      <c r="BZ80" s="2"/>
      <c r="CB80" s="2"/>
      <c r="DU80" s="2"/>
    </row>
    <row r="81" spans="1:127">
      <c r="B81" s="2" t="s">
        <v>943</v>
      </c>
      <c r="C81" s="2"/>
      <c r="D81" s="7" t="s">
        <v>247</v>
      </c>
      <c r="E81" s="2" t="s">
        <v>1296</v>
      </c>
      <c r="AZ81" s="4"/>
      <c r="BA81" s="4"/>
      <c r="BB81" s="4"/>
      <c r="BC81" s="4"/>
      <c r="BD81" s="4"/>
      <c r="BE81" s="4">
        <f t="shared" ref="BE81:CJ81" si="47">+BE71/AZ71-1</f>
        <v>-1.6250670850018523E-2</v>
      </c>
      <c r="BF81" s="4">
        <f t="shared" si="47"/>
        <v>2.6537489469250275E-2</v>
      </c>
      <c r="BG81" s="4">
        <f t="shared" si="47"/>
        <v>-1.8227560050568914E-2</v>
      </c>
      <c r="BH81" s="4">
        <f t="shared" si="47"/>
        <v>4.0155758678284137E-3</v>
      </c>
      <c r="BI81" s="4">
        <f t="shared" si="47"/>
        <v>6.29338370969168E-3</v>
      </c>
      <c r="BJ81" s="4">
        <f t="shared" si="47"/>
        <v>4.662525556708097E-3</v>
      </c>
      <c r="BK81" s="4">
        <f t="shared" si="47"/>
        <v>-2.9216249487074242E-2</v>
      </c>
      <c r="BL81" s="4">
        <f t="shared" si="47"/>
        <v>-1.944933052787734E-2</v>
      </c>
      <c r="BM81" s="4">
        <f t="shared" si="47"/>
        <v>-1.3784897915126937E-2</v>
      </c>
      <c r="BN81" s="4">
        <f t="shared" si="47"/>
        <v>-1.0746612508217845E-3</v>
      </c>
      <c r="BO81" s="4">
        <f t="shared" si="47"/>
        <v>-1.5928262045035502E-2</v>
      </c>
      <c r="BP81" s="4">
        <f t="shared" si="47"/>
        <v>-1.0697438498605161E-2</v>
      </c>
      <c r="BQ81" s="4">
        <f t="shared" si="47"/>
        <v>-3.9116034869031036E-2</v>
      </c>
      <c r="BR81" s="4">
        <f t="shared" si="47"/>
        <v>-7.1801971231087891E-2</v>
      </c>
      <c r="BS81" s="4">
        <f t="shared" si="47"/>
        <v>-0.10133947669888799</v>
      </c>
      <c r="BT81" s="4">
        <f t="shared" si="47"/>
        <v>-5.59967503051364E-2</v>
      </c>
      <c r="BU81" s="4">
        <f t="shared" si="47"/>
        <v>-7.301541727124039E-2</v>
      </c>
      <c r="BV81" s="4">
        <f t="shared" si="47"/>
        <v>-3.3199761648343817E-2</v>
      </c>
      <c r="BW81" s="4">
        <f t="shared" si="47"/>
        <v>-1.2939973500777691E-2</v>
      </c>
      <c r="BX81" s="4">
        <f t="shared" si="47"/>
        <v>-2.5551336488281229E-2</v>
      </c>
      <c r="BY81" s="4">
        <f t="shared" si="47"/>
        <v>-3.6776244497502275E-2</v>
      </c>
      <c r="BZ81" s="4">
        <f t="shared" si="47"/>
        <v>4.056047197640078E-3</v>
      </c>
      <c r="CA81" s="4">
        <f t="shared" si="47"/>
        <v>-1.1497502591650166E-2</v>
      </c>
      <c r="CB81" s="4">
        <f t="shared" si="47"/>
        <v>-2.334488418748859E-2</v>
      </c>
      <c r="CC81" s="4">
        <f t="shared" si="47"/>
        <v>-2.5626259717823174E-2</v>
      </c>
      <c r="CD81" s="4">
        <f t="shared" si="47"/>
        <v>-1.402763514144334E-2</v>
      </c>
      <c r="CE81" s="4">
        <f t="shared" si="47"/>
        <v>-3.8468600807932463E-2</v>
      </c>
      <c r="CF81" s="4">
        <f t="shared" si="47"/>
        <v>1.6016779483268184E-2</v>
      </c>
      <c r="CG81" s="4">
        <f t="shared" si="47"/>
        <v>-9.1503267973855884E-3</v>
      </c>
      <c r="CH81" s="4">
        <f t="shared" si="47"/>
        <v>4.9842395587076371E-2</v>
      </c>
      <c r="CI81" s="4">
        <f t="shared" si="47"/>
        <v>3.7165920980990474E-3</v>
      </c>
      <c r="CJ81" s="4">
        <f t="shared" si="47"/>
        <v>2.3852764250930969E-2</v>
      </c>
      <c r="CK81" s="4">
        <f t="shared" ref="CK81:DH81" si="48">+CK71/CF71-1</f>
        <v>6.5064277001032123E-2</v>
      </c>
      <c r="CL81" s="4">
        <f t="shared" si="48"/>
        <v>9.6400301545420231E-2</v>
      </c>
      <c r="CM81" s="4">
        <f t="shared" si="48"/>
        <v>3.1431788328016408E-2</v>
      </c>
      <c r="CN81" s="4">
        <f t="shared" si="48"/>
        <v>5.426886792452823E-2</v>
      </c>
      <c r="CO81" s="4">
        <f t="shared" si="48"/>
        <v>3.8508562587605377E-2</v>
      </c>
      <c r="CP81" s="4">
        <f t="shared" si="48"/>
        <v>-4.3735061086006777E-2</v>
      </c>
      <c r="CQ81" s="4">
        <f t="shared" si="48"/>
        <v>9.3940696175343064E-4</v>
      </c>
      <c r="CR81" s="4">
        <f t="shared" si="48"/>
        <v>-1.5109615209678573E-3</v>
      </c>
      <c r="CS81" s="4">
        <f t="shared" si="48"/>
        <v>-1.9910069125970153E-3</v>
      </c>
      <c r="CT81" s="4">
        <f t="shared" si="48"/>
        <v>-3.4367751373282185E-2</v>
      </c>
      <c r="CU81" s="4">
        <f t="shared" si="48"/>
        <v>1.1310136926730996E-2</v>
      </c>
      <c r="CV81" s="4">
        <f t="shared" si="48"/>
        <v>-9.2641807051905278E-3</v>
      </c>
      <c r="CW81" s="4">
        <f t="shared" si="48"/>
        <v>-3.7372943198993425E-2</v>
      </c>
      <c r="CX81" s="4">
        <f t="shared" si="48"/>
        <v>-1.743925401237334E-2</v>
      </c>
      <c r="CY81" s="4">
        <f t="shared" si="48"/>
        <v>1.4526151722957792E-3</v>
      </c>
      <c r="CZ81" s="4">
        <f t="shared" si="48"/>
        <v>3.6849738629137541E-2</v>
      </c>
      <c r="DA81" s="4">
        <f t="shared" si="48"/>
        <v>1.2713597803439836E-2</v>
      </c>
      <c r="DB81" s="4">
        <f t="shared" si="48"/>
        <v>8.2344879932842341E-2</v>
      </c>
      <c r="DC81" s="4">
        <f t="shared" si="48"/>
        <v>3.2782771364693986E-2</v>
      </c>
      <c r="DD81" s="4">
        <f t="shared" si="48"/>
        <v>2.9535763104718837E-2</v>
      </c>
      <c r="DE81" s="4">
        <f t="shared" si="48"/>
        <v>3.6508356302438205E-2</v>
      </c>
      <c r="DF81" s="4">
        <f t="shared" si="48"/>
        <v>1.0933928297872431E-2</v>
      </c>
      <c r="DG81" s="4">
        <f t="shared" si="48"/>
        <v>-2.5065056347191028E-2</v>
      </c>
      <c r="DH81" s="4">
        <f t="shared" si="48"/>
        <v>1.2701287800136907E-2</v>
      </c>
      <c r="DI81" s="4">
        <f t="shared" ref="DI81:DW81" si="49">+DI71/DD71-1</f>
        <v>2.5278937826404668E-2</v>
      </c>
      <c r="DJ81" s="4">
        <f t="shared" si="49"/>
        <v>-1.3765667464062159E-2</v>
      </c>
      <c r="DK81" s="4">
        <f t="shared" si="49"/>
        <v>3.8528807449685676E-2</v>
      </c>
      <c r="DL81" s="4">
        <f t="shared" si="49"/>
        <v>9.0193176937458208E-2</v>
      </c>
      <c r="DM81" s="4">
        <f t="shared" si="49"/>
        <v>3.4437423032793735E-2</v>
      </c>
      <c r="DN81" s="4">
        <f t="shared" si="49"/>
        <v>3.7720373350229819E-2</v>
      </c>
      <c r="DO81" s="4">
        <f t="shared" si="49"/>
        <v>3.3711862488883915E-2</v>
      </c>
      <c r="DP81" s="4">
        <f t="shared" si="49"/>
        <v>1.1278840976009619E-2</v>
      </c>
      <c r="DQ81" s="4">
        <f t="shared" si="49"/>
        <v>1.6652053815230161E-2</v>
      </c>
      <c r="DR81" s="4">
        <f t="shared" si="49"/>
        <v>2.4482227334080786E-2</v>
      </c>
      <c r="DS81" s="4">
        <f t="shared" si="49"/>
        <v>5.6200617556743104E-3</v>
      </c>
      <c r="DT81" s="4">
        <f t="shared" si="49"/>
        <v>4.5649302503798506E-3</v>
      </c>
      <c r="DU81" s="4">
        <f t="shared" si="49"/>
        <v>4.7778683074246597E-3</v>
      </c>
      <c r="DV81" s="4">
        <f t="shared" si="49"/>
        <v>1.9261638595224895E-4</v>
      </c>
      <c r="DW81" s="4">
        <f t="shared" si="49"/>
        <v>3.7633881736298669E-3</v>
      </c>
    </row>
    <row r="82" spans="1:127">
      <c r="B82" s="46" t="s">
        <v>1160</v>
      </c>
      <c r="C82" s="2"/>
      <c r="D82" s="7" t="s">
        <v>247</v>
      </c>
      <c r="E82" s="2"/>
      <c r="F82" s="8"/>
      <c r="G82" s="8" t="s">
        <v>1293</v>
      </c>
      <c r="AZ82" s="4"/>
      <c r="BA82" s="4"/>
      <c r="BB82" s="4"/>
      <c r="BC82" s="4"/>
      <c r="BD82" s="4"/>
      <c r="BE82" s="4">
        <f t="shared" ref="BE82:CJ82" si="50">+BE73/AZ73-1</f>
        <v>2.6766337111163718E-3</v>
      </c>
      <c r="BF82" s="4">
        <f t="shared" si="50"/>
        <v>3.5374149659863852E-2</v>
      </c>
      <c r="BG82" s="4">
        <f t="shared" si="50"/>
        <v>-9.0857467348097742E-3</v>
      </c>
      <c r="BH82" s="4">
        <f t="shared" si="50"/>
        <v>4.7860629845897229E-4</v>
      </c>
      <c r="BI82" s="4">
        <f t="shared" si="50"/>
        <v>-2.72426542128823E-3</v>
      </c>
      <c r="BJ82" s="4">
        <f t="shared" si="50"/>
        <v>5.8921141867680493E-3</v>
      </c>
      <c r="BK82" s="4">
        <f t="shared" si="50"/>
        <v>-3.078655903885863E-2</v>
      </c>
      <c r="BL82" s="4">
        <f t="shared" si="50"/>
        <v>-1.2511938872970418E-2</v>
      </c>
      <c r="BM82" s="4">
        <f t="shared" si="50"/>
        <v>-4.8985840030616123E-2</v>
      </c>
      <c r="BN82" s="4">
        <f t="shared" si="50"/>
        <v>-6.4878048780487751E-2</v>
      </c>
      <c r="BO82" s="4">
        <f t="shared" si="50"/>
        <v>-3.9114426433318972E-2</v>
      </c>
      <c r="BP82" s="4">
        <f t="shared" si="50"/>
        <v>-9.3162889792756109E-2</v>
      </c>
      <c r="BQ82" s="4">
        <f t="shared" si="50"/>
        <v>-9.5173614469484469E-2</v>
      </c>
      <c r="BR82" s="4">
        <f t="shared" si="50"/>
        <v>-7.5352112676056349E-2</v>
      </c>
      <c r="BS82" s="4">
        <f t="shared" si="50"/>
        <v>-9.2018779342722956E-2</v>
      </c>
      <c r="BT82" s="4">
        <f t="shared" si="50"/>
        <v>-8.9002239363025648E-2</v>
      </c>
      <c r="BU82" s="4">
        <f t="shared" si="50"/>
        <v>-5.8201623237932543E-2</v>
      </c>
      <c r="BV82" s="4">
        <f t="shared" si="50"/>
        <v>-5.4730090860502401E-2</v>
      </c>
      <c r="BW82" s="4">
        <f t="shared" si="50"/>
        <v>-2.4480470025024514E-2</v>
      </c>
      <c r="BX82" s="4">
        <f t="shared" si="50"/>
        <v>-3.8607376766632173E-2</v>
      </c>
      <c r="BY82" s="4">
        <f t="shared" si="50"/>
        <v>-4.4191953677655493E-2</v>
      </c>
      <c r="BZ82" s="4">
        <f t="shared" si="50"/>
        <v>-2.0070302755414438E-2</v>
      </c>
      <c r="CA82" s="4">
        <f t="shared" si="50"/>
        <v>-1.4700893361981215E-2</v>
      </c>
      <c r="CB82" s="4">
        <f t="shared" si="50"/>
        <v>-3.7140307829578445E-2</v>
      </c>
      <c r="CC82" s="4">
        <f t="shared" si="50"/>
        <v>-3.3942870801960123E-2</v>
      </c>
      <c r="CD82" s="4">
        <f t="shared" si="50"/>
        <v>-2.6403771967423939E-2</v>
      </c>
      <c r="CE82" s="4">
        <f t="shared" si="50"/>
        <v>-3.2399907428835917E-2</v>
      </c>
      <c r="CF82" s="4">
        <f t="shared" si="50"/>
        <v>-3.1447262710891821E-2</v>
      </c>
      <c r="CG82" s="4">
        <f t="shared" si="50"/>
        <v>-3.1854511757210657E-2</v>
      </c>
      <c r="CH82" s="4">
        <f t="shared" si="50"/>
        <v>2.9691946059631213E-3</v>
      </c>
      <c r="CI82" s="4">
        <f t="shared" si="50"/>
        <v>-2.3656482052185179E-2</v>
      </c>
      <c r="CJ82" s="4">
        <f t="shared" si="50"/>
        <v>-3.1930160248744288E-2</v>
      </c>
      <c r="CK82" s="4">
        <f t="shared" ref="CK82:DH82" si="51">+CK73/CF73-1</f>
        <v>-5.5812300035549267E-2</v>
      </c>
      <c r="CL82" s="4">
        <f t="shared" si="51"/>
        <v>-5.1328068916008607E-2</v>
      </c>
      <c r="CM82" s="4">
        <f t="shared" si="51"/>
        <v>-5.1066979153817638E-2</v>
      </c>
      <c r="CN82" s="4">
        <f t="shared" si="51"/>
        <v>-4.7497369607695794E-2</v>
      </c>
      <c r="CO82" s="4">
        <f t="shared" si="51"/>
        <v>-7.3625694873378666E-2</v>
      </c>
      <c r="CP82" s="4">
        <f t="shared" si="51"/>
        <v>-6.8900602409638578E-2</v>
      </c>
      <c r="CQ82" s="4">
        <f t="shared" si="51"/>
        <v>-8.122083490982468E-2</v>
      </c>
      <c r="CR82" s="4">
        <f t="shared" si="51"/>
        <v>-4.3806057454829017E-2</v>
      </c>
      <c r="CS82" s="4">
        <f t="shared" si="51"/>
        <v>-6.7097995897112184E-2</v>
      </c>
      <c r="CT82" s="4">
        <f t="shared" si="51"/>
        <v>-6.5608747833044379E-2</v>
      </c>
      <c r="CU82" s="4">
        <f t="shared" si="51"/>
        <v>-7.386440221054047E-2</v>
      </c>
      <c r="CV82" s="4">
        <f t="shared" si="51"/>
        <v>-7.5634866163349357E-2</v>
      </c>
      <c r="CW82" s="4">
        <f t="shared" si="51"/>
        <v>-8.1702011963023402E-2</v>
      </c>
      <c r="CX82" s="4">
        <f t="shared" si="51"/>
        <v>-7.4156771203355953E-2</v>
      </c>
      <c r="CY82" s="4">
        <f t="shared" si="51"/>
        <v>-4.4669616098187537E-2</v>
      </c>
      <c r="CZ82" s="4">
        <f t="shared" si="51"/>
        <v>1.4699461504875666E-2</v>
      </c>
      <c r="DA82" s="4">
        <f t="shared" si="51"/>
        <v>4.4847044847044826E-2</v>
      </c>
      <c r="DB82" s="4">
        <f t="shared" si="51"/>
        <v>3.2420429311621035E-2</v>
      </c>
      <c r="DC82" s="4">
        <f t="shared" si="51"/>
        <v>1.1290970877334106E-2</v>
      </c>
      <c r="DD82" s="4">
        <f t="shared" si="51"/>
        <v>5.1986853899014029E-2</v>
      </c>
      <c r="DE82" s="4">
        <f t="shared" si="51"/>
        <v>2.2375215146299476E-2</v>
      </c>
      <c r="DF82" s="4">
        <f t="shared" si="51"/>
        <v>1.20807276861854E-2</v>
      </c>
      <c r="DG82" s="4">
        <f t="shared" si="51"/>
        <v>2.4949813593346803E-2</v>
      </c>
      <c r="DH82" s="4">
        <f t="shared" si="51"/>
        <v>2.7569012863130515E-2</v>
      </c>
      <c r="DI82" s="4">
        <f t="shared" ref="DI82:DW82" si="52">+DI73/DD73-1</f>
        <v>2.6838966202783254E-2</v>
      </c>
      <c r="DJ82" s="4">
        <f t="shared" si="52"/>
        <v>3.3249158249158306E-2</v>
      </c>
      <c r="DK82" s="4">
        <f t="shared" si="52"/>
        <v>4.4533109995878117E-2</v>
      </c>
      <c r="DL82" s="4">
        <f t="shared" si="52"/>
        <v>3.9403039544210205E-2</v>
      </c>
      <c r="DM82" s="4">
        <f t="shared" si="52"/>
        <v>3.6034080064090368E-2</v>
      </c>
      <c r="DN82" s="4">
        <f t="shared" si="52"/>
        <v>3.5901891991341195E-2</v>
      </c>
      <c r="DO82" s="4">
        <f t="shared" si="52"/>
        <v>2.0496679473237744E-2</v>
      </c>
      <c r="DP82" s="4">
        <f t="shared" si="52"/>
        <v>1.1629712848084894E-2</v>
      </c>
      <c r="DQ82" s="4">
        <f t="shared" si="52"/>
        <v>9.2660851250250253E-3</v>
      </c>
      <c r="DR82" s="4">
        <f t="shared" si="52"/>
        <v>1.9207031659602913E-2</v>
      </c>
      <c r="DS82" s="4">
        <f t="shared" si="52"/>
        <v>4.5054243872024724E-3</v>
      </c>
      <c r="DT82" s="4">
        <f t="shared" si="52"/>
        <v>4.3425417455054127E-3</v>
      </c>
      <c r="DU82" s="4">
        <f t="shared" si="52"/>
        <v>-1.5908747345172447E-4</v>
      </c>
      <c r="DV82" s="4">
        <f t="shared" si="52"/>
        <v>-1.7164418222836986E-4</v>
      </c>
      <c r="DW82" s="4">
        <f t="shared" si="52"/>
        <v>2.1279802575557838E-3</v>
      </c>
    </row>
    <row r="83" spans="1:127">
      <c r="B83" s="46"/>
      <c r="D83" s="2"/>
      <c r="E83" s="2"/>
      <c r="F83" s="8"/>
      <c r="G83" s="8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</row>
    <row r="84" spans="1:127" s="8" customFormat="1">
      <c r="A84" s="7"/>
      <c r="B84" s="21"/>
      <c r="C84" s="21"/>
      <c r="D84" s="21"/>
      <c r="E84" s="21"/>
      <c r="I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  <c r="DF84" s="35"/>
      <c r="DG84" s="35"/>
      <c r="DH84" s="35"/>
      <c r="DI84" s="35"/>
      <c r="DJ84" s="35"/>
      <c r="DK84" s="35"/>
      <c r="DL84" s="35"/>
      <c r="DM84" s="35"/>
      <c r="DN84" s="35"/>
      <c r="DO84" s="35"/>
      <c r="DP84" s="35"/>
      <c r="DQ84" s="35"/>
      <c r="DR84" s="35"/>
      <c r="DS84" s="35"/>
      <c r="DT84" s="35"/>
      <c r="DU84" s="35"/>
      <c r="DV84" s="35"/>
      <c r="DW84" s="35"/>
    </row>
    <row r="85" spans="1:127">
      <c r="A85" s="70"/>
      <c r="B85" s="7" t="s">
        <v>276</v>
      </c>
      <c r="E85" s="7" t="s">
        <v>1287</v>
      </c>
      <c r="AZ85" s="15">
        <f t="shared" ref="AZ85:CE85" si="53">+AZ173</f>
        <v>784166</v>
      </c>
      <c r="BA85" s="15">
        <f t="shared" si="53"/>
        <v>287614</v>
      </c>
      <c r="BB85" s="15">
        <f t="shared" si="53"/>
        <v>270768</v>
      </c>
      <c r="BC85" s="15">
        <f t="shared" si="53"/>
        <v>135112</v>
      </c>
      <c r="BD85" s="15">
        <f t="shared" si="53"/>
        <v>139159</v>
      </c>
      <c r="BE85" s="15">
        <f t="shared" si="53"/>
        <v>832639</v>
      </c>
      <c r="BF85" s="15">
        <f t="shared" si="53"/>
        <v>272727</v>
      </c>
      <c r="BG85" s="15">
        <f t="shared" si="53"/>
        <v>244162</v>
      </c>
      <c r="BH85" s="15">
        <f t="shared" si="53"/>
        <v>160023</v>
      </c>
      <c r="BI85" s="15">
        <f t="shared" si="53"/>
        <v>96612</v>
      </c>
      <c r="BJ85" s="15">
        <f t="shared" si="53"/>
        <v>773524</v>
      </c>
      <c r="BK85" s="15">
        <f t="shared" si="53"/>
        <v>203900</v>
      </c>
      <c r="BL85" s="15">
        <f t="shared" si="53"/>
        <v>204596</v>
      </c>
      <c r="BM85" s="15">
        <f t="shared" si="53"/>
        <v>216502</v>
      </c>
      <c r="BN85" s="15">
        <f t="shared" si="53"/>
        <v>183314</v>
      </c>
      <c r="BO85" s="15">
        <f t="shared" si="53"/>
        <v>808312</v>
      </c>
      <c r="BP85" s="15">
        <f t="shared" si="53"/>
        <v>296488</v>
      </c>
      <c r="BQ85" s="15">
        <f t="shared" si="53"/>
        <v>280458</v>
      </c>
      <c r="BR85" s="15">
        <f t="shared" si="53"/>
        <v>169839</v>
      </c>
      <c r="BS85" s="15">
        <f t="shared" si="53"/>
        <v>84174</v>
      </c>
      <c r="BT85" s="15">
        <f t="shared" si="53"/>
        <v>830959</v>
      </c>
      <c r="BU85" s="15">
        <f t="shared" si="53"/>
        <v>251819</v>
      </c>
      <c r="BV85" s="15">
        <f t="shared" si="53"/>
        <v>233404</v>
      </c>
      <c r="BW85" s="15">
        <f t="shared" si="53"/>
        <v>217430</v>
      </c>
      <c r="BX85" s="15">
        <f t="shared" si="53"/>
        <v>131592</v>
      </c>
      <c r="BY85" s="15">
        <f t="shared" si="53"/>
        <v>834245</v>
      </c>
      <c r="BZ85" s="15">
        <f t="shared" si="53"/>
        <v>240518</v>
      </c>
      <c r="CA85" s="15">
        <f t="shared" si="53"/>
        <v>290952</v>
      </c>
      <c r="CB85" s="15">
        <f t="shared" si="53"/>
        <v>227031</v>
      </c>
      <c r="CC85" s="15">
        <f t="shared" si="53"/>
        <v>86228</v>
      </c>
      <c r="CD85" s="15">
        <f t="shared" si="53"/>
        <v>844729</v>
      </c>
      <c r="CE85" s="15">
        <f t="shared" si="53"/>
        <v>267715</v>
      </c>
      <c r="CF85" s="15">
        <f t="shared" ref="CF85:DC85" si="54">+CF173</f>
        <v>240786</v>
      </c>
      <c r="CG85" s="15">
        <f t="shared" si="54"/>
        <v>235283</v>
      </c>
      <c r="CH85" s="15">
        <f t="shared" si="54"/>
        <v>130676</v>
      </c>
      <c r="CI85" s="15">
        <f t="shared" si="54"/>
        <v>874460</v>
      </c>
      <c r="CJ85" s="15">
        <f t="shared" si="54"/>
        <v>262627</v>
      </c>
      <c r="CK85" s="15">
        <f t="shared" si="54"/>
        <v>208482</v>
      </c>
      <c r="CL85" s="15">
        <f t="shared" si="54"/>
        <v>231071</v>
      </c>
      <c r="CM85" s="15">
        <f t="shared" si="54"/>
        <v>135000</v>
      </c>
      <c r="CN85" s="15">
        <f t="shared" si="54"/>
        <v>837180</v>
      </c>
      <c r="CO85" s="15">
        <f t="shared" si="54"/>
        <v>247470</v>
      </c>
      <c r="CP85" s="15">
        <f t="shared" si="54"/>
        <v>225685</v>
      </c>
      <c r="CQ85" s="15">
        <f t="shared" si="54"/>
        <v>215506</v>
      </c>
      <c r="CR85" s="15">
        <f t="shared" si="54"/>
        <v>130538</v>
      </c>
      <c r="CS85" s="15">
        <f t="shared" si="54"/>
        <v>819199</v>
      </c>
      <c r="CT85" s="15">
        <f t="shared" si="54"/>
        <v>209640</v>
      </c>
      <c r="CU85" s="15">
        <f t="shared" si="54"/>
        <v>189946</v>
      </c>
      <c r="CV85" s="15">
        <f t="shared" si="54"/>
        <v>187554</v>
      </c>
      <c r="CW85" s="15">
        <f t="shared" si="54"/>
        <v>51931</v>
      </c>
      <c r="CX85" s="15">
        <f t="shared" si="54"/>
        <v>639071</v>
      </c>
      <c r="CY85" s="15">
        <f t="shared" si="54"/>
        <v>235395</v>
      </c>
      <c r="CZ85" s="15">
        <f t="shared" si="54"/>
        <v>227179</v>
      </c>
      <c r="DA85" s="15">
        <f t="shared" si="54"/>
        <v>222931</v>
      </c>
      <c r="DB85" s="15">
        <f t="shared" si="54"/>
        <v>97519</v>
      </c>
      <c r="DC85" s="15">
        <f t="shared" si="54"/>
        <v>783024</v>
      </c>
      <c r="DD85" s="15">
        <f t="shared" ref="DD85:DW85" si="55">+DD173</f>
        <v>299291</v>
      </c>
      <c r="DE85" s="15">
        <f t="shared" si="55"/>
        <v>286306</v>
      </c>
      <c r="DF85" s="15">
        <f t="shared" si="55"/>
        <v>256739</v>
      </c>
      <c r="DG85" s="15">
        <f t="shared" si="55"/>
        <v>102402</v>
      </c>
      <c r="DH85" s="15">
        <f t="shared" si="55"/>
        <v>944738</v>
      </c>
      <c r="DI85" s="15">
        <f t="shared" si="55"/>
        <v>278299</v>
      </c>
      <c r="DJ85" s="15">
        <f t="shared" si="55"/>
        <v>270477</v>
      </c>
      <c r="DK85" s="15">
        <f t="shared" si="55"/>
        <v>274960.1107361078</v>
      </c>
      <c r="DL85" s="15">
        <f t="shared" si="55"/>
        <v>147087.17343085539</v>
      </c>
      <c r="DM85" s="15">
        <f t="shared" si="55"/>
        <v>970823.28416696319</v>
      </c>
      <c r="DN85" s="15">
        <f t="shared" si="55"/>
        <v>290589.33336121636</v>
      </c>
      <c r="DO85" s="15">
        <f t="shared" si="55"/>
        <v>280968.81201760937</v>
      </c>
      <c r="DP85" s="15">
        <f t="shared" si="55"/>
        <v>266157.0351690005</v>
      </c>
      <c r="DQ85" s="15">
        <f t="shared" si="55"/>
        <v>141147.97966157831</v>
      </c>
      <c r="DR85" s="15">
        <f t="shared" si="55"/>
        <v>978863.16020940454</v>
      </c>
      <c r="DS85" s="15">
        <f t="shared" si="55"/>
        <v>303118.69240363664</v>
      </c>
      <c r="DT85" s="15">
        <f t="shared" si="55"/>
        <v>293555.53016200149</v>
      </c>
      <c r="DU85" s="15">
        <f t="shared" si="55"/>
        <v>270883.70525597525</v>
      </c>
      <c r="DV85" s="15">
        <f t="shared" si="55"/>
        <v>138928.38883473957</v>
      </c>
      <c r="DW85" s="15">
        <f t="shared" si="55"/>
        <v>1006486.316656353</v>
      </c>
    </row>
    <row r="86" spans="1:127" s="37" customFormat="1">
      <c r="A86" s="7"/>
      <c r="D86" s="36" t="s">
        <v>247</v>
      </c>
      <c r="F86" s="36" t="s">
        <v>247</v>
      </c>
      <c r="I86" s="38"/>
      <c r="BE86" s="37">
        <f t="shared" ref="BE86:CJ86" si="56">BE85/AZ85-1</f>
        <v>6.1814717802098018E-2</v>
      </c>
      <c r="BF86" s="37">
        <f t="shared" si="56"/>
        <v>-5.1760345463016444E-2</v>
      </c>
      <c r="BG86" s="37">
        <f t="shared" si="56"/>
        <v>-9.8261242096554957E-2</v>
      </c>
      <c r="BH86" s="37">
        <f t="shared" si="56"/>
        <v>0.1843729646515484</v>
      </c>
      <c r="BI86" s="37">
        <f t="shared" si="56"/>
        <v>-0.30574378947822278</v>
      </c>
      <c r="BJ86" s="37">
        <f t="shared" si="56"/>
        <v>-7.099715482940383E-2</v>
      </c>
      <c r="BK86" s="37">
        <f t="shared" si="56"/>
        <v>-0.25236591903258565</v>
      </c>
      <c r="BL86" s="37">
        <f t="shared" si="56"/>
        <v>-0.16204814836051473</v>
      </c>
      <c r="BM86" s="37">
        <f t="shared" si="56"/>
        <v>0.35294301444167409</v>
      </c>
      <c r="BN86" s="37">
        <f t="shared" si="56"/>
        <v>0.89742475054858617</v>
      </c>
      <c r="BO86" s="37">
        <f t="shared" si="56"/>
        <v>4.4973394490668728E-2</v>
      </c>
      <c r="BP86" s="37">
        <f t="shared" si="56"/>
        <v>0.45408533594899469</v>
      </c>
      <c r="BQ86" s="37">
        <f t="shared" si="56"/>
        <v>0.37078926274218449</v>
      </c>
      <c r="BR86" s="37">
        <f t="shared" si="56"/>
        <v>-0.21553149624483836</v>
      </c>
      <c r="BS86" s="37">
        <f t="shared" si="56"/>
        <v>-0.54082066836139076</v>
      </c>
      <c r="BT86" s="37">
        <f t="shared" si="56"/>
        <v>2.8017646651293138E-2</v>
      </c>
      <c r="BU86" s="37">
        <f t="shared" si="56"/>
        <v>-0.15066039772267348</v>
      </c>
      <c r="BV86" s="37">
        <f t="shared" si="56"/>
        <v>-0.1677755671080875</v>
      </c>
      <c r="BW86" s="37">
        <f t="shared" si="56"/>
        <v>0.28021243648396421</v>
      </c>
      <c r="BX86" s="37">
        <f t="shared" si="56"/>
        <v>0.5633330957302729</v>
      </c>
      <c r="BY86" s="37">
        <f t="shared" si="56"/>
        <v>3.9544670675688565E-3</v>
      </c>
      <c r="BZ86" s="37">
        <f t="shared" si="56"/>
        <v>-4.487747151724053E-2</v>
      </c>
      <c r="CA86" s="37">
        <f t="shared" si="56"/>
        <v>0.24655961337423515</v>
      </c>
      <c r="CB86" s="37">
        <f t="shared" si="56"/>
        <v>4.4156740100262049E-2</v>
      </c>
      <c r="CC86" s="37">
        <f t="shared" si="56"/>
        <v>-0.34473220256550552</v>
      </c>
      <c r="CD86" s="37">
        <f t="shared" si="56"/>
        <v>1.2567051645499872E-2</v>
      </c>
      <c r="CE86" s="37">
        <f t="shared" si="56"/>
        <v>0.11307677595855603</v>
      </c>
      <c r="CF86" s="37">
        <f t="shared" si="56"/>
        <v>-0.17242019302152933</v>
      </c>
      <c r="CG86" s="37">
        <f t="shared" si="56"/>
        <v>3.634745915755988E-2</v>
      </c>
      <c r="CH86" s="37">
        <f t="shared" si="56"/>
        <v>0.51547061279398809</v>
      </c>
      <c r="CI86" s="37">
        <f t="shared" si="56"/>
        <v>3.519590306476994E-2</v>
      </c>
      <c r="CJ86" s="37">
        <f t="shared" si="56"/>
        <v>-1.9005285471490163E-2</v>
      </c>
      <c r="CK86" s="37">
        <f t="shared" ref="CK86:DC86" si="57">CK85/CF85-1</f>
        <v>-0.13416062395654227</v>
      </c>
      <c r="CL86" s="37">
        <f t="shared" si="57"/>
        <v>-1.7901845862216992E-2</v>
      </c>
      <c r="CM86" s="37">
        <f t="shared" si="57"/>
        <v>3.3089473200893726E-2</v>
      </c>
      <c r="CN86" s="37">
        <f t="shared" si="57"/>
        <v>-4.2632024335018226E-2</v>
      </c>
      <c r="CO86" s="37">
        <f t="shared" si="57"/>
        <v>-5.7713030267261156E-2</v>
      </c>
      <c r="CP86" s="37">
        <f t="shared" si="57"/>
        <v>8.251551692712078E-2</v>
      </c>
      <c r="CQ86" s="37">
        <f t="shared" si="57"/>
        <v>-6.7360248581604831E-2</v>
      </c>
      <c r="CR86" s="37">
        <f t="shared" si="57"/>
        <v>-3.3051851851851888E-2</v>
      </c>
      <c r="CS86" s="37">
        <f t="shared" si="57"/>
        <v>-2.1478057287560581E-2</v>
      </c>
      <c r="CT86" s="37">
        <f t="shared" si="57"/>
        <v>-0.15286701418353743</v>
      </c>
      <c r="CU86" s="37">
        <f t="shared" si="57"/>
        <v>-0.15835788820701424</v>
      </c>
      <c r="CV86" s="37">
        <f t="shared" si="57"/>
        <v>-0.12970404536300617</v>
      </c>
      <c r="CW86" s="37">
        <f t="shared" si="57"/>
        <v>-0.60217714382019027</v>
      </c>
      <c r="CX86" s="37">
        <f t="shared" si="57"/>
        <v>-0.21988308091196396</v>
      </c>
      <c r="CY86" s="37">
        <f t="shared" si="57"/>
        <v>0.12285346307956502</v>
      </c>
      <c r="CZ86" s="37">
        <f t="shared" si="57"/>
        <v>0.19601886852052686</v>
      </c>
      <c r="DA86" s="37">
        <f t="shared" si="57"/>
        <v>0.18862300990648029</v>
      </c>
      <c r="DB86" s="37">
        <f t="shared" si="57"/>
        <v>0.87785715661165775</v>
      </c>
      <c r="DC86" s="37">
        <f t="shared" si="57"/>
        <v>0.22525353208016008</v>
      </c>
      <c r="DD86" s="37">
        <f t="shared" ref="DD86:DW86" si="58">DD85/CY85-1</f>
        <v>0.2714416194056799</v>
      </c>
      <c r="DE86" s="37">
        <f t="shared" si="58"/>
        <v>0.26026613375355989</v>
      </c>
      <c r="DF86" s="37">
        <f t="shared" si="58"/>
        <v>0.15165230497328763</v>
      </c>
      <c r="DG86" s="37">
        <f t="shared" si="58"/>
        <v>5.0072293604323193E-2</v>
      </c>
      <c r="DH86" s="37">
        <f t="shared" si="58"/>
        <v>0.20652495964363804</v>
      </c>
      <c r="DI86" s="37">
        <f t="shared" si="58"/>
        <v>-7.0139095395451267E-2</v>
      </c>
      <c r="DJ86" s="37">
        <f t="shared" si="58"/>
        <v>-5.5287000621712434E-2</v>
      </c>
      <c r="DK86" s="37">
        <f t="shared" si="58"/>
        <v>7.0971339516426424E-2</v>
      </c>
      <c r="DL86" s="37">
        <f t="shared" si="58"/>
        <v>0.43637012393171415</v>
      </c>
      <c r="DM86" s="37">
        <f t="shared" si="58"/>
        <v>2.7611130458352617E-2</v>
      </c>
      <c r="DN86" s="37">
        <f t="shared" si="58"/>
        <v>4.4162333897054484E-2</v>
      </c>
      <c r="DO86" s="37">
        <f t="shared" si="58"/>
        <v>3.8790033968172377E-2</v>
      </c>
      <c r="DP86" s="37">
        <f t="shared" si="58"/>
        <v>-3.2015827836045729E-2</v>
      </c>
      <c r="DQ86" s="37">
        <f t="shared" si="58"/>
        <v>-4.0378733445911585E-2</v>
      </c>
      <c r="DR86" s="37">
        <f t="shared" si="58"/>
        <v>8.2815031052125843E-3</v>
      </c>
      <c r="DS86" s="37">
        <f t="shared" si="58"/>
        <v>4.3117064544298644E-2</v>
      </c>
      <c r="DT86" s="37">
        <f t="shared" si="58"/>
        <v>4.4797563309636246E-2</v>
      </c>
      <c r="DU86" s="37">
        <f t="shared" si="58"/>
        <v>1.7758952281586193E-2</v>
      </c>
      <c r="DV86" s="37">
        <f t="shared" si="58"/>
        <v>-1.5725275219386936E-2</v>
      </c>
      <c r="DW86" s="37">
        <f t="shared" si="58"/>
        <v>2.8219630250503114E-2</v>
      </c>
    </row>
    <row r="87" spans="1:127" s="37" customFormat="1">
      <c r="A87" s="7"/>
      <c r="D87" s="36" t="s">
        <v>974</v>
      </c>
      <c r="F87" s="36" t="s">
        <v>974</v>
      </c>
      <c r="I87" s="38"/>
      <c r="BE87" s="37">
        <f t="shared" ref="BE87:CJ87" si="59">BE85/BE71</f>
        <v>0.1747086367405587</v>
      </c>
      <c r="BF87" s="37">
        <f t="shared" si="59"/>
        <v>0.22382191218711531</v>
      </c>
      <c r="BG87" s="37">
        <f t="shared" si="59"/>
        <v>0.2096039654108216</v>
      </c>
      <c r="BH87" s="37">
        <f t="shared" si="59"/>
        <v>0.13185300173773759</v>
      </c>
      <c r="BI87" s="37">
        <f t="shared" si="59"/>
        <v>8.1113416222179491E-2</v>
      </c>
      <c r="BJ87" s="37">
        <f t="shared" si="59"/>
        <v>0.16155158222699517</v>
      </c>
      <c r="BK87" s="37">
        <f t="shared" si="59"/>
        <v>0.17237298165525403</v>
      </c>
      <c r="BL87" s="37">
        <f t="shared" si="59"/>
        <v>0.17912183061537343</v>
      </c>
      <c r="BM87" s="37">
        <f t="shared" si="59"/>
        <v>0.18088305204120253</v>
      </c>
      <c r="BN87" s="37">
        <f t="shared" si="59"/>
        <v>0.15407217894205127</v>
      </c>
      <c r="BO87" s="37">
        <f t="shared" si="59"/>
        <v>0.17154959212212162</v>
      </c>
      <c r="BP87" s="37">
        <f t="shared" si="59"/>
        <v>0.2533552774373935</v>
      </c>
      <c r="BQ87" s="37">
        <f t="shared" si="59"/>
        <v>0.25553374917314936</v>
      </c>
      <c r="BR87" s="37">
        <f t="shared" si="59"/>
        <v>0.15287368944063598</v>
      </c>
      <c r="BS87" s="37">
        <f t="shared" si="59"/>
        <v>7.8724677802510246E-2</v>
      </c>
      <c r="BT87" s="37">
        <f t="shared" si="59"/>
        <v>0.18681716194767062</v>
      </c>
      <c r="BU87" s="37">
        <f t="shared" si="59"/>
        <v>0.23213403392330384</v>
      </c>
      <c r="BV87" s="37">
        <f t="shared" si="59"/>
        <v>0.21996418810668175</v>
      </c>
      <c r="BW87" s="37">
        <f t="shared" si="59"/>
        <v>0.19827649097209557</v>
      </c>
      <c r="BX87" s="37">
        <f t="shared" si="59"/>
        <v>0.12630002879355023</v>
      </c>
      <c r="BY87" s="37">
        <f t="shared" si="59"/>
        <v>0.19471687984315189</v>
      </c>
      <c r="BZ87" s="37">
        <f t="shared" si="59"/>
        <v>0.22082078589790671</v>
      </c>
      <c r="CA87" s="37">
        <f t="shared" si="59"/>
        <v>0.27738773953665746</v>
      </c>
      <c r="CB87" s="37">
        <f t="shared" si="59"/>
        <v>0.21198039215686273</v>
      </c>
      <c r="CC87" s="37">
        <f t="shared" si="59"/>
        <v>8.4936958234830578E-2</v>
      </c>
      <c r="CD87" s="37">
        <f t="shared" si="59"/>
        <v>0.19996898894491394</v>
      </c>
      <c r="CE87" s="37">
        <f t="shared" si="59"/>
        <v>0.25562398548648907</v>
      </c>
      <c r="CF87" s="37">
        <f t="shared" si="59"/>
        <v>0.22594163460636202</v>
      </c>
      <c r="CG87" s="37">
        <f t="shared" si="59"/>
        <v>0.22171409724839805</v>
      </c>
      <c r="CH87" s="37">
        <f t="shared" si="59"/>
        <v>0.12260836930005629</v>
      </c>
      <c r="CI87" s="37">
        <f t="shared" si="59"/>
        <v>0.20624056603773586</v>
      </c>
      <c r="CJ87" s="37">
        <f t="shared" si="59"/>
        <v>0.24492367205984253</v>
      </c>
      <c r="CK87" s="37">
        <f t="shared" ref="CK87:DC87" si="60">CK85/CK71</f>
        <v>0.1836782700858737</v>
      </c>
      <c r="CL87" s="37">
        <f t="shared" si="60"/>
        <v>0.19859991405242802</v>
      </c>
      <c r="CM87" s="37">
        <f t="shared" si="60"/>
        <v>0.1228054216319476</v>
      </c>
      <c r="CN87" s="37">
        <f t="shared" si="60"/>
        <v>0.18728440079640277</v>
      </c>
      <c r="CO87" s="37">
        <f t="shared" si="60"/>
        <v>0.22223060365148939</v>
      </c>
      <c r="CP87" s="37">
        <f t="shared" si="60"/>
        <v>0.20792833596524041</v>
      </c>
      <c r="CQ87" s="37">
        <f t="shared" si="60"/>
        <v>0.18504833877586419</v>
      </c>
      <c r="CR87" s="37">
        <f t="shared" si="60"/>
        <v>0.1189261678930869</v>
      </c>
      <c r="CS87" s="37">
        <f t="shared" si="60"/>
        <v>0.18362749932753519</v>
      </c>
      <c r="CT87" s="37">
        <f t="shared" si="60"/>
        <v>0.19495918355959535</v>
      </c>
      <c r="CU87" s="37">
        <f t="shared" si="60"/>
        <v>0.17304409141511962</v>
      </c>
      <c r="CV87" s="37">
        <f t="shared" si="60"/>
        <v>0.16255273859338329</v>
      </c>
      <c r="CW87" s="37">
        <f t="shared" si="60"/>
        <v>4.9148366910621348E-2</v>
      </c>
      <c r="CX87" s="37">
        <f t="shared" si="60"/>
        <v>0.1457934480083953</v>
      </c>
      <c r="CY87" s="37">
        <f t="shared" si="60"/>
        <v>0.2185930628194461</v>
      </c>
      <c r="CZ87" s="37">
        <f t="shared" si="60"/>
        <v>0.19960847816975846</v>
      </c>
      <c r="DA87" s="37">
        <f t="shared" si="60"/>
        <v>0.19078831945624761</v>
      </c>
      <c r="DB87" s="37">
        <f t="shared" si="60"/>
        <v>8.5271907550033929E-2</v>
      </c>
      <c r="DC87" s="37">
        <f t="shared" si="60"/>
        <v>0.17296370745068587</v>
      </c>
      <c r="DD87" s="37">
        <f t="shared" ref="DD87:DW87" si="61">DD85/DD71</f>
        <v>0.26995499111548071</v>
      </c>
      <c r="DE87" s="37">
        <f t="shared" si="61"/>
        <v>0.24269925420073682</v>
      </c>
      <c r="DF87" s="37">
        <f t="shared" si="61"/>
        <v>0.2173453691812649</v>
      </c>
      <c r="DG87" s="37">
        <f t="shared" si="61"/>
        <v>9.1843735958003839E-2</v>
      </c>
      <c r="DH87" s="37">
        <f t="shared" si="61"/>
        <v>0.20606770492518431</v>
      </c>
      <c r="DI87" s="37">
        <f t="shared" si="61"/>
        <v>0.24483151167946399</v>
      </c>
      <c r="DJ87" s="37">
        <f t="shared" si="61"/>
        <v>0.23248140205512124</v>
      </c>
      <c r="DK87" s="37">
        <f t="shared" si="61"/>
        <v>0.22413500665558447</v>
      </c>
      <c r="DL87" s="37">
        <f t="shared" si="61"/>
        <v>0.12100754360886778</v>
      </c>
      <c r="DM87" s="37">
        <f t="shared" si="61"/>
        <v>0.20470785616812878</v>
      </c>
      <c r="DN87" s="37">
        <f t="shared" si="61"/>
        <v>0.24635137674076815</v>
      </c>
      <c r="DO87" s="37">
        <f t="shared" si="61"/>
        <v>0.2336234808763305</v>
      </c>
      <c r="DP87" s="37">
        <f t="shared" si="61"/>
        <v>0.2145393832833245</v>
      </c>
      <c r="DQ87" s="37">
        <f t="shared" si="61"/>
        <v>0.11421942426100198</v>
      </c>
      <c r="DR87" s="37">
        <f t="shared" si="61"/>
        <v>0.20147069359294903</v>
      </c>
      <c r="DS87" s="37">
        <f t="shared" si="61"/>
        <v>0.25553719016269089</v>
      </c>
      <c r="DT87" s="37">
        <f t="shared" si="61"/>
        <v>0.24298005654116175</v>
      </c>
      <c r="DU87" s="37">
        <f t="shared" si="61"/>
        <v>0.21731109416391645</v>
      </c>
      <c r="DV87" s="37">
        <f t="shared" si="61"/>
        <v>0.11240164198104434</v>
      </c>
      <c r="DW87" s="37">
        <f t="shared" si="61"/>
        <v>0.20637943614319279</v>
      </c>
    </row>
    <row r="88" spans="1:127">
      <c r="C88" s="2"/>
      <c r="BQ88" s="2"/>
      <c r="BR88" s="2"/>
      <c r="BS88" s="2"/>
      <c r="BU88" s="2"/>
      <c r="BV88" s="2"/>
      <c r="BW88" s="2"/>
      <c r="BX88" s="2"/>
      <c r="BZ88" s="2"/>
      <c r="CB88" s="2"/>
      <c r="DU88" s="2"/>
    </row>
    <row r="89" spans="1:127">
      <c r="A89" s="70"/>
      <c r="B89" s="7" t="s">
        <v>249</v>
      </c>
      <c r="C89" s="2"/>
      <c r="E89" s="7" t="s">
        <v>249</v>
      </c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>
        <v>0</v>
      </c>
      <c r="AB89" s="15">
        <v>0</v>
      </c>
      <c r="AC89" s="15">
        <v>0</v>
      </c>
      <c r="AD89" s="15">
        <v>0</v>
      </c>
      <c r="AE89" s="15">
        <v>0</v>
      </c>
      <c r="AF89" s="15">
        <v>0</v>
      </c>
      <c r="AG89" s="15">
        <v>0</v>
      </c>
      <c r="AH89" s="15">
        <v>0</v>
      </c>
      <c r="AI89" s="15">
        <v>0</v>
      </c>
      <c r="AJ89" s="15">
        <v>0</v>
      </c>
      <c r="AK89" s="15">
        <v>0</v>
      </c>
      <c r="AL89" s="15">
        <v>0</v>
      </c>
      <c r="AM89" s="15">
        <v>0</v>
      </c>
      <c r="AN89" s="15">
        <v>0</v>
      </c>
      <c r="AO89" s="15">
        <v>0</v>
      </c>
      <c r="AP89" s="15">
        <v>0</v>
      </c>
      <c r="AQ89" s="15">
        <v>0</v>
      </c>
      <c r="AR89" s="15">
        <v>0</v>
      </c>
      <c r="AS89" s="15">
        <v>0</v>
      </c>
      <c r="AT89" s="15">
        <v>0</v>
      </c>
      <c r="AU89" s="15">
        <v>0</v>
      </c>
      <c r="AV89" s="15">
        <v>0</v>
      </c>
      <c r="AW89" s="15">
        <v>0</v>
      </c>
      <c r="AX89" s="15">
        <v>0</v>
      </c>
      <c r="AY89" s="15">
        <v>0</v>
      </c>
      <c r="AZ89" s="15">
        <v>1585066</v>
      </c>
      <c r="BA89" s="15">
        <v>455714</v>
      </c>
      <c r="BB89" s="15">
        <v>453568</v>
      </c>
      <c r="BC89" s="15">
        <v>342512</v>
      </c>
      <c r="BD89" s="15">
        <v>372625</v>
      </c>
      <c r="BE89" s="15">
        <v>1624405</v>
      </c>
      <c r="BF89" s="15">
        <v>446327</v>
      </c>
      <c r="BG89" s="15">
        <v>436362</v>
      </c>
      <c r="BH89" s="15">
        <v>367123</v>
      </c>
      <c r="BI89" s="15">
        <v>342150</v>
      </c>
      <c r="BJ89" s="15">
        <v>1591962</v>
      </c>
      <c r="BK89" s="15">
        <v>388600</v>
      </c>
      <c r="BL89" s="15">
        <v>409196</v>
      </c>
      <c r="BM89" s="15">
        <v>428702</v>
      </c>
      <c r="BN89" s="15">
        <v>433639</v>
      </c>
      <c r="BO89" s="15">
        <v>1660137</v>
      </c>
      <c r="BP89" s="15">
        <v>470988</v>
      </c>
      <c r="BQ89" s="15">
        <v>473058</v>
      </c>
      <c r="BR89" s="15">
        <v>420439</v>
      </c>
      <c r="BS89" s="15">
        <v>340374</v>
      </c>
      <c r="BT89" s="15">
        <v>1704859</v>
      </c>
      <c r="BU89" s="15">
        <v>429119</v>
      </c>
      <c r="BV89" s="15">
        <v>412604</v>
      </c>
      <c r="BW89" s="15">
        <v>402930</v>
      </c>
      <c r="BX89" s="15">
        <v>337692</v>
      </c>
      <c r="BY89" s="15">
        <v>1582345</v>
      </c>
      <c r="BZ89" s="15">
        <v>404118</v>
      </c>
      <c r="CA89" s="15">
        <v>461952</v>
      </c>
      <c r="CB89" s="15">
        <v>411631</v>
      </c>
      <c r="CC89" s="15">
        <v>304428</v>
      </c>
      <c r="CD89" s="15">
        <v>1582129</v>
      </c>
      <c r="CE89" s="15">
        <v>428415</v>
      </c>
      <c r="CF89" s="15">
        <v>410086</v>
      </c>
      <c r="CG89" s="15">
        <v>414883</v>
      </c>
      <c r="CH89" s="15">
        <v>346176</v>
      </c>
      <c r="CI89" s="15">
        <v>1599560</v>
      </c>
      <c r="CJ89" s="15">
        <v>429827</v>
      </c>
      <c r="CK89" s="15">
        <v>387982</v>
      </c>
      <c r="CL89" s="15">
        <v>424671</v>
      </c>
      <c r="CM89" s="15">
        <v>359100</v>
      </c>
      <c r="CN89" s="15">
        <v>1601580</v>
      </c>
      <c r="CO89" s="15">
        <v>428170</v>
      </c>
      <c r="CP89" s="15">
        <v>416185</v>
      </c>
      <c r="CQ89" s="15">
        <v>413706</v>
      </c>
      <c r="CR89" s="15">
        <v>345238</v>
      </c>
      <c r="CS89" s="15">
        <v>1603299</v>
      </c>
      <c r="CT89" s="15">
        <v>393040</v>
      </c>
      <c r="CU89" s="15">
        <v>363546</v>
      </c>
      <c r="CV89" s="15">
        <v>366654</v>
      </c>
      <c r="CW89" s="15">
        <v>245131</v>
      </c>
      <c r="CX89" s="15">
        <v>1368371</v>
      </c>
      <c r="CY89" s="15">
        <v>392295</v>
      </c>
      <c r="CZ89" s="15">
        <v>389879</v>
      </c>
      <c r="DA89" s="15">
        <v>395131</v>
      </c>
      <c r="DB89" s="15">
        <v>300419</v>
      </c>
      <c r="DC89" s="15">
        <v>1477724</v>
      </c>
      <c r="DD89" s="15">
        <v>416891</v>
      </c>
      <c r="DE89" s="15">
        <v>414006</v>
      </c>
      <c r="DF89" s="15">
        <v>387100</v>
      </c>
      <c r="DG89" s="15">
        <v>258602</v>
      </c>
      <c r="DH89" s="15">
        <v>1476638</v>
      </c>
      <c r="DI89" s="15">
        <v>409699</v>
      </c>
      <c r="DJ89" s="15">
        <v>407477</v>
      </c>
      <c r="DK89" s="15">
        <v>408891.81906944112</v>
      </c>
      <c r="DL89" s="15">
        <v>301646.72725029982</v>
      </c>
      <c r="DM89" s="15">
        <v>1527714.5463197408</v>
      </c>
      <c r="DN89" s="15">
        <v>415479.73910485063</v>
      </c>
      <c r="DO89" s="15">
        <v>406238.78418859217</v>
      </c>
      <c r="DP89" s="15">
        <v>391790.75849952572</v>
      </c>
      <c r="DQ89" s="15">
        <v>287130.29785333161</v>
      </c>
      <c r="DR89" s="15">
        <v>1500639.5796463001</v>
      </c>
      <c r="DS89" s="15">
        <v>429789.24733740021</v>
      </c>
      <c r="DT89" s="15">
        <v>420739.81197352492</v>
      </c>
      <c r="DU89" s="15">
        <v>398560.30865868524</v>
      </c>
      <c r="DV89" s="15">
        <v>287076.80042900331</v>
      </c>
      <c r="DW89" s="15">
        <v>1536166.1683986138</v>
      </c>
    </row>
    <row r="90" spans="1:127">
      <c r="B90" s="37"/>
      <c r="C90" s="2"/>
      <c r="D90" s="36" t="s">
        <v>247</v>
      </c>
      <c r="E90" s="2"/>
      <c r="F90" s="36" t="s">
        <v>247</v>
      </c>
      <c r="AZ90" s="37"/>
      <c r="BA90" s="104" t="e">
        <f t="shared" ref="BA90:CE90" si="62">BA89/AV89-1</f>
        <v>#DIV/0!</v>
      </c>
      <c r="BB90" s="104" t="e">
        <f t="shared" si="62"/>
        <v>#DIV/0!</v>
      </c>
      <c r="BC90" s="104" t="e">
        <f t="shared" si="62"/>
        <v>#DIV/0!</v>
      </c>
      <c r="BD90" s="104" t="e">
        <f t="shared" si="62"/>
        <v>#DIV/0!</v>
      </c>
      <c r="BE90" s="37">
        <f t="shared" si="62"/>
        <v>2.4818524906849326E-2</v>
      </c>
      <c r="BF90" s="37">
        <f t="shared" si="62"/>
        <v>-2.0598445516266772E-2</v>
      </c>
      <c r="BG90" s="37">
        <f t="shared" si="62"/>
        <v>-3.7934774940031057E-2</v>
      </c>
      <c r="BH90" s="37">
        <f t="shared" si="62"/>
        <v>7.1854416779558061E-2</v>
      </c>
      <c r="BI90" s="37">
        <f t="shared" si="62"/>
        <v>-8.1784636028178426E-2</v>
      </c>
      <c r="BJ90" s="37">
        <f t="shared" si="62"/>
        <v>-1.9972235987946396E-2</v>
      </c>
      <c r="BK90" s="37">
        <f t="shared" si="62"/>
        <v>-0.12933790696059166</v>
      </c>
      <c r="BL90" s="37">
        <f t="shared" si="62"/>
        <v>-6.2255650125354611E-2</v>
      </c>
      <c r="BM90" s="37">
        <f t="shared" si="62"/>
        <v>0.16773397471692042</v>
      </c>
      <c r="BN90" s="37">
        <f t="shared" si="62"/>
        <v>0.26739441765307603</v>
      </c>
      <c r="BO90" s="37">
        <f t="shared" si="62"/>
        <v>4.2824514655500634E-2</v>
      </c>
      <c r="BP90" s="37">
        <f t="shared" si="62"/>
        <v>0.21201235203293867</v>
      </c>
      <c r="BQ90" s="37">
        <f t="shared" si="62"/>
        <v>0.15606701922794941</v>
      </c>
      <c r="BR90" s="37">
        <f t="shared" si="62"/>
        <v>-1.9274461047534164E-2</v>
      </c>
      <c r="BS90" s="37">
        <f t="shared" si="62"/>
        <v>-0.21507521233099425</v>
      </c>
      <c r="BT90" s="37">
        <f t="shared" si="62"/>
        <v>2.6938740597914457E-2</v>
      </c>
      <c r="BU90" s="37">
        <f t="shared" si="62"/>
        <v>-8.889610775646084E-2</v>
      </c>
      <c r="BV90" s="37">
        <f t="shared" si="62"/>
        <v>-0.12779405485162498</v>
      </c>
      <c r="BW90" s="37">
        <f t="shared" si="62"/>
        <v>-4.1644566750468015E-2</v>
      </c>
      <c r="BX90" s="37">
        <f t="shared" si="62"/>
        <v>-7.8795677695711053E-3</v>
      </c>
      <c r="BY90" s="37">
        <f t="shared" si="62"/>
        <v>-7.1861661286945155E-2</v>
      </c>
      <c r="BZ90" s="37">
        <f t="shared" si="62"/>
        <v>-5.8261228237388663E-2</v>
      </c>
      <c r="CA90" s="37">
        <f t="shared" si="62"/>
        <v>0.11960136111138042</v>
      </c>
      <c r="CB90" s="37">
        <f t="shared" si="62"/>
        <v>2.1594321594321508E-2</v>
      </c>
      <c r="CC90" s="37">
        <f t="shared" si="62"/>
        <v>-9.8503962190398364E-2</v>
      </c>
      <c r="CD90" s="37">
        <f t="shared" si="62"/>
        <v>-1.365062612768142E-4</v>
      </c>
      <c r="CE90" s="37">
        <f t="shared" si="62"/>
        <v>6.0123528276394556E-2</v>
      </c>
      <c r="CF90" s="37">
        <f t="shared" ref="CF90:DC90" si="63">CF89/CA89-1</f>
        <v>-0.11227573427542259</v>
      </c>
      <c r="CG90" s="37">
        <f t="shared" si="63"/>
        <v>7.9002796193679004E-3</v>
      </c>
      <c r="CH90" s="37">
        <f t="shared" si="63"/>
        <v>0.13713587449249087</v>
      </c>
      <c r="CI90" s="37">
        <f t="shared" si="63"/>
        <v>1.1017432838915209E-2</v>
      </c>
      <c r="CJ90" s="37">
        <f t="shared" si="63"/>
        <v>3.2958696590923431E-3</v>
      </c>
      <c r="CK90" s="37">
        <f t="shared" si="63"/>
        <v>-5.390088908180235E-2</v>
      </c>
      <c r="CL90" s="37">
        <f t="shared" si="63"/>
        <v>2.3592193461771105E-2</v>
      </c>
      <c r="CM90" s="37">
        <f t="shared" si="63"/>
        <v>3.7333610648918381E-2</v>
      </c>
      <c r="CN90" s="37">
        <f t="shared" si="63"/>
        <v>1.2628472830027437E-3</v>
      </c>
      <c r="CO90" s="37">
        <f t="shared" si="63"/>
        <v>-3.8550393530419891E-3</v>
      </c>
      <c r="CP90" s="37">
        <f t="shared" si="63"/>
        <v>7.2691516616750329E-2</v>
      </c>
      <c r="CQ90" s="37">
        <f t="shared" si="63"/>
        <v>-2.5819987708131653E-2</v>
      </c>
      <c r="CR90" s="37">
        <f t="shared" si="63"/>
        <v>-3.860206070732386E-2</v>
      </c>
      <c r="CS90" s="37">
        <f t="shared" si="63"/>
        <v>1.0733151013373465E-3</v>
      </c>
      <c r="CT90" s="37">
        <f t="shared" si="63"/>
        <v>-8.2046850550015149E-2</v>
      </c>
      <c r="CU90" s="37">
        <f t="shared" si="63"/>
        <v>-0.12647981066112424</v>
      </c>
      <c r="CV90" s="37">
        <f t="shared" si="63"/>
        <v>-0.11373294078403506</v>
      </c>
      <c r="CW90" s="37">
        <f t="shared" si="63"/>
        <v>-0.28996518343867128</v>
      </c>
      <c r="CX90" s="37">
        <f t="shared" si="63"/>
        <v>-0.14652787783189536</v>
      </c>
      <c r="CY90" s="37">
        <f t="shared" si="63"/>
        <v>-1.8954813759414213E-3</v>
      </c>
      <c r="CZ90" s="37">
        <f t="shared" si="63"/>
        <v>7.2433749786821933E-2</v>
      </c>
      <c r="DA90" s="37">
        <f t="shared" si="63"/>
        <v>7.7667228504257446E-2</v>
      </c>
      <c r="DB90" s="37">
        <f t="shared" si="63"/>
        <v>0.22554470874756771</v>
      </c>
      <c r="DC90" s="37">
        <f t="shared" si="63"/>
        <v>7.9914730727266292E-2</v>
      </c>
      <c r="DD90" s="37">
        <f t="shared" ref="DD90:DW90" si="64">DD89/CY89-1</f>
        <v>6.2697714729986309E-2</v>
      </c>
      <c r="DE90" s="37">
        <f t="shared" si="64"/>
        <v>6.1883302255315131E-2</v>
      </c>
      <c r="DF90" s="37">
        <f t="shared" si="64"/>
        <v>-2.0324904904955532E-2</v>
      </c>
      <c r="DG90" s="37">
        <f t="shared" si="64"/>
        <v>-0.13919559015907779</v>
      </c>
      <c r="DH90" s="37">
        <f t="shared" si="64"/>
        <v>-7.3491396228253514E-4</v>
      </c>
      <c r="DI90" s="37">
        <f t="shared" si="64"/>
        <v>-1.7251511786054441E-2</v>
      </c>
      <c r="DJ90" s="37">
        <f t="shared" si="64"/>
        <v>-1.5770302845852457E-2</v>
      </c>
      <c r="DK90" s="37">
        <f t="shared" si="64"/>
        <v>5.6295063470527262E-2</v>
      </c>
      <c r="DL90" s="37">
        <f t="shared" si="64"/>
        <v>0.16645164093974452</v>
      </c>
      <c r="DM90" s="37">
        <f t="shared" si="64"/>
        <v>3.4589754780617099E-2</v>
      </c>
      <c r="DN90" s="37">
        <f t="shared" si="64"/>
        <v>1.4109722271351988E-2</v>
      </c>
      <c r="DO90" s="37">
        <f t="shared" si="64"/>
        <v>-3.0387379199509068E-3</v>
      </c>
      <c r="DP90" s="37">
        <f t="shared" si="64"/>
        <v>-4.1822946247332848E-2</v>
      </c>
      <c r="DQ90" s="37">
        <f t="shared" si="64"/>
        <v>-4.8123941304766049E-2</v>
      </c>
      <c r="DR90" s="37">
        <f t="shared" si="64"/>
        <v>-1.7722529865716208E-2</v>
      </c>
      <c r="DS90" s="37">
        <f t="shared" si="64"/>
        <v>3.4440929089296635E-2</v>
      </c>
      <c r="DT90" s="37">
        <f t="shared" si="64"/>
        <v>3.569582312013031E-2</v>
      </c>
      <c r="DU90" s="37">
        <f t="shared" si="64"/>
        <v>1.7278483507588094E-2</v>
      </c>
      <c r="DV90" s="37">
        <f t="shared" si="64"/>
        <v>-1.8631758727050141E-4</v>
      </c>
      <c r="DW90" s="37">
        <f t="shared" si="64"/>
        <v>2.3674298102071445E-2</v>
      </c>
    </row>
    <row r="91" spans="1:127">
      <c r="C91" s="2"/>
      <c r="D91" s="36" t="s">
        <v>974</v>
      </c>
      <c r="E91" s="2"/>
      <c r="F91" s="36" t="s">
        <v>974</v>
      </c>
      <c r="AZ91" s="37">
        <f t="shared" ref="AZ91:CE91" si="65">AZ89/AZ71</f>
        <v>0.32718201709119432</v>
      </c>
      <c r="BA91" s="37">
        <f t="shared" si="65"/>
        <v>0.3839208087615838</v>
      </c>
      <c r="BB91" s="37">
        <f t="shared" si="65"/>
        <v>0.38227391487568479</v>
      </c>
      <c r="BC91" s="37">
        <f t="shared" si="65"/>
        <v>0.28335041648983739</v>
      </c>
      <c r="BD91" s="37">
        <f t="shared" si="65"/>
        <v>0.3148170364913182</v>
      </c>
      <c r="BE91" s="37">
        <f t="shared" si="65"/>
        <v>0.34084108847237188</v>
      </c>
      <c r="BF91" s="37">
        <f t="shared" si="65"/>
        <v>0.36629216249487073</v>
      </c>
      <c r="BG91" s="37">
        <f t="shared" si="65"/>
        <v>0.37460049292927211</v>
      </c>
      <c r="BH91" s="37">
        <f t="shared" si="65"/>
        <v>0.30249570097400647</v>
      </c>
      <c r="BI91" s="37">
        <f t="shared" si="65"/>
        <v>0.28726198981926382</v>
      </c>
      <c r="BJ91" s="37">
        <f t="shared" si="65"/>
        <v>0.33248351692417</v>
      </c>
      <c r="BK91" s="37">
        <f t="shared" si="65"/>
        <v>0.32851466734297069</v>
      </c>
      <c r="BL91" s="37">
        <f t="shared" si="65"/>
        <v>0.35824716319228306</v>
      </c>
      <c r="BM91" s="37">
        <f t="shared" si="65"/>
        <v>0.35817186989574046</v>
      </c>
      <c r="BN91" s="37">
        <f t="shared" si="65"/>
        <v>0.3644659197019986</v>
      </c>
      <c r="BO91" s="37">
        <f t="shared" si="65"/>
        <v>0.35233403093959093</v>
      </c>
      <c r="BP91" s="37">
        <f t="shared" si="65"/>
        <v>0.40246922441948102</v>
      </c>
      <c r="BQ91" s="37">
        <f t="shared" si="65"/>
        <v>0.43101742263138043</v>
      </c>
      <c r="BR91" s="37">
        <f t="shared" si="65"/>
        <v>0.37844111844000228</v>
      </c>
      <c r="BS91" s="37">
        <f t="shared" si="65"/>
        <v>0.31833860197153063</v>
      </c>
      <c r="BT91" s="37">
        <f t="shared" si="65"/>
        <v>0.38328836910237907</v>
      </c>
      <c r="BU91" s="37">
        <f t="shared" si="65"/>
        <v>0.39557429941002947</v>
      </c>
      <c r="BV91" s="37">
        <f t="shared" si="65"/>
        <v>0.38884553764960889</v>
      </c>
      <c r="BW91" s="37">
        <f t="shared" si="65"/>
        <v>0.36743571037753053</v>
      </c>
      <c r="BX91" s="37">
        <f t="shared" si="65"/>
        <v>0.32411171897494961</v>
      </c>
      <c r="BY91" s="37">
        <f t="shared" si="65"/>
        <v>0.36932709364205024</v>
      </c>
      <c r="BZ91" s="37">
        <f t="shared" si="65"/>
        <v>0.37102276900477416</v>
      </c>
      <c r="CA91" s="37">
        <f t="shared" si="65"/>
        <v>0.44041567356278005</v>
      </c>
      <c r="CB91" s="37">
        <f t="shared" si="65"/>
        <v>0.38434267040149395</v>
      </c>
      <c r="CC91" s="37">
        <f t="shared" si="65"/>
        <v>0.29986997635933804</v>
      </c>
      <c r="CD91" s="37">
        <f t="shared" si="65"/>
        <v>0.37453045474989938</v>
      </c>
      <c r="CE91" s="37">
        <f t="shared" si="65"/>
        <v>0.40906617015181895</v>
      </c>
      <c r="CF91" s="37">
        <f t="shared" ref="CF91:DC91" si="66">CF89/CF71</f>
        <v>0.38480435394576334</v>
      </c>
      <c r="CG91" s="37">
        <f t="shared" si="66"/>
        <v>0.39095646437994724</v>
      </c>
      <c r="CH91" s="37">
        <f t="shared" si="66"/>
        <v>0.32480390317132668</v>
      </c>
      <c r="CI91" s="37">
        <f t="shared" si="66"/>
        <v>0.37725471698113205</v>
      </c>
      <c r="CJ91" s="37">
        <f t="shared" si="66"/>
        <v>0.40085294806118921</v>
      </c>
      <c r="CK91" s="37">
        <f t="shared" si="66"/>
        <v>0.34182261578677031</v>
      </c>
      <c r="CL91" s="37">
        <f t="shared" si="66"/>
        <v>0.36499441340782124</v>
      </c>
      <c r="CM91" s="37">
        <f t="shared" si="66"/>
        <v>0.32666242154098063</v>
      </c>
      <c r="CN91" s="37">
        <f t="shared" si="66"/>
        <v>0.35828728663788284</v>
      </c>
      <c r="CO91" s="37">
        <f t="shared" si="66"/>
        <v>0.38450106099914422</v>
      </c>
      <c r="CP91" s="37">
        <f t="shared" si="66"/>
        <v>0.38343999159755221</v>
      </c>
      <c r="CQ91" s="37">
        <f t="shared" si="66"/>
        <v>0.35523655045153113</v>
      </c>
      <c r="CR91" s="37">
        <f t="shared" si="66"/>
        <v>0.31452781834464699</v>
      </c>
      <c r="CS91" s="37">
        <f t="shared" si="66"/>
        <v>0.35938738456020802</v>
      </c>
      <c r="CT91" s="37">
        <f t="shared" si="66"/>
        <v>0.36551592017870327</v>
      </c>
      <c r="CU91" s="37">
        <f t="shared" si="66"/>
        <v>0.33119669410043417</v>
      </c>
      <c r="CV91" s="37">
        <f t="shared" si="66"/>
        <v>0.31777840950456054</v>
      </c>
      <c r="CW91" s="37">
        <f t="shared" si="66"/>
        <v>0.23199607804909442</v>
      </c>
      <c r="CX91" s="37">
        <f t="shared" si="66"/>
        <v>0.31217114568599719</v>
      </c>
      <c r="CY91" s="37">
        <f t="shared" si="66"/>
        <v>0.36429391269463923</v>
      </c>
      <c r="CZ91" s="37">
        <f t="shared" si="66"/>
        <v>0.34256315002859972</v>
      </c>
      <c r="DA91" s="37">
        <f t="shared" si="66"/>
        <v>0.33816014576288883</v>
      </c>
      <c r="DB91" s="37">
        <f t="shared" si="66"/>
        <v>0.26269035976859528</v>
      </c>
      <c r="DC91" s="37">
        <f t="shared" si="66"/>
        <v>0.32641735327251442</v>
      </c>
      <c r="DD91" s="37">
        <f t="shared" ref="DD91:DW91" si="67">DD89/DD71</f>
        <v>0.37602803358979681</v>
      </c>
      <c r="DE91" s="37">
        <f t="shared" si="67"/>
        <v>0.3509494996075187</v>
      </c>
      <c r="DF91" s="37">
        <f t="shared" si="67"/>
        <v>0.32770398112506338</v>
      </c>
      <c r="DG91" s="37">
        <f t="shared" si="67"/>
        <v>0.23193857352602204</v>
      </c>
      <c r="DH91" s="37">
        <f t="shared" si="67"/>
        <v>0.32208655062600883</v>
      </c>
      <c r="DI91" s="37">
        <f t="shared" si="67"/>
        <v>0.36042970152089915</v>
      </c>
      <c r="DJ91" s="37">
        <f t="shared" si="67"/>
        <v>0.35023615414698717</v>
      </c>
      <c r="DK91" s="37">
        <f t="shared" si="67"/>
        <v>0.33331005847790462</v>
      </c>
      <c r="DL91" s="37">
        <f t="shared" si="67"/>
        <v>0.24816256000304476</v>
      </c>
      <c r="DM91" s="37">
        <f t="shared" si="67"/>
        <v>0.32213398124492765</v>
      </c>
      <c r="DN91" s="37">
        <f t="shared" si="67"/>
        <v>0.35222905311924929</v>
      </c>
      <c r="DO91" s="37">
        <f t="shared" si="67"/>
        <v>0.33778453255217217</v>
      </c>
      <c r="DP91" s="37">
        <f t="shared" si="67"/>
        <v>0.31580810047430252</v>
      </c>
      <c r="DQ91" s="37">
        <f t="shared" si="67"/>
        <v>0.23235088017079755</v>
      </c>
      <c r="DR91" s="37">
        <f t="shared" si="67"/>
        <v>0.30886329084005387</v>
      </c>
      <c r="DS91" s="37">
        <f t="shared" si="67"/>
        <v>0.36232386645588266</v>
      </c>
      <c r="DT91" s="37">
        <f t="shared" si="67"/>
        <v>0.34825228210154124</v>
      </c>
      <c r="DU91" s="37">
        <f t="shared" si="67"/>
        <v>0.3197371236600679</v>
      </c>
      <c r="DV91" s="37">
        <f t="shared" si="67"/>
        <v>0.2322628514843601</v>
      </c>
      <c r="DW91" s="37">
        <f t="shared" si="67"/>
        <v>0.31498998288379138</v>
      </c>
    </row>
    <row r="92" spans="1:127">
      <c r="C92" s="2"/>
      <c r="BQ92" s="2"/>
      <c r="BR92" s="2"/>
      <c r="BS92" s="2"/>
      <c r="BU92" s="2"/>
      <c r="BV92" s="2"/>
      <c r="BW92" s="2"/>
      <c r="BX92" s="2"/>
      <c r="BZ92" s="2"/>
      <c r="CB92" s="2"/>
      <c r="DU92" s="2"/>
    </row>
    <row r="93" spans="1:127">
      <c r="A93" s="70"/>
      <c r="B93" s="7" t="s">
        <v>419</v>
      </c>
      <c r="C93" s="2"/>
      <c r="E93" s="7" t="s">
        <v>1297</v>
      </c>
      <c r="AZ93" s="15">
        <f t="shared" ref="AZ93:CE93" si="68">+AZ216</f>
        <v>1288221</v>
      </c>
      <c r="BA93" s="15">
        <f t="shared" si="68"/>
        <v>353154</v>
      </c>
      <c r="BB93" s="15">
        <f t="shared" si="68"/>
        <v>281828</v>
      </c>
      <c r="BC93" s="15">
        <f t="shared" si="68"/>
        <v>176221</v>
      </c>
      <c r="BD93" s="15">
        <f t="shared" si="68"/>
        <v>141114</v>
      </c>
      <c r="BE93" s="15">
        <f t="shared" si="68"/>
        <v>952303</v>
      </c>
      <c r="BF93" s="15">
        <f t="shared" si="68"/>
        <v>274383</v>
      </c>
      <c r="BG93" s="15">
        <f t="shared" si="68"/>
        <v>245884</v>
      </c>
      <c r="BH93" s="15">
        <f t="shared" si="68"/>
        <v>160437</v>
      </c>
      <c r="BI93" s="15">
        <f t="shared" si="68"/>
        <v>92239</v>
      </c>
      <c r="BJ93" s="15">
        <f t="shared" si="68"/>
        <v>772943</v>
      </c>
      <c r="BK93" s="15">
        <f t="shared" si="68"/>
        <v>205485</v>
      </c>
      <c r="BL93" s="15">
        <f t="shared" si="68"/>
        <v>205365</v>
      </c>
      <c r="BM93" s="15">
        <f t="shared" si="68"/>
        <v>217870</v>
      </c>
      <c r="BN93" s="15">
        <f t="shared" si="68"/>
        <v>171968</v>
      </c>
      <c r="BO93" s="15">
        <f t="shared" si="68"/>
        <v>800688</v>
      </c>
      <c r="BP93" s="15">
        <f t="shared" si="68"/>
        <v>288419</v>
      </c>
      <c r="BQ93" s="15">
        <f t="shared" si="68"/>
        <v>271737</v>
      </c>
      <c r="BR93" s="15">
        <f t="shared" si="68"/>
        <v>149237</v>
      </c>
      <c r="BS93" s="15">
        <f t="shared" si="68"/>
        <v>71080</v>
      </c>
      <c r="BT93" s="15">
        <f t="shared" si="68"/>
        <v>780473</v>
      </c>
      <c r="BU93" s="15">
        <f t="shared" si="68"/>
        <v>247464</v>
      </c>
      <c r="BV93" s="15">
        <f t="shared" si="68"/>
        <v>232417</v>
      </c>
      <c r="BW93" s="15">
        <f t="shared" si="68"/>
        <v>221806</v>
      </c>
      <c r="BX93" s="15">
        <f t="shared" si="68"/>
        <v>134470</v>
      </c>
      <c r="BY93" s="15">
        <f t="shared" si="68"/>
        <v>836157</v>
      </c>
      <c r="BZ93" s="15">
        <f t="shared" si="68"/>
        <v>240559</v>
      </c>
      <c r="CA93" s="15">
        <f t="shared" si="68"/>
        <v>286449</v>
      </c>
      <c r="CB93" s="15">
        <f t="shared" si="68"/>
        <v>221629</v>
      </c>
      <c r="CC93" s="15">
        <f t="shared" si="68"/>
        <v>86701</v>
      </c>
      <c r="CD93" s="15">
        <f t="shared" si="68"/>
        <v>835338</v>
      </c>
      <c r="CE93" s="15">
        <f t="shared" si="68"/>
        <v>270255</v>
      </c>
      <c r="CF93" s="15">
        <f t="shared" ref="CF93:DC93" si="69">+CF216</f>
        <v>241616</v>
      </c>
      <c r="CG93" s="15">
        <f t="shared" si="69"/>
        <v>232212</v>
      </c>
      <c r="CH93" s="15">
        <f t="shared" si="69"/>
        <v>132875</v>
      </c>
      <c r="CI93" s="15">
        <f t="shared" si="69"/>
        <v>876958</v>
      </c>
      <c r="CJ93" s="15">
        <f t="shared" si="69"/>
        <v>264814</v>
      </c>
      <c r="CK93" s="15">
        <f t="shared" si="69"/>
        <v>200772</v>
      </c>
      <c r="CL93" s="15">
        <f t="shared" si="69"/>
        <v>233639</v>
      </c>
      <c r="CM93" s="15">
        <f t="shared" si="69"/>
        <v>142433</v>
      </c>
      <c r="CN93" s="15">
        <f t="shared" si="69"/>
        <v>841658</v>
      </c>
      <c r="CO93" s="15">
        <f t="shared" si="69"/>
        <v>252484</v>
      </c>
      <c r="CP93" s="15">
        <f t="shared" si="69"/>
        <v>229288</v>
      </c>
      <c r="CQ93" s="15">
        <f t="shared" si="69"/>
        <v>221783</v>
      </c>
      <c r="CR93" s="15">
        <f t="shared" si="69"/>
        <v>129494</v>
      </c>
      <c r="CS93" s="15">
        <f t="shared" si="69"/>
        <v>833049</v>
      </c>
      <c r="CT93" s="15">
        <f t="shared" si="69"/>
        <v>212474</v>
      </c>
      <c r="CU93" s="15">
        <f t="shared" si="69"/>
        <v>191588</v>
      </c>
      <c r="CV93" s="15">
        <f t="shared" si="69"/>
        <v>190914</v>
      </c>
      <c r="CW93" s="15">
        <f t="shared" si="69"/>
        <v>48907</v>
      </c>
      <c r="CX93" s="15">
        <f t="shared" si="69"/>
        <v>643883</v>
      </c>
      <c r="CY93" s="15">
        <f t="shared" si="69"/>
        <v>240611</v>
      </c>
      <c r="CZ93" s="15">
        <f t="shared" si="69"/>
        <v>211951</v>
      </c>
      <c r="DA93" s="15">
        <f t="shared" si="69"/>
        <v>224815</v>
      </c>
      <c r="DB93" s="15">
        <f t="shared" si="69"/>
        <v>100644</v>
      </c>
      <c r="DC93" s="15">
        <f t="shared" si="69"/>
        <v>778021</v>
      </c>
      <c r="DD93" s="15">
        <f t="shared" ref="DD93:DW93" si="70">+DD216</f>
        <v>295292</v>
      </c>
      <c r="DE93" s="15">
        <f t="shared" si="70"/>
        <v>285872</v>
      </c>
      <c r="DF93" s="15">
        <f t="shared" si="70"/>
        <v>265001</v>
      </c>
      <c r="DG93" s="15">
        <f t="shared" si="70"/>
        <v>103398</v>
      </c>
      <c r="DH93" s="15">
        <f t="shared" si="70"/>
        <v>949563</v>
      </c>
      <c r="DI93" s="15">
        <f t="shared" si="70"/>
        <v>281846</v>
      </c>
      <c r="DJ93" s="15">
        <f t="shared" si="70"/>
        <v>272660</v>
      </c>
      <c r="DK93" s="15">
        <f t="shared" si="70"/>
        <v>276252.38973610778</v>
      </c>
      <c r="DL93" s="15">
        <f t="shared" si="70"/>
        <v>148269.06583808784</v>
      </c>
      <c r="DM93" s="15">
        <f t="shared" si="70"/>
        <v>979027.4555741956</v>
      </c>
      <c r="DN93" s="15">
        <f t="shared" si="70"/>
        <v>291800.86263125372</v>
      </c>
      <c r="DO93" s="15">
        <f t="shared" si="70"/>
        <v>282158.56244146964</v>
      </c>
      <c r="DP93" s="15">
        <f t="shared" si="70"/>
        <v>267434.24444448139</v>
      </c>
      <c r="DQ93" s="15">
        <f t="shared" si="70"/>
        <v>142403.51319941375</v>
      </c>
      <c r="DR93" s="15">
        <f t="shared" si="70"/>
        <v>983797.18271661852</v>
      </c>
      <c r="DS93" s="15">
        <f t="shared" si="70"/>
        <v>304465.98337779759</v>
      </c>
      <c r="DT93" s="15">
        <f t="shared" si="70"/>
        <v>294875.52191915788</v>
      </c>
      <c r="DU93" s="15">
        <f t="shared" si="70"/>
        <v>272294.70775139594</v>
      </c>
      <c r="DV93" s="15">
        <f t="shared" si="70"/>
        <v>140310.16546329623</v>
      </c>
      <c r="DW93" s="15">
        <f t="shared" si="70"/>
        <v>1011946.3785116477</v>
      </c>
    </row>
    <row r="94" spans="1:127" s="37" customFormat="1">
      <c r="A94" s="7"/>
      <c r="D94" s="36" t="s">
        <v>247</v>
      </c>
      <c r="E94" s="36"/>
      <c r="F94" s="36" t="s">
        <v>247</v>
      </c>
      <c r="I94" s="38"/>
      <c r="BE94" s="37">
        <f t="shared" ref="BE94:CJ94" si="71">BE93/AZ93-1</f>
        <v>-0.26076115821741763</v>
      </c>
      <c r="BF94" s="37">
        <f t="shared" si="71"/>
        <v>-0.22305000084948778</v>
      </c>
      <c r="BG94" s="37">
        <f t="shared" si="71"/>
        <v>-0.12753878251983475</v>
      </c>
      <c r="BH94" s="37">
        <f t="shared" si="71"/>
        <v>-8.9569347580594871E-2</v>
      </c>
      <c r="BI94" s="37">
        <f t="shared" si="71"/>
        <v>-0.34635117706251684</v>
      </c>
      <c r="BJ94" s="37">
        <f t="shared" si="71"/>
        <v>-0.18834341590859216</v>
      </c>
      <c r="BK94" s="37">
        <f t="shared" si="71"/>
        <v>-0.25110156241458104</v>
      </c>
      <c r="BL94" s="37">
        <f t="shared" si="71"/>
        <v>-0.16478908753721266</v>
      </c>
      <c r="BM94" s="37">
        <f t="shared" si="71"/>
        <v>0.3579785211640707</v>
      </c>
      <c r="BN94" s="37">
        <f t="shared" si="71"/>
        <v>0.86437407170502722</v>
      </c>
      <c r="BO94" s="37">
        <f t="shared" si="71"/>
        <v>3.5895273002019445E-2</v>
      </c>
      <c r="BP94" s="37">
        <f t="shared" si="71"/>
        <v>0.40360123609995857</v>
      </c>
      <c r="BQ94" s="37">
        <f t="shared" si="71"/>
        <v>0.32319041706230367</v>
      </c>
      <c r="BR94" s="37">
        <f t="shared" si="71"/>
        <v>-0.31501813007756918</v>
      </c>
      <c r="BS94" s="37">
        <f t="shared" si="71"/>
        <v>-0.58666728693710457</v>
      </c>
      <c r="BT94" s="37">
        <f t="shared" si="71"/>
        <v>-2.5247037547708961E-2</v>
      </c>
      <c r="BU94" s="37">
        <f t="shared" si="71"/>
        <v>-0.14199827334537596</v>
      </c>
      <c r="BV94" s="37">
        <f t="shared" si="71"/>
        <v>-0.14469873443807801</v>
      </c>
      <c r="BW94" s="37">
        <f t="shared" si="71"/>
        <v>0.48626681050945808</v>
      </c>
      <c r="BX94" s="37">
        <f t="shared" si="71"/>
        <v>0.89181204276871129</v>
      </c>
      <c r="BY94" s="37">
        <f t="shared" si="71"/>
        <v>7.1346478353511378E-2</v>
      </c>
      <c r="BZ94" s="37">
        <f t="shared" si="71"/>
        <v>-2.7903048524229757E-2</v>
      </c>
      <c r="CA94" s="37">
        <f t="shared" si="71"/>
        <v>0.23247869131776078</v>
      </c>
      <c r="CB94" s="37">
        <f t="shared" si="71"/>
        <v>-7.9799464396812514E-4</v>
      </c>
      <c r="CC94" s="37">
        <f t="shared" si="71"/>
        <v>-0.35523908678515659</v>
      </c>
      <c r="CD94" s="37">
        <f t="shared" si="71"/>
        <v>-9.7948112615209304E-4</v>
      </c>
      <c r="CE94" s="37">
        <f t="shared" si="71"/>
        <v>0.12344580747342637</v>
      </c>
      <c r="CF94" s="37">
        <f t="shared" si="71"/>
        <v>-0.15651302675170797</v>
      </c>
      <c r="CG94" s="37">
        <f t="shared" si="71"/>
        <v>4.7750971217665583E-2</v>
      </c>
      <c r="CH94" s="37">
        <f t="shared" si="71"/>
        <v>0.53256594502946908</v>
      </c>
      <c r="CI94" s="37">
        <f t="shared" si="71"/>
        <v>4.9824143041499402E-2</v>
      </c>
      <c r="CJ94" s="37">
        <f t="shared" si="71"/>
        <v>-2.0132837505319023E-2</v>
      </c>
      <c r="CK94" s="37">
        <f t="shared" ref="CK94:DC94" si="72">CK93/CF93-1</f>
        <v>-0.16904509635123499</v>
      </c>
      <c r="CL94" s="37">
        <f t="shared" si="72"/>
        <v>6.1452465850171389E-3</v>
      </c>
      <c r="CM94" s="37">
        <f t="shared" si="72"/>
        <v>7.1932267168391295E-2</v>
      </c>
      <c r="CN94" s="37">
        <f t="shared" si="72"/>
        <v>-4.0252782915487395E-2</v>
      </c>
      <c r="CO94" s="37">
        <f t="shared" si="72"/>
        <v>-4.6560982425400521E-2</v>
      </c>
      <c r="CP94" s="37">
        <f t="shared" si="72"/>
        <v>0.14203175741637275</v>
      </c>
      <c r="CQ94" s="37">
        <f t="shared" si="72"/>
        <v>-5.074495268341328E-2</v>
      </c>
      <c r="CR94" s="37">
        <f t="shared" si="72"/>
        <v>-9.0842712011963478E-2</v>
      </c>
      <c r="CS94" s="37">
        <f t="shared" si="72"/>
        <v>-1.0228620175890879E-2</v>
      </c>
      <c r="CT94" s="37">
        <f t="shared" si="72"/>
        <v>-0.15846548692194362</v>
      </c>
      <c r="CU94" s="37">
        <f t="shared" si="72"/>
        <v>-0.16442203691427371</v>
      </c>
      <c r="CV94" s="37">
        <f t="shared" si="72"/>
        <v>-0.13918560033907013</v>
      </c>
      <c r="CW94" s="37">
        <f t="shared" si="72"/>
        <v>-0.62232226975767224</v>
      </c>
      <c r="CX94" s="37">
        <f t="shared" si="72"/>
        <v>-0.22707667856272562</v>
      </c>
      <c r="CY94" s="37">
        <f t="shared" si="72"/>
        <v>0.13242561442811818</v>
      </c>
      <c r="CZ94" s="37">
        <f t="shared" si="72"/>
        <v>0.10628536234002128</v>
      </c>
      <c r="DA94" s="37">
        <f t="shared" si="72"/>
        <v>0.17757210052693884</v>
      </c>
      <c r="DB94" s="37">
        <f t="shared" si="72"/>
        <v>1.057864927311019</v>
      </c>
      <c r="DC94" s="37">
        <f t="shared" si="72"/>
        <v>0.20832666804372835</v>
      </c>
      <c r="DD94" s="37">
        <f t="shared" ref="DD94:DW94" si="73">DD93/CY93-1</f>
        <v>0.22725893662384511</v>
      </c>
      <c r="DE94" s="37">
        <f t="shared" si="73"/>
        <v>0.34876457294374652</v>
      </c>
      <c r="DF94" s="37">
        <f t="shared" si="73"/>
        <v>0.17875141783244008</v>
      </c>
      <c r="DG94" s="37">
        <f t="shared" si="73"/>
        <v>2.7363777274353129E-2</v>
      </c>
      <c r="DH94" s="37">
        <f t="shared" si="73"/>
        <v>0.22048505117471118</v>
      </c>
      <c r="DI94" s="37">
        <f t="shared" si="73"/>
        <v>-4.5534589491080024E-2</v>
      </c>
      <c r="DJ94" s="37">
        <f t="shared" si="73"/>
        <v>-4.6216488498348918E-2</v>
      </c>
      <c r="DK94" s="37">
        <f t="shared" si="73"/>
        <v>4.2457914257334028E-2</v>
      </c>
      <c r="DL94" s="37">
        <f t="shared" si="73"/>
        <v>0.43396454320284583</v>
      </c>
      <c r="DM94" s="37">
        <f t="shared" si="73"/>
        <v>3.102948995927135E-2</v>
      </c>
      <c r="DN94" s="37">
        <f t="shared" si="73"/>
        <v>3.5320219663411034E-2</v>
      </c>
      <c r="DO94" s="37">
        <f t="shared" si="73"/>
        <v>3.4836655327036059E-2</v>
      </c>
      <c r="DP94" s="37">
        <f t="shared" si="73"/>
        <v>-3.1920611800136833E-2</v>
      </c>
      <c r="DQ94" s="37">
        <f t="shared" si="73"/>
        <v>-3.956019150400103E-2</v>
      </c>
      <c r="DR94" s="37">
        <f t="shared" si="73"/>
        <v>4.8719033519091237E-3</v>
      </c>
      <c r="DS94" s="37">
        <f t="shared" si="73"/>
        <v>4.3403301252569193E-2</v>
      </c>
      <c r="DT94" s="37">
        <f t="shared" si="73"/>
        <v>4.5070258962374155E-2</v>
      </c>
      <c r="DU94" s="37">
        <f t="shared" si="73"/>
        <v>1.8174423836449183E-2</v>
      </c>
      <c r="DV94" s="37">
        <f t="shared" si="73"/>
        <v>-1.4700113003434878E-2</v>
      </c>
      <c r="DW94" s="37">
        <f t="shared" si="73"/>
        <v>2.8612803827409827E-2</v>
      </c>
    </row>
    <row r="95" spans="1:127">
      <c r="C95" s="2"/>
      <c r="F95" s="7"/>
      <c r="BQ95" s="2"/>
      <c r="BR95" s="2"/>
      <c r="BS95" s="2"/>
      <c r="BU95" s="2"/>
      <c r="BV95" s="2"/>
      <c r="BW95" s="2"/>
      <c r="BX95" s="2"/>
      <c r="BZ95" s="2"/>
      <c r="CB95" s="2"/>
      <c r="DU95" s="2"/>
    </row>
    <row r="96" spans="1:127">
      <c r="A96" s="70"/>
      <c r="B96" s="7" t="s">
        <v>420</v>
      </c>
      <c r="C96" s="2"/>
      <c r="E96" s="7" t="s">
        <v>1298</v>
      </c>
      <c r="F96" s="7"/>
      <c r="AZ96" s="15">
        <f t="shared" ref="AZ96:CE96" si="74">+AZ239</f>
        <v>747564</v>
      </c>
      <c r="BA96" s="15">
        <f t="shared" si="74"/>
        <v>207588</v>
      </c>
      <c r="BB96" s="15">
        <f t="shared" si="74"/>
        <v>179566</v>
      </c>
      <c r="BC96" s="15">
        <f t="shared" si="74"/>
        <v>129245</v>
      </c>
      <c r="BD96" s="15">
        <f t="shared" si="74"/>
        <v>94082</v>
      </c>
      <c r="BE96" s="15">
        <f t="shared" si="74"/>
        <v>610481</v>
      </c>
      <c r="BF96" s="15">
        <f t="shared" si="74"/>
        <v>163512</v>
      </c>
      <c r="BG96" s="15">
        <f t="shared" si="74"/>
        <v>146308</v>
      </c>
      <c r="BH96" s="15">
        <f t="shared" si="74"/>
        <v>93872</v>
      </c>
      <c r="BI96" s="15">
        <f t="shared" si="74"/>
        <v>53586</v>
      </c>
      <c r="BJ96" s="15">
        <f t="shared" si="74"/>
        <v>457278</v>
      </c>
      <c r="BK96" s="15">
        <f t="shared" si="74"/>
        <v>122810</v>
      </c>
      <c r="BL96" s="15">
        <f t="shared" si="74"/>
        <v>123700</v>
      </c>
      <c r="BM96" s="15">
        <f t="shared" si="74"/>
        <v>129987</v>
      </c>
      <c r="BN96" s="15">
        <f t="shared" si="74"/>
        <v>114705</v>
      </c>
      <c r="BO96" s="15">
        <f t="shared" si="74"/>
        <v>491202</v>
      </c>
      <c r="BP96" s="15">
        <f t="shared" si="74"/>
        <v>173509</v>
      </c>
      <c r="BQ96" s="15">
        <f t="shared" si="74"/>
        <v>173150</v>
      </c>
      <c r="BR96" s="15">
        <f t="shared" si="74"/>
        <v>91046</v>
      </c>
      <c r="BS96" s="15">
        <f t="shared" si="74"/>
        <v>34168</v>
      </c>
      <c r="BT96" s="15">
        <f t="shared" si="74"/>
        <v>471873</v>
      </c>
      <c r="BU96" s="15">
        <f t="shared" si="74"/>
        <v>147377</v>
      </c>
      <c r="BV96" s="15">
        <f t="shared" si="74"/>
        <v>137342</v>
      </c>
      <c r="BW96" s="15">
        <f t="shared" si="74"/>
        <v>134627</v>
      </c>
      <c r="BX96" s="15">
        <f t="shared" si="74"/>
        <v>75435</v>
      </c>
      <c r="BY96" s="15">
        <f t="shared" si="74"/>
        <v>494781</v>
      </c>
      <c r="BZ96" s="15">
        <f t="shared" si="74"/>
        <v>142152</v>
      </c>
      <c r="CA96" s="15">
        <f t="shared" si="74"/>
        <v>167595</v>
      </c>
      <c r="CB96" s="15">
        <f t="shared" si="74"/>
        <v>134236</v>
      </c>
      <c r="CC96" s="15">
        <f t="shared" si="74"/>
        <v>46502</v>
      </c>
      <c r="CD96" s="15">
        <f t="shared" si="74"/>
        <v>490485</v>
      </c>
      <c r="CE96" s="15">
        <f t="shared" si="74"/>
        <v>158748</v>
      </c>
      <c r="CF96" s="15">
        <f t="shared" ref="CF96:DC96" si="75">+CF239</f>
        <v>140270</v>
      </c>
      <c r="CG96" s="15">
        <f t="shared" si="75"/>
        <v>95604</v>
      </c>
      <c r="CH96" s="15">
        <f t="shared" si="75"/>
        <v>69290</v>
      </c>
      <c r="CI96" s="15">
        <f t="shared" si="75"/>
        <v>463912</v>
      </c>
      <c r="CJ96" s="15">
        <f t="shared" si="75"/>
        <v>164298</v>
      </c>
      <c r="CK96" s="15">
        <f t="shared" si="75"/>
        <v>121586</v>
      </c>
      <c r="CL96" s="15">
        <f t="shared" si="75"/>
        <v>130602</v>
      </c>
      <c r="CM96" s="15">
        <f t="shared" si="75"/>
        <v>79147</v>
      </c>
      <c r="CN96" s="15">
        <f t="shared" si="75"/>
        <v>495633</v>
      </c>
      <c r="CO96" s="15">
        <f t="shared" si="75"/>
        <v>158009</v>
      </c>
      <c r="CP96" s="15">
        <f t="shared" si="75"/>
        <v>142391</v>
      </c>
      <c r="CQ96" s="15">
        <f t="shared" si="75"/>
        <v>129775</v>
      </c>
      <c r="CR96" s="15">
        <f t="shared" si="75"/>
        <v>34554</v>
      </c>
      <c r="CS96" s="15">
        <f t="shared" si="75"/>
        <v>464729</v>
      </c>
      <c r="CT96" s="15">
        <f t="shared" si="75"/>
        <v>136381</v>
      </c>
      <c r="CU96" s="15">
        <f t="shared" si="75"/>
        <v>123141</v>
      </c>
      <c r="CV96" s="15">
        <f t="shared" si="75"/>
        <v>122329</v>
      </c>
      <c r="CW96" s="15">
        <f t="shared" si="75"/>
        <v>28242</v>
      </c>
      <c r="CX96" s="15">
        <f t="shared" si="75"/>
        <v>410093</v>
      </c>
      <c r="CY96" s="15">
        <f t="shared" si="75"/>
        <v>168784</v>
      </c>
      <c r="CZ96" s="15">
        <f t="shared" si="75"/>
        <v>148351</v>
      </c>
      <c r="DA96" s="15">
        <f t="shared" si="75"/>
        <v>175314</v>
      </c>
      <c r="DB96" s="15">
        <f t="shared" si="75"/>
        <v>55929</v>
      </c>
      <c r="DC96" s="15">
        <f t="shared" si="75"/>
        <v>548378</v>
      </c>
      <c r="DD96" s="15">
        <f t="shared" ref="DD96:DW96" si="76">+DD239</f>
        <v>206854</v>
      </c>
      <c r="DE96" s="15">
        <f t="shared" si="76"/>
        <v>198553</v>
      </c>
      <c r="DF96" s="15">
        <f t="shared" si="76"/>
        <v>184019</v>
      </c>
      <c r="DG96" s="15">
        <f t="shared" si="76"/>
        <v>63112</v>
      </c>
      <c r="DH96" s="15">
        <f t="shared" si="76"/>
        <v>652538</v>
      </c>
      <c r="DI96" s="15">
        <f t="shared" si="76"/>
        <v>189939</v>
      </c>
      <c r="DJ96" s="15">
        <f t="shared" si="76"/>
        <v>183972</v>
      </c>
      <c r="DK96" s="15">
        <f t="shared" si="76"/>
        <v>194376.67281527544</v>
      </c>
      <c r="DL96" s="15">
        <f t="shared" si="76"/>
        <v>104788.34608666149</v>
      </c>
      <c r="DM96" s="15">
        <f t="shared" si="76"/>
        <v>673076.01890193694</v>
      </c>
      <c r="DN96" s="15">
        <f t="shared" si="76"/>
        <v>205260.6038418776</v>
      </c>
      <c r="DO96" s="15">
        <f t="shared" si="76"/>
        <v>198510.99370902876</v>
      </c>
      <c r="DP96" s="15">
        <f t="shared" si="76"/>
        <v>188203.97111113695</v>
      </c>
      <c r="DQ96" s="15">
        <f t="shared" si="76"/>
        <v>100682.45923958963</v>
      </c>
      <c r="DR96" s="15">
        <f t="shared" si="76"/>
        <v>692658.02790163294</v>
      </c>
      <c r="DS96" s="15">
        <f t="shared" si="76"/>
        <v>214126.18836445833</v>
      </c>
      <c r="DT96" s="15">
        <f t="shared" si="76"/>
        <v>207412.86534341052</v>
      </c>
      <c r="DU96" s="15">
        <f t="shared" si="76"/>
        <v>191606.29542597715</v>
      </c>
      <c r="DV96" s="15">
        <f t="shared" si="76"/>
        <v>99217.115824307373</v>
      </c>
      <c r="DW96" s="15">
        <f t="shared" si="76"/>
        <v>712362.46495815343</v>
      </c>
    </row>
    <row r="97" spans="1:127" s="37" customFormat="1">
      <c r="A97" s="7"/>
      <c r="D97" s="36" t="s">
        <v>247</v>
      </c>
      <c r="E97" s="36"/>
      <c r="F97" s="36" t="s">
        <v>247</v>
      </c>
      <c r="I97" s="38"/>
      <c r="BE97" s="37">
        <f t="shared" ref="BE97:CJ97" si="77">BE96/AZ96-1</f>
        <v>-0.18337292860544385</v>
      </c>
      <c r="BF97" s="37">
        <f t="shared" si="77"/>
        <v>-0.21232441181571193</v>
      </c>
      <c r="BG97" s="37">
        <f t="shared" si="77"/>
        <v>-0.18521323635877618</v>
      </c>
      <c r="BH97" s="37">
        <f t="shared" si="77"/>
        <v>-0.27368950442957174</v>
      </c>
      <c r="BI97" s="37">
        <f t="shared" si="77"/>
        <v>-0.43043302650879023</v>
      </c>
      <c r="BJ97" s="37">
        <f t="shared" si="77"/>
        <v>-0.25095457516286335</v>
      </c>
      <c r="BK97" s="37">
        <f t="shared" si="77"/>
        <v>-0.2489236264005088</v>
      </c>
      <c r="BL97" s="37">
        <f t="shared" si="77"/>
        <v>-0.1545233343357848</v>
      </c>
      <c r="BM97" s="37">
        <f t="shared" si="77"/>
        <v>0.38472600988580186</v>
      </c>
      <c r="BN97" s="37">
        <f t="shared" si="77"/>
        <v>1.1405777628485052</v>
      </c>
      <c r="BO97" s="37">
        <f t="shared" si="77"/>
        <v>7.4186818521774445E-2</v>
      </c>
      <c r="BP97" s="37">
        <f t="shared" si="77"/>
        <v>0.41282468854327825</v>
      </c>
      <c r="BQ97" s="37">
        <f t="shared" si="77"/>
        <v>0.39975747776879555</v>
      </c>
      <c r="BR97" s="37">
        <f t="shared" si="77"/>
        <v>-0.29957611145729957</v>
      </c>
      <c r="BS97" s="37">
        <f t="shared" si="77"/>
        <v>-0.70212283684233467</v>
      </c>
      <c r="BT97" s="37">
        <f t="shared" si="77"/>
        <v>-3.9350409811034992E-2</v>
      </c>
      <c r="BU97" s="37">
        <f t="shared" si="77"/>
        <v>-0.15060890213187783</v>
      </c>
      <c r="BV97" s="37">
        <f t="shared" si="77"/>
        <v>-0.2068033496967947</v>
      </c>
      <c r="BW97" s="37">
        <f t="shared" si="77"/>
        <v>0.47867012279507071</v>
      </c>
      <c r="BX97" s="37">
        <f t="shared" si="77"/>
        <v>1.2077675017560292</v>
      </c>
      <c r="BY97" s="37">
        <f t="shared" si="77"/>
        <v>4.8546960728840238E-2</v>
      </c>
      <c r="BZ97" s="37">
        <f t="shared" si="77"/>
        <v>-3.5453293254714136E-2</v>
      </c>
      <c r="CA97" s="37">
        <f t="shared" si="77"/>
        <v>0.22027493410610011</v>
      </c>
      <c r="CB97" s="37">
        <f t="shared" si="77"/>
        <v>-2.9043208271742893E-3</v>
      </c>
      <c r="CC97" s="37">
        <f t="shared" si="77"/>
        <v>-0.38354875057996951</v>
      </c>
      <c r="CD97" s="37">
        <f t="shared" si="77"/>
        <v>-8.6826292844712771E-3</v>
      </c>
      <c r="CE97" s="37">
        <f t="shared" si="77"/>
        <v>0.11674826945804484</v>
      </c>
      <c r="CF97" s="37">
        <f t="shared" si="77"/>
        <v>-0.16304185685730477</v>
      </c>
      <c r="CG97" s="37">
        <f t="shared" si="77"/>
        <v>-0.28779165052593936</v>
      </c>
      <c r="CH97" s="37">
        <f t="shared" si="77"/>
        <v>0.49004343899187131</v>
      </c>
      <c r="CI97" s="37">
        <f t="shared" si="77"/>
        <v>-5.4176988083223798E-2</v>
      </c>
      <c r="CJ97" s="37">
        <f t="shared" si="77"/>
        <v>3.496107037568974E-2</v>
      </c>
      <c r="CK97" s="37">
        <f t="shared" ref="CK97:DC97" si="78">CK96/CF96-1</f>
        <v>-0.13320025664789337</v>
      </c>
      <c r="CL97" s="37">
        <f t="shared" si="78"/>
        <v>0.36607254926572108</v>
      </c>
      <c r="CM97" s="37">
        <f t="shared" si="78"/>
        <v>0.14225717996824949</v>
      </c>
      <c r="CN97" s="37">
        <f t="shared" si="78"/>
        <v>6.8377192226111827E-2</v>
      </c>
      <c r="CO97" s="37">
        <f t="shared" si="78"/>
        <v>-3.8278007035995598E-2</v>
      </c>
      <c r="CP97" s="37">
        <f t="shared" si="78"/>
        <v>0.17111345056174221</v>
      </c>
      <c r="CQ97" s="37">
        <f t="shared" si="78"/>
        <v>-6.3322154331479918E-3</v>
      </c>
      <c r="CR97" s="37">
        <f t="shared" si="78"/>
        <v>-0.56341996538087358</v>
      </c>
      <c r="CS97" s="37">
        <f t="shared" si="78"/>
        <v>-6.2352587499218126E-2</v>
      </c>
      <c r="CT97" s="37">
        <f t="shared" si="78"/>
        <v>-0.13687827908536854</v>
      </c>
      <c r="CU97" s="37">
        <f t="shared" si="78"/>
        <v>-0.13519112865279403</v>
      </c>
      <c r="CV97" s="37">
        <f t="shared" si="78"/>
        <v>-5.7376228087073766E-2</v>
      </c>
      <c r="CW97" s="37">
        <f t="shared" si="78"/>
        <v>-0.18267060253516232</v>
      </c>
      <c r="CX97" s="37">
        <f t="shared" si="78"/>
        <v>-0.11756529073933408</v>
      </c>
      <c r="CY97" s="37">
        <f t="shared" si="78"/>
        <v>0.23759174665092653</v>
      </c>
      <c r="CZ97" s="37">
        <f t="shared" si="78"/>
        <v>0.20472466522116917</v>
      </c>
      <c r="DA97" s="37">
        <f t="shared" si="78"/>
        <v>0.43313523367312734</v>
      </c>
      <c r="DB97" s="37">
        <f t="shared" si="78"/>
        <v>0.98034841725090294</v>
      </c>
      <c r="DC97" s="37">
        <f t="shared" si="78"/>
        <v>0.33720400006827722</v>
      </c>
      <c r="DD97" s="37">
        <f t="shared" ref="DD97:DW97" si="79">DD96/CY96-1</f>
        <v>0.22555455493411691</v>
      </c>
      <c r="DE97" s="37">
        <f t="shared" si="79"/>
        <v>0.33840014560063625</v>
      </c>
      <c r="DF97" s="37">
        <f t="shared" si="79"/>
        <v>4.9653764103266163E-2</v>
      </c>
      <c r="DG97" s="37">
        <f t="shared" si="79"/>
        <v>0.12843068890915266</v>
      </c>
      <c r="DH97" s="37">
        <f t="shared" si="79"/>
        <v>0.18994197433157423</v>
      </c>
      <c r="DI97" s="37">
        <f t="shared" si="79"/>
        <v>-8.1772651241938776E-2</v>
      </c>
      <c r="DJ97" s="37">
        <f t="shared" si="79"/>
        <v>-7.3436311715259883E-2</v>
      </c>
      <c r="DK97" s="37">
        <f t="shared" si="79"/>
        <v>5.6285887953284375E-2</v>
      </c>
      <c r="DL97" s="37">
        <f t="shared" si="79"/>
        <v>0.66035533791769385</v>
      </c>
      <c r="DM97" s="37">
        <f t="shared" si="79"/>
        <v>3.1474058065487309E-2</v>
      </c>
      <c r="DN97" s="37">
        <f t="shared" si="79"/>
        <v>8.0665918225733435E-2</v>
      </c>
      <c r="DO97" s="37">
        <f t="shared" si="79"/>
        <v>7.9028296202839243E-2</v>
      </c>
      <c r="DP97" s="37">
        <f t="shared" si="79"/>
        <v>-3.1756391416395302E-2</v>
      </c>
      <c r="DQ97" s="37">
        <f t="shared" si="79"/>
        <v>-3.9182666779340458E-2</v>
      </c>
      <c r="DR97" s="37">
        <f t="shared" si="79"/>
        <v>2.9093309596206263E-2</v>
      </c>
      <c r="DS97" s="37">
        <f t="shared" si="79"/>
        <v>4.3191846641016163E-2</v>
      </c>
      <c r="DT97" s="37">
        <f t="shared" si="79"/>
        <v>4.4843217335508667E-2</v>
      </c>
      <c r="DU97" s="37">
        <f t="shared" si="79"/>
        <v>1.8077856140618298E-2</v>
      </c>
      <c r="DV97" s="37">
        <f t="shared" si="79"/>
        <v>-1.4554108296016555E-2</v>
      </c>
      <c r="DW97" s="37">
        <f t="shared" si="79"/>
        <v>2.8447569020767727E-2</v>
      </c>
    </row>
    <row r="98" spans="1:127">
      <c r="BQ98" s="2"/>
      <c r="BR98" s="2"/>
      <c r="BS98" s="2"/>
      <c r="BU98" s="2"/>
      <c r="BV98" s="2"/>
      <c r="BW98" s="2"/>
      <c r="BX98" s="2"/>
      <c r="BZ98" s="2"/>
      <c r="CB98" s="2"/>
      <c r="DU98" s="2"/>
    </row>
    <row r="99" spans="1:127" s="8" customFormat="1">
      <c r="A99" s="7"/>
      <c r="B99" s="21"/>
      <c r="C99" s="21"/>
      <c r="D99" s="21"/>
      <c r="E99" s="21"/>
      <c r="I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</row>
    <row r="100" spans="1:127">
      <c r="A100" s="70"/>
      <c r="B100" s="7" t="s">
        <v>957</v>
      </c>
      <c r="E100" s="7" t="str">
        <f>B100</f>
        <v>EPS - basic</v>
      </c>
      <c r="AZ100" s="15">
        <f t="shared" ref="AZ100:BN100" si="80">+AZ245</f>
        <v>157.71010000000001</v>
      </c>
      <c r="BA100" s="15">
        <f t="shared" si="80"/>
        <v>44.950099999999999</v>
      </c>
      <c r="BB100" s="15">
        <f t="shared" si="80"/>
        <v>38.927899999999994</v>
      </c>
      <c r="BC100" s="15">
        <f t="shared" si="80"/>
        <v>29.64970000000001</v>
      </c>
      <c r="BD100" s="15">
        <f t="shared" si="80"/>
        <v>21.385100000000001</v>
      </c>
      <c r="BE100" s="15">
        <f t="shared" si="80"/>
        <v>134.9128</v>
      </c>
      <c r="BF100" s="15">
        <f t="shared" si="80"/>
        <v>36.842300000000002</v>
      </c>
      <c r="BG100" s="15">
        <f t="shared" si="80"/>
        <v>33.214399999999998</v>
      </c>
      <c r="BH100" s="15">
        <f t="shared" si="80"/>
        <v>21.492399999999993</v>
      </c>
      <c r="BI100" s="15">
        <f t="shared" si="80"/>
        <v>12.412999999999988</v>
      </c>
      <c r="BJ100" s="15">
        <f t="shared" si="80"/>
        <v>103.96209999999999</v>
      </c>
      <c r="BK100" s="15">
        <f t="shared" si="80"/>
        <v>28.252099999999999</v>
      </c>
      <c r="BL100" s="15">
        <f t="shared" si="80"/>
        <v>28.671199999999999</v>
      </c>
      <c r="BM100" s="15">
        <f t="shared" si="80"/>
        <v>30.224600000000009</v>
      </c>
      <c r="BN100" s="15">
        <f t="shared" si="80"/>
        <v>26.765699999999995</v>
      </c>
      <c r="BO100" s="15">
        <f t="shared" ref="BO100:DC100" si="81">+BO26</f>
        <v>113.9136</v>
      </c>
      <c r="BP100" s="15">
        <f t="shared" si="81"/>
        <v>0</v>
      </c>
      <c r="BQ100" s="15">
        <f t="shared" si="81"/>
        <v>0</v>
      </c>
      <c r="BR100" s="15">
        <f t="shared" si="81"/>
        <v>0</v>
      </c>
      <c r="BS100" s="15">
        <f t="shared" si="81"/>
        <v>0</v>
      </c>
      <c r="BT100" s="15">
        <f t="shared" si="81"/>
        <v>111.7158</v>
      </c>
      <c r="BU100" s="15">
        <f t="shared" si="81"/>
        <v>0</v>
      </c>
      <c r="BV100" s="15">
        <f t="shared" si="81"/>
        <v>0</v>
      </c>
      <c r="BW100" s="15">
        <f t="shared" si="81"/>
        <v>0</v>
      </c>
      <c r="BX100" s="15">
        <f t="shared" si="81"/>
        <v>0</v>
      </c>
      <c r="BY100" s="15">
        <f t="shared" si="81"/>
        <v>118.6362</v>
      </c>
      <c r="BZ100" s="15">
        <f t="shared" si="81"/>
        <v>0</v>
      </c>
      <c r="CA100" s="15">
        <f t="shared" si="81"/>
        <v>0</v>
      </c>
      <c r="CB100" s="15">
        <f t="shared" si="81"/>
        <v>0</v>
      </c>
      <c r="CC100" s="15">
        <f t="shared" si="81"/>
        <v>0</v>
      </c>
      <c r="CD100" s="15">
        <f t="shared" si="81"/>
        <v>117.97069999999999</v>
      </c>
      <c r="CE100" s="15">
        <f t="shared" si="81"/>
        <v>0</v>
      </c>
      <c r="CF100" s="15">
        <f t="shared" si="81"/>
        <v>0</v>
      </c>
      <c r="CG100" s="15">
        <f t="shared" si="81"/>
        <v>0</v>
      </c>
      <c r="CH100" s="15">
        <f t="shared" si="81"/>
        <v>0</v>
      </c>
      <c r="CI100" s="15">
        <f t="shared" si="81"/>
        <v>111.87336349648005</v>
      </c>
      <c r="CJ100" s="15">
        <f t="shared" si="81"/>
        <v>39.620800000000003</v>
      </c>
      <c r="CK100" s="15">
        <f t="shared" si="81"/>
        <v>29.320700000000002</v>
      </c>
      <c r="CL100" s="15">
        <f t="shared" si="81"/>
        <v>31.495000000000001</v>
      </c>
      <c r="CM100" s="15">
        <f t="shared" si="81"/>
        <v>19.086400000000001</v>
      </c>
      <c r="CN100" s="15">
        <f t="shared" si="81"/>
        <v>119.52294997726055</v>
      </c>
      <c r="CO100" s="15">
        <f t="shared" si="81"/>
        <v>38.104199999999999</v>
      </c>
      <c r="CP100" s="15">
        <f t="shared" si="81"/>
        <v>34.335799999999999</v>
      </c>
      <c r="CQ100" s="15">
        <f t="shared" si="81"/>
        <v>31.3</v>
      </c>
      <c r="CR100" s="15">
        <f t="shared" si="81"/>
        <v>8.3299999999999841</v>
      </c>
      <c r="CS100" s="15">
        <f t="shared" si="81"/>
        <v>112.07</v>
      </c>
      <c r="CT100" s="15">
        <f t="shared" si="81"/>
        <v>32.89</v>
      </c>
      <c r="CU100" s="15">
        <f t="shared" si="81"/>
        <v>29.72</v>
      </c>
      <c r="CV100" s="15">
        <f t="shared" si="81"/>
        <v>30.97</v>
      </c>
      <c r="CW100" s="15">
        <f t="shared" si="81"/>
        <v>7.9699999999999989</v>
      </c>
      <c r="CX100" s="15">
        <f t="shared" si="81"/>
        <v>101.55362417147748</v>
      </c>
      <c r="CY100" s="15">
        <f t="shared" si="81"/>
        <v>43.48</v>
      </c>
      <c r="CZ100" s="15">
        <f t="shared" si="81"/>
        <v>38.220000000000006</v>
      </c>
      <c r="DA100" s="15">
        <f t="shared" si="81"/>
        <v>45.170000000000009</v>
      </c>
      <c r="DB100" s="15">
        <f t="shared" si="81"/>
        <v>14.429999999999993</v>
      </c>
      <c r="DC100" s="15">
        <f t="shared" si="81"/>
        <v>141.30455107464269</v>
      </c>
      <c r="DD100" s="15">
        <f t="shared" ref="DD100:DW100" si="82">+DD26</f>
        <v>55.1</v>
      </c>
      <c r="DE100" s="15">
        <f t="shared" si="82"/>
        <v>53.219999999999992</v>
      </c>
      <c r="DF100" s="15">
        <f t="shared" si="82"/>
        <v>49.569999999999986</v>
      </c>
      <c r="DG100" s="15">
        <f t="shared" si="82"/>
        <v>17.230000000000011</v>
      </c>
      <c r="DH100" s="15">
        <f t="shared" si="82"/>
        <v>175.11844475457977</v>
      </c>
      <c r="DI100" s="15">
        <f t="shared" si="82"/>
        <v>51.27</v>
      </c>
      <c r="DJ100" s="15">
        <f t="shared" si="82"/>
        <v>49.660000000000004</v>
      </c>
      <c r="DK100" s="15">
        <f t="shared" si="82"/>
        <v>52.89757744639644</v>
      </c>
      <c r="DL100" s="15">
        <f t="shared" si="82"/>
        <v>28.990418162740291</v>
      </c>
      <c r="DM100" s="15">
        <f t="shared" si="82"/>
        <v>184.67834347899139</v>
      </c>
      <c r="DN100" s="15">
        <f t="shared" si="82"/>
        <v>57.262018705434976</v>
      </c>
      <c r="DO100" s="15">
        <f t="shared" si="82"/>
        <v>55.379064575672594</v>
      </c>
      <c r="DP100" s="15">
        <f t="shared" si="82"/>
        <v>52.503690978640392</v>
      </c>
      <c r="DQ100" s="15">
        <f t="shared" si="82"/>
        <v>28.087615238274644</v>
      </c>
      <c r="DR100" s="15">
        <f t="shared" si="82"/>
        <v>193.2323894980226</v>
      </c>
      <c r="DS100" s="15">
        <f t="shared" si="82"/>
        <v>59.735271035715115</v>
      </c>
      <c r="DT100" s="15">
        <f t="shared" si="82"/>
        <v>57.86244000427665</v>
      </c>
      <c r="DU100" s="15">
        <f t="shared" si="82"/>
        <v>53.452845151003721</v>
      </c>
      <c r="DV100" s="15">
        <f t="shared" si="82"/>
        <v>27.67882504431995</v>
      </c>
      <c r="DW100" s="15">
        <f t="shared" si="82"/>
        <v>198.72938123531546</v>
      </c>
    </row>
    <row r="101" spans="1:127" s="37" customFormat="1">
      <c r="A101" s="7"/>
      <c r="D101" s="36" t="s">
        <v>247</v>
      </c>
      <c r="E101" s="36"/>
      <c r="F101" s="36" t="s">
        <v>247</v>
      </c>
      <c r="I101" s="38"/>
      <c r="BE101" s="37">
        <f t="shared" ref="BE101:CJ101" si="83">BE100/AZ100-1</f>
        <v>-0.14455193421347146</v>
      </c>
      <c r="BF101" s="37">
        <f t="shared" si="83"/>
        <v>-0.18037334733404364</v>
      </c>
      <c r="BG101" s="37">
        <f t="shared" si="83"/>
        <v>-0.14677133880841242</v>
      </c>
      <c r="BH101" s="37">
        <f t="shared" si="83"/>
        <v>-0.27512251388715614</v>
      </c>
      <c r="BI101" s="37">
        <f t="shared" si="83"/>
        <v>-0.41954912532557775</v>
      </c>
      <c r="BJ101" s="37">
        <f t="shared" si="83"/>
        <v>-0.22941262800861006</v>
      </c>
      <c r="BK101" s="37">
        <f t="shared" si="83"/>
        <v>-0.2331613390043511</v>
      </c>
      <c r="BL101" s="37">
        <f t="shared" si="83"/>
        <v>-0.13678404547425216</v>
      </c>
      <c r="BM101" s="37">
        <f t="shared" si="83"/>
        <v>0.40629245686847537</v>
      </c>
      <c r="BN101" s="37">
        <f t="shared" si="83"/>
        <v>1.1562635946185469</v>
      </c>
      <c r="BO101" s="37">
        <f t="shared" si="83"/>
        <v>9.5722383445505654E-2</v>
      </c>
      <c r="BP101" s="37">
        <f t="shared" si="83"/>
        <v>-1</v>
      </c>
      <c r="BQ101" s="37">
        <f t="shared" si="83"/>
        <v>-1</v>
      </c>
      <c r="BR101" s="37">
        <f t="shared" si="83"/>
        <v>-1</v>
      </c>
      <c r="BS101" s="37">
        <f t="shared" si="83"/>
        <v>-1</v>
      </c>
      <c r="BT101" s="37">
        <f t="shared" si="83"/>
        <v>-1.9293569863475524E-2</v>
      </c>
      <c r="BU101" s="104" t="e">
        <f t="shared" si="83"/>
        <v>#DIV/0!</v>
      </c>
      <c r="BV101" s="104" t="e">
        <f t="shared" si="83"/>
        <v>#DIV/0!</v>
      </c>
      <c r="BW101" s="104" t="e">
        <f t="shared" si="83"/>
        <v>#DIV/0!</v>
      </c>
      <c r="BX101" s="104" t="e">
        <f t="shared" si="83"/>
        <v>#DIV/0!</v>
      </c>
      <c r="BY101" s="37">
        <f t="shared" si="83"/>
        <v>6.1946474894330139E-2</v>
      </c>
      <c r="BZ101" s="104" t="e">
        <f t="shared" si="83"/>
        <v>#DIV/0!</v>
      </c>
      <c r="CA101" s="104" t="e">
        <f t="shared" si="83"/>
        <v>#DIV/0!</v>
      </c>
      <c r="CB101" s="104" t="e">
        <f t="shared" si="83"/>
        <v>#DIV/0!</v>
      </c>
      <c r="CC101" s="104" t="e">
        <f t="shared" si="83"/>
        <v>#DIV/0!</v>
      </c>
      <c r="CD101" s="37">
        <f t="shared" si="83"/>
        <v>-5.609586281421719E-3</v>
      </c>
      <c r="CE101" s="104" t="e">
        <f t="shared" si="83"/>
        <v>#DIV/0!</v>
      </c>
      <c r="CF101" s="104" t="e">
        <f t="shared" si="83"/>
        <v>#DIV/0!</v>
      </c>
      <c r="CG101" s="104" t="e">
        <f t="shared" si="83"/>
        <v>#DIV/0!</v>
      </c>
      <c r="CH101" s="104" t="e">
        <f t="shared" si="83"/>
        <v>#DIV/0!</v>
      </c>
      <c r="CI101" s="37">
        <f t="shared" si="83"/>
        <v>-5.1685176942409816E-2</v>
      </c>
      <c r="CJ101" s="104" t="e">
        <f t="shared" si="83"/>
        <v>#DIV/0!</v>
      </c>
      <c r="CK101" s="104" t="e">
        <f t="shared" ref="CK101:DC101" si="84">CK100/CF100-1</f>
        <v>#DIV/0!</v>
      </c>
      <c r="CL101" s="104" t="e">
        <f t="shared" si="84"/>
        <v>#DIV/0!</v>
      </c>
      <c r="CM101" s="104" t="e">
        <f t="shared" si="84"/>
        <v>#DIV/0!</v>
      </c>
      <c r="CN101" s="37">
        <f t="shared" si="84"/>
        <v>6.8377192226111827E-2</v>
      </c>
      <c r="CO101" s="37">
        <f t="shared" si="84"/>
        <v>-3.8277874247869881E-2</v>
      </c>
      <c r="CP101" s="37">
        <f t="shared" si="84"/>
        <v>0.17104298328484635</v>
      </c>
      <c r="CQ101" s="37">
        <f t="shared" si="84"/>
        <v>-6.191458961740004E-3</v>
      </c>
      <c r="CR101" s="37">
        <f t="shared" si="84"/>
        <v>-0.56356358454187361</v>
      </c>
      <c r="CS101" s="37">
        <f t="shared" si="84"/>
        <v>-6.2355806802613989E-2</v>
      </c>
      <c r="CT101" s="37">
        <f t="shared" si="84"/>
        <v>-0.13684055825866959</v>
      </c>
      <c r="CU101" s="37">
        <f t="shared" si="84"/>
        <v>-0.13443111854099798</v>
      </c>
      <c r="CV101" s="37">
        <f t="shared" si="84"/>
        <v>-1.0543130990415372E-2</v>
      </c>
      <c r="CW101" s="37">
        <f t="shared" si="84"/>
        <v>-4.321728691476423E-2</v>
      </c>
      <c r="CX101" s="37">
        <f t="shared" si="84"/>
        <v>-9.3837564276992191E-2</v>
      </c>
      <c r="CY101" s="37">
        <f t="shared" si="84"/>
        <v>0.3219823654606262</v>
      </c>
      <c r="CZ101" s="37">
        <f t="shared" si="84"/>
        <v>0.28600269179004068</v>
      </c>
      <c r="DA101" s="37">
        <f t="shared" si="84"/>
        <v>0.45850823377462091</v>
      </c>
      <c r="DB101" s="37">
        <f t="shared" si="84"/>
        <v>0.81053952321204448</v>
      </c>
      <c r="DC101" s="37">
        <f t="shared" si="84"/>
        <v>0.391427949789799</v>
      </c>
      <c r="DD101" s="37">
        <f t="shared" ref="DD101:DR101" si="85">DD100/CY100-1</f>
        <v>0.267249310027599</v>
      </c>
      <c r="DE101" s="37">
        <f t="shared" si="85"/>
        <v>0.39246467817896336</v>
      </c>
      <c r="DF101" s="37">
        <f t="shared" si="85"/>
        <v>9.7409785255700099E-2</v>
      </c>
      <c r="DG101" s="37">
        <f t="shared" si="85"/>
        <v>0.19404019404019546</v>
      </c>
      <c r="DH101" s="37">
        <f t="shared" si="85"/>
        <v>0.23929798030408267</v>
      </c>
      <c r="DI101" s="37">
        <f t="shared" si="85"/>
        <v>-6.9509981851179625E-2</v>
      </c>
      <c r="DJ101" s="37">
        <f t="shared" si="85"/>
        <v>-6.6892145809845704E-2</v>
      </c>
      <c r="DK101" s="37">
        <f t="shared" si="85"/>
        <v>6.712885709898031E-2</v>
      </c>
      <c r="DL101" s="37">
        <f t="shared" si="85"/>
        <v>0.68255473956704993</v>
      </c>
      <c r="DM101" s="37">
        <f t="shared" si="85"/>
        <v>5.4591044009152601E-2</v>
      </c>
      <c r="DN101" s="37">
        <f t="shared" si="85"/>
        <v>0.11687182963594633</v>
      </c>
      <c r="DO101" s="37">
        <f t="shared" si="85"/>
        <v>0.11516440949803841</v>
      </c>
      <c r="DP101" s="37">
        <f t="shared" si="85"/>
        <v>-7.4462099546087623E-3</v>
      </c>
      <c r="DQ101" s="37">
        <f t="shared" si="85"/>
        <v>-3.1141424707904597E-2</v>
      </c>
      <c r="DR101" s="37">
        <f t="shared" si="85"/>
        <v>4.6318620028148016E-2</v>
      </c>
      <c r="DS101" s="37">
        <f t="shared" ref="DS101" si="86">DS100/DN100-1</f>
        <v>4.3191846641015941E-2</v>
      </c>
      <c r="DT101" s="37">
        <f t="shared" ref="DT101" si="87">DT100/DO100-1</f>
        <v>4.4843217335508667E-2</v>
      </c>
      <c r="DU101" s="37">
        <f t="shared" ref="DU101" si="88">DU100/DP100-1</f>
        <v>1.8077856140618076E-2</v>
      </c>
      <c r="DV101" s="37">
        <f t="shared" ref="DV101" si="89">DV100/DQ100-1</f>
        <v>-1.4554108296016555E-2</v>
      </c>
      <c r="DW101" s="37">
        <f t="shared" ref="DW101" si="90">DW100/DR100-1</f>
        <v>2.8447569020767727E-2</v>
      </c>
    </row>
    <row r="102" spans="1:127">
      <c r="F102" s="7"/>
      <c r="BQ102" s="2"/>
      <c r="BR102" s="2"/>
      <c r="BS102" s="2"/>
      <c r="BU102" s="2"/>
      <c r="BV102" s="2"/>
      <c r="BW102" s="2"/>
      <c r="BX102" s="2"/>
      <c r="BZ102" s="2"/>
      <c r="CB102" s="2"/>
    </row>
    <row r="103" spans="1:127">
      <c r="B103" s="7" t="s">
        <v>421</v>
      </c>
      <c r="E103" s="7" t="str">
        <f>B103</f>
        <v>DPS</v>
      </c>
      <c r="F103" s="7"/>
      <c r="AZ103" s="15">
        <f t="shared" ref="AZ103:BY103" si="91">+AZ251</f>
        <v>20</v>
      </c>
      <c r="BA103" s="15">
        <f t="shared" si="91"/>
        <v>0</v>
      </c>
      <c r="BB103" s="15">
        <f t="shared" si="91"/>
        <v>0</v>
      </c>
      <c r="BC103" s="15">
        <f t="shared" si="91"/>
        <v>0</v>
      </c>
      <c r="BD103" s="15">
        <f t="shared" si="91"/>
        <v>0</v>
      </c>
      <c r="BE103" s="15">
        <f t="shared" si="91"/>
        <v>40</v>
      </c>
      <c r="BF103" s="15">
        <f t="shared" si="91"/>
        <v>0</v>
      </c>
      <c r="BG103" s="15">
        <f t="shared" si="91"/>
        <v>0</v>
      </c>
      <c r="BH103" s="15">
        <f t="shared" si="91"/>
        <v>0</v>
      </c>
      <c r="BI103" s="15">
        <f t="shared" si="91"/>
        <v>0</v>
      </c>
      <c r="BJ103" s="15">
        <f t="shared" si="91"/>
        <v>40</v>
      </c>
      <c r="BK103" s="15">
        <f t="shared" si="91"/>
        <v>0</v>
      </c>
      <c r="BL103" s="15">
        <f t="shared" si="91"/>
        <v>0</v>
      </c>
      <c r="BM103" s="15">
        <f t="shared" si="91"/>
        <v>0</v>
      </c>
      <c r="BN103" s="15">
        <f t="shared" si="91"/>
        <v>0</v>
      </c>
      <c r="BO103" s="15">
        <f t="shared" si="91"/>
        <v>48</v>
      </c>
      <c r="BP103" s="15">
        <f t="shared" si="91"/>
        <v>0</v>
      </c>
      <c r="BQ103" s="15">
        <f t="shared" si="91"/>
        <v>0</v>
      </c>
      <c r="BR103" s="15">
        <f t="shared" si="91"/>
        <v>0</v>
      </c>
      <c r="BS103" s="15">
        <f t="shared" si="91"/>
        <v>0</v>
      </c>
      <c r="BT103" s="15">
        <f t="shared" si="91"/>
        <v>48</v>
      </c>
      <c r="BU103" s="15">
        <f t="shared" si="91"/>
        <v>0</v>
      </c>
      <c r="BV103" s="15">
        <f t="shared" si="91"/>
        <v>0</v>
      </c>
      <c r="BW103" s="15">
        <f t="shared" si="91"/>
        <v>0</v>
      </c>
      <c r="BX103" s="15">
        <f t="shared" si="91"/>
        <v>0</v>
      </c>
      <c r="BY103" s="15">
        <f t="shared" si="91"/>
        <v>52</v>
      </c>
      <c r="BZ103" s="15"/>
      <c r="CA103" s="15"/>
      <c r="CB103" s="15"/>
      <c r="CC103" s="15"/>
      <c r="CD103" s="15">
        <f>+CD251</f>
        <v>52</v>
      </c>
      <c r="CE103" s="15"/>
      <c r="CF103" s="15"/>
      <c r="CG103" s="15"/>
      <c r="CH103" s="15"/>
      <c r="CI103" s="15">
        <f>+CI251</f>
        <v>56</v>
      </c>
      <c r="CJ103" s="15"/>
      <c r="CK103" s="15"/>
      <c r="CL103" s="15"/>
      <c r="CM103" s="15"/>
      <c r="CN103" s="15">
        <f>+CN251</f>
        <v>60</v>
      </c>
      <c r="CO103" s="15"/>
      <c r="CP103" s="15"/>
      <c r="CQ103" s="15"/>
      <c r="CR103" s="15"/>
      <c r="CS103" s="15">
        <f>+CS251</f>
        <v>60</v>
      </c>
      <c r="CT103" s="15"/>
      <c r="CU103" s="15"/>
      <c r="CV103" s="15"/>
      <c r="CW103" s="15"/>
      <c r="CX103" s="15">
        <f>+CX251</f>
        <v>65</v>
      </c>
      <c r="CY103" s="15"/>
      <c r="CZ103" s="15"/>
      <c r="DA103" s="15"/>
      <c r="DB103" s="15"/>
      <c r="DC103" s="15">
        <f>+DC251</f>
        <v>70</v>
      </c>
      <c r="DD103" s="15"/>
      <c r="DE103" s="15"/>
      <c r="DF103" s="15"/>
      <c r="DG103" s="15"/>
      <c r="DH103" s="15">
        <f>+DH251</f>
        <v>80</v>
      </c>
      <c r="DI103" s="15"/>
      <c r="DJ103" s="15"/>
      <c r="DK103" s="15"/>
      <c r="DL103" s="15"/>
      <c r="DM103" s="15">
        <f>+DM251</f>
        <v>100</v>
      </c>
      <c r="DN103" s="15"/>
      <c r="DO103" s="15"/>
      <c r="DP103" s="15"/>
      <c r="DQ103" s="15"/>
      <c r="DR103" s="15">
        <f>+DR251</f>
        <v>110</v>
      </c>
      <c r="DS103" s="15"/>
      <c r="DT103" s="15"/>
      <c r="DU103" s="15"/>
      <c r="DV103" s="15"/>
      <c r="DW103" s="15">
        <f>+DW251</f>
        <v>120</v>
      </c>
    </row>
    <row r="104" spans="1:127" s="37" customFormat="1">
      <c r="A104" s="7"/>
      <c r="D104" s="36" t="s">
        <v>247</v>
      </c>
      <c r="E104" s="36"/>
      <c r="F104" s="36" t="s">
        <v>247</v>
      </c>
      <c r="I104" s="38"/>
      <c r="BE104" s="37">
        <f t="shared" ref="BE104:BY104" si="92">BE103/AZ103-1</f>
        <v>1</v>
      </c>
      <c r="BF104" s="104" t="e">
        <f t="shared" si="92"/>
        <v>#DIV/0!</v>
      </c>
      <c r="BG104" s="104" t="e">
        <f t="shared" si="92"/>
        <v>#DIV/0!</v>
      </c>
      <c r="BH104" s="104" t="e">
        <f t="shared" si="92"/>
        <v>#DIV/0!</v>
      </c>
      <c r="BI104" s="104" t="e">
        <f t="shared" si="92"/>
        <v>#DIV/0!</v>
      </c>
      <c r="BJ104" s="37">
        <f t="shared" si="92"/>
        <v>0</v>
      </c>
      <c r="BK104" s="104" t="e">
        <f t="shared" si="92"/>
        <v>#DIV/0!</v>
      </c>
      <c r="BL104" s="104" t="e">
        <f t="shared" si="92"/>
        <v>#DIV/0!</v>
      </c>
      <c r="BM104" s="104" t="e">
        <f t="shared" si="92"/>
        <v>#DIV/0!</v>
      </c>
      <c r="BN104" s="104" t="e">
        <f t="shared" si="92"/>
        <v>#DIV/0!</v>
      </c>
      <c r="BO104" s="37">
        <f t="shared" si="92"/>
        <v>0.19999999999999996</v>
      </c>
      <c r="BP104" s="104" t="e">
        <f t="shared" si="92"/>
        <v>#DIV/0!</v>
      </c>
      <c r="BQ104" s="104" t="e">
        <f t="shared" si="92"/>
        <v>#DIV/0!</v>
      </c>
      <c r="BR104" s="104" t="e">
        <f t="shared" si="92"/>
        <v>#DIV/0!</v>
      </c>
      <c r="BS104" s="104" t="e">
        <f t="shared" si="92"/>
        <v>#DIV/0!</v>
      </c>
      <c r="BT104" s="37">
        <f t="shared" si="92"/>
        <v>0</v>
      </c>
      <c r="BU104" s="104" t="e">
        <f t="shared" si="92"/>
        <v>#DIV/0!</v>
      </c>
      <c r="BV104" s="104" t="e">
        <f t="shared" si="92"/>
        <v>#DIV/0!</v>
      </c>
      <c r="BW104" s="104" t="e">
        <f t="shared" si="92"/>
        <v>#DIV/0!</v>
      </c>
      <c r="BX104" s="104" t="e">
        <f t="shared" si="92"/>
        <v>#DIV/0!</v>
      </c>
      <c r="BY104" s="37">
        <f t="shared" si="92"/>
        <v>8.3333333333333259E-2</v>
      </c>
      <c r="CD104" s="37">
        <f>CD103/BY103-1</f>
        <v>0</v>
      </c>
      <c r="CI104" s="37">
        <f>CI103/CD103-1</f>
        <v>7.6923076923076872E-2</v>
      </c>
      <c r="CN104" s="37">
        <f>CN103/CI103-1</f>
        <v>7.1428571428571397E-2</v>
      </c>
      <c r="CS104" s="37">
        <f>CS103/CN103-1</f>
        <v>0</v>
      </c>
      <c r="CX104" s="37">
        <f>CX103/CS103-1</f>
        <v>8.3333333333333259E-2</v>
      </c>
      <c r="DC104" s="37">
        <f>DC103/CX103-1</f>
        <v>7.6923076923076872E-2</v>
      </c>
      <c r="DH104" s="37">
        <f>DH103/DC103-1</f>
        <v>0.14285714285714279</v>
      </c>
      <c r="DM104" s="37">
        <f>DM103/DH103-1</f>
        <v>0.25</v>
      </c>
      <c r="DR104" s="37">
        <f>DR103/DM103-1</f>
        <v>0.10000000000000009</v>
      </c>
      <c r="DW104" s="37">
        <f>DW103/DR103-1</f>
        <v>9.0909090909090828E-2</v>
      </c>
    </row>
    <row r="105" spans="1:127">
      <c r="BQ105" s="2"/>
      <c r="BR105" s="2"/>
      <c r="BS105" s="2"/>
      <c r="BU105" s="2"/>
      <c r="BV105" s="2"/>
      <c r="BW105" s="2"/>
      <c r="BX105" s="2"/>
      <c r="BZ105" s="2"/>
      <c r="CB105" s="2"/>
    </row>
    <row r="106" spans="1:127" s="8" customFormat="1">
      <c r="A106" s="21"/>
      <c r="B106" s="21"/>
      <c r="C106" s="21" t="s">
        <v>958</v>
      </c>
      <c r="D106" s="21"/>
      <c r="E106" s="21"/>
      <c r="I106" s="35"/>
      <c r="AZ106" s="8">
        <v>157.71010000000001</v>
      </c>
      <c r="BA106" s="8">
        <v>0</v>
      </c>
      <c r="BB106" s="8">
        <v>0</v>
      </c>
      <c r="BC106" s="8">
        <v>0</v>
      </c>
      <c r="BD106" s="8">
        <v>0</v>
      </c>
      <c r="BE106" s="8">
        <v>134.9128</v>
      </c>
      <c r="BF106" s="8">
        <v>0</v>
      </c>
      <c r="BG106" s="8">
        <v>0</v>
      </c>
      <c r="BH106" s="8">
        <v>0</v>
      </c>
      <c r="BI106" s="8">
        <v>0</v>
      </c>
      <c r="BJ106" s="8">
        <v>103.96209999999999</v>
      </c>
      <c r="BK106" s="8">
        <v>0</v>
      </c>
      <c r="BL106" s="8">
        <v>0</v>
      </c>
      <c r="BM106" s="8">
        <v>0</v>
      </c>
      <c r="BN106" s="8">
        <v>0</v>
      </c>
      <c r="BO106" s="8">
        <v>113.9136</v>
      </c>
      <c r="BP106" s="8">
        <v>0</v>
      </c>
      <c r="BQ106" s="8">
        <v>0</v>
      </c>
      <c r="BR106" s="8">
        <v>0</v>
      </c>
      <c r="BS106" s="8">
        <v>0</v>
      </c>
      <c r="BT106" s="8">
        <v>111.7158</v>
      </c>
      <c r="BU106" s="8">
        <v>0</v>
      </c>
      <c r="BV106" s="8">
        <v>0</v>
      </c>
      <c r="BW106" s="8">
        <v>0</v>
      </c>
      <c r="BX106" s="8">
        <v>0</v>
      </c>
      <c r="BY106" s="8">
        <v>118.6362</v>
      </c>
      <c r="BZ106" s="8">
        <v>0</v>
      </c>
      <c r="CA106" s="8">
        <v>0</v>
      </c>
      <c r="CB106" s="8">
        <v>0</v>
      </c>
      <c r="CC106" s="8">
        <v>0</v>
      </c>
      <c r="CD106" s="8">
        <v>117.97069999999999</v>
      </c>
      <c r="CE106" s="8">
        <v>0</v>
      </c>
      <c r="CF106" s="8">
        <v>0</v>
      </c>
      <c r="CG106" s="8">
        <v>0</v>
      </c>
      <c r="CH106" s="8">
        <v>0</v>
      </c>
      <c r="CI106" s="8">
        <v>111.87336349648005</v>
      </c>
      <c r="CJ106" s="8">
        <v>39.620800000000003</v>
      </c>
      <c r="CK106" s="8">
        <v>29.320700000000002</v>
      </c>
      <c r="CL106" s="8">
        <v>31.495000000000001</v>
      </c>
      <c r="CM106" s="8">
        <v>19.086400000000001</v>
      </c>
      <c r="CN106" s="8">
        <v>119.52294997726055</v>
      </c>
      <c r="CO106" s="8">
        <v>38.104199999999999</v>
      </c>
      <c r="CP106" s="8">
        <v>34.335799999999999</v>
      </c>
      <c r="CQ106" s="8">
        <v>31.3</v>
      </c>
      <c r="CR106" s="8">
        <v>8.3299999999999841</v>
      </c>
      <c r="CS106" s="8">
        <v>112.07</v>
      </c>
      <c r="CT106" s="8">
        <v>32.89</v>
      </c>
      <c r="CU106" s="8">
        <v>29.72</v>
      </c>
      <c r="CV106" s="8">
        <v>30.97</v>
      </c>
      <c r="CW106" s="8">
        <v>7.9699999999999989</v>
      </c>
      <c r="CX106" s="8">
        <v>101.55362417147748</v>
      </c>
      <c r="CY106" s="8">
        <v>43.48</v>
      </c>
      <c r="CZ106" s="8">
        <v>38.220000000000006</v>
      </c>
      <c r="DA106" s="8">
        <v>45.170000000000009</v>
      </c>
      <c r="DB106" s="8">
        <v>14.429999999999993</v>
      </c>
      <c r="DC106" s="8">
        <v>141.30455107464269</v>
      </c>
      <c r="DD106" s="8">
        <v>55.1</v>
      </c>
      <c r="DE106" s="8">
        <v>53.219999999999992</v>
      </c>
      <c r="DF106" s="8">
        <v>49.569999999999986</v>
      </c>
      <c r="DG106" s="8">
        <v>17.230000000000011</v>
      </c>
      <c r="DH106" s="8">
        <v>175.11844475457977</v>
      </c>
      <c r="DI106" s="8">
        <v>51.27</v>
      </c>
      <c r="DJ106" s="8">
        <v>49.660000000000004</v>
      </c>
      <c r="DK106" s="8">
        <v>52.89757744639644</v>
      </c>
      <c r="DL106" s="8">
        <v>28.990418162740291</v>
      </c>
      <c r="DM106" s="8">
        <v>184.67834347899139</v>
      </c>
      <c r="DN106" s="8">
        <v>0</v>
      </c>
      <c r="DO106" s="8">
        <v>0</v>
      </c>
      <c r="DP106" s="8">
        <v>0</v>
      </c>
      <c r="DQ106" s="8">
        <v>0</v>
      </c>
      <c r="DR106" s="8">
        <v>0</v>
      </c>
      <c r="DS106" s="8">
        <v>0</v>
      </c>
      <c r="DT106" s="8">
        <v>0</v>
      </c>
      <c r="DU106" s="8">
        <v>0</v>
      </c>
      <c r="DV106" s="8">
        <v>0</v>
      </c>
      <c r="DW106" s="8">
        <v>0</v>
      </c>
    </row>
    <row r="107" spans="1:127"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79"/>
      <c r="BV107" s="79"/>
      <c r="BW107" s="79"/>
      <c r="BX107" s="79"/>
      <c r="BY107" s="79"/>
      <c r="BZ107" s="79"/>
      <c r="CA107" s="79"/>
      <c r="CB107" s="79"/>
      <c r="CC107" s="79"/>
      <c r="CD107" s="79"/>
      <c r="CE107" s="79"/>
      <c r="CF107" s="79"/>
      <c r="CG107" s="79"/>
      <c r="CH107" s="79"/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79"/>
      <c r="DS107" s="79"/>
      <c r="DT107" s="79"/>
      <c r="DU107" s="79"/>
      <c r="DV107" s="79"/>
      <c r="DW107" s="79"/>
    </row>
    <row r="108" spans="1:127">
      <c r="B108" s="2"/>
      <c r="BQ108" s="2"/>
      <c r="BR108" s="2"/>
      <c r="BS108" s="2"/>
      <c r="BU108" s="2"/>
      <c r="BV108" s="2"/>
      <c r="BW108" s="2"/>
      <c r="BX108" s="2"/>
      <c r="BZ108" s="2"/>
      <c r="CB108" s="2"/>
      <c r="DU108" s="2"/>
    </row>
    <row r="109" spans="1:127">
      <c r="A109" s="21"/>
      <c r="B109" s="7" t="s">
        <v>422</v>
      </c>
      <c r="AZ109" s="8">
        <v>861500</v>
      </c>
      <c r="BA109" s="8">
        <v>210800</v>
      </c>
      <c r="BB109" s="8">
        <v>195100</v>
      </c>
      <c r="BC109" s="8">
        <v>202600</v>
      </c>
      <c r="BD109" s="8">
        <v>278600</v>
      </c>
      <c r="BE109" s="8">
        <v>887100</v>
      </c>
      <c r="BF109" s="8">
        <v>214700</v>
      </c>
      <c r="BG109" s="8">
        <v>248100</v>
      </c>
      <c r="BH109" s="8">
        <v>216500</v>
      </c>
      <c r="BI109" s="8">
        <v>280400</v>
      </c>
      <c r="BJ109" s="8">
        <v>934400</v>
      </c>
      <c r="BK109" s="8">
        <v>151200</v>
      </c>
      <c r="BL109" s="8">
        <v>164600</v>
      </c>
      <c r="BM109" s="8">
        <v>172400</v>
      </c>
      <c r="BN109" s="8">
        <v>270500</v>
      </c>
      <c r="BO109" s="8">
        <v>758700</v>
      </c>
      <c r="BP109" s="8">
        <v>163800</v>
      </c>
      <c r="BQ109" s="8">
        <v>172700</v>
      </c>
      <c r="BR109" s="8">
        <v>164000</v>
      </c>
      <c r="BS109" s="8">
        <v>237100</v>
      </c>
      <c r="BT109" s="8">
        <v>737600</v>
      </c>
      <c r="BU109" s="8">
        <v>153100</v>
      </c>
      <c r="BV109" s="8">
        <v>163000</v>
      </c>
      <c r="BW109" s="8">
        <v>168400</v>
      </c>
      <c r="BX109" s="8">
        <v>202000</v>
      </c>
      <c r="BY109" s="8">
        <v>686500</v>
      </c>
      <c r="BZ109" s="8">
        <v>140900</v>
      </c>
      <c r="CA109" s="8">
        <v>168900</v>
      </c>
      <c r="CB109" s="8">
        <v>158500</v>
      </c>
      <c r="CC109" s="8">
        <v>200200</v>
      </c>
      <c r="CD109" s="8">
        <v>668500</v>
      </c>
      <c r="CE109" s="8">
        <v>136700</v>
      </c>
      <c r="CF109" s="8">
        <v>174900</v>
      </c>
      <c r="CG109" s="8">
        <v>189700</v>
      </c>
      <c r="CH109" s="8">
        <v>225500</v>
      </c>
      <c r="CI109" s="8">
        <v>726800</v>
      </c>
      <c r="CJ109" s="8">
        <v>177400</v>
      </c>
      <c r="CK109" s="8">
        <v>183600</v>
      </c>
      <c r="CL109" s="8">
        <v>179400</v>
      </c>
      <c r="CM109" s="8">
        <v>213300</v>
      </c>
      <c r="CN109" s="8">
        <v>753700</v>
      </c>
      <c r="CO109" s="8">
        <v>145400</v>
      </c>
      <c r="CP109" s="8">
        <v>156400</v>
      </c>
      <c r="CQ109" s="8">
        <v>170500</v>
      </c>
      <c r="CR109" s="8">
        <v>230800</v>
      </c>
      <c r="CS109" s="8">
        <v>703100</v>
      </c>
      <c r="CT109" s="8">
        <v>148500</v>
      </c>
      <c r="CU109" s="8">
        <v>144000</v>
      </c>
      <c r="CV109" s="8">
        <v>146800</v>
      </c>
      <c r="CW109" s="8">
        <v>222500</v>
      </c>
      <c r="CX109" s="8">
        <v>661800</v>
      </c>
      <c r="CY109" s="8">
        <v>93100</v>
      </c>
      <c r="CZ109" s="8">
        <v>126400</v>
      </c>
      <c r="DA109" s="8">
        <v>143000</v>
      </c>
      <c r="DB109" s="8">
        <v>232700</v>
      </c>
      <c r="DC109" s="8">
        <v>595200</v>
      </c>
      <c r="DD109" s="8">
        <v>97100</v>
      </c>
      <c r="DE109" s="8">
        <v>148900</v>
      </c>
      <c r="DF109" s="8">
        <v>153300</v>
      </c>
      <c r="DG109" s="8">
        <v>197700</v>
      </c>
      <c r="DH109" s="8">
        <v>597000</v>
      </c>
      <c r="DI109" s="8">
        <v>120900</v>
      </c>
      <c r="DJ109" s="8">
        <v>146700</v>
      </c>
      <c r="DK109" s="8">
        <v>149000</v>
      </c>
      <c r="DL109" s="8">
        <v>162500</v>
      </c>
      <c r="DM109" s="8">
        <v>579100</v>
      </c>
      <c r="DN109" s="8">
        <v>134000</v>
      </c>
      <c r="DO109" s="8">
        <v>134000</v>
      </c>
      <c r="DP109" s="8">
        <v>134000</v>
      </c>
      <c r="DQ109" s="8">
        <v>162500</v>
      </c>
      <c r="DR109" s="8">
        <v>564500</v>
      </c>
      <c r="DS109" s="8">
        <v>139000</v>
      </c>
      <c r="DT109" s="8">
        <v>139000</v>
      </c>
      <c r="DU109" s="8">
        <v>139000</v>
      </c>
      <c r="DV109" s="8">
        <v>187500</v>
      </c>
      <c r="DW109" s="8">
        <v>604500</v>
      </c>
    </row>
    <row r="110" spans="1:127">
      <c r="BQ110" s="2"/>
      <c r="BR110" s="2"/>
      <c r="BS110" s="2"/>
      <c r="BU110" s="2"/>
      <c r="BV110" s="2"/>
      <c r="BW110" s="2"/>
      <c r="BX110" s="2"/>
      <c r="BZ110" s="2"/>
      <c r="CB110" s="2"/>
      <c r="DU110" s="2"/>
    </row>
    <row r="111" spans="1:127">
      <c r="A111" s="82"/>
      <c r="BE111" s="82">
        <f t="shared" ref="BE111:DC111" si="93">+BE1</f>
        <v>38807</v>
      </c>
      <c r="BF111" s="82">
        <f t="shared" si="93"/>
        <v>38898</v>
      </c>
      <c r="BG111" s="82">
        <f t="shared" si="93"/>
        <v>38990</v>
      </c>
      <c r="BH111" s="82">
        <f t="shared" si="93"/>
        <v>39082</v>
      </c>
      <c r="BI111" s="82">
        <f t="shared" si="93"/>
        <v>39172</v>
      </c>
      <c r="BJ111" s="82">
        <f t="shared" si="93"/>
        <v>39172</v>
      </c>
      <c r="BK111" s="82">
        <f t="shared" si="93"/>
        <v>39263</v>
      </c>
      <c r="BL111" s="82">
        <f t="shared" si="93"/>
        <v>39355</v>
      </c>
      <c r="BM111" s="82">
        <f t="shared" si="93"/>
        <v>39447</v>
      </c>
      <c r="BN111" s="82">
        <f t="shared" si="93"/>
        <v>39538</v>
      </c>
      <c r="BO111" s="82">
        <f t="shared" si="93"/>
        <v>39538</v>
      </c>
      <c r="BP111" s="82">
        <f t="shared" si="93"/>
        <v>39629</v>
      </c>
      <c r="BQ111" s="82">
        <f t="shared" si="93"/>
        <v>39721</v>
      </c>
      <c r="BR111" s="82">
        <f t="shared" si="93"/>
        <v>39813</v>
      </c>
      <c r="BS111" s="82">
        <f t="shared" si="93"/>
        <v>39903</v>
      </c>
      <c r="BT111" s="82">
        <f t="shared" si="93"/>
        <v>39903</v>
      </c>
      <c r="BU111" s="82">
        <f t="shared" si="93"/>
        <v>39994</v>
      </c>
      <c r="BV111" s="82">
        <f t="shared" si="93"/>
        <v>40086</v>
      </c>
      <c r="BW111" s="82">
        <f t="shared" si="93"/>
        <v>40178</v>
      </c>
      <c r="BX111" s="82">
        <f t="shared" si="93"/>
        <v>40268</v>
      </c>
      <c r="BY111" s="82">
        <f t="shared" si="93"/>
        <v>40268</v>
      </c>
      <c r="BZ111" s="82">
        <f t="shared" si="93"/>
        <v>40359</v>
      </c>
      <c r="CA111" s="82">
        <f t="shared" si="93"/>
        <v>40451</v>
      </c>
      <c r="CB111" s="82">
        <f t="shared" si="93"/>
        <v>40543</v>
      </c>
      <c r="CC111" s="82">
        <f t="shared" si="93"/>
        <v>40633</v>
      </c>
      <c r="CD111" s="82">
        <f t="shared" si="93"/>
        <v>40633</v>
      </c>
      <c r="CE111" s="82">
        <f t="shared" si="93"/>
        <v>40724</v>
      </c>
      <c r="CF111" s="82">
        <f t="shared" si="93"/>
        <v>40816</v>
      </c>
      <c r="CG111" s="82">
        <f t="shared" si="93"/>
        <v>40816</v>
      </c>
      <c r="CH111" s="82">
        <f t="shared" si="93"/>
        <v>40999</v>
      </c>
      <c r="CI111" s="82">
        <f t="shared" si="93"/>
        <v>40999</v>
      </c>
      <c r="CJ111" s="82">
        <f t="shared" si="93"/>
        <v>41090</v>
      </c>
      <c r="CK111" s="82">
        <f t="shared" si="93"/>
        <v>41182</v>
      </c>
      <c r="CL111" s="82">
        <f t="shared" si="93"/>
        <v>41274</v>
      </c>
      <c r="CM111" s="82">
        <f t="shared" si="93"/>
        <v>41364</v>
      </c>
      <c r="CN111" s="82">
        <f t="shared" si="93"/>
        <v>41364</v>
      </c>
      <c r="CO111" s="82">
        <f t="shared" si="93"/>
        <v>41455</v>
      </c>
      <c r="CP111" s="82">
        <f t="shared" si="93"/>
        <v>41547</v>
      </c>
      <c r="CQ111" s="82">
        <f t="shared" si="93"/>
        <v>41639</v>
      </c>
      <c r="CR111" s="82">
        <f t="shared" si="93"/>
        <v>41729</v>
      </c>
      <c r="CS111" s="82">
        <f t="shared" si="93"/>
        <v>41729</v>
      </c>
      <c r="CT111" s="82">
        <f t="shared" si="93"/>
        <v>41820</v>
      </c>
      <c r="CU111" s="82">
        <f t="shared" si="93"/>
        <v>41912</v>
      </c>
      <c r="CV111" s="82">
        <f t="shared" si="93"/>
        <v>42004</v>
      </c>
      <c r="CW111" s="82">
        <f t="shared" si="93"/>
        <v>42094</v>
      </c>
      <c r="CX111" s="82">
        <f t="shared" si="93"/>
        <v>42094</v>
      </c>
      <c r="CY111" s="82">
        <f t="shared" si="93"/>
        <v>42185</v>
      </c>
      <c r="CZ111" s="82">
        <f t="shared" si="93"/>
        <v>42277</v>
      </c>
      <c r="DA111" s="82">
        <f t="shared" si="93"/>
        <v>42369</v>
      </c>
      <c r="DB111" s="82">
        <f t="shared" si="93"/>
        <v>42460</v>
      </c>
      <c r="DC111" s="82">
        <f t="shared" si="93"/>
        <v>42460</v>
      </c>
      <c r="DU111" s="2"/>
    </row>
    <row r="112" spans="1:127" s="8" customFormat="1">
      <c r="B112" s="21" t="s">
        <v>502</v>
      </c>
      <c r="C112" s="21" t="s">
        <v>503</v>
      </c>
      <c r="D112" s="21"/>
      <c r="E112" s="21" t="s">
        <v>1299</v>
      </c>
      <c r="I112" s="35"/>
      <c r="AZ112" s="8">
        <f>+'mobile model'!AZ167</f>
        <v>4060434</v>
      </c>
      <c r="BA112" s="8">
        <f>+'mobile model'!BA167</f>
        <v>899400</v>
      </c>
      <c r="BB112" s="8">
        <f>+'mobile model'!BB167</f>
        <v>915600</v>
      </c>
      <c r="BC112" s="8">
        <f>+'mobile model'!BC167</f>
        <v>1073681</v>
      </c>
      <c r="BD112" s="8">
        <f>+'mobile model'!BD167</f>
        <v>1044465</v>
      </c>
      <c r="BE112" s="8">
        <f>+'mobile model'!BE167</f>
        <v>3933233</v>
      </c>
      <c r="BF112" s="8">
        <f>+'mobile model'!BF167</f>
        <v>945800</v>
      </c>
      <c r="BG112" s="8">
        <f>+'mobile model'!BG167</f>
        <v>918900</v>
      </c>
      <c r="BH112" s="8">
        <f>+'mobile model'!BH167</f>
        <v>1053700</v>
      </c>
      <c r="BI112" s="8">
        <f>+'mobile model'!BI167</f>
        <v>1094461</v>
      </c>
      <c r="BJ112" s="8">
        <f>+'mobile model'!BJ167</f>
        <v>4014569</v>
      </c>
      <c r="BK112" s="8">
        <f>+'mobile model'!BK167</f>
        <v>978900</v>
      </c>
      <c r="BL112" s="8">
        <f>+'mobile model'!BL167</f>
        <v>937600</v>
      </c>
      <c r="BM112" s="8">
        <f>+'mobile model'!BM167</f>
        <v>980600</v>
      </c>
      <c r="BN112" s="8">
        <f>+'mobile model'!BN167</f>
        <v>1006415</v>
      </c>
      <c r="BO112" s="8">
        <f>+'mobile model'!BO167</f>
        <v>3903515</v>
      </c>
      <c r="BP112" s="8">
        <f>+'mobile model'!BP167</f>
        <v>873700</v>
      </c>
      <c r="BQ112" s="8">
        <f>+'mobile model'!BQ167</f>
        <v>817200</v>
      </c>
      <c r="BR112" s="8">
        <f>+'mobile model'!BR167</f>
        <v>941137</v>
      </c>
      <c r="BS112" s="8">
        <f>+'mobile model'!BS167</f>
        <v>984963</v>
      </c>
      <c r="BT112" s="8">
        <f>+'mobile model'!BT167</f>
        <v>3617000</v>
      </c>
      <c r="BU112" s="8">
        <f>+'mobile model'!BU167</f>
        <v>833000</v>
      </c>
      <c r="BV112" s="8">
        <f>+'mobile model'!BV167</f>
        <v>827700</v>
      </c>
      <c r="BW112" s="8">
        <f>+'mobile model'!BW167</f>
        <v>879100</v>
      </c>
      <c r="BX112" s="8">
        <f>+'mobile model'!BX167</f>
        <v>910400</v>
      </c>
      <c r="BY112" s="8">
        <f>+'mobile model'!BY167</f>
        <v>3450200</v>
      </c>
      <c r="BZ112" s="8">
        <f>+'mobile model'!BZ167</f>
        <v>848700</v>
      </c>
      <c r="CA112" s="8">
        <f>+'mobile model'!CA167</f>
        <v>758000</v>
      </c>
      <c r="CB112" s="8">
        <f>+'mobile model'!CB167</f>
        <v>843900</v>
      </c>
      <c r="CC112" s="8">
        <f>+'mobile model'!CC167</f>
        <v>928900</v>
      </c>
      <c r="CD112" s="8">
        <f>+'mobile model'!CD167</f>
        <v>3379500</v>
      </c>
      <c r="CE112" s="8">
        <f>+'mobile model'!CE167</f>
        <v>779585</v>
      </c>
      <c r="CF112" s="8">
        <f>+'mobile model'!CF167</f>
        <v>824914</v>
      </c>
      <c r="CG112" s="8">
        <f>+'mobile model'!CG167</f>
        <v>825917</v>
      </c>
      <c r="CH112" s="8">
        <f>+'mobile model'!CH167</f>
        <v>935124</v>
      </c>
      <c r="CI112" s="8">
        <f>+'mobile model'!CI167</f>
        <v>3365540</v>
      </c>
      <c r="CJ112" s="8">
        <f>+'mobile model'!CJ167</f>
        <v>809673</v>
      </c>
      <c r="CK112" s="8">
        <f>+'mobile model'!CK167</f>
        <v>926518</v>
      </c>
      <c r="CL112" s="8">
        <f>+'mobile model'!CL167</f>
        <v>932429</v>
      </c>
      <c r="CM112" s="8">
        <f>+'mobile model'!CM167</f>
        <v>964300</v>
      </c>
      <c r="CN112" s="8">
        <f>+'mobile model'!CN167</f>
        <v>3632920</v>
      </c>
      <c r="CO112" s="8">
        <f>+'mobile model'!CO167</f>
        <v>866130</v>
      </c>
      <c r="CP112" s="8">
        <f>+'mobile model'!CP167</f>
        <v>859715</v>
      </c>
      <c r="CQ112" s="8">
        <f>+'mobile model'!CQ167</f>
        <v>949094</v>
      </c>
      <c r="CR112" s="8">
        <f>+'mobile model'!CR167</f>
        <v>967062</v>
      </c>
      <c r="CS112" s="8">
        <f>+'mobile model'!CS167</f>
        <v>3642001</v>
      </c>
      <c r="CT112" s="8">
        <f>+'mobile model'!CT167</f>
        <v>865660</v>
      </c>
      <c r="CU112" s="8">
        <f>+'mobile model'!CU167</f>
        <v>907754</v>
      </c>
      <c r="CV112" s="8">
        <f>+'mobile model'!CV167</f>
        <v>966246</v>
      </c>
      <c r="CW112" s="8">
        <f>+'mobile model'!CW167</f>
        <v>1004669</v>
      </c>
      <c r="CX112" s="8">
        <f>+'mobile model'!CX167</f>
        <v>3744329</v>
      </c>
      <c r="CY112" s="8">
        <f>+'mobile model'!CY167</f>
        <v>841505</v>
      </c>
      <c r="CZ112" s="8">
        <f>+'mobile model'!CZ167</f>
        <v>910921</v>
      </c>
      <c r="DA112" s="8">
        <f>+'mobile model'!DA167</f>
        <v>945569</v>
      </c>
      <c r="DB112" s="8">
        <f>+'mobile model'!DB167</f>
        <v>1046081</v>
      </c>
      <c r="DC112" s="8">
        <f>+'mobile model'!DC167</f>
        <v>3744076</v>
      </c>
      <c r="DD112" s="8">
        <f>+'mobile model'!DD167</f>
        <v>809409</v>
      </c>
      <c r="DE112" s="8">
        <f>+'mobile model'!DE167</f>
        <v>893394</v>
      </c>
      <c r="DF112" s="8">
        <f>+'mobile model'!DF167</f>
        <v>924561</v>
      </c>
      <c r="DG112" s="8">
        <f>+'mobile model'!DG167</f>
        <v>1012598</v>
      </c>
      <c r="DH112" s="8">
        <f>+'mobile model'!DH167</f>
        <v>3639962</v>
      </c>
      <c r="DI112" s="8">
        <f>+'mobile model'!DI167</f>
        <v>858401</v>
      </c>
      <c r="DJ112" s="8">
        <f>+'mobile model'!DJ167</f>
        <v>892923</v>
      </c>
      <c r="DK112" s="8">
        <f>+'mobile model'!DK167</f>
        <v>951801.00453502603</v>
      </c>
      <c r="DL112" s="8">
        <f>+'mobile model'!DL167</f>
        <v>1068433.5209341561</v>
      </c>
      <c r="DM112" s="8">
        <f>+'mobile model'!DM167</f>
        <v>3771558.5254691821</v>
      </c>
      <c r="DN112" s="8">
        <f>+'mobile model'!DN167</f>
        <v>888983.26414449653</v>
      </c>
      <c r="DO112" s="8">
        <f>+'mobile model'!DO167</f>
        <v>921687.74871714506</v>
      </c>
      <c r="DP112" s="8">
        <f>+'mobile model'!DP167</f>
        <v>974440.52363682888</v>
      </c>
      <c r="DQ112" s="8">
        <f>+'mobile model'!DQ167</f>
        <v>1094613.6307195253</v>
      </c>
      <c r="DR112" s="8">
        <f>+'mobile model'!DR167</f>
        <v>3879725.1672179955</v>
      </c>
      <c r="DS112" s="8">
        <f>+'mobile model'!DS167</f>
        <v>883083.17594535952</v>
      </c>
      <c r="DT112" s="8">
        <f>+'mobile model'!DT167</f>
        <v>914591.07388766902</v>
      </c>
      <c r="DU112" s="8">
        <f>+'mobile model'!DU167</f>
        <v>975641.26530834078</v>
      </c>
      <c r="DV112" s="8">
        <f>+'mobile model'!DV167</f>
        <v>1097071.2494816538</v>
      </c>
      <c r="DW112" s="8">
        <f>+'mobile model'!DW167</f>
        <v>3870386.7646230226</v>
      </c>
    </row>
    <row r="113" spans="1:127" s="8" customFormat="1">
      <c r="B113" s="21"/>
      <c r="C113" s="21" t="s">
        <v>144</v>
      </c>
      <c r="E113" s="21"/>
      <c r="F113" s="8" t="s">
        <v>1300</v>
      </c>
      <c r="AZ113" s="8">
        <f>+'mobile model'!AZ201</f>
        <v>595000</v>
      </c>
      <c r="BA113" s="8">
        <f>+'mobile model'!BA201</f>
        <v>126100</v>
      </c>
      <c r="BB113" s="8">
        <f>+'mobile model'!BB201</f>
        <v>132200</v>
      </c>
      <c r="BC113" s="8">
        <f>+'mobile model'!BC201</f>
        <v>144700</v>
      </c>
      <c r="BD113" s="8">
        <f>+'mobile model'!BD201</f>
        <v>133000</v>
      </c>
      <c r="BE113" s="8">
        <f>+'mobile model'!BE201</f>
        <v>536000</v>
      </c>
      <c r="BF113" s="8">
        <f>+'mobile model'!BF201</f>
        <v>118300</v>
      </c>
      <c r="BG113" s="8">
        <f>+'mobile model'!BG201</f>
        <v>121500</v>
      </c>
      <c r="BH113" s="8">
        <f>+'mobile model'!BH201</f>
        <v>130500</v>
      </c>
      <c r="BI113" s="8">
        <f>+'mobile model'!BI201</f>
        <v>141800</v>
      </c>
      <c r="BJ113" s="8">
        <f>+'mobile model'!BJ201</f>
        <v>512100</v>
      </c>
      <c r="BK113" s="8">
        <f>+'mobile model'!BK201</f>
        <v>115000</v>
      </c>
      <c r="BL113" s="8">
        <f>+'mobile model'!BL201</f>
        <v>110300</v>
      </c>
      <c r="BM113" s="8">
        <f>+'mobile model'!BM201</f>
        <v>95900</v>
      </c>
      <c r="BN113" s="8">
        <f>+'mobile model'!BN201</f>
        <v>94800</v>
      </c>
      <c r="BO113" s="8">
        <f>+'mobile model'!BO201</f>
        <v>416020</v>
      </c>
      <c r="BP113" s="8">
        <f>+'mobile model'!BP201</f>
        <v>76900</v>
      </c>
      <c r="BQ113" s="8">
        <f>+'mobile model'!BQ201</f>
        <v>82100</v>
      </c>
      <c r="BR113" s="8">
        <f>+'mobile model'!BR201</f>
        <v>85000</v>
      </c>
      <c r="BS113" s="8">
        <f>+'mobile model'!BS201</f>
        <v>103600</v>
      </c>
      <c r="BT113" s="8">
        <f>+'mobile model'!BT201</f>
        <v>347601</v>
      </c>
      <c r="BU113" s="8">
        <f>+'mobile model'!BU201</f>
        <v>81171</v>
      </c>
      <c r="BV113" s="8">
        <f>+'mobile model'!BV201</f>
        <v>89329</v>
      </c>
      <c r="BW113" s="8">
        <f>+'mobile model'!BW201</f>
        <v>84840</v>
      </c>
      <c r="BX113" s="8">
        <f>+'mobile model'!BX201</f>
        <v>89679</v>
      </c>
      <c r="BY113" s="8">
        <f>+'mobile model'!BY201</f>
        <v>345000</v>
      </c>
      <c r="BZ113" s="8">
        <f>+'mobile model'!BZ201</f>
        <v>78553</v>
      </c>
      <c r="CA113" s="8">
        <f>+'mobile model'!CA201</f>
        <v>82545</v>
      </c>
      <c r="CB113" s="8">
        <f>+'mobile model'!CB201</f>
        <v>79434</v>
      </c>
      <c r="CC113" s="8">
        <f>+'mobile model'!CC201</f>
        <v>97256</v>
      </c>
      <c r="CD113" s="8">
        <f>+'mobile model'!CD201</f>
        <v>337788</v>
      </c>
      <c r="CE113" s="8">
        <f>+'mobile model'!CE201</f>
        <v>82597</v>
      </c>
      <c r="CF113" s="8">
        <f>+'mobile model'!CF201</f>
        <v>91600</v>
      </c>
      <c r="CG113" s="8">
        <f>+'mobile model'!CG201</f>
        <v>86403</v>
      </c>
      <c r="CH113" s="8">
        <f>+'mobile model'!CH201</f>
        <v>103300</v>
      </c>
      <c r="CI113" s="8">
        <f>+'mobile model'!CI201</f>
        <v>363800</v>
      </c>
      <c r="CJ113" s="8">
        <f>+'mobile model'!CJ201</f>
        <v>83100</v>
      </c>
      <c r="CK113" s="8">
        <f>+'mobile model'!CK201</f>
        <v>99000</v>
      </c>
      <c r="CL113" s="8">
        <f>+'mobile model'!CL201</f>
        <v>90400</v>
      </c>
      <c r="CM113" s="8">
        <f>+'mobile model'!CM201</f>
        <v>114400</v>
      </c>
      <c r="CN113" s="8">
        <f>+'mobile model'!CN201</f>
        <v>386900</v>
      </c>
      <c r="CO113" s="8">
        <f>+'mobile model'!CO201</f>
        <v>86500</v>
      </c>
      <c r="CP113" s="8">
        <f>+'mobile model'!CP201</f>
        <v>84000</v>
      </c>
      <c r="CQ113" s="8">
        <f>+'mobile model'!CQ201</f>
        <v>80700</v>
      </c>
      <c r="CR113" s="8">
        <f>+'mobile model'!CR201</f>
        <v>129000</v>
      </c>
      <c r="CS113" s="8">
        <f>+'mobile model'!CS201</f>
        <v>380100</v>
      </c>
      <c r="CT113" s="8">
        <f>+'mobile model'!CT201</f>
        <v>74800</v>
      </c>
      <c r="CU113" s="8">
        <f>+'mobile model'!CU201</f>
        <v>83500</v>
      </c>
      <c r="CV113" s="8">
        <f>+'mobile model'!CV201</f>
        <v>78300</v>
      </c>
      <c r="CW113" s="8">
        <f>+'mobile model'!CW201</f>
        <v>99600</v>
      </c>
      <c r="CX113" s="8">
        <f>+'mobile model'!CX201</f>
        <v>336300</v>
      </c>
      <c r="CY113" s="8">
        <f>+'mobile model'!CY201</f>
        <v>72100</v>
      </c>
      <c r="CZ113" s="8">
        <f>+'mobile model'!CZ201</f>
        <v>78900</v>
      </c>
      <c r="DA113" s="8">
        <f>+'mobile model'!DA201</f>
        <v>78000</v>
      </c>
      <c r="DB113" s="8">
        <f>+'mobile model'!DB201</f>
        <v>84200</v>
      </c>
      <c r="DC113" s="8">
        <f>+'mobile model'!DC201</f>
        <v>313300</v>
      </c>
      <c r="DD113" s="8">
        <f>+'mobile model'!DD201</f>
        <v>71300</v>
      </c>
      <c r="DE113" s="8">
        <f>+'mobile model'!DE201</f>
        <v>75100</v>
      </c>
      <c r="DF113" s="8">
        <f>+'mobile model'!DF201</f>
        <v>81400</v>
      </c>
      <c r="DG113" s="8">
        <f>+'mobile model'!DG201</f>
        <v>93000</v>
      </c>
      <c r="DH113" s="8">
        <f>+'mobile model'!DH201</f>
        <v>320800</v>
      </c>
      <c r="DI113" s="8">
        <f>+'mobile model'!DI201</f>
        <v>77800</v>
      </c>
      <c r="DJ113" s="8">
        <f>+'mobile model'!DJ201</f>
        <v>61160</v>
      </c>
      <c r="DK113" s="8">
        <f>+'mobile model'!DK201</f>
        <v>82635.273496720009</v>
      </c>
      <c r="DL113" s="8">
        <f>+'mobile model'!DL201</f>
        <v>95456.67123851963</v>
      </c>
      <c r="DM113" s="8">
        <f>+'mobile model'!DM201</f>
        <v>317051.94473523961</v>
      </c>
      <c r="DN113" s="8">
        <f>+'mobile model'!DN201</f>
        <v>56869.481152064262</v>
      </c>
      <c r="DO113" s="8">
        <f>+'mobile model'!DO201</f>
        <v>60098.001354645799</v>
      </c>
      <c r="DP113" s="8">
        <f>+'mobile model'!DP201</f>
        <v>76818.990862129882</v>
      </c>
      <c r="DQ113" s="8">
        <f>+'mobile model'!DQ201</f>
        <v>89327.633775818642</v>
      </c>
      <c r="DR113" s="8">
        <f>+'mobile model'!DR201</f>
        <v>283114.10714465857</v>
      </c>
      <c r="DS113" s="8">
        <f>+'mobile model'!DS201</f>
        <v>53106.646802006348</v>
      </c>
      <c r="DT113" s="8">
        <f>+'mobile model'!DT201</f>
        <v>56242.759280631588</v>
      </c>
      <c r="DU113" s="8">
        <f>+'mobile model'!DU201</f>
        <v>71663.306479782215</v>
      </c>
      <c r="DV113" s="8">
        <f>+'mobile model'!DV201</f>
        <v>83834.050061538714</v>
      </c>
      <c r="DW113" s="8">
        <f>+'mobile model'!DW201</f>
        <v>264846.76262395887</v>
      </c>
    </row>
    <row r="114" spans="1:127" s="8" customFormat="1">
      <c r="B114" s="21"/>
      <c r="C114" s="8" t="s">
        <v>504</v>
      </c>
      <c r="E114" s="21"/>
      <c r="F114" s="8" t="s">
        <v>1301</v>
      </c>
      <c r="AZ114" s="8">
        <f>+'mobile model'!AZ204</f>
        <v>1122400</v>
      </c>
      <c r="BA114" s="8">
        <f>+'mobile model'!BA204</f>
        <v>264500</v>
      </c>
      <c r="BB114" s="8">
        <f>+'mobile model'!BB204</f>
        <v>247000</v>
      </c>
      <c r="BC114" s="8">
        <f>+'mobile model'!BC204</f>
        <v>321500</v>
      </c>
      <c r="BD114" s="8">
        <f>+'mobile model'!BD204</f>
        <v>280500</v>
      </c>
      <c r="BE114" s="8">
        <f>+'mobile model'!BE204</f>
        <v>1113500</v>
      </c>
      <c r="BF114" s="8">
        <f>+'mobile model'!BF204</f>
        <v>300700</v>
      </c>
      <c r="BG114" s="8">
        <f>+'mobile model'!BG204</f>
        <v>251600</v>
      </c>
      <c r="BH114" s="8">
        <f>+'mobile model'!BH204</f>
        <v>339900</v>
      </c>
      <c r="BI114" s="8">
        <f>+'mobile model'!BI204</f>
        <v>326500</v>
      </c>
      <c r="BJ114" s="8">
        <f>+'mobile model'!BJ204</f>
        <v>1218700</v>
      </c>
      <c r="BK114" s="8">
        <f>+'mobile model'!BK204</f>
        <v>315700</v>
      </c>
      <c r="BL114" s="8">
        <f>+'mobile model'!BL204</f>
        <v>253800</v>
      </c>
      <c r="BM114" s="8">
        <f>+'mobile model'!BM204</f>
        <v>301000</v>
      </c>
      <c r="BN114" s="8">
        <f>+'mobile model'!BN204</f>
        <v>279800</v>
      </c>
      <c r="BO114" s="8">
        <f>+'mobile model'!BO204</f>
        <v>1150261</v>
      </c>
      <c r="BP114" s="8">
        <f>+'mobile model'!BP204</f>
        <v>242000</v>
      </c>
      <c r="BQ114" s="8">
        <f>+'mobile model'!BQ204</f>
        <v>166000</v>
      </c>
      <c r="BR114" s="8">
        <f>+'mobile model'!BR204</f>
        <v>213200</v>
      </c>
      <c r="BS114" s="8">
        <f>+'mobile model'!BS204</f>
        <v>206700</v>
      </c>
      <c r="BT114" s="8">
        <f>+'mobile model'!BT204</f>
        <v>827856</v>
      </c>
      <c r="BU114" s="8">
        <f>+'mobile model'!BU204</f>
        <v>190826</v>
      </c>
      <c r="BV114" s="8">
        <f>+'mobile model'!BV204</f>
        <v>150051</v>
      </c>
      <c r="BW114" s="8">
        <f>+'mobile model'!BW204</f>
        <v>169291</v>
      </c>
      <c r="BX114" s="8">
        <f>+'mobile model'!BX204</f>
        <v>188326</v>
      </c>
      <c r="BY114" s="8">
        <f>+'mobile model'!BY204</f>
        <v>698495</v>
      </c>
      <c r="BZ114" s="8">
        <f>+'mobile model'!BZ204</f>
        <v>184513</v>
      </c>
      <c r="CA114" s="8">
        <f>+'mobile model'!CA204</f>
        <v>136317</v>
      </c>
      <c r="CB114" s="8">
        <f>+'mobile model'!CB204</f>
        <v>161722</v>
      </c>
      <c r="CC114" s="8">
        <f>+'mobile model'!CC204</f>
        <v>180277</v>
      </c>
      <c r="CD114" s="8">
        <f>+'mobile model'!CD204</f>
        <v>662829</v>
      </c>
      <c r="CE114" s="8">
        <f>+'mobile model'!CE204</f>
        <v>149688</v>
      </c>
      <c r="CF114" s="8">
        <f>+'mobile model'!CF204</f>
        <v>168100</v>
      </c>
      <c r="CG114" s="8">
        <f>+'mobile model'!CG204</f>
        <v>159512</v>
      </c>
      <c r="CH114" s="8">
        <f>+'mobile model'!CH204</f>
        <v>217700</v>
      </c>
      <c r="CI114" s="8">
        <f>+'mobile model'!CI204</f>
        <v>695000</v>
      </c>
      <c r="CJ114" s="8">
        <f>+'mobile model'!CJ204</f>
        <v>158100</v>
      </c>
      <c r="CK114" s="8">
        <f>+'mobile model'!CK204</f>
        <v>216200</v>
      </c>
      <c r="CL114" s="8">
        <f>+'mobile model'!CL204</f>
        <v>207400</v>
      </c>
      <c r="CM114" s="8">
        <f>+'mobile model'!CM204</f>
        <v>185800</v>
      </c>
      <c r="CN114" s="8">
        <f>+'mobile model'!CN204</f>
        <v>767500</v>
      </c>
      <c r="CO114" s="8">
        <f>+'mobile model'!CO204</f>
        <v>177300</v>
      </c>
      <c r="CP114" s="8">
        <f>+'mobile model'!CP204</f>
        <v>148700</v>
      </c>
      <c r="CQ114" s="8">
        <f>+'mobile model'!CQ204</f>
        <v>254200</v>
      </c>
      <c r="CR114" s="8">
        <f>+'mobile model'!CR204</f>
        <v>205100</v>
      </c>
      <c r="CS114" s="8">
        <f>+'mobile model'!CS204</f>
        <v>785200</v>
      </c>
      <c r="CT114" s="8">
        <f>+'mobile model'!CT204</f>
        <v>177300</v>
      </c>
      <c r="CU114" s="8">
        <f>+'mobile model'!CU204</f>
        <v>204600</v>
      </c>
      <c r="CV114" s="8">
        <f>+'mobile model'!CV204</f>
        <v>259300</v>
      </c>
      <c r="CW114" s="8">
        <f>+'mobile model'!CW204</f>
        <v>211900</v>
      </c>
      <c r="CX114" s="8">
        <f>+'mobile model'!CX204</f>
        <v>853100</v>
      </c>
      <c r="CY114" s="8">
        <f>+'mobile model'!CY204</f>
        <v>175500</v>
      </c>
      <c r="CZ114" s="8">
        <f>+'mobile model'!CZ204</f>
        <v>210800</v>
      </c>
      <c r="DA114" s="8">
        <f>+'mobile model'!DA204</f>
        <v>248200</v>
      </c>
      <c r="DB114" s="8">
        <f>+'mobile model'!DB204</f>
        <v>247000</v>
      </c>
      <c r="DC114" s="8">
        <f>+'mobile model'!DC204</f>
        <v>881500</v>
      </c>
      <c r="DD114" s="8">
        <f>+'mobile model'!DD204</f>
        <v>155000</v>
      </c>
      <c r="DE114" s="8">
        <f>+'mobile model'!DE204</f>
        <v>209100</v>
      </c>
      <c r="DF114" s="8">
        <f>+'mobile model'!DF204</f>
        <v>228300</v>
      </c>
      <c r="DG114" s="8">
        <f>+'mobile model'!DG204</f>
        <v>199700</v>
      </c>
      <c r="DH114" s="8">
        <f>+'mobile model'!DH204</f>
        <v>792100</v>
      </c>
      <c r="DI114" s="8">
        <f>+'mobile model'!DI204</f>
        <v>162500</v>
      </c>
      <c r="DJ114" s="8">
        <f>+'mobile model'!DJ204</f>
        <v>170046</v>
      </c>
      <c r="DK114" s="8">
        <f>+'mobile model'!DK204</f>
        <v>217461.246044</v>
      </c>
      <c r="DL114" s="8">
        <f>+'mobile model'!DL204</f>
        <v>194809.53313983601</v>
      </c>
      <c r="DM114" s="8">
        <f>+'mobile model'!DM204</f>
        <v>744816.77918383596</v>
      </c>
      <c r="DN114" s="8">
        <f>+'mobile model'!DN204</f>
        <v>149656.52934753752</v>
      </c>
      <c r="DO114" s="8">
        <f>+'mobile model'!DO204</f>
        <v>158152.63514380474</v>
      </c>
      <c r="DP114" s="8">
        <f>+'mobile model'!DP204</f>
        <v>202155.23911086813</v>
      </c>
      <c r="DQ114" s="8">
        <f>+'mobile model'!DQ204</f>
        <v>182301.29342003807</v>
      </c>
      <c r="DR114" s="8">
        <f>+'mobile model'!DR204</f>
        <v>692265.69702224853</v>
      </c>
      <c r="DS114" s="8">
        <f>+'mobile model'!DS204</f>
        <v>139754.33368949039</v>
      </c>
      <c r="DT114" s="8">
        <f>+'mobile model'!DT204</f>
        <v>148007.26126481997</v>
      </c>
      <c r="DU114" s="8">
        <f>+'mobile model'!DU204</f>
        <v>188587.64863100584</v>
      </c>
      <c r="DV114" s="8">
        <f>+'mobile model'!DV204</f>
        <v>171089.8980847729</v>
      </c>
      <c r="DW114" s="8">
        <f>+'mobile model'!DW204</f>
        <v>647439.14167008922</v>
      </c>
    </row>
    <row r="115" spans="1:127" s="8" customFormat="1">
      <c r="B115" s="21"/>
      <c r="C115" s="21" t="s">
        <v>505</v>
      </c>
      <c r="E115" s="21"/>
      <c r="F115" s="8" t="s">
        <v>1302</v>
      </c>
      <c r="I115" s="35"/>
      <c r="AZ115" s="8">
        <f>+'mobile model'!AZ181</f>
        <v>372400</v>
      </c>
      <c r="BA115" s="8">
        <f>+'mobile model'!BA181</f>
        <v>93700</v>
      </c>
      <c r="BB115" s="8">
        <f>+'mobile model'!BB181</f>
        <v>93200</v>
      </c>
      <c r="BC115" s="8">
        <f>+'mobile model'!BC181</f>
        <v>93300</v>
      </c>
      <c r="BD115" s="8">
        <f>+'mobile model'!BD181</f>
        <v>88300</v>
      </c>
      <c r="BE115" s="8">
        <f>+'mobile model'!BE181</f>
        <v>368500</v>
      </c>
      <c r="BF115" s="8">
        <f>+'mobile model'!BF181</f>
        <v>90700</v>
      </c>
      <c r="BG115" s="8">
        <f>+'mobile model'!BG181</f>
        <v>88200</v>
      </c>
      <c r="BH115" s="8">
        <f>+'mobile model'!BH181</f>
        <v>91800</v>
      </c>
      <c r="BI115" s="8">
        <f>+'mobile model'!BI181</f>
        <v>85400</v>
      </c>
      <c r="BJ115" s="8">
        <f>+'mobile model'!BJ181</f>
        <v>356100</v>
      </c>
      <c r="BK115" s="8">
        <f>+'mobile model'!BK181</f>
        <v>88100</v>
      </c>
      <c r="BL115" s="8">
        <f>+'mobile model'!BL181</f>
        <v>88100</v>
      </c>
      <c r="BM115" s="8">
        <f>+'mobile model'!BM181</f>
        <v>87900</v>
      </c>
      <c r="BN115" s="8">
        <f>+'mobile model'!BN181</f>
        <v>81000</v>
      </c>
      <c r="BO115" s="8">
        <f>+'mobile model'!BO181</f>
        <v>345101</v>
      </c>
      <c r="BP115" s="8">
        <f>+'mobile model'!BP181</f>
        <v>82300</v>
      </c>
      <c r="BQ115" s="8">
        <f>+'mobile model'!BQ181</f>
        <v>83500</v>
      </c>
      <c r="BR115" s="8">
        <f>+'mobile model'!BR181</f>
        <v>83300</v>
      </c>
      <c r="BS115" s="8">
        <f>+'mobile model'!BS181</f>
        <v>67600</v>
      </c>
      <c r="BT115" s="8">
        <f>+'mobile model'!BT181</f>
        <v>316687</v>
      </c>
      <c r="BU115" s="8">
        <f>+'mobile model'!BU181</f>
        <v>77749</v>
      </c>
      <c r="BV115" s="8">
        <f>+'mobile model'!BV181</f>
        <v>78078</v>
      </c>
      <c r="BW115" s="8">
        <f>+'mobile model'!BW181</f>
        <v>78433</v>
      </c>
      <c r="BX115" s="8">
        <f>+'mobile model'!BX181</f>
        <v>47614</v>
      </c>
      <c r="BY115" s="8">
        <f>+'mobile model'!BY181</f>
        <v>281874</v>
      </c>
      <c r="BZ115" s="8">
        <f>+'mobile model'!BZ181</f>
        <v>70284</v>
      </c>
      <c r="CA115" s="8">
        <f>+'mobile model'!CA181</f>
        <v>70845</v>
      </c>
      <c r="CB115" s="8">
        <f>+'mobile model'!CB181</f>
        <v>70488</v>
      </c>
      <c r="CC115" s="8">
        <f>+'mobile model'!CC181</f>
        <v>49687</v>
      </c>
      <c r="CD115" s="8">
        <f>+'mobile model'!CD181</f>
        <v>261304</v>
      </c>
      <c r="CE115" s="8">
        <f>+'mobile model'!CE181</f>
        <v>63684</v>
      </c>
      <c r="CF115" s="8">
        <f>+'mobile model'!CF181</f>
        <v>65200</v>
      </c>
      <c r="CG115" s="8">
        <f>+'mobile model'!CG181</f>
        <v>64916</v>
      </c>
      <c r="CH115" s="8">
        <f>+'mobile model'!CH181</f>
        <v>17400</v>
      </c>
      <c r="CI115" s="8">
        <f>+'mobile model'!CI181</f>
        <v>211200</v>
      </c>
      <c r="CJ115" s="8">
        <f>+'mobile model'!CJ181</f>
        <v>54400</v>
      </c>
      <c r="CK115" s="8">
        <f>+'mobile model'!CK181</f>
        <v>54100</v>
      </c>
      <c r="CL115" s="8">
        <f>+'mobile model'!CL181</f>
        <v>55200</v>
      </c>
      <c r="CM115" s="8">
        <f>+'mobile model'!CM181</f>
        <v>43800</v>
      </c>
      <c r="CN115" s="8">
        <f>+'mobile model'!CN181</f>
        <v>207500</v>
      </c>
      <c r="CO115" s="8">
        <f>+'mobile model'!CO181</f>
        <v>53100</v>
      </c>
      <c r="CP115" s="8">
        <f>+'mobile model'!CP181</f>
        <v>54100</v>
      </c>
      <c r="CQ115" s="8">
        <f>+'mobile model'!CQ181</f>
        <v>50800</v>
      </c>
      <c r="CR115" s="8">
        <f>+'mobile model'!CR181</f>
        <v>46700</v>
      </c>
      <c r="CS115" s="8">
        <f>+'mobile model'!CS181</f>
        <v>204700</v>
      </c>
      <c r="CT115" s="8">
        <f>+'mobile model'!CT181</f>
        <v>54300</v>
      </c>
      <c r="CU115" s="8">
        <f>+'mobile model'!CU181</f>
        <v>60500</v>
      </c>
      <c r="CV115" s="8">
        <f>+'mobile model'!CV181</f>
        <v>62700</v>
      </c>
      <c r="CW115" s="8">
        <f>+'mobile model'!CW181</f>
        <v>62800</v>
      </c>
      <c r="CX115" s="8">
        <f>+'mobile model'!CX181</f>
        <v>240300</v>
      </c>
      <c r="CY115" s="8">
        <f>+'mobile model'!CY181</f>
        <v>64600</v>
      </c>
      <c r="CZ115" s="8">
        <f>+'mobile model'!CZ181</f>
        <v>68300</v>
      </c>
      <c r="DA115" s="8">
        <f>+'mobile model'!DA181</f>
        <v>71800</v>
      </c>
      <c r="DB115" s="8">
        <f>+'mobile model'!DB181</f>
        <v>72200</v>
      </c>
      <c r="DC115" s="8">
        <f>+'mobile model'!DC181</f>
        <v>276900</v>
      </c>
      <c r="DD115" s="8">
        <f>+'mobile model'!DD181</f>
        <v>76700</v>
      </c>
      <c r="DE115" s="8">
        <f>+'mobile model'!DE181</f>
        <v>82000</v>
      </c>
      <c r="DF115" s="8">
        <f>+'mobile model'!DF181</f>
        <v>88800</v>
      </c>
      <c r="DG115" s="8">
        <f>+'mobile model'!DG181</f>
        <v>81800</v>
      </c>
      <c r="DH115" s="8">
        <f>+'mobile model'!DH181</f>
        <v>329400</v>
      </c>
      <c r="DI115" s="8">
        <f>+'mobile model'!DI181</f>
        <v>90900</v>
      </c>
      <c r="DJ115" s="8">
        <f>+'mobile model'!DJ181</f>
        <v>96600</v>
      </c>
      <c r="DK115" s="8">
        <f>+'mobile model'!DK181</f>
        <v>102987.14831790928</v>
      </c>
      <c r="DL115" s="8">
        <f>+'mobile model'!DL181</f>
        <v>94109.26647785274</v>
      </c>
      <c r="DM115" s="8">
        <f>+'mobile model'!DM181</f>
        <v>384596.41479576204</v>
      </c>
      <c r="DN115" s="8">
        <f>+'mobile model'!DN181</f>
        <v>101241.32782345534</v>
      </c>
      <c r="DO115" s="8">
        <f>+'mobile model'!DO181</f>
        <v>105465.3761643325</v>
      </c>
      <c r="DP115" s="8">
        <f>+'mobile model'!DP181</f>
        <v>110143.66700602275</v>
      </c>
      <c r="DQ115" s="8">
        <f>+'mobile model'!DQ181</f>
        <v>101184.74137727974</v>
      </c>
      <c r="DR115" s="8">
        <f>+'mobile model'!DR181</f>
        <v>418035.11237109033</v>
      </c>
      <c r="DS115" s="8">
        <f>+'mobile model'!DS181</f>
        <v>108316.6862047863</v>
      </c>
      <c r="DT115" s="8">
        <f>+'mobile model'!DT181</f>
        <v>112438.39596264402</v>
      </c>
      <c r="DU115" s="8">
        <f>+'mobile model'!DU181</f>
        <v>117066.12566748717</v>
      </c>
      <c r="DV115" s="8">
        <f>+'mobile model'!DV181</f>
        <v>108056.82367323307</v>
      </c>
      <c r="DW115" s="8">
        <f>+'mobile model'!DW181</f>
        <v>445878.03150815057</v>
      </c>
    </row>
    <row r="116" spans="1:127" s="8" customFormat="1">
      <c r="B116" s="21"/>
      <c r="C116" s="21" t="s">
        <v>506</v>
      </c>
      <c r="E116" s="21"/>
      <c r="F116" s="8" t="s">
        <v>1303</v>
      </c>
      <c r="I116" s="35"/>
      <c r="AZ116" s="8">
        <f>+'mobile model'!AZ180</f>
        <v>251400</v>
      </c>
      <c r="BA116" s="8">
        <f>+'mobile model'!BA180</f>
        <v>62000</v>
      </c>
      <c r="BB116" s="8">
        <f>+'mobile model'!BB180</f>
        <v>60700</v>
      </c>
      <c r="BC116" s="8">
        <f>+'mobile model'!BC180</f>
        <v>63900</v>
      </c>
      <c r="BD116" s="8">
        <f>+'mobile model'!BD180</f>
        <v>63700</v>
      </c>
      <c r="BE116" s="8">
        <f>+'mobile model'!BE180</f>
        <v>250300</v>
      </c>
      <c r="BF116" s="8">
        <f>+'mobile model'!BF180</f>
        <v>62900</v>
      </c>
      <c r="BG116" s="8">
        <f>+'mobile model'!BG180</f>
        <v>59800</v>
      </c>
      <c r="BH116" s="8">
        <f>+'mobile model'!BH180</f>
        <v>64300</v>
      </c>
      <c r="BI116" s="8">
        <f>+'mobile model'!BI180</f>
        <v>65500</v>
      </c>
      <c r="BJ116" s="8">
        <f>+'mobile model'!BJ180</f>
        <v>254300</v>
      </c>
      <c r="BK116" s="8">
        <f>+'mobile model'!BK180</f>
        <v>62800</v>
      </c>
      <c r="BL116" s="8">
        <f>+'mobile model'!BL180</f>
        <v>60600</v>
      </c>
      <c r="BM116" s="8">
        <f>+'mobile model'!BM180</f>
        <v>63300</v>
      </c>
      <c r="BN116" s="8">
        <f>+'mobile model'!BN180</f>
        <v>46700</v>
      </c>
      <c r="BO116" s="8">
        <f>+'mobile model'!BO180</f>
        <v>233400</v>
      </c>
      <c r="BP116" s="8">
        <f>+'mobile model'!BP180</f>
        <v>63200</v>
      </c>
      <c r="BQ116" s="8">
        <f>+'mobile model'!BQ180</f>
        <v>63500</v>
      </c>
      <c r="BR116" s="8">
        <f>+'mobile model'!BR180</f>
        <v>63800</v>
      </c>
      <c r="BS116" s="8">
        <f>+'mobile model'!BS180</f>
        <v>63600</v>
      </c>
      <c r="BT116" s="8">
        <f>+'mobile model'!BT180</f>
        <v>254100</v>
      </c>
      <c r="BU116" s="8">
        <f>+'mobile model'!BU180</f>
        <v>64400</v>
      </c>
      <c r="BV116" s="8">
        <f>+'mobile model'!BV180</f>
        <v>62500</v>
      </c>
      <c r="BW116" s="8">
        <f>+'mobile model'!BW180</f>
        <v>64700</v>
      </c>
      <c r="BX116" s="8">
        <f>+'mobile model'!BX180</f>
        <v>66700</v>
      </c>
      <c r="BY116" s="8">
        <f>+'mobile model'!BY180</f>
        <v>258300</v>
      </c>
      <c r="BZ116" s="8">
        <f>+'mobile model'!BZ180</f>
        <v>65800</v>
      </c>
      <c r="CA116" s="8">
        <f>+'mobile model'!CA180</f>
        <v>63600</v>
      </c>
      <c r="CB116" s="8">
        <f>+'mobile model'!CB180</f>
        <v>66300</v>
      </c>
      <c r="CC116" s="8">
        <f>+'mobile model'!CC180</f>
        <v>68900</v>
      </c>
      <c r="CD116" s="8">
        <f>+'mobile model'!CD180</f>
        <v>264600</v>
      </c>
      <c r="CE116" s="8">
        <f>+'mobile model'!CE180</f>
        <v>68100</v>
      </c>
      <c r="CF116" s="8">
        <f>+'mobile model'!CF180</f>
        <v>67400</v>
      </c>
      <c r="CG116" s="8">
        <f>+'mobile model'!CG180</f>
        <v>68800</v>
      </c>
      <c r="CH116" s="8">
        <f>+'mobile model'!CH180</f>
        <v>68600</v>
      </c>
      <c r="CI116" s="8">
        <f>+'mobile model'!CI180</f>
        <v>272900</v>
      </c>
      <c r="CJ116" s="8">
        <f>+'mobile model'!CJ180</f>
        <v>71800</v>
      </c>
      <c r="CK116" s="8">
        <f>+'mobile model'!CK180</f>
        <v>66200</v>
      </c>
      <c r="CL116" s="8">
        <f>+'mobile model'!CL180</f>
        <v>70900</v>
      </c>
      <c r="CM116" s="8">
        <f>+'mobile model'!CM180</f>
        <v>71200</v>
      </c>
      <c r="CN116" s="8">
        <f>+'mobile model'!CN180</f>
        <v>280100</v>
      </c>
      <c r="CO116" s="8">
        <f>+'mobile model'!CO180</f>
        <v>72000</v>
      </c>
      <c r="CP116" s="8">
        <f>+'mobile model'!CP180</f>
        <v>70700</v>
      </c>
      <c r="CQ116" s="8">
        <f>+'mobile model'!CQ180</f>
        <v>65100</v>
      </c>
      <c r="CR116" s="8">
        <f>+'mobile model'!CR180</f>
        <v>68100</v>
      </c>
      <c r="CS116" s="8">
        <f>+'mobile model'!CS180</f>
        <v>275900</v>
      </c>
      <c r="CT116" s="8">
        <f>+'mobile model'!CT180</f>
        <v>71200</v>
      </c>
      <c r="CU116" s="8">
        <f>+'mobile model'!CU180</f>
        <v>70200</v>
      </c>
      <c r="CV116" s="8">
        <f>+'mobile model'!CV180</f>
        <v>74100</v>
      </c>
      <c r="CW116" s="8">
        <f>+'mobile model'!CW180</f>
        <v>71000</v>
      </c>
      <c r="CX116" s="8">
        <f>+'mobile model'!CX180</f>
        <v>286500</v>
      </c>
      <c r="CY116" s="8">
        <f>+'mobile model'!CY180</f>
        <v>72300</v>
      </c>
      <c r="CZ116" s="8">
        <f>+'mobile model'!CZ180</f>
        <v>72000</v>
      </c>
      <c r="DA116" s="8">
        <f>+'mobile model'!DA180</f>
        <v>72100</v>
      </c>
      <c r="DB116" s="8">
        <f>+'mobile model'!DB180</f>
        <v>69800</v>
      </c>
      <c r="DC116" s="8">
        <f>+'mobile model'!DC180</f>
        <v>286200</v>
      </c>
      <c r="DD116" s="8">
        <f>+'mobile model'!DD180</f>
        <v>72300</v>
      </c>
      <c r="DE116" s="8">
        <f>+'mobile model'!DE180</f>
        <v>72800</v>
      </c>
      <c r="DF116" s="8">
        <f>+'mobile model'!DF180</f>
        <v>72200</v>
      </c>
      <c r="DG116" s="8">
        <f>+'mobile model'!DG180</f>
        <v>74500</v>
      </c>
      <c r="DH116" s="8">
        <f>+'mobile model'!DH180</f>
        <v>291800</v>
      </c>
      <c r="DI116" s="8">
        <f>+'mobile model'!DI180</f>
        <v>72900</v>
      </c>
      <c r="DJ116" s="8">
        <f>+'mobile model'!DJ180</f>
        <v>71600</v>
      </c>
      <c r="DK116" s="8">
        <f>+'mobile model'!DK180</f>
        <v>72000</v>
      </c>
      <c r="DL116" s="8">
        <f>+'mobile model'!DL180</f>
        <v>72000</v>
      </c>
      <c r="DM116" s="8">
        <f>+'mobile model'!DM180</f>
        <v>288500</v>
      </c>
      <c r="DN116" s="8">
        <f>+'mobile model'!DN180</f>
        <v>75000</v>
      </c>
      <c r="DO116" s="8">
        <f>+'mobile model'!DO180</f>
        <v>75000</v>
      </c>
      <c r="DP116" s="8">
        <f>+'mobile model'!DP180</f>
        <v>75000</v>
      </c>
      <c r="DQ116" s="8">
        <f>+'mobile model'!DQ180</f>
        <v>75000</v>
      </c>
      <c r="DR116" s="8">
        <f>+'mobile model'!DR180</f>
        <v>300000</v>
      </c>
      <c r="DS116" s="8">
        <f>+'mobile model'!DS180</f>
        <v>75000</v>
      </c>
      <c r="DT116" s="8">
        <f>+'mobile model'!DT180</f>
        <v>75000</v>
      </c>
      <c r="DU116" s="8">
        <f>+'mobile model'!DU180</f>
        <v>75000</v>
      </c>
      <c r="DV116" s="8">
        <f>+'mobile model'!DV180</f>
        <v>75000</v>
      </c>
      <c r="DW116" s="8">
        <f>+'mobile model'!DW180</f>
        <v>300000</v>
      </c>
    </row>
    <row r="117" spans="1:127" s="8" customFormat="1">
      <c r="B117" s="21"/>
      <c r="C117" s="21" t="s">
        <v>600</v>
      </c>
      <c r="E117" s="21"/>
      <c r="F117" s="8" t="s">
        <v>1334</v>
      </c>
      <c r="I117" s="35"/>
      <c r="AZ117" s="8">
        <f>+'mobile model'!AZ205</f>
        <v>57800</v>
      </c>
      <c r="BA117" s="8">
        <f>+'mobile model'!BA205</f>
        <v>8900</v>
      </c>
      <c r="BB117" s="8">
        <f>+'mobile model'!BB205</f>
        <v>11500</v>
      </c>
      <c r="BC117" s="8">
        <f>+'mobile model'!BC205</f>
        <v>14600</v>
      </c>
      <c r="BD117" s="8">
        <f>+'mobile model'!BD205</f>
        <v>17600</v>
      </c>
      <c r="BE117" s="8">
        <f>+'mobile model'!BE205</f>
        <v>52600</v>
      </c>
      <c r="BF117" s="8">
        <f>+'mobile model'!BF205</f>
        <v>11000</v>
      </c>
      <c r="BG117" s="8">
        <f>+'mobile model'!BG205</f>
        <v>11200</v>
      </c>
      <c r="BH117" s="8">
        <f>+'mobile model'!BH205</f>
        <v>16300</v>
      </c>
      <c r="BI117" s="8">
        <f>+'mobile model'!BI205</f>
        <v>14600</v>
      </c>
      <c r="BJ117" s="8">
        <f>+'mobile model'!BJ205</f>
        <v>53100</v>
      </c>
      <c r="BK117" s="8">
        <f>+'mobile model'!BK205</f>
        <v>14700</v>
      </c>
      <c r="BL117" s="8">
        <f>+'mobile model'!BL205</f>
        <v>13300</v>
      </c>
      <c r="BM117" s="8">
        <f>+'mobile model'!BM205</f>
        <v>11400</v>
      </c>
      <c r="BN117" s="8">
        <f>+'mobile model'!BN205</f>
        <v>16000</v>
      </c>
      <c r="BO117" s="8">
        <f>+'mobile model'!BO205</f>
        <v>55357</v>
      </c>
      <c r="BP117" s="8">
        <f>+'mobile model'!BP205</f>
        <v>13900</v>
      </c>
      <c r="BQ117" s="8">
        <f>+'mobile model'!BQ205</f>
        <v>12400</v>
      </c>
      <c r="BR117" s="8">
        <f>+'mobile model'!BR205</f>
        <v>12000</v>
      </c>
      <c r="BS117" s="8">
        <f>+'mobile model'!BS205</f>
        <v>16700</v>
      </c>
      <c r="BT117" s="8">
        <f>+'mobile model'!BT205</f>
        <v>54986</v>
      </c>
      <c r="BU117" s="8">
        <f>+'mobile model'!BU205</f>
        <v>10809</v>
      </c>
      <c r="BV117" s="8">
        <f>+'mobile model'!BV205</f>
        <v>12151</v>
      </c>
      <c r="BW117" s="8">
        <f>+'mobile model'!BW205</f>
        <v>13986</v>
      </c>
      <c r="BX117" s="8">
        <f>+'mobile model'!BX205</f>
        <v>17169</v>
      </c>
      <c r="BY117" s="8">
        <f>+'mobile model'!BY205</f>
        <v>54114</v>
      </c>
      <c r="BZ117" s="8">
        <f>+'mobile model'!BZ205</f>
        <v>14360</v>
      </c>
      <c r="CA117" s="8">
        <f>+'mobile model'!CA205</f>
        <v>11859</v>
      </c>
      <c r="CB117" s="8">
        <f>+'mobile model'!CB205</f>
        <v>13428</v>
      </c>
      <c r="CC117" s="8">
        <f>+'mobile model'!CC205</f>
        <v>15338</v>
      </c>
      <c r="CD117" s="8">
        <f>+'mobile model'!CD205</f>
        <v>54984</v>
      </c>
      <c r="CE117" s="8">
        <f>+'mobile model'!CE205</f>
        <v>11985</v>
      </c>
      <c r="CF117" s="8">
        <f>+'mobile model'!CF205</f>
        <v>15200</v>
      </c>
      <c r="CG117" s="8">
        <f>+'mobile model'!CG205</f>
        <v>15515</v>
      </c>
      <c r="CH117" s="8">
        <f>+'mobile model'!CH205</f>
        <v>19200</v>
      </c>
      <c r="CI117" s="8">
        <f>+'mobile model'!CI205</f>
        <v>61900</v>
      </c>
      <c r="CJ117" s="8">
        <f>+'mobile model'!CJ205</f>
        <v>17200</v>
      </c>
      <c r="CK117" s="8">
        <f>+'mobile model'!CK205</f>
        <v>16700</v>
      </c>
      <c r="CL117" s="8">
        <f>+'mobile model'!CL205</f>
        <v>17000</v>
      </c>
      <c r="CM117" s="8">
        <f>+'mobile model'!CM205</f>
        <v>19046</v>
      </c>
      <c r="CN117" s="8">
        <f>+'mobile model'!CN205</f>
        <v>70000</v>
      </c>
      <c r="CO117" s="8">
        <f>+'mobile model'!CO205</f>
        <v>15500</v>
      </c>
      <c r="CP117" s="8">
        <f>+'mobile model'!CP205</f>
        <v>15600</v>
      </c>
      <c r="CQ117" s="8">
        <f>+'mobile model'!CQ205</f>
        <v>16400</v>
      </c>
      <c r="CR117" s="8">
        <f>+'mobile model'!CR205</f>
        <v>19600</v>
      </c>
      <c r="CS117" s="8">
        <f>+'mobile model'!CS205</f>
        <v>67100</v>
      </c>
      <c r="CT117" s="8">
        <f>+'mobile model'!CT205</f>
        <v>20800</v>
      </c>
      <c r="CU117" s="8">
        <f>+'mobile model'!CU205</f>
        <v>18100</v>
      </c>
      <c r="CV117" s="8">
        <f>+'mobile model'!CV205</f>
        <v>13700</v>
      </c>
      <c r="CW117" s="8">
        <f>+'mobile model'!CW205</f>
        <v>16600</v>
      </c>
      <c r="CX117" s="8">
        <f>+'mobile model'!CX205</f>
        <v>69100</v>
      </c>
      <c r="CY117" s="8">
        <f>+'mobile model'!CY205</f>
        <v>13000</v>
      </c>
      <c r="CZ117" s="8">
        <f>+'mobile model'!CZ205</f>
        <v>14300</v>
      </c>
      <c r="DA117" s="8">
        <f>+'mobile model'!DA205</f>
        <v>14700</v>
      </c>
      <c r="DB117" s="8">
        <f>+'mobile model'!DB205</f>
        <v>19600</v>
      </c>
      <c r="DC117" s="8">
        <f>+'mobile model'!DC205</f>
        <v>61600</v>
      </c>
      <c r="DD117" s="8">
        <f>+'mobile model'!DD205</f>
        <v>14300</v>
      </c>
      <c r="DE117" s="8">
        <f>+'mobile model'!DE205</f>
        <v>14100</v>
      </c>
      <c r="DF117" s="8">
        <f>+'mobile model'!DF205</f>
        <v>13800</v>
      </c>
      <c r="DG117" s="8">
        <f>+'mobile model'!DG205</f>
        <v>20300</v>
      </c>
      <c r="DH117" s="8">
        <f>+'mobile model'!DH205</f>
        <v>62500</v>
      </c>
      <c r="DI117" s="8">
        <f>+'mobile model'!DI205</f>
        <v>12500</v>
      </c>
      <c r="DJ117" s="8">
        <f>+'mobile model'!DJ205</f>
        <v>15000</v>
      </c>
      <c r="DK117" s="8">
        <f>+'mobile model'!DK205</f>
        <v>15000</v>
      </c>
      <c r="DL117" s="8">
        <f>+'mobile model'!DL205</f>
        <v>18000</v>
      </c>
      <c r="DM117" s="8">
        <f>+'mobile model'!DM205</f>
        <v>60500</v>
      </c>
      <c r="DN117" s="8">
        <f>+'mobile model'!DN205</f>
        <v>17500</v>
      </c>
      <c r="DO117" s="8">
        <f>+'mobile model'!DO205</f>
        <v>17500</v>
      </c>
      <c r="DP117" s="8">
        <f>+'mobile model'!DP205</f>
        <v>17500</v>
      </c>
      <c r="DQ117" s="8">
        <f>+'mobile model'!DQ205</f>
        <v>20000</v>
      </c>
      <c r="DR117" s="8">
        <f>+'mobile model'!DR205</f>
        <v>72500</v>
      </c>
      <c r="DS117" s="8">
        <f>+'mobile model'!DS205</f>
        <v>17500</v>
      </c>
      <c r="DT117" s="8">
        <f>+'mobile model'!DT205</f>
        <v>17500</v>
      </c>
      <c r="DU117" s="8">
        <f>+'mobile model'!DU205</f>
        <v>17500</v>
      </c>
      <c r="DV117" s="8">
        <f>+'mobile model'!DV205</f>
        <v>20000</v>
      </c>
      <c r="DW117" s="8">
        <f>+'mobile model'!DW205</f>
        <v>72500</v>
      </c>
    </row>
    <row r="118" spans="1:127" s="8" customFormat="1">
      <c r="B118" s="21"/>
      <c r="C118" s="21" t="s">
        <v>507</v>
      </c>
      <c r="E118" s="21"/>
      <c r="F118" s="8" t="s">
        <v>1335</v>
      </c>
      <c r="I118" s="35"/>
      <c r="AZ118" s="8">
        <f>+'mobile model'!AZ206</f>
        <v>261400</v>
      </c>
      <c r="BA118" s="8">
        <f>+'mobile model'!BA206</f>
        <v>51300</v>
      </c>
      <c r="BB118" s="8">
        <f>+'mobile model'!BB206</f>
        <v>57800</v>
      </c>
      <c r="BC118" s="8">
        <f>+'mobile model'!BC206</f>
        <v>59900</v>
      </c>
      <c r="BD118" s="8">
        <f>+'mobile model'!BD206</f>
        <v>70600</v>
      </c>
      <c r="BE118" s="8">
        <f>+'mobile model'!BE206</f>
        <v>239600</v>
      </c>
      <c r="BF118" s="8">
        <f>+'mobile model'!BF206</f>
        <v>54300</v>
      </c>
      <c r="BG118" s="8">
        <f>+'mobile model'!BG206</f>
        <v>59500</v>
      </c>
      <c r="BH118" s="8">
        <f>+'mobile model'!BH206</f>
        <v>59800</v>
      </c>
      <c r="BI118" s="8">
        <f>+'mobile model'!BI206</f>
        <v>71800</v>
      </c>
      <c r="BJ118" s="8">
        <f>+'mobile model'!BJ206</f>
        <v>245400</v>
      </c>
      <c r="BK118" s="8">
        <f>+'mobile model'!BK206</f>
        <v>53500</v>
      </c>
      <c r="BL118" s="8">
        <f>+'mobile model'!BL206</f>
        <v>61200</v>
      </c>
      <c r="BM118" s="8">
        <f>+'mobile model'!BM206</f>
        <v>57600</v>
      </c>
      <c r="BN118" s="8">
        <f>+'mobile model'!BN206</f>
        <v>68000</v>
      </c>
      <c r="BO118" s="8">
        <f>+'mobile model'!BO206</f>
        <v>240314</v>
      </c>
      <c r="BP118" s="8">
        <f>+'mobile model'!BP206</f>
        <v>59300</v>
      </c>
      <c r="BQ118" s="8">
        <f>+'mobile model'!BQ206</f>
        <v>52000</v>
      </c>
      <c r="BR118" s="8">
        <f>+'mobile model'!BR206</f>
        <v>58900</v>
      </c>
      <c r="BS118" s="8">
        <f>+'mobile model'!BS206</f>
        <v>77700</v>
      </c>
      <c r="BT118" s="8">
        <f>+'mobile model'!BT206</f>
        <v>247949</v>
      </c>
      <c r="BU118" s="8">
        <f>+'mobile model'!BU206</f>
        <v>54327</v>
      </c>
      <c r="BV118" s="8">
        <f>+'mobile model'!BV206</f>
        <v>62718</v>
      </c>
      <c r="BW118" s="8">
        <f>+'mobile model'!BW206</f>
        <v>61779</v>
      </c>
      <c r="BX118" s="8">
        <f>+'mobile model'!BX206</f>
        <v>74425</v>
      </c>
      <c r="BY118" s="8">
        <f>+'mobile model'!BY206</f>
        <v>253249</v>
      </c>
      <c r="BZ118" s="8">
        <f>+'mobile model'!BZ206</f>
        <v>57161</v>
      </c>
      <c r="CA118" s="8">
        <f>+'mobile model'!CA206</f>
        <v>63065</v>
      </c>
      <c r="CB118" s="8">
        <f>+'mobile model'!CB206</f>
        <v>64359</v>
      </c>
      <c r="CC118" s="8">
        <f>+'mobile model'!CC206</f>
        <v>76422</v>
      </c>
      <c r="CD118" s="8">
        <f>+'mobile model'!CD206</f>
        <v>261006</v>
      </c>
      <c r="CE118" s="8">
        <f>+'mobile model'!CE206</f>
        <v>59822</v>
      </c>
      <c r="CF118" s="8">
        <f>+'mobile model'!CF206</f>
        <v>62900</v>
      </c>
      <c r="CG118" s="8">
        <f>+'mobile model'!CG206</f>
        <v>67778</v>
      </c>
      <c r="CH118" s="8">
        <f>+'mobile model'!CH206</f>
        <v>85400</v>
      </c>
      <c r="CI118" s="8">
        <f>+'mobile model'!CI206</f>
        <v>276000</v>
      </c>
      <c r="CJ118" s="8">
        <f>+'mobile model'!CJ206</f>
        <v>64600</v>
      </c>
      <c r="CK118" s="8">
        <f>+'mobile model'!CK206</f>
        <v>81300</v>
      </c>
      <c r="CL118" s="8">
        <f>+'mobile model'!CL206</f>
        <v>72600</v>
      </c>
      <c r="CM118" s="8">
        <f>+'mobile model'!CM206</f>
        <v>83283</v>
      </c>
      <c r="CN118" s="8">
        <f>+'mobile model'!CN206</f>
        <v>301800</v>
      </c>
      <c r="CO118" s="8">
        <f>+'mobile model'!CO206</f>
        <v>65400</v>
      </c>
      <c r="CP118" s="8">
        <f>+'mobile model'!CP206</f>
        <v>73100</v>
      </c>
      <c r="CQ118" s="8">
        <f>+'mobile model'!CQ206</f>
        <v>69200</v>
      </c>
      <c r="CR118" s="8">
        <f>+'mobile model'!CR206</f>
        <v>79400</v>
      </c>
      <c r="CS118" s="8">
        <f>+'mobile model'!CS206</f>
        <v>287100</v>
      </c>
      <c r="CT118" s="8">
        <f>+'mobile model'!CT206</f>
        <v>66600</v>
      </c>
      <c r="CU118" s="8">
        <f>+'mobile model'!CU206</f>
        <v>70400</v>
      </c>
      <c r="CV118" s="8">
        <f>+'mobile model'!CV206</f>
        <v>68200</v>
      </c>
      <c r="CW118" s="8">
        <f>+'mobile model'!CW206</f>
        <v>72500</v>
      </c>
      <c r="CX118" s="8">
        <f>+'mobile model'!CX206</f>
        <v>277700</v>
      </c>
      <c r="CY118" s="8">
        <f>+'mobile model'!CY206</f>
        <v>60600</v>
      </c>
      <c r="CZ118" s="8">
        <f>+'mobile model'!CZ206</f>
        <v>64500</v>
      </c>
      <c r="DA118" s="8">
        <f>+'mobile model'!DA206</f>
        <v>62600</v>
      </c>
      <c r="DB118" s="8">
        <f>+'mobile model'!DB206</f>
        <v>80000</v>
      </c>
      <c r="DC118" s="8">
        <f>+'mobile model'!DC206</f>
        <v>267700</v>
      </c>
      <c r="DD118" s="8">
        <f>+'mobile model'!DD206</f>
        <v>68800</v>
      </c>
      <c r="DE118" s="8">
        <f>+'mobile model'!DE206</f>
        <v>73800</v>
      </c>
      <c r="DF118" s="8">
        <f>+'mobile model'!DF206</f>
        <v>75200</v>
      </c>
      <c r="DG118" s="8">
        <f>+'mobile model'!DG206</f>
        <v>91400</v>
      </c>
      <c r="DH118" s="8">
        <f>+'mobile model'!DH206</f>
        <v>309200</v>
      </c>
      <c r="DI118" s="8">
        <f>+'mobile model'!DI206</f>
        <v>79800</v>
      </c>
      <c r="DJ118" s="8">
        <f>+'mobile model'!DJ206</f>
        <v>70000</v>
      </c>
      <c r="DK118" s="8">
        <f>+'mobile model'!DK206</f>
        <v>70000</v>
      </c>
      <c r="DL118" s="8">
        <f>+'mobile model'!DL206</f>
        <v>101400</v>
      </c>
      <c r="DM118" s="8">
        <f>+'mobile model'!DM206</f>
        <v>321200</v>
      </c>
      <c r="DN118" s="8">
        <f>+'mobile model'!DN206</f>
        <v>79800</v>
      </c>
      <c r="DO118" s="8">
        <f>+'mobile model'!DO206</f>
        <v>70000</v>
      </c>
      <c r="DP118" s="8">
        <f>+'mobile model'!DP206</f>
        <v>70000</v>
      </c>
      <c r="DQ118" s="8">
        <f>+'mobile model'!DQ206</f>
        <v>101400</v>
      </c>
      <c r="DR118" s="8">
        <f>+'mobile model'!DR206</f>
        <v>321200</v>
      </c>
      <c r="DS118" s="8">
        <f>+'mobile model'!DS206</f>
        <v>79800</v>
      </c>
      <c r="DT118" s="8">
        <f>+'mobile model'!DT206</f>
        <v>70000</v>
      </c>
      <c r="DU118" s="8">
        <f>+'mobile model'!DU206</f>
        <v>70000</v>
      </c>
      <c r="DV118" s="8">
        <f>+'mobile model'!DV206</f>
        <v>101400</v>
      </c>
      <c r="DW118" s="8">
        <f>+'mobile model'!DW206</f>
        <v>321200</v>
      </c>
    </row>
    <row r="119" spans="1:127" s="8" customFormat="1">
      <c r="B119" s="21"/>
      <c r="C119" s="21" t="s">
        <v>601</v>
      </c>
      <c r="E119" s="21"/>
      <c r="F119" s="8" t="s">
        <v>1336</v>
      </c>
      <c r="I119" s="35"/>
      <c r="AZ119" s="8">
        <f>+'mobile model'!AZ207</f>
        <v>260500</v>
      </c>
      <c r="BA119" s="8">
        <f>+'mobile model'!BA207</f>
        <v>61200</v>
      </c>
      <c r="BB119" s="8">
        <f>+'mobile model'!BB207</f>
        <v>54500</v>
      </c>
      <c r="BC119" s="8">
        <f>+'mobile model'!BC207</f>
        <v>78500</v>
      </c>
      <c r="BD119" s="8">
        <f>+'mobile model'!BD207</f>
        <v>75600</v>
      </c>
      <c r="BE119" s="8">
        <f>+'mobile model'!BE207</f>
        <v>269800</v>
      </c>
      <c r="BF119" s="8">
        <f>+'mobile model'!BF207</f>
        <v>59700</v>
      </c>
      <c r="BG119" s="8">
        <f>+'mobile model'!BG207</f>
        <v>57600</v>
      </c>
      <c r="BH119" s="8">
        <f>+'mobile model'!BH207</f>
        <v>67100</v>
      </c>
      <c r="BI119" s="8">
        <f>+'mobile model'!BI207</f>
        <v>69300</v>
      </c>
      <c r="BJ119" s="8">
        <f>+'mobile model'!BJ207</f>
        <v>253700</v>
      </c>
      <c r="BK119" s="8">
        <f>+'mobile model'!BK207</f>
        <v>66200</v>
      </c>
      <c r="BL119" s="8">
        <f>+'mobile model'!BL207</f>
        <v>64800</v>
      </c>
      <c r="BM119" s="8">
        <f>+'mobile model'!BM207</f>
        <v>67300</v>
      </c>
      <c r="BN119" s="8">
        <f>+'mobile model'!BN207</f>
        <v>76400</v>
      </c>
      <c r="BO119" s="8">
        <f>+'mobile model'!BO207</f>
        <v>274660</v>
      </c>
      <c r="BP119" s="8">
        <f>+'mobile model'!BP207</f>
        <v>66000</v>
      </c>
      <c r="BQ119" s="8">
        <f>+'mobile model'!BQ207</f>
        <v>66700</v>
      </c>
      <c r="BR119" s="8">
        <f>+'mobile model'!BR207</f>
        <v>70000</v>
      </c>
      <c r="BS119" s="8">
        <f>+'mobile model'!BS207</f>
        <v>72800</v>
      </c>
      <c r="BT119" s="8">
        <f>+'mobile model'!BT207</f>
        <v>275469</v>
      </c>
      <c r="BU119" s="8">
        <f>+'mobile model'!BU207</f>
        <v>70032</v>
      </c>
      <c r="BV119" s="8">
        <f>+'mobile model'!BV207</f>
        <v>68512</v>
      </c>
      <c r="BW119" s="8">
        <f>+'mobile model'!BW207</f>
        <v>73334</v>
      </c>
      <c r="BX119" s="8">
        <f>+'mobile model'!BX207</f>
        <v>83689</v>
      </c>
      <c r="BY119" s="8">
        <f>+'mobile model'!BY207</f>
        <v>295567</v>
      </c>
      <c r="BZ119" s="8">
        <f>+'mobile model'!BZ207</f>
        <v>73882</v>
      </c>
      <c r="CA119" s="8">
        <f>+'mobile model'!CA207</f>
        <v>76335</v>
      </c>
      <c r="CB119" s="8">
        <f>+'mobile model'!CB207</f>
        <v>76756</v>
      </c>
      <c r="CC119" s="8">
        <f>+'mobile model'!CC207</f>
        <v>59781</v>
      </c>
      <c r="CD119" s="8">
        <f>+'mobile model'!CD207</f>
        <v>286754</v>
      </c>
      <c r="CE119" s="8">
        <f>+'mobile model'!CE207</f>
        <v>66786</v>
      </c>
      <c r="CF119" s="8">
        <f>+'mobile model'!CF207</f>
        <v>68700</v>
      </c>
      <c r="CG119" s="8">
        <f>+'mobile model'!CG207</f>
        <v>75114</v>
      </c>
      <c r="CH119" s="8">
        <f>+'mobile model'!CH207</f>
        <v>85600</v>
      </c>
      <c r="CI119" s="8">
        <f>+'mobile model'!CI207</f>
        <v>296200</v>
      </c>
      <c r="CJ119" s="8">
        <f>+'mobile model'!CJ207</f>
        <v>76600</v>
      </c>
      <c r="CK119" s="8">
        <f>+'mobile model'!CK207</f>
        <v>80200</v>
      </c>
      <c r="CL119" s="8">
        <f>+'mobile model'!CL207</f>
        <v>84900</v>
      </c>
      <c r="CM119" s="8">
        <f>+'mobile model'!CM207</f>
        <v>75661</v>
      </c>
      <c r="CN119" s="8">
        <f>+'mobile model'!CN207</f>
        <v>317300</v>
      </c>
      <c r="CO119" s="8">
        <f>+'mobile model'!CO207</f>
        <v>78000</v>
      </c>
      <c r="CP119" s="8">
        <f>+'mobile model'!CP207</f>
        <v>78200</v>
      </c>
      <c r="CQ119" s="8">
        <f>+'mobile model'!CQ207</f>
        <v>83700</v>
      </c>
      <c r="CR119" s="8">
        <f>+'mobile model'!CR207</f>
        <v>81000</v>
      </c>
      <c r="CS119" s="8">
        <f>+'mobile model'!CS207</f>
        <v>320800</v>
      </c>
      <c r="CT119" s="8">
        <f>+'mobile model'!CT207</f>
        <v>81600</v>
      </c>
      <c r="CU119" s="8">
        <f>+'mobile model'!CU207</f>
        <v>83900</v>
      </c>
      <c r="CV119" s="8">
        <f>+'mobile model'!CV207</f>
        <v>79000</v>
      </c>
      <c r="CW119" s="8">
        <f>+'mobile model'!CW207</f>
        <v>89800</v>
      </c>
      <c r="CX119" s="8">
        <f>+'mobile model'!CX207</f>
        <v>334200</v>
      </c>
      <c r="CY119" s="8">
        <f>+'mobile model'!CY207</f>
        <v>82100</v>
      </c>
      <c r="CZ119" s="8">
        <f>+'mobile model'!CZ207</f>
        <v>84200</v>
      </c>
      <c r="DA119" s="8">
        <f>+'mobile model'!DA207</f>
        <v>80900</v>
      </c>
      <c r="DB119" s="8">
        <f>+'mobile model'!DB207</f>
        <v>93400</v>
      </c>
      <c r="DC119" s="8">
        <f>+'mobile model'!DC207</f>
        <v>340600</v>
      </c>
      <c r="DD119" s="8">
        <f>+'mobile model'!DD207</f>
        <v>79600</v>
      </c>
      <c r="DE119" s="8">
        <f>+'mobile model'!DE207</f>
        <v>80800</v>
      </c>
      <c r="DF119" s="8">
        <f>+'mobile model'!DF207</f>
        <v>79900</v>
      </c>
      <c r="DG119" s="8">
        <f>+'mobile model'!DG207</f>
        <v>89400</v>
      </c>
      <c r="DH119" s="8">
        <f>+'mobile model'!DH207</f>
        <v>329700</v>
      </c>
      <c r="DI119" s="8">
        <f>+'mobile model'!DI207</f>
        <v>81400</v>
      </c>
      <c r="DJ119" s="8">
        <f>+'mobile model'!DJ207</f>
        <v>80000</v>
      </c>
      <c r="DK119" s="8">
        <f>+'mobile model'!DK207</f>
        <v>80000</v>
      </c>
      <c r="DL119" s="8">
        <f>+'mobile model'!DL207</f>
        <v>90000</v>
      </c>
      <c r="DM119" s="8">
        <f>+'mobile model'!DM207</f>
        <v>331400</v>
      </c>
      <c r="DN119" s="8">
        <f>+'mobile model'!DN207</f>
        <v>81400</v>
      </c>
      <c r="DO119" s="8">
        <f>+'mobile model'!DO207</f>
        <v>80000</v>
      </c>
      <c r="DP119" s="8">
        <f>+'mobile model'!DP207</f>
        <v>80000</v>
      </c>
      <c r="DQ119" s="8">
        <f>+'mobile model'!DQ207</f>
        <v>90000</v>
      </c>
      <c r="DR119" s="8">
        <f>+'mobile model'!DR207</f>
        <v>331400</v>
      </c>
      <c r="DS119" s="8">
        <f>+'mobile model'!DS207</f>
        <v>81400</v>
      </c>
      <c r="DT119" s="8">
        <f>+'mobile model'!DT207</f>
        <v>80000</v>
      </c>
      <c r="DU119" s="8">
        <f>+'mobile model'!DU207</f>
        <v>80000</v>
      </c>
      <c r="DV119" s="8">
        <f>+'mobile model'!DV207</f>
        <v>90000</v>
      </c>
      <c r="DW119" s="8">
        <f>+'mobile model'!DW207</f>
        <v>331400</v>
      </c>
    </row>
    <row r="120" spans="1:127" s="8" customFormat="1">
      <c r="B120" s="21"/>
      <c r="C120" s="21" t="s">
        <v>933</v>
      </c>
      <c r="E120" s="21"/>
      <c r="F120" s="8" t="s">
        <v>1337</v>
      </c>
      <c r="I120" s="35"/>
      <c r="AZ120" s="8">
        <f>+'mobile model'!AZ208</f>
        <v>100500</v>
      </c>
      <c r="BA120" s="8">
        <f>+'mobile model'!BA208</f>
        <v>21200</v>
      </c>
      <c r="BB120" s="8">
        <f>+'mobile model'!BB208</f>
        <v>29800</v>
      </c>
      <c r="BC120" s="8">
        <f>+'mobile model'!BC208</f>
        <v>29000</v>
      </c>
      <c r="BD120" s="8">
        <f>+'mobile model'!BD208</f>
        <v>29000</v>
      </c>
      <c r="BE120" s="8">
        <f>+'mobile model'!BE208</f>
        <v>109000</v>
      </c>
      <c r="BF120" s="8">
        <f>+'mobile model'!BF208</f>
        <v>28100</v>
      </c>
      <c r="BG120" s="8">
        <f>+'mobile model'!BG208</f>
        <v>29400</v>
      </c>
      <c r="BH120" s="8">
        <f>+'mobile model'!BH208</f>
        <v>29800</v>
      </c>
      <c r="BI120" s="8">
        <f>+'mobile model'!BI208</f>
        <v>14000</v>
      </c>
      <c r="BJ120" s="8">
        <f>+'mobile model'!BJ208</f>
        <v>101300</v>
      </c>
      <c r="BK120" s="8">
        <f>+'mobile model'!BK208</f>
        <v>25800</v>
      </c>
      <c r="BL120" s="8">
        <f>+'mobile model'!BL208</f>
        <v>24900</v>
      </c>
      <c r="BM120" s="8">
        <f>+'mobile model'!BM208</f>
        <v>28100</v>
      </c>
      <c r="BN120" s="8">
        <f>+'mobile model'!BN208</f>
        <v>34200</v>
      </c>
      <c r="BO120" s="8">
        <f>+'mobile model'!BO208</f>
        <v>112952</v>
      </c>
      <c r="BP120" s="8">
        <f>+'mobile model'!BP208</f>
        <v>35800</v>
      </c>
      <c r="BQ120" s="8">
        <f>+'mobile model'!BQ208</f>
        <v>37200</v>
      </c>
      <c r="BR120" s="8">
        <f>+'mobile model'!BR208</f>
        <v>43200</v>
      </c>
      <c r="BS120" s="8">
        <f>+'mobile model'!BS208</f>
        <v>42300</v>
      </c>
      <c r="BT120" s="8">
        <f>+'mobile model'!BT208</f>
        <v>158473</v>
      </c>
      <c r="BU120" s="8">
        <f>+'mobile model'!BU208</f>
        <v>35754</v>
      </c>
      <c r="BV120" s="8">
        <f>+'mobile model'!BV208</f>
        <v>50073</v>
      </c>
      <c r="BW120" s="8">
        <f>+'mobile model'!BW208</f>
        <v>73656</v>
      </c>
      <c r="BX120" s="8">
        <f>+'mobile model'!BX208</f>
        <v>50785</v>
      </c>
      <c r="BY120" s="8">
        <f>+'mobile model'!BY208</f>
        <v>210268</v>
      </c>
      <c r="BZ120" s="8">
        <f>+'mobile model'!BZ208</f>
        <v>60654</v>
      </c>
      <c r="CA120" s="8">
        <f>+'mobile model'!CA208</f>
        <v>138</v>
      </c>
      <c r="CB120" s="8">
        <f>+'mobile model'!CB208</f>
        <v>44843</v>
      </c>
      <c r="CC120" s="8">
        <f>+'mobile model'!CC208</f>
        <v>68579</v>
      </c>
      <c r="CD120" s="8">
        <f>+'mobile model'!CD208</f>
        <v>174214</v>
      </c>
      <c r="CE120" s="8">
        <f>+'mobile model'!CE208</f>
        <v>33394</v>
      </c>
      <c r="CF120" s="8">
        <f>+'mobile model'!CF208</f>
        <v>31500</v>
      </c>
      <c r="CG120" s="8">
        <f>+'mobile model'!CG208</f>
        <v>20006</v>
      </c>
      <c r="CH120" s="8">
        <f>+'mobile model'!CH208</f>
        <v>26800</v>
      </c>
      <c r="CI120" s="8">
        <f>+'mobile model'!CI208</f>
        <v>111700</v>
      </c>
      <c r="CJ120" s="8">
        <f>+'mobile model'!CJ208</f>
        <v>22500</v>
      </c>
      <c r="CK120" s="8">
        <f>+'mobile model'!CK208</f>
        <v>31000</v>
      </c>
      <c r="CL120" s="8">
        <f>+'mobile model'!CL208</f>
        <v>30800</v>
      </c>
      <c r="CM120" s="8">
        <f>+'mobile model'!CM208</f>
        <v>26700</v>
      </c>
      <c r="CN120" s="8">
        <f>+'mobile model'!CN208</f>
        <v>111000</v>
      </c>
      <c r="CO120" s="8">
        <f>+'mobile model'!CO208</f>
        <v>29100</v>
      </c>
      <c r="CP120" s="8">
        <f>+'mobile model'!CP208</f>
        <v>35500</v>
      </c>
      <c r="CQ120" s="8">
        <f>+'mobile model'!CQ208</f>
        <v>22100</v>
      </c>
      <c r="CR120" s="8">
        <f>+'mobile model'!CR208</f>
        <v>5400</v>
      </c>
      <c r="CS120" s="8">
        <f>+'mobile model'!CS208</f>
        <v>92100</v>
      </c>
      <c r="CT120" s="8">
        <f>+'mobile model'!CT208</f>
        <v>21100</v>
      </c>
      <c r="CU120" s="8">
        <f>+'mobile model'!CU208</f>
        <v>24900</v>
      </c>
      <c r="CV120" s="8">
        <f>+'mobile model'!CV208</f>
        <v>23300</v>
      </c>
      <c r="CW120" s="8">
        <f>+'mobile model'!CW208</f>
        <v>22400</v>
      </c>
      <c r="CX120" s="8">
        <f>+'mobile model'!CX208</f>
        <v>91700</v>
      </c>
      <c r="CY120" s="8">
        <f>+'mobile model'!CY208</f>
        <v>17400</v>
      </c>
      <c r="CZ120" s="8">
        <f>+'mobile model'!CZ208</f>
        <v>22800</v>
      </c>
      <c r="DA120" s="8">
        <f>+'mobile model'!DA208</f>
        <v>10900</v>
      </c>
      <c r="DB120" s="8">
        <f>+'mobile model'!DB208</f>
        <v>16500</v>
      </c>
      <c r="DC120" s="8">
        <f>+'mobile model'!DC208</f>
        <v>67600</v>
      </c>
      <c r="DD120" s="8">
        <f>+'mobile model'!DD208</f>
        <v>15900</v>
      </c>
      <c r="DE120" s="8">
        <f>+'mobile model'!DE208</f>
        <v>16000</v>
      </c>
      <c r="DF120" s="8">
        <f>+'mobile model'!DF208</f>
        <v>12700</v>
      </c>
      <c r="DG120" s="8">
        <f>+'mobile model'!DG208</f>
        <v>43500</v>
      </c>
      <c r="DH120" s="8">
        <f>+'mobile model'!DH208</f>
        <v>88100</v>
      </c>
      <c r="DI120" s="8">
        <f>+'mobile model'!DI208</f>
        <v>23700</v>
      </c>
      <c r="DJ120" s="8">
        <f>+'mobile model'!DJ208</f>
        <v>30000</v>
      </c>
      <c r="DK120" s="8">
        <f>+'mobile model'!DK208</f>
        <v>30000</v>
      </c>
      <c r="DL120" s="8">
        <f>+'mobile model'!DL208</f>
        <v>40000</v>
      </c>
      <c r="DM120" s="8">
        <f>+'mobile model'!DM208</f>
        <v>123700</v>
      </c>
      <c r="DN120" s="8">
        <f>+'mobile model'!DN208</f>
        <v>35000</v>
      </c>
      <c r="DO120" s="8">
        <f>+'mobile model'!DO208</f>
        <v>35000</v>
      </c>
      <c r="DP120" s="8">
        <f>+'mobile model'!DP208</f>
        <v>35000</v>
      </c>
      <c r="DQ120" s="8">
        <f>+'mobile model'!DQ208</f>
        <v>35000</v>
      </c>
      <c r="DR120" s="8">
        <f>+'mobile model'!DR208</f>
        <v>140000</v>
      </c>
      <c r="DS120" s="8">
        <f>+'mobile model'!DS208</f>
        <v>35000</v>
      </c>
      <c r="DT120" s="8">
        <f>+'mobile model'!DT208</f>
        <v>35000</v>
      </c>
      <c r="DU120" s="8">
        <f>+'mobile model'!DU208</f>
        <v>35000</v>
      </c>
      <c r="DV120" s="8">
        <f>+'mobile model'!DV208</f>
        <v>35000</v>
      </c>
      <c r="DW120" s="8">
        <f>+'mobile model'!DW208</f>
        <v>140000</v>
      </c>
    </row>
    <row r="121" spans="1:127" s="8" customFormat="1">
      <c r="B121" s="21"/>
      <c r="C121" s="21" t="s">
        <v>934</v>
      </c>
      <c r="E121" s="21"/>
      <c r="F121" s="8" t="s">
        <v>387</v>
      </c>
      <c r="I121" s="35"/>
      <c r="AZ121" s="8">
        <f>+'mobile model'!AZ209</f>
        <v>18000</v>
      </c>
      <c r="BA121" s="8">
        <f>+'mobile model'!BA209</f>
        <v>4200</v>
      </c>
      <c r="BB121" s="8">
        <f>+'mobile model'!BB209</f>
        <v>4100</v>
      </c>
      <c r="BC121" s="8">
        <f>+'mobile model'!BC209</f>
        <v>4200</v>
      </c>
      <c r="BD121" s="8">
        <f>+'mobile model'!BD209</f>
        <v>16700</v>
      </c>
      <c r="BE121" s="8">
        <f>+'mobile model'!BE209</f>
        <v>29200</v>
      </c>
      <c r="BF121" s="8">
        <f>+'mobile model'!BF209</f>
        <v>4100</v>
      </c>
      <c r="BG121" s="8">
        <f>+'mobile model'!BG209</f>
        <v>4000</v>
      </c>
      <c r="BH121" s="8">
        <f>+'mobile model'!BH209</f>
        <v>4100</v>
      </c>
      <c r="BI121" s="8">
        <f>+'mobile model'!BI209</f>
        <v>4100</v>
      </c>
      <c r="BJ121" s="8">
        <f>+'mobile model'!BJ209</f>
        <v>16300</v>
      </c>
      <c r="BK121" s="8">
        <f>+'mobile model'!BK209</f>
        <v>4100</v>
      </c>
      <c r="BL121" s="8">
        <f>+'mobile model'!BL209</f>
        <v>4100</v>
      </c>
      <c r="BM121" s="8">
        <f>+'mobile model'!BM209</f>
        <v>4100</v>
      </c>
      <c r="BN121" s="8">
        <f>+'mobile model'!BN209</f>
        <v>4200</v>
      </c>
      <c r="BO121" s="8">
        <f>+'mobile model'!BO209</f>
        <v>16451</v>
      </c>
      <c r="BP121" s="8">
        <f>+'mobile model'!BP209</f>
        <v>4200</v>
      </c>
      <c r="BQ121" s="8">
        <f>+'mobile model'!BQ209</f>
        <v>4300</v>
      </c>
      <c r="BR121" s="8">
        <f>+'mobile model'!BR209</f>
        <v>4200</v>
      </c>
      <c r="BS121" s="8">
        <f>+'mobile model'!BS209</f>
        <v>4300</v>
      </c>
      <c r="BT121" s="8">
        <f>+'mobile model'!BT209</f>
        <v>16996</v>
      </c>
      <c r="BU121" s="8">
        <f>+'mobile model'!BU209</f>
        <v>4400</v>
      </c>
      <c r="BV121" s="8">
        <f>+'mobile model'!BV209</f>
        <v>4400</v>
      </c>
      <c r="BW121" s="8">
        <f>+'mobile model'!BW209</f>
        <v>4400</v>
      </c>
      <c r="BX121" s="8">
        <f>+'mobile model'!BX209</f>
        <v>4400</v>
      </c>
      <c r="BY121" s="8">
        <f>+'mobile model'!BY209</f>
        <v>17600</v>
      </c>
      <c r="BZ121" s="8">
        <f>+'mobile model'!BZ209</f>
        <v>4436</v>
      </c>
      <c r="CA121" s="8">
        <f>+'mobile model'!CA209</f>
        <v>4436</v>
      </c>
      <c r="CB121" s="8">
        <f>+'mobile model'!CB209</f>
        <v>4436</v>
      </c>
      <c r="CC121" s="8">
        <f>+'mobile model'!CC209</f>
        <v>4436</v>
      </c>
      <c r="CD121" s="8">
        <f>+'mobile model'!CD209</f>
        <v>17743</v>
      </c>
      <c r="CE121" s="8">
        <f>+'mobile model'!CE209</f>
        <v>4259</v>
      </c>
      <c r="CF121" s="8">
        <f>+'mobile model'!CF209</f>
        <v>4300</v>
      </c>
      <c r="CG121" s="8">
        <f>+'mobile model'!CG209</f>
        <v>4241</v>
      </c>
      <c r="CH121" s="8">
        <f>+'mobile model'!CH209</f>
        <v>4300</v>
      </c>
      <c r="CI121" s="8">
        <f>+'mobile model'!CI209</f>
        <v>17000</v>
      </c>
      <c r="CJ121" s="8">
        <f>+'mobile model'!CJ209</f>
        <v>4300</v>
      </c>
      <c r="CK121" s="8">
        <f>+'mobile model'!CK209</f>
        <v>4300</v>
      </c>
      <c r="CL121" s="8">
        <f>+'mobile model'!CL209</f>
        <v>4400</v>
      </c>
      <c r="CM121" s="8">
        <f>+'mobile model'!CM209</f>
        <v>4344</v>
      </c>
      <c r="CN121" s="8">
        <f>+'mobile model'!CN209</f>
        <v>17400</v>
      </c>
      <c r="CO121" s="8">
        <f>+'mobile model'!CO209</f>
        <v>4300</v>
      </c>
      <c r="CP121" s="8">
        <f>+'mobile model'!CP209</f>
        <v>4300</v>
      </c>
      <c r="CQ121" s="8">
        <f>+'mobile model'!CQ209</f>
        <v>4300</v>
      </c>
      <c r="CR121" s="8">
        <f>+'mobile model'!CR209</f>
        <v>4300</v>
      </c>
      <c r="CS121" s="8">
        <f>+'mobile model'!CS209</f>
        <v>17300</v>
      </c>
      <c r="CT121" s="8">
        <f>+'mobile model'!CT209</f>
        <v>4400</v>
      </c>
      <c r="CU121" s="8">
        <f>+'mobile model'!CU209</f>
        <v>4400</v>
      </c>
      <c r="CV121" s="8">
        <f>+'mobile model'!CV209</f>
        <v>4400</v>
      </c>
      <c r="CW121" s="8">
        <f>+'mobile model'!CW209</f>
        <v>4400</v>
      </c>
      <c r="CX121" s="8">
        <f>+'mobile model'!CX209</f>
        <v>17500</v>
      </c>
      <c r="CY121" s="8">
        <f>+'mobile model'!CY209</f>
        <v>4400</v>
      </c>
      <c r="CZ121" s="8">
        <f>+'mobile model'!CZ209</f>
        <v>4400</v>
      </c>
      <c r="DA121" s="8">
        <f>+'mobile model'!DA209</f>
        <v>4400</v>
      </c>
      <c r="DB121" s="8">
        <f>+'mobile model'!DB209</f>
        <v>4400</v>
      </c>
      <c r="DC121" s="8">
        <f>+'mobile model'!DC209</f>
        <v>17600</v>
      </c>
      <c r="DD121" s="8">
        <f>+'mobile model'!DD209</f>
        <v>4500</v>
      </c>
      <c r="DE121" s="8">
        <f>+'mobile model'!DE209</f>
        <v>4500</v>
      </c>
      <c r="DF121" s="8">
        <f>+'mobile model'!DF209</f>
        <v>4500</v>
      </c>
      <c r="DG121" s="8">
        <f>+'mobile model'!DG209</f>
        <v>4500</v>
      </c>
      <c r="DH121" s="8">
        <f>+'mobile model'!DH209</f>
        <v>18000</v>
      </c>
      <c r="DI121" s="8">
        <f>+'mobile model'!DI209</f>
        <v>5500</v>
      </c>
      <c r="DJ121" s="8">
        <f>+'mobile model'!DJ209</f>
        <v>4500</v>
      </c>
      <c r="DK121" s="8">
        <f>+'mobile model'!DK209</f>
        <v>4500</v>
      </c>
      <c r="DL121" s="8">
        <f>+'mobile model'!DL209</f>
        <v>4500</v>
      </c>
      <c r="DM121" s="8">
        <f>+'mobile model'!DM209</f>
        <v>19000</v>
      </c>
      <c r="DN121" s="8">
        <f>+'mobile model'!DN209</f>
        <v>4500</v>
      </c>
      <c r="DO121" s="8">
        <f>+'mobile model'!DO209</f>
        <v>4500</v>
      </c>
      <c r="DP121" s="8">
        <f>+'mobile model'!DP209</f>
        <v>4500</v>
      </c>
      <c r="DQ121" s="8">
        <f>+'mobile model'!DQ209</f>
        <v>4500</v>
      </c>
      <c r="DR121" s="8">
        <f>+'mobile model'!DR209</f>
        <v>18000</v>
      </c>
      <c r="DS121" s="8">
        <f>+'mobile model'!DS209</f>
        <v>4500</v>
      </c>
      <c r="DT121" s="8">
        <f>+'mobile model'!DT209</f>
        <v>4500</v>
      </c>
      <c r="DU121" s="8">
        <f>+'mobile model'!DU209</f>
        <v>4500</v>
      </c>
      <c r="DV121" s="8">
        <f>+'mobile model'!DV209</f>
        <v>4500</v>
      </c>
      <c r="DW121" s="8">
        <f>+'mobile model'!DW209</f>
        <v>18000</v>
      </c>
    </row>
    <row r="122" spans="1:127" s="8" customFormat="1">
      <c r="B122" s="21"/>
      <c r="C122" s="21" t="s">
        <v>935</v>
      </c>
      <c r="E122" s="21"/>
      <c r="F122" s="8" t="s">
        <v>1083</v>
      </c>
      <c r="I122" s="35"/>
      <c r="AZ122" s="8">
        <f>+'mobile model'!AZ182</f>
        <v>65500</v>
      </c>
      <c r="BA122" s="8">
        <f>+'mobile model'!BA182</f>
        <v>2800</v>
      </c>
      <c r="BB122" s="8">
        <f>+'mobile model'!BB182</f>
        <v>9000</v>
      </c>
      <c r="BC122" s="8">
        <f>+'mobile model'!BC182</f>
        <v>14500</v>
      </c>
      <c r="BD122" s="8">
        <f>+'mobile model'!BD182</f>
        <v>28400</v>
      </c>
      <c r="BE122" s="8">
        <f>+'mobile model'!BE182</f>
        <v>54700</v>
      </c>
      <c r="BF122" s="8">
        <f>+'mobile model'!BF182</f>
        <v>4300</v>
      </c>
      <c r="BG122" s="8">
        <f>+'mobile model'!BG182</f>
        <v>13800</v>
      </c>
      <c r="BH122" s="8">
        <f>+'mobile model'!BH182</f>
        <v>17400</v>
      </c>
      <c r="BI122" s="8">
        <f>+'mobile model'!BI182</f>
        <v>37600</v>
      </c>
      <c r="BJ122" s="8">
        <f>+'mobile model'!BJ182</f>
        <v>73100</v>
      </c>
      <c r="BK122" s="8">
        <f>+'mobile model'!BK182</f>
        <v>7600</v>
      </c>
      <c r="BL122" s="8">
        <f>+'mobile model'!BL182</f>
        <v>17400</v>
      </c>
      <c r="BM122" s="8">
        <f>+'mobile model'!BM182</f>
        <v>18500</v>
      </c>
      <c r="BN122" s="8">
        <f>+'mobile model'!BN182</f>
        <v>31900</v>
      </c>
      <c r="BO122" s="8">
        <f>+'mobile model'!BO182</f>
        <v>75400</v>
      </c>
      <c r="BP122" s="8">
        <f>+'mobile model'!BP182</f>
        <v>6000</v>
      </c>
      <c r="BQ122" s="8">
        <f>+'mobile model'!BQ182</f>
        <v>12700</v>
      </c>
      <c r="BR122" s="8">
        <f>+'mobile model'!BR182</f>
        <v>16700</v>
      </c>
      <c r="BS122" s="8">
        <f>+'mobile model'!BS182</f>
        <v>34300</v>
      </c>
      <c r="BT122" s="8">
        <f>+'mobile model'!BT182</f>
        <v>69700</v>
      </c>
      <c r="BU122" s="8">
        <f>+'mobile model'!BU182</f>
        <v>8300</v>
      </c>
      <c r="BV122" s="8">
        <f>+'mobile model'!BV182</f>
        <v>10400</v>
      </c>
      <c r="BW122" s="8">
        <f>+'mobile model'!BW182</f>
        <v>11800</v>
      </c>
      <c r="BX122" s="8">
        <f>+'mobile model'!BX182</f>
        <v>16500</v>
      </c>
      <c r="BY122" s="8">
        <f>+'mobile model'!BY182</f>
        <v>47000</v>
      </c>
      <c r="BZ122" s="8">
        <f>+'mobile model'!BZ182</f>
        <v>5500</v>
      </c>
      <c r="CA122" s="8">
        <f>+'mobile model'!CA182</f>
        <v>7100</v>
      </c>
      <c r="CB122" s="8">
        <f>+'mobile model'!CB182</f>
        <v>10500</v>
      </c>
      <c r="CC122" s="8">
        <f>+'mobile model'!CC182</f>
        <v>21200</v>
      </c>
      <c r="CD122" s="8">
        <f>+'mobile model'!CD182</f>
        <v>44300</v>
      </c>
      <c r="CE122" s="8">
        <f>+'mobile model'!CE182</f>
        <v>4900</v>
      </c>
      <c r="CF122" s="8">
        <f>+'mobile model'!CF182</f>
        <v>6700</v>
      </c>
      <c r="CG122" s="8">
        <f>+'mobile model'!CG182</f>
        <v>9400</v>
      </c>
      <c r="CH122" s="8">
        <f>+'mobile model'!CH182</f>
        <v>19300</v>
      </c>
      <c r="CI122" s="8">
        <f>+'mobile model'!CI182</f>
        <v>40300</v>
      </c>
      <c r="CJ122" s="8">
        <f>+'mobile model'!CJ182</f>
        <v>9700</v>
      </c>
      <c r="CK122" s="8">
        <f>+'mobile model'!CK182</f>
        <v>12800</v>
      </c>
      <c r="CL122" s="8">
        <f>+'mobile model'!CL182</f>
        <v>17300</v>
      </c>
      <c r="CM122" s="8">
        <f>+'mobile model'!CM182</f>
        <v>24400</v>
      </c>
      <c r="CN122" s="8">
        <f>+'mobile model'!CN182</f>
        <v>64200</v>
      </c>
      <c r="CO122" s="8">
        <f>+'mobile model'!CO182</f>
        <v>14100</v>
      </c>
      <c r="CP122" s="8">
        <f>+'mobile model'!CP182</f>
        <v>18000</v>
      </c>
      <c r="CQ122" s="8">
        <f>+'mobile model'!CQ182</f>
        <v>15500</v>
      </c>
      <c r="CR122" s="8">
        <f>+'mobile model'!CR182</f>
        <v>17800</v>
      </c>
      <c r="CS122" s="8">
        <f>+'mobile model'!CS182</f>
        <v>65400</v>
      </c>
      <c r="CT122" s="8">
        <f>+'mobile model'!CT182</f>
        <v>16200</v>
      </c>
      <c r="CU122" s="8">
        <f>+'mobile model'!CU182</f>
        <v>17400</v>
      </c>
      <c r="CV122" s="8">
        <f>+'mobile model'!CV182</f>
        <v>15600</v>
      </c>
      <c r="CW122" s="8">
        <f>+'mobile model'!CW182</f>
        <v>20300</v>
      </c>
      <c r="CX122" s="8">
        <f>+'mobile model'!CX182</f>
        <v>69500</v>
      </c>
      <c r="CY122" s="8">
        <f>+'mobile model'!CY182</f>
        <v>11300</v>
      </c>
      <c r="CZ122" s="8">
        <f>+'mobile model'!CZ182</f>
        <v>11200</v>
      </c>
      <c r="DA122" s="8">
        <f>+'mobile model'!DA182</f>
        <v>12200</v>
      </c>
      <c r="DB122" s="8">
        <f>+'mobile model'!DB182</f>
        <v>34100</v>
      </c>
      <c r="DC122" s="8">
        <f>+'mobile model'!DC182</f>
        <v>68800</v>
      </c>
      <c r="DD122" s="8">
        <f>+'mobile model'!DD182</f>
        <v>7900</v>
      </c>
      <c r="DE122" s="8">
        <f>+'mobile model'!DE182</f>
        <v>16900</v>
      </c>
      <c r="DF122" s="8">
        <f>+'mobile model'!DF182</f>
        <v>16500</v>
      </c>
      <c r="DG122" s="8">
        <f>+'mobile model'!DG182</f>
        <v>38300</v>
      </c>
      <c r="DH122" s="8">
        <f>+'mobile model'!DH182</f>
        <v>79600</v>
      </c>
      <c r="DI122" s="8">
        <f>+'mobile model'!DI182</f>
        <v>12400</v>
      </c>
      <c r="DJ122" s="8">
        <f>+'mobile model'!DJ182</f>
        <v>16000</v>
      </c>
      <c r="DK122" s="8">
        <f>+'mobile model'!DK182</f>
        <v>10000</v>
      </c>
      <c r="DL122" s="8">
        <f>+'mobile model'!DL182</f>
        <v>30000</v>
      </c>
      <c r="DM122" s="8">
        <f>+'mobile model'!DM182</f>
        <v>68400</v>
      </c>
      <c r="DN122" s="8">
        <f>+'mobile model'!DN182</f>
        <v>10000</v>
      </c>
      <c r="DO122" s="8">
        <f>+'mobile model'!DO182</f>
        <v>10000</v>
      </c>
      <c r="DP122" s="8">
        <f>+'mobile model'!DP182</f>
        <v>10000</v>
      </c>
      <c r="DQ122" s="8">
        <f>+'mobile model'!DQ182</f>
        <v>30000</v>
      </c>
      <c r="DR122" s="8">
        <f>+'mobile model'!DR182</f>
        <v>60000</v>
      </c>
      <c r="DS122" s="8">
        <f>+'mobile model'!DS182</f>
        <v>10000</v>
      </c>
      <c r="DT122" s="8">
        <f>+'mobile model'!DT182</f>
        <v>10000</v>
      </c>
      <c r="DU122" s="8">
        <f>+'mobile model'!DU182</f>
        <v>10000</v>
      </c>
      <c r="DV122" s="8">
        <f>+'mobile model'!DV182</f>
        <v>30000</v>
      </c>
      <c r="DW122" s="8">
        <f>+'mobile model'!DW182</f>
        <v>60000</v>
      </c>
    </row>
    <row r="123" spans="1:127" s="8" customFormat="1">
      <c r="B123" s="21"/>
      <c r="C123" s="21" t="s">
        <v>936</v>
      </c>
      <c r="E123" s="21"/>
      <c r="F123" s="8" t="s">
        <v>1082</v>
      </c>
      <c r="I123" s="35"/>
      <c r="AZ123" s="8">
        <f>+'mobile model'!AZ183</f>
        <v>735400</v>
      </c>
      <c r="BA123" s="8">
        <f>+'mobile model'!BA183</f>
        <v>165300</v>
      </c>
      <c r="BB123" s="8">
        <f>+'mobile model'!BB183</f>
        <v>173800</v>
      </c>
      <c r="BC123" s="8">
        <f>+'mobile model'!BC183</f>
        <v>192900</v>
      </c>
      <c r="BD123" s="8">
        <f>+'mobile model'!BD183</f>
        <v>205066</v>
      </c>
      <c r="BE123" s="8">
        <f>+'mobile model'!BE183</f>
        <v>737066</v>
      </c>
      <c r="BF123" s="8">
        <f>+'mobile model'!BF183</f>
        <v>169300</v>
      </c>
      <c r="BG123" s="8">
        <f>+'mobile model'!BG183</f>
        <v>178400</v>
      </c>
      <c r="BH123" s="8">
        <f>+'mobile model'!BH183</f>
        <v>189700</v>
      </c>
      <c r="BI123" s="8">
        <f>+'mobile model'!BI183</f>
        <v>207938</v>
      </c>
      <c r="BJ123" s="8">
        <f>+'mobile model'!BJ183</f>
        <v>745338</v>
      </c>
      <c r="BK123" s="8">
        <f>+'mobile model'!BK183</f>
        <v>177100</v>
      </c>
      <c r="BL123" s="8">
        <f>+'mobile model'!BL183</f>
        <v>187200</v>
      </c>
      <c r="BM123" s="8">
        <f>+'mobile model'!BM183</f>
        <v>193700</v>
      </c>
      <c r="BN123" s="8">
        <f>+'mobile model'!BN183</f>
        <v>218425</v>
      </c>
      <c r="BO123" s="8">
        <f>+'mobile model'!BO183</f>
        <v>776425</v>
      </c>
      <c r="BP123" s="8">
        <f>+'mobile model'!BP183</f>
        <v>168500</v>
      </c>
      <c r="BQ123" s="8">
        <f>+'mobile model'!BQ183</f>
        <v>179900</v>
      </c>
      <c r="BR123" s="8">
        <f>+'mobile model'!BR183</f>
        <v>233900</v>
      </c>
      <c r="BS123" s="8">
        <f>+'mobile model'!BS183</f>
        <v>221900</v>
      </c>
      <c r="BT123" s="8">
        <f>+'mobile model'!BT183</f>
        <v>804200</v>
      </c>
      <c r="BU123" s="8">
        <f>+'mobile model'!BU183</f>
        <v>169000</v>
      </c>
      <c r="BV123" s="8">
        <f>+'mobile model'!BV183</f>
        <v>168800</v>
      </c>
      <c r="BW123" s="8">
        <f>+'mobile model'!BW183</f>
        <v>173700</v>
      </c>
      <c r="BX123" s="8">
        <f>+'mobile model'!BX183</f>
        <v>189600</v>
      </c>
      <c r="BY123" s="8">
        <f>+'mobile model'!BY183</f>
        <v>701100</v>
      </c>
      <c r="BZ123" s="8">
        <f>+'mobile model'!BZ183</f>
        <v>158100</v>
      </c>
      <c r="CA123" s="8">
        <f>+'mobile model'!CA183</f>
        <v>163900</v>
      </c>
      <c r="CB123" s="8">
        <f>+'mobile model'!CB183</f>
        <v>174100</v>
      </c>
      <c r="CC123" s="8">
        <f>+'mobile model'!CC183</f>
        <v>197000</v>
      </c>
      <c r="CD123" s="8">
        <f>+'mobile model'!CD183</f>
        <v>693100</v>
      </c>
      <c r="CE123" s="8">
        <f>+'mobile model'!CE183</f>
        <v>155800</v>
      </c>
      <c r="CF123" s="8">
        <f>+'mobile model'!CF183</f>
        <v>162600</v>
      </c>
      <c r="CG123" s="8">
        <f>+'mobile model'!CG183</f>
        <v>170200</v>
      </c>
      <c r="CH123" s="8">
        <f>+'mobile model'!CH183</f>
        <v>196200</v>
      </c>
      <c r="CI123" s="8">
        <f>+'mobile model'!CI183</f>
        <v>684800</v>
      </c>
      <c r="CJ123" s="8">
        <f>+'mobile model'!CJ183</f>
        <v>157500</v>
      </c>
      <c r="CK123" s="8">
        <f>+'mobile model'!CK183</f>
        <v>166700</v>
      </c>
      <c r="CL123" s="8">
        <f>+'mobile model'!CL183</f>
        <v>176300</v>
      </c>
      <c r="CM123" s="8">
        <f>+'mobile model'!CM183</f>
        <v>199700</v>
      </c>
      <c r="CN123" s="8">
        <f>+'mobile model'!CN183</f>
        <v>700200</v>
      </c>
      <c r="CO123" s="8">
        <f>+'mobile model'!CO183</f>
        <v>166600</v>
      </c>
      <c r="CP123" s="8">
        <f>+'mobile model'!CP183</f>
        <v>172500</v>
      </c>
      <c r="CQ123" s="8">
        <f>+'mobile model'!CQ183</f>
        <v>182700</v>
      </c>
      <c r="CR123" s="8">
        <f>+'mobile model'!CR183</f>
        <v>196900</v>
      </c>
      <c r="CS123" s="8">
        <f>+'mobile model'!CS183</f>
        <v>718700</v>
      </c>
      <c r="CT123" s="8">
        <f>+'mobile model'!CT183</f>
        <v>167200</v>
      </c>
      <c r="CU123" s="8">
        <f>+'mobile model'!CU183</f>
        <v>156200</v>
      </c>
      <c r="CV123" s="8">
        <f>+'mobile model'!CV183</f>
        <v>163500</v>
      </c>
      <c r="CW123" s="8">
        <f>+'mobile model'!CW183</f>
        <v>172900</v>
      </c>
      <c r="CX123" s="8">
        <f>+'mobile model'!CX183</f>
        <v>659800</v>
      </c>
      <c r="CY123" s="8">
        <f>+'mobile model'!CY183</f>
        <v>145600</v>
      </c>
      <c r="CZ123" s="8">
        <f>+'mobile model'!CZ183</f>
        <v>151500</v>
      </c>
      <c r="DA123" s="8">
        <f>+'mobile model'!DA183</f>
        <v>160000</v>
      </c>
      <c r="DB123" s="8">
        <f>+'mobile model'!DB183</f>
        <v>168800</v>
      </c>
      <c r="DC123" s="8">
        <f>+'mobile model'!DC183</f>
        <v>625900</v>
      </c>
      <c r="DD123" s="8">
        <f>+'mobile model'!DD183</f>
        <v>109700</v>
      </c>
      <c r="DE123" s="8">
        <f>+'mobile model'!DE183</f>
        <v>110800</v>
      </c>
      <c r="DF123" s="8">
        <f>+'mobile model'!DF183</f>
        <v>113900</v>
      </c>
      <c r="DG123" s="8">
        <f>+'mobile model'!DG183</f>
        <v>117900</v>
      </c>
      <c r="DH123" s="8">
        <f>+'mobile model'!DH183</f>
        <v>452300</v>
      </c>
      <c r="DI123" s="8">
        <f>+'mobile model'!DI183</f>
        <v>119000</v>
      </c>
      <c r="DJ123" s="8">
        <f>+'mobile model'!DJ183</f>
        <v>121000</v>
      </c>
      <c r="DK123" s="8">
        <f>+'mobile model'!DK183</f>
        <v>123931.70833333333</v>
      </c>
      <c r="DL123" s="8">
        <f>+'mobile model'!DL183</f>
        <v>124559.55381944444</v>
      </c>
      <c r="DM123" s="8">
        <f>+'mobile model'!DM183</f>
        <v>488491.26215277775</v>
      </c>
      <c r="DN123" s="8">
        <f>+'mobile model'!DN183</f>
        <v>114890.40574363426</v>
      </c>
      <c r="DO123" s="8">
        <f>+'mobile model'!DO183</f>
        <v>115269.97217098282</v>
      </c>
      <c r="DP123" s="8">
        <f>+'mobile model'!DP183</f>
        <v>115633.7233305252</v>
      </c>
      <c r="DQ123" s="8">
        <f>+'mobile model'!DQ183</f>
        <v>115982.31819175331</v>
      </c>
      <c r="DR123" s="8">
        <f>+'mobile model'!DR183</f>
        <v>461776.41943689558</v>
      </c>
      <c r="DS123" s="8">
        <f>+'mobile model'!DS183</f>
        <v>116670.55493376359</v>
      </c>
      <c r="DT123" s="8">
        <f>+'mobile model'!DT183</f>
        <v>117184.28181152344</v>
      </c>
      <c r="DU123" s="8">
        <f>+'mobile model'!DU183</f>
        <v>117676.60340270998</v>
      </c>
      <c r="DV123" s="8">
        <f>+'mobile model'!DV183</f>
        <v>118148.41159426373</v>
      </c>
      <c r="DW123" s="8">
        <f>+'mobile model'!DW183</f>
        <v>469679.85174226074</v>
      </c>
    </row>
    <row r="124" spans="1:127" s="8" customFormat="1">
      <c r="B124" s="21"/>
      <c r="C124" s="21" t="s">
        <v>937</v>
      </c>
      <c r="E124" s="21"/>
      <c r="F124" s="8" t="s">
        <v>1084</v>
      </c>
      <c r="I124" s="35"/>
      <c r="AZ124" s="8">
        <f>+'mobile model'!AZ184</f>
        <v>36100</v>
      </c>
      <c r="BA124" s="8">
        <f>+'mobile model'!BA184</f>
        <v>9200</v>
      </c>
      <c r="BB124" s="8">
        <f>+'mobile model'!BB184</f>
        <v>9400</v>
      </c>
      <c r="BC124" s="8">
        <f>+'mobile model'!BC184</f>
        <v>9100</v>
      </c>
      <c r="BD124" s="8">
        <f>+'mobile model'!BD184</f>
        <v>9000</v>
      </c>
      <c r="BE124" s="8">
        <f>+'mobile model'!BE184</f>
        <v>36700</v>
      </c>
      <c r="BF124" s="8">
        <f>+'mobile model'!BF184</f>
        <v>9300</v>
      </c>
      <c r="BG124" s="8">
        <f>+'mobile model'!BG184</f>
        <v>9000</v>
      </c>
      <c r="BH124" s="8">
        <f>+'mobile model'!BH184</f>
        <v>9100</v>
      </c>
      <c r="BI124" s="8">
        <f>+'mobile model'!BI184</f>
        <v>9000</v>
      </c>
      <c r="BJ124" s="8">
        <f>+'mobile model'!BJ184</f>
        <v>36400</v>
      </c>
      <c r="BK124" s="8">
        <f>+'mobile model'!BK184</f>
        <v>9800</v>
      </c>
      <c r="BL124" s="8">
        <f>+'mobile model'!BL184</f>
        <v>10000</v>
      </c>
      <c r="BM124" s="8">
        <f>+'mobile model'!BM184</f>
        <v>9400</v>
      </c>
      <c r="BN124" s="8">
        <f>+'mobile model'!BN184</f>
        <v>9600</v>
      </c>
      <c r="BO124" s="8">
        <f>+'mobile model'!BO184</f>
        <v>38761</v>
      </c>
      <c r="BP124" s="8">
        <f>+'mobile model'!BP184</f>
        <v>9700</v>
      </c>
      <c r="BQ124" s="8">
        <f>+'mobile model'!BQ184</f>
        <v>10300</v>
      </c>
      <c r="BR124" s="8">
        <f>+'mobile model'!BR184</f>
        <v>9200</v>
      </c>
      <c r="BS124" s="8">
        <f>+'mobile model'!BS184</f>
        <v>9500</v>
      </c>
      <c r="BT124" s="8">
        <f>+'mobile model'!BT184</f>
        <v>38740</v>
      </c>
      <c r="BU124" s="8">
        <f>+'mobile model'!BU184</f>
        <v>9879</v>
      </c>
      <c r="BV124" s="8">
        <f>+'mobile model'!BV184</f>
        <v>9701</v>
      </c>
      <c r="BW124" s="8">
        <f>+'mobile model'!BW184</f>
        <v>9599</v>
      </c>
      <c r="BX124" s="8">
        <f>+'mobile model'!BX184</f>
        <v>9757</v>
      </c>
      <c r="BY124" s="8">
        <f>+'mobile model'!BY184</f>
        <v>38936</v>
      </c>
      <c r="BZ124" s="8">
        <f>+'mobile model'!BZ184</f>
        <v>9752</v>
      </c>
      <c r="CA124" s="8">
        <f>+'mobile model'!CA184</f>
        <v>9711</v>
      </c>
      <c r="CB124" s="8">
        <f>+'mobile model'!CB184</f>
        <v>9637</v>
      </c>
      <c r="CC124" s="8">
        <f>+'mobile model'!CC184</f>
        <v>9587</v>
      </c>
      <c r="CD124" s="8">
        <f>+'mobile model'!CD184</f>
        <v>38688</v>
      </c>
      <c r="CE124" s="8">
        <f>+'mobile model'!CE184</f>
        <v>9464</v>
      </c>
      <c r="CF124" s="8">
        <f>+'mobile model'!CF184</f>
        <v>9800</v>
      </c>
      <c r="CG124" s="8">
        <f>+'mobile model'!CG184</f>
        <v>9936</v>
      </c>
      <c r="CH124" s="8">
        <f>+'mobile model'!CH184</f>
        <v>9600</v>
      </c>
      <c r="CI124" s="8">
        <f>+'mobile model'!CI184</f>
        <v>38800</v>
      </c>
      <c r="CJ124" s="8">
        <f>+'mobile model'!CJ184</f>
        <v>9800</v>
      </c>
      <c r="CK124" s="8">
        <f>+'mobile model'!CK184</f>
        <v>9700</v>
      </c>
      <c r="CL124" s="8">
        <f>+'mobile model'!CL184</f>
        <v>9600</v>
      </c>
      <c r="CM124" s="8">
        <f>+'mobile model'!CM184</f>
        <v>9500</v>
      </c>
      <c r="CN124" s="8">
        <f>+'mobile model'!CN184</f>
        <v>38600</v>
      </c>
      <c r="CO124" s="8">
        <f>+'mobile model'!CO184</f>
        <v>10000</v>
      </c>
      <c r="CP124" s="8">
        <f>+'mobile model'!CP184</f>
        <v>9600</v>
      </c>
      <c r="CQ124" s="8">
        <f>+'mobile model'!CQ184</f>
        <v>9800</v>
      </c>
      <c r="CR124" s="8">
        <f>+'mobile model'!CR184</f>
        <v>9700</v>
      </c>
      <c r="CS124" s="8">
        <f>+'mobile model'!CS184</f>
        <v>39100</v>
      </c>
      <c r="CT124" s="8">
        <f>+'mobile model'!CT184</f>
        <v>10400</v>
      </c>
      <c r="CU124" s="8">
        <f>+'mobile model'!CU184</f>
        <v>9800</v>
      </c>
      <c r="CV124" s="8">
        <f>+'mobile model'!CV184</f>
        <v>9900</v>
      </c>
      <c r="CW124" s="8">
        <f>+'mobile model'!CW184</f>
        <v>10000</v>
      </c>
      <c r="CX124" s="8">
        <f>+'mobile model'!CX184</f>
        <v>40100</v>
      </c>
      <c r="CY124" s="8">
        <f>+'mobile model'!CY184</f>
        <v>10300</v>
      </c>
      <c r="CZ124" s="8">
        <f>+'mobile model'!CZ184</f>
        <v>9900</v>
      </c>
      <c r="DA124" s="8">
        <f>+'mobile model'!DA184</f>
        <v>10100</v>
      </c>
      <c r="DB124" s="8">
        <f>+'mobile model'!DB184</f>
        <v>11000</v>
      </c>
      <c r="DC124" s="8">
        <f>+'mobile model'!DC184</f>
        <v>41400</v>
      </c>
      <c r="DD124" s="8">
        <f>+'mobile model'!DD184</f>
        <v>11200</v>
      </c>
      <c r="DE124" s="8">
        <f>+'mobile model'!DE184</f>
        <v>10300</v>
      </c>
      <c r="DF124" s="8">
        <f>+'mobile model'!DF184</f>
        <v>10300</v>
      </c>
      <c r="DG124" s="8">
        <f>+'mobile model'!DG184</f>
        <v>10500</v>
      </c>
      <c r="DH124" s="8">
        <f>+'mobile model'!DH184</f>
        <v>42300</v>
      </c>
      <c r="DI124" s="8">
        <f>+'mobile model'!DI184</f>
        <v>9900</v>
      </c>
      <c r="DJ124" s="8">
        <f>+'mobile model'!DJ184</f>
        <v>10000</v>
      </c>
      <c r="DK124" s="8">
        <f>+'mobile model'!DK184</f>
        <v>10000</v>
      </c>
      <c r="DL124" s="8">
        <f>+'mobile model'!DL184</f>
        <v>10000</v>
      </c>
      <c r="DM124" s="8">
        <f>+'mobile model'!DM184</f>
        <v>39900</v>
      </c>
      <c r="DN124" s="8">
        <f>+'mobile model'!DN184</f>
        <v>10000</v>
      </c>
      <c r="DO124" s="8">
        <f>+'mobile model'!DO184</f>
        <v>10000</v>
      </c>
      <c r="DP124" s="8">
        <f>+'mobile model'!DP184</f>
        <v>10000</v>
      </c>
      <c r="DQ124" s="8">
        <f>+'mobile model'!DQ184</f>
        <v>10000</v>
      </c>
      <c r="DR124" s="8">
        <f>+'mobile model'!DR184</f>
        <v>40000</v>
      </c>
      <c r="DS124" s="8">
        <f>+'mobile model'!DS184</f>
        <v>10000</v>
      </c>
      <c r="DT124" s="8">
        <f>+'mobile model'!DT184</f>
        <v>10000</v>
      </c>
      <c r="DU124" s="8">
        <f>+'mobile model'!DU184</f>
        <v>10000</v>
      </c>
      <c r="DV124" s="8">
        <f>+'mobile model'!DV184</f>
        <v>10000</v>
      </c>
      <c r="DW124" s="8">
        <f>+'mobile model'!DW184</f>
        <v>40000</v>
      </c>
    </row>
    <row r="125" spans="1:127" s="8" customFormat="1">
      <c r="B125" s="21"/>
      <c r="C125" s="21" t="s">
        <v>938</v>
      </c>
      <c r="E125" s="21"/>
      <c r="F125" s="8" t="s">
        <v>1080</v>
      </c>
      <c r="I125" s="35"/>
      <c r="AZ125" s="8">
        <f>+'mobile model'!AZ210</f>
        <v>122425.56799999997</v>
      </c>
      <c r="BA125" s="8">
        <f>+'mobile model'!BA210</f>
        <v>28800</v>
      </c>
      <c r="BB125" s="8">
        <f>+'mobile model'!BB210</f>
        <v>32400</v>
      </c>
      <c r="BC125" s="8">
        <f>+'mobile model'!BC210</f>
        <v>47000</v>
      </c>
      <c r="BD125" s="8">
        <f>+'mobile model'!BD210</f>
        <v>26900</v>
      </c>
      <c r="BE125" s="8">
        <f>+'mobile model'!BE210</f>
        <v>135100</v>
      </c>
      <c r="BF125" s="8">
        <f>+'mobile model'!BF210</f>
        <v>33100</v>
      </c>
      <c r="BG125" s="8">
        <f>+'mobile model'!BG210</f>
        <v>35000</v>
      </c>
      <c r="BH125" s="8">
        <f>+'mobile model'!BH210</f>
        <v>33800</v>
      </c>
      <c r="BI125" s="8">
        <f>+'mobile model'!BI210</f>
        <v>46900</v>
      </c>
      <c r="BJ125" s="8">
        <f>+'mobile model'!BJ210</f>
        <v>148800</v>
      </c>
      <c r="BK125" s="8">
        <f>+'mobile model'!BK210</f>
        <v>38500</v>
      </c>
      <c r="BL125" s="8">
        <f>+'mobile model'!BL210</f>
        <v>41900</v>
      </c>
      <c r="BM125" s="8">
        <f>+'mobile model'!BM210</f>
        <v>42400</v>
      </c>
      <c r="BN125" s="8">
        <f>+'mobile model'!BN210</f>
        <v>45500</v>
      </c>
      <c r="BO125" s="8">
        <f>+'mobile model'!BO210</f>
        <v>168423</v>
      </c>
      <c r="BP125" s="8">
        <f>+'mobile model'!BP210</f>
        <v>45900</v>
      </c>
      <c r="BQ125" s="8">
        <f>+'mobile model'!BQ210</f>
        <v>46600</v>
      </c>
      <c r="BR125" s="8">
        <f>+'mobile model'!BR210</f>
        <v>47700</v>
      </c>
      <c r="BS125" s="8">
        <f>+'mobile model'!BS210</f>
        <v>64100</v>
      </c>
      <c r="BT125" s="8">
        <f>+'mobile model'!BT210</f>
        <v>204267</v>
      </c>
      <c r="BU125" s="8">
        <f>+'mobile model'!BU210</f>
        <v>56482</v>
      </c>
      <c r="BV125" s="8">
        <f>+'mobile model'!BV210</f>
        <v>61002</v>
      </c>
      <c r="BW125" s="8">
        <f>+'mobile model'!BW210</f>
        <v>59646</v>
      </c>
      <c r="BX125" s="8">
        <f>+'mobile model'!BX210</f>
        <v>71897</v>
      </c>
      <c r="BY125" s="8">
        <f>+'mobile model'!BY210</f>
        <v>248897</v>
      </c>
      <c r="BZ125" s="8">
        <f>+'mobile model'!BZ210</f>
        <v>65724</v>
      </c>
      <c r="CA125" s="8">
        <f>+'mobile model'!CA210</f>
        <v>68137</v>
      </c>
      <c r="CB125" s="8">
        <f>+'mobile model'!CB210</f>
        <v>67880</v>
      </c>
      <c r="CC125" s="8">
        <f>+'mobile model'!CC210</f>
        <v>80519</v>
      </c>
      <c r="CD125" s="8">
        <f>+'mobile model'!CD210</f>
        <v>282260</v>
      </c>
      <c r="CE125" s="8">
        <f>+'mobile model'!CE210</f>
        <v>69150</v>
      </c>
      <c r="CF125" s="8">
        <f>+'mobile model'!CF210</f>
        <v>70700</v>
      </c>
      <c r="CG125" s="8">
        <f>+'mobile model'!CG210</f>
        <v>74350</v>
      </c>
      <c r="CH125" s="8">
        <f>+'mobile model'!CH210</f>
        <v>81700</v>
      </c>
      <c r="CI125" s="8">
        <f>+'mobile model'!CI210</f>
        <v>295900</v>
      </c>
      <c r="CJ125" s="8">
        <f>+'mobile model'!CJ210</f>
        <v>80000</v>
      </c>
      <c r="CK125" s="8">
        <f>+'mobile model'!CK210</f>
        <v>88300</v>
      </c>
      <c r="CL125" s="8">
        <f>+'mobile model'!CL210</f>
        <v>95600</v>
      </c>
      <c r="CM125" s="8">
        <f>+'mobile model'!CM210</f>
        <v>106539</v>
      </c>
      <c r="CN125" s="8">
        <f>+'mobile model'!CN210</f>
        <v>370500</v>
      </c>
      <c r="CO125" s="8">
        <f>+'mobile model'!CO210</f>
        <v>94200</v>
      </c>
      <c r="CP125" s="8">
        <f>+'mobile model'!CP210</f>
        <v>95400</v>
      </c>
      <c r="CQ125" s="8">
        <f>+'mobile model'!CQ210</f>
        <v>94900</v>
      </c>
      <c r="CR125" s="8">
        <f>+'mobile model'!CR210</f>
        <v>103900</v>
      </c>
      <c r="CS125" s="8">
        <f>+'mobile model'!CS210</f>
        <v>388400</v>
      </c>
      <c r="CT125" s="8">
        <f>+'mobile model'!CT210</f>
        <v>100100</v>
      </c>
      <c r="CU125" s="8">
        <f>+'mobile model'!CU210</f>
        <v>103900</v>
      </c>
      <c r="CV125" s="8">
        <f>+'mobile model'!CV210</f>
        <v>114300</v>
      </c>
      <c r="CW125" s="8">
        <f>+'mobile model'!CW210</f>
        <v>120400</v>
      </c>
      <c r="CX125" s="8">
        <f>+'mobile model'!CX210</f>
        <v>438500</v>
      </c>
      <c r="CY125" s="8">
        <f>+'mobile model'!CY210</f>
        <v>112300</v>
      </c>
      <c r="CZ125" s="8">
        <f>+'mobile model'!CZ210</f>
        <v>118000</v>
      </c>
      <c r="DA125" s="8">
        <f>+'mobile model'!DA210</f>
        <v>119700</v>
      </c>
      <c r="DB125" s="8">
        <f>+'mobile model'!DB210</f>
        <v>136100</v>
      </c>
      <c r="DC125" s="8">
        <f>+'mobile model'!DC210</f>
        <v>486100</v>
      </c>
      <c r="DD125" s="8">
        <f>+'mobile model'!DD210</f>
        <v>122000</v>
      </c>
      <c r="DE125" s="8">
        <f>+'mobile model'!DE210</f>
        <v>127000</v>
      </c>
      <c r="DF125" s="8">
        <f>+'mobile model'!DF210</f>
        <v>127000</v>
      </c>
      <c r="DG125" s="8">
        <f>+'mobile model'!DG210</f>
        <v>135400</v>
      </c>
      <c r="DH125" s="8">
        <f>+'mobile model'!DH210</f>
        <v>511400</v>
      </c>
      <c r="DI125" s="8">
        <f>+'mobile model'!DI210</f>
        <v>110100</v>
      </c>
      <c r="DJ125" s="8">
        <f ca="1">+'mobile model'!DJ210</f>
        <v>124150</v>
      </c>
      <c r="DK125" s="8">
        <f>+'mobile model'!DK210</f>
        <v>0</v>
      </c>
      <c r="DL125" s="8">
        <f>+'mobile model'!DL210</f>
        <v>0</v>
      </c>
      <c r="DM125" s="8">
        <f ca="1">+'mobile model'!DM210</f>
        <v>234250</v>
      </c>
      <c r="DN125" s="8">
        <f>+'mobile model'!DN210</f>
        <v>0</v>
      </c>
      <c r="DO125" s="8">
        <f>+'mobile model'!DO210</f>
        <v>0</v>
      </c>
      <c r="DP125" s="8">
        <f>+'mobile model'!DP210</f>
        <v>0</v>
      </c>
      <c r="DQ125" s="8">
        <f>+'mobile model'!DQ210</f>
        <v>0</v>
      </c>
      <c r="DR125" s="8">
        <f>+'mobile model'!DR210</f>
        <v>0</v>
      </c>
      <c r="DS125" s="8">
        <f>+'mobile model'!DS210</f>
        <v>0</v>
      </c>
      <c r="DT125" s="8">
        <f>+'mobile model'!DT210</f>
        <v>0</v>
      </c>
      <c r="DU125" s="8">
        <f>+'mobile model'!DU210</f>
        <v>0</v>
      </c>
      <c r="DV125" s="8">
        <f>+'mobile model'!DV210</f>
        <v>0</v>
      </c>
      <c r="DW125" s="8">
        <f>+'mobile model'!DW210</f>
        <v>0</v>
      </c>
    </row>
    <row r="126" spans="1:127">
      <c r="AZ126" s="15"/>
      <c r="BA126" s="3"/>
      <c r="BB126" s="3"/>
      <c r="BC126" s="3"/>
      <c r="BD126" s="3"/>
      <c r="BE126" s="15"/>
      <c r="BF126" s="3"/>
      <c r="BG126" s="3"/>
      <c r="BH126" s="3"/>
      <c r="BI126" s="3"/>
      <c r="BJ126" s="15"/>
      <c r="BK126" s="3"/>
      <c r="BL126" s="3"/>
      <c r="BM126" s="3"/>
      <c r="BN126" s="3"/>
      <c r="BO126" s="15"/>
      <c r="BP126" s="3"/>
      <c r="BT126" s="15"/>
      <c r="BY126" s="15"/>
      <c r="BZ126" s="3"/>
      <c r="CA126" s="3"/>
      <c r="CC126" s="3"/>
      <c r="CD126" s="15"/>
      <c r="CE126" s="3"/>
      <c r="CF126" s="3"/>
      <c r="CG126" s="3"/>
      <c r="CH126" s="3"/>
      <c r="CI126" s="15"/>
      <c r="CJ126" s="15"/>
      <c r="CK126" s="15"/>
      <c r="CL126" s="15"/>
      <c r="CM126" s="15"/>
      <c r="CN126" s="15"/>
      <c r="CO126" s="3"/>
      <c r="CP126" s="3"/>
      <c r="CQ126" s="3"/>
      <c r="CR126" s="3"/>
      <c r="CS126" s="15"/>
      <c r="CT126" s="3"/>
      <c r="CU126" s="3"/>
      <c r="CV126" s="3"/>
      <c r="CW126" s="3"/>
      <c r="CX126" s="15"/>
      <c r="CY126" s="3"/>
      <c r="CZ126" s="3"/>
      <c r="DA126" s="3"/>
      <c r="DB126" s="3"/>
      <c r="DC126" s="15"/>
      <c r="DD126" s="3"/>
      <c r="DE126" s="3"/>
      <c r="DF126" s="3"/>
      <c r="DG126" s="3"/>
      <c r="DH126" s="15"/>
      <c r="DI126" s="3"/>
      <c r="DJ126" s="3"/>
      <c r="DK126" s="3"/>
      <c r="DL126" s="3"/>
      <c r="DM126" s="15"/>
      <c r="DN126" s="3"/>
      <c r="DO126" s="3"/>
      <c r="DP126" s="3"/>
      <c r="DQ126" s="3"/>
      <c r="DR126" s="15"/>
      <c r="DS126" s="3"/>
      <c r="DT126" s="3"/>
      <c r="DV126" s="3"/>
      <c r="DW126" s="15"/>
    </row>
    <row r="127" spans="1:127">
      <c r="AZ127" s="15"/>
      <c r="BA127" s="3"/>
      <c r="BB127" s="3"/>
      <c r="BC127" s="3"/>
      <c r="BD127" s="3"/>
      <c r="BE127" s="15"/>
      <c r="BF127" s="3"/>
      <c r="BG127" s="3"/>
      <c r="BH127" s="3"/>
      <c r="BI127" s="3"/>
      <c r="BJ127" s="15"/>
      <c r="BK127" s="3"/>
      <c r="BL127" s="3"/>
      <c r="BM127" s="3"/>
      <c r="BN127" s="3"/>
      <c r="BO127" s="15"/>
      <c r="BP127" s="3"/>
      <c r="BT127" s="15"/>
      <c r="BY127" s="15"/>
      <c r="BZ127" s="3"/>
      <c r="CA127" s="3"/>
      <c r="CC127" s="3"/>
      <c r="CD127" s="15"/>
      <c r="CE127" s="3"/>
      <c r="CF127" s="3"/>
      <c r="CG127" s="3"/>
      <c r="CH127" s="3"/>
      <c r="CI127" s="15"/>
      <c r="CJ127" s="15"/>
      <c r="CK127" s="15"/>
      <c r="CL127" s="15"/>
      <c r="CM127" s="15"/>
      <c r="CN127" s="15"/>
      <c r="CO127" s="3"/>
      <c r="CP127" s="3"/>
      <c r="CQ127" s="3"/>
      <c r="CR127" s="3"/>
      <c r="CS127" s="15"/>
      <c r="CT127" s="3"/>
      <c r="CU127" s="3"/>
      <c r="CV127" s="3"/>
      <c r="CW127" s="3"/>
      <c r="CX127" s="15"/>
      <c r="CY127" s="3"/>
      <c r="CZ127" s="3"/>
      <c r="DA127" s="3"/>
      <c r="DB127" s="3"/>
      <c r="DC127" s="15"/>
      <c r="DD127" s="3"/>
      <c r="DE127" s="3"/>
      <c r="DF127" s="3"/>
      <c r="DG127" s="3"/>
      <c r="DH127" s="15"/>
      <c r="DI127" s="3"/>
      <c r="DJ127" s="3"/>
      <c r="DK127" s="3"/>
      <c r="DL127" s="3"/>
      <c r="DM127" s="15"/>
      <c r="DN127" s="3"/>
      <c r="DO127" s="3"/>
      <c r="DP127" s="3"/>
      <c r="DQ127" s="3"/>
      <c r="DR127" s="15"/>
      <c r="DS127" s="3"/>
      <c r="DT127" s="3"/>
      <c r="DV127" s="3"/>
      <c r="DW127" s="15"/>
    </row>
    <row r="128" spans="1:127">
      <c r="A128" s="70"/>
      <c r="B128" s="7" t="s">
        <v>737</v>
      </c>
      <c r="C128" s="7" t="s">
        <v>17</v>
      </c>
      <c r="H128" s="7" t="s">
        <v>110</v>
      </c>
      <c r="I128" s="15"/>
      <c r="J128" s="105" t="e">
        <f t="shared" ref="J128:AO128" si="94">+J71-E71</f>
        <v>#VALUE!</v>
      </c>
      <c r="K128" s="15">
        <f t="shared" si="94"/>
        <v>0</v>
      </c>
      <c r="L128" s="15">
        <f t="shared" si="94"/>
        <v>0</v>
      </c>
      <c r="M128" s="15">
        <f t="shared" si="94"/>
        <v>0</v>
      </c>
      <c r="N128" s="15">
        <f t="shared" si="94"/>
        <v>0</v>
      </c>
      <c r="O128" s="15">
        <f t="shared" si="94"/>
        <v>0</v>
      </c>
      <c r="P128" s="15">
        <f t="shared" si="94"/>
        <v>0</v>
      </c>
      <c r="Q128" s="15">
        <f t="shared" si="94"/>
        <v>0</v>
      </c>
      <c r="R128" s="15">
        <f t="shared" si="94"/>
        <v>0</v>
      </c>
      <c r="S128" s="15">
        <f t="shared" si="94"/>
        <v>0</v>
      </c>
      <c r="T128" s="15">
        <f t="shared" si="94"/>
        <v>0</v>
      </c>
      <c r="U128" s="15">
        <f t="shared" si="94"/>
        <v>0</v>
      </c>
      <c r="V128" s="15">
        <f t="shared" si="94"/>
        <v>0</v>
      </c>
      <c r="W128" s="15">
        <f t="shared" si="94"/>
        <v>0</v>
      </c>
      <c r="X128" s="15">
        <f t="shared" si="94"/>
        <v>0</v>
      </c>
      <c r="Y128" s="15">
        <f t="shared" si="94"/>
        <v>0</v>
      </c>
      <c r="Z128" s="15">
        <f t="shared" si="94"/>
        <v>0</v>
      </c>
      <c r="AA128" s="15">
        <f t="shared" si="94"/>
        <v>0</v>
      </c>
      <c r="AB128" s="15">
        <f t="shared" si="94"/>
        <v>0</v>
      </c>
      <c r="AC128" s="15">
        <f t="shared" si="94"/>
        <v>0</v>
      </c>
      <c r="AD128" s="15">
        <f t="shared" si="94"/>
        <v>0</v>
      </c>
      <c r="AE128" s="15">
        <f t="shared" si="94"/>
        <v>0</v>
      </c>
      <c r="AF128" s="15">
        <f t="shared" si="94"/>
        <v>0</v>
      </c>
      <c r="AG128" s="15">
        <f t="shared" si="94"/>
        <v>0</v>
      </c>
      <c r="AH128" s="15">
        <f t="shared" si="94"/>
        <v>0</v>
      </c>
      <c r="AI128" s="15">
        <f t="shared" si="94"/>
        <v>0</v>
      </c>
      <c r="AJ128" s="15">
        <f t="shared" si="94"/>
        <v>0</v>
      </c>
      <c r="AK128" s="15">
        <f t="shared" si="94"/>
        <v>0</v>
      </c>
      <c r="AL128" s="15">
        <f t="shared" si="94"/>
        <v>0</v>
      </c>
      <c r="AM128" s="15">
        <f t="shared" si="94"/>
        <v>0</v>
      </c>
      <c r="AN128" s="15">
        <f t="shared" si="94"/>
        <v>0</v>
      </c>
      <c r="AO128" s="15">
        <f t="shared" si="94"/>
        <v>0</v>
      </c>
      <c r="AP128" s="15">
        <f t="shared" ref="AP128:BU128" si="95">+AP71-AK71</f>
        <v>0</v>
      </c>
      <c r="AQ128" s="15">
        <f t="shared" si="95"/>
        <v>0</v>
      </c>
      <c r="AR128" s="15">
        <f t="shared" si="95"/>
        <v>0</v>
      </c>
      <c r="AS128" s="15">
        <f t="shared" si="95"/>
        <v>0</v>
      </c>
      <c r="AT128" s="15">
        <f t="shared" si="95"/>
        <v>0</v>
      </c>
      <c r="AU128" s="15">
        <f t="shared" si="95"/>
        <v>0</v>
      </c>
      <c r="AV128" s="15">
        <f t="shared" si="95"/>
        <v>0</v>
      </c>
      <c r="AW128" s="15">
        <f t="shared" si="95"/>
        <v>0</v>
      </c>
      <c r="AX128" s="15">
        <f t="shared" si="95"/>
        <v>0</v>
      </c>
      <c r="AY128" s="15">
        <f t="shared" si="95"/>
        <v>0</v>
      </c>
      <c r="AZ128" s="15">
        <f t="shared" si="95"/>
        <v>4844600</v>
      </c>
      <c r="BA128" s="15">
        <f t="shared" si="95"/>
        <v>1187000</v>
      </c>
      <c r="BB128" s="15">
        <f t="shared" si="95"/>
        <v>1186500</v>
      </c>
      <c r="BC128" s="15">
        <f t="shared" si="95"/>
        <v>1208793</v>
      </c>
      <c r="BD128" s="15">
        <f t="shared" si="95"/>
        <v>1183624</v>
      </c>
      <c r="BE128" s="15">
        <f t="shared" si="95"/>
        <v>-78728</v>
      </c>
      <c r="BF128" s="15">
        <f t="shared" si="95"/>
        <v>31500</v>
      </c>
      <c r="BG128" s="15">
        <f t="shared" si="95"/>
        <v>-21627</v>
      </c>
      <c r="BH128" s="15">
        <f t="shared" si="95"/>
        <v>4854</v>
      </c>
      <c r="BI128" s="15">
        <f t="shared" si="95"/>
        <v>7449</v>
      </c>
      <c r="BJ128" s="15">
        <f t="shared" si="95"/>
        <v>22221</v>
      </c>
      <c r="BK128" s="15">
        <f t="shared" si="95"/>
        <v>-35600</v>
      </c>
      <c r="BL128" s="15">
        <f t="shared" si="95"/>
        <v>-22656</v>
      </c>
      <c r="BM128" s="15">
        <f t="shared" si="95"/>
        <v>-16730</v>
      </c>
      <c r="BN128" s="15">
        <f t="shared" si="95"/>
        <v>-1280</v>
      </c>
      <c r="BO128" s="15">
        <f t="shared" si="95"/>
        <v>-76266</v>
      </c>
      <c r="BP128" s="15">
        <f t="shared" si="95"/>
        <v>-12654</v>
      </c>
      <c r="BQ128" s="15">
        <f t="shared" si="95"/>
        <v>-44679</v>
      </c>
      <c r="BR128" s="15">
        <f t="shared" si="95"/>
        <v>-85941</v>
      </c>
      <c r="BS128" s="15">
        <f t="shared" si="95"/>
        <v>-120573</v>
      </c>
      <c r="BT128" s="15">
        <f t="shared" si="95"/>
        <v>-263847</v>
      </c>
      <c r="BU128" s="15">
        <f t="shared" si="95"/>
        <v>-85446</v>
      </c>
      <c r="BV128" s="15">
        <f t="shared" ref="BV128:DA128" si="96">+BV71-BQ71</f>
        <v>-36438</v>
      </c>
      <c r="BW128" s="15">
        <f t="shared" si="96"/>
        <v>-14376</v>
      </c>
      <c r="BX128" s="15">
        <f t="shared" si="96"/>
        <v>-27320</v>
      </c>
      <c r="BY128" s="15">
        <f t="shared" si="96"/>
        <v>-163580</v>
      </c>
      <c r="BZ128" s="15">
        <f t="shared" si="96"/>
        <v>4400</v>
      </c>
      <c r="CA128" s="15">
        <f t="shared" si="96"/>
        <v>-12200</v>
      </c>
      <c r="CB128" s="15">
        <f t="shared" si="96"/>
        <v>-25600</v>
      </c>
      <c r="CC128" s="15">
        <f t="shared" si="96"/>
        <v>-26700</v>
      </c>
      <c r="CD128" s="15">
        <f t="shared" si="96"/>
        <v>-60100</v>
      </c>
      <c r="CE128" s="15">
        <f t="shared" si="96"/>
        <v>-41900</v>
      </c>
      <c r="CF128" s="15">
        <f t="shared" si="96"/>
        <v>16800</v>
      </c>
      <c r="CG128" s="15">
        <f t="shared" si="96"/>
        <v>-9800</v>
      </c>
      <c r="CH128" s="15">
        <f t="shared" si="96"/>
        <v>50600</v>
      </c>
      <c r="CI128" s="15">
        <f t="shared" si="96"/>
        <v>15700</v>
      </c>
      <c r="CJ128" s="15">
        <f t="shared" si="96"/>
        <v>24981</v>
      </c>
      <c r="CK128" s="15">
        <f t="shared" si="96"/>
        <v>69339</v>
      </c>
      <c r="CL128" s="15">
        <f t="shared" si="96"/>
        <v>102300</v>
      </c>
      <c r="CM128" s="15">
        <f t="shared" si="96"/>
        <v>33500</v>
      </c>
      <c r="CN128" s="15">
        <f t="shared" si="96"/>
        <v>230100</v>
      </c>
      <c r="CO128" s="3">
        <f t="shared" si="96"/>
        <v>41292</v>
      </c>
      <c r="CP128" s="3">
        <f t="shared" si="96"/>
        <v>-49641</v>
      </c>
      <c r="CQ128" s="3">
        <f t="shared" si="96"/>
        <v>1093</v>
      </c>
      <c r="CR128" s="3">
        <f t="shared" si="96"/>
        <v>-1661</v>
      </c>
      <c r="CS128" s="15">
        <f t="shared" si="96"/>
        <v>-8900</v>
      </c>
      <c r="CT128" s="3">
        <f t="shared" si="96"/>
        <v>-38271</v>
      </c>
      <c r="CU128" s="3">
        <f t="shared" si="96"/>
        <v>12276</v>
      </c>
      <c r="CV128" s="3">
        <f t="shared" si="96"/>
        <v>-10789</v>
      </c>
      <c r="CW128" s="3">
        <f t="shared" si="96"/>
        <v>-41022</v>
      </c>
      <c r="CX128" s="15">
        <f t="shared" si="96"/>
        <v>-77800</v>
      </c>
      <c r="CY128" s="3">
        <f t="shared" si="96"/>
        <v>1562</v>
      </c>
      <c r="CZ128" s="3">
        <f t="shared" si="96"/>
        <v>40449</v>
      </c>
      <c r="DA128" s="3">
        <f t="shared" si="96"/>
        <v>14669</v>
      </c>
      <c r="DB128" s="3">
        <f t="shared" ref="DB128:DW128" si="97">+DB71-CW71</f>
        <v>87007</v>
      </c>
      <c r="DC128" s="15">
        <f t="shared" si="97"/>
        <v>143700</v>
      </c>
      <c r="DD128" s="3">
        <f t="shared" si="97"/>
        <v>31806</v>
      </c>
      <c r="DE128" s="3">
        <f t="shared" si="97"/>
        <v>41551</v>
      </c>
      <c r="DF128" s="3">
        <f t="shared" si="97"/>
        <v>12776</v>
      </c>
      <c r="DG128" s="3">
        <f t="shared" si="97"/>
        <v>-28665</v>
      </c>
      <c r="DH128" s="15">
        <f t="shared" si="97"/>
        <v>57500</v>
      </c>
      <c r="DI128" s="3">
        <f t="shared" si="97"/>
        <v>28026</v>
      </c>
      <c r="DJ128" s="3">
        <f t="shared" si="97"/>
        <v>-16239</v>
      </c>
      <c r="DK128" s="3">
        <f t="shared" si="97"/>
        <v>45512.115271133836</v>
      </c>
      <c r="DL128" s="3">
        <f t="shared" si="97"/>
        <v>100561.69436501153</v>
      </c>
      <c r="DM128" s="15">
        <f t="shared" si="97"/>
        <v>157881.80963614583</v>
      </c>
      <c r="DN128" s="3">
        <f t="shared" si="97"/>
        <v>42876.597505712882</v>
      </c>
      <c r="DO128" s="3">
        <f t="shared" si="97"/>
        <v>39221.560734754661</v>
      </c>
      <c r="DP128" s="3">
        <f t="shared" si="97"/>
        <v>13836.443534695311</v>
      </c>
      <c r="DQ128" s="3">
        <f t="shared" si="97"/>
        <v>20240.916016092058</v>
      </c>
      <c r="DR128" s="15">
        <f t="shared" si="97"/>
        <v>116106.51779125445</v>
      </c>
      <c r="DS128" s="3">
        <f t="shared" si="97"/>
        <v>6629.2708432832733</v>
      </c>
      <c r="DT128" s="3">
        <f t="shared" si="97"/>
        <v>5490.0433149158489</v>
      </c>
      <c r="DU128" s="3">
        <f t="shared" si="97"/>
        <v>5927.41175848688</v>
      </c>
      <c r="DV128" s="3">
        <f t="shared" si="97"/>
        <v>238.02793529001065</v>
      </c>
      <c r="DW128" s="15">
        <f t="shared" si="97"/>
        <v>18284.753851976246</v>
      </c>
    </row>
    <row r="129" spans="1:127">
      <c r="A129" s="70"/>
      <c r="C129" s="7" t="s">
        <v>446</v>
      </c>
      <c r="H129" s="7" t="s">
        <v>110</v>
      </c>
      <c r="I129" s="15"/>
      <c r="J129" s="15">
        <f t="shared" ref="J129:S131" si="98">+J73-E73</f>
        <v>0</v>
      </c>
      <c r="K129" s="15">
        <f t="shared" si="98"/>
        <v>0</v>
      </c>
      <c r="L129" s="105" t="e">
        <f t="shared" si="98"/>
        <v>#VALUE!</v>
      </c>
      <c r="M129" s="15">
        <f t="shared" si="98"/>
        <v>0</v>
      </c>
      <c r="N129" s="15">
        <f t="shared" si="98"/>
        <v>0</v>
      </c>
      <c r="O129" s="15">
        <f t="shared" si="98"/>
        <v>0</v>
      </c>
      <c r="P129" s="15">
        <f t="shared" si="98"/>
        <v>0</v>
      </c>
      <c r="Q129" s="15">
        <f t="shared" si="98"/>
        <v>0</v>
      </c>
      <c r="R129" s="15">
        <f t="shared" si="98"/>
        <v>0</v>
      </c>
      <c r="S129" s="15">
        <f t="shared" si="98"/>
        <v>0</v>
      </c>
      <c r="T129" s="15">
        <f t="shared" ref="T129:AC131" si="99">+T73-O73</f>
        <v>0</v>
      </c>
      <c r="U129" s="15">
        <f t="shared" si="99"/>
        <v>0</v>
      </c>
      <c r="V129" s="15">
        <f t="shared" si="99"/>
        <v>0</v>
      </c>
      <c r="W129" s="15">
        <f t="shared" si="99"/>
        <v>0</v>
      </c>
      <c r="X129" s="15">
        <f t="shared" si="99"/>
        <v>0</v>
      </c>
      <c r="Y129" s="15">
        <f t="shared" si="99"/>
        <v>0</v>
      </c>
      <c r="Z129" s="15">
        <f t="shared" si="99"/>
        <v>0</v>
      </c>
      <c r="AA129" s="15">
        <f t="shared" si="99"/>
        <v>0</v>
      </c>
      <c r="AB129" s="15">
        <f t="shared" si="99"/>
        <v>0</v>
      </c>
      <c r="AC129" s="15">
        <f t="shared" si="99"/>
        <v>0</v>
      </c>
      <c r="AD129" s="15">
        <f t="shared" ref="AD129:AM131" si="100">+AD73-Y73</f>
        <v>0</v>
      </c>
      <c r="AE129" s="15">
        <f t="shared" si="100"/>
        <v>0</v>
      </c>
      <c r="AF129" s="15">
        <f t="shared" si="100"/>
        <v>0</v>
      </c>
      <c r="AG129" s="15">
        <f t="shared" si="100"/>
        <v>0</v>
      </c>
      <c r="AH129" s="15">
        <f t="shared" si="100"/>
        <v>0</v>
      </c>
      <c r="AI129" s="15">
        <f t="shared" si="100"/>
        <v>0</v>
      </c>
      <c r="AJ129" s="15">
        <f t="shared" si="100"/>
        <v>0</v>
      </c>
      <c r="AK129" s="15">
        <f t="shared" si="100"/>
        <v>0</v>
      </c>
      <c r="AL129" s="15">
        <f t="shared" si="100"/>
        <v>0</v>
      </c>
      <c r="AM129" s="15">
        <f t="shared" si="100"/>
        <v>0</v>
      </c>
      <c r="AN129" s="15">
        <f t="shared" ref="AN129:AW131" si="101">+AN73-AI73</f>
        <v>0</v>
      </c>
      <c r="AO129" s="15">
        <f t="shared" si="101"/>
        <v>0</v>
      </c>
      <c r="AP129" s="15">
        <f t="shared" si="101"/>
        <v>0</v>
      </c>
      <c r="AQ129" s="15">
        <f t="shared" si="101"/>
        <v>0</v>
      </c>
      <c r="AR129" s="15">
        <f t="shared" si="101"/>
        <v>0</v>
      </c>
      <c r="AS129" s="15">
        <f t="shared" si="101"/>
        <v>0</v>
      </c>
      <c r="AT129" s="15">
        <f t="shared" si="101"/>
        <v>0</v>
      </c>
      <c r="AU129" s="15">
        <f t="shared" si="101"/>
        <v>0</v>
      </c>
      <c r="AV129" s="15">
        <f t="shared" si="101"/>
        <v>0</v>
      </c>
      <c r="AW129" s="15">
        <f t="shared" si="101"/>
        <v>0</v>
      </c>
      <c r="AX129" s="15">
        <f t="shared" ref="AX129:BG131" si="102">+AX73-AS73</f>
        <v>0</v>
      </c>
      <c r="AY129" s="15">
        <f t="shared" si="102"/>
        <v>0</v>
      </c>
      <c r="AZ129" s="15">
        <f t="shared" si="102"/>
        <v>4147000</v>
      </c>
      <c r="BA129" s="15">
        <f t="shared" si="102"/>
        <v>1029000</v>
      </c>
      <c r="BB129" s="15">
        <f t="shared" si="102"/>
        <v>1056600</v>
      </c>
      <c r="BC129" s="15">
        <f t="shared" si="102"/>
        <v>1044700</v>
      </c>
      <c r="BD129" s="15">
        <f t="shared" si="102"/>
        <v>1027800</v>
      </c>
      <c r="BE129" s="15">
        <f t="shared" si="102"/>
        <v>11100</v>
      </c>
      <c r="BF129" s="15">
        <f t="shared" si="102"/>
        <v>36400</v>
      </c>
      <c r="BG129" s="15">
        <f t="shared" si="102"/>
        <v>-9600</v>
      </c>
      <c r="BH129" s="15">
        <f t="shared" ref="BH129:BQ131" si="103">+BH73-BC73</f>
        <v>500</v>
      </c>
      <c r="BI129" s="15">
        <f t="shared" si="103"/>
        <v>-2800</v>
      </c>
      <c r="BJ129" s="15">
        <f t="shared" si="103"/>
        <v>24500</v>
      </c>
      <c r="BK129" s="15">
        <f t="shared" si="103"/>
        <v>-32800</v>
      </c>
      <c r="BL129" s="15">
        <f t="shared" si="103"/>
        <v>-13100</v>
      </c>
      <c r="BM129" s="15">
        <f t="shared" si="103"/>
        <v>-51200</v>
      </c>
      <c r="BN129" s="15">
        <f t="shared" si="103"/>
        <v>-66500</v>
      </c>
      <c r="BO129" s="15">
        <f t="shared" si="103"/>
        <v>-163600</v>
      </c>
      <c r="BP129" s="15">
        <f t="shared" si="103"/>
        <v>-96200</v>
      </c>
      <c r="BQ129" s="15">
        <f t="shared" si="103"/>
        <v>-98400</v>
      </c>
      <c r="BR129" s="15">
        <f t="shared" ref="BR129:CA131" si="104">+BR73-BM73</f>
        <v>-74900</v>
      </c>
      <c r="BS129" s="15">
        <f t="shared" si="104"/>
        <v>-88200</v>
      </c>
      <c r="BT129" s="15">
        <f t="shared" si="104"/>
        <v>-357700</v>
      </c>
      <c r="BU129" s="15">
        <f t="shared" si="104"/>
        <v>-54500</v>
      </c>
      <c r="BV129" s="15">
        <f t="shared" si="104"/>
        <v>-51200</v>
      </c>
      <c r="BW129" s="15">
        <f t="shared" si="104"/>
        <v>-22500</v>
      </c>
      <c r="BX129" s="15">
        <f t="shared" si="104"/>
        <v>-33600</v>
      </c>
      <c r="BY129" s="15">
        <f t="shared" si="104"/>
        <v>-161800</v>
      </c>
      <c r="BZ129" s="15">
        <f t="shared" si="104"/>
        <v>-17700</v>
      </c>
      <c r="CA129" s="15">
        <f t="shared" si="104"/>
        <v>-13000</v>
      </c>
      <c r="CB129" s="15">
        <f t="shared" ref="CB129:CK131" si="105">+CB73-BW73</f>
        <v>-33300</v>
      </c>
      <c r="CC129" s="15">
        <f t="shared" si="105"/>
        <v>-28400</v>
      </c>
      <c r="CD129" s="15">
        <f t="shared" si="105"/>
        <v>-92400</v>
      </c>
      <c r="CE129" s="15">
        <f t="shared" si="105"/>
        <v>-28000</v>
      </c>
      <c r="CF129" s="15">
        <f t="shared" si="105"/>
        <v>-27400</v>
      </c>
      <c r="CG129" s="15">
        <f t="shared" si="105"/>
        <v>-27500</v>
      </c>
      <c r="CH129" s="15">
        <f t="shared" si="105"/>
        <v>2400</v>
      </c>
      <c r="CI129" s="15">
        <f t="shared" si="105"/>
        <v>-80600</v>
      </c>
      <c r="CJ129" s="15">
        <f t="shared" si="105"/>
        <v>-26700</v>
      </c>
      <c r="CK129" s="15">
        <f t="shared" si="105"/>
        <v>-47100</v>
      </c>
      <c r="CL129" s="15">
        <f t="shared" ref="CL129:CU131" si="106">+CL73-CG73</f>
        <v>-42900</v>
      </c>
      <c r="CM129" s="15">
        <f t="shared" si="106"/>
        <v>-41400</v>
      </c>
      <c r="CN129" s="15">
        <f t="shared" si="106"/>
        <v>-158000</v>
      </c>
      <c r="CO129" s="3">
        <f t="shared" si="106"/>
        <v>-59600</v>
      </c>
      <c r="CP129" s="3">
        <f t="shared" si="106"/>
        <v>-54900</v>
      </c>
      <c r="CQ129" s="3">
        <f t="shared" si="106"/>
        <v>-64400</v>
      </c>
      <c r="CR129" s="3">
        <f t="shared" si="106"/>
        <v>-33700</v>
      </c>
      <c r="CS129" s="15">
        <f t="shared" si="106"/>
        <v>-212600</v>
      </c>
      <c r="CT129" s="3">
        <f t="shared" si="106"/>
        <v>-49200</v>
      </c>
      <c r="CU129" s="3">
        <f t="shared" si="106"/>
        <v>-54800</v>
      </c>
      <c r="CV129" s="3">
        <f t="shared" ref="CV129:DE131" si="107">+CV73-CQ73</f>
        <v>-55100</v>
      </c>
      <c r="CW129" s="3">
        <f t="shared" si="107"/>
        <v>-60100</v>
      </c>
      <c r="CX129" s="15">
        <f t="shared" si="107"/>
        <v>-219200</v>
      </c>
      <c r="CY129" s="3">
        <f t="shared" si="107"/>
        <v>-31300</v>
      </c>
      <c r="CZ129" s="3">
        <f t="shared" si="107"/>
        <v>10100</v>
      </c>
      <c r="DA129" s="3">
        <f t="shared" si="107"/>
        <v>30200</v>
      </c>
      <c r="DB129" s="3">
        <f t="shared" si="107"/>
        <v>21900</v>
      </c>
      <c r="DC129" s="15">
        <f t="shared" si="107"/>
        <v>30900</v>
      </c>
      <c r="DD129" s="3">
        <f t="shared" si="107"/>
        <v>34800</v>
      </c>
      <c r="DE129" s="3">
        <f t="shared" si="107"/>
        <v>15600</v>
      </c>
      <c r="DF129" s="3">
        <f t="shared" ref="DF129:DO131" si="108">+DF73-DA73</f>
        <v>8500</v>
      </c>
      <c r="DG129" s="3">
        <f t="shared" si="108"/>
        <v>17400</v>
      </c>
      <c r="DH129" s="15">
        <f t="shared" si="108"/>
        <v>76300</v>
      </c>
      <c r="DI129" s="3">
        <f t="shared" si="108"/>
        <v>18900</v>
      </c>
      <c r="DJ129" s="3">
        <f t="shared" si="108"/>
        <v>23700</v>
      </c>
      <c r="DK129" s="3">
        <f t="shared" si="108"/>
        <v>31712.027628064854</v>
      </c>
      <c r="DL129" s="3">
        <f t="shared" si="108"/>
        <v>28165.29266620148</v>
      </c>
      <c r="DM129" s="15">
        <f t="shared" si="108"/>
        <v>102477.32029426657</v>
      </c>
      <c r="DN129" s="3">
        <f t="shared" si="108"/>
        <v>25960.658098938875</v>
      </c>
      <c r="DO129" s="3">
        <f t="shared" si="108"/>
        <v>15095.804432039615</v>
      </c>
      <c r="DP129" s="3">
        <f t="shared" ref="DP129:DW131" si="109">+DP73-DK73</f>
        <v>8650.320294266101</v>
      </c>
      <c r="DQ129" s="3">
        <f t="shared" si="109"/>
        <v>6884.3796467841603</v>
      </c>
      <c r="DR129" s="15">
        <f t="shared" si="109"/>
        <v>56591.162472028285</v>
      </c>
      <c r="DS129" s="3">
        <f t="shared" si="109"/>
        <v>3374.8361564929364</v>
      </c>
      <c r="DT129" s="3">
        <f t="shared" si="109"/>
        <v>3263.83615649282</v>
      </c>
      <c r="DU129" s="3">
        <f t="shared" si="109"/>
        <v>-119.70733379852027</v>
      </c>
      <c r="DV129" s="3">
        <f t="shared" si="109"/>
        <v>-128.70733379840385</v>
      </c>
      <c r="DW129" s="15">
        <f t="shared" si="109"/>
        <v>6390.2576453890651</v>
      </c>
    </row>
    <row r="130" spans="1:127">
      <c r="A130" s="70"/>
      <c r="D130" s="7" t="s">
        <v>354</v>
      </c>
      <c r="H130" s="7" t="s">
        <v>110</v>
      </c>
      <c r="I130" s="15"/>
      <c r="J130" s="15">
        <f t="shared" si="98"/>
        <v>0</v>
      </c>
      <c r="K130" s="15">
        <f t="shared" si="98"/>
        <v>0</v>
      </c>
      <c r="L130" s="15">
        <f t="shared" si="98"/>
        <v>0</v>
      </c>
      <c r="M130" s="105" t="e">
        <f t="shared" si="98"/>
        <v>#VALUE!</v>
      </c>
      <c r="N130" s="15">
        <f t="shared" si="98"/>
        <v>0</v>
      </c>
      <c r="O130" s="15">
        <f t="shared" si="98"/>
        <v>0</v>
      </c>
      <c r="P130" s="15">
        <f t="shared" si="98"/>
        <v>0</v>
      </c>
      <c r="Q130" s="15">
        <f t="shared" si="98"/>
        <v>0</v>
      </c>
      <c r="R130" s="15">
        <f t="shared" si="98"/>
        <v>0</v>
      </c>
      <c r="S130" s="15">
        <f t="shared" si="98"/>
        <v>0</v>
      </c>
      <c r="T130" s="15">
        <f t="shared" si="99"/>
        <v>0</v>
      </c>
      <c r="U130" s="15">
        <f t="shared" si="99"/>
        <v>0</v>
      </c>
      <c r="V130" s="15">
        <f t="shared" si="99"/>
        <v>0</v>
      </c>
      <c r="W130" s="15">
        <f t="shared" si="99"/>
        <v>0</v>
      </c>
      <c r="X130" s="15">
        <f t="shared" si="99"/>
        <v>0</v>
      </c>
      <c r="Y130" s="15">
        <f t="shared" si="99"/>
        <v>0</v>
      </c>
      <c r="Z130" s="15">
        <f t="shared" si="99"/>
        <v>0</v>
      </c>
      <c r="AA130" s="15">
        <f t="shared" si="99"/>
        <v>0</v>
      </c>
      <c r="AB130" s="15">
        <f t="shared" si="99"/>
        <v>0</v>
      </c>
      <c r="AC130" s="15">
        <f t="shared" si="99"/>
        <v>0</v>
      </c>
      <c r="AD130" s="15">
        <f t="shared" si="100"/>
        <v>0</v>
      </c>
      <c r="AE130" s="15">
        <f t="shared" si="100"/>
        <v>0</v>
      </c>
      <c r="AF130" s="15">
        <f t="shared" si="100"/>
        <v>0</v>
      </c>
      <c r="AG130" s="15">
        <f t="shared" si="100"/>
        <v>0</v>
      </c>
      <c r="AH130" s="15">
        <f t="shared" si="100"/>
        <v>0</v>
      </c>
      <c r="AI130" s="15">
        <f t="shared" si="100"/>
        <v>0</v>
      </c>
      <c r="AJ130" s="15">
        <f t="shared" si="100"/>
        <v>0</v>
      </c>
      <c r="AK130" s="15">
        <f t="shared" si="100"/>
        <v>0</v>
      </c>
      <c r="AL130" s="15">
        <f t="shared" si="100"/>
        <v>0</v>
      </c>
      <c r="AM130" s="15">
        <f t="shared" si="100"/>
        <v>0</v>
      </c>
      <c r="AN130" s="15">
        <f t="shared" si="101"/>
        <v>0</v>
      </c>
      <c r="AO130" s="15">
        <f t="shared" si="101"/>
        <v>0</v>
      </c>
      <c r="AP130" s="15">
        <f t="shared" si="101"/>
        <v>0</v>
      </c>
      <c r="AQ130" s="15">
        <f t="shared" si="101"/>
        <v>0</v>
      </c>
      <c r="AR130" s="15">
        <f t="shared" si="101"/>
        <v>0</v>
      </c>
      <c r="AS130" s="15">
        <f t="shared" si="101"/>
        <v>0</v>
      </c>
      <c r="AT130" s="15">
        <f t="shared" si="101"/>
        <v>0</v>
      </c>
      <c r="AU130" s="15">
        <f t="shared" si="101"/>
        <v>0</v>
      </c>
      <c r="AV130" s="15">
        <f t="shared" si="101"/>
        <v>0</v>
      </c>
      <c r="AW130" s="15">
        <f t="shared" si="101"/>
        <v>0</v>
      </c>
      <c r="AX130" s="15">
        <f t="shared" si="102"/>
        <v>0</v>
      </c>
      <c r="AY130" s="15">
        <f t="shared" si="102"/>
        <v>0</v>
      </c>
      <c r="AZ130" s="15">
        <f t="shared" si="102"/>
        <v>0</v>
      </c>
      <c r="BA130" s="15">
        <f t="shared" si="102"/>
        <v>761700</v>
      </c>
      <c r="BB130" s="15">
        <f t="shared" si="102"/>
        <v>777500</v>
      </c>
      <c r="BC130" s="15">
        <f t="shared" si="102"/>
        <v>764200</v>
      </c>
      <c r="BD130" s="15">
        <f t="shared" si="102"/>
        <v>735300</v>
      </c>
      <c r="BE130" s="15">
        <f t="shared" si="102"/>
        <v>3038700</v>
      </c>
      <c r="BF130" s="15">
        <f t="shared" si="102"/>
        <v>2400</v>
      </c>
      <c r="BG130" s="15">
        <f t="shared" si="102"/>
        <v>-36700</v>
      </c>
      <c r="BH130" s="15">
        <f t="shared" si="103"/>
        <v>-30600</v>
      </c>
      <c r="BI130" s="15">
        <f t="shared" si="103"/>
        <v>-33400</v>
      </c>
      <c r="BJ130" s="15">
        <f t="shared" si="103"/>
        <v>-98300</v>
      </c>
      <c r="BK130" s="15">
        <f t="shared" si="103"/>
        <v>-61300</v>
      </c>
      <c r="BL130" s="15">
        <f t="shared" si="103"/>
        <v>-51600</v>
      </c>
      <c r="BM130" s="15">
        <f t="shared" si="103"/>
        <v>-84000</v>
      </c>
      <c r="BN130" s="15">
        <f t="shared" si="103"/>
        <v>-98400</v>
      </c>
      <c r="BO130" s="15">
        <f t="shared" si="103"/>
        <v>-295300</v>
      </c>
      <c r="BP130" s="15">
        <f t="shared" si="103"/>
        <v>-132500</v>
      </c>
      <c r="BQ130" s="15">
        <f t="shared" si="103"/>
        <v>-134100</v>
      </c>
      <c r="BR130" s="15">
        <f t="shared" si="104"/>
        <v>-110000</v>
      </c>
      <c r="BS130" s="15">
        <f t="shared" si="104"/>
        <v>-118900</v>
      </c>
      <c r="BT130" s="15">
        <f t="shared" si="104"/>
        <v>-495500</v>
      </c>
      <c r="BU130" s="15">
        <f t="shared" si="104"/>
        <v>-79700</v>
      </c>
      <c r="BV130" s="15">
        <f t="shared" si="104"/>
        <v>-67500</v>
      </c>
      <c r="BW130" s="15">
        <f t="shared" si="104"/>
        <v>-40300</v>
      </c>
      <c r="BX130" s="15">
        <f t="shared" si="104"/>
        <v>-51600</v>
      </c>
      <c r="BY130" s="15">
        <f t="shared" si="104"/>
        <v>-239100</v>
      </c>
      <c r="BZ130" s="15">
        <f t="shared" si="104"/>
        <v>-41400</v>
      </c>
      <c r="CA130" s="15">
        <f t="shared" si="104"/>
        <v>-38400</v>
      </c>
      <c r="CB130" s="15">
        <f t="shared" si="105"/>
        <v>-60700</v>
      </c>
      <c r="CC130" s="15">
        <f t="shared" si="105"/>
        <v>-57800</v>
      </c>
      <c r="CD130" s="15">
        <f t="shared" si="105"/>
        <v>-198300</v>
      </c>
      <c r="CE130" s="15">
        <f t="shared" si="105"/>
        <v>-43800</v>
      </c>
      <c r="CF130" s="15">
        <f t="shared" si="105"/>
        <v>-52200</v>
      </c>
      <c r="CG130" s="15">
        <f t="shared" si="105"/>
        <v>-53200</v>
      </c>
      <c r="CH130" s="15">
        <f t="shared" si="105"/>
        <v>-21100</v>
      </c>
      <c r="CI130" s="15">
        <f t="shared" si="105"/>
        <v>-170300</v>
      </c>
      <c r="CJ130" s="15">
        <f t="shared" si="105"/>
        <v>-63300</v>
      </c>
      <c r="CK130" s="15">
        <f t="shared" si="105"/>
        <v>-70600</v>
      </c>
      <c r="CL130" s="15">
        <f t="shared" si="106"/>
        <v>-72500</v>
      </c>
      <c r="CM130" s="15">
        <f t="shared" si="106"/>
        <v>-60900</v>
      </c>
      <c r="CN130" s="15">
        <f t="shared" si="106"/>
        <v>-267300</v>
      </c>
      <c r="CO130" s="3">
        <f t="shared" si="106"/>
        <v>-67200</v>
      </c>
      <c r="CP130" s="3">
        <f t="shared" si="106"/>
        <v>-59000</v>
      </c>
      <c r="CQ130" s="3">
        <f t="shared" si="106"/>
        <v>-54700</v>
      </c>
      <c r="CR130" s="3">
        <f t="shared" si="106"/>
        <v>-28600</v>
      </c>
      <c r="CS130" s="15">
        <f t="shared" si="106"/>
        <v>-209400</v>
      </c>
      <c r="CT130" s="3">
        <f t="shared" si="106"/>
        <v>-45600</v>
      </c>
      <c r="CU130" s="3">
        <f t="shared" si="106"/>
        <v>-44200</v>
      </c>
      <c r="CV130" s="3">
        <f t="shared" si="107"/>
        <v>-41000</v>
      </c>
      <c r="CW130" s="3">
        <f t="shared" si="107"/>
        <v>-50600</v>
      </c>
      <c r="CX130" s="15">
        <f t="shared" si="107"/>
        <v>-181400</v>
      </c>
      <c r="CY130" s="3">
        <f t="shared" si="107"/>
        <v>-32700</v>
      </c>
      <c r="CZ130" s="3">
        <f t="shared" si="107"/>
        <v>-6200</v>
      </c>
      <c r="DA130" s="3">
        <f t="shared" si="107"/>
        <v>2600</v>
      </c>
      <c r="DB130" s="3">
        <f t="shared" si="107"/>
        <v>2000</v>
      </c>
      <c r="DC130" s="15">
        <f t="shared" si="107"/>
        <v>-34400</v>
      </c>
      <c r="DD130" s="3">
        <f t="shared" si="107"/>
        <v>19300</v>
      </c>
      <c r="DE130" s="3">
        <f t="shared" si="107"/>
        <v>2600</v>
      </c>
      <c r="DF130" s="3">
        <f t="shared" si="108"/>
        <v>5000</v>
      </c>
      <c r="DG130" s="3">
        <f t="shared" si="108"/>
        <v>-1000</v>
      </c>
      <c r="DH130" s="15">
        <f t="shared" si="108"/>
        <v>25800</v>
      </c>
      <c r="DI130" s="3">
        <f t="shared" si="108"/>
        <v>15300</v>
      </c>
      <c r="DJ130" s="3">
        <f t="shared" si="108"/>
        <v>21800</v>
      </c>
      <c r="DK130" s="3">
        <f t="shared" si="108"/>
        <v>21277.571942446055</v>
      </c>
      <c r="DL130" s="3">
        <f t="shared" si="108"/>
        <v>28287.131294964027</v>
      </c>
      <c r="DM130" s="15">
        <f t="shared" si="108"/>
        <v>86764.703237410053</v>
      </c>
      <c r="DN130" s="3">
        <f t="shared" si="108"/>
        <v>17901.39388489211</v>
      </c>
      <c r="DO130" s="3">
        <f t="shared" si="108"/>
        <v>8324.3345323741087</v>
      </c>
      <c r="DP130" s="3">
        <f t="shared" si="109"/>
        <v>4254.7032374100527</v>
      </c>
      <c r="DQ130" s="3">
        <f t="shared" si="109"/>
        <v>2551.7625899280829</v>
      </c>
      <c r="DR130" s="15">
        <f t="shared" si="109"/>
        <v>33032.194244604441</v>
      </c>
      <c r="DS130" s="3">
        <f t="shared" si="109"/>
        <v>713.82194244602579</v>
      </c>
      <c r="DT130" s="3">
        <f t="shared" si="109"/>
        <v>661.32194244599668</v>
      </c>
      <c r="DU130" s="3">
        <f t="shared" si="109"/>
        <v>-1064.1187050360022</v>
      </c>
      <c r="DV130" s="3">
        <f t="shared" si="109"/>
        <v>-1019.1187050360022</v>
      </c>
      <c r="DW130" s="15">
        <f t="shared" si="109"/>
        <v>-708.09352518001106</v>
      </c>
    </row>
    <row r="131" spans="1:127">
      <c r="A131" s="70"/>
      <c r="D131" s="7" t="s">
        <v>355</v>
      </c>
      <c r="H131" s="7" t="s">
        <v>110</v>
      </c>
      <c r="I131" s="15"/>
      <c r="J131" s="15">
        <f t="shared" si="98"/>
        <v>0</v>
      </c>
      <c r="K131" s="15">
        <f t="shared" si="98"/>
        <v>0</v>
      </c>
      <c r="L131" s="15">
        <f t="shared" si="98"/>
        <v>0</v>
      </c>
      <c r="M131" s="105" t="e">
        <f t="shared" si="98"/>
        <v>#VALUE!</v>
      </c>
      <c r="N131" s="15">
        <f t="shared" si="98"/>
        <v>0</v>
      </c>
      <c r="O131" s="15">
        <f t="shared" si="98"/>
        <v>0</v>
      </c>
      <c r="P131" s="15">
        <f t="shared" si="98"/>
        <v>0</v>
      </c>
      <c r="Q131" s="15">
        <f t="shared" si="98"/>
        <v>0</v>
      </c>
      <c r="R131" s="15">
        <f t="shared" si="98"/>
        <v>0</v>
      </c>
      <c r="S131" s="15">
        <f t="shared" si="98"/>
        <v>0</v>
      </c>
      <c r="T131" s="15">
        <f t="shared" si="99"/>
        <v>0</v>
      </c>
      <c r="U131" s="15">
        <f t="shared" si="99"/>
        <v>0</v>
      </c>
      <c r="V131" s="15">
        <f t="shared" si="99"/>
        <v>0</v>
      </c>
      <c r="W131" s="15">
        <f t="shared" si="99"/>
        <v>0</v>
      </c>
      <c r="X131" s="15">
        <f t="shared" si="99"/>
        <v>0</v>
      </c>
      <c r="Y131" s="15">
        <f t="shared" si="99"/>
        <v>0</v>
      </c>
      <c r="Z131" s="15">
        <f t="shared" si="99"/>
        <v>0</v>
      </c>
      <c r="AA131" s="15">
        <f t="shared" si="99"/>
        <v>0</v>
      </c>
      <c r="AB131" s="15">
        <f t="shared" si="99"/>
        <v>0</v>
      </c>
      <c r="AC131" s="15">
        <f t="shared" si="99"/>
        <v>0</v>
      </c>
      <c r="AD131" s="15">
        <f t="shared" si="100"/>
        <v>0</v>
      </c>
      <c r="AE131" s="15">
        <f t="shared" si="100"/>
        <v>0</v>
      </c>
      <c r="AF131" s="15">
        <f t="shared" si="100"/>
        <v>0</v>
      </c>
      <c r="AG131" s="15">
        <f t="shared" si="100"/>
        <v>0</v>
      </c>
      <c r="AH131" s="15">
        <f t="shared" si="100"/>
        <v>0</v>
      </c>
      <c r="AI131" s="15">
        <f t="shared" si="100"/>
        <v>0</v>
      </c>
      <c r="AJ131" s="15">
        <f t="shared" si="100"/>
        <v>0</v>
      </c>
      <c r="AK131" s="15">
        <f t="shared" si="100"/>
        <v>0</v>
      </c>
      <c r="AL131" s="15">
        <f t="shared" si="100"/>
        <v>0</v>
      </c>
      <c r="AM131" s="15">
        <f t="shared" si="100"/>
        <v>0</v>
      </c>
      <c r="AN131" s="15">
        <f t="shared" si="101"/>
        <v>0</v>
      </c>
      <c r="AO131" s="15">
        <f t="shared" si="101"/>
        <v>0</v>
      </c>
      <c r="AP131" s="15">
        <f t="shared" si="101"/>
        <v>0</v>
      </c>
      <c r="AQ131" s="15">
        <f t="shared" si="101"/>
        <v>0</v>
      </c>
      <c r="AR131" s="15">
        <f t="shared" si="101"/>
        <v>0</v>
      </c>
      <c r="AS131" s="15">
        <f t="shared" si="101"/>
        <v>0</v>
      </c>
      <c r="AT131" s="15">
        <f t="shared" si="101"/>
        <v>0</v>
      </c>
      <c r="AU131" s="15">
        <f t="shared" si="101"/>
        <v>0</v>
      </c>
      <c r="AV131" s="15">
        <f t="shared" si="101"/>
        <v>0</v>
      </c>
      <c r="AW131" s="15">
        <f t="shared" si="101"/>
        <v>0</v>
      </c>
      <c r="AX131" s="15">
        <f t="shared" si="102"/>
        <v>0</v>
      </c>
      <c r="AY131" s="15">
        <f t="shared" si="102"/>
        <v>0</v>
      </c>
      <c r="AZ131" s="15">
        <f t="shared" si="102"/>
        <v>0</v>
      </c>
      <c r="BA131" s="15">
        <f t="shared" si="102"/>
        <v>267300</v>
      </c>
      <c r="BB131" s="15">
        <f t="shared" si="102"/>
        <v>279100</v>
      </c>
      <c r="BC131" s="15">
        <f t="shared" si="102"/>
        <v>280500</v>
      </c>
      <c r="BD131" s="15">
        <f t="shared" si="102"/>
        <v>292600</v>
      </c>
      <c r="BE131" s="15">
        <f t="shared" si="102"/>
        <v>1119500</v>
      </c>
      <c r="BF131" s="15">
        <f t="shared" si="102"/>
        <v>34100</v>
      </c>
      <c r="BG131" s="15">
        <f t="shared" si="102"/>
        <v>27000</v>
      </c>
      <c r="BH131" s="15">
        <f t="shared" si="103"/>
        <v>31100</v>
      </c>
      <c r="BI131" s="15">
        <f t="shared" si="103"/>
        <v>30500</v>
      </c>
      <c r="BJ131" s="15">
        <f t="shared" si="103"/>
        <v>122700</v>
      </c>
      <c r="BK131" s="15">
        <f t="shared" si="103"/>
        <v>28400</v>
      </c>
      <c r="BL131" s="15">
        <f t="shared" si="103"/>
        <v>38600</v>
      </c>
      <c r="BM131" s="15">
        <f t="shared" si="103"/>
        <v>32800</v>
      </c>
      <c r="BN131" s="15">
        <f t="shared" si="103"/>
        <v>31900</v>
      </c>
      <c r="BO131" s="15">
        <f t="shared" si="103"/>
        <v>131700</v>
      </c>
      <c r="BP131" s="15">
        <f t="shared" si="103"/>
        <v>36300</v>
      </c>
      <c r="BQ131" s="15">
        <f t="shared" si="103"/>
        <v>35700</v>
      </c>
      <c r="BR131" s="15">
        <f t="shared" si="104"/>
        <v>35100</v>
      </c>
      <c r="BS131" s="15">
        <f t="shared" si="104"/>
        <v>30700</v>
      </c>
      <c r="BT131" s="15">
        <f t="shared" si="104"/>
        <v>137800</v>
      </c>
      <c r="BU131" s="15">
        <f t="shared" si="104"/>
        <v>25200</v>
      </c>
      <c r="BV131" s="15">
        <f t="shared" si="104"/>
        <v>16200</v>
      </c>
      <c r="BW131" s="15">
        <f t="shared" si="104"/>
        <v>17800</v>
      </c>
      <c r="BX131" s="15">
        <f t="shared" si="104"/>
        <v>18100</v>
      </c>
      <c r="BY131" s="15">
        <f t="shared" si="104"/>
        <v>77300</v>
      </c>
      <c r="BZ131" s="15">
        <f t="shared" si="104"/>
        <v>23600</v>
      </c>
      <c r="CA131" s="15">
        <f t="shared" si="104"/>
        <v>25500</v>
      </c>
      <c r="CB131" s="15">
        <f t="shared" si="105"/>
        <v>27500</v>
      </c>
      <c r="CC131" s="15">
        <f t="shared" si="105"/>
        <v>29300</v>
      </c>
      <c r="CD131" s="15">
        <f t="shared" si="105"/>
        <v>105900</v>
      </c>
      <c r="CE131" s="15">
        <f t="shared" si="105"/>
        <v>15900</v>
      </c>
      <c r="CF131" s="15">
        <f t="shared" si="105"/>
        <v>24800</v>
      </c>
      <c r="CG131" s="15">
        <f t="shared" si="105"/>
        <v>25600</v>
      </c>
      <c r="CH131" s="15">
        <f t="shared" si="105"/>
        <v>23500</v>
      </c>
      <c r="CI131" s="15">
        <f t="shared" si="105"/>
        <v>89700</v>
      </c>
      <c r="CJ131" s="15">
        <f t="shared" si="105"/>
        <v>36600</v>
      </c>
      <c r="CK131" s="15">
        <f t="shared" si="105"/>
        <v>23500</v>
      </c>
      <c r="CL131" s="15">
        <f t="shared" si="106"/>
        <v>29600</v>
      </c>
      <c r="CM131" s="15">
        <f t="shared" si="106"/>
        <v>19500</v>
      </c>
      <c r="CN131" s="15">
        <f t="shared" si="106"/>
        <v>109300</v>
      </c>
      <c r="CO131" s="3">
        <f t="shared" si="106"/>
        <v>7500</v>
      </c>
      <c r="CP131" s="3">
        <f t="shared" si="106"/>
        <v>4000</v>
      </c>
      <c r="CQ131" s="3">
        <f t="shared" si="106"/>
        <v>-9700</v>
      </c>
      <c r="CR131" s="3">
        <f t="shared" si="106"/>
        <v>-5100</v>
      </c>
      <c r="CS131" s="15">
        <f t="shared" si="106"/>
        <v>-3300</v>
      </c>
      <c r="CT131" s="3">
        <f t="shared" si="106"/>
        <v>-3600</v>
      </c>
      <c r="CU131" s="3">
        <f t="shared" si="106"/>
        <v>-10500</v>
      </c>
      <c r="CV131" s="3">
        <f t="shared" si="107"/>
        <v>-14100</v>
      </c>
      <c r="CW131" s="3">
        <f t="shared" si="107"/>
        <v>-9600</v>
      </c>
      <c r="CX131" s="15">
        <f t="shared" si="107"/>
        <v>-37800</v>
      </c>
      <c r="CY131" s="3">
        <f t="shared" si="107"/>
        <v>1400</v>
      </c>
      <c r="CZ131" s="3">
        <f t="shared" si="107"/>
        <v>16300</v>
      </c>
      <c r="DA131" s="3">
        <f t="shared" si="107"/>
        <v>27600</v>
      </c>
      <c r="DB131" s="3">
        <f t="shared" si="107"/>
        <v>20000</v>
      </c>
      <c r="DC131" s="15">
        <f t="shared" si="107"/>
        <v>65400</v>
      </c>
      <c r="DD131" s="3">
        <f t="shared" si="107"/>
        <v>15600</v>
      </c>
      <c r="DE131" s="3">
        <f t="shared" si="107"/>
        <v>13100</v>
      </c>
      <c r="DF131" s="3">
        <f t="shared" si="108"/>
        <v>3600</v>
      </c>
      <c r="DG131" s="3">
        <f t="shared" si="108"/>
        <v>18400</v>
      </c>
      <c r="DH131" s="15">
        <f t="shared" si="108"/>
        <v>50600</v>
      </c>
      <c r="DI131" s="3">
        <f t="shared" si="108"/>
        <v>3600</v>
      </c>
      <c r="DJ131" s="3">
        <f t="shared" si="108"/>
        <v>1800</v>
      </c>
      <c r="DK131" s="3">
        <f t="shared" si="108"/>
        <v>10334.455685618799</v>
      </c>
      <c r="DL131" s="3">
        <f t="shared" si="108"/>
        <v>-121.83862876251806</v>
      </c>
      <c r="DM131" s="15">
        <f t="shared" si="108"/>
        <v>15612.617056856398</v>
      </c>
      <c r="DN131" s="3">
        <f t="shared" si="108"/>
        <v>8059.2642140467651</v>
      </c>
      <c r="DO131" s="3">
        <f t="shared" si="108"/>
        <v>6771.4698996655643</v>
      </c>
      <c r="DP131" s="3">
        <f t="shared" si="109"/>
        <v>4395.6170568561065</v>
      </c>
      <c r="DQ131" s="3">
        <f t="shared" si="109"/>
        <v>4332.6170568561647</v>
      </c>
      <c r="DR131" s="15">
        <f t="shared" si="109"/>
        <v>23558.968227424426</v>
      </c>
      <c r="DS131" s="3">
        <f t="shared" si="109"/>
        <v>2661.0142140468815</v>
      </c>
      <c r="DT131" s="3">
        <f t="shared" si="109"/>
        <v>2602.5142140468233</v>
      </c>
      <c r="DU131" s="3">
        <f t="shared" si="109"/>
        <v>944.41137123748194</v>
      </c>
      <c r="DV131" s="3">
        <f t="shared" si="109"/>
        <v>890.41137123748194</v>
      </c>
      <c r="DW131" s="15">
        <f t="shared" si="109"/>
        <v>7098.3511705684941</v>
      </c>
    </row>
    <row r="132" spans="1:127">
      <c r="A132" s="70"/>
      <c r="C132" s="7" t="s">
        <v>859</v>
      </c>
      <c r="D132" s="2"/>
      <c r="H132" s="7" t="s">
        <v>110</v>
      </c>
      <c r="I132" s="15"/>
      <c r="J132" s="15">
        <f t="shared" ref="J132:AO132" si="110">+J77-E77</f>
        <v>0</v>
      </c>
      <c r="K132" s="105" t="e">
        <f t="shared" si="110"/>
        <v>#VALUE!</v>
      </c>
      <c r="L132" s="15">
        <f t="shared" si="110"/>
        <v>0</v>
      </c>
      <c r="M132" s="15">
        <f t="shared" si="110"/>
        <v>0</v>
      </c>
      <c r="N132" s="15">
        <f t="shared" si="110"/>
        <v>0</v>
      </c>
      <c r="O132" s="15">
        <f t="shared" si="110"/>
        <v>0</v>
      </c>
      <c r="P132" s="15">
        <f t="shared" si="110"/>
        <v>0</v>
      </c>
      <c r="Q132" s="15">
        <f t="shared" si="110"/>
        <v>0</v>
      </c>
      <c r="R132" s="15">
        <f t="shared" si="110"/>
        <v>0</v>
      </c>
      <c r="S132" s="15">
        <f t="shared" si="110"/>
        <v>0</v>
      </c>
      <c r="T132" s="15">
        <f t="shared" si="110"/>
        <v>0</v>
      </c>
      <c r="U132" s="15">
        <f t="shared" si="110"/>
        <v>0</v>
      </c>
      <c r="V132" s="15">
        <f t="shared" si="110"/>
        <v>0</v>
      </c>
      <c r="W132" s="15">
        <f t="shared" si="110"/>
        <v>0</v>
      </c>
      <c r="X132" s="15">
        <f t="shared" si="110"/>
        <v>0</v>
      </c>
      <c r="Y132" s="15">
        <f t="shared" si="110"/>
        <v>0</v>
      </c>
      <c r="Z132" s="15">
        <f t="shared" si="110"/>
        <v>0</v>
      </c>
      <c r="AA132" s="15">
        <f t="shared" si="110"/>
        <v>0</v>
      </c>
      <c r="AB132" s="15">
        <f t="shared" si="110"/>
        <v>0</v>
      </c>
      <c r="AC132" s="15">
        <f t="shared" si="110"/>
        <v>0</v>
      </c>
      <c r="AD132" s="15">
        <f t="shared" si="110"/>
        <v>0</v>
      </c>
      <c r="AE132" s="15">
        <f t="shared" si="110"/>
        <v>0</v>
      </c>
      <c r="AF132" s="15">
        <f t="shared" si="110"/>
        <v>0</v>
      </c>
      <c r="AG132" s="15">
        <f t="shared" si="110"/>
        <v>0</v>
      </c>
      <c r="AH132" s="15">
        <f t="shared" si="110"/>
        <v>0</v>
      </c>
      <c r="AI132" s="15">
        <f t="shared" si="110"/>
        <v>0</v>
      </c>
      <c r="AJ132" s="15">
        <f t="shared" si="110"/>
        <v>0</v>
      </c>
      <c r="AK132" s="15">
        <f t="shared" si="110"/>
        <v>0</v>
      </c>
      <c r="AL132" s="15">
        <f t="shared" si="110"/>
        <v>0</v>
      </c>
      <c r="AM132" s="15">
        <f t="shared" si="110"/>
        <v>0</v>
      </c>
      <c r="AN132" s="15">
        <f t="shared" si="110"/>
        <v>0</v>
      </c>
      <c r="AO132" s="15">
        <f t="shared" si="110"/>
        <v>0</v>
      </c>
      <c r="AP132" s="15">
        <f t="shared" ref="AP132:BU132" si="111">+AP77-AK77</f>
        <v>0</v>
      </c>
      <c r="AQ132" s="15">
        <f t="shared" si="111"/>
        <v>0</v>
      </c>
      <c r="AR132" s="15">
        <f t="shared" si="111"/>
        <v>0</v>
      </c>
      <c r="AS132" s="15">
        <f t="shared" si="111"/>
        <v>0</v>
      </c>
      <c r="AT132" s="15">
        <f t="shared" si="111"/>
        <v>0</v>
      </c>
      <c r="AU132" s="15">
        <f t="shared" si="111"/>
        <v>0</v>
      </c>
      <c r="AV132" s="15">
        <f t="shared" si="111"/>
        <v>0</v>
      </c>
      <c r="AW132" s="15">
        <f t="shared" si="111"/>
        <v>0</v>
      </c>
      <c r="AX132" s="15">
        <f t="shared" si="111"/>
        <v>0</v>
      </c>
      <c r="AY132" s="15">
        <f t="shared" si="111"/>
        <v>0</v>
      </c>
      <c r="AZ132" s="15">
        <f t="shared" si="111"/>
        <v>0</v>
      </c>
      <c r="BA132" s="15">
        <f t="shared" si="111"/>
        <v>0</v>
      </c>
      <c r="BB132" s="15">
        <f t="shared" si="111"/>
        <v>0</v>
      </c>
      <c r="BC132" s="15">
        <f t="shared" si="111"/>
        <v>0</v>
      </c>
      <c r="BD132" s="15">
        <f t="shared" si="111"/>
        <v>0</v>
      </c>
      <c r="BE132" s="15">
        <f t="shared" si="111"/>
        <v>0</v>
      </c>
      <c r="BF132" s="15">
        <f t="shared" si="111"/>
        <v>0</v>
      </c>
      <c r="BG132" s="15">
        <f t="shared" si="111"/>
        <v>0</v>
      </c>
      <c r="BH132" s="15">
        <f t="shared" si="111"/>
        <v>0</v>
      </c>
      <c r="BI132" s="15">
        <f t="shared" si="111"/>
        <v>0</v>
      </c>
      <c r="BJ132" s="15">
        <f t="shared" si="111"/>
        <v>0</v>
      </c>
      <c r="BK132" s="15">
        <f t="shared" si="111"/>
        <v>0</v>
      </c>
      <c r="BL132" s="15">
        <f t="shared" si="111"/>
        <v>0</v>
      </c>
      <c r="BM132" s="15">
        <f t="shared" si="111"/>
        <v>0</v>
      </c>
      <c r="BN132" s="15">
        <f t="shared" si="111"/>
        <v>0</v>
      </c>
      <c r="BO132" s="15">
        <f t="shared" si="111"/>
        <v>0</v>
      </c>
      <c r="BP132" s="15">
        <f t="shared" si="111"/>
        <v>0</v>
      </c>
      <c r="BQ132" s="15">
        <f t="shared" si="111"/>
        <v>0</v>
      </c>
      <c r="BR132" s="15">
        <f t="shared" si="111"/>
        <v>0</v>
      </c>
      <c r="BS132" s="15">
        <f t="shared" si="111"/>
        <v>0</v>
      </c>
      <c r="BT132" s="15">
        <f t="shared" si="111"/>
        <v>0</v>
      </c>
      <c r="BU132" s="15">
        <f t="shared" si="111"/>
        <v>0</v>
      </c>
      <c r="BV132" s="15">
        <f t="shared" ref="BV132:DA132" si="112">+BV77-BQ77</f>
        <v>0</v>
      </c>
      <c r="BW132" s="15">
        <f t="shared" si="112"/>
        <v>0</v>
      </c>
      <c r="BX132" s="15">
        <f t="shared" si="112"/>
        <v>0</v>
      </c>
      <c r="BY132" s="15">
        <f t="shared" si="112"/>
        <v>0</v>
      </c>
      <c r="BZ132" s="15">
        <f t="shared" si="112"/>
        <v>0</v>
      </c>
      <c r="CA132" s="15">
        <f t="shared" si="112"/>
        <v>0</v>
      </c>
      <c r="CB132" s="15">
        <f t="shared" si="112"/>
        <v>0</v>
      </c>
      <c r="CC132" s="15">
        <f t="shared" si="112"/>
        <v>0</v>
      </c>
      <c r="CD132" s="15">
        <f t="shared" si="112"/>
        <v>0</v>
      </c>
      <c r="CE132" s="15">
        <f t="shared" si="112"/>
        <v>0</v>
      </c>
      <c r="CF132" s="15">
        <f t="shared" si="112"/>
        <v>0</v>
      </c>
      <c r="CG132" s="15">
        <f t="shared" si="112"/>
        <v>0</v>
      </c>
      <c r="CH132" s="15">
        <f t="shared" si="112"/>
        <v>0</v>
      </c>
      <c r="CI132" s="15">
        <f t="shared" si="112"/>
        <v>0</v>
      </c>
      <c r="CJ132" s="15">
        <f t="shared" si="112"/>
        <v>0</v>
      </c>
      <c r="CK132" s="15">
        <f t="shared" si="112"/>
        <v>0</v>
      </c>
      <c r="CL132" s="15">
        <f t="shared" si="112"/>
        <v>0</v>
      </c>
      <c r="CM132" s="15">
        <f t="shared" si="112"/>
        <v>0</v>
      </c>
      <c r="CN132" s="15">
        <f t="shared" si="112"/>
        <v>0</v>
      </c>
      <c r="CO132" s="3">
        <f t="shared" si="112"/>
        <v>0</v>
      </c>
      <c r="CP132" s="3">
        <f t="shared" si="112"/>
        <v>0</v>
      </c>
      <c r="CQ132" s="3">
        <f t="shared" si="112"/>
        <v>0</v>
      </c>
      <c r="CR132" s="3">
        <f t="shared" si="112"/>
        <v>2000</v>
      </c>
      <c r="CS132" s="15">
        <f t="shared" si="112"/>
        <v>2000</v>
      </c>
      <c r="CT132" s="3">
        <f t="shared" si="112"/>
        <v>2800</v>
      </c>
      <c r="CU132" s="3">
        <f t="shared" si="112"/>
        <v>2800</v>
      </c>
      <c r="CV132" s="3">
        <f t="shared" si="112"/>
        <v>1900</v>
      </c>
      <c r="CW132" s="3">
        <f t="shared" si="112"/>
        <v>1000</v>
      </c>
      <c r="CX132" s="15">
        <f t="shared" si="112"/>
        <v>8500</v>
      </c>
      <c r="CY132" s="3">
        <f t="shared" si="112"/>
        <v>3100</v>
      </c>
      <c r="CZ132" s="3">
        <f t="shared" si="112"/>
        <v>7100</v>
      </c>
      <c r="DA132" s="3">
        <f t="shared" si="112"/>
        <v>11800</v>
      </c>
      <c r="DB132" s="3">
        <f t="shared" ref="DB132:DW132" si="113">+DB77-CW77</f>
        <v>15500</v>
      </c>
      <c r="DC132" s="15">
        <f t="shared" si="113"/>
        <v>37400</v>
      </c>
      <c r="DD132" s="3">
        <f t="shared" si="113"/>
        <v>19600</v>
      </c>
      <c r="DE132" s="3">
        <f t="shared" si="113"/>
        <v>22000</v>
      </c>
      <c r="DF132" s="3">
        <f t="shared" si="113"/>
        <v>24900</v>
      </c>
      <c r="DG132" s="3">
        <f t="shared" si="113"/>
        <v>26600</v>
      </c>
      <c r="DH132" s="15">
        <f t="shared" si="113"/>
        <v>93200</v>
      </c>
      <c r="DI132" s="3">
        <f t="shared" si="113"/>
        <v>26300</v>
      </c>
      <c r="DJ132" s="3">
        <f t="shared" si="113"/>
        <v>25500</v>
      </c>
      <c r="DK132" s="3">
        <f t="shared" si="113"/>
        <v>24889.7338910689</v>
      </c>
      <c r="DL132" s="3">
        <f t="shared" si="113"/>
        <v>21595.204347110062</v>
      </c>
      <c r="DM132" s="15">
        <f t="shared" si="113"/>
        <v>98284.938238178962</v>
      </c>
      <c r="DN132" s="3">
        <f t="shared" si="113"/>
        <v>18142.68039202693</v>
      </c>
      <c r="DO132" s="3">
        <f t="shared" si="113"/>
        <v>15553.291516372818</v>
      </c>
      <c r="DP132" s="3">
        <f t="shared" si="113"/>
        <v>12555.295944058729</v>
      </c>
      <c r="DQ132" s="3">
        <f t="shared" si="113"/>
        <v>12413.113858643861</v>
      </c>
      <c r="DR132" s="15">
        <f t="shared" si="113"/>
        <v>58664.381711102324</v>
      </c>
      <c r="DS132" s="3">
        <f t="shared" si="113"/>
        <v>12412.9094409315</v>
      </c>
      <c r="DT132" s="3">
        <f t="shared" si="113"/>
        <v>12233.368067213189</v>
      </c>
      <c r="DU132" s="3">
        <f t="shared" si="113"/>
        <v>12144.664318358642</v>
      </c>
      <c r="DV132" s="3">
        <f t="shared" si="113"/>
        <v>12056.284729742678</v>
      </c>
      <c r="DW132" s="15">
        <f t="shared" si="113"/>
        <v>48847.226556246052</v>
      </c>
    </row>
    <row r="133" spans="1:127">
      <c r="A133" s="70"/>
      <c r="C133" s="7" t="s">
        <v>738</v>
      </c>
      <c r="H133" s="7" t="s">
        <v>110</v>
      </c>
      <c r="I133" s="15"/>
      <c r="J133" s="15">
        <f t="shared" ref="J133:AO133" si="114">+J79-E79</f>
        <v>0</v>
      </c>
      <c r="K133" s="105" t="e">
        <f t="shared" si="114"/>
        <v>#VALUE!</v>
      </c>
      <c r="L133" s="15">
        <f t="shared" si="114"/>
        <v>0</v>
      </c>
      <c r="M133" s="15">
        <f t="shared" si="114"/>
        <v>0</v>
      </c>
      <c r="N133" s="15">
        <f t="shared" si="114"/>
        <v>0</v>
      </c>
      <c r="O133" s="15">
        <f t="shared" si="114"/>
        <v>0</v>
      </c>
      <c r="P133" s="15">
        <f t="shared" si="114"/>
        <v>0</v>
      </c>
      <c r="Q133" s="15">
        <f t="shared" si="114"/>
        <v>0</v>
      </c>
      <c r="R133" s="15">
        <f t="shared" si="114"/>
        <v>0</v>
      </c>
      <c r="S133" s="15">
        <f t="shared" si="114"/>
        <v>0</v>
      </c>
      <c r="T133" s="15">
        <f t="shared" si="114"/>
        <v>0</v>
      </c>
      <c r="U133" s="15">
        <f t="shared" si="114"/>
        <v>0</v>
      </c>
      <c r="V133" s="15">
        <f t="shared" si="114"/>
        <v>0</v>
      </c>
      <c r="W133" s="15">
        <f t="shared" si="114"/>
        <v>0</v>
      </c>
      <c r="X133" s="15">
        <f t="shared" si="114"/>
        <v>0</v>
      </c>
      <c r="Y133" s="15">
        <f t="shared" si="114"/>
        <v>0</v>
      </c>
      <c r="Z133" s="15">
        <f t="shared" si="114"/>
        <v>0</v>
      </c>
      <c r="AA133" s="15">
        <f t="shared" si="114"/>
        <v>0</v>
      </c>
      <c r="AB133" s="15">
        <f t="shared" si="114"/>
        <v>0</v>
      </c>
      <c r="AC133" s="15">
        <f t="shared" si="114"/>
        <v>0</v>
      </c>
      <c r="AD133" s="15">
        <f t="shared" si="114"/>
        <v>0</v>
      </c>
      <c r="AE133" s="15">
        <f t="shared" si="114"/>
        <v>0</v>
      </c>
      <c r="AF133" s="15">
        <f t="shared" si="114"/>
        <v>0</v>
      </c>
      <c r="AG133" s="15">
        <f t="shared" si="114"/>
        <v>0</v>
      </c>
      <c r="AH133" s="15">
        <f t="shared" si="114"/>
        <v>0</v>
      </c>
      <c r="AI133" s="15">
        <f t="shared" si="114"/>
        <v>0</v>
      </c>
      <c r="AJ133" s="15">
        <f t="shared" si="114"/>
        <v>0</v>
      </c>
      <c r="AK133" s="15">
        <f t="shared" si="114"/>
        <v>0</v>
      </c>
      <c r="AL133" s="15">
        <f t="shared" si="114"/>
        <v>0</v>
      </c>
      <c r="AM133" s="15">
        <f t="shared" si="114"/>
        <v>0</v>
      </c>
      <c r="AN133" s="15">
        <f t="shared" si="114"/>
        <v>0</v>
      </c>
      <c r="AO133" s="15">
        <f t="shared" si="114"/>
        <v>0</v>
      </c>
      <c r="AP133" s="15">
        <f t="shared" ref="AP133:BU133" si="115">+AP79-AK79</f>
        <v>0</v>
      </c>
      <c r="AQ133" s="15">
        <f t="shared" si="115"/>
        <v>0</v>
      </c>
      <c r="AR133" s="15">
        <f t="shared" si="115"/>
        <v>0</v>
      </c>
      <c r="AS133" s="15">
        <f t="shared" si="115"/>
        <v>0</v>
      </c>
      <c r="AT133" s="15">
        <f t="shared" si="115"/>
        <v>0</v>
      </c>
      <c r="AU133" s="15">
        <f t="shared" si="115"/>
        <v>0</v>
      </c>
      <c r="AV133" s="15">
        <f t="shared" si="115"/>
        <v>0</v>
      </c>
      <c r="AW133" s="15">
        <f t="shared" si="115"/>
        <v>0</v>
      </c>
      <c r="AX133" s="15">
        <f t="shared" si="115"/>
        <v>0</v>
      </c>
      <c r="AY133" s="15">
        <f t="shared" si="115"/>
        <v>0</v>
      </c>
      <c r="AZ133" s="15">
        <f t="shared" si="115"/>
        <v>548100</v>
      </c>
      <c r="BA133" s="15">
        <f t="shared" si="115"/>
        <v>127300</v>
      </c>
      <c r="BB133" s="15">
        <f t="shared" si="115"/>
        <v>95200</v>
      </c>
      <c r="BC133" s="15">
        <f t="shared" si="115"/>
        <v>130700</v>
      </c>
      <c r="BD133" s="15">
        <f t="shared" si="115"/>
        <v>116800</v>
      </c>
      <c r="BE133" s="15">
        <f t="shared" si="115"/>
        <v>-78100</v>
      </c>
      <c r="BF133" s="15">
        <f t="shared" si="115"/>
        <v>-3700</v>
      </c>
      <c r="BG133" s="15">
        <f t="shared" si="115"/>
        <v>-9700</v>
      </c>
      <c r="BH133" s="15">
        <f t="shared" si="115"/>
        <v>8460</v>
      </c>
      <c r="BI133" s="15">
        <f t="shared" si="115"/>
        <v>8940</v>
      </c>
      <c r="BJ133" s="15">
        <f t="shared" si="115"/>
        <v>4000</v>
      </c>
      <c r="BK133" s="15">
        <f t="shared" si="115"/>
        <v>-3000</v>
      </c>
      <c r="BL133" s="15">
        <f t="shared" si="115"/>
        <v>-11300</v>
      </c>
      <c r="BM133" s="15">
        <f t="shared" si="115"/>
        <v>29340</v>
      </c>
      <c r="BN133" s="15">
        <f t="shared" si="115"/>
        <v>57560</v>
      </c>
      <c r="BO133" s="15">
        <f t="shared" si="115"/>
        <v>72600</v>
      </c>
      <c r="BP133" s="15">
        <f t="shared" si="115"/>
        <v>72200</v>
      </c>
      <c r="BQ133" s="15">
        <f t="shared" si="115"/>
        <v>52200</v>
      </c>
      <c r="BR133" s="15">
        <f t="shared" si="115"/>
        <v>-20100</v>
      </c>
      <c r="BS133" s="15">
        <f t="shared" si="115"/>
        <v>-44000</v>
      </c>
      <c r="BT133" s="15">
        <f t="shared" si="115"/>
        <v>60300</v>
      </c>
      <c r="BU133" s="15">
        <f t="shared" si="115"/>
        <v>-49800</v>
      </c>
      <c r="BV133" s="15">
        <f t="shared" ref="BV133:DA133" si="116">+BV79-BQ79</f>
        <v>-16800</v>
      </c>
      <c r="BW133" s="15">
        <f t="shared" si="116"/>
        <v>-18100</v>
      </c>
      <c r="BX133" s="15">
        <f t="shared" si="116"/>
        <v>-14700</v>
      </c>
      <c r="BY133" s="15">
        <f t="shared" si="116"/>
        <v>-99400</v>
      </c>
      <c r="BZ133" s="15">
        <f t="shared" si="116"/>
        <v>2300</v>
      </c>
      <c r="CA133" s="15">
        <f t="shared" si="116"/>
        <v>-15800</v>
      </c>
      <c r="CB133" s="15">
        <f t="shared" si="116"/>
        <v>-10400</v>
      </c>
      <c r="CC133" s="15">
        <f t="shared" si="116"/>
        <v>-6200</v>
      </c>
      <c r="CD133" s="15">
        <f t="shared" si="116"/>
        <v>-30100</v>
      </c>
      <c r="CE133" s="15">
        <f t="shared" si="116"/>
        <v>-32100</v>
      </c>
      <c r="CF133" s="15">
        <f t="shared" si="116"/>
        <v>28200</v>
      </c>
      <c r="CG133" s="15">
        <f t="shared" si="116"/>
        <v>-200</v>
      </c>
      <c r="CH133" s="15">
        <f t="shared" si="116"/>
        <v>25600</v>
      </c>
      <c r="CI133" s="15">
        <f t="shared" si="116"/>
        <v>21500</v>
      </c>
      <c r="CJ133" s="15">
        <f t="shared" si="116"/>
        <v>35600</v>
      </c>
      <c r="CK133" s="15">
        <f t="shared" si="116"/>
        <v>91500</v>
      </c>
      <c r="CL133" s="15">
        <f t="shared" si="116"/>
        <v>101600</v>
      </c>
      <c r="CM133" s="15">
        <f t="shared" si="116"/>
        <v>30400</v>
      </c>
      <c r="CN133" s="15">
        <f t="shared" si="116"/>
        <v>259200</v>
      </c>
      <c r="CO133" s="3">
        <f t="shared" si="116"/>
        <v>63700</v>
      </c>
      <c r="CP133" s="3">
        <f t="shared" si="116"/>
        <v>-26600</v>
      </c>
      <c r="CQ133" s="3">
        <f t="shared" si="116"/>
        <v>55000</v>
      </c>
      <c r="CR133" s="3">
        <f t="shared" si="116"/>
        <v>21800</v>
      </c>
      <c r="CS133" s="15">
        <f t="shared" si="116"/>
        <v>113900</v>
      </c>
      <c r="CT133" s="3">
        <f t="shared" si="116"/>
        <v>-5500</v>
      </c>
      <c r="CU133" s="3">
        <f t="shared" si="116"/>
        <v>48000</v>
      </c>
      <c r="CV133" s="3">
        <f t="shared" si="116"/>
        <v>13000</v>
      </c>
      <c r="CW133" s="3">
        <f t="shared" si="116"/>
        <v>-23300</v>
      </c>
      <c r="CX133" s="15">
        <f t="shared" si="116"/>
        <v>32100</v>
      </c>
      <c r="CY133" s="3">
        <f t="shared" si="116"/>
        <v>-5700</v>
      </c>
      <c r="CZ133" s="3">
        <f t="shared" si="116"/>
        <v>-19400</v>
      </c>
      <c r="DA133" s="3">
        <f t="shared" si="116"/>
        <v>-48300</v>
      </c>
      <c r="DB133" s="3">
        <f t="shared" ref="DB133:DW133" si="117">+DB79-CW79</f>
        <v>29800</v>
      </c>
      <c r="DC133" s="15">
        <f t="shared" si="117"/>
        <v>-43600</v>
      </c>
      <c r="DD133" s="3">
        <f t="shared" si="117"/>
        <v>-35500</v>
      </c>
      <c r="DE133" s="3">
        <f t="shared" si="117"/>
        <v>-1100</v>
      </c>
      <c r="DF133" s="3">
        <f t="shared" si="117"/>
        <v>-34800</v>
      </c>
      <c r="DG133" s="3">
        <f t="shared" si="117"/>
        <v>-69800</v>
      </c>
      <c r="DH133" s="15">
        <f t="shared" si="117"/>
        <v>-141300</v>
      </c>
      <c r="DI133" s="3">
        <f t="shared" si="117"/>
        <v>-15200</v>
      </c>
      <c r="DJ133" s="3">
        <f t="shared" si="117"/>
        <v>-61500</v>
      </c>
      <c r="DK133" s="3">
        <f t="shared" si="117"/>
        <v>-19804.646248000005</v>
      </c>
      <c r="DL133" s="3">
        <f t="shared" si="117"/>
        <v>47479.197351700015</v>
      </c>
      <c r="DM133" s="15">
        <f t="shared" si="117"/>
        <v>-48925.448896300048</v>
      </c>
      <c r="DN133" s="3">
        <f t="shared" si="117"/>
        <v>-9130.7409852530109</v>
      </c>
      <c r="DO133" s="3">
        <f t="shared" si="117"/>
        <v>933.46478634205414</v>
      </c>
      <c r="DP133" s="3">
        <f t="shared" si="117"/>
        <v>-11369.17270362933</v>
      </c>
      <c r="DQ133" s="3">
        <f t="shared" si="117"/>
        <v>-3056.5774893359921</v>
      </c>
      <c r="DR133" s="15">
        <f t="shared" si="117"/>
        <v>-22623.026391876163</v>
      </c>
      <c r="DS133" s="3">
        <f t="shared" si="117"/>
        <v>-13158.474754141047</v>
      </c>
      <c r="DT133" s="3">
        <f t="shared" si="117"/>
        <v>-14007.160908789898</v>
      </c>
      <c r="DU133" s="3">
        <f t="shared" si="117"/>
        <v>-10097.545226073358</v>
      </c>
      <c r="DV133" s="3">
        <f t="shared" si="117"/>
        <v>-15689.549460654351</v>
      </c>
      <c r="DW133" s="15">
        <f t="shared" si="117"/>
        <v>-52952.730349658756</v>
      </c>
    </row>
    <row r="134" spans="1:127">
      <c r="C134" s="2"/>
      <c r="H134" s="7" t="s">
        <v>110</v>
      </c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3"/>
      <c r="CP134" s="3"/>
      <c r="CQ134" s="3"/>
      <c r="CR134" s="3"/>
      <c r="CS134" s="15"/>
      <c r="CT134" s="3"/>
      <c r="CU134" s="3"/>
      <c r="CV134" s="3"/>
      <c r="CW134" s="3"/>
      <c r="CX134" s="15"/>
      <c r="CY134" s="3"/>
      <c r="CZ134" s="3"/>
      <c r="DA134" s="3"/>
      <c r="DB134" s="3"/>
      <c r="DC134" s="15"/>
      <c r="DD134" s="3"/>
      <c r="DE134" s="3"/>
      <c r="DF134" s="3"/>
      <c r="DG134" s="3"/>
      <c r="DH134" s="15"/>
      <c r="DI134" s="3"/>
      <c r="DJ134" s="3"/>
      <c r="DK134" s="3"/>
      <c r="DL134" s="3"/>
      <c r="DM134" s="15"/>
      <c r="DN134" s="3"/>
      <c r="DO134" s="3"/>
      <c r="DP134" s="3"/>
      <c r="DQ134" s="3"/>
      <c r="DR134" s="15"/>
      <c r="DS134" s="3"/>
      <c r="DT134" s="3"/>
      <c r="DV134" s="3"/>
      <c r="DW134" s="15"/>
    </row>
    <row r="135" spans="1:127">
      <c r="A135" s="70"/>
      <c r="B135" s="7" t="s">
        <v>740</v>
      </c>
      <c r="C135" s="21" t="s">
        <v>503</v>
      </c>
      <c r="H135" s="7" t="s">
        <v>110</v>
      </c>
      <c r="I135" s="3"/>
      <c r="J135" s="106" t="e">
        <f t="shared" ref="J135:J148" si="118">+J112-E112</f>
        <v>#VALUE!</v>
      </c>
      <c r="K135" s="3">
        <f t="shared" ref="K135:K148" si="119">+K112-F112</f>
        <v>0</v>
      </c>
      <c r="L135" s="15">
        <f t="shared" ref="L135:L148" si="120">+L112-G112</f>
        <v>0</v>
      </c>
      <c r="M135" s="3">
        <f t="shared" ref="M135:M148" si="121">+M112-H112</f>
        <v>0</v>
      </c>
      <c r="N135" s="3">
        <f t="shared" ref="N135:N148" si="122">+N112-I112</f>
        <v>0</v>
      </c>
      <c r="O135" s="3">
        <f t="shared" ref="O135:O148" si="123">+O112-J112</f>
        <v>0</v>
      </c>
      <c r="P135" s="3">
        <f t="shared" ref="P135:P148" si="124">+P112-K112</f>
        <v>0</v>
      </c>
      <c r="Q135" s="15">
        <f t="shared" ref="Q135:Q148" si="125">+Q112-L112</f>
        <v>0</v>
      </c>
      <c r="R135" s="3">
        <f t="shared" ref="R135:R148" si="126">+R112-M112</f>
        <v>0</v>
      </c>
      <c r="S135" s="3">
        <f t="shared" ref="S135:S148" si="127">+S112-N112</f>
        <v>0</v>
      </c>
      <c r="T135" s="3">
        <f t="shared" ref="T135:T148" si="128">+T112-O112</f>
        <v>0</v>
      </c>
      <c r="U135" s="3">
        <f t="shared" ref="U135:U148" si="129">+U112-P112</f>
        <v>0</v>
      </c>
      <c r="V135" s="15">
        <f t="shared" ref="V135:V148" si="130">+V112-Q112</f>
        <v>0</v>
      </c>
      <c r="W135" s="3">
        <f t="shared" ref="W135:W148" si="131">+W112-R112</f>
        <v>0</v>
      </c>
      <c r="X135" s="3">
        <f t="shared" ref="X135:X148" si="132">+X112-S112</f>
        <v>0</v>
      </c>
      <c r="Y135" s="3">
        <f t="shared" ref="Y135:Y148" si="133">+Y112-T112</f>
        <v>0</v>
      </c>
      <c r="Z135" s="3">
        <f t="shared" ref="Z135:Z148" si="134">+Z112-U112</f>
        <v>0</v>
      </c>
      <c r="AA135" s="15">
        <f t="shared" ref="AA135:AA148" si="135">+AA112-V112</f>
        <v>0</v>
      </c>
      <c r="AB135" s="3">
        <f t="shared" ref="AB135:AB148" si="136">+AB112-W112</f>
        <v>0</v>
      </c>
      <c r="AC135" s="3">
        <f t="shared" ref="AC135:AC148" si="137">+AC112-X112</f>
        <v>0</v>
      </c>
      <c r="AD135" s="3">
        <f t="shared" ref="AD135:AD148" si="138">+AD112-Y112</f>
        <v>0</v>
      </c>
      <c r="AE135" s="3">
        <f t="shared" ref="AE135:AE148" si="139">+AE112-Z112</f>
        <v>0</v>
      </c>
      <c r="AF135" s="15">
        <f t="shared" ref="AF135:AF148" si="140">+AF112-AA112</f>
        <v>0</v>
      </c>
      <c r="AG135" s="3">
        <f t="shared" ref="AG135:AG148" si="141">+AG112-AB112</f>
        <v>0</v>
      </c>
      <c r="AH135" s="3">
        <f t="shared" ref="AH135:AH148" si="142">+AH112-AC112</f>
        <v>0</v>
      </c>
      <c r="AI135" s="3">
        <f t="shared" ref="AI135:AI148" si="143">+AI112-AD112</f>
        <v>0</v>
      </c>
      <c r="AJ135" s="3">
        <f t="shared" ref="AJ135:AJ148" si="144">+AJ112-AE112</f>
        <v>0</v>
      </c>
      <c r="AK135" s="15">
        <f t="shared" ref="AK135:AK148" si="145">+AK112-AF112</f>
        <v>0</v>
      </c>
      <c r="AL135" s="3">
        <f t="shared" ref="AL135:AL148" si="146">+AL112-AG112</f>
        <v>0</v>
      </c>
      <c r="AM135" s="3">
        <f t="shared" ref="AM135:AM148" si="147">+AM112-AH112</f>
        <v>0</v>
      </c>
      <c r="AN135" s="3">
        <f t="shared" ref="AN135:AN148" si="148">+AN112-AI112</f>
        <v>0</v>
      </c>
      <c r="AO135" s="3">
        <f t="shared" ref="AO135:AO148" si="149">+AO112-AJ112</f>
        <v>0</v>
      </c>
      <c r="AP135" s="15">
        <f t="shared" ref="AP135:AP148" si="150">+AP112-AK112</f>
        <v>0</v>
      </c>
      <c r="AQ135" s="3">
        <f t="shared" ref="AQ135:AQ148" si="151">+AQ112-AL112</f>
        <v>0</v>
      </c>
      <c r="AR135" s="3">
        <f t="shared" ref="AR135:AR148" si="152">+AR112-AM112</f>
        <v>0</v>
      </c>
      <c r="AS135" s="3">
        <f t="shared" ref="AS135:AS148" si="153">+AS112-AN112</f>
        <v>0</v>
      </c>
      <c r="AT135" s="3">
        <f t="shared" ref="AT135:AT148" si="154">+AT112-AO112</f>
        <v>0</v>
      </c>
      <c r="AU135" s="15">
        <f t="shared" ref="AU135:AU148" si="155">+AU112-AP112</f>
        <v>0</v>
      </c>
      <c r="AV135" s="3">
        <f t="shared" ref="AV135:AV148" si="156">+AV112-AQ112</f>
        <v>0</v>
      </c>
      <c r="AW135" s="3">
        <f t="shared" ref="AW135:AW148" si="157">+AW112-AR112</f>
        <v>0</v>
      </c>
      <c r="AX135" s="3">
        <f t="shared" ref="AX135:AX148" si="158">+AX112-AS112</f>
        <v>0</v>
      </c>
      <c r="AY135" s="3">
        <f t="shared" ref="AY135:AY148" si="159">+AY112-AT112</f>
        <v>0</v>
      </c>
      <c r="AZ135" s="15">
        <f t="shared" ref="AZ135:AZ148" si="160">+AZ112-AU112</f>
        <v>4060434</v>
      </c>
      <c r="BA135" s="3">
        <f t="shared" ref="BA135:BA148" si="161">+BA112-AV112</f>
        <v>899400</v>
      </c>
      <c r="BB135" s="3">
        <f t="shared" ref="BB135:BB148" si="162">+BB112-AW112</f>
        <v>915600</v>
      </c>
      <c r="BC135" s="3">
        <f t="shared" ref="BC135:BC148" si="163">+BC112-AX112</f>
        <v>1073681</v>
      </c>
      <c r="BD135" s="3">
        <f t="shared" ref="BD135:BD148" si="164">+BD112-AY112</f>
        <v>1044465</v>
      </c>
      <c r="BE135" s="15">
        <f t="shared" ref="BE135:BE148" si="165">+BE112-AZ112</f>
        <v>-127201</v>
      </c>
      <c r="BF135" s="3">
        <f t="shared" ref="BF135:BF148" si="166">+BF112-BA112</f>
        <v>46400</v>
      </c>
      <c r="BG135" s="3">
        <f t="shared" ref="BG135:BG148" si="167">+BG112-BB112</f>
        <v>3300</v>
      </c>
      <c r="BH135" s="3">
        <f t="shared" ref="BH135:BH148" si="168">+BH112-BC112</f>
        <v>-19981</v>
      </c>
      <c r="BI135" s="3">
        <f t="shared" ref="BI135:BI148" si="169">+BI112-BD112</f>
        <v>49996</v>
      </c>
      <c r="BJ135" s="15">
        <f t="shared" ref="BJ135:BJ148" si="170">+BJ112-BE112</f>
        <v>81336</v>
      </c>
      <c r="BK135" s="3">
        <f t="shared" ref="BK135:BK148" si="171">+BK112-BF112</f>
        <v>33100</v>
      </c>
      <c r="BL135" s="3">
        <f t="shared" ref="BL135:BL148" si="172">+BL112-BG112</f>
        <v>18700</v>
      </c>
      <c r="BM135" s="3">
        <f t="shared" ref="BM135:BM148" si="173">+BM112-BH112</f>
        <v>-73100</v>
      </c>
      <c r="BN135" s="3">
        <f t="shared" ref="BN135:BN148" si="174">+BN112-BI112</f>
        <v>-88046</v>
      </c>
      <c r="BO135" s="15">
        <f t="shared" ref="BO135:BO148" si="175">+BO112-BJ112</f>
        <v>-111054</v>
      </c>
      <c r="BP135" s="3">
        <f t="shared" ref="BP135:BP148" si="176">+BP112-BK112</f>
        <v>-105200</v>
      </c>
      <c r="BQ135" s="3">
        <f t="shared" ref="BQ135:BQ148" si="177">+BQ112-BL112</f>
        <v>-120400</v>
      </c>
      <c r="BR135" s="3">
        <f t="shared" ref="BR135:BR148" si="178">+BR112-BM112</f>
        <v>-39463</v>
      </c>
      <c r="BS135" s="3">
        <f t="shared" ref="BS135:BS148" si="179">+BS112-BN112</f>
        <v>-21452</v>
      </c>
      <c r="BT135" s="15">
        <f t="shared" ref="BT135:BT148" si="180">+BT112-BO112</f>
        <v>-286515</v>
      </c>
      <c r="BU135" s="3">
        <f t="shared" ref="BU135:BU148" si="181">+BU112-BP112</f>
        <v>-40700</v>
      </c>
      <c r="BV135" s="3">
        <f t="shared" ref="BV135:BV148" si="182">+BV112-BQ112</f>
        <v>10500</v>
      </c>
      <c r="BW135" s="3">
        <f t="shared" ref="BW135:BW148" si="183">+BW112-BR112</f>
        <v>-62037</v>
      </c>
      <c r="BX135" s="3">
        <f t="shared" ref="BX135:BX148" si="184">+BX112-BS112</f>
        <v>-74563</v>
      </c>
      <c r="BY135" s="15">
        <f t="shared" ref="BY135:BY148" si="185">+BY112-BT112</f>
        <v>-166800</v>
      </c>
      <c r="BZ135" s="3">
        <f t="shared" ref="BZ135:BZ148" si="186">+BZ112-BU112</f>
        <v>15700</v>
      </c>
      <c r="CA135" s="3">
        <f t="shared" ref="CA135:CA148" si="187">+CA112-BV112</f>
        <v>-69700</v>
      </c>
      <c r="CB135" s="3">
        <f t="shared" ref="CB135:CB148" si="188">+CB112-BW112</f>
        <v>-35200</v>
      </c>
      <c r="CC135" s="3">
        <f t="shared" ref="CC135:CC148" si="189">+CC112-BX112</f>
        <v>18500</v>
      </c>
      <c r="CD135" s="15">
        <f t="shared" ref="CD135:CD148" si="190">+CD112-BY112</f>
        <v>-70700</v>
      </c>
      <c r="CE135" s="3">
        <f t="shared" ref="CE135:CE148" si="191">+CE112-BZ112</f>
        <v>-69115</v>
      </c>
      <c r="CF135" s="3">
        <f t="shared" ref="CF135:CF148" si="192">+CF112-CA112</f>
        <v>66914</v>
      </c>
      <c r="CG135" s="3">
        <f t="shared" ref="CG135:CG148" si="193">+CG112-CB112</f>
        <v>-17983</v>
      </c>
      <c r="CH135" s="3">
        <f t="shared" ref="CH135:CH148" si="194">+CH112-CC112</f>
        <v>6224</v>
      </c>
      <c r="CI135" s="15">
        <f t="shared" ref="CI135:CI148" si="195">+CI112-CD112</f>
        <v>-13960</v>
      </c>
      <c r="CJ135" s="3">
        <f t="shared" ref="CJ135:CJ148" si="196">+CJ112-CE112</f>
        <v>30088</v>
      </c>
      <c r="CK135" s="3">
        <f t="shared" ref="CK135:CK148" si="197">+CK112-CF112</f>
        <v>101604</v>
      </c>
      <c r="CL135" s="3">
        <f t="shared" ref="CL135:CL148" si="198">+CL112-CG112</f>
        <v>106512</v>
      </c>
      <c r="CM135" s="3">
        <f t="shared" ref="CM135:CN148" si="199">+CM112-CH112</f>
        <v>29176</v>
      </c>
      <c r="CN135" s="15">
        <f t="shared" si="199"/>
        <v>267380</v>
      </c>
      <c r="CO135" s="3">
        <f t="shared" ref="CO135:CR148" si="200">+CO112-CJ112</f>
        <v>56457</v>
      </c>
      <c r="CP135" s="3">
        <f t="shared" si="200"/>
        <v>-66803</v>
      </c>
      <c r="CQ135" s="3">
        <f t="shared" si="200"/>
        <v>16665</v>
      </c>
      <c r="CR135" s="3">
        <f t="shared" si="200"/>
        <v>2762</v>
      </c>
      <c r="CS135" s="15">
        <f>+CS112-CN112</f>
        <v>9081</v>
      </c>
      <c r="CT135" s="3">
        <f t="shared" ref="CT135:CT148" si="201">+CT112-CO112</f>
        <v>-470</v>
      </c>
      <c r="CU135" s="3">
        <f t="shared" ref="CU135:CU148" si="202">+CU112-CP112</f>
        <v>48039</v>
      </c>
      <c r="CV135" s="3">
        <f t="shared" ref="CV135:CV148" si="203">+CV112-CQ112</f>
        <v>17152</v>
      </c>
      <c r="CW135" s="3">
        <f t="shared" ref="CW135:CX148" si="204">+CW112-CR112</f>
        <v>37607</v>
      </c>
      <c r="CX135" s="15">
        <f t="shared" si="204"/>
        <v>102328</v>
      </c>
      <c r="CY135" s="3">
        <f t="shared" ref="CY135:CY148" si="205">+CY112-CT112</f>
        <v>-24155</v>
      </c>
      <c r="CZ135" s="3">
        <f t="shared" ref="CZ135:CZ148" si="206">+CZ112-CU112</f>
        <v>3167</v>
      </c>
      <c r="DA135" s="3">
        <f t="shared" ref="DA135:DA148" si="207">+DA112-CV112</f>
        <v>-20677</v>
      </c>
      <c r="DB135" s="3">
        <f t="shared" ref="DB135:DC148" si="208">+DB112-CW112</f>
        <v>41412</v>
      </c>
      <c r="DC135" s="15">
        <f t="shared" si="208"/>
        <v>-253</v>
      </c>
      <c r="DD135" s="3">
        <f t="shared" ref="DD135:DD148" si="209">+DD112-CY112</f>
        <v>-32096</v>
      </c>
      <c r="DE135" s="3">
        <f t="shared" ref="DE135:DE148" si="210">+DE112-CZ112</f>
        <v>-17527</v>
      </c>
      <c r="DF135" s="3">
        <f t="shared" ref="DF135:DF148" si="211">+DF112-DA112</f>
        <v>-21008</v>
      </c>
      <c r="DG135" s="3">
        <f t="shared" ref="DG135:DG148" si="212">+DG112-DB112</f>
        <v>-33483</v>
      </c>
      <c r="DH135" s="15">
        <f t="shared" ref="DH135:DH148" si="213">+A112-DC112</f>
        <v>-3744076</v>
      </c>
      <c r="DI135" s="3">
        <f t="shared" ref="DI135:DI148" si="214">+DI112-DD112</f>
        <v>48992</v>
      </c>
      <c r="DJ135" s="3">
        <f t="shared" ref="DJ135:DJ148" si="215">+DJ112-DE112</f>
        <v>-471</v>
      </c>
      <c r="DK135" s="3">
        <f t="shared" ref="DK135:DK148" si="216">+DK112-DF112</f>
        <v>27240.004535026033</v>
      </c>
      <c r="DL135" s="3">
        <f t="shared" ref="DL135:DL148" si="217">+DL112-DG112</f>
        <v>55835.520934156142</v>
      </c>
      <c r="DM135" s="15">
        <f t="shared" ref="DM135:DM148" si="218">+DM112-A112</f>
        <v>3771558.5254691821</v>
      </c>
      <c r="DN135" s="3">
        <f t="shared" ref="DN135:DN148" si="219">+DN112-DI112</f>
        <v>30582.264144496527</v>
      </c>
      <c r="DO135" s="3">
        <f t="shared" ref="DO135:DO148" si="220">+DO112-DJ112</f>
        <v>28764.748717145063</v>
      </c>
      <c r="DP135" s="3">
        <f t="shared" ref="DP135:DP148" si="221">+DP112-DK112</f>
        <v>22639.519101802842</v>
      </c>
      <c r="DQ135" s="3">
        <f t="shared" ref="DQ135:DQ148" si="222">+DQ112-DL112</f>
        <v>26180.109785369132</v>
      </c>
      <c r="DR135" s="15">
        <f t="shared" ref="DR135:DR148" si="223">+DR112-DM112</f>
        <v>108166.64174881345</v>
      </c>
      <c r="DS135" s="3">
        <f t="shared" ref="DS135:DS148" si="224">+DS112-DN112</f>
        <v>-5900.0881991370115</v>
      </c>
      <c r="DT135" s="3">
        <f t="shared" ref="DT135:DT148" si="225">+DT112-DO112</f>
        <v>-7096.6748294760473</v>
      </c>
      <c r="DU135" s="3">
        <f t="shared" ref="DU135:DU148" si="226">+DU112-DP112</f>
        <v>1200.7416715119034</v>
      </c>
      <c r="DV135" s="3">
        <f t="shared" ref="DV135:DV148" si="227">+DV112-DQ112</f>
        <v>2457.6187621285208</v>
      </c>
      <c r="DW135" s="15">
        <f t="shared" ref="DW135:DW148" si="228">+DW112-DR112</f>
        <v>-9338.4025949728675</v>
      </c>
    </row>
    <row r="136" spans="1:127">
      <c r="A136" s="70"/>
      <c r="C136" s="21" t="s">
        <v>703</v>
      </c>
      <c r="H136" s="7" t="s">
        <v>110</v>
      </c>
      <c r="I136" s="3"/>
      <c r="J136" s="3">
        <f t="shared" si="118"/>
        <v>0</v>
      </c>
      <c r="K136" s="106" t="e">
        <f t="shared" si="119"/>
        <v>#VALUE!</v>
      </c>
      <c r="L136" s="15">
        <f t="shared" si="120"/>
        <v>0</v>
      </c>
      <c r="M136" s="3">
        <f t="shared" si="121"/>
        <v>0</v>
      </c>
      <c r="N136" s="3">
        <f t="shared" si="122"/>
        <v>0</v>
      </c>
      <c r="O136" s="3">
        <f t="shared" si="123"/>
        <v>0</v>
      </c>
      <c r="P136" s="3">
        <f t="shared" si="124"/>
        <v>0</v>
      </c>
      <c r="Q136" s="15">
        <f t="shared" si="125"/>
        <v>0</v>
      </c>
      <c r="R136" s="3">
        <f t="shared" si="126"/>
        <v>0</v>
      </c>
      <c r="S136" s="3">
        <f t="shared" si="127"/>
        <v>0</v>
      </c>
      <c r="T136" s="3">
        <f t="shared" si="128"/>
        <v>0</v>
      </c>
      <c r="U136" s="3">
        <f t="shared" si="129"/>
        <v>0</v>
      </c>
      <c r="V136" s="15">
        <f t="shared" si="130"/>
        <v>0</v>
      </c>
      <c r="W136" s="3">
        <f t="shared" si="131"/>
        <v>0</v>
      </c>
      <c r="X136" s="3">
        <f t="shared" si="132"/>
        <v>0</v>
      </c>
      <c r="Y136" s="3">
        <f t="shared" si="133"/>
        <v>0</v>
      </c>
      <c r="Z136" s="3">
        <f t="shared" si="134"/>
        <v>0</v>
      </c>
      <c r="AA136" s="15">
        <f t="shared" si="135"/>
        <v>0</v>
      </c>
      <c r="AB136" s="3">
        <f t="shared" si="136"/>
        <v>0</v>
      </c>
      <c r="AC136" s="3">
        <f t="shared" si="137"/>
        <v>0</v>
      </c>
      <c r="AD136" s="3">
        <f t="shared" si="138"/>
        <v>0</v>
      </c>
      <c r="AE136" s="3">
        <f t="shared" si="139"/>
        <v>0</v>
      </c>
      <c r="AF136" s="15">
        <f t="shared" si="140"/>
        <v>0</v>
      </c>
      <c r="AG136" s="3">
        <f t="shared" si="141"/>
        <v>0</v>
      </c>
      <c r="AH136" s="3">
        <f t="shared" si="142"/>
        <v>0</v>
      </c>
      <c r="AI136" s="3">
        <f t="shared" si="143"/>
        <v>0</v>
      </c>
      <c r="AJ136" s="3">
        <f t="shared" si="144"/>
        <v>0</v>
      </c>
      <c r="AK136" s="15">
        <f t="shared" si="145"/>
        <v>0</v>
      </c>
      <c r="AL136" s="3">
        <f t="shared" si="146"/>
        <v>0</v>
      </c>
      <c r="AM136" s="3">
        <f t="shared" si="147"/>
        <v>0</v>
      </c>
      <c r="AN136" s="3">
        <f t="shared" si="148"/>
        <v>0</v>
      </c>
      <c r="AO136" s="3">
        <f t="shared" si="149"/>
        <v>0</v>
      </c>
      <c r="AP136" s="15">
        <f t="shared" si="150"/>
        <v>0</v>
      </c>
      <c r="AQ136" s="3">
        <f t="shared" si="151"/>
        <v>0</v>
      </c>
      <c r="AR136" s="3">
        <f t="shared" si="152"/>
        <v>0</v>
      </c>
      <c r="AS136" s="3">
        <f t="shared" si="153"/>
        <v>0</v>
      </c>
      <c r="AT136" s="3">
        <f t="shared" si="154"/>
        <v>0</v>
      </c>
      <c r="AU136" s="15">
        <f t="shared" si="155"/>
        <v>0</v>
      </c>
      <c r="AV136" s="3">
        <f t="shared" si="156"/>
        <v>0</v>
      </c>
      <c r="AW136" s="3">
        <f t="shared" si="157"/>
        <v>0</v>
      </c>
      <c r="AX136" s="3">
        <f t="shared" si="158"/>
        <v>0</v>
      </c>
      <c r="AY136" s="3">
        <f t="shared" si="159"/>
        <v>0</v>
      </c>
      <c r="AZ136" s="15">
        <f t="shared" si="160"/>
        <v>595000</v>
      </c>
      <c r="BA136" s="3">
        <f t="shared" si="161"/>
        <v>126100</v>
      </c>
      <c r="BB136" s="3">
        <f t="shared" si="162"/>
        <v>132200</v>
      </c>
      <c r="BC136" s="3">
        <f t="shared" si="163"/>
        <v>144700</v>
      </c>
      <c r="BD136" s="3">
        <f t="shared" si="164"/>
        <v>133000</v>
      </c>
      <c r="BE136" s="15">
        <f t="shared" si="165"/>
        <v>-59000</v>
      </c>
      <c r="BF136" s="3">
        <f t="shared" si="166"/>
        <v>-7800</v>
      </c>
      <c r="BG136" s="3">
        <f t="shared" si="167"/>
        <v>-10700</v>
      </c>
      <c r="BH136" s="3">
        <f t="shared" si="168"/>
        <v>-14200</v>
      </c>
      <c r="BI136" s="3">
        <f t="shared" si="169"/>
        <v>8800</v>
      </c>
      <c r="BJ136" s="15">
        <f t="shared" si="170"/>
        <v>-23900</v>
      </c>
      <c r="BK136" s="3">
        <f t="shared" si="171"/>
        <v>-3300</v>
      </c>
      <c r="BL136" s="3">
        <f t="shared" si="172"/>
        <v>-11200</v>
      </c>
      <c r="BM136" s="3">
        <f t="shared" si="173"/>
        <v>-34600</v>
      </c>
      <c r="BN136" s="3">
        <f t="shared" si="174"/>
        <v>-47000</v>
      </c>
      <c r="BO136" s="15">
        <f t="shared" si="175"/>
        <v>-96080</v>
      </c>
      <c r="BP136" s="3">
        <f t="shared" si="176"/>
        <v>-38100</v>
      </c>
      <c r="BQ136" s="3">
        <f t="shared" si="177"/>
        <v>-28200</v>
      </c>
      <c r="BR136" s="3">
        <f t="shared" si="178"/>
        <v>-10900</v>
      </c>
      <c r="BS136" s="3">
        <f t="shared" si="179"/>
        <v>8800</v>
      </c>
      <c r="BT136" s="15">
        <f t="shared" si="180"/>
        <v>-68419</v>
      </c>
      <c r="BU136" s="3">
        <f t="shared" si="181"/>
        <v>4271</v>
      </c>
      <c r="BV136" s="3">
        <f t="shared" si="182"/>
        <v>7229</v>
      </c>
      <c r="BW136" s="3">
        <f t="shared" si="183"/>
        <v>-160</v>
      </c>
      <c r="BX136" s="3">
        <f t="shared" si="184"/>
        <v>-13921</v>
      </c>
      <c r="BY136" s="15">
        <f t="shared" si="185"/>
        <v>-2601</v>
      </c>
      <c r="BZ136" s="3">
        <f t="shared" si="186"/>
        <v>-2618</v>
      </c>
      <c r="CA136" s="3">
        <f t="shared" si="187"/>
        <v>-6784</v>
      </c>
      <c r="CB136" s="3">
        <f t="shared" si="188"/>
        <v>-5406</v>
      </c>
      <c r="CC136" s="3">
        <f t="shared" si="189"/>
        <v>7577</v>
      </c>
      <c r="CD136" s="15">
        <f t="shared" si="190"/>
        <v>-7212</v>
      </c>
      <c r="CE136" s="3">
        <f t="shared" si="191"/>
        <v>4044</v>
      </c>
      <c r="CF136" s="3">
        <f t="shared" si="192"/>
        <v>9055</v>
      </c>
      <c r="CG136" s="3">
        <f t="shared" si="193"/>
        <v>6969</v>
      </c>
      <c r="CH136" s="3">
        <f t="shared" si="194"/>
        <v>6044</v>
      </c>
      <c r="CI136" s="15">
        <f t="shared" si="195"/>
        <v>26012</v>
      </c>
      <c r="CJ136" s="3">
        <f t="shared" si="196"/>
        <v>503</v>
      </c>
      <c r="CK136" s="3">
        <f t="shared" si="197"/>
        <v>7400</v>
      </c>
      <c r="CL136" s="3">
        <f t="shared" si="198"/>
        <v>3997</v>
      </c>
      <c r="CM136" s="3">
        <f t="shared" si="199"/>
        <v>11100</v>
      </c>
      <c r="CN136" s="15">
        <f t="shared" si="199"/>
        <v>23100</v>
      </c>
      <c r="CO136" s="3">
        <f t="shared" si="200"/>
        <v>3400</v>
      </c>
      <c r="CP136" s="3">
        <f t="shared" si="200"/>
        <v>-15000</v>
      </c>
      <c r="CQ136" s="3">
        <f t="shared" si="200"/>
        <v>-9700</v>
      </c>
      <c r="CR136" s="3">
        <f t="shared" si="200"/>
        <v>14600</v>
      </c>
      <c r="CS136" s="15">
        <f t="shared" ref="CS136:CS148" si="229">+CS113-CN113</f>
        <v>-6800</v>
      </c>
      <c r="CT136" s="3">
        <f t="shared" si="201"/>
        <v>-11700</v>
      </c>
      <c r="CU136" s="3">
        <f t="shared" si="202"/>
        <v>-500</v>
      </c>
      <c r="CV136" s="3">
        <f t="shared" si="203"/>
        <v>-2400</v>
      </c>
      <c r="CW136" s="3">
        <f t="shared" si="204"/>
        <v>-29400</v>
      </c>
      <c r="CX136" s="15">
        <f t="shared" si="204"/>
        <v>-43800</v>
      </c>
      <c r="CY136" s="3">
        <f t="shared" si="205"/>
        <v>-2700</v>
      </c>
      <c r="CZ136" s="3">
        <f t="shared" si="206"/>
        <v>-4600</v>
      </c>
      <c r="DA136" s="3">
        <f t="shared" si="207"/>
        <v>-300</v>
      </c>
      <c r="DB136" s="3">
        <f t="shared" si="208"/>
        <v>-15400</v>
      </c>
      <c r="DC136" s="15">
        <f t="shared" si="208"/>
        <v>-23000</v>
      </c>
      <c r="DD136" s="3">
        <f t="shared" si="209"/>
        <v>-800</v>
      </c>
      <c r="DE136" s="3">
        <f t="shared" si="210"/>
        <v>-3800</v>
      </c>
      <c r="DF136" s="3">
        <f t="shared" si="211"/>
        <v>3400</v>
      </c>
      <c r="DG136" s="3">
        <f t="shared" si="212"/>
        <v>8800</v>
      </c>
      <c r="DH136" s="15">
        <f t="shared" si="213"/>
        <v>-313300</v>
      </c>
      <c r="DI136" s="3">
        <f t="shared" si="214"/>
        <v>6500</v>
      </c>
      <c r="DJ136" s="3">
        <f t="shared" si="215"/>
        <v>-13940</v>
      </c>
      <c r="DK136" s="3">
        <f t="shared" si="216"/>
        <v>1235.2734967200086</v>
      </c>
      <c r="DL136" s="3">
        <f t="shared" si="217"/>
        <v>2456.6712385196297</v>
      </c>
      <c r="DM136" s="15">
        <f t="shared" si="218"/>
        <v>317051.94473523961</v>
      </c>
      <c r="DN136" s="3">
        <f t="shared" si="219"/>
        <v>-20930.518847935738</v>
      </c>
      <c r="DO136" s="3">
        <f t="shared" si="220"/>
        <v>-1061.9986453542006</v>
      </c>
      <c r="DP136" s="3">
        <f t="shared" si="221"/>
        <v>-5816.2826345901267</v>
      </c>
      <c r="DQ136" s="3">
        <f t="shared" si="222"/>
        <v>-6129.0374627009878</v>
      </c>
      <c r="DR136" s="15">
        <f t="shared" si="223"/>
        <v>-33937.837590581039</v>
      </c>
      <c r="DS136" s="3">
        <f t="shared" si="224"/>
        <v>-3762.834350057914</v>
      </c>
      <c r="DT136" s="3">
        <f t="shared" si="225"/>
        <v>-3855.2420740142115</v>
      </c>
      <c r="DU136" s="3">
        <f t="shared" si="226"/>
        <v>-5155.6843823476665</v>
      </c>
      <c r="DV136" s="3">
        <f t="shared" si="227"/>
        <v>-5493.5837142799282</v>
      </c>
      <c r="DW136" s="15">
        <f t="shared" si="228"/>
        <v>-18267.344520699698</v>
      </c>
    </row>
    <row r="137" spans="1:127">
      <c r="A137" s="70"/>
      <c r="C137" s="8" t="s">
        <v>504</v>
      </c>
      <c r="H137" s="7" t="s">
        <v>110</v>
      </c>
      <c r="I137" s="3"/>
      <c r="J137" s="3">
        <f t="shared" si="118"/>
        <v>0</v>
      </c>
      <c r="K137" s="106" t="e">
        <f t="shared" si="119"/>
        <v>#VALUE!</v>
      </c>
      <c r="L137" s="15">
        <f t="shared" si="120"/>
        <v>0</v>
      </c>
      <c r="M137" s="3">
        <f t="shared" si="121"/>
        <v>0</v>
      </c>
      <c r="N137" s="3">
        <f t="shared" si="122"/>
        <v>0</v>
      </c>
      <c r="O137" s="3">
        <f t="shared" si="123"/>
        <v>0</v>
      </c>
      <c r="P137" s="3">
        <f t="shared" si="124"/>
        <v>0</v>
      </c>
      <c r="Q137" s="15">
        <f t="shared" si="125"/>
        <v>0</v>
      </c>
      <c r="R137" s="3">
        <f t="shared" si="126"/>
        <v>0</v>
      </c>
      <c r="S137" s="3">
        <f t="shared" si="127"/>
        <v>0</v>
      </c>
      <c r="T137" s="3">
        <f t="shared" si="128"/>
        <v>0</v>
      </c>
      <c r="U137" s="3">
        <f t="shared" si="129"/>
        <v>0</v>
      </c>
      <c r="V137" s="15">
        <f t="shared" si="130"/>
        <v>0</v>
      </c>
      <c r="W137" s="3">
        <f t="shared" si="131"/>
        <v>0</v>
      </c>
      <c r="X137" s="3">
        <f t="shared" si="132"/>
        <v>0</v>
      </c>
      <c r="Y137" s="3">
        <f t="shared" si="133"/>
        <v>0</v>
      </c>
      <c r="Z137" s="3">
        <f t="shared" si="134"/>
        <v>0</v>
      </c>
      <c r="AA137" s="15">
        <f t="shared" si="135"/>
        <v>0</v>
      </c>
      <c r="AB137" s="3">
        <f t="shared" si="136"/>
        <v>0</v>
      </c>
      <c r="AC137" s="3">
        <f t="shared" si="137"/>
        <v>0</v>
      </c>
      <c r="AD137" s="3">
        <f t="shared" si="138"/>
        <v>0</v>
      </c>
      <c r="AE137" s="3">
        <f t="shared" si="139"/>
        <v>0</v>
      </c>
      <c r="AF137" s="15">
        <f t="shared" si="140"/>
        <v>0</v>
      </c>
      <c r="AG137" s="3">
        <f t="shared" si="141"/>
        <v>0</v>
      </c>
      <c r="AH137" s="3">
        <f t="shared" si="142"/>
        <v>0</v>
      </c>
      <c r="AI137" s="3">
        <f t="shared" si="143"/>
        <v>0</v>
      </c>
      <c r="AJ137" s="3">
        <f t="shared" si="144"/>
        <v>0</v>
      </c>
      <c r="AK137" s="15">
        <f t="shared" si="145"/>
        <v>0</v>
      </c>
      <c r="AL137" s="3">
        <f t="shared" si="146"/>
        <v>0</v>
      </c>
      <c r="AM137" s="3">
        <f t="shared" si="147"/>
        <v>0</v>
      </c>
      <c r="AN137" s="3">
        <f t="shared" si="148"/>
        <v>0</v>
      </c>
      <c r="AO137" s="3">
        <f t="shared" si="149"/>
        <v>0</v>
      </c>
      <c r="AP137" s="15">
        <f t="shared" si="150"/>
        <v>0</v>
      </c>
      <c r="AQ137" s="3">
        <f t="shared" si="151"/>
        <v>0</v>
      </c>
      <c r="AR137" s="3">
        <f t="shared" si="152"/>
        <v>0</v>
      </c>
      <c r="AS137" s="3">
        <f t="shared" si="153"/>
        <v>0</v>
      </c>
      <c r="AT137" s="3">
        <f t="shared" si="154"/>
        <v>0</v>
      </c>
      <c r="AU137" s="15">
        <f t="shared" si="155"/>
        <v>0</v>
      </c>
      <c r="AV137" s="3">
        <f t="shared" si="156"/>
        <v>0</v>
      </c>
      <c r="AW137" s="3">
        <f t="shared" si="157"/>
        <v>0</v>
      </c>
      <c r="AX137" s="3">
        <f t="shared" si="158"/>
        <v>0</v>
      </c>
      <c r="AY137" s="3">
        <f t="shared" si="159"/>
        <v>0</v>
      </c>
      <c r="AZ137" s="15">
        <f t="shared" si="160"/>
        <v>1122400</v>
      </c>
      <c r="BA137" s="3">
        <f t="shared" si="161"/>
        <v>264500</v>
      </c>
      <c r="BB137" s="3">
        <f t="shared" si="162"/>
        <v>247000</v>
      </c>
      <c r="BC137" s="3">
        <f t="shared" si="163"/>
        <v>321500</v>
      </c>
      <c r="BD137" s="3">
        <f t="shared" si="164"/>
        <v>280500</v>
      </c>
      <c r="BE137" s="15">
        <f t="shared" si="165"/>
        <v>-8900</v>
      </c>
      <c r="BF137" s="3">
        <f t="shared" si="166"/>
        <v>36200</v>
      </c>
      <c r="BG137" s="3">
        <f t="shared" si="167"/>
        <v>4600</v>
      </c>
      <c r="BH137" s="3">
        <f t="shared" si="168"/>
        <v>18400</v>
      </c>
      <c r="BI137" s="3">
        <f t="shared" si="169"/>
        <v>46000</v>
      </c>
      <c r="BJ137" s="15">
        <f t="shared" si="170"/>
        <v>105200</v>
      </c>
      <c r="BK137" s="3">
        <f t="shared" si="171"/>
        <v>15000</v>
      </c>
      <c r="BL137" s="3">
        <f t="shared" si="172"/>
        <v>2200</v>
      </c>
      <c r="BM137" s="3">
        <f t="shared" si="173"/>
        <v>-38900</v>
      </c>
      <c r="BN137" s="3">
        <f t="shared" si="174"/>
        <v>-46700</v>
      </c>
      <c r="BO137" s="15">
        <f t="shared" si="175"/>
        <v>-68439</v>
      </c>
      <c r="BP137" s="3">
        <f t="shared" si="176"/>
        <v>-73700</v>
      </c>
      <c r="BQ137" s="3">
        <f t="shared" si="177"/>
        <v>-87800</v>
      </c>
      <c r="BR137" s="3">
        <f t="shared" si="178"/>
        <v>-87800</v>
      </c>
      <c r="BS137" s="3">
        <f t="shared" si="179"/>
        <v>-73100</v>
      </c>
      <c r="BT137" s="15">
        <f t="shared" si="180"/>
        <v>-322405</v>
      </c>
      <c r="BU137" s="3">
        <f t="shared" si="181"/>
        <v>-51174</v>
      </c>
      <c r="BV137" s="3">
        <f t="shared" si="182"/>
        <v>-15949</v>
      </c>
      <c r="BW137" s="3">
        <f t="shared" si="183"/>
        <v>-43909</v>
      </c>
      <c r="BX137" s="3">
        <f t="shared" si="184"/>
        <v>-18374</v>
      </c>
      <c r="BY137" s="15">
        <f t="shared" si="185"/>
        <v>-129361</v>
      </c>
      <c r="BZ137" s="3">
        <f t="shared" si="186"/>
        <v>-6313</v>
      </c>
      <c r="CA137" s="3">
        <f t="shared" si="187"/>
        <v>-13734</v>
      </c>
      <c r="CB137" s="3">
        <f t="shared" si="188"/>
        <v>-7569</v>
      </c>
      <c r="CC137" s="3">
        <f t="shared" si="189"/>
        <v>-8049</v>
      </c>
      <c r="CD137" s="15">
        <f t="shared" si="190"/>
        <v>-35666</v>
      </c>
      <c r="CE137" s="3">
        <f t="shared" si="191"/>
        <v>-34825</v>
      </c>
      <c r="CF137" s="3">
        <f t="shared" si="192"/>
        <v>31783</v>
      </c>
      <c r="CG137" s="3">
        <f t="shared" si="193"/>
        <v>-2210</v>
      </c>
      <c r="CH137" s="3">
        <f t="shared" si="194"/>
        <v>37423</v>
      </c>
      <c r="CI137" s="15">
        <f t="shared" si="195"/>
        <v>32171</v>
      </c>
      <c r="CJ137" s="3">
        <f t="shared" si="196"/>
        <v>8412</v>
      </c>
      <c r="CK137" s="3">
        <f t="shared" si="197"/>
        <v>48100</v>
      </c>
      <c r="CL137" s="3">
        <f t="shared" si="198"/>
        <v>47888</v>
      </c>
      <c r="CM137" s="3">
        <f t="shared" si="199"/>
        <v>-31900</v>
      </c>
      <c r="CN137" s="15">
        <f t="shared" si="199"/>
        <v>72500</v>
      </c>
      <c r="CO137" s="3">
        <f t="shared" si="200"/>
        <v>19200</v>
      </c>
      <c r="CP137" s="3">
        <f t="shared" si="200"/>
        <v>-67500</v>
      </c>
      <c r="CQ137" s="3">
        <f t="shared" si="200"/>
        <v>46800</v>
      </c>
      <c r="CR137" s="3">
        <f t="shared" si="200"/>
        <v>19300</v>
      </c>
      <c r="CS137" s="15">
        <f t="shared" si="229"/>
        <v>17700</v>
      </c>
      <c r="CT137" s="3">
        <f t="shared" si="201"/>
        <v>0</v>
      </c>
      <c r="CU137" s="3">
        <f t="shared" si="202"/>
        <v>55900</v>
      </c>
      <c r="CV137" s="3">
        <f t="shared" si="203"/>
        <v>5100</v>
      </c>
      <c r="CW137" s="3">
        <f t="shared" si="204"/>
        <v>6800</v>
      </c>
      <c r="CX137" s="15">
        <f t="shared" si="204"/>
        <v>67900</v>
      </c>
      <c r="CY137" s="3">
        <f t="shared" si="205"/>
        <v>-1800</v>
      </c>
      <c r="CZ137" s="3">
        <f t="shared" si="206"/>
        <v>6200</v>
      </c>
      <c r="DA137" s="3">
        <f t="shared" si="207"/>
        <v>-11100</v>
      </c>
      <c r="DB137" s="3">
        <f t="shared" si="208"/>
        <v>35100</v>
      </c>
      <c r="DC137" s="15">
        <f t="shared" si="208"/>
        <v>28400</v>
      </c>
      <c r="DD137" s="3">
        <f t="shared" si="209"/>
        <v>-20500</v>
      </c>
      <c r="DE137" s="3">
        <f t="shared" si="210"/>
        <v>-1700</v>
      </c>
      <c r="DF137" s="3">
        <f t="shared" si="211"/>
        <v>-19900</v>
      </c>
      <c r="DG137" s="3">
        <f t="shared" si="212"/>
        <v>-47300</v>
      </c>
      <c r="DH137" s="15">
        <f t="shared" si="213"/>
        <v>-881500</v>
      </c>
      <c r="DI137" s="3">
        <f t="shared" si="214"/>
        <v>7500</v>
      </c>
      <c r="DJ137" s="3">
        <f t="shared" si="215"/>
        <v>-39054</v>
      </c>
      <c r="DK137" s="3">
        <f t="shared" si="216"/>
        <v>-10838.753956</v>
      </c>
      <c r="DL137" s="3">
        <f t="shared" si="217"/>
        <v>-4890.466860163986</v>
      </c>
      <c r="DM137" s="15">
        <f t="shared" si="218"/>
        <v>744816.77918383596</v>
      </c>
      <c r="DN137" s="3">
        <f t="shared" si="219"/>
        <v>-12843.470652462478</v>
      </c>
      <c r="DO137" s="3">
        <f t="shared" si="220"/>
        <v>-11893.364856195258</v>
      </c>
      <c r="DP137" s="3">
        <f t="shared" si="221"/>
        <v>-15306.006933131866</v>
      </c>
      <c r="DQ137" s="3">
        <f t="shared" si="222"/>
        <v>-12508.239719797944</v>
      </c>
      <c r="DR137" s="15">
        <f t="shared" si="223"/>
        <v>-52551.08216158743</v>
      </c>
      <c r="DS137" s="3">
        <f t="shared" si="224"/>
        <v>-9902.1956580471306</v>
      </c>
      <c r="DT137" s="3">
        <f t="shared" si="225"/>
        <v>-10145.37387898477</v>
      </c>
      <c r="DU137" s="3">
        <f t="shared" si="226"/>
        <v>-13567.590479862294</v>
      </c>
      <c r="DV137" s="3">
        <f t="shared" si="227"/>
        <v>-11211.395335265173</v>
      </c>
      <c r="DW137" s="15">
        <f t="shared" si="228"/>
        <v>-44826.55535215931</v>
      </c>
    </row>
    <row r="138" spans="1:127">
      <c r="A138" s="70"/>
      <c r="C138" s="21" t="s">
        <v>505</v>
      </c>
      <c r="H138" s="7" t="s">
        <v>110</v>
      </c>
      <c r="I138" s="3"/>
      <c r="J138" s="3">
        <f t="shared" si="118"/>
        <v>0</v>
      </c>
      <c r="K138" s="106" t="e">
        <f t="shared" si="119"/>
        <v>#VALUE!</v>
      </c>
      <c r="L138" s="15">
        <f t="shared" si="120"/>
        <v>0</v>
      </c>
      <c r="M138" s="3">
        <f t="shared" si="121"/>
        <v>0</v>
      </c>
      <c r="N138" s="3">
        <f t="shared" si="122"/>
        <v>0</v>
      </c>
      <c r="O138" s="3">
        <f t="shared" si="123"/>
        <v>0</v>
      </c>
      <c r="P138" s="3">
        <f t="shared" si="124"/>
        <v>0</v>
      </c>
      <c r="Q138" s="15">
        <f t="shared" si="125"/>
        <v>0</v>
      </c>
      <c r="R138" s="3">
        <f t="shared" si="126"/>
        <v>0</v>
      </c>
      <c r="S138" s="3">
        <f t="shared" si="127"/>
        <v>0</v>
      </c>
      <c r="T138" s="3">
        <f t="shared" si="128"/>
        <v>0</v>
      </c>
      <c r="U138" s="3">
        <f t="shared" si="129"/>
        <v>0</v>
      </c>
      <c r="V138" s="15">
        <f t="shared" si="130"/>
        <v>0</v>
      </c>
      <c r="W138" s="3">
        <f t="shared" si="131"/>
        <v>0</v>
      </c>
      <c r="X138" s="3">
        <f t="shared" si="132"/>
        <v>0</v>
      </c>
      <c r="Y138" s="3">
        <f t="shared" si="133"/>
        <v>0</v>
      </c>
      <c r="Z138" s="3">
        <f t="shared" si="134"/>
        <v>0</v>
      </c>
      <c r="AA138" s="15">
        <f t="shared" si="135"/>
        <v>0</v>
      </c>
      <c r="AB138" s="3">
        <f t="shared" si="136"/>
        <v>0</v>
      </c>
      <c r="AC138" s="3">
        <f t="shared" si="137"/>
        <v>0</v>
      </c>
      <c r="AD138" s="3">
        <f t="shared" si="138"/>
        <v>0</v>
      </c>
      <c r="AE138" s="3">
        <f t="shared" si="139"/>
        <v>0</v>
      </c>
      <c r="AF138" s="15">
        <f t="shared" si="140"/>
        <v>0</v>
      </c>
      <c r="AG138" s="3">
        <f t="shared" si="141"/>
        <v>0</v>
      </c>
      <c r="AH138" s="3">
        <f t="shared" si="142"/>
        <v>0</v>
      </c>
      <c r="AI138" s="3">
        <f t="shared" si="143"/>
        <v>0</v>
      </c>
      <c r="AJ138" s="3">
        <f t="shared" si="144"/>
        <v>0</v>
      </c>
      <c r="AK138" s="15">
        <f t="shared" si="145"/>
        <v>0</v>
      </c>
      <c r="AL138" s="3">
        <f t="shared" si="146"/>
        <v>0</v>
      </c>
      <c r="AM138" s="3">
        <f t="shared" si="147"/>
        <v>0</v>
      </c>
      <c r="AN138" s="3">
        <f t="shared" si="148"/>
        <v>0</v>
      </c>
      <c r="AO138" s="3">
        <f t="shared" si="149"/>
        <v>0</v>
      </c>
      <c r="AP138" s="15">
        <f t="shared" si="150"/>
        <v>0</v>
      </c>
      <c r="AQ138" s="3">
        <f t="shared" si="151"/>
        <v>0</v>
      </c>
      <c r="AR138" s="3">
        <f t="shared" si="152"/>
        <v>0</v>
      </c>
      <c r="AS138" s="3">
        <f t="shared" si="153"/>
        <v>0</v>
      </c>
      <c r="AT138" s="3">
        <f t="shared" si="154"/>
        <v>0</v>
      </c>
      <c r="AU138" s="15">
        <f t="shared" si="155"/>
        <v>0</v>
      </c>
      <c r="AV138" s="3">
        <f t="shared" si="156"/>
        <v>0</v>
      </c>
      <c r="AW138" s="3">
        <f t="shared" si="157"/>
        <v>0</v>
      </c>
      <c r="AX138" s="3">
        <f t="shared" si="158"/>
        <v>0</v>
      </c>
      <c r="AY138" s="3">
        <f t="shared" si="159"/>
        <v>0</v>
      </c>
      <c r="AZ138" s="15">
        <f t="shared" si="160"/>
        <v>372400</v>
      </c>
      <c r="BA138" s="3">
        <f t="shared" si="161"/>
        <v>93700</v>
      </c>
      <c r="BB138" s="3">
        <f t="shared" si="162"/>
        <v>93200</v>
      </c>
      <c r="BC138" s="3">
        <f t="shared" si="163"/>
        <v>93300</v>
      </c>
      <c r="BD138" s="3">
        <f t="shared" si="164"/>
        <v>88300</v>
      </c>
      <c r="BE138" s="15">
        <f t="shared" si="165"/>
        <v>-3900</v>
      </c>
      <c r="BF138" s="3">
        <f t="shared" si="166"/>
        <v>-3000</v>
      </c>
      <c r="BG138" s="3">
        <f t="shared" si="167"/>
        <v>-5000</v>
      </c>
      <c r="BH138" s="3">
        <f t="shared" si="168"/>
        <v>-1500</v>
      </c>
      <c r="BI138" s="3">
        <f t="shared" si="169"/>
        <v>-2900</v>
      </c>
      <c r="BJ138" s="15">
        <f t="shared" si="170"/>
        <v>-12400</v>
      </c>
      <c r="BK138" s="3">
        <f t="shared" si="171"/>
        <v>-2600</v>
      </c>
      <c r="BL138" s="3">
        <f t="shared" si="172"/>
        <v>-100</v>
      </c>
      <c r="BM138" s="3">
        <f t="shared" si="173"/>
        <v>-3900</v>
      </c>
      <c r="BN138" s="3">
        <f t="shared" si="174"/>
        <v>-4400</v>
      </c>
      <c r="BO138" s="15">
        <f t="shared" si="175"/>
        <v>-10999</v>
      </c>
      <c r="BP138" s="3">
        <f t="shared" si="176"/>
        <v>-5800</v>
      </c>
      <c r="BQ138" s="3">
        <f t="shared" si="177"/>
        <v>-4600</v>
      </c>
      <c r="BR138" s="3">
        <f t="shared" si="178"/>
        <v>-4600</v>
      </c>
      <c r="BS138" s="3">
        <f t="shared" si="179"/>
        <v>-13400</v>
      </c>
      <c r="BT138" s="15">
        <f t="shared" si="180"/>
        <v>-28414</v>
      </c>
      <c r="BU138" s="3">
        <f t="shared" si="181"/>
        <v>-4551</v>
      </c>
      <c r="BV138" s="3">
        <f t="shared" si="182"/>
        <v>-5422</v>
      </c>
      <c r="BW138" s="3">
        <f t="shared" si="183"/>
        <v>-4867</v>
      </c>
      <c r="BX138" s="3">
        <f t="shared" si="184"/>
        <v>-19986</v>
      </c>
      <c r="BY138" s="15">
        <f t="shared" si="185"/>
        <v>-34813</v>
      </c>
      <c r="BZ138" s="3">
        <f t="shared" si="186"/>
        <v>-7465</v>
      </c>
      <c r="CA138" s="3">
        <f t="shared" si="187"/>
        <v>-7233</v>
      </c>
      <c r="CB138" s="3">
        <f t="shared" si="188"/>
        <v>-7945</v>
      </c>
      <c r="CC138" s="3">
        <f t="shared" si="189"/>
        <v>2073</v>
      </c>
      <c r="CD138" s="15">
        <f t="shared" si="190"/>
        <v>-20570</v>
      </c>
      <c r="CE138" s="3">
        <f t="shared" si="191"/>
        <v>-6600</v>
      </c>
      <c r="CF138" s="3">
        <f t="shared" si="192"/>
        <v>-5645</v>
      </c>
      <c r="CG138" s="3">
        <f t="shared" si="193"/>
        <v>-5572</v>
      </c>
      <c r="CH138" s="3">
        <f t="shared" si="194"/>
        <v>-32287</v>
      </c>
      <c r="CI138" s="15">
        <f t="shared" si="195"/>
        <v>-50104</v>
      </c>
      <c r="CJ138" s="3">
        <f t="shared" si="196"/>
        <v>-9284</v>
      </c>
      <c r="CK138" s="3">
        <f t="shared" si="197"/>
        <v>-11100</v>
      </c>
      <c r="CL138" s="3">
        <f t="shared" si="198"/>
        <v>-9716</v>
      </c>
      <c r="CM138" s="3">
        <f t="shared" si="199"/>
        <v>26400</v>
      </c>
      <c r="CN138" s="15">
        <f t="shared" si="199"/>
        <v>-3700</v>
      </c>
      <c r="CO138" s="3">
        <f t="shared" si="200"/>
        <v>-1300</v>
      </c>
      <c r="CP138" s="3">
        <f t="shared" si="200"/>
        <v>0</v>
      </c>
      <c r="CQ138" s="3">
        <f t="shared" si="200"/>
        <v>-4400</v>
      </c>
      <c r="CR138" s="3">
        <f t="shared" si="200"/>
        <v>2900</v>
      </c>
      <c r="CS138" s="15">
        <f t="shared" si="229"/>
        <v>-2800</v>
      </c>
      <c r="CT138" s="3">
        <f t="shared" si="201"/>
        <v>1200</v>
      </c>
      <c r="CU138" s="3">
        <f t="shared" si="202"/>
        <v>6400</v>
      </c>
      <c r="CV138" s="3">
        <f t="shared" si="203"/>
        <v>11900</v>
      </c>
      <c r="CW138" s="3">
        <f t="shared" si="204"/>
        <v>16100</v>
      </c>
      <c r="CX138" s="15">
        <f t="shared" si="204"/>
        <v>35600</v>
      </c>
      <c r="CY138" s="3">
        <f t="shared" si="205"/>
        <v>10300</v>
      </c>
      <c r="CZ138" s="3">
        <f t="shared" si="206"/>
        <v>7800</v>
      </c>
      <c r="DA138" s="3">
        <f t="shared" si="207"/>
        <v>9100</v>
      </c>
      <c r="DB138" s="3">
        <f t="shared" si="208"/>
        <v>9400</v>
      </c>
      <c r="DC138" s="15">
        <f t="shared" si="208"/>
        <v>36600</v>
      </c>
      <c r="DD138" s="3">
        <f t="shared" si="209"/>
        <v>12100</v>
      </c>
      <c r="DE138" s="3">
        <f t="shared" si="210"/>
        <v>13700</v>
      </c>
      <c r="DF138" s="3">
        <f t="shared" si="211"/>
        <v>17000</v>
      </c>
      <c r="DG138" s="3">
        <f t="shared" si="212"/>
        <v>9600</v>
      </c>
      <c r="DH138" s="15">
        <f t="shared" si="213"/>
        <v>-276900</v>
      </c>
      <c r="DI138" s="3">
        <f t="shared" si="214"/>
        <v>14200</v>
      </c>
      <c r="DJ138" s="3">
        <f t="shared" si="215"/>
        <v>14600</v>
      </c>
      <c r="DK138" s="3">
        <f t="shared" si="216"/>
        <v>14187.148317909276</v>
      </c>
      <c r="DL138" s="3">
        <f t="shared" si="217"/>
        <v>12309.26647785274</v>
      </c>
      <c r="DM138" s="15">
        <f t="shared" si="218"/>
        <v>384596.41479576204</v>
      </c>
      <c r="DN138" s="3">
        <f t="shared" si="219"/>
        <v>10341.327823455344</v>
      </c>
      <c r="DO138" s="3">
        <f t="shared" si="220"/>
        <v>8865.3761643324979</v>
      </c>
      <c r="DP138" s="3">
        <f t="shared" si="221"/>
        <v>7156.5186881134723</v>
      </c>
      <c r="DQ138" s="3">
        <f t="shared" si="222"/>
        <v>7075.4748994270049</v>
      </c>
      <c r="DR138" s="15">
        <f t="shared" si="223"/>
        <v>33438.69757532829</v>
      </c>
      <c r="DS138" s="3">
        <f t="shared" si="224"/>
        <v>7075.3583813309524</v>
      </c>
      <c r="DT138" s="3">
        <f t="shared" si="225"/>
        <v>6973.0197983115213</v>
      </c>
      <c r="DU138" s="3">
        <f t="shared" si="226"/>
        <v>6922.4586614644213</v>
      </c>
      <c r="DV138" s="3">
        <f t="shared" si="227"/>
        <v>6872.0822959533252</v>
      </c>
      <c r="DW138" s="15">
        <f t="shared" si="228"/>
        <v>27842.919137060235</v>
      </c>
    </row>
    <row r="139" spans="1:127">
      <c r="A139" s="70"/>
      <c r="C139" s="21" t="s">
        <v>506</v>
      </c>
      <c r="H139" s="7" t="s">
        <v>110</v>
      </c>
      <c r="I139" s="3"/>
      <c r="J139" s="3">
        <f t="shared" si="118"/>
        <v>0</v>
      </c>
      <c r="K139" s="106" t="e">
        <f t="shared" si="119"/>
        <v>#VALUE!</v>
      </c>
      <c r="L139" s="15">
        <f t="shared" si="120"/>
        <v>0</v>
      </c>
      <c r="M139" s="3">
        <f t="shared" si="121"/>
        <v>0</v>
      </c>
      <c r="N139" s="3">
        <f t="shared" si="122"/>
        <v>0</v>
      </c>
      <c r="O139" s="3">
        <f t="shared" si="123"/>
        <v>0</v>
      </c>
      <c r="P139" s="3">
        <f t="shared" si="124"/>
        <v>0</v>
      </c>
      <c r="Q139" s="15">
        <f t="shared" si="125"/>
        <v>0</v>
      </c>
      <c r="R139" s="3">
        <f t="shared" si="126"/>
        <v>0</v>
      </c>
      <c r="S139" s="3">
        <f t="shared" si="127"/>
        <v>0</v>
      </c>
      <c r="T139" s="3">
        <f t="shared" si="128"/>
        <v>0</v>
      </c>
      <c r="U139" s="3">
        <f t="shared" si="129"/>
        <v>0</v>
      </c>
      <c r="V139" s="15">
        <f t="shared" si="130"/>
        <v>0</v>
      </c>
      <c r="W139" s="3">
        <f t="shared" si="131"/>
        <v>0</v>
      </c>
      <c r="X139" s="3">
        <f t="shared" si="132"/>
        <v>0</v>
      </c>
      <c r="Y139" s="3">
        <f t="shared" si="133"/>
        <v>0</v>
      </c>
      <c r="Z139" s="3">
        <f t="shared" si="134"/>
        <v>0</v>
      </c>
      <c r="AA139" s="15">
        <f t="shared" si="135"/>
        <v>0</v>
      </c>
      <c r="AB139" s="3">
        <f t="shared" si="136"/>
        <v>0</v>
      </c>
      <c r="AC139" s="3">
        <f t="shared" si="137"/>
        <v>0</v>
      </c>
      <c r="AD139" s="3">
        <f t="shared" si="138"/>
        <v>0</v>
      </c>
      <c r="AE139" s="3">
        <f t="shared" si="139"/>
        <v>0</v>
      </c>
      <c r="AF139" s="15">
        <f t="shared" si="140"/>
        <v>0</v>
      </c>
      <c r="AG139" s="3">
        <f t="shared" si="141"/>
        <v>0</v>
      </c>
      <c r="AH139" s="3">
        <f t="shared" si="142"/>
        <v>0</v>
      </c>
      <c r="AI139" s="3">
        <f t="shared" si="143"/>
        <v>0</v>
      </c>
      <c r="AJ139" s="3">
        <f t="shared" si="144"/>
        <v>0</v>
      </c>
      <c r="AK139" s="15">
        <f t="shared" si="145"/>
        <v>0</v>
      </c>
      <c r="AL139" s="3">
        <f t="shared" si="146"/>
        <v>0</v>
      </c>
      <c r="AM139" s="3">
        <f t="shared" si="147"/>
        <v>0</v>
      </c>
      <c r="AN139" s="3">
        <f t="shared" si="148"/>
        <v>0</v>
      </c>
      <c r="AO139" s="3">
        <f t="shared" si="149"/>
        <v>0</v>
      </c>
      <c r="AP139" s="15">
        <f t="shared" si="150"/>
        <v>0</v>
      </c>
      <c r="AQ139" s="3">
        <f t="shared" si="151"/>
        <v>0</v>
      </c>
      <c r="AR139" s="3">
        <f t="shared" si="152"/>
        <v>0</v>
      </c>
      <c r="AS139" s="3">
        <f t="shared" si="153"/>
        <v>0</v>
      </c>
      <c r="AT139" s="3">
        <f t="shared" si="154"/>
        <v>0</v>
      </c>
      <c r="AU139" s="15">
        <f t="shared" si="155"/>
        <v>0</v>
      </c>
      <c r="AV139" s="3">
        <f t="shared" si="156"/>
        <v>0</v>
      </c>
      <c r="AW139" s="3">
        <f t="shared" si="157"/>
        <v>0</v>
      </c>
      <c r="AX139" s="3">
        <f t="shared" si="158"/>
        <v>0</v>
      </c>
      <c r="AY139" s="3">
        <f t="shared" si="159"/>
        <v>0</v>
      </c>
      <c r="AZ139" s="15">
        <f t="shared" si="160"/>
        <v>251400</v>
      </c>
      <c r="BA139" s="3">
        <f t="shared" si="161"/>
        <v>62000</v>
      </c>
      <c r="BB139" s="3">
        <f t="shared" si="162"/>
        <v>60700</v>
      </c>
      <c r="BC139" s="3">
        <f t="shared" si="163"/>
        <v>63900</v>
      </c>
      <c r="BD139" s="3">
        <f t="shared" si="164"/>
        <v>63700</v>
      </c>
      <c r="BE139" s="15">
        <f t="shared" si="165"/>
        <v>-1100</v>
      </c>
      <c r="BF139" s="3">
        <f t="shared" si="166"/>
        <v>900</v>
      </c>
      <c r="BG139" s="3">
        <f t="shared" si="167"/>
        <v>-900</v>
      </c>
      <c r="BH139" s="3">
        <f t="shared" si="168"/>
        <v>400</v>
      </c>
      <c r="BI139" s="3">
        <f t="shared" si="169"/>
        <v>1800</v>
      </c>
      <c r="BJ139" s="15">
        <f t="shared" si="170"/>
        <v>4000</v>
      </c>
      <c r="BK139" s="3">
        <f t="shared" si="171"/>
        <v>-100</v>
      </c>
      <c r="BL139" s="3">
        <f t="shared" si="172"/>
        <v>800</v>
      </c>
      <c r="BM139" s="3">
        <f t="shared" si="173"/>
        <v>-1000</v>
      </c>
      <c r="BN139" s="3">
        <f t="shared" si="174"/>
        <v>-18800</v>
      </c>
      <c r="BO139" s="15">
        <f t="shared" si="175"/>
        <v>-20900</v>
      </c>
      <c r="BP139" s="3">
        <f t="shared" si="176"/>
        <v>400</v>
      </c>
      <c r="BQ139" s="3">
        <f t="shared" si="177"/>
        <v>2900</v>
      </c>
      <c r="BR139" s="3">
        <f t="shared" si="178"/>
        <v>500</v>
      </c>
      <c r="BS139" s="3">
        <f t="shared" si="179"/>
        <v>16900</v>
      </c>
      <c r="BT139" s="15">
        <f t="shared" si="180"/>
        <v>20700</v>
      </c>
      <c r="BU139" s="3">
        <f t="shared" si="181"/>
        <v>1200</v>
      </c>
      <c r="BV139" s="3">
        <f t="shared" si="182"/>
        <v>-1000</v>
      </c>
      <c r="BW139" s="3">
        <f t="shared" si="183"/>
        <v>900</v>
      </c>
      <c r="BX139" s="3">
        <f t="shared" si="184"/>
        <v>3100</v>
      </c>
      <c r="BY139" s="15">
        <f t="shared" si="185"/>
        <v>4200</v>
      </c>
      <c r="BZ139" s="3">
        <f t="shared" si="186"/>
        <v>1400</v>
      </c>
      <c r="CA139" s="3">
        <f t="shared" si="187"/>
        <v>1100</v>
      </c>
      <c r="CB139" s="3">
        <f t="shared" si="188"/>
        <v>1600</v>
      </c>
      <c r="CC139" s="3">
        <f t="shared" si="189"/>
        <v>2200</v>
      </c>
      <c r="CD139" s="15">
        <f t="shared" si="190"/>
        <v>6300</v>
      </c>
      <c r="CE139" s="3">
        <f t="shared" si="191"/>
        <v>2300</v>
      </c>
      <c r="CF139" s="3">
        <f t="shared" si="192"/>
        <v>3800</v>
      </c>
      <c r="CG139" s="3">
        <f t="shared" si="193"/>
        <v>2500</v>
      </c>
      <c r="CH139" s="3">
        <f t="shared" si="194"/>
        <v>-300</v>
      </c>
      <c r="CI139" s="15">
        <f t="shared" si="195"/>
        <v>8300</v>
      </c>
      <c r="CJ139" s="3">
        <f t="shared" si="196"/>
        <v>3700</v>
      </c>
      <c r="CK139" s="3">
        <f t="shared" si="197"/>
        <v>-1200</v>
      </c>
      <c r="CL139" s="3">
        <f t="shared" si="198"/>
        <v>2100</v>
      </c>
      <c r="CM139" s="3">
        <f t="shared" si="199"/>
        <v>2600</v>
      </c>
      <c r="CN139" s="15">
        <f t="shared" si="199"/>
        <v>7200</v>
      </c>
      <c r="CO139" s="3">
        <f t="shared" si="200"/>
        <v>200</v>
      </c>
      <c r="CP139" s="3">
        <f t="shared" si="200"/>
        <v>4500</v>
      </c>
      <c r="CQ139" s="3">
        <f t="shared" si="200"/>
        <v>-5800</v>
      </c>
      <c r="CR139" s="3">
        <f t="shared" si="200"/>
        <v>-3100</v>
      </c>
      <c r="CS139" s="15">
        <f t="shared" si="229"/>
        <v>-4200</v>
      </c>
      <c r="CT139" s="3">
        <f t="shared" si="201"/>
        <v>-800</v>
      </c>
      <c r="CU139" s="3">
        <f t="shared" si="202"/>
        <v>-500</v>
      </c>
      <c r="CV139" s="3">
        <f t="shared" si="203"/>
        <v>9000</v>
      </c>
      <c r="CW139" s="3">
        <f t="shared" si="204"/>
        <v>2900</v>
      </c>
      <c r="CX139" s="15">
        <f t="shared" si="204"/>
        <v>10600</v>
      </c>
      <c r="CY139" s="3">
        <f t="shared" si="205"/>
        <v>1100</v>
      </c>
      <c r="CZ139" s="3">
        <f t="shared" si="206"/>
        <v>1800</v>
      </c>
      <c r="DA139" s="3">
        <f t="shared" si="207"/>
        <v>-2000</v>
      </c>
      <c r="DB139" s="3">
        <f t="shared" si="208"/>
        <v>-1200</v>
      </c>
      <c r="DC139" s="15">
        <f t="shared" si="208"/>
        <v>-300</v>
      </c>
      <c r="DD139" s="3">
        <f t="shared" si="209"/>
        <v>0</v>
      </c>
      <c r="DE139" s="3">
        <f t="shared" si="210"/>
        <v>800</v>
      </c>
      <c r="DF139" s="3">
        <f t="shared" si="211"/>
        <v>100</v>
      </c>
      <c r="DG139" s="3">
        <f t="shared" si="212"/>
        <v>4700</v>
      </c>
      <c r="DH139" s="15">
        <f t="shared" si="213"/>
        <v>-286200</v>
      </c>
      <c r="DI139" s="3">
        <f t="shared" si="214"/>
        <v>600</v>
      </c>
      <c r="DJ139" s="3">
        <f t="shared" si="215"/>
        <v>-1200</v>
      </c>
      <c r="DK139" s="3">
        <f t="shared" si="216"/>
        <v>-200</v>
      </c>
      <c r="DL139" s="3">
        <f t="shared" si="217"/>
        <v>-2500</v>
      </c>
      <c r="DM139" s="15">
        <f t="shared" si="218"/>
        <v>288500</v>
      </c>
      <c r="DN139" s="3">
        <f t="shared" si="219"/>
        <v>2100</v>
      </c>
      <c r="DO139" s="3">
        <f t="shared" si="220"/>
        <v>3400</v>
      </c>
      <c r="DP139" s="3">
        <f t="shared" si="221"/>
        <v>3000</v>
      </c>
      <c r="DQ139" s="3">
        <f t="shared" si="222"/>
        <v>3000</v>
      </c>
      <c r="DR139" s="15">
        <f t="shared" si="223"/>
        <v>11500</v>
      </c>
      <c r="DS139" s="3">
        <f t="shared" si="224"/>
        <v>0</v>
      </c>
      <c r="DT139" s="3">
        <f t="shared" si="225"/>
        <v>0</v>
      </c>
      <c r="DU139" s="3">
        <f t="shared" si="226"/>
        <v>0</v>
      </c>
      <c r="DV139" s="3">
        <f t="shared" si="227"/>
        <v>0</v>
      </c>
      <c r="DW139" s="15">
        <f t="shared" si="228"/>
        <v>0</v>
      </c>
    </row>
    <row r="140" spans="1:127">
      <c r="A140" s="70"/>
      <c r="C140" s="21" t="s">
        <v>600</v>
      </c>
      <c r="H140" s="7" t="s">
        <v>110</v>
      </c>
      <c r="I140" s="3"/>
      <c r="J140" s="3">
        <f t="shared" si="118"/>
        <v>0</v>
      </c>
      <c r="K140" s="106" t="e">
        <f t="shared" si="119"/>
        <v>#VALUE!</v>
      </c>
      <c r="L140" s="15">
        <f t="shared" si="120"/>
        <v>0</v>
      </c>
      <c r="M140" s="3">
        <f t="shared" si="121"/>
        <v>0</v>
      </c>
      <c r="N140" s="3">
        <f t="shared" si="122"/>
        <v>0</v>
      </c>
      <c r="O140" s="3">
        <f t="shared" si="123"/>
        <v>0</v>
      </c>
      <c r="P140" s="3">
        <f t="shared" si="124"/>
        <v>0</v>
      </c>
      <c r="Q140" s="15">
        <f t="shared" si="125"/>
        <v>0</v>
      </c>
      <c r="R140" s="3">
        <f t="shared" si="126"/>
        <v>0</v>
      </c>
      <c r="S140" s="3">
        <f t="shared" si="127"/>
        <v>0</v>
      </c>
      <c r="T140" s="3">
        <f t="shared" si="128"/>
        <v>0</v>
      </c>
      <c r="U140" s="3">
        <f t="shared" si="129"/>
        <v>0</v>
      </c>
      <c r="V140" s="15">
        <f t="shared" si="130"/>
        <v>0</v>
      </c>
      <c r="W140" s="3">
        <f t="shared" si="131"/>
        <v>0</v>
      </c>
      <c r="X140" s="3">
        <f t="shared" si="132"/>
        <v>0</v>
      </c>
      <c r="Y140" s="3">
        <f t="shared" si="133"/>
        <v>0</v>
      </c>
      <c r="Z140" s="3">
        <f t="shared" si="134"/>
        <v>0</v>
      </c>
      <c r="AA140" s="15">
        <f t="shared" si="135"/>
        <v>0</v>
      </c>
      <c r="AB140" s="3">
        <f t="shared" si="136"/>
        <v>0</v>
      </c>
      <c r="AC140" s="3">
        <f t="shared" si="137"/>
        <v>0</v>
      </c>
      <c r="AD140" s="3">
        <f t="shared" si="138"/>
        <v>0</v>
      </c>
      <c r="AE140" s="3">
        <f t="shared" si="139"/>
        <v>0</v>
      </c>
      <c r="AF140" s="15">
        <f t="shared" si="140"/>
        <v>0</v>
      </c>
      <c r="AG140" s="3">
        <f t="shared" si="141"/>
        <v>0</v>
      </c>
      <c r="AH140" s="3">
        <f t="shared" si="142"/>
        <v>0</v>
      </c>
      <c r="AI140" s="3">
        <f t="shared" si="143"/>
        <v>0</v>
      </c>
      <c r="AJ140" s="3">
        <f t="shared" si="144"/>
        <v>0</v>
      </c>
      <c r="AK140" s="15">
        <f t="shared" si="145"/>
        <v>0</v>
      </c>
      <c r="AL140" s="3">
        <f t="shared" si="146"/>
        <v>0</v>
      </c>
      <c r="AM140" s="3">
        <f t="shared" si="147"/>
        <v>0</v>
      </c>
      <c r="AN140" s="3">
        <f t="shared" si="148"/>
        <v>0</v>
      </c>
      <c r="AO140" s="3">
        <f t="shared" si="149"/>
        <v>0</v>
      </c>
      <c r="AP140" s="15">
        <f t="shared" si="150"/>
        <v>0</v>
      </c>
      <c r="AQ140" s="3">
        <f t="shared" si="151"/>
        <v>0</v>
      </c>
      <c r="AR140" s="3">
        <f t="shared" si="152"/>
        <v>0</v>
      </c>
      <c r="AS140" s="3">
        <f t="shared" si="153"/>
        <v>0</v>
      </c>
      <c r="AT140" s="3">
        <f t="shared" si="154"/>
        <v>0</v>
      </c>
      <c r="AU140" s="15">
        <f t="shared" si="155"/>
        <v>0</v>
      </c>
      <c r="AV140" s="3">
        <f t="shared" si="156"/>
        <v>0</v>
      </c>
      <c r="AW140" s="3">
        <f t="shared" si="157"/>
        <v>0</v>
      </c>
      <c r="AX140" s="3">
        <f t="shared" si="158"/>
        <v>0</v>
      </c>
      <c r="AY140" s="3">
        <f t="shared" si="159"/>
        <v>0</v>
      </c>
      <c r="AZ140" s="15">
        <f t="shared" si="160"/>
        <v>57800</v>
      </c>
      <c r="BA140" s="3">
        <f t="shared" si="161"/>
        <v>8900</v>
      </c>
      <c r="BB140" s="3">
        <f t="shared" si="162"/>
        <v>11500</v>
      </c>
      <c r="BC140" s="3">
        <f t="shared" si="163"/>
        <v>14600</v>
      </c>
      <c r="BD140" s="3">
        <f t="shared" si="164"/>
        <v>17600</v>
      </c>
      <c r="BE140" s="15">
        <f t="shared" si="165"/>
        <v>-5200</v>
      </c>
      <c r="BF140" s="3">
        <f t="shared" si="166"/>
        <v>2100</v>
      </c>
      <c r="BG140" s="3">
        <f t="shared" si="167"/>
        <v>-300</v>
      </c>
      <c r="BH140" s="3">
        <f t="shared" si="168"/>
        <v>1700</v>
      </c>
      <c r="BI140" s="3">
        <f t="shared" si="169"/>
        <v>-3000</v>
      </c>
      <c r="BJ140" s="15">
        <f t="shared" si="170"/>
        <v>500</v>
      </c>
      <c r="BK140" s="3">
        <f t="shared" si="171"/>
        <v>3700</v>
      </c>
      <c r="BL140" s="3">
        <f t="shared" si="172"/>
        <v>2100</v>
      </c>
      <c r="BM140" s="3">
        <f t="shared" si="173"/>
        <v>-4900</v>
      </c>
      <c r="BN140" s="3">
        <f t="shared" si="174"/>
        <v>1400</v>
      </c>
      <c r="BO140" s="15">
        <f t="shared" si="175"/>
        <v>2257</v>
      </c>
      <c r="BP140" s="3">
        <f t="shared" si="176"/>
        <v>-800</v>
      </c>
      <c r="BQ140" s="3">
        <f t="shared" si="177"/>
        <v>-900</v>
      </c>
      <c r="BR140" s="3">
        <f t="shared" si="178"/>
        <v>600</v>
      </c>
      <c r="BS140" s="3">
        <f t="shared" si="179"/>
        <v>700</v>
      </c>
      <c r="BT140" s="15">
        <f t="shared" si="180"/>
        <v>-371</v>
      </c>
      <c r="BU140" s="3">
        <f t="shared" si="181"/>
        <v>-3091</v>
      </c>
      <c r="BV140" s="3">
        <f t="shared" si="182"/>
        <v>-249</v>
      </c>
      <c r="BW140" s="3">
        <f t="shared" si="183"/>
        <v>1986</v>
      </c>
      <c r="BX140" s="3">
        <f t="shared" si="184"/>
        <v>469</v>
      </c>
      <c r="BY140" s="15">
        <f t="shared" si="185"/>
        <v>-872</v>
      </c>
      <c r="BZ140" s="3">
        <f t="shared" si="186"/>
        <v>3551</v>
      </c>
      <c r="CA140" s="3">
        <f t="shared" si="187"/>
        <v>-292</v>
      </c>
      <c r="CB140" s="3">
        <f t="shared" si="188"/>
        <v>-558</v>
      </c>
      <c r="CC140" s="3">
        <f t="shared" si="189"/>
        <v>-1831</v>
      </c>
      <c r="CD140" s="15">
        <f t="shared" si="190"/>
        <v>870</v>
      </c>
      <c r="CE140" s="3">
        <f t="shared" si="191"/>
        <v>-2375</v>
      </c>
      <c r="CF140" s="3">
        <f t="shared" si="192"/>
        <v>3341</v>
      </c>
      <c r="CG140" s="3">
        <f t="shared" si="193"/>
        <v>2087</v>
      </c>
      <c r="CH140" s="3">
        <f t="shared" si="194"/>
        <v>3862</v>
      </c>
      <c r="CI140" s="15">
        <f t="shared" si="195"/>
        <v>6916</v>
      </c>
      <c r="CJ140" s="3">
        <f t="shared" si="196"/>
        <v>5215</v>
      </c>
      <c r="CK140" s="3">
        <f t="shared" si="197"/>
        <v>1500</v>
      </c>
      <c r="CL140" s="3">
        <f t="shared" si="198"/>
        <v>1485</v>
      </c>
      <c r="CM140" s="3">
        <f t="shared" si="199"/>
        <v>-154</v>
      </c>
      <c r="CN140" s="15">
        <f t="shared" si="199"/>
        <v>8100</v>
      </c>
      <c r="CO140" s="3">
        <f t="shared" si="200"/>
        <v>-1700</v>
      </c>
      <c r="CP140" s="3">
        <f t="shared" si="200"/>
        <v>-1100</v>
      </c>
      <c r="CQ140" s="3">
        <f t="shared" si="200"/>
        <v>-600</v>
      </c>
      <c r="CR140" s="3">
        <f t="shared" si="200"/>
        <v>554</v>
      </c>
      <c r="CS140" s="15">
        <f t="shared" si="229"/>
        <v>-2900</v>
      </c>
      <c r="CT140" s="3">
        <f t="shared" si="201"/>
        <v>5300</v>
      </c>
      <c r="CU140" s="3">
        <f t="shared" si="202"/>
        <v>2500</v>
      </c>
      <c r="CV140" s="3">
        <f t="shared" si="203"/>
        <v>-2700</v>
      </c>
      <c r="CW140" s="3">
        <f t="shared" si="204"/>
        <v>-3000</v>
      </c>
      <c r="CX140" s="15">
        <f t="shared" si="204"/>
        <v>2000</v>
      </c>
      <c r="CY140" s="3">
        <f t="shared" si="205"/>
        <v>-7800</v>
      </c>
      <c r="CZ140" s="3">
        <f t="shared" si="206"/>
        <v>-3800</v>
      </c>
      <c r="DA140" s="3">
        <f t="shared" si="207"/>
        <v>1000</v>
      </c>
      <c r="DB140" s="3">
        <f t="shared" si="208"/>
        <v>3000</v>
      </c>
      <c r="DC140" s="15">
        <f t="shared" si="208"/>
        <v>-7500</v>
      </c>
      <c r="DD140" s="3">
        <f t="shared" si="209"/>
        <v>1300</v>
      </c>
      <c r="DE140" s="3">
        <f t="shared" si="210"/>
        <v>-200</v>
      </c>
      <c r="DF140" s="3">
        <f t="shared" si="211"/>
        <v>-900</v>
      </c>
      <c r="DG140" s="3">
        <f t="shared" si="212"/>
        <v>700</v>
      </c>
      <c r="DH140" s="15">
        <f t="shared" si="213"/>
        <v>-61600</v>
      </c>
      <c r="DI140" s="3">
        <f t="shared" si="214"/>
        <v>-1800</v>
      </c>
      <c r="DJ140" s="3">
        <f t="shared" si="215"/>
        <v>900</v>
      </c>
      <c r="DK140" s="3">
        <f t="shared" si="216"/>
        <v>1200</v>
      </c>
      <c r="DL140" s="3">
        <f t="shared" si="217"/>
        <v>-2300</v>
      </c>
      <c r="DM140" s="15">
        <f t="shared" si="218"/>
        <v>60500</v>
      </c>
      <c r="DN140" s="3">
        <f t="shared" si="219"/>
        <v>5000</v>
      </c>
      <c r="DO140" s="3">
        <f t="shared" si="220"/>
        <v>2500</v>
      </c>
      <c r="DP140" s="3">
        <f t="shared" si="221"/>
        <v>2500</v>
      </c>
      <c r="DQ140" s="3">
        <f t="shared" si="222"/>
        <v>2000</v>
      </c>
      <c r="DR140" s="15">
        <f t="shared" si="223"/>
        <v>12000</v>
      </c>
      <c r="DS140" s="3">
        <f t="shared" si="224"/>
        <v>0</v>
      </c>
      <c r="DT140" s="3">
        <f t="shared" si="225"/>
        <v>0</v>
      </c>
      <c r="DU140" s="3">
        <f t="shared" si="226"/>
        <v>0</v>
      </c>
      <c r="DV140" s="3">
        <f t="shared" si="227"/>
        <v>0</v>
      </c>
      <c r="DW140" s="15">
        <f t="shared" si="228"/>
        <v>0</v>
      </c>
    </row>
    <row r="141" spans="1:127">
      <c r="A141" s="70"/>
      <c r="C141" s="21" t="s">
        <v>507</v>
      </c>
      <c r="H141" s="7" t="s">
        <v>110</v>
      </c>
      <c r="I141" s="3"/>
      <c r="J141" s="3">
        <f t="shared" si="118"/>
        <v>0</v>
      </c>
      <c r="K141" s="106" t="e">
        <f t="shared" si="119"/>
        <v>#VALUE!</v>
      </c>
      <c r="L141" s="15">
        <f t="shared" si="120"/>
        <v>0</v>
      </c>
      <c r="M141" s="3">
        <f t="shared" si="121"/>
        <v>0</v>
      </c>
      <c r="N141" s="3">
        <f t="shared" si="122"/>
        <v>0</v>
      </c>
      <c r="O141" s="3">
        <f t="shared" si="123"/>
        <v>0</v>
      </c>
      <c r="P141" s="3">
        <f t="shared" si="124"/>
        <v>0</v>
      </c>
      <c r="Q141" s="15">
        <f t="shared" si="125"/>
        <v>0</v>
      </c>
      <c r="R141" s="3">
        <f t="shared" si="126"/>
        <v>0</v>
      </c>
      <c r="S141" s="3">
        <f t="shared" si="127"/>
        <v>0</v>
      </c>
      <c r="T141" s="3">
        <f t="shared" si="128"/>
        <v>0</v>
      </c>
      <c r="U141" s="3">
        <f t="shared" si="129"/>
        <v>0</v>
      </c>
      <c r="V141" s="15">
        <f t="shared" si="130"/>
        <v>0</v>
      </c>
      <c r="W141" s="3">
        <f t="shared" si="131"/>
        <v>0</v>
      </c>
      <c r="X141" s="3">
        <f t="shared" si="132"/>
        <v>0</v>
      </c>
      <c r="Y141" s="3">
        <f t="shared" si="133"/>
        <v>0</v>
      </c>
      <c r="Z141" s="3">
        <f t="shared" si="134"/>
        <v>0</v>
      </c>
      <c r="AA141" s="15">
        <f t="shared" si="135"/>
        <v>0</v>
      </c>
      <c r="AB141" s="3">
        <f t="shared" si="136"/>
        <v>0</v>
      </c>
      <c r="AC141" s="3">
        <f t="shared" si="137"/>
        <v>0</v>
      </c>
      <c r="AD141" s="3">
        <f t="shared" si="138"/>
        <v>0</v>
      </c>
      <c r="AE141" s="3">
        <f t="shared" si="139"/>
        <v>0</v>
      </c>
      <c r="AF141" s="15">
        <f t="shared" si="140"/>
        <v>0</v>
      </c>
      <c r="AG141" s="3">
        <f t="shared" si="141"/>
        <v>0</v>
      </c>
      <c r="AH141" s="3">
        <f t="shared" si="142"/>
        <v>0</v>
      </c>
      <c r="AI141" s="3">
        <f t="shared" si="143"/>
        <v>0</v>
      </c>
      <c r="AJ141" s="3">
        <f t="shared" si="144"/>
        <v>0</v>
      </c>
      <c r="AK141" s="15">
        <f t="shared" si="145"/>
        <v>0</v>
      </c>
      <c r="AL141" s="3">
        <f t="shared" si="146"/>
        <v>0</v>
      </c>
      <c r="AM141" s="3">
        <f t="shared" si="147"/>
        <v>0</v>
      </c>
      <c r="AN141" s="3">
        <f t="shared" si="148"/>
        <v>0</v>
      </c>
      <c r="AO141" s="3">
        <f t="shared" si="149"/>
        <v>0</v>
      </c>
      <c r="AP141" s="15">
        <f t="shared" si="150"/>
        <v>0</v>
      </c>
      <c r="AQ141" s="3">
        <f t="shared" si="151"/>
        <v>0</v>
      </c>
      <c r="AR141" s="3">
        <f t="shared" si="152"/>
        <v>0</v>
      </c>
      <c r="AS141" s="3">
        <f t="shared" si="153"/>
        <v>0</v>
      </c>
      <c r="AT141" s="3">
        <f t="shared" si="154"/>
        <v>0</v>
      </c>
      <c r="AU141" s="15">
        <f t="shared" si="155"/>
        <v>0</v>
      </c>
      <c r="AV141" s="3">
        <f t="shared" si="156"/>
        <v>0</v>
      </c>
      <c r="AW141" s="3">
        <f t="shared" si="157"/>
        <v>0</v>
      </c>
      <c r="AX141" s="3">
        <f t="shared" si="158"/>
        <v>0</v>
      </c>
      <c r="AY141" s="3">
        <f t="shared" si="159"/>
        <v>0</v>
      </c>
      <c r="AZ141" s="15">
        <f t="shared" si="160"/>
        <v>261400</v>
      </c>
      <c r="BA141" s="3">
        <f t="shared" si="161"/>
        <v>51300</v>
      </c>
      <c r="BB141" s="3">
        <f t="shared" si="162"/>
        <v>57800</v>
      </c>
      <c r="BC141" s="3">
        <f t="shared" si="163"/>
        <v>59900</v>
      </c>
      <c r="BD141" s="3">
        <f t="shared" si="164"/>
        <v>70600</v>
      </c>
      <c r="BE141" s="15">
        <f t="shared" si="165"/>
        <v>-21800</v>
      </c>
      <c r="BF141" s="3">
        <f t="shared" si="166"/>
        <v>3000</v>
      </c>
      <c r="BG141" s="3">
        <f t="shared" si="167"/>
        <v>1700</v>
      </c>
      <c r="BH141" s="3">
        <f t="shared" si="168"/>
        <v>-100</v>
      </c>
      <c r="BI141" s="3">
        <f t="shared" si="169"/>
        <v>1200</v>
      </c>
      <c r="BJ141" s="15">
        <f t="shared" si="170"/>
        <v>5800</v>
      </c>
      <c r="BK141" s="3">
        <f t="shared" si="171"/>
        <v>-800</v>
      </c>
      <c r="BL141" s="3">
        <f t="shared" si="172"/>
        <v>1700</v>
      </c>
      <c r="BM141" s="3">
        <f t="shared" si="173"/>
        <v>-2200</v>
      </c>
      <c r="BN141" s="3">
        <f t="shared" si="174"/>
        <v>-3800</v>
      </c>
      <c r="BO141" s="15">
        <f t="shared" si="175"/>
        <v>-5086</v>
      </c>
      <c r="BP141" s="3">
        <f t="shared" si="176"/>
        <v>5800</v>
      </c>
      <c r="BQ141" s="3">
        <f t="shared" si="177"/>
        <v>-9200</v>
      </c>
      <c r="BR141" s="3">
        <f t="shared" si="178"/>
        <v>1300</v>
      </c>
      <c r="BS141" s="3">
        <f t="shared" si="179"/>
        <v>9700</v>
      </c>
      <c r="BT141" s="15">
        <f t="shared" si="180"/>
        <v>7635</v>
      </c>
      <c r="BU141" s="3">
        <f t="shared" si="181"/>
        <v>-4973</v>
      </c>
      <c r="BV141" s="3">
        <f t="shared" si="182"/>
        <v>10718</v>
      </c>
      <c r="BW141" s="3">
        <f t="shared" si="183"/>
        <v>2879</v>
      </c>
      <c r="BX141" s="3">
        <f t="shared" si="184"/>
        <v>-3275</v>
      </c>
      <c r="BY141" s="15">
        <f t="shared" si="185"/>
        <v>5300</v>
      </c>
      <c r="BZ141" s="3">
        <f t="shared" si="186"/>
        <v>2834</v>
      </c>
      <c r="CA141" s="3">
        <f t="shared" si="187"/>
        <v>347</v>
      </c>
      <c r="CB141" s="3">
        <f t="shared" si="188"/>
        <v>2580</v>
      </c>
      <c r="CC141" s="3">
        <f t="shared" si="189"/>
        <v>1997</v>
      </c>
      <c r="CD141" s="15">
        <f t="shared" si="190"/>
        <v>7757</v>
      </c>
      <c r="CE141" s="3">
        <f t="shared" si="191"/>
        <v>2661</v>
      </c>
      <c r="CF141" s="3">
        <f t="shared" si="192"/>
        <v>-165</v>
      </c>
      <c r="CG141" s="3">
        <f t="shared" si="193"/>
        <v>3419</v>
      </c>
      <c r="CH141" s="3">
        <f t="shared" si="194"/>
        <v>8978</v>
      </c>
      <c r="CI141" s="15">
        <f t="shared" si="195"/>
        <v>14994</v>
      </c>
      <c r="CJ141" s="3">
        <f t="shared" si="196"/>
        <v>4778</v>
      </c>
      <c r="CK141" s="3">
        <f t="shared" si="197"/>
        <v>18400</v>
      </c>
      <c r="CL141" s="3">
        <f t="shared" si="198"/>
        <v>4822</v>
      </c>
      <c r="CM141" s="3">
        <f t="shared" si="199"/>
        <v>-2117</v>
      </c>
      <c r="CN141" s="15">
        <f t="shared" si="199"/>
        <v>25800</v>
      </c>
      <c r="CO141" s="3">
        <f t="shared" si="200"/>
        <v>800</v>
      </c>
      <c r="CP141" s="3">
        <f t="shared" si="200"/>
        <v>-8200</v>
      </c>
      <c r="CQ141" s="3">
        <f t="shared" si="200"/>
        <v>-3400</v>
      </c>
      <c r="CR141" s="3">
        <f t="shared" si="200"/>
        <v>-3883</v>
      </c>
      <c r="CS141" s="15">
        <f t="shared" si="229"/>
        <v>-14700</v>
      </c>
      <c r="CT141" s="3">
        <f t="shared" si="201"/>
        <v>1200</v>
      </c>
      <c r="CU141" s="3">
        <f t="shared" si="202"/>
        <v>-2700</v>
      </c>
      <c r="CV141" s="3">
        <f t="shared" si="203"/>
        <v>-1000</v>
      </c>
      <c r="CW141" s="3">
        <f t="shared" si="204"/>
        <v>-6900</v>
      </c>
      <c r="CX141" s="15">
        <f t="shared" si="204"/>
        <v>-9400</v>
      </c>
      <c r="CY141" s="3">
        <f t="shared" si="205"/>
        <v>-6000</v>
      </c>
      <c r="CZ141" s="3">
        <f t="shared" si="206"/>
        <v>-5900</v>
      </c>
      <c r="DA141" s="3">
        <f t="shared" si="207"/>
        <v>-5600</v>
      </c>
      <c r="DB141" s="3">
        <f t="shared" si="208"/>
        <v>7500</v>
      </c>
      <c r="DC141" s="15">
        <f t="shared" si="208"/>
        <v>-10000</v>
      </c>
      <c r="DD141" s="3">
        <f t="shared" si="209"/>
        <v>8200</v>
      </c>
      <c r="DE141" s="3">
        <f t="shared" si="210"/>
        <v>9300</v>
      </c>
      <c r="DF141" s="3">
        <f t="shared" si="211"/>
        <v>12600</v>
      </c>
      <c r="DG141" s="3">
        <f t="shared" si="212"/>
        <v>11400</v>
      </c>
      <c r="DH141" s="15">
        <f t="shared" si="213"/>
        <v>-267700</v>
      </c>
      <c r="DI141" s="3">
        <f t="shared" si="214"/>
        <v>11000</v>
      </c>
      <c r="DJ141" s="3">
        <f t="shared" si="215"/>
        <v>-3800</v>
      </c>
      <c r="DK141" s="3">
        <f t="shared" si="216"/>
        <v>-5200</v>
      </c>
      <c r="DL141" s="3">
        <f t="shared" si="217"/>
        <v>10000</v>
      </c>
      <c r="DM141" s="15">
        <f t="shared" si="218"/>
        <v>321200</v>
      </c>
      <c r="DN141" s="3">
        <f t="shared" si="219"/>
        <v>0</v>
      </c>
      <c r="DO141" s="3">
        <f t="shared" si="220"/>
        <v>0</v>
      </c>
      <c r="DP141" s="3">
        <f t="shared" si="221"/>
        <v>0</v>
      </c>
      <c r="DQ141" s="3">
        <f t="shared" si="222"/>
        <v>0</v>
      </c>
      <c r="DR141" s="15">
        <f t="shared" si="223"/>
        <v>0</v>
      </c>
      <c r="DS141" s="3">
        <f t="shared" si="224"/>
        <v>0</v>
      </c>
      <c r="DT141" s="3">
        <f t="shared" si="225"/>
        <v>0</v>
      </c>
      <c r="DU141" s="3">
        <f t="shared" si="226"/>
        <v>0</v>
      </c>
      <c r="DV141" s="3">
        <f t="shared" si="227"/>
        <v>0</v>
      </c>
      <c r="DW141" s="15">
        <f t="shared" si="228"/>
        <v>0</v>
      </c>
    </row>
    <row r="142" spans="1:127">
      <c r="A142" s="70"/>
      <c r="C142" s="21" t="s">
        <v>601</v>
      </c>
      <c r="H142" s="7" t="s">
        <v>110</v>
      </c>
      <c r="I142" s="3"/>
      <c r="J142" s="3">
        <f t="shared" si="118"/>
        <v>0</v>
      </c>
      <c r="K142" s="106" t="e">
        <f t="shared" si="119"/>
        <v>#VALUE!</v>
      </c>
      <c r="L142" s="15">
        <f t="shared" si="120"/>
        <v>0</v>
      </c>
      <c r="M142" s="3">
        <f t="shared" si="121"/>
        <v>0</v>
      </c>
      <c r="N142" s="3">
        <f t="shared" si="122"/>
        <v>0</v>
      </c>
      <c r="O142" s="3">
        <f t="shared" si="123"/>
        <v>0</v>
      </c>
      <c r="P142" s="3">
        <f t="shared" si="124"/>
        <v>0</v>
      </c>
      <c r="Q142" s="15">
        <f t="shared" si="125"/>
        <v>0</v>
      </c>
      <c r="R142" s="3">
        <f t="shared" si="126"/>
        <v>0</v>
      </c>
      <c r="S142" s="3">
        <f t="shared" si="127"/>
        <v>0</v>
      </c>
      <c r="T142" s="3">
        <f t="shared" si="128"/>
        <v>0</v>
      </c>
      <c r="U142" s="3">
        <f t="shared" si="129"/>
        <v>0</v>
      </c>
      <c r="V142" s="15">
        <f t="shared" si="130"/>
        <v>0</v>
      </c>
      <c r="W142" s="3">
        <f t="shared" si="131"/>
        <v>0</v>
      </c>
      <c r="X142" s="3">
        <f t="shared" si="132"/>
        <v>0</v>
      </c>
      <c r="Y142" s="3">
        <f t="shared" si="133"/>
        <v>0</v>
      </c>
      <c r="Z142" s="3">
        <f t="shared" si="134"/>
        <v>0</v>
      </c>
      <c r="AA142" s="15">
        <f t="shared" si="135"/>
        <v>0</v>
      </c>
      <c r="AB142" s="3">
        <f t="shared" si="136"/>
        <v>0</v>
      </c>
      <c r="AC142" s="3">
        <f t="shared" si="137"/>
        <v>0</v>
      </c>
      <c r="AD142" s="3">
        <f t="shared" si="138"/>
        <v>0</v>
      </c>
      <c r="AE142" s="3">
        <f t="shared" si="139"/>
        <v>0</v>
      </c>
      <c r="AF142" s="15">
        <f t="shared" si="140"/>
        <v>0</v>
      </c>
      <c r="AG142" s="3">
        <f t="shared" si="141"/>
        <v>0</v>
      </c>
      <c r="AH142" s="3">
        <f t="shared" si="142"/>
        <v>0</v>
      </c>
      <c r="AI142" s="3">
        <f t="shared" si="143"/>
        <v>0</v>
      </c>
      <c r="AJ142" s="3">
        <f t="shared" si="144"/>
        <v>0</v>
      </c>
      <c r="AK142" s="15">
        <f t="shared" si="145"/>
        <v>0</v>
      </c>
      <c r="AL142" s="3">
        <f t="shared" si="146"/>
        <v>0</v>
      </c>
      <c r="AM142" s="3">
        <f t="shared" si="147"/>
        <v>0</v>
      </c>
      <c r="AN142" s="3">
        <f t="shared" si="148"/>
        <v>0</v>
      </c>
      <c r="AO142" s="3">
        <f t="shared" si="149"/>
        <v>0</v>
      </c>
      <c r="AP142" s="15">
        <f t="shared" si="150"/>
        <v>0</v>
      </c>
      <c r="AQ142" s="3">
        <f t="shared" si="151"/>
        <v>0</v>
      </c>
      <c r="AR142" s="3">
        <f t="shared" si="152"/>
        <v>0</v>
      </c>
      <c r="AS142" s="3">
        <f t="shared" si="153"/>
        <v>0</v>
      </c>
      <c r="AT142" s="3">
        <f t="shared" si="154"/>
        <v>0</v>
      </c>
      <c r="AU142" s="15">
        <f t="shared" si="155"/>
        <v>0</v>
      </c>
      <c r="AV142" s="3">
        <f t="shared" si="156"/>
        <v>0</v>
      </c>
      <c r="AW142" s="3">
        <f t="shared" si="157"/>
        <v>0</v>
      </c>
      <c r="AX142" s="3">
        <f t="shared" si="158"/>
        <v>0</v>
      </c>
      <c r="AY142" s="3">
        <f t="shared" si="159"/>
        <v>0</v>
      </c>
      <c r="AZ142" s="15">
        <f t="shared" si="160"/>
        <v>260500</v>
      </c>
      <c r="BA142" s="3">
        <f t="shared" si="161"/>
        <v>61200</v>
      </c>
      <c r="BB142" s="3">
        <f t="shared" si="162"/>
        <v>54500</v>
      </c>
      <c r="BC142" s="3">
        <f t="shared" si="163"/>
        <v>78500</v>
      </c>
      <c r="BD142" s="3">
        <f t="shared" si="164"/>
        <v>75600</v>
      </c>
      <c r="BE142" s="15">
        <f t="shared" si="165"/>
        <v>9300</v>
      </c>
      <c r="BF142" s="3">
        <f t="shared" si="166"/>
        <v>-1500</v>
      </c>
      <c r="BG142" s="3">
        <f t="shared" si="167"/>
        <v>3100</v>
      </c>
      <c r="BH142" s="3">
        <f t="shared" si="168"/>
        <v>-11400</v>
      </c>
      <c r="BI142" s="3">
        <f t="shared" si="169"/>
        <v>-6300</v>
      </c>
      <c r="BJ142" s="15">
        <f t="shared" si="170"/>
        <v>-16100</v>
      </c>
      <c r="BK142" s="3">
        <f t="shared" si="171"/>
        <v>6500</v>
      </c>
      <c r="BL142" s="3">
        <f t="shared" si="172"/>
        <v>7200</v>
      </c>
      <c r="BM142" s="3">
        <f t="shared" si="173"/>
        <v>200</v>
      </c>
      <c r="BN142" s="3">
        <f t="shared" si="174"/>
        <v>7100</v>
      </c>
      <c r="BO142" s="15">
        <f t="shared" si="175"/>
        <v>20960</v>
      </c>
      <c r="BP142" s="3">
        <f t="shared" si="176"/>
        <v>-200</v>
      </c>
      <c r="BQ142" s="3">
        <f t="shared" si="177"/>
        <v>1900</v>
      </c>
      <c r="BR142" s="3">
        <f t="shared" si="178"/>
        <v>2700</v>
      </c>
      <c r="BS142" s="3">
        <f t="shared" si="179"/>
        <v>-3600</v>
      </c>
      <c r="BT142" s="15">
        <f t="shared" si="180"/>
        <v>809</v>
      </c>
      <c r="BU142" s="3">
        <f t="shared" si="181"/>
        <v>4032</v>
      </c>
      <c r="BV142" s="3">
        <f t="shared" si="182"/>
        <v>1812</v>
      </c>
      <c r="BW142" s="3">
        <f t="shared" si="183"/>
        <v>3334</v>
      </c>
      <c r="BX142" s="3">
        <f t="shared" si="184"/>
        <v>10889</v>
      </c>
      <c r="BY142" s="15">
        <f t="shared" si="185"/>
        <v>20098</v>
      </c>
      <c r="BZ142" s="3">
        <f t="shared" si="186"/>
        <v>3850</v>
      </c>
      <c r="CA142" s="3">
        <f t="shared" si="187"/>
        <v>7823</v>
      </c>
      <c r="CB142" s="3">
        <f t="shared" si="188"/>
        <v>3422</v>
      </c>
      <c r="CC142" s="3">
        <f t="shared" si="189"/>
        <v>-23908</v>
      </c>
      <c r="CD142" s="15">
        <f t="shared" si="190"/>
        <v>-8813</v>
      </c>
      <c r="CE142" s="3">
        <f t="shared" si="191"/>
        <v>-7096</v>
      </c>
      <c r="CF142" s="3">
        <f t="shared" si="192"/>
        <v>-7635</v>
      </c>
      <c r="CG142" s="3">
        <f t="shared" si="193"/>
        <v>-1642</v>
      </c>
      <c r="CH142" s="3">
        <f t="shared" si="194"/>
        <v>25819</v>
      </c>
      <c r="CI142" s="15">
        <f t="shared" si="195"/>
        <v>9446</v>
      </c>
      <c r="CJ142" s="3">
        <f t="shared" si="196"/>
        <v>9814</v>
      </c>
      <c r="CK142" s="3">
        <f t="shared" si="197"/>
        <v>11500</v>
      </c>
      <c r="CL142" s="3">
        <f t="shared" si="198"/>
        <v>9786</v>
      </c>
      <c r="CM142" s="3">
        <f t="shared" si="199"/>
        <v>-9939</v>
      </c>
      <c r="CN142" s="15">
        <f t="shared" si="199"/>
        <v>21100</v>
      </c>
      <c r="CO142" s="3">
        <f t="shared" si="200"/>
        <v>1400</v>
      </c>
      <c r="CP142" s="3">
        <f t="shared" si="200"/>
        <v>-2000</v>
      </c>
      <c r="CQ142" s="3">
        <f t="shared" si="200"/>
        <v>-1200</v>
      </c>
      <c r="CR142" s="3">
        <f t="shared" si="200"/>
        <v>5339</v>
      </c>
      <c r="CS142" s="15">
        <f t="shared" si="229"/>
        <v>3500</v>
      </c>
      <c r="CT142" s="3">
        <f t="shared" si="201"/>
        <v>3600</v>
      </c>
      <c r="CU142" s="3">
        <f t="shared" si="202"/>
        <v>5700</v>
      </c>
      <c r="CV142" s="3">
        <f t="shared" si="203"/>
        <v>-4700</v>
      </c>
      <c r="CW142" s="3">
        <f t="shared" si="204"/>
        <v>8800</v>
      </c>
      <c r="CX142" s="15">
        <f t="shared" si="204"/>
        <v>13400</v>
      </c>
      <c r="CY142" s="3">
        <f t="shared" si="205"/>
        <v>500</v>
      </c>
      <c r="CZ142" s="3">
        <f t="shared" si="206"/>
        <v>300</v>
      </c>
      <c r="DA142" s="3">
        <f t="shared" si="207"/>
        <v>1900</v>
      </c>
      <c r="DB142" s="3">
        <f t="shared" si="208"/>
        <v>3600</v>
      </c>
      <c r="DC142" s="15">
        <f t="shared" si="208"/>
        <v>6400</v>
      </c>
      <c r="DD142" s="3">
        <f t="shared" si="209"/>
        <v>-2500</v>
      </c>
      <c r="DE142" s="3">
        <f t="shared" si="210"/>
        <v>-3400</v>
      </c>
      <c r="DF142" s="3">
        <f t="shared" si="211"/>
        <v>-1000</v>
      </c>
      <c r="DG142" s="3">
        <f t="shared" si="212"/>
        <v>-4000</v>
      </c>
      <c r="DH142" s="15">
        <f t="shared" si="213"/>
        <v>-340600</v>
      </c>
      <c r="DI142" s="3">
        <f t="shared" si="214"/>
        <v>1800</v>
      </c>
      <c r="DJ142" s="3">
        <f t="shared" si="215"/>
        <v>-800</v>
      </c>
      <c r="DK142" s="3">
        <f t="shared" si="216"/>
        <v>100</v>
      </c>
      <c r="DL142" s="3">
        <f t="shared" si="217"/>
        <v>600</v>
      </c>
      <c r="DM142" s="15">
        <f t="shared" si="218"/>
        <v>331400</v>
      </c>
      <c r="DN142" s="3">
        <f t="shared" si="219"/>
        <v>0</v>
      </c>
      <c r="DO142" s="3">
        <f t="shared" si="220"/>
        <v>0</v>
      </c>
      <c r="DP142" s="3">
        <f t="shared" si="221"/>
        <v>0</v>
      </c>
      <c r="DQ142" s="3">
        <f t="shared" si="222"/>
        <v>0</v>
      </c>
      <c r="DR142" s="15">
        <f t="shared" si="223"/>
        <v>0</v>
      </c>
      <c r="DS142" s="3">
        <f t="shared" si="224"/>
        <v>0</v>
      </c>
      <c r="DT142" s="3">
        <f t="shared" si="225"/>
        <v>0</v>
      </c>
      <c r="DU142" s="3">
        <f t="shared" si="226"/>
        <v>0</v>
      </c>
      <c r="DV142" s="3">
        <f t="shared" si="227"/>
        <v>0</v>
      </c>
      <c r="DW142" s="15">
        <f t="shared" si="228"/>
        <v>0</v>
      </c>
    </row>
    <row r="143" spans="1:127">
      <c r="A143" s="70"/>
      <c r="C143" s="21" t="s">
        <v>867</v>
      </c>
      <c r="H143" s="7" t="s">
        <v>110</v>
      </c>
      <c r="I143" s="3"/>
      <c r="J143" s="3">
        <f t="shared" si="118"/>
        <v>0</v>
      </c>
      <c r="K143" s="106" t="e">
        <f t="shared" si="119"/>
        <v>#VALUE!</v>
      </c>
      <c r="L143" s="15">
        <f t="shared" si="120"/>
        <v>0</v>
      </c>
      <c r="M143" s="3">
        <f t="shared" si="121"/>
        <v>0</v>
      </c>
      <c r="N143" s="3">
        <f t="shared" si="122"/>
        <v>0</v>
      </c>
      <c r="O143" s="3">
        <f t="shared" si="123"/>
        <v>0</v>
      </c>
      <c r="P143" s="3">
        <f t="shared" si="124"/>
        <v>0</v>
      </c>
      <c r="Q143" s="15">
        <f t="shared" si="125"/>
        <v>0</v>
      </c>
      <c r="R143" s="3">
        <f t="shared" si="126"/>
        <v>0</v>
      </c>
      <c r="S143" s="3">
        <f t="shared" si="127"/>
        <v>0</v>
      </c>
      <c r="T143" s="3">
        <f t="shared" si="128"/>
        <v>0</v>
      </c>
      <c r="U143" s="3">
        <f t="shared" si="129"/>
        <v>0</v>
      </c>
      <c r="V143" s="15">
        <f t="shared" si="130"/>
        <v>0</v>
      </c>
      <c r="W143" s="3">
        <f t="shared" si="131"/>
        <v>0</v>
      </c>
      <c r="X143" s="3">
        <f t="shared" si="132"/>
        <v>0</v>
      </c>
      <c r="Y143" s="3">
        <f t="shared" si="133"/>
        <v>0</v>
      </c>
      <c r="Z143" s="3">
        <f t="shared" si="134"/>
        <v>0</v>
      </c>
      <c r="AA143" s="15">
        <f t="shared" si="135"/>
        <v>0</v>
      </c>
      <c r="AB143" s="3">
        <f t="shared" si="136"/>
        <v>0</v>
      </c>
      <c r="AC143" s="3">
        <f t="shared" si="137"/>
        <v>0</v>
      </c>
      <c r="AD143" s="3">
        <f t="shared" si="138"/>
        <v>0</v>
      </c>
      <c r="AE143" s="3">
        <f t="shared" si="139"/>
        <v>0</v>
      </c>
      <c r="AF143" s="15">
        <f t="shared" si="140"/>
        <v>0</v>
      </c>
      <c r="AG143" s="3">
        <f t="shared" si="141"/>
        <v>0</v>
      </c>
      <c r="AH143" s="3">
        <f t="shared" si="142"/>
        <v>0</v>
      </c>
      <c r="AI143" s="3">
        <f t="shared" si="143"/>
        <v>0</v>
      </c>
      <c r="AJ143" s="3">
        <f t="shared" si="144"/>
        <v>0</v>
      </c>
      <c r="AK143" s="15">
        <f t="shared" si="145"/>
        <v>0</v>
      </c>
      <c r="AL143" s="3">
        <f t="shared" si="146"/>
        <v>0</v>
      </c>
      <c r="AM143" s="3">
        <f t="shared" si="147"/>
        <v>0</v>
      </c>
      <c r="AN143" s="3">
        <f t="shared" si="148"/>
        <v>0</v>
      </c>
      <c r="AO143" s="3">
        <f t="shared" si="149"/>
        <v>0</v>
      </c>
      <c r="AP143" s="15">
        <f t="shared" si="150"/>
        <v>0</v>
      </c>
      <c r="AQ143" s="3">
        <f t="shared" si="151"/>
        <v>0</v>
      </c>
      <c r="AR143" s="3">
        <f t="shared" si="152"/>
        <v>0</v>
      </c>
      <c r="AS143" s="3">
        <f t="shared" si="153"/>
        <v>0</v>
      </c>
      <c r="AT143" s="3">
        <f t="shared" si="154"/>
        <v>0</v>
      </c>
      <c r="AU143" s="15">
        <f t="shared" si="155"/>
        <v>0</v>
      </c>
      <c r="AV143" s="3">
        <f t="shared" si="156"/>
        <v>0</v>
      </c>
      <c r="AW143" s="3">
        <f t="shared" si="157"/>
        <v>0</v>
      </c>
      <c r="AX143" s="3">
        <f t="shared" si="158"/>
        <v>0</v>
      </c>
      <c r="AY143" s="3">
        <f t="shared" si="159"/>
        <v>0</v>
      </c>
      <c r="AZ143" s="15">
        <f t="shared" si="160"/>
        <v>100500</v>
      </c>
      <c r="BA143" s="3">
        <f t="shared" si="161"/>
        <v>21200</v>
      </c>
      <c r="BB143" s="3">
        <f t="shared" si="162"/>
        <v>29800</v>
      </c>
      <c r="BC143" s="3">
        <f t="shared" si="163"/>
        <v>29000</v>
      </c>
      <c r="BD143" s="3">
        <f t="shared" si="164"/>
        <v>29000</v>
      </c>
      <c r="BE143" s="15">
        <f t="shared" si="165"/>
        <v>8500</v>
      </c>
      <c r="BF143" s="3">
        <f t="shared" si="166"/>
        <v>6900</v>
      </c>
      <c r="BG143" s="3">
        <f t="shared" si="167"/>
        <v>-400</v>
      </c>
      <c r="BH143" s="3">
        <f t="shared" si="168"/>
        <v>800</v>
      </c>
      <c r="BI143" s="3">
        <f t="shared" si="169"/>
        <v>-15000</v>
      </c>
      <c r="BJ143" s="15">
        <f t="shared" si="170"/>
        <v>-7700</v>
      </c>
      <c r="BK143" s="3">
        <f t="shared" si="171"/>
        <v>-2300</v>
      </c>
      <c r="BL143" s="3">
        <f t="shared" si="172"/>
        <v>-4500</v>
      </c>
      <c r="BM143" s="3">
        <f t="shared" si="173"/>
        <v>-1700</v>
      </c>
      <c r="BN143" s="3">
        <f t="shared" si="174"/>
        <v>20200</v>
      </c>
      <c r="BO143" s="15">
        <f t="shared" si="175"/>
        <v>11652</v>
      </c>
      <c r="BP143" s="3">
        <f t="shared" si="176"/>
        <v>10000</v>
      </c>
      <c r="BQ143" s="3">
        <f t="shared" si="177"/>
        <v>12300</v>
      </c>
      <c r="BR143" s="3">
        <f t="shared" si="178"/>
        <v>15100</v>
      </c>
      <c r="BS143" s="3">
        <f t="shared" si="179"/>
        <v>8100</v>
      </c>
      <c r="BT143" s="15">
        <f t="shared" si="180"/>
        <v>45521</v>
      </c>
      <c r="BU143" s="3">
        <f t="shared" si="181"/>
        <v>-46</v>
      </c>
      <c r="BV143" s="3">
        <f t="shared" si="182"/>
        <v>12873</v>
      </c>
      <c r="BW143" s="3">
        <f t="shared" si="183"/>
        <v>30456</v>
      </c>
      <c r="BX143" s="3">
        <f t="shared" si="184"/>
        <v>8485</v>
      </c>
      <c r="BY143" s="15">
        <f t="shared" si="185"/>
        <v>51795</v>
      </c>
      <c r="BZ143" s="3">
        <f t="shared" si="186"/>
        <v>24900</v>
      </c>
      <c r="CA143" s="3">
        <f t="shared" si="187"/>
        <v>-49935</v>
      </c>
      <c r="CB143" s="3">
        <f t="shared" si="188"/>
        <v>-28813</v>
      </c>
      <c r="CC143" s="3">
        <f t="shared" si="189"/>
        <v>17794</v>
      </c>
      <c r="CD143" s="15">
        <f t="shared" si="190"/>
        <v>-36054</v>
      </c>
      <c r="CE143" s="3">
        <f t="shared" si="191"/>
        <v>-27260</v>
      </c>
      <c r="CF143" s="3">
        <f t="shared" si="192"/>
        <v>31362</v>
      </c>
      <c r="CG143" s="3">
        <f t="shared" si="193"/>
        <v>-24837</v>
      </c>
      <c r="CH143" s="3">
        <f t="shared" si="194"/>
        <v>-41779</v>
      </c>
      <c r="CI143" s="15">
        <f t="shared" si="195"/>
        <v>-62514</v>
      </c>
      <c r="CJ143" s="3">
        <f t="shared" si="196"/>
        <v>-10894</v>
      </c>
      <c r="CK143" s="3">
        <f t="shared" si="197"/>
        <v>-500</v>
      </c>
      <c r="CL143" s="3">
        <f t="shared" si="198"/>
        <v>10794</v>
      </c>
      <c r="CM143" s="3">
        <f t="shared" si="199"/>
        <v>-100</v>
      </c>
      <c r="CN143" s="15">
        <f t="shared" si="199"/>
        <v>-700</v>
      </c>
      <c r="CO143" s="3">
        <f t="shared" si="200"/>
        <v>6600</v>
      </c>
      <c r="CP143" s="3">
        <f t="shared" si="200"/>
        <v>4500</v>
      </c>
      <c r="CQ143" s="3">
        <f t="shared" si="200"/>
        <v>-8700</v>
      </c>
      <c r="CR143" s="3">
        <f t="shared" si="200"/>
        <v>-21300</v>
      </c>
      <c r="CS143" s="15">
        <f t="shared" si="229"/>
        <v>-18900</v>
      </c>
      <c r="CT143" s="3">
        <f t="shared" si="201"/>
        <v>-8000</v>
      </c>
      <c r="CU143" s="3">
        <f t="shared" si="202"/>
        <v>-10600</v>
      </c>
      <c r="CV143" s="3">
        <f t="shared" si="203"/>
        <v>1200</v>
      </c>
      <c r="CW143" s="3">
        <f t="shared" si="204"/>
        <v>17000</v>
      </c>
      <c r="CX143" s="15">
        <f t="shared" si="204"/>
        <v>-400</v>
      </c>
      <c r="CY143" s="3">
        <f t="shared" si="205"/>
        <v>-3700</v>
      </c>
      <c r="CZ143" s="3">
        <f t="shared" si="206"/>
        <v>-2100</v>
      </c>
      <c r="DA143" s="3">
        <f t="shared" si="207"/>
        <v>-12400</v>
      </c>
      <c r="DB143" s="3">
        <f t="shared" si="208"/>
        <v>-5900</v>
      </c>
      <c r="DC143" s="15">
        <f t="shared" si="208"/>
        <v>-24100</v>
      </c>
      <c r="DD143" s="3">
        <f t="shared" si="209"/>
        <v>-1500</v>
      </c>
      <c r="DE143" s="3">
        <f t="shared" si="210"/>
        <v>-6800</v>
      </c>
      <c r="DF143" s="3">
        <f t="shared" si="211"/>
        <v>1800</v>
      </c>
      <c r="DG143" s="3">
        <f t="shared" si="212"/>
        <v>27000</v>
      </c>
      <c r="DH143" s="15">
        <f t="shared" si="213"/>
        <v>-67600</v>
      </c>
      <c r="DI143" s="3">
        <f t="shared" si="214"/>
        <v>7800</v>
      </c>
      <c r="DJ143" s="3">
        <f t="shared" si="215"/>
        <v>14000</v>
      </c>
      <c r="DK143" s="3">
        <f t="shared" si="216"/>
        <v>17300</v>
      </c>
      <c r="DL143" s="3">
        <f t="shared" si="217"/>
        <v>-3500</v>
      </c>
      <c r="DM143" s="15">
        <f t="shared" si="218"/>
        <v>123700</v>
      </c>
      <c r="DN143" s="3">
        <f t="shared" si="219"/>
        <v>11300</v>
      </c>
      <c r="DO143" s="3">
        <f t="shared" si="220"/>
        <v>5000</v>
      </c>
      <c r="DP143" s="3">
        <f t="shared" si="221"/>
        <v>5000</v>
      </c>
      <c r="DQ143" s="3">
        <f t="shared" si="222"/>
        <v>-5000</v>
      </c>
      <c r="DR143" s="15">
        <f t="shared" si="223"/>
        <v>16300</v>
      </c>
      <c r="DS143" s="3">
        <f t="shared" si="224"/>
        <v>0</v>
      </c>
      <c r="DT143" s="3">
        <f t="shared" si="225"/>
        <v>0</v>
      </c>
      <c r="DU143" s="3">
        <f t="shared" si="226"/>
        <v>0</v>
      </c>
      <c r="DV143" s="3">
        <f t="shared" si="227"/>
        <v>0</v>
      </c>
      <c r="DW143" s="15">
        <f t="shared" si="228"/>
        <v>0</v>
      </c>
    </row>
    <row r="144" spans="1:127">
      <c r="A144" s="70"/>
      <c r="C144" s="21" t="s">
        <v>868</v>
      </c>
      <c r="H144" s="7" t="s">
        <v>110</v>
      </c>
      <c r="I144" s="3"/>
      <c r="J144" s="3">
        <f t="shared" si="118"/>
        <v>0</v>
      </c>
      <c r="K144" s="106" t="e">
        <f t="shared" si="119"/>
        <v>#VALUE!</v>
      </c>
      <c r="L144" s="15">
        <f t="shared" si="120"/>
        <v>0</v>
      </c>
      <c r="M144" s="3">
        <f t="shared" si="121"/>
        <v>0</v>
      </c>
      <c r="N144" s="3">
        <f t="shared" si="122"/>
        <v>0</v>
      </c>
      <c r="O144" s="3">
        <f t="shared" si="123"/>
        <v>0</v>
      </c>
      <c r="P144" s="3">
        <f t="shared" si="124"/>
        <v>0</v>
      </c>
      <c r="Q144" s="15">
        <f t="shared" si="125"/>
        <v>0</v>
      </c>
      <c r="R144" s="3">
        <f t="shared" si="126"/>
        <v>0</v>
      </c>
      <c r="S144" s="3">
        <f t="shared" si="127"/>
        <v>0</v>
      </c>
      <c r="T144" s="3">
        <f t="shared" si="128"/>
        <v>0</v>
      </c>
      <c r="U144" s="3">
        <f t="shared" si="129"/>
        <v>0</v>
      </c>
      <c r="V144" s="15">
        <f t="shared" si="130"/>
        <v>0</v>
      </c>
      <c r="W144" s="3">
        <f t="shared" si="131"/>
        <v>0</v>
      </c>
      <c r="X144" s="3">
        <f t="shared" si="132"/>
        <v>0</v>
      </c>
      <c r="Y144" s="3">
        <f t="shared" si="133"/>
        <v>0</v>
      </c>
      <c r="Z144" s="3">
        <f t="shared" si="134"/>
        <v>0</v>
      </c>
      <c r="AA144" s="15">
        <f t="shared" si="135"/>
        <v>0</v>
      </c>
      <c r="AB144" s="3">
        <f t="shared" si="136"/>
        <v>0</v>
      </c>
      <c r="AC144" s="3">
        <f t="shared" si="137"/>
        <v>0</v>
      </c>
      <c r="AD144" s="3">
        <f t="shared" si="138"/>
        <v>0</v>
      </c>
      <c r="AE144" s="3">
        <f t="shared" si="139"/>
        <v>0</v>
      </c>
      <c r="AF144" s="15">
        <f t="shared" si="140"/>
        <v>0</v>
      </c>
      <c r="AG144" s="3">
        <f t="shared" si="141"/>
        <v>0</v>
      </c>
      <c r="AH144" s="3">
        <f t="shared" si="142"/>
        <v>0</v>
      </c>
      <c r="AI144" s="3">
        <f t="shared" si="143"/>
        <v>0</v>
      </c>
      <c r="AJ144" s="3">
        <f t="shared" si="144"/>
        <v>0</v>
      </c>
      <c r="AK144" s="15">
        <f t="shared" si="145"/>
        <v>0</v>
      </c>
      <c r="AL144" s="3">
        <f t="shared" si="146"/>
        <v>0</v>
      </c>
      <c r="AM144" s="3">
        <f t="shared" si="147"/>
        <v>0</v>
      </c>
      <c r="AN144" s="3">
        <f t="shared" si="148"/>
        <v>0</v>
      </c>
      <c r="AO144" s="3">
        <f t="shared" si="149"/>
        <v>0</v>
      </c>
      <c r="AP144" s="15">
        <f t="shared" si="150"/>
        <v>0</v>
      </c>
      <c r="AQ144" s="3">
        <f t="shared" si="151"/>
        <v>0</v>
      </c>
      <c r="AR144" s="3">
        <f t="shared" si="152"/>
        <v>0</v>
      </c>
      <c r="AS144" s="3">
        <f t="shared" si="153"/>
        <v>0</v>
      </c>
      <c r="AT144" s="3">
        <f t="shared" si="154"/>
        <v>0</v>
      </c>
      <c r="AU144" s="15">
        <f t="shared" si="155"/>
        <v>0</v>
      </c>
      <c r="AV144" s="3">
        <f t="shared" si="156"/>
        <v>0</v>
      </c>
      <c r="AW144" s="3">
        <f t="shared" si="157"/>
        <v>0</v>
      </c>
      <c r="AX144" s="3">
        <f t="shared" si="158"/>
        <v>0</v>
      </c>
      <c r="AY144" s="3">
        <f t="shared" si="159"/>
        <v>0</v>
      </c>
      <c r="AZ144" s="15">
        <f t="shared" si="160"/>
        <v>18000</v>
      </c>
      <c r="BA144" s="3">
        <f t="shared" si="161"/>
        <v>4200</v>
      </c>
      <c r="BB144" s="3">
        <f t="shared" si="162"/>
        <v>4100</v>
      </c>
      <c r="BC144" s="3">
        <f t="shared" si="163"/>
        <v>4200</v>
      </c>
      <c r="BD144" s="3">
        <f t="shared" si="164"/>
        <v>16700</v>
      </c>
      <c r="BE144" s="15">
        <f t="shared" si="165"/>
        <v>11200</v>
      </c>
      <c r="BF144" s="3">
        <f t="shared" si="166"/>
        <v>-100</v>
      </c>
      <c r="BG144" s="3">
        <f t="shared" si="167"/>
        <v>-100</v>
      </c>
      <c r="BH144" s="3">
        <f t="shared" si="168"/>
        <v>-100</v>
      </c>
      <c r="BI144" s="3">
        <f t="shared" si="169"/>
        <v>-12600</v>
      </c>
      <c r="BJ144" s="15">
        <f t="shared" si="170"/>
        <v>-12900</v>
      </c>
      <c r="BK144" s="3">
        <f t="shared" si="171"/>
        <v>0</v>
      </c>
      <c r="BL144" s="3">
        <f t="shared" si="172"/>
        <v>100</v>
      </c>
      <c r="BM144" s="3">
        <f t="shared" si="173"/>
        <v>0</v>
      </c>
      <c r="BN144" s="3">
        <f t="shared" si="174"/>
        <v>100</v>
      </c>
      <c r="BO144" s="15">
        <f t="shared" si="175"/>
        <v>151</v>
      </c>
      <c r="BP144" s="3">
        <f t="shared" si="176"/>
        <v>100</v>
      </c>
      <c r="BQ144" s="3">
        <f t="shared" si="177"/>
        <v>200</v>
      </c>
      <c r="BR144" s="3">
        <f t="shared" si="178"/>
        <v>100</v>
      </c>
      <c r="BS144" s="3">
        <f t="shared" si="179"/>
        <v>100</v>
      </c>
      <c r="BT144" s="15">
        <f t="shared" si="180"/>
        <v>545</v>
      </c>
      <c r="BU144" s="3">
        <f t="shared" si="181"/>
        <v>200</v>
      </c>
      <c r="BV144" s="3">
        <f t="shared" si="182"/>
        <v>100</v>
      </c>
      <c r="BW144" s="3">
        <f t="shared" si="183"/>
        <v>200</v>
      </c>
      <c r="BX144" s="3">
        <f t="shared" si="184"/>
        <v>100</v>
      </c>
      <c r="BY144" s="15">
        <f t="shared" si="185"/>
        <v>604</v>
      </c>
      <c r="BZ144" s="3">
        <f t="shared" si="186"/>
        <v>36</v>
      </c>
      <c r="CA144" s="3">
        <f t="shared" si="187"/>
        <v>36</v>
      </c>
      <c r="CB144" s="3">
        <f t="shared" si="188"/>
        <v>36</v>
      </c>
      <c r="CC144" s="3">
        <f t="shared" si="189"/>
        <v>36</v>
      </c>
      <c r="CD144" s="15">
        <f t="shared" si="190"/>
        <v>143</v>
      </c>
      <c r="CE144" s="3">
        <f t="shared" si="191"/>
        <v>-177</v>
      </c>
      <c r="CF144" s="3">
        <f t="shared" si="192"/>
        <v>-136</v>
      </c>
      <c r="CG144" s="3">
        <f t="shared" si="193"/>
        <v>-195</v>
      </c>
      <c r="CH144" s="3">
        <f t="shared" si="194"/>
        <v>-136</v>
      </c>
      <c r="CI144" s="15">
        <f t="shared" si="195"/>
        <v>-743</v>
      </c>
      <c r="CJ144" s="3">
        <f t="shared" si="196"/>
        <v>41</v>
      </c>
      <c r="CK144" s="3">
        <f t="shared" si="197"/>
        <v>0</v>
      </c>
      <c r="CL144" s="3">
        <f t="shared" si="198"/>
        <v>159</v>
      </c>
      <c r="CM144" s="3">
        <f t="shared" si="199"/>
        <v>44</v>
      </c>
      <c r="CN144" s="15">
        <f t="shared" si="199"/>
        <v>400</v>
      </c>
      <c r="CO144" s="3">
        <f t="shared" si="200"/>
        <v>0</v>
      </c>
      <c r="CP144" s="3">
        <f t="shared" si="200"/>
        <v>0</v>
      </c>
      <c r="CQ144" s="3">
        <f t="shared" si="200"/>
        <v>-100</v>
      </c>
      <c r="CR144" s="3">
        <f t="shared" si="200"/>
        <v>-44</v>
      </c>
      <c r="CS144" s="15">
        <f t="shared" si="229"/>
        <v>-100</v>
      </c>
      <c r="CT144" s="3">
        <f t="shared" si="201"/>
        <v>100</v>
      </c>
      <c r="CU144" s="3">
        <f t="shared" si="202"/>
        <v>100</v>
      </c>
      <c r="CV144" s="3">
        <f t="shared" si="203"/>
        <v>100</v>
      </c>
      <c r="CW144" s="3">
        <f t="shared" si="204"/>
        <v>100</v>
      </c>
      <c r="CX144" s="15">
        <f t="shared" si="204"/>
        <v>200</v>
      </c>
      <c r="CY144" s="3">
        <f t="shared" si="205"/>
        <v>0</v>
      </c>
      <c r="CZ144" s="3">
        <f t="shared" si="206"/>
        <v>0</v>
      </c>
      <c r="DA144" s="3">
        <f t="shared" si="207"/>
        <v>0</v>
      </c>
      <c r="DB144" s="3">
        <f t="shared" si="208"/>
        <v>0</v>
      </c>
      <c r="DC144" s="15">
        <f t="shared" si="208"/>
        <v>100</v>
      </c>
      <c r="DD144" s="3">
        <f t="shared" si="209"/>
        <v>100</v>
      </c>
      <c r="DE144" s="3">
        <f t="shared" si="210"/>
        <v>100</v>
      </c>
      <c r="DF144" s="3">
        <f t="shared" si="211"/>
        <v>100</v>
      </c>
      <c r="DG144" s="3">
        <f t="shared" si="212"/>
        <v>100</v>
      </c>
      <c r="DH144" s="15">
        <f t="shared" si="213"/>
        <v>-17600</v>
      </c>
      <c r="DI144" s="3">
        <f t="shared" si="214"/>
        <v>1000</v>
      </c>
      <c r="DJ144" s="3">
        <f t="shared" si="215"/>
        <v>0</v>
      </c>
      <c r="DK144" s="3">
        <f t="shared" si="216"/>
        <v>0</v>
      </c>
      <c r="DL144" s="3">
        <f t="shared" si="217"/>
        <v>0</v>
      </c>
      <c r="DM144" s="15">
        <f t="shared" si="218"/>
        <v>19000</v>
      </c>
      <c r="DN144" s="3">
        <f t="shared" si="219"/>
        <v>-1000</v>
      </c>
      <c r="DO144" s="3">
        <f t="shared" si="220"/>
        <v>0</v>
      </c>
      <c r="DP144" s="3">
        <f t="shared" si="221"/>
        <v>0</v>
      </c>
      <c r="DQ144" s="3">
        <f t="shared" si="222"/>
        <v>0</v>
      </c>
      <c r="DR144" s="15">
        <f t="shared" si="223"/>
        <v>-1000</v>
      </c>
      <c r="DS144" s="3">
        <f t="shared" si="224"/>
        <v>0</v>
      </c>
      <c r="DT144" s="3">
        <f t="shared" si="225"/>
        <v>0</v>
      </c>
      <c r="DU144" s="3">
        <f t="shared" si="226"/>
        <v>0</v>
      </c>
      <c r="DV144" s="3">
        <f t="shared" si="227"/>
        <v>0</v>
      </c>
      <c r="DW144" s="15">
        <f t="shared" si="228"/>
        <v>0</v>
      </c>
    </row>
    <row r="145" spans="1:127">
      <c r="A145" s="70"/>
      <c r="C145" s="21" t="s">
        <v>857</v>
      </c>
      <c r="H145" s="7" t="s">
        <v>110</v>
      </c>
      <c r="I145" s="3"/>
      <c r="J145" s="3">
        <f t="shared" si="118"/>
        <v>0</v>
      </c>
      <c r="K145" s="106" t="e">
        <f t="shared" si="119"/>
        <v>#VALUE!</v>
      </c>
      <c r="L145" s="15">
        <f t="shared" si="120"/>
        <v>0</v>
      </c>
      <c r="M145" s="3">
        <f t="shared" si="121"/>
        <v>0</v>
      </c>
      <c r="N145" s="3">
        <f t="shared" si="122"/>
        <v>0</v>
      </c>
      <c r="O145" s="3">
        <f t="shared" si="123"/>
        <v>0</v>
      </c>
      <c r="P145" s="3">
        <f t="shared" si="124"/>
        <v>0</v>
      </c>
      <c r="Q145" s="15">
        <f t="shared" si="125"/>
        <v>0</v>
      </c>
      <c r="R145" s="3">
        <f t="shared" si="126"/>
        <v>0</v>
      </c>
      <c r="S145" s="3">
        <f t="shared" si="127"/>
        <v>0</v>
      </c>
      <c r="T145" s="3">
        <f t="shared" si="128"/>
        <v>0</v>
      </c>
      <c r="U145" s="3">
        <f t="shared" si="129"/>
        <v>0</v>
      </c>
      <c r="V145" s="15">
        <f t="shared" si="130"/>
        <v>0</v>
      </c>
      <c r="W145" s="3">
        <f t="shared" si="131"/>
        <v>0</v>
      </c>
      <c r="X145" s="3">
        <f t="shared" si="132"/>
        <v>0</v>
      </c>
      <c r="Y145" s="3">
        <f t="shared" si="133"/>
        <v>0</v>
      </c>
      <c r="Z145" s="3">
        <f t="shared" si="134"/>
        <v>0</v>
      </c>
      <c r="AA145" s="15">
        <f t="shared" si="135"/>
        <v>0</v>
      </c>
      <c r="AB145" s="3">
        <f t="shared" si="136"/>
        <v>0</v>
      </c>
      <c r="AC145" s="3">
        <f t="shared" si="137"/>
        <v>0</v>
      </c>
      <c r="AD145" s="3">
        <f t="shared" si="138"/>
        <v>0</v>
      </c>
      <c r="AE145" s="3">
        <f t="shared" si="139"/>
        <v>0</v>
      </c>
      <c r="AF145" s="15">
        <f t="shared" si="140"/>
        <v>0</v>
      </c>
      <c r="AG145" s="3">
        <f t="shared" si="141"/>
        <v>0</v>
      </c>
      <c r="AH145" s="3">
        <f t="shared" si="142"/>
        <v>0</v>
      </c>
      <c r="AI145" s="3">
        <f t="shared" si="143"/>
        <v>0</v>
      </c>
      <c r="AJ145" s="3">
        <f t="shared" si="144"/>
        <v>0</v>
      </c>
      <c r="AK145" s="15">
        <f t="shared" si="145"/>
        <v>0</v>
      </c>
      <c r="AL145" s="3">
        <f t="shared" si="146"/>
        <v>0</v>
      </c>
      <c r="AM145" s="3">
        <f t="shared" si="147"/>
        <v>0</v>
      </c>
      <c r="AN145" s="3">
        <f t="shared" si="148"/>
        <v>0</v>
      </c>
      <c r="AO145" s="3">
        <f t="shared" si="149"/>
        <v>0</v>
      </c>
      <c r="AP145" s="15">
        <f t="shared" si="150"/>
        <v>0</v>
      </c>
      <c r="AQ145" s="3">
        <f t="shared" si="151"/>
        <v>0</v>
      </c>
      <c r="AR145" s="3">
        <f t="shared" si="152"/>
        <v>0</v>
      </c>
      <c r="AS145" s="3">
        <f t="shared" si="153"/>
        <v>0</v>
      </c>
      <c r="AT145" s="3">
        <f t="shared" si="154"/>
        <v>0</v>
      </c>
      <c r="AU145" s="15">
        <f t="shared" si="155"/>
        <v>0</v>
      </c>
      <c r="AV145" s="3">
        <f t="shared" si="156"/>
        <v>0</v>
      </c>
      <c r="AW145" s="3">
        <f t="shared" si="157"/>
        <v>0</v>
      </c>
      <c r="AX145" s="3">
        <f t="shared" si="158"/>
        <v>0</v>
      </c>
      <c r="AY145" s="3">
        <f t="shared" si="159"/>
        <v>0</v>
      </c>
      <c r="AZ145" s="15">
        <f t="shared" si="160"/>
        <v>65500</v>
      </c>
      <c r="BA145" s="3">
        <f t="shared" si="161"/>
        <v>2800</v>
      </c>
      <c r="BB145" s="3">
        <f t="shared" si="162"/>
        <v>9000</v>
      </c>
      <c r="BC145" s="3">
        <f t="shared" si="163"/>
        <v>14500</v>
      </c>
      <c r="BD145" s="3">
        <f t="shared" si="164"/>
        <v>28400</v>
      </c>
      <c r="BE145" s="15">
        <f t="shared" si="165"/>
        <v>-10800</v>
      </c>
      <c r="BF145" s="3">
        <f t="shared" si="166"/>
        <v>1500</v>
      </c>
      <c r="BG145" s="3">
        <f t="shared" si="167"/>
        <v>4800</v>
      </c>
      <c r="BH145" s="3">
        <f t="shared" si="168"/>
        <v>2900</v>
      </c>
      <c r="BI145" s="3">
        <f t="shared" si="169"/>
        <v>9200</v>
      </c>
      <c r="BJ145" s="15">
        <f t="shared" si="170"/>
        <v>18400</v>
      </c>
      <c r="BK145" s="3">
        <f t="shared" si="171"/>
        <v>3300</v>
      </c>
      <c r="BL145" s="3">
        <f t="shared" si="172"/>
        <v>3600</v>
      </c>
      <c r="BM145" s="3">
        <f t="shared" si="173"/>
        <v>1100</v>
      </c>
      <c r="BN145" s="3">
        <f t="shared" si="174"/>
        <v>-5700</v>
      </c>
      <c r="BO145" s="15">
        <f t="shared" si="175"/>
        <v>2300</v>
      </c>
      <c r="BP145" s="3">
        <f t="shared" si="176"/>
        <v>-1600</v>
      </c>
      <c r="BQ145" s="3">
        <f t="shared" si="177"/>
        <v>-4700</v>
      </c>
      <c r="BR145" s="3">
        <f t="shared" si="178"/>
        <v>-1800</v>
      </c>
      <c r="BS145" s="3">
        <f t="shared" si="179"/>
        <v>2400</v>
      </c>
      <c r="BT145" s="15">
        <f t="shared" si="180"/>
        <v>-5700</v>
      </c>
      <c r="BU145" s="3">
        <f t="shared" si="181"/>
        <v>2300</v>
      </c>
      <c r="BV145" s="3">
        <f t="shared" si="182"/>
        <v>-2300</v>
      </c>
      <c r="BW145" s="3">
        <f t="shared" si="183"/>
        <v>-4900</v>
      </c>
      <c r="BX145" s="3">
        <f t="shared" si="184"/>
        <v>-17800</v>
      </c>
      <c r="BY145" s="15">
        <f t="shared" si="185"/>
        <v>-22700</v>
      </c>
      <c r="BZ145" s="3">
        <f t="shared" si="186"/>
        <v>-2800</v>
      </c>
      <c r="CA145" s="3">
        <f t="shared" si="187"/>
        <v>-3300</v>
      </c>
      <c r="CB145" s="3">
        <f t="shared" si="188"/>
        <v>-1300</v>
      </c>
      <c r="CC145" s="3">
        <f t="shared" si="189"/>
        <v>4700</v>
      </c>
      <c r="CD145" s="15">
        <f t="shared" si="190"/>
        <v>-2700</v>
      </c>
      <c r="CE145" s="3">
        <f t="shared" si="191"/>
        <v>-600</v>
      </c>
      <c r="CF145" s="3">
        <f t="shared" si="192"/>
        <v>-400</v>
      </c>
      <c r="CG145" s="3">
        <f t="shared" si="193"/>
        <v>-1100</v>
      </c>
      <c r="CH145" s="3">
        <f t="shared" si="194"/>
        <v>-1900</v>
      </c>
      <c r="CI145" s="15">
        <f t="shared" si="195"/>
        <v>-4000</v>
      </c>
      <c r="CJ145" s="3">
        <f t="shared" si="196"/>
        <v>4800</v>
      </c>
      <c r="CK145" s="3">
        <f t="shared" si="197"/>
        <v>6100</v>
      </c>
      <c r="CL145" s="3">
        <f t="shared" si="198"/>
        <v>7900</v>
      </c>
      <c r="CM145" s="3">
        <f t="shared" si="199"/>
        <v>5100</v>
      </c>
      <c r="CN145" s="15">
        <f t="shared" si="199"/>
        <v>23900</v>
      </c>
      <c r="CO145" s="3">
        <f t="shared" si="200"/>
        <v>4400</v>
      </c>
      <c r="CP145" s="3">
        <f t="shared" si="200"/>
        <v>5200</v>
      </c>
      <c r="CQ145" s="3">
        <f t="shared" si="200"/>
        <v>-1800</v>
      </c>
      <c r="CR145" s="3">
        <f t="shared" si="200"/>
        <v>-6600</v>
      </c>
      <c r="CS145" s="15">
        <f t="shared" si="229"/>
        <v>1200</v>
      </c>
      <c r="CT145" s="3">
        <f t="shared" si="201"/>
        <v>2100</v>
      </c>
      <c r="CU145" s="3">
        <f t="shared" si="202"/>
        <v>-600</v>
      </c>
      <c r="CV145" s="3">
        <f t="shared" si="203"/>
        <v>100</v>
      </c>
      <c r="CW145" s="3">
        <f t="shared" si="204"/>
        <v>2500</v>
      </c>
      <c r="CX145" s="15">
        <f t="shared" si="204"/>
        <v>4100</v>
      </c>
      <c r="CY145" s="3">
        <f t="shared" si="205"/>
        <v>-4900</v>
      </c>
      <c r="CZ145" s="3">
        <f t="shared" si="206"/>
        <v>-6200</v>
      </c>
      <c r="DA145" s="3">
        <f t="shared" si="207"/>
        <v>-3400</v>
      </c>
      <c r="DB145" s="3">
        <f t="shared" si="208"/>
        <v>13800</v>
      </c>
      <c r="DC145" s="15">
        <f t="shared" si="208"/>
        <v>-700</v>
      </c>
      <c r="DD145" s="3">
        <f t="shared" si="209"/>
        <v>-3400</v>
      </c>
      <c r="DE145" s="3">
        <f t="shared" si="210"/>
        <v>5700</v>
      </c>
      <c r="DF145" s="3">
        <f t="shared" si="211"/>
        <v>4300</v>
      </c>
      <c r="DG145" s="3">
        <f t="shared" si="212"/>
        <v>4200</v>
      </c>
      <c r="DH145" s="15">
        <f t="shared" si="213"/>
        <v>-68800</v>
      </c>
      <c r="DI145" s="3">
        <f t="shared" si="214"/>
        <v>4500</v>
      </c>
      <c r="DJ145" s="3">
        <f t="shared" si="215"/>
        <v>-900</v>
      </c>
      <c r="DK145" s="3">
        <f t="shared" si="216"/>
        <v>-6500</v>
      </c>
      <c r="DL145" s="3">
        <f t="shared" si="217"/>
        <v>-8300</v>
      </c>
      <c r="DM145" s="15">
        <f t="shared" si="218"/>
        <v>68400</v>
      </c>
      <c r="DN145" s="3">
        <f t="shared" si="219"/>
        <v>-2400</v>
      </c>
      <c r="DO145" s="3">
        <f t="shared" si="220"/>
        <v>-6000</v>
      </c>
      <c r="DP145" s="3">
        <f t="shared" si="221"/>
        <v>0</v>
      </c>
      <c r="DQ145" s="3">
        <f t="shared" si="222"/>
        <v>0</v>
      </c>
      <c r="DR145" s="15">
        <f t="shared" si="223"/>
        <v>-8400</v>
      </c>
      <c r="DS145" s="3">
        <f t="shared" si="224"/>
        <v>0</v>
      </c>
      <c r="DT145" s="3">
        <f t="shared" si="225"/>
        <v>0</v>
      </c>
      <c r="DU145" s="3">
        <f t="shared" si="226"/>
        <v>0</v>
      </c>
      <c r="DV145" s="3">
        <f t="shared" si="227"/>
        <v>0</v>
      </c>
      <c r="DW145" s="15">
        <f t="shared" si="228"/>
        <v>0</v>
      </c>
    </row>
    <row r="146" spans="1:127">
      <c r="A146" s="70"/>
      <c r="C146" s="21" t="s">
        <v>856</v>
      </c>
      <c r="H146" s="7" t="s">
        <v>110</v>
      </c>
      <c r="I146" s="3"/>
      <c r="J146" s="3">
        <f t="shared" si="118"/>
        <v>0</v>
      </c>
      <c r="K146" s="106" t="e">
        <f t="shared" si="119"/>
        <v>#VALUE!</v>
      </c>
      <c r="L146" s="15">
        <f t="shared" si="120"/>
        <v>0</v>
      </c>
      <c r="M146" s="3">
        <f t="shared" si="121"/>
        <v>0</v>
      </c>
      <c r="N146" s="3">
        <f t="shared" si="122"/>
        <v>0</v>
      </c>
      <c r="O146" s="3">
        <f t="shared" si="123"/>
        <v>0</v>
      </c>
      <c r="P146" s="3">
        <f t="shared" si="124"/>
        <v>0</v>
      </c>
      <c r="Q146" s="15">
        <f t="shared" si="125"/>
        <v>0</v>
      </c>
      <c r="R146" s="3">
        <f t="shared" si="126"/>
        <v>0</v>
      </c>
      <c r="S146" s="3">
        <f t="shared" si="127"/>
        <v>0</v>
      </c>
      <c r="T146" s="3">
        <f t="shared" si="128"/>
        <v>0</v>
      </c>
      <c r="U146" s="3">
        <f t="shared" si="129"/>
        <v>0</v>
      </c>
      <c r="V146" s="15">
        <f t="shared" si="130"/>
        <v>0</v>
      </c>
      <c r="W146" s="3">
        <f t="shared" si="131"/>
        <v>0</v>
      </c>
      <c r="X146" s="3">
        <f t="shared" si="132"/>
        <v>0</v>
      </c>
      <c r="Y146" s="3">
        <f t="shared" si="133"/>
        <v>0</v>
      </c>
      <c r="Z146" s="3">
        <f t="shared" si="134"/>
        <v>0</v>
      </c>
      <c r="AA146" s="15">
        <f t="shared" si="135"/>
        <v>0</v>
      </c>
      <c r="AB146" s="3">
        <f t="shared" si="136"/>
        <v>0</v>
      </c>
      <c r="AC146" s="3">
        <f t="shared" si="137"/>
        <v>0</v>
      </c>
      <c r="AD146" s="3">
        <f t="shared" si="138"/>
        <v>0</v>
      </c>
      <c r="AE146" s="3">
        <f t="shared" si="139"/>
        <v>0</v>
      </c>
      <c r="AF146" s="15">
        <f t="shared" si="140"/>
        <v>0</v>
      </c>
      <c r="AG146" s="3">
        <f t="shared" si="141"/>
        <v>0</v>
      </c>
      <c r="AH146" s="3">
        <f t="shared" si="142"/>
        <v>0</v>
      </c>
      <c r="AI146" s="3">
        <f t="shared" si="143"/>
        <v>0</v>
      </c>
      <c r="AJ146" s="3">
        <f t="shared" si="144"/>
        <v>0</v>
      </c>
      <c r="AK146" s="15">
        <f t="shared" si="145"/>
        <v>0</v>
      </c>
      <c r="AL146" s="3">
        <f t="shared" si="146"/>
        <v>0</v>
      </c>
      <c r="AM146" s="3">
        <f t="shared" si="147"/>
        <v>0</v>
      </c>
      <c r="AN146" s="3">
        <f t="shared" si="148"/>
        <v>0</v>
      </c>
      <c r="AO146" s="3">
        <f t="shared" si="149"/>
        <v>0</v>
      </c>
      <c r="AP146" s="15">
        <f t="shared" si="150"/>
        <v>0</v>
      </c>
      <c r="AQ146" s="3">
        <f t="shared" si="151"/>
        <v>0</v>
      </c>
      <c r="AR146" s="3">
        <f t="shared" si="152"/>
        <v>0</v>
      </c>
      <c r="AS146" s="3">
        <f t="shared" si="153"/>
        <v>0</v>
      </c>
      <c r="AT146" s="3">
        <f t="shared" si="154"/>
        <v>0</v>
      </c>
      <c r="AU146" s="15">
        <f t="shared" si="155"/>
        <v>0</v>
      </c>
      <c r="AV146" s="3">
        <f t="shared" si="156"/>
        <v>0</v>
      </c>
      <c r="AW146" s="3">
        <f t="shared" si="157"/>
        <v>0</v>
      </c>
      <c r="AX146" s="3">
        <f t="shared" si="158"/>
        <v>0</v>
      </c>
      <c r="AY146" s="3">
        <f t="shared" si="159"/>
        <v>0</v>
      </c>
      <c r="AZ146" s="15">
        <f t="shared" si="160"/>
        <v>735400</v>
      </c>
      <c r="BA146" s="3">
        <f t="shared" si="161"/>
        <v>165300</v>
      </c>
      <c r="BB146" s="3">
        <f t="shared" si="162"/>
        <v>173800</v>
      </c>
      <c r="BC146" s="3">
        <f t="shared" si="163"/>
        <v>192900</v>
      </c>
      <c r="BD146" s="3">
        <f t="shared" si="164"/>
        <v>205066</v>
      </c>
      <c r="BE146" s="15">
        <f t="shared" si="165"/>
        <v>1666</v>
      </c>
      <c r="BF146" s="3">
        <f t="shared" si="166"/>
        <v>4000</v>
      </c>
      <c r="BG146" s="3">
        <f t="shared" si="167"/>
        <v>4600</v>
      </c>
      <c r="BH146" s="3">
        <f t="shared" si="168"/>
        <v>-3200</v>
      </c>
      <c r="BI146" s="3">
        <f t="shared" si="169"/>
        <v>2872</v>
      </c>
      <c r="BJ146" s="15">
        <f t="shared" si="170"/>
        <v>8272</v>
      </c>
      <c r="BK146" s="3">
        <f t="shared" si="171"/>
        <v>7800</v>
      </c>
      <c r="BL146" s="3">
        <f t="shared" si="172"/>
        <v>8800</v>
      </c>
      <c r="BM146" s="3">
        <f t="shared" si="173"/>
        <v>4000</v>
      </c>
      <c r="BN146" s="3">
        <f t="shared" si="174"/>
        <v>10487</v>
      </c>
      <c r="BO146" s="15">
        <f t="shared" si="175"/>
        <v>31087</v>
      </c>
      <c r="BP146" s="3">
        <f t="shared" si="176"/>
        <v>-8600</v>
      </c>
      <c r="BQ146" s="3">
        <f t="shared" si="177"/>
        <v>-7300</v>
      </c>
      <c r="BR146" s="3">
        <f t="shared" si="178"/>
        <v>40200</v>
      </c>
      <c r="BS146" s="3">
        <f t="shared" si="179"/>
        <v>3475</v>
      </c>
      <c r="BT146" s="15">
        <f t="shared" si="180"/>
        <v>27775</v>
      </c>
      <c r="BU146" s="3">
        <f t="shared" si="181"/>
        <v>500</v>
      </c>
      <c r="BV146" s="3">
        <f t="shared" si="182"/>
        <v>-11100</v>
      </c>
      <c r="BW146" s="3">
        <f t="shared" si="183"/>
        <v>-60200</v>
      </c>
      <c r="BX146" s="3">
        <f t="shared" si="184"/>
        <v>-32300</v>
      </c>
      <c r="BY146" s="15">
        <f t="shared" si="185"/>
        <v>-103100</v>
      </c>
      <c r="BZ146" s="3">
        <f t="shared" si="186"/>
        <v>-10900</v>
      </c>
      <c r="CA146" s="3">
        <f t="shared" si="187"/>
        <v>-4900</v>
      </c>
      <c r="CB146" s="3">
        <f t="shared" si="188"/>
        <v>400</v>
      </c>
      <c r="CC146" s="3">
        <f t="shared" si="189"/>
        <v>7400</v>
      </c>
      <c r="CD146" s="15">
        <f t="shared" si="190"/>
        <v>-8000</v>
      </c>
      <c r="CE146" s="3">
        <f t="shared" si="191"/>
        <v>-2300</v>
      </c>
      <c r="CF146" s="3">
        <f t="shared" si="192"/>
        <v>-1300</v>
      </c>
      <c r="CG146" s="3">
        <f t="shared" si="193"/>
        <v>-3900</v>
      </c>
      <c r="CH146" s="3">
        <f t="shared" si="194"/>
        <v>-800</v>
      </c>
      <c r="CI146" s="15">
        <f t="shared" si="195"/>
        <v>-8300</v>
      </c>
      <c r="CJ146" s="3">
        <f t="shared" si="196"/>
        <v>1700</v>
      </c>
      <c r="CK146" s="3">
        <f t="shared" si="197"/>
        <v>4100</v>
      </c>
      <c r="CL146" s="3">
        <f t="shared" si="198"/>
        <v>6100</v>
      </c>
      <c r="CM146" s="3">
        <f t="shared" si="199"/>
        <v>3500</v>
      </c>
      <c r="CN146" s="15">
        <f t="shared" si="199"/>
        <v>15400</v>
      </c>
      <c r="CO146" s="3">
        <f t="shared" si="200"/>
        <v>9100</v>
      </c>
      <c r="CP146" s="3">
        <f t="shared" si="200"/>
        <v>5800</v>
      </c>
      <c r="CQ146" s="3">
        <f t="shared" si="200"/>
        <v>6400</v>
      </c>
      <c r="CR146" s="3">
        <f t="shared" si="200"/>
        <v>-2800</v>
      </c>
      <c r="CS146" s="15">
        <f t="shared" si="229"/>
        <v>18500</v>
      </c>
      <c r="CT146" s="3">
        <f t="shared" si="201"/>
        <v>600</v>
      </c>
      <c r="CU146" s="3">
        <f t="shared" si="202"/>
        <v>-16300</v>
      </c>
      <c r="CV146" s="3">
        <f t="shared" si="203"/>
        <v>-19200</v>
      </c>
      <c r="CW146" s="3">
        <f t="shared" si="204"/>
        <v>-24000</v>
      </c>
      <c r="CX146" s="15">
        <f t="shared" si="204"/>
        <v>-58900</v>
      </c>
      <c r="CY146" s="3">
        <f t="shared" si="205"/>
        <v>-21600</v>
      </c>
      <c r="CZ146" s="3">
        <f t="shared" si="206"/>
        <v>-4700</v>
      </c>
      <c r="DA146" s="3">
        <f t="shared" si="207"/>
        <v>-3500</v>
      </c>
      <c r="DB146" s="3">
        <f t="shared" si="208"/>
        <v>-4100</v>
      </c>
      <c r="DC146" s="15">
        <f t="shared" si="208"/>
        <v>-33900</v>
      </c>
      <c r="DD146" s="3">
        <f t="shared" si="209"/>
        <v>-35900</v>
      </c>
      <c r="DE146" s="3">
        <f t="shared" si="210"/>
        <v>-40700</v>
      </c>
      <c r="DF146" s="3">
        <f t="shared" si="211"/>
        <v>-46100</v>
      </c>
      <c r="DG146" s="3">
        <f t="shared" si="212"/>
        <v>-50900</v>
      </c>
      <c r="DH146" s="15">
        <f t="shared" si="213"/>
        <v>-625900</v>
      </c>
      <c r="DI146" s="3">
        <f t="shared" si="214"/>
        <v>9300</v>
      </c>
      <c r="DJ146" s="3">
        <f t="shared" si="215"/>
        <v>10200</v>
      </c>
      <c r="DK146" s="3">
        <f t="shared" si="216"/>
        <v>10031.708333333328</v>
      </c>
      <c r="DL146" s="3">
        <f t="shared" si="217"/>
        <v>6659.553819444438</v>
      </c>
      <c r="DM146" s="15">
        <f t="shared" si="218"/>
        <v>488491.26215277775</v>
      </c>
      <c r="DN146" s="3">
        <f t="shared" si="219"/>
        <v>-4109.5942563657445</v>
      </c>
      <c r="DO146" s="3">
        <f t="shared" si="220"/>
        <v>-5730.0278290171846</v>
      </c>
      <c r="DP146" s="3">
        <f t="shared" si="221"/>
        <v>-8297.9850028081273</v>
      </c>
      <c r="DQ146" s="3">
        <f t="shared" si="222"/>
        <v>-8577.2356276911305</v>
      </c>
      <c r="DR146" s="15">
        <f t="shared" si="223"/>
        <v>-26714.842715882172</v>
      </c>
      <c r="DS146" s="3">
        <f t="shared" si="224"/>
        <v>1780.1491901293339</v>
      </c>
      <c r="DT146" s="3">
        <f t="shared" si="225"/>
        <v>1914.309640540625</v>
      </c>
      <c r="DU146" s="3">
        <f t="shared" si="226"/>
        <v>2042.8800721847801</v>
      </c>
      <c r="DV146" s="3">
        <f t="shared" si="227"/>
        <v>2166.0934025104216</v>
      </c>
      <c r="DW146" s="15">
        <f t="shared" si="228"/>
        <v>7903.4323053651606</v>
      </c>
    </row>
    <row r="147" spans="1:127">
      <c r="A147" s="70"/>
      <c r="C147" s="21" t="s">
        <v>858</v>
      </c>
      <c r="H147" s="7" t="s">
        <v>110</v>
      </c>
      <c r="I147" s="3"/>
      <c r="J147" s="3">
        <f t="shared" si="118"/>
        <v>0</v>
      </c>
      <c r="K147" s="106" t="e">
        <f t="shared" si="119"/>
        <v>#VALUE!</v>
      </c>
      <c r="L147" s="15">
        <f t="shared" si="120"/>
        <v>0</v>
      </c>
      <c r="M147" s="3">
        <f t="shared" si="121"/>
        <v>0</v>
      </c>
      <c r="N147" s="3">
        <f t="shared" si="122"/>
        <v>0</v>
      </c>
      <c r="O147" s="3">
        <f t="shared" si="123"/>
        <v>0</v>
      </c>
      <c r="P147" s="3">
        <f t="shared" si="124"/>
        <v>0</v>
      </c>
      <c r="Q147" s="15">
        <f t="shared" si="125"/>
        <v>0</v>
      </c>
      <c r="R147" s="3">
        <f t="shared" si="126"/>
        <v>0</v>
      </c>
      <c r="S147" s="3">
        <f t="shared" si="127"/>
        <v>0</v>
      </c>
      <c r="T147" s="3">
        <f t="shared" si="128"/>
        <v>0</v>
      </c>
      <c r="U147" s="3">
        <f t="shared" si="129"/>
        <v>0</v>
      </c>
      <c r="V147" s="15">
        <f t="shared" si="130"/>
        <v>0</v>
      </c>
      <c r="W147" s="3">
        <f t="shared" si="131"/>
        <v>0</v>
      </c>
      <c r="X147" s="3">
        <f t="shared" si="132"/>
        <v>0</v>
      </c>
      <c r="Y147" s="3">
        <f t="shared" si="133"/>
        <v>0</v>
      </c>
      <c r="Z147" s="3">
        <f t="shared" si="134"/>
        <v>0</v>
      </c>
      <c r="AA147" s="15">
        <f t="shared" si="135"/>
        <v>0</v>
      </c>
      <c r="AB147" s="3">
        <f t="shared" si="136"/>
        <v>0</v>
      </c>
      <c r="AC147" s="3">
        <f t="shared" si="137"/>
        <v>0</v>
      </c>
      <c r="AD147" s="3">
        <f t="shared" si="138"/>
        <v>0</v>
      </c>
      <c r="AE147" s="3">
        <f t="shared" si="139"/>
        <v>0</v>
      </c>
      <c r="AF147" s="15">
        <f t="shared" si="140"/>
        <v>0</v>
      </c>
      <c r="AG147" s="3">
        <f t="shared" si="141"/>
        <v>0</v>
      </c>
      <c r="AH147" s="3">
        <f t="shared" si="142"/>
        <v>0</v>
      </c>
      <c r="AI147" s="3">
        <f t="shared" si="143"/>
        <v>0</v>
      </c>
      <c r="AJ147" s="3">
        <f t="shared" si="144"/>
        <v>0</v>
      </c>
      <c r="AK147" s="15">
        <f t="shared" si="145"/>
        <v>0</v>
      </c>
      <c r="AL147" s="3">
        <f t="shared" si="146"/>
        <v>0</v>
      </c>
      <c r="AM147" s="3">
        <f t="shared" si="147"/>
        <v>0</v>
      </c>
      <c r="AN147" s="3">
        <f t="shared" si="148"/>
        <v>0</v>
      </c>
      <c r="AO147" s="3">
        <f t="shared" si="149"/>
        <v>0</v>
      </c>
      <c r="AP147" s="15">
        <f t="shared" si="150"/>
        <v>0</v>
      </c>
      <c r="AQ147" s="3">
        <f t="shared" si="151"/>
        <v>0</v>
      </c>
      <c r="AR147" s="3">
        <f t="shared" si="152"/>
        <v>0</v>
      </c>
      <c r="AS147" s="3">
        <f t="shared" si="153"/>
        <v>0</v>
      </c>
      <c r="AT147" s="3">
        <f t="shared" si="154"/>
        <v>0</v>
      </c>
      <c r="AU147" s="15">
        <f t="shared" si="155"/>
        <v>0</v>
      </c>
      <c r="AV147" s="3">
        <f t="shared" si="156"/>
        <v>0</v>
      </c>
      <c r="AW147" s="3">
        <f t="shared" si="157"/>
        <v>0</v>
      </c>
      <c r="AX147" s="3">
        <f t="shared" si="158"/>
        <v>0</v>
      </c>
      <c r="AY147" s="3">
        <f t="shared" si="159"/>
        <v>0</v>
      </c>
      <c r="AZ147" s="15">
        <f t="shared" si="160"/>
        <v>36100</v>
      </c>
      <c r="BA147" s="3">
        <f t="shared" si="161"/>
        <v>9200</v>
      </c>
      <c r="BB147" s="3">
        <f t="shared" si="162"/>
        <v>9400</v>
      </c>
      <c r="BC147" s="3">
        <f t="shared" si="163"/>
        <v>9100</v>
      </c>
      <c r="BD147" s="3">
        <f t="shared" si="164"/>
        <v>9000</v>
      </c>
      <c r="BE147" s="15">
        <f t="shared" si="165"/>
        <v>600</v>
      </c>
      <c r="BF147" s="3">
        <f t="shared" si="166"/>
        <v>100</v>
      </c>
      <c r="BG147" s="3">
        <f t="shared" si="167"/>
        <v>-400</v>
      </c>
      <c r="BH147" s="3">
        <f t="shared" si="168"/>
        <v>0</v>
      </c>
      <c r="BI147" s="3">
        <f t="shared" si="169"/>
        <v>0</v>
      </c>
      <c r="BJ147" s="15">
        <f t="shared" si="170"/>
        <v>-300</v>
      </c>
      <c r="BK147" s="3">
        <f t="shared" si="171"/>
        <v>500</v>
      </c>
      <c r="BL147" s="3">
        <f t="shared" si="172"/>
        <v>1000</v>
      </c>
      <c r="BM147" s="3">
        <f t="shared" si="173"/>
        <v>300</v>
      </c>
      <c r="BN147" s="3">
        <f t="shared" si="174"/>
        <v>600</v>
      </c>
      <c r="BO147" s="15">
        <f t="shared" si="175"/>
        <v>2361</v>
      </c>
      <c r="BP147" s="3">
        <f t="shared" si="176"/>
        <v>-100</v>
      </c>
      <c r="BQ147" s="3">
        <f t="shared" si="177"/>
        <v>300</v>
      </c>
      <c r="BR147" s="3">
        <f t="shared" si="178"/>
        <v>-200</v>
      </c>
      <c r="BS147" s="3">
        <f t="shared" si="179"/>
        <v>-100</v>
      </c>
      <c r="BT147" s="15">
        <f t="shared" si="180"/>
        <v>-21</v>
      </c>
      <c r="BU147" s="3">
        <f t="shared" si="181"/>
        <v>179</v>
      </c>
      <c r="BV147" s="3">
        <f t="shared" si="182"/>
        <v>-599</v>
      </c>
      <c r="BW147" s="3">
        <f t="shared" si="183"/>
        <v>399</v>
      </c>
      <c r="BX147" s="3">
        <f t="shared" si="184"/>
        <v>257</v>
      </c>
      <c r="BY147" s="15">
        <f t="shared" si="185"/>
        <v>196</v>
      </c>
      <c r="BZ147" s="3">
        <f t="shared" si="186"/>
        <v>-127</v>
      </c>
      <c r="CA147" s="3">
        <f t="shared" si="187"/>
        <v>10</v>
      </c>
      <c r="CB147" s="3">
        <f t="shared" si="188"/>
        <v>38</v>
      </c>
      <c r="CC147" s="3">
        <f t="shared" si="189"/>
        <v>-170</v>
      </c>
      <c r="CD147" s="15">
        <f t="shared" si="190"/>
        <v>-248</v>
      </c>
      <c r="CE147" s="3">
        <f t="shared" si="191"/>
        <v>-288</v>
      </c>
      <c r="CF147" s="3">
        <f t="shared" si="192"/>
        <v>89</v>
      </c>
      <c r="CG147" s="3">
        <f t="shared" si="193"/>
        <v>299</v>
      </c>
      <c r="CH147" s="3">
        <f t="shared" si="194"/>
        <v>13</v>
      </c>
      <c r="CI147" s="15">
        <f t="shared" si="195"/>
        <v>112</v>
      </c>
      <c r="CJ147" s="3">
        <f t="shared" si="196"/>
        <v>336</v>
      </c>
      <c r="CK147" s="3">
        <f t="shared" si="197"/>
        <v>-100</v>
      </c>
      <c r="CL147" s="3">
        <f t="shared" si="198"/>
        <v>-336</v>
      </c>
      <c r="CM147" s="3">
        <f t="shared" si="199"/>
        <v>-100</v>
      </c>
      <c r="CN147" s="15">
        <f t="shared" si="199"/>
        <v>-200</v>
      </c>
      <c r="CO147" s="3">
        <f t="shared" si="200"/>
        <v>200</v>
      </c>
      <c r="CP147" s="3">
        <f t="shared" si="200"/>
        <v>-100</v>
      </c>
      <c r="CQ147" s="3">
        <f t="shared" si="200"/>
        <v>200</v>
      </c>
      <c r="CR147" s="3">
        <f t="shared" si="200"/>
        <v>200</v>
      </c>
      <c r="CS147" s="15">
        <f t="shared" si="229"/>
        <v>500</v>
      </c>
      <c r="CT147" s="3">
        <f t="shared" si="201"/>
        <v>400</v>
      </c>
      <c r="CU147" s="3">
        <f t="shared" si="202"/>
        <v>200</v>
      </c>
      <c r="CV147" s="3">
        <f t="shared" si="203"/>
        <v>100</v>
      </c>
      <c r="CW147" s="3">
        <f t="shared" si="204"/>
        <v>300</v>
      </c>
      <c r="CX147" s="15">
        <f t="shared" si="204"/>
        <v>1000</v>
      </c>
      <c r="CY147" s="3">
        <f t="shared" si="205"/>
        <v>-100</v>
      </c>
      <c r="CZ147" s="3">
        <f t="shared" si="206"/>
        <v>100</v>
      </c>
      <c r="DA147" s="3">
        <f t="shared" si="207"/>
        <v>200</v>
      </c>
      <c r="DB147" s="3">
        <f t="shared" si="208"/>
        <v>1000</v>
      </c>
      <c r="DC147" s="15">
        <f t="shared" si="208"/>
        <v>1300</v>
      </c>
      <c r="DD147" s="3">
        <f t="shared" si="209"/>
        <v>900</v>
      </c>
      <c r="DE147" s="3">
        <f t="shared" si="210"/>
        <v>400</v>
      </c>
      <c r="DF147" s="3">
        <f t="shared" si="211"/>
        <v>200</v>
      </c>
      <c r="DG147" s="3">
        <f t="shared" si="212"/>
        <v>-500</v>
      </c>
      <c r="DH147" s="15">
        <f t="shared" si="213"/>
        <v>-41400</v>
      </c>
      <c r="DI147" s="3">
        <f t="shared" si="214"/>
        <v>-1300</v>
      </c>
      <c r="DJ147" s="3">
        <f t="shared" si="215"/>
        <v>-300</v>
      </c>
      <c r="DK147" s="3">
        <f t="shared" si="216"/>
        <v>-300</v>
      </c>
      <c r="DL147" s="3">
        <f t="shared" si="217"/>
        <v>-500</v>
      </c>
      <c r="DM147" s="15">
        <f t="shared" si="218"/>
        <v>39900</v>
      </c>
      <c r="DN147" s="3">
        <f t="shared" si="219"/>
        <v>100</v>
      </c>
      <c r="DO147" s="3">
        <f t="shared" si="220"/>
        <v>0</v>
      </c>
      <c r="DP147" s="3">
        <f t="shared" si="221"/>
        <v>0</v>
      </c>
      <c r="DQ147" s="3">
        <f t="shared" si="222"/>
        <v>0</v>
      </c>
      <c r="DR147" s="15">
        <f t="shared" si="223"/>
        <v>100</v>
      </c>
      <c r="DS147" s="3">
        <f t="shared" si="224"/>
        <v>0</v>
      </c>
      <c r="DT147" s="3">
        <f t="shared" si="225"/>
        <v>0</v>
      </c>
      <c r="DU147" s="3">
        <f t="shared" si="226"/>
        <v>0</v>
      </c>
      <c r="DV147" s="3">
        <f t="shared" si="227"/>
        <v>0</v>
      </c>
      <c r="DW147" s="15">
        <f t="shared" si="228"/>
        <v>0</v>
      </c>
    </row>
    <row r="148" spans="1:127">
      <c r="A148" s="70"/>
      <c r="C148" s="21" t="s">
        <v>859</v>
      </c>
      <c r="H148" s="7" t="s">
        <v>110</v>
      </c>
      <c r="I148" s="3"/>
      <c r="J148" s="3">
        <f t="shared" si="118"/>
        <v>0</v>
      </c>
      <c r="K148" s="106" t="e">
        <f t="shared" si="119"/>
        <v>#VALUE!</v>
      </c>
      <c r="L148" s="15">
        <f t="shared" si="120"/>
        <v>0</v>
      </c>
      <c r="M148" s="3">
        <f t="shared" si="121"/>
        <v>0</v>
      </c>
      <c r="N148" s="3">
        <f t="shared" si="122"/>
        <v>0</v>
      </c>
      <c r="O148" s="3">
        <f t="shared" si="123"/>
        <v>0</v>
      </c>
      <c r="P148" s="3">
        <f t="shared" si="124"/>
        <v>0</v>
      </c>
      <c r="Q148" s="15">
        <f t="shared" si="125"/>
        <v>0</v>
      </c>
      <c r="R148" s="3">
        <f t="shared" si="126"/>
        <v>0</v>
      </c>
      <c r="S148" s="3">
        <f t="shared" si="127"/>
        <v>0</v>
      </c>
      <c r="T148" s="3">
        <f t="shared" si="128"/>
        <v>0</v>
      </c>
      <c r="U148" s="3">
        <f t="shared" si="129"/>
        <v>0</v>
      </c>
      <c r="V148" s="15">
        <f t="shared" si="130"/>
        <v>0</v>
      </c>
      <c r="W148" s="3">
        <f t="shared" si="131"/>
        <v>0</v>
      </c>
      <c r="X148" s="3">
        <f t="shared" si="132"/>
        <v>0</v>
      </c>
      <c r="Y148" s="3">
        <f t="shared" si="133"/>
        <v>0</v>
      </c>
      <c r="Z148" s="3">
        <f t="shared" si="134"/>
        <v>0</v>
      </c>
      <c r="AA148" s="15">
        <f t="shared" si="135"/>
        <v>0</v>
      </c>
      <c r="AB148" s="3">
        <f t="shared" si="136"/>
        <v>0</v>
      </c>
      <c r="AC148" s="3">
        <f t="shared" si="137"/>
        <v>0</v>
      </c>
      <c r="AD148" s="3">
        <f t="shared" si="138"/>
        <v>0</v>
      </c>
      <c r="AE148" s="3">
        <f t="shared" si="139"/>
        <v>0</v>
      </c>
      <c r="AF148" s="15">
        <f t="shared" si="140"/>
        <v>0</v>
      </c>
      <c r="AG148" s="3">
        <f t="shared" si="141"/>
        <v>0</v>
      </c>
      <c r="AH148" s="3">
        <f t="shared" si="142"/>
        <v>0</v>
      </c>
      <c r="AI148" s="3">
        <f t="shared" si="143"/>
        <v>0</v>
      </c>
      <c r="AJ148" s="3">
        <f t="shared" si="144"/>
        <v>0</v>
      </c>
      <c r="AK148" s="15">
        <f t="shared" si="145"/>
        <v>0</v>
      </c>
      <c r="AL148" s="3">
        <f t="shared" si="146"/>
        <v>0</v>
      </c>
      <c r="AM148" s="3">
        <f t="shared" si="147"/>
        <v>0</v>
      </c>
      <c r="AN148" s="3">
        <f t="shared" si="148"/>
        <v>0</v>
      </c>
      <c r="AO148" s="3">
        <f t="shared" si="149"/>
        <v>0</v>
      </c>
      <c r="AP148" s="15">
        <f t="shared" si="150"/>
        <v>0</v>
      </c>
      <c r="AQ148" s="3">
        <f t="shared" si="151"/>
        <v>0</v>
      </c>
      <c r="AR148" s="3">
        <f t="shared" si="152"/>
        <v>0</v>
      </c>
      <c r="AS148" s="3">
        <f t="shared" si="153"/>
        <v>0</v>
      </c>
      <c r="AT148" s="3">
        <f t="shared" si="154"/>
        <v>0</v>
      </c>
      <c r="AU148" s="15">
        <f t="shared" si="155"/>
        <v>0</v>
      </c>
      <c r="AV148" s="3">
        <f t="shared" si="156"/>
        <v>0</v>
      </c>
      <c r="AW148" s="3">
        <f t="shared" si="157"/>
        <v>0</v>
      </c>
      <c r="AX148" s="3">
        <f t="shared" si="158"/>
        <v>0</v>
      </c>
      <c r="AY148" s="3">
        <f t="shared" si="159"/>
        <v>0</v>
      </c>
      <c r="AZ148" s="15">
        <f t="shared" si="160"/>
        <v>122425.56799999997</v>
      </c>
      <c r="BA148" s="3">
        <f t="shared" si="161"/>
        <v>28800</v>
      </c>
      <c r="BB148" s="3">
        <f t="shared" si="162"/>
        <v>32400</v>
      </c>
      <c r="BC148" s="3">
        <f t="shared" si="163"/>
        <v>47000</v>
      </c>
      <c r="BD148" s="3">
        <f t="shared" si="164"/>
        <v>26900</v>
      </c>
      <c r="BE148" s="15">
        <f t="shared" si="165"/>
        <v>12674.43200000003</v>
      </c>
      <c r="BF148" s="3">
        <f t="shared" si="166"/>
        <v>4300</v>
      </c>
      <c r="BG148" s="3">
        <f t="shared" si="167"/>
        <v>2600</v>
      </c>
      <c r="BH148" s="3">
        <f t="shared" si="168"/>
        <v>-13200</v>
      </c>
      <c r="BI148" s="3">
        <f t="shared" si="169"/>
        <v>20000</v>
      </c>
      <c r="BJ148" s="15">
        <f t="shared" si="170"/>
        <v>13700</v>
      </c>
      <c r="BK148" s="3">
        <f t="shared" si="171"/>
        <v>5400</v>
      </c>
      <c r="BL148" s="3">
        <f t="shared" si="172"/>
        <v>6900</v>
      </c>
      <c r="BM148" s="3">
        <f t="shared" si="173"/>
        <v>8600</v>
      </c>
      <c r="BN148" s="3">
        <f t="shared" si="174"/>
        <v>-1400</v>
      </c>
      <c r="BO148" s="15">
        <f t="shared" si="175"/>
        <v>19623</v>
      </c>
      <c r="BP148" s="3">
        <f t="shared" si="176"/>
        <v>7400</v>
      </c>
      <c r="BQ148" s="3">
        <f t="shared" si="177"/>
        <v>4700</v>
      </c>
      <c r="BR148" s="3">
        <f t="shared" si="178"/>
        <v>5300</v>
      </c>
      <c r="BS148" s="3">
        <f t="shared" si="179"/>
        <v>18600</v>
      </c>
      <c r="BT148" s="15">
        <f t="shared" si="180"/>
        <v>35844</v>
      </c>
      <c r="BU148" s="3">
        <f t="shared" si="181"/>
        <v>10582</v>
      </c>
      <c r="BV148" s="3">
        <f t="shared" si="182"/>
        <v>14402</v>
      </c>
      <c r="BW148" s="3">
        <f t="shared" si="183"/>
        <v>11946</v>
      </c>
      <c r="BX148" s="3">
        <f t="shared" si="184"/>
        <v>7797</v>
      </c>
      <c r="BY148" s="15">
        <f t="shared" si="185"/>
        <v>44630</v>
      </c>
      <c r="BZ148" s="3">
        <f t="shared" si="186"/>
        <v>9242</v>
      </c>
      <c r="CA148" s="3">
        <f t="shared" si="187"/>
        <v>7135</v>
      </c>
      <c r="CB148" s="3">
        <f t="shared" si="188"/>
        <v>8234</v>
      </c>
      <c r="CC148" s="3">
        <f t="shared" si="189"/>
        <v>8622</v>
      </c>
      <c r="CD148" s="15">
        <f t="shared" si="190"/>
        <v>33363</v>
      </c>
      <c r="CE148" s="3">
        <f t="shared" si="191"/>
        <v>3426</v>
      </c>
      <c r="CF148" s="3">
        <f t="shared" si="192"/>
        <v>2563</v>
      </c>
      <c r="CG148" s="3">
        <f t="shared" si="193"/>
        <v>6470</v>
      </c>
      <c r="CH148" s="3">
        <f t="shared" si="194"/>
        <v>1181</v>
      </c>
      <c r="CI148" s="15">
        <f t="shared" si="195"/>
        <v>13640</v>
      </c>
      <c r="CJ148" s="3">
        <f t="shared" si="196"/>
        <v>10850</v>
      </c>
      <c r="CK148" s="3">
        <f t="shared" si="197"/>
        <v>17600</v>
      </c>
      <c r="CL148" s="3">
        <f t="shared" si="198"/>
        <v>21250</v>
      </c>
      <c r="CM148" s="3">
        <f t="shared" si="199"/>
        <v>24839</v>
      </c>
      <c r="CN148" s="15">
        <f t="shared" si="199"/>
        <v>74600</v>
      </c>
      <c r="CO148" s="3">
        <f t="shared" si="200"/>
        <v>14200</v>
      </c>
      <c r="CP148" s="3">
        <f t="shared" si="200"/>
        <v>7100</v>
      </c>
      <c r="CQ148" s="3">
        <f t="shared" si="200"/>
        <v>-700</v>
      </c>
      <c r="CR148" s="3">
        <f t="shared" si="200"/>
        <v>-2639</v>
      </c>
      <c r="CS148" s="15">
        <f t="shared" si="229"/>
        <v>17900</v>
      </c>
      <c r="CT148" s="3">
        <f t="shared" si="201"/>
        <v>5900</v>
      </c>
      <c r="CU148" s="3">
        <f t="shared" si="202"/>
        <v>8500</v>
      </c>
      <c r="CV148" s="3">
        <f t="shared" si="203"/>
        <v>19400</v>
      </c>
      <c r="CW148" s="3">
        <f t="shared" si="204"/>
        <v>16500</v>
      </c>
      <c r="CX148" s="15">
        <f t="shared" si="204"/>
        <v>50100</v>
      </c>
      <c r="CY148" s="3">
        <f t="shared" si="205"/>
        <v>12200</v>
      </c>
      <c r="CZ148" s="3">
        <f t="shared" si="206"/>
        <v>14100</v>
      </c>
      <c r="DA148" s="3">
        <f t="shared" si="207"/>
        <v>5400</v>
      </c>
      <c r="DB148" s="3">
        <f t="shared" si="208"/>
        <v>15700</v>
      </c>
      <c r="DC148" s="15">
        <f t="shared" si="208"/>
        <v>47600</v>
      </c>
      <c r="DD148" s="3">
        <f t="shared" si="209"/>
        <v>9700</v>
      </c>
      <c r="DE148" s="3">
        <f t="shared" si="210"/>
        <v>9000</v>
      </c>
      <c r="DF148" s="3">
        <f t="shared" si="211"/>
        <v>7300</v>
      </c>
      <c r="DG148" s="3">
        <f t="shared" si="212"/>
        <v>-700</v>
      </c>
      <c r="DH148" s="15">
        <f t="shared" si="213"/>
        <v>-486100</v>
      </c>
      <c r="DI148" s="3">
        <f t="shared" si="214"/>
        <v>-11900</v>
      </c>
      <c r="DJ148" s="3">
        <f t="shared" ca="1" si="215"/>
        <v>-2850</v>
      </c>
      <c r="DK148" s="3">
        <f t="shared" si="216"/>
        <v>-127000</v>
      </c>
      <c r="DL148" s="3">
        <f t="shared" si="217"/>
        <v>-135400</v>
      </c>
      <c r="DM148" s="15">
        <f t="shared" ca="1" si="218"/>
        <v>234250</v>
      </c>
      <c r="DN148" s="3">
        <f t="shared" si="219"/>
        <v>-110100</v>
      </c>
      <c r="DO148" s="3">
        <f t="shared" ca="1" si="220"/>
        <v>-124150</v>
      </c>
      <c r="DP148" s="3">
        <f t="shared" si="221"/>
        <v>0</v>
      </c>
      <c r="DQ148" s="3">
        <f t="shared" si="222"/>
        <v>0</v>
      </c>
      <c r="DR148" s="15">
        <f t="shared" ca="1" si="223"/>
        <v>-234250</v>
      </c>
      <c r="DS148" s="3">
        <f t="shared" si="224"/>
        <v>0</v>
      </c>
      <c r="DT148" s="3">
        <f t="shared" si="225"/>
        <v>0</v>
      </c>
      <c r="DU148" s="3">
        <f t="shared" si="226"/>
        <v>0</v>
      </c>
      <c r="DV148" s="3">
        <f t="shared" si="227"/>
        <v>0</v>
      </c>
      <c r="DW148" s="15">
        <f t="shared" si="228"/>
        <v>0</v>
      </c>
    </row>
    <row r="149" spans="1:127">
      <c r="C149" s="2"/>
      <c r="H149" s="7" t="s">
        <v>110</v>
      </c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3"/>
      <c r="CP149" s="3"/>
      <c r="CQ149" s="3"/>
      <c r="CR149" s="3"/>
      <c r="CS149" s="15"/>
      <c r="CT149" s="3"/>
      <c r="CU149" s="3"/>
      <c r="CV149" s="3"/>
      <c r="CW149" s="3"/>
      <c r="CX149" s="15"/>
      <c r="CY149" s="3"/>
      <c r="CZ149" s="3"/>
      <c r="DA149" s="3"/>
      <c r="DB149" s="3"/>
      <c r="DC149" s="15"/>
      <c r="DD149" s="3"/>
      <c r="DE149" s="3"/>
      <c r="DF149" s="3"/>
      <c r="DG149" s="3"/>
      <c r="DH149" s="15"/>
      <c r="DI149" s="3"/>
      <c r="DJ149" s="3"/>
      <c r="DK149" s="3"/>
      <c r="DL149" s="3"/>
      <c r="DM149" s="15"/>
      <c r="DN149" s="3"/>
      <c r="DO149" s="3"/>
      <c r="DP149" s="3"/>
      <c r="DQ149" s="3"/>
      <c r="DR149" s="15"/>
      <c r="DS149" s="3"/>
      <c r="DT149" s="3"/>
      <c r="DV149" s="3"/>
      <c r="DW149" s="15"/>
    </row>
    <row r="150" spans="1:127">
      <c r="A150" s="44"/>
      <c r="C150" s="2" t="s">
        <v>741</v>
      </c>
      <c r="H150" s="7" t="s">
        <v>110</v>
      </c>
      <c r="I150" s="3"/>
      <c r="J150" s="3">
        <f t="shared" ref="J150:BT150" si="230">+J133-(J136+J137)</f>
        <v>0</v>
      </c>
      <c r="K150" s="106" t="e">
        <f t="shared" si="230"/>
        <v>#VALUE!</v>
      </c>
      <c r="L150" s="15">
        <f t="shared" si="230"/>
        <v>0</v>
      </c>
      <c r="M150" s="3">
        <f t="shared" si="230"/>
        <v>0</v>
      </c>
      <c r="N150" s="3">
        <f t="shared" si="230"/>
        <v>0</v>
      </c>
      <c r="O150" s="3">
        <f t="shared" si="230"/>
        <v>0</v>
      </c>
      <c r="P150" s="3">
        <f t="shared" si="230"/>
        <v>0</v>
      </c>
      <c r="Q150" s="15">
        <f t="shared" si="230"/>
        <v>0</v>
      </c>
      <c r="R150" s="3">
        <f t="shared" si="230"/>
        <v>0</v>
      </c>
      <c r="S150" s="3">
        <f t="shared" si="230"/>
        <v>0</v>
      </c>
      <c r="T150" s="3">
        <f t="shared" si="230"/>
        <v>0</v>
      </c>
      <c r="U150" s="3">
        <f t="shared" si="230"/>
        <v>0</v>
      </c>
      <c r="V150" s="15">
        <f t="shared" si="230"/>
        <v>0</v>
      </c>
      <c r="W150" s="3">
        <f t="shared" si="230"/>
        <v>0</v>
      </c>
      <c r="X150" s="3">
        <f t="shared" si="230"/>
        <v>0</v>
      </c>
      <c r="Y150" s="3">
        <f t="shared" si="230"/>
        <v>0</v>
      </c>
      <c r="Z150" s="3">
        <f t="shared" si="230"/>
        <v>0</v>
      </c>
      <c r="AA150" s="15">
        <f t="shared" si="230"/>
        <v>0</v>
      </c>
      <c r="AB150" s="3">
        <f t="shared" si="230"/>
        <v>0</v>
      </c>
      <c r="AC150" s="3">
        <f t="shared" si="230"/>
        <v>0</v>
      </c>
      <c r="AD150" s="3">
        <f t="shared" si="230"/>
        <v>0</v>
      </c>
      <c r="AE150" s="3">
        <f t="shared" si="230"/>
        <v>0</v>
      </c>
      <c r="AF150" s="15">
        <f t="shared" si="230"/>
        <v>0</v>
      </c>
      <c r="AG150" s="3">
        <f t="shared" si="230"/>
        <v>0</v>
      </c>
      <c r="AH150" s="3">
        <f t="shared" si="230"/>
        <v>0</v>
      </c>
      <c r="AI150" s="3">
        <f t="shared" si="230"/>
        <v>0</v>
      </c>
      <c r="AJ150" s="3">
        <f t="shared" si="230"/>
        <v>0</v>
      </c>
      <c r="AK150" s="15">
        <f t="shared" si="230"/>
        <v>0</v>
      </c>
      <c r="AL150" s="3">
        <f t="shared" si="230"/>
        <v>0</v>
      </c>
      <c r="AM150" s="3">
        <f t="shared" si="230"/>
        <v>0</v>
      </c>
      <c r="AN150" s="3">
        <f t="shared" si="230"/>
        <v>0</v>
      </c>
      <c r="AO150" s="3">
        <f t="shared" si="230"/>
        <v>0</v>
      </c>
      <c r="AP150" s="15">
        <f t="shared" si="230"/>
        <v>0</v>
      </c>
      <c r="AQ150" s="3">
        <f t="shared" si="230"/>
        <v>0</v>
      </c>
      <c r="AR150" s="3">
        <f t="shared" si="230"/>
        <v>0</v>
      </c>
      <c r="AS150" s="3">
        <f t="shared" si="230"/>
        <v>0</v>
      </c>
      <c r="AT150" s="3">
        <f t="shared" si="230"/>
        <v>0</v>
      </c>
      <c r="AU150" s="15">
        <f t="shared" si="230"/>
        <v>0</v>
      </c>
      <c r="AV150" s="3">
        <f t="shared" si="230"/>
        <v>0</v>
      </c>
      <c r="AW150" s="3">
        <f t="shared" si="230"/>
        <v>0</v>
      </c>
      <c r="AX150" s="3">
        <f t="shared" si="230"/>
        <v>0</v>
      </c>
      <c r="AY150" s="3">
        <f t="shared" si="230"/>
        <v>0</v>
      </c>
      <c r="AZ150" s="15">
        <f t="shared" si="230"/>
        <v>-1169300</v>
      </c>
      <c r="BA150" s="3">
        <f t="shared" si="230"/>
        <v>-263300</v>
      </c>
      <c r="BB150" s="3">
        <f t="shared" si="230"/>
        <v>-284000</v>
      </c>
      <c r="BC150" s="3">
        <f t="shared" si="230"/>
        <v>-335500</v>
      </c>
      <c r="BD150" s="3">
        <f t="shared" si="230"/>
        <v>-296700</v>
      </c>
      <c r="BE150" s="15">
        <f t="shared" si="230"/>
        <v>-10200</v>
      </c>
      <c r="BF150" s="3">
        <f t="shared" si="230"/>
        <v>-32100</v>
      </c>
      <c r="BG150" s="3">
        <f t="shared" si="230"/>
        <v>-3600</v>
      </c>
      <c r="BH150" s="3">
        <f t="shared" si="230"/>
        <v>4260</v>
      </c>
      <c r="BI150" s="3">
        <f t="shared" si="230"/>
        <v>-45860</v>
      </c>
      <c r="BJ150" s="15">
        <f t="shared" si="230"/>
        <v>-77300</v>
      </c>
      <c r="BK150" s="3">
        <f t="shared" si="230"/>
        <v>-14700</v>
      </c>
      <c r="BL150" s="3">
        <f t="shared" si="230"/>
        <v>-2300</v>
      </c>
      <c r="BM150" s="3">
        <f t="shared" si="230"/>
        <v>102840</v>
      </c>
      <c r="BN150" s="3">
        <f t="shared" si="230"/>
        <v>151260</v>
      </c>
      <c r="BO150" s="15">
        <f t="shared" si="230"/>
        <v>237119</v>
      </c>
      <c r="BP150" s="3">
        <f t="shared" si="230"/>
        <v>184000</v>
      </c>
      <c r="BQ150" s="3">
        <f t="shared" si="230"/>
        <v>168200</v>
      </c>
      <c r="BR150" s="3">
        <f t="shared" si="230"/>
        <v>78600</v>
      </c>
      <c r="BS150" s="3">
        <f t="shared" si="230"/>
        <v>20300</v>
      </c>
      <c r="BT150" s="15">
        <f t="shared" si="230"/>
        <v>451124</v>
      </c>
      <c r="BU150" s="3">
        <f t="shared" ref="BU150:CH150" si="231">+BU133-(BU136+BU137)</f>
        <v>-2897</v>
      </c>
      <c r="BV150" s="3">
        <f t="shared" si="231"/>
        <v>-8080</v>
      </c>
      <c r="BW150" s="3">
        <f t="shared" si="231"/>
        <v>25969</v>
      </c>
      <c r="BX150" s="3">
        <f t="shared" si="231"/>
        <v>17595</v>
      </c>
      <c r="BY150" s="15">
        <f t="shared" si="231"/>
        <v>32562</v>
      </c>
      <c r="BZ150" s="3">
        <f t="shared" si="231"/>
        <v>11231</v>
      </c>
      <c r="CA150" s="3">
        <f t="shared" si="231"/>
        <v>4718</v>
      </c>
      <c r="CB150" s="3">
        <f t="shared" si="231"/>
        <v>2575</v>
      </c>
      <c r="CC150" s="3">
        <f t="shared" si="231"/>
        <v>-5728</v>
      </c>
      <c r="CD150" s="15">
        <f t="shared" si="231"/>
        <v>12778</v>
      </c>
      <c r="CE150" s="3">
        <f t="shared" si="231"/>
        <v>-1319</v>
      </c>
      <c r="CF150" s="3">
        <f t="shared" si="231"/>
        <v>-12638</v>
      </c>
      <c r="CG150" s="3">
        <f t="shared" si="231"/>
        <v>-4959</v>
      </c>
      <c r="CH150" s="3">
        <f t="shared" si="231"/>
        <v>-17867</v>
      </c>
      <c r="CI150" s="15">
        <f>+CI133-(CI136+CI137)</f>
        <v>-36683</v>
      </c>
      <c r="CJ150" s="3">
        <f>+CJ133-(CJ136+CJ137)</f>
        <v>26685</v>
      </c>
      <c r="CK150" s="3">
        <f>+CK133-(CK136+CK137)</f>
        <v>36000</v>
      </c>
      <c r="CL150" s="3">
        <f>+CL133-(CL136+CL137)</f>
        <v>49715</v>
      </c>
      <c r="CM150" s="3">
        <f>+CM133-(CM136+CM137)</f>
        <v>51200</v>
      </c>
      <c r="CN150" s="15">
        <f t="shared" ref="CN150:DC150" si="232">+CN133-(CN136+CN137)</f>
        <v>163600</v>
      </c>
      <c r="CO150" s="3">
        <f t="shared" si="232"/>
        <v>41100</v>
      </c>
      <c r="CP150" s="3">
        <f t="shared" si="232"/>
        <v>55900</v>
      </c>
      <c r="CQ150" s="3">
        <f t="shared" si="232"/>
        <v>17900</v>
      </c>
      <c r="CR150" s="3">
        <f t="shared" si="232"/>
        <v>-12100</v>
      </c>
      <c r="CS150" s="15">
        <f t="shared" si="232"/>
        <v>103000</v>
      </c>
      <c r="CT150" s="3">
        <f t="shared" si="232"/>
        <v>6200</v>
      </c>
      <c r="CU150" s="3">
        <f t="shared" si="232"/>
        <v>-7400</v>
      </c>
      <c r="CV150" s="3">
        <f t="shared" si="232"/>
        <v>10300</v>
      </c>
      <c r="CW150" s="3">
        <f t="shared" si="232"/>
        <v>-700</v>
      </c>
      <c r="CX150" s="15">
        <f t="shared" si="232"/>
        <v>8000</v>
      </c>
      <c r="CY150" s="3">
        <f t="shared" si="232"/>
        <v>-1200</v>
      </c>
      <c r="CZ150" s="3">
        <f t="shared" si="232"/>
        <v>-21000</v>
      </c>
      <c r="DA150" s="3">
        <f t="shared" si="232"/>
        <v>-36900</v>
      </c>
      <c r="DB150" s="3">
        <f t="shared" si="232"/>
        <v>10100</v>
      </c>
      <c r="DC150" s="15">
        <f t="shared" si="232"/>
        <v>-49000</v>
      </c>
      <c r="DD150" s="3">
        <f t="shared" ref="DD150:DW150" si="233">+DD133-(DD136+DD137)</f>
        <v>-14200</v>
      </c>
      <c r="DE150" s="3">
        <f t="shared" si="233"/>
        <v>4400</v>
      </c>
      <c r="DF150" s="3">
        <f t="shared" si="233"/>
        <v>-18300</v>
      </c>
      <c r="DG150" s="3">
        <f t="shared" si="233"/>
        <v>-31300</v>
      </c>
      <c r="DH150" s="15">
        <f t="shared" si="233"/>
        <v>1053500</v>
      </c>
      <c r="DI150" s="3">
        <f t="shared" si="233"/>
        <v>-29200</v>
      </c>
      <c r="DJ150" s="3">
        <f t="shared" si="233"/>
        <v>-8506</v>
      </c>
      <c r="DK150" s="3">
        <f t="shared" si="233"/>
        <v>-10201.165788720013</v>
      </c>
      <c r="DL150" s="3">
        <f t="shared" si="233"/>
        <v>49912.992973344371</v>
      </c>
      <c r="DM150" s="15">
        <f t="shared" si="233"/>
        <v>-1110794.1728153755</v>
      </c>
      <c r="DN150" s="3">
        <f t="shared" si="233"/>
        <v>24643.248515145206</v>
      </c>
      <c r="DO150" s="3">
        <f t="shared" si="233"/>
        <v>13888.828287891512</v>
      </c>
      <c r="DP150" s="3">
        <f t="shared" si="233"/>
        <v>9753.1168640926626</v>
      </c>
      <c r="DQ150" s="3">
        <f t="shared" si="233"/>
        <v>15580.69969316294</v>
      </c>
      <c r="DR150" s="15">
        <f t="shared" si="233"/>
        <v>63865.893360292306</v>
      </c>
      <c r="DS150" s="3">
        <f t="shared" si="233"/>
        <v>506.55525396399753</v>
      </c>
      <c r="DT150" s="3">
        <f t="shared" si="233"/>
        <v>-6.5449557909159921</v>
      </c>
      <c r="DU150" s="3">
        <f t="shared" si="233"/>
        <v>8625.7296361366025</v>
      </c>
      <c r="DV150" s="3">
        <f t="shared" si="233"/>
        <v>1015.4295888907509</v>
      </c>
      <c r="DW150" s="15">
        <f t="shared" si="233"/>
        <v>10141.169523200253</v>
      </c>
    </row>
    <row r="151" spans="1:127">
      <c r="A151" s="44"/>
      <c r="C151" s="2" t="s">
        <v>855</v>
      </c>
      <c r="H151" s="7" t="s">
        <v>110</v>
      </c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>
        <f t="shared" ref="BY151:CR151" si="234">+BY146+BY145</f>
        <v>-125800</v>
      </c>
      <c r="BZ151" s="3">
        <f t="shared" si="234"/>
        <v>-13700</v>
      </c>
      <c r="CA151" s="3">
        <f t="shared" si="234"/>
        <v>-8200</v>
      </c>
      <c r="CB151" s="3">
        <f t="shared" si="234"/>
        <v>-900</v>
      </c>
      <c r="CC151" s="3">
        <f t="shared" si="234"/>
        <v>12100</v>
      </c>
      <c r="CD151" s="15">
        <f t="shared" si="234"/>
        <v>-10700</v>
      </c>
      <c r="CE151" s="3">
        <f t="shared" si="234"/>
        <v>-2900</v>
      </c>
      <c r="CF151" s="3">
        <f t="shared" si="234"/>
        <v>-1700</v>
      </c>
      <c r="CG151" s="3">
        <f t="shared" si="234"/>
        <v>-5000</v>
      </c>
      <c r="CH151" s="3">
        <f t="shared" si="234"/>
        <v>-2700</v>
      </c>
      <c r="CI151" s="15">
        <f t="shared" si="234"/>
        <v>-12300</v>
      </c>
      <c r="CJ151" s="3">
        <f t="shared" si="234"/>
        <v>6500</v>
      </c>
      <c r="CK151" s="3">
        <f t="shared" si="234"/>
        <v>10200</v>
      </c>
      <c r="CL151" s="3">
        <f t="shared" si="234"/>
        <v>14000</v>
      </c>
      <c r="CM151" s="3">
        <f t="shared" si="234"/>
        <v>8600</v>
      </c>
      <c r="CN151" s="15">
        <f t="shared" si="234"/>
        <v>39300</v>
      </c>
      <c r="CO151" s="3">
        <f t="shared" si="234"/>
        <v>13500</v>
      </c>
      <c r="CP151" s="3">
        <f t="shared" si="234"/>
        <v>11000</v>
      </c>
      <c r="CQ151" s="3">
        <f t="shared" si="234"/>
        <v>4600</v>
      </c>
      <c r="CR151" s="3">
        <f t="shared" si="234"/>
        <v>-9400</v>
      </c>
      <c r="CS151" s="15">
        <f>+CS146+CS145</f>
        <v>19700</v>
      </c>
      <c r="CT151" s="3">
        <f t="shared" ref="CT151:DC151" si="235">+CT146+CT145</f>
        <v>2700</v>
      </c>
      <c r="CU151" s="3">
        <f t="shared" si="235"/>
        <v>-16900</v>
      </c>
      <c r="CV151" s="3">
        <f t="shared" si="235"/>
        <v>-19100</v>
      </c>
      <c r="CW151" s="3">
        <f t="shared" si="235"/>
        <v>-21500</v>
      </c>
      <c r="CX151" s="15">
        <f t="shared" si="235"/>
        <v>-54800</v>
      </c>
      <c r="CY151" s="3">
        <f t="shared" si="235"/>
        <v>-26500</v>
      </c>
      <c r="CZ151" s="3">
        <f t="shared" si="235"/>
        <v>-10900</v>
      </c>
      <c r="DA151" s="3">
        <f t="shared" si="235"/>
        <v>-6900</v>
      </c>
      <c r="DB151" s="3">
        <f t="shared" si="235"/>
        <v>9700</v>
      </c>
      <c r="DC151" s="15">
        <f t="shared" si="235"/>
        <v>-34600</v>
      </c>
      <c r="DD151" s="3">
        <f t="shared" ref="DD151:DW151" si="236">+DD146+DD145</f>
        <v>-39300</v>
      </c>
      <c r="DE151" s="3">
        <f t="shared" si="236"/>
        <v>-35000</v>
      </c>
      <c r="DF151" s="3">
        <f t="shared" si="236"/>
        <v>-41800</v>
      </c>
      <c r="DG151" s="3">
        <f t="shared" si="236"/>
        <v>-46700</v>
      </c>
      <c r="DH151" s="15">
        <f t="shared" si="236"/>
        <v>-694700</v>
      </c>
      <c r="DI151" s="3">
        <f t="shared" si="236"/>
        <v>13800</v>
      </c>
      <c r="DJ151" s="3">
        <f t="shared" si="236"/>
        <v>9300</v>
      </c>
      <c r="DK151" s="3">
        <f t="shared" si="236"/>
        <v>3531.7083333333285</v>
      </c>
      <c r="DL151" s="3">
        <f t="shared" si="236"/>
        <v>-1640.446180555562</v>
      </c>
      <c r="DM151" s="15">
        <f t="shared" si="236"/>
        <v>556891.26215277775</v>
      </c>
      <c r="DN151" s="3">
        <f t="shared" si="236"/>
        <v>-6509.5942563657445</v>
      </c>
      <c r="DO151" s="3">
        <f t="shared" si="236"/>
        <v>-11730.027829017185</v>
      </c>
      <c r="DP151" s="3">
        <f t="shared" si="236"/>
        <v>-8297.9850028081273</v>
      </c>
      <c r="DQ151" s="3">
        <f t="shared" si="236"/>
        <v>-8577.2356276911305</v>
      </c>
      <c r="DR151" s="15">
        <f t="shared" si="236"/>
        <v>-35114.842715882172</v>
      </c>
      <c r="DS151" s="3">
        <f t="shared" si="236"/>
        <v>1780.1491901293339</v>
      </c>
      <c r="DT151" s="3">
        <f t="shared" si="236"/>
        <v>1914.309640540625</v>
      </c>
      <c r="DU151" s="3">
        <f t="shared" si="236"/>
        <v>2042.8800721847801</v>
      </c>
      <c r="DV151" s="3">
        <f t="shared" si="236"/>
        <v>2166.0934025104216</v>
      </c>
      <c r="DW151" s="15">
        <f t="shared" si="236"/>
        <v>7903.4323053651606</v>
      </c>
    </row>
    <row r="152" spans="1:127">
      <c r="B152" s="2"/>
      <c r="C152" s="2"/>
      <c r="H152" s="7" t="s">
        <v>110</v>
      </c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3"/>
      <c r="CP152" s="3"/>
      <c r="CQ152" s="3"/>
      <c r="CR152" s="3"/>
      <c r="CS152" s="15"/>
      <c r="CT152" s="3"/>
      <c r="CU152" s="3"/>
      <c r="CV152" s="3"/>
      <c r="CW152" s="3"/>
      <c r="CX152" s="15"/>
      <c r="CY152" s="3"/>
      <c r="CZ152" s="3"/>
      <c r="DA152" s="3"/>
      <c r="DB152" s="3"/>
      <c r="DC152" s="15"/>
      <c r="DD152" s="3"/>
      <c r="DE152" s="3"/>
      <c r="DF152" s="3"/>
      <c r="DG152" s="3"/>
      <c r="DH152" s="15"/>
      <c r="DI152" s="3"/>
      <c r="DJ152" s="3"/>
      <c r="DK152" s="3"/>
      <c r="DL152" s="3"/>
      <c r="DM152" s="15"/>
      <c r="DN152" s="3"/>
      <c r="DO152" s="3"/>
      <c r="DP152" s="3"/>
      <c r="DQ152" s="3"/>
      <c r="DR152" s="15"/>
      <c r="DS152" s="3"/>
      <c r="DT152" s="3"/>
      <c r="DV152" s="3"/>
      <c r="DW152" s="15"/>
    </row>
    <row r="153" spans="1:127">
      <c r="B153" s="7" t="s">
        <v>322</v>
      </c>
      <c r="C153" s="2"/>
      <c r="H153" s="7" t="s">
        <v>110</v>
      </c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>
        <f t="shared" ref="BY153:DD153" si="237">+BY85-BT85</f>
        <v>3286</v>
      </c>
      <c r="BZ153" s="3">
        <f t="shared" si="237"/>
        <v>-11301</v>
      </c>
      <c r="CA153" s="3">
        <f t="shared" si="237"/>
        <v>57548</v>
      </c>
      <c r="CB153" s="3">
        <f t="shared" si="237"/>
        <v>9601</v>
      </c>
      <c r="CC153" s="3">
        <f t="shared" si="237"/>
        <v>-45364</v>
      </c>
      <c r="CD153" s="15">
        <f t="shared" si="237"/>
        <v>10484</v>
      </c>
      <c r="CE153" s="3">
        <f t="shared" si="237"/>
        <v>27197</v>
      </c>
      <c r="CF153" s="3">
        <f t="shared" si="237"/>
        <v>-50166</v>
      </c>
      <c r="CG153" s="3">
        <f t="shared" si="237"/>
        <v>8252</v>
      </c>
      <c r="CH153" s="3">
        <f t="shared" si="237"/>
        <v>44448</v>
      </c>
      <c r="CI153" s="15">
        <f t="shared" si="237"/>
        <v>29731</v>
      </c>
      <c r="CJ153" s="3">
        <f t="shared" si="237"/>
        <v>-5088</v>
      </c>
      <c r="CK153" s="3">
        <f t="shared" si="237"/>
        <v>-32304</v>
      </c>
      <c r="CL153" s="3">
        <f t="shared" si="237"/>
        <v>-4212</v>
      </c>
      <c r="CM153" s="3">
        <f t="shared" si="237"/>
        <v>4324</v>
      </c>
      <c r="CN153" s="15">
        <f t="shared" si="237"/>
        <v>-37280</v>
      </c>
      <c r="CO153" s="3">
        <f t="shared" si="237"/>
        <v>-15157</v>
      </c>
      <c r="CP153" s="3">
        <f t="shared" si="237"/>
        <v>17203</v>
      </c>
      <c r="CQ153" s="3">
        <f t="shared" si="237"/>
        <v>-15565</v>
      </c>
      <c r="CR153" s="3">
        <f t="shared" si="237"/>
        <v>-4462</v>
      </c>
      <c r="CS153" s="15">
        <f t="shared" si="237"/>
        <v>-17981</v>
      </c>
      <c r="CT153" s="3">
        <f t="shared" si="237"/>
        <v>-37830</v>
      </c>
      <c r="CU153" s="3">
        <f t="shared" si="237"/>
        <v>-35739</v>
      </c>
      <c r="CV153" s="3">
        <f t="shared" si="237"/>
        <v>-27952</v>
      </c>
      <c r="CW153" s="3">
        <f t="shared" si="237"/>
        <v>-78607</v>
      </c>
      <c r="CX153" s="15">
        <f t="shared" si="237"/>
        <v>-180128</v>
      </c>
      <c r="CY153" s="3">
        <f t="shared" si="237"/>
        <v>25755</v>
      </c>
      <c r="CZ153" s="3">
        <f t="shared" si="237"/>
        <v>37233</v>
      </c>
      <c r="DA153" s="3">
        <f t="shared" si="237"/>
        <v>35377</v>
      </c>
      <c r="DB153" s="3">
        <f t="shared" si="237"/>
        <v>45588</v>
      </c>
      <c r="DC153" s="15">
        <f t="shared" si="237"/>
        <v>143953</v>
      </c>
      <c r="DD153" s="3">
        <f t="shared" si="237"/>
        <v>63896</v>
      </c>
      <c r="DE153" s="3">
        <f t="shared" ref="DE153:DW153" si="238">+DE85-CZ85</f>
        <v>59127</v>
      </c>
      <c r="DF153" s="3">
        <f t="shared" si="238"/>
        <v>33808</v>
      </c>
      <c r="DG153" s="3">
        <f t="shared" si="238"/>
        <v>4883</v>
      </c>
      <c r="DH153" s="15">
        <f t="shared" si="238"/>
        <v>161714</v>
      </c>
      <c r="DI153" s="3">
        <f t="shared" si="238"/>
        <v>-20992</v>
      </c>
      <c r="DJ153" s="3">
        <f t="shared" si="238"/>
        <v>-15829</v>
      </c>
      <c r="DK153" s="3">
        <f t="shared" si="238"/>
        <v>18221.110736107803</v>
      </c>
      <c r="DL153" s="3">
        <f t="shared" si="238"/>
        <v>44685.173430855386</v>
      </c>
      <c r="DM153" s="15">
        <f t="shared" si="238"/>
        <v>26085.284166963189</v>
      </c>
      <c r="DN153" s="3">
        <f t="shared" si="238"/>
        <v>12290.333361216355</v>
      </c>
      <c r="DO153" s="3">
        <f t="shared" si="238"/>
        <v>10491.812017609365</v>
      </c>
      <c r="DP153" s="3">
        <f t="shared" si="238"/>
        <v>-8803.0755671072984</v>
      </c>
      <c r="DQ153" s="3">
        <f t="shared" si="238"/>
        <v>-5939.1937692770734</v>
      </c>
      <c r="DR153" s="15">
        <f t="shared" si="238"/>
        <v>8039.8760424413485</v>
      </c>
      <c r="DS153" s="3">
        <f t="shared" si="238"/>
        <v>12529.359042420285</v>
      </c>
      <c r="DT153" s="3">
        <f t="shared" si="238"/>
        <v>12586.718144392129</v>
      </c>
      <c r="DU153" s="3">
        <f t="shared" si="238"/>
        <v>4726.6700869747438</v>
      </c>
      <c r="DV153" s="3">
        <f t="shared" si="238"/>
        <v>-2219.5908268387429</v>
      </c>
      <c r="DW153" s="15">
        <f t="shared" si="238"/>
        <v>27623.156446948415</v>
      </c>
    </row>
    <row r="154" spans="1:127">
      <c r="B154" s="7" t="s">
        <v>419</v>
      </c>
      <c r="C154" s="2"/>
      <c r="H154" s="7" t="s">
        <v>110</v>
      </c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>
        <f t="shared" ref="BY154:DD154" si="239">+BY93-BT93</f>
        <v>55684</v>
      </c>
      <c r="BZ154" s="3">
        <f t="shared" si="239"/>
        <v>-6905</v>
      </c>
      <c r="CA154" s="3">
        <f t="shared" si="239"/>
        <v>54032</v>
      </c>
      <c r="CB154" s="3">
        <f t="shared" si="239"/>
        <v>-177</v>
      </c>
      <c r="CC154" s="3">
        <f t="shared" si="239"/>
        <v>-47769</v>
      </c>
      <c r="CD154" s="15">
        <f t="shared" si="239"/>
        <v>-819</v>
      </c>
      <c r="CE154" s="3">
        <f t="shared" si="239"/>
        <v>29696</v>
      </c>
      <c r="CF154" s="3">
        <f t="shared" si="239"/>
        <v>-44833</v>
      </c>
      <c r="CG154" s="3">
        <f t="shared" si="239"/>
        <v>10583</v>
      </c>
      <c r="CH154" s="3">
        <f t="shared" si="239"/>
        <v>46174</v>
      </c>
      <c r="CI154" s="15">
        <f t="shared" si="239"/>
        <v>41620</v>
      </c>
      <c r="CJ154" s="3">
        <f t="shared" si="239"/>
        <v>-5441</v>
      </c>
      <c r="CK154" s="3">
        <f t="shared" si="239"/>
        <v>-40844</v>
      </c>
      <c r="CL154" s="3">
        <f t="shared" si="239"/>
        <v>1427</v>
      </c>
      <c r="CM154" s="3">
        <f t="shared" si="239"/>
        <v>9558</v>
      </c>
      <c r="CN154" s="15">
        <f t="shared" si="239"/>
        <v>-35300</v>
      </c>
      <c r="CO154" s="3">
        <f t="shared" si="239"/>
        <v>-12330</v>
      </c>
      <c r="CP154" s="3">
        <f t="shared" si="239"/>
        <v>28516</v>
      </c>
      <c r="CQ154" s="3">
        <f t="shared" si="239"/>
        <v>-11856</v>
      </c>
      <c r="CR154" s="3">
        <f t="shared" si="239"/>
        <v>-12939</v>
      </c>
      <c r="CS154" s="15">
        <f t="shared" si="239"/>
        <v>-8609</v>
      </c>
      <c r="CT154" s="3">
        <f t="shared" si="239"/>
        <v>-40010</v>
      </c>
      <c r="CU154" s="3">
        <f t="shared" si="239"/>
        <v>-37700</v>
      </c>
      <c r="CV154" s="3">
        <f t="shared" si="239"/>
        <v>-30869</v>
      </c>
      <c r="CW154" s="3">
        <f t="shared" si="239"/>
        <v>-80587</v>
      </c>
      <c r="CX154" s="15">
        <f t="shared" si="239"/>
        <v>-189166</v>
      </c>
      <c r="CY154" s="3">
        <f t="shared" si="239"/>
        <v>28137</v>
      </c>
      <c r="CZ154" s="3">
        <f t="shared" si="239"/>
        <v>20363</v>
      </c>
      <c r="DA154" s="3">
        <f t="shared" si="239"/>
        <v>33901</v>
      </c>
      <c r="DB154" s="3">
        <f t="shared" si="239"/>
        <v>51737</v>
      </c>
      <c r="DC154" s="15">
        <f t="shared" si="239"/>
        <v>134138</v>
      </c>
      <c r="DD154" s="3">
        <f t="shared" si="239"/>
        <v>54681</v>
      </c>
      <c r="DE154" s="3">
        <f t="shared" ref="DE154:DW154" si="240">+DE93-CZ93</f>
        <v>73921</v>
      </c>
      <c r="DF154" s="3">
        <f t="shared" si="240"/>
        <v>40186</v>
      </c>
      <c r="DG154" s="3">
        <f t="shared" si="240"/>
        <v>2754</v>
      </c>
      <c r="DH154" s="15">
        <f t="shared" si="240"/>
        <v>171542</v>
      </c>
      <c r="DI154" s="3">
        <f t="shared" si="240"/>
        <v>-13446</v>
      </c>
      <c r="DJ154" s="3">
        <f t="shared" si="240"/>
        <v>-13212</v>
      </c>
      <c r="DK154" s="3">
        <f t="shared" si="240"/>
        <v>11251.389736107783</v>
      </c>
      <c r="DL154" s="3">
        <f t="shared" si="240"/>
        <v>44871.065838087845</v>
      </c>
      <c r="DM154" s="15">
        <f t="shared" si="240"/>
        <v>29464.455574195599</v>
      </c>
      <c r="DN154" s="3">
        <f t="shared" si="240"/>
        <v>9954.8626312537235</v>
      </c>
      <c r="DO154" s="3">
        <f t="shared" si="240"/>
        <v>9498.5624414696358</v>
      </c>
      <c r="DP154" s="3">
        <f t="shared" si="240"/>
        <v>-8818.1452916263952</v>
      </c>
      <c r="DQ154" s="3">
        <f t="shared" si="240"/>
        <v>-5865.5526386740967</v>
      </c>
      <c r="DR154" s="15">
        <f t="shared" si="240"/>
        <v>4769.7271424229257</v>
      </c>
      <c r="DS154" s="3">
        <f t="shared" si="240"/>
        <v>12665.120746543864</v>
      </c>
      <c r="DT154" s="3">
        <f t="shared" si="240"/>
        <v>12716.959477688244</v>
      </c>
      <c r="DU154" s="3">
        <f t="shared" si="240"/>
        <v>4860.4633069145493</v>
      </c>
      <c r="DV154" s="3">
        <f t="shared" si="240"/>
        <v>-2093.3477361175173</v>
      </c>
      <c r="DW154" s="15">
        <f t="shared" si="240"/>
        <v>28149.195795029169</v>
      </c>
    </row>
    <row r="155" spans="1:127">
      <c r="B155" s="7" t="s">
        <v>323</v>
      </c>
      <c r="C155" s="2"/>
      <c r="H155" s="7" t="s">
        <v>110</v>
      </c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>
        <f t="shared" ref="BY155:DD155" si="241">+BY96-BT96</f>
        <v>22908</v>
      </c>
      <c r="BZ155" s="3">
        <f t="shared" si="241"/>
        <v>-5225</v>
      </c>
      <c r="CA155" s="3">
        <f t="shared" si="241"/>
        <v>30253</v>
      </c>
      <c r="CB155" s="3">
        <f t="shared" si="241"/>
        <v>-391</v>
      </c>
      <c r="CC155" s="3">
        <f t="shared" si="241"/>
        <v>-28933</v>
      </c>
      <c r="CD155" s="15">
        <f t="shared" si="241"/>
        <v>-4296</v>
      </c>
      <c r="CE155" s="3">
        <f t="shared" si="241"/>
        <v>16596</v>
      </c>
      <c r="CF155" s="3">
        <f t="shared" si="241"/>
        <v>-27325</v>
      </c>
      <c r="CG155" s="3">
        <f t="shared" si="241"/>
        <v>-38632</v>
      </c>
      <c r="CH155" s="3">
        <f t="shared" si="241"/>
        <v>22788</v>
      </c>
      <c r="CI155" s="15">
        <f t="shared" si="241"/>
        <v>-26573</v>
      </c>
      <c r="CJ155" s="3">
        <f t="shared" si="241"/>
        <v>5550</v>
      </c>
      <c r="CK155" s="3">
        <f t="shared" si="241"/>
        <v>-18684</v>
      </c>
      <c r="CL155" s="3">
        <f t="shared" si="241"/>
        <v>34998</v>
      </c>
      <c r="CM155" s="3">
        <f t="shared" si="241"/>
        <v>9857</v>
      </c>
      <c r="CN155" s="15">
        <f t="shared" si="241"/>
        <v>31721</v>
      </c>
      <c r="CO155" s="3">
        <f t="shared" si="241"/>
        <v>-6289</v>
      </c>
      <c r="CP155" s="3">
        <f t="shared" si="241"/>
        <v>20805</v>
      </c>
      <c r="CQ155" s="3">
        <f t="shared" si="241"/>
        <v>-827</v>
      </c>
      <c r="CR155" s="3">
        <f t="shared" si="241"/>
        <v>-44593</v>
      </c>
      <c r="CS155" s="15">
        <f t="shared" si="241"/>
        <v>-30904</v>
      </c>
      <c r="CT155" s="3">
        <f t="shared" si="241"/>
        <v>-21628</v>
      </c>
      <c r="CU155" s="3">
        <f t="shared" si="241"/>
        <v>-19250</v>
      </c>
      <c r="CV155" s="3">
        <f t="shared" si="241"/>
        <v>-7446</v>
      </c>
      <c r="CW155" s="3">
        <f t="shared" si="241"/>
        <v>-6312</v>
      </c>
      <c r="CX155" s="15">
        <f t="shared" si="241"/>
        <v>-54636</v>
      </c>
      <c r="CY155" s="3">
        <f t="shared" si="241"/>
        <v>32403</v>
      </c>
      <c r="CZ155" s="3">
        <f t="shared" si="241"/>
        <v>25210</v>
      </c>
      <c r="DA155" s="3">
        <f t="shared" si="241"/>
        <v>52985</v>
      </c>
      <c r="DB155" s="3">
        <f t="shared" si="241"/>
        <v>27687</v>
      </c>
      <c r="DC155" s="15">
        <f t="shared" si="241"/>
        <v>138285</v>
      </c>
      <c r="DD155" s="3">
        <f t="shared" si="241"/>
        <v>38070</v>
      </c>
      <c r="DE155" s="3">
        <f t="shared" ref="DE155:DW155" si="242">+DE96-CZ96</f>
        <v>50202</v>
      </c>
      <c r="DF155" s="3">
        <f t="shared" si="242"/>
        <v>8705</v>
      </c>
      <c r="DG155" s="3">
        <f t="shared" si="242"/>
        <v>7183</v>
      </c>
      <c r="DH155" s="15">
        <f t="shared" si="242"/>
        <v>104160</v>
      </c>
      <c r="DI155" s="3">
        <f t="shared" si="242"/>
        <v>-16915</v>
      </c>
      <c r="DJ155" s="3">
        <f t="shared" si="242"/>
        <v>-14581</v>
      </c>
      <c r="DK155" s="3">
        <f t="shared" si="242"/>
        <v>10357.672815275437</v>
      </c>
      <c r="DL155" s="3">
        <f t="shared" si="242"/>
        <v>41676.346086661491</v>
      </c>
      <c r="DM155" s="15">
        <f t="shared" si="242"/>
        <v>20538.018901936943</v>
      </c>
      <c r="DN155" s="3">
        <f t="shared" si="242"/>
        <v>15321.603841877601</v>
      </c>
      <c r="DO155" s="3">
        <f t="shared" si="242"/>
        <v>14538.993709028757</v>
      </c>
      <c r="DP155" s="3">
        <f t="shared" si="242"/>
        <v>-6172.7017041384825</v>
      </c>
      <c r="DQ155" s="3">
        <f t="shared" si="242"/>
        <v>-4105.8868470718589</v>
      </c>
      <c r="DR155" s="15">
        <f t="shared" si="242"/>
        <v>19582.008999696001</v>
      </c>
      <c r="DS155" s="3">
        <f t="shared" si="242"/>
        <v>8865.5845225807279</v>
      </c>
      <c r="DT155" s="3">
        <f t="shared" si="242"/>
        <v>8901.871634381765</v>
      </c>
      <c r="DU155" s="3">
        <f t="shared" si="242"/>
        <v>3402.3243148401962</v>
      </c>
      <c r="DV155" s="3">
        <f t="shared" si="242"/>
        <v>-1465.3434152822592</v>
      </c>
      <c r="DW155" s="15">
        <f t="shared" si="242"/>
        <v>19704.437056520488</v>
      </c>
    </row>
    <row r="156" spans="1:127">
      <c r="B156" s="7" t="s">
        <v>499</v>
      </c>
      <c r="H156" s="7" t="s">
        <v>110</v>
      </c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>
        <f t="shared" ref="BY156:DD156" si="243">+BY89-BT89</f>
        <v>-122514</v>
      </c>
      <c r="BZ156" s="3">
        <f t="shared" si="243"/>
        <v>-25001</v>
      </c>
      <c r="CA156" s="3">
        <f t="shared" si="243"/>
        <v>49348</v>
      </c>
      <c r="CB156" s="3">
        <f t="shared" si="243"/>
        <v>8701</v>
      </c>
      <c r="CC156" s="3">
        <f t="shared" si="243"/>
        <v>-33264</v>
      </c>
      <c r="CD156" s="15">
        <f t="shared" si="243"/>
        <v>-216</v>
      </c>
      <c r="CE156" s="3">
        <f t="shared" si="243"/>
        <v>24297</v>
      </c>
      <c r="CF156" s="3">
        <f t="shared" si="243"/>
        <v>-51866</v>
      </c>
      <c r="CG156" s="3">
        <f t="shared" si="243"/>
        <v>3252</v>
      </c>
      <c r="CH156" s="3">
        <f t="shared" si="243"/>
        <v>41748</v>
      </c>
      <c r="CI156" s="15">
        <f t="shared" si="243"/>
        <v>17431</v>
      </c>
      <c r="CJ156" s="3">
        <f t="shared" si="243"/>
        <v>1412</v>
      </c>
      <c r="CK156" s="3">
        <f t="shared" si="243"/>
        <v>-22104</v>
      </c>
      <c r="CL156" s="3">
        <f t="shared" si="243"/>
        <v>9788</v>
      </c>
      <c r="CM156" s="3">
        <f t="shared" si="243"/>
        <v>12924</v>
      </c>
      <c r="CN156" s="15">
        <f t="shared" si="243"/>
        <v>2020</v>
      </c>
      <c r="CO156" s="3">
        <f t="shared" si="243"/>
        <v>-1657</v>
      </c>
      <c r="CP156" s="3">
        <f t="shared" si="243"/>
        <v>28203</v>
      </c>
      <c r="CQ156" s="3">
        <f t="shared" si="243"/>
        <v>-10965</v>
      </c>
      <c r="CR156" s="3">
        <f t="shared" si="243"/>
        <v>-13862</v>
      </c>
      <c r="CS156" s="15">
        <f t="shared" si="243"/>
        <v>1719</v>
      </c>
      <c r="CT156" s="3">
        <f t="shared" si="243"/>
        <v>-35130</v>
      </c>
      <c r="CU156" s="3">
        <f t="shared" si="243"/>
        <v>-52639</v>
      </c>
      <c r="CV156" s="3">
        <f t="shared" si="243"/>
        <v>-47052</v>
      </c>
      <c r="CW156" s="3">
        <f t="shared" si="243"/>
        <v>-100107</v>
      </c>
      <c r="CX156" s="15">
        <f t="shared" si="243"/>
        <v>-234928</v>
      </c>
      <c r="CY156" s="3">
        <f t="shared" si="243"/>
        <v>-745</v>
      </c>
      <c r="CZ156" s="3">
        <f t="shared" si="243"/>
        <v>26333</v>
      </c>
      <c r="DA156" s="3">
        <f t="shared" si="243"/>
        <v>28477</v>
      </c>
      <c r="DB156" s="3">
        <f t="shared" si="243"/>
        <v>55288</v>
      </c>
      <c r="DC156" s="15">
        <f t="shared" si="243"/>
        <v>109353</v>
      </c>
      <c r="DD156" s="3">
        <f t="shared" si="243"/>
        <v>24596</v>
      </c>
      <c r="DE156" s="3">
        <f t="shared" ref="DE156:DW156" si="244">+DE89-CZ89</f>
        <v>24127</v>
      </c>
      <c r="DF156" s="3">
        <f t="shared" si="244"/>
        <v>-8031</v>
      </c>
      <c r="DG156" s="3">
        <f t="shared" si="244"/>
        <v>-41817</v>
      </c>
      <c r="DH156" s="15">
        <f t="shared" si="244"/>
        <v>-1086</v>
      </c>
      <c r="DI156" s="3">
        <f t="shared" si="244"/>
        <v>-7192</v>
      </c>
      <c r="DJ156" s="3">
        <f t="shared" si="244"/>
        <v>-6529</v>
      </c>
      <c r="DK156" s="3">
        <f t="shared" si="244"/>
        <v>21791.819069441117</v>
      </c>
      <c r="DL156" s="3">
        <f t="shared" si="244"/>
        <v>43044.727250299824</v>
      </c>
      <c r="DM156" s="15">
        <f t="shared" si="244"/>
        <v>51076.546319740824</v>
      </c>
      <c r="DN156" s="3">
        <f t="shared" si="244"/>
        <v>5780.7391048506252</v>
      </c>
      <c r="DO156" s="3">
        <f t="shared" si="244"/>
        <v>-1238.2158114078338</v>
      </c>
      <c r="DP156" s="3">
        <f t="shared" si="244"/>
        <v>-17101.060569915397</v>
      </c>
      <c r="DQ156" s="3">
        <f t="shared" si="244"/>
        <v>-14516.429396968218</v>
      </c>
      <c r="DR156" s="15">
        <f t="shared" si="244"/>
        <v>-27074.966673440766</v>
      </c>
      <c r="DS156" s="3">
        <f t="shared" si="244"/>
        <v>14309.50823254959</v>
      </c>
      <c r="DT156" s="3">
        <f t="shared" si="244"/>
        <v>14501.027784932754</v>
      </c>
      <c r="DU156" s="3">
        <f t="shared" si="244"/>
        <v>6769.5501591595239</v>
      </c>
      <c r="DV156" s="3">
        <f t="shared" si="244"/>
        <v>-53.497424328292254</v>
      </c>
      <c r="DW156" s="15">
        <f t="shared" si="244"/>
        <v>35526.58875231375</v>
      </c>
    </row>
    <row r="157" spans="1:127">
      <c r="H157" s="7" t="s">
        <v>110</v>
      </c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3"/>
      <c r="CP157" s="3"/>
      <c r="CQ157" s="3"/>
      <c r="CR157" s="3"/>
      <c r="CS157" s="15"/>
      <c r="CT157" s="3"/>
      <c r="CU157" s="3"/>
      <c r="CV157" s="3"/>
      <c r="CW157" s="3"/>
      <c r="CX157" s="15"/>
      <c r="CY157" s="3"/>
      <c r="CZ157" s="3"/>
      <c r="DA157" s="3"/>
      <c r="DB157" s="3"/>
      <c r="DC157" s="15"/>
      <c r="DD157" s="3"/>
      <c r="DE157" s="3"/>
      <c r="DF157" s="3"/>
      <c r="DG157" s="3"/>
      <c r="DH157" s="15"/>
      <c r="DI157" s="3"/>
      <c r="DJ157" s="3"/>
      <c r="DK157" s="3"/>
      <c r="DL157" s="3"/>
      <c r="DM157" s="15"/>
      <c r="DN157" s="3"/>
      <c r="DO157" s="3"/>
      <c r="DP157" s="3"/>
      <c r="DQ157" s="3"/>
      <c r="DR157" s="15"/>
      <c r="DS157" s="3"/>
      <c r="DT157" s="3"/>
      <c r="DV157" s="3"/>
      <c r="DW157" s="15"/>
    </row>
    <row r="158" spans="1:127">
      <c r="H158" s="7" t="s">
        <v>110</v>
      </c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3"/>
      <c r="CP158" s="3"/>
      <c r="CQ158" s="3"/>
      <c r="CR158" s="3"/>
      <c r="CS158" s="15"/>
      <c r="CT158" s="3"/>
      <c r="CU158" s="3"/>
      <c r="CV158" s="3"/>
      <c r="CW158" s="3"/>
      <c r="CX158" s="15"/>
      <c r="CY158" s="3"/>
      <c r="CZ158" s="3"/>
      <c r="DA158" s="3"/>
      <c r="DB158" s="3"/>
      <c r="DC158" s="15"/>
      <c r="DD158" s="3"/>
      <c r="DE158" s="3"/>
      <c r="DF158" s="3"/>
      <c r="DG158" s="3"/>
      <c r="DH158" s="15"/>
      <c r="DI158" s="3"/>
      <c r="DJ158" s="3"/>
      <c r="DK158" s="3"/>
      <c r="DL158" s="3"/>
      <c r="DM158" s="15"/>
      <c r="DN158" s="3"/>
      <c r="DO158" s="3"/>
      <c r="DP158" s="3"/>
      <c r="DQ158" s="3"/>
      <c r="DR158" s="15"/>
      <c r="DS158" s="3"/>
      <c r="DT158" s="3"/>
      <c r="DV158" s="3"/>
      <c r="DW158" s="15"/>
    </row>
    <row r="159" spans="1:127">
      <c r="H159" s="7" t="s">
        <v>110</v>
      </c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3"/>
      <c r="CP159" s="3"/>
      <c r="CQ159" s="3"/>
      <c r="CR159" s="3"/>
      <c r="CS159" s="15"/>
      <c r="CT159" s="3"/>
      <c r="CU159" s="3"/>
      <c r="CV159" s="3"/>
      <c r="CW159" s="3"/>
      <c r="CX159" s="15"/>
      <c r="CY159" s="3"/>
      <c r="CZ159" s="3"/>
      <c r="DA159" s="3"/>
      <c r="DB159" s="3"/>
      <c r="DC159" s="15"/>
      <c r="DD159" s="3"/>
      <c r="DE159" s="3"/>
      <c r="DF159" s="3"/>
      <c r="DG159" s="3"/>
      <c r="DH159" s="15"/>
      <c r="DI159" s="3"/>
      <c r="DJ159" s="3"/>
      <c r="DK159" s="3"/>
      <c r="DL159" s="3"/>
      <c r="DM159" s="15"/>
      <c r="DN159" s="3"/>
      <c r="DO159" s="3"/>
      <c r="DP159" s="3"/>
      <c r="DQ159" s="3"/>
      <c r="DR159" s="15"/>
      <c r="DS159" s="3"/>
      <c r="DT159" s="3"/>
      <c r="DV159" s="3"/>
      <c r="DW159" s="15"/>
    </row>
    <row r="160" spans="1:127" s="8" customFormat="1">
      <c r="A160" s="21"/>
      <c r="B160" s="21"/>
      <c r="C160" s="21"/>
      <c r="D160" s="21"/>
      <c r="E160" s="21"/>
      <c r="I160" s="35"/>
      <c r="BZ160" s="35"/>
    </row>
    <row r="161" spans="1:127" s="8" customFormat="1">
      <c r="A161" s="21"/>
      <c r="B161" s="21" t="s">
        <v>256</v>
      </c>
      <c r="C161" s="21" t="s">
        <v>257</v>
      </c>
      <c r="D161" s="21"/>
      <c r="E161" s="21"/>
      <c r="I161" s="35"/>
      <c r="AZ161" s="8">
        <f>+'cons &amp; segment'!AZ11</f>
        <v>4844600</v>
      </c>
      <c r="BA161" s="8">
        <f>+'cons &amp; segment'!BA11</f>
        <v>1187000</v>
      </c>
      <c r="BB161" s="8">
        <f>+'cons &amp; segment'!BB11</f>
        <v>1186500</v>
      </c>
      <c r="BC161" s="8">
        <f>+'cons &amp; segment'!BC11</f>
        <v>1208793</v>
      </c>
      <c r="BD161" s="8">
        <f>+'cons &amp; segment'!BD11</f>
        <v>1183624</v>
      </c>
      <c r="BE161" s="8">
        <f>+'cons &amp; segment'!BE11</f>
        <v>4765872</v>
      </c>
      <c r="BF161" s="8">
        <f>+'cons &amp; segment'!BF11</f>
        <v>1218500</v>
      </c>
      <c r="BG161" s="8">
        <f>+'cons &amp; segment'!BG11</f>
        <v>1164873</v>
      </c>
      <c r="BH161" s="8">
        <f>+'cons &amp; segment'!BH11</f>
        <v>1213647</v>
      </c>
      <c r="BI161" s="8">
        <f>+'cons &amp; segment'!BI11</f>
        <v>1191073</v>
      </c>
      <c r="BJ161" s="8">
        <f>+'cons &amp; segment'!BJ11</f>
        <v>4788093</v>
      </c>
      <c r="BK161" s="8">
        <f>+'cons &amp; segment'!BK11</f>
        <v>1182900</v>
      </c>
      <c r="BL161" s="8">
        <f>+'cons &amp; segment'!BL11</f>
        <v>1142217</v>
      </c>
      <c r="BM161" s="8">
        <f>+'cons &amp; segment'!BM11</f>
        <v>1196917</v>
      </c>
      <c r="BN161" s="8">
        <f>+'cons &amp; segment'!BN11</f>
        <v>1189793</v>
      </c>
      <c r="BO161" s="8">
        <f>+'cons &amp; segment'!BO11</f>
        <v>4711827</v>
      </c>
      <c r="BP161" s="8">
        <f>+'cons &amp; segment'!BP11</f>
        <v>1170246</v>
      </c>
      <c r="BQ161" s="8">
        <f>+'cons &amp; segment'!BQ11</f>
        <v>1097538</v>
      </c>
      <c r="BR161" s="8">
        <f>+'cons &amp; segment'!BR11</f>
        <v>1110976</v>
      </c>
      <c r="BS161" s="8">
        <f>+'cons &amp; segment'!BS11</f>
        <v>1069220</v>
      </c>
      <c r="BT161" s="8">
        <f>+'cons &amp; segment'!BT11</f>
        <v>4447980</v>
      </c>
      <c r="BU161" s="8">
        <f>+'cons &amp; segment'!BU11</f>
        <v>1084800</v>
      </c>
      <c r="BV161" s="8">
        <f>+'cons &amp; segment'!BV11</f>
        <v>1061100</v>
      </c>
      <c r="BW161" s="8">
        <f>+'cons &amp; segment'!BW11</f>
        <v>1096600</v>
      </c>
      <c r="BX161" s="8">
        <f>+'cons &amp; segment'!BX11</f>
        <v>1041900</v>
      </c>
      <c r="BY161" s="8">
        <f>+'cons &amp; segment'!BY11</f>
        <v>4284400</v>
      </c>
      <c r="BZ161" s="35">
        <f>+'cons &amp; segment'!BZ11</f>
        <v>1089200</v>
      </c>
      <c r="CA161" s="8">
        <f>+'cons &amp; segment'!CA11</f>
        <v>1048900</v>
      </c>
      <c r="CB161" s="8">
        <f>+'cons &amp; segment'!CB11</f>
        <v>1071000</v>
      </c>
      <c r="CC161" s="8">
        <f>+'cons &amp; segment'!CC11</f>
        <v>1015200</v>
      </c>
      <c r="CD161" s="8">
        <f>+'cons &amp; segment'!CD11</f>
        <v>4224300</v>
      </c>
      <c r="CE161" s="8">
        <f>+'cons &amp; segment'!CE11</f>
        <v>1047300</v>
      </c>
      <c r="CF161" s="8">
        <f>+'cons &amp; segment'!CF11</f>
        <v>1065700</v>
      </c>
      <c r="CG161" s="8">
        <f>+'cons &amp; segment'!CG11</f>
        <v>1061200</v>
      </c>
      <c r="CH161" s="8">
        <f>+'cons &amp; segment'!CH11</f>
        <v>1065800</v>
      </c>
      <c r="CI161" s="8">
        <f>+'cons &amp; segment'!CI11</f>
        <v>4240000</v>
      </c>
      <c r="CJ161" s="8">
        <v>1072281</v>
      </c>
      <c r="CK161" s="8">
        <v>1135039</v>
      </c>
      <c r="CL161" s="8">
        <f>+'cons &amp; segment'!CL11</f>
        <v>1163500</v>
      </c>
      <c r="CM161" s="8">
        <f>+'cons &amp; segment'!CM11</f>
        <v>1099300</v>
      </c>
      <c r="CN161" s="8">
        <f>+'cons &amp; segment'!CN11</f>
        <v>4470100</v>
      </c>
      <c r="CO161" s="8">
        <v>1113573</v>
      </c>
      <c r="CP161" s="8">
        <v>1085398</v>
      </c>
      <c r="CQ161" s="8">
        <v>1164593</v>
      </c>
      <c r="CR161" s="8">
        <v>1097639</v>
      </c>
      <c r="CS161" s="8">
        <f>+'cons &amp; segment'!CS11</f>
        <v>4461200</v>
      </c>
      <c r="CT161" s="8">
        <v>1075302</v>
      </c>
      <c r="CU161" s="8">
        <v>1097674</v>
      </c>
      <c r="CV161" s="8">
        <v>1153804</v>
      </c>
      <c r="CW161" s="8">
        <v>1056617</v>
      </c>
      <c r="CX161" s="8">
        <f>+'cons &amp; segment'!CX11</f>
        <v>4383400</v>
      </c>
      <c r="CY161" s="8">
        <v>1076864</v>
      </c>
      <c r="CZ161" s="8">
        <v>1138123</v>
      </c>
      <c r="DA161" s="8">
        <v>1168473</v>
      </c>
      <c r="DB161" s="8">
        <v>1143624</v>
      </c>
      <c r="DC161" s="8">
        <f>+'cons &amp; segment'!DC11</f>
        <v>4527100</v>
      </c>
      <c r="DD161" s="8">
        <v>1108670</v>
      </c>
      <c r="DE161" s="8">
        <v>1179674</v>
      </c>
      <c r="DF161" s="8">
        <v>1181249</v>
      </c>
      <c r="DG161" s="8">
        <v>1114959</v>
      </c>
      <c r="DH161" s="8">
        <f>+'cons &amp; segment'!DH11</f>
        <v>4584600</v>
      </c>
      <c r="DI161" s="8">
        <v>1136696</v>
      </c>
      <c r="DJ161" s="8">
        <v>1163435</v>
      </c>
      <c r="DK161" s="8">
        <f>+'cons &amp; segment'!DK11</f>
        <v>1226761.1152711338</v>
      </c>
      <c r="DL161" s="8">
        <f>+'cons &amp; segment'!DL11</f>
        <v>1215520.6943650115</v>
      </c>
      <c r="DM161" s="8">
        <f>+'cons &amp; segment'!DM11</f>
        <v>4742481.8096361458</v>
      </c>
      <c r="DN161" s="8">
        <f>+'cons &amp; segment'!DN11</f>
        <v>1179572.5975057129</v>
      </c>
      <c r="DO161" s="8">
        <f>+'cons &amp; segment'!DO11</f>
        <v>1202656.5607347547</v>
      </c>
      <c r="DP161" s="8">
        <f>+'cons &amp; segment'!DP11</f>
        <v>1240597.5588058291</v>
      </c>
      <c r="DQ161" s="8">
        <f>+'cons &amp; segment'!DQ11</f>
        <v>1235761.6103811036</v>
      </c>
      <c r="DR161" s="8">
        <f>+'cons &amp; segment'!DR11</f>
        <v>4858588.3274274003</v>
      </c>
      <c r="DS161" s="8">
        <f>+'cons &amp; segment'!DS11</f>
        <v>1186201.8683489962</v>
      </c>
      <c r="DT161" s="8">
        <f>+'cons &amp; segment'!DT11</f>
        <v>1208146.6040496705</v>
      </c>
      <c r="DU161" s="8">
        <f>+'cons &amp; segment'!DU11</f>
        <v>1246524.970564316</v>
      </c>
      <c r="DV161" s="8">
        <f>+'cons &amp; segment'!DV11</f>
        <v>1235999.6383163936</v>
      </c>
      <c r="DW161" s="8">
        <f>+'cons &amp; segment'!DW11</f>
        <v>4876873.0812793765</v>
      </c>
    </row>
    <row r="162" spans="1:127" s="8" customFormat="1">
      <c r="A162" s="21"/>
      <c r="B162" s="21" t="s">
        <v>460</v>
      </c>
      <c r="C162" s="21"/>
      <c r="D162" s="21"/>
      <c r="E162" s="21"/>
      <c r="I162" s="35"/>
      <c r="BZ162" s="35"/>
    </row>
    <row r="163" spans="1:127" s="8" customFormat="1">
      <c r="A163" s="21"/>
      <c r="B163" s="21" t="s">
        <v>461</v>
      </c>
      <c r="C163" s="21"/>
      <c r="D163" s="21"/>
      <c r="E163" s="21"/>
      <c r="I163" s="35"/>
      <c r="BZ163" s="35"/>
    </row>
    <row r="164" spans="1:127" s="8" customFormat="1">
      <c r="A164" s="21"/>
      <c r="B164" s="21" t="s">
        <v>462</v>
      </c>
      <c r="C164" s="21"/>
      <c r="D164" s="21"/>
      <c r="E164" s="21"/>
      <c r="I164" s="35"/>
      <c r="BZ164" s="35"/>
    </row>
    <row r="165" spans="1:127" s="8" customFormat="1">
      <c r="A165" s="21"/>
      <c r="B165" s="21" t="s">
        <v>463</v>
      </c>
      <c r="C165" s="21"/>
      <c r="D165" s="21"/>
      <c r="E165" s="21"/>
      <c r="I165" s="35"/>
      <c r="BZ165" s="35"/>
    </row>
    <row r="166" spans="1:127" s="8" customFormat="1">
      <c r="A166" s="21"/>
      <c r="B166" s="21" t="s">
        <v>464</v>
      </c>
      <c r="C166" s="21"/>
      <c r="D166" s="21"/>
      <c r="E166" s="21"/>
      <c r="I166" s="35"/>
      <c r="BZ166" s="35"/>
    </row>
    <row r="167" spans="1:127" s="8" customFormat="1">
      <c r="A167" s="21"/>
      <c r="B167" s="21" t="s">
        <v>465</v>
      </c>
      <c r="C167" s="21"/>
      <c r="D167" s="21" t="s">
        <v>258</v>
      </c>
      <c r="E167" s="21"/>
      <c r="I167" s="35"/>
      <c r="AZ167" s="8">
        <f>+'mobile model'!AZ103</f>
        <v>548100</v>
      </c>
      <c r="BA167" s="8">
        <f>+'mobile model'!BA103</f>
        <v>127300</v>
      </c>
      <c r="BB167" s="8">
        <f>+'mobile model'!BB103</f>
        <v>95200</v>
      </c>
      <c r="BC167" s="8">
        <f>+'mobile model'!BC103</f>
        <v>130700</v>
      </c>
      <c r="BD167" s="8">
        <f>+'mobile model'!BD103</f>
        <v>116800</v>
      </c>
      <c r="BE167" s="8">
        <f>+'mobile model'!BE103</f>
        <v>470000</v>
      </c>
      <c r="BF167" s="8">
        <f>+'mobile model'!BF103</f>
        <v>123600</v>
      </c>
      <c r="BG167" s="8">
        <f>+'mobile model'!BG103</f>
        <v>85500</v>
      </c>
      <c r="BH167" s="8">
        <f>+'mobile model'!BH103</f>
        <v>139160</v>
      </c>
      <c r="BI167" s="8">
        <f>+'mobile model'!BI103</f>
        <v>125740</v>
      </c>
      <c r="BJ167" s="8">
        <f>+'mobile model'!BJ103</f>
        <v>474000</v>
      </c>
      <c r="BK167" s="8">
        <f>+'mobile model'!BK103</f>
        <v>120600</v>
      </c>
      <c r="BL167" s="8">
        <f>+'mobile model'!BL103</f>
        <v>74200</v>
      </c>
      <c r="BM167" s="8">
        <f>+'mobile model'!BM103</f>
        <v>168500</v>
      </c>
      <c r="BN167" s="8">
        <f>+'mobile model'!BN103</f>
        <v>183300</v>
      </c>
      <c r="BO167" s="8">
        <f>+'mobile model'!BO103</f>
        <v>546600</v>
      </c>
      <c r="BP167" s="8">
        <f>+'mobile model'!BP103</f>
        <v>192800</v>
      </c>
      <c r="BQ167" s="8">
        <f>+'mobile model'!BQ103</f>
        <v>126400</v>
      </c>
      <c r="BR167" s="8">
        <f>+'mobile model'!BR103</f>
        <v>148400</v>
      </c>
      <c r="BS167" s="8">
        <f>+'mobile model'!BS103</f>
        <v>139300</v>
      </c>
      <c r="BT167" s="8">
        <f>+'mobile model'!BT103</f>
        <v>606900</v>
      </c>
      <c r="BU167" s="8">
        <f>+'mobile model'!BU103</f>
        <v>143000</v>
      </c>
      <c r="BV167" s="8">
        <f>+'mobile model'!BV103</f>
        <v>109600</v>
      </c>
      <c r="BW167" s="8">
        <f>+'mobile model'!BW103</f>
        <v>130300</v>
      </c>
      <c r="BX167" s="8">
        <f>+'mobile model'!BX103</f>
        <v>124600</v>
      </c>
      <c r="BY167" s="8">
        <f>+'mobile model'!BY103</f>
        <v>507500</v>
      </c>
      <c r="BZ167" s="8">
        <f>+'mobile model'!BZ103</f>
        <v>145300</v>
      </c>
      <c r="CA167" s="8">
        <f>+'mobile model'!CA103</f>
        <v>93800</v>
      </c>
      <c r="CB167" s="8">
        <f>+'mobile model'!CB103</f>
        <v>119900</v>
      </c>
      <c r="CC167" s="8">
        <f>+'mobile model'!CC103</f>
        <v>118400</v>
      </c>
      <c r="CD167" s="8">
        <f>+'mobile model'!CD103</f>
        <v>477400</v>
      </c>
      <c r="CE167" s="8">
        <f>+'mobile model'!CE103</f>
        <v>113200</v>
      </c>
      <c r="CF167" s="8">
        <f>+'mobile model'!CF103</f>
        <v>122000</v>
      </c>
      <c r="CG167" s="8">
        <f>+'mobile model'!CG103</f>
        <v>119700</v>
      </c>
      <c r="CH167" s="8">
        <f>+'mobile model'!CH103</f>
        <v>144000</v>
      </c>
      <c r="CI167" s="8">
        <f>+'mobile model'!CI103</f>
        <v>498900</v>
      </c>
      <c r="CJ167" s="8">
        <f>+'mobile model'!CJ103</f>
        <v>148800</v>
      </c>
      <c r="CK167" s="8">
        <f>+'mobile model'!CK103</f>
        <v>213500</v>
      </c>
      <c r="CL167" s="8">
        <f>+'mobile model'!CL103</f>
        <v>221300</v>
      </c>
      <c r="CM167" s="8">
        <f>+'mobile model'!CM103</f>
        <v>174400</v>
      </c>
      <c r="CN167" s="8">
        <f>+'mobile model'!CN103</f>
        <v>758000</v>
      </c>
      <c r="CO167" s="8">
        <f>+'mobile model'!CO103</f>
        <v>212500</v>
      </c>
      <c r="CP167" s="8">
        <f>+'mobile model'!CP103</f>
        <v>186900</v>
      </c>
      <c r="CQ167" s="8">
        <f>+'mobile model'!CQ103</f>
        <v>276300</v>
      </c>
      <c r="CR167" s="8">
        <f>+'mobile model'!CR103</f>
        <v>196200</v>
      </c>
      <c r="CS167" s="8">
        <f>+'mobile model'!CS103</f>
        <v>871900</v>
      </c>
      <c r="CT167" s="8">
        <f>+'mobile model'!CT103</f>
        <v>207000</v>
      </c>
      <c r="CU167" s="8">
        <f>+'mobile model'!CU103</f>
        <v>234900</v>
      </c>
      <c r="CV167" s="8">
        <f>+'mobile model'!CV103</f>
        <v>289300</v>
      </c>
      <c r="CW167" s="8">
        <f>+'mobile model'!CW103</f>
        <v>172900</v>
      </c>
      <c r="CX167" s="8">
        <f>+'mobile model'!CX103</f>
        <v>904100</v>
      </c>
      <c r="CY167" s="8">
        <f>+'mobile model'!CY103</f>
        <v>201300</v>
      </c>
      <c r="CZ167" s="8">
        <f>+'mobile model'!CZ103</f>
        <v>215500</v>
      </c>
      <c r="DA167" s="8">
        <f>+'mobile model'!DA103</f>
        <v>241000</v>
      </c>
      <c r="DB167" s="8">
        <f>+'mobile model'!DB103</f>
        <v>202700</v>
      </c>
      <c r="DC167" s="8">
        <f>+'mobile model'!DC103</f>
        <v>860500</v>
      </c>
      <c r="DD167" s="8">
        <f>+'mobile model'!DD103</f>
        <v>165800</v>
      </c>
      <c r="DE167" s="8">
        <f>+'mobile model'!DE103</f>
        <v>214400</v>
      </c>
      <c r="DF167" s="8">
        <f>+'mobile model'!DF103</f>
        <v>206200</v>
      </c>
      <c r="DG167" s="8">
        <f>+'mobile model'!DG103</f>
        <v>132900</v>
      </c>
      <c r="DH167" s="8">
        <f>+'mobile model'!DH103</f>
        <v>719300</v>
      </c>
      <c r="DI167" s="8">
        <f>+'mobile model'!DI103</f>
        <v>150600</v>
      </c>
      <c r="DJ167" s="8">
        <f>+'mobile model'!DJ103</f>
        <v>152900</v>
      </c>
      <c r="DK167" s="8">
        <f>+'mobile model'!DK103</f>
        <v>186395.353752</v>
      </c>
      <c r="DL167" s="8">
        <f>+'mobile model'!DL103</f>
        <v>180379.19735170002</v>
      </c>
      <c r="DM167" s="8">
        <f>+'mobile model'!DM103</f>
        <v>670274.55110369995</v>
      </c>
      <c r="DN167" s="8">
        <f>+'mobile model'!DN103</f>
        <v>141469.25901474699</v>
      </c>
      <c r="DO167" s="8">
        <f>+'mobile model'!DO103</f>
        <v>153833.46478634205</v>
      </c>
      <c r="DP167" s="8">
        <f>+'mobile model'!DP103</f>
        <v>175026.18104837066</v>
      </c>
      <c r="DQ167" s="8">
        <f>+'mobile model'!DQ103</f>
        <v>177322.61986236402</v>
      </c>
      <c r="DR167" s="8">
        <f>+'mobile model'!DR103</f>
        <v>647651.52471182379</v>
      </c>
      <c r="DS167" s="8">
        <f>+'mobile model'!DS103</f>
        <v>128310.78426060594</v>
      </c>
      <c r="DT167" s="8">
        <f>+'mobile model'!DT103</f>
        <v>139826.30387755216</v>
      </c>
      <c r="DU167" s="8">
        <f>+'mobile model'!DU103</f>
        <v>164928.63582229731</v>
      </c>
      <c r="DV167" s="8">
        <f>+'mobile model'!DV103</f>
        <v>161633.07040170967</v>
      </c>
      <c r="DW167" s="8">
        <f>+'mobile model'!DW103</f>
        <v>594698.79436216503</v>
      </c>
    </row>
    <row r="168" spans="1:127" s="8" customFormat="1">
      <c r="A168" s="21"/>
      <c r="B168" s="21" t="s">
        <v>466</v>
      </c>
      <c r="C168" s="21"/>
      <c r="D168" s="21"/>
      <c r="E168" s="21"/>
      <c r="I168" s="35"/>
      <c r="BZ168" s="35"/>
    </row>
    <row r="169" spans="1:127" s="8" customFormat="1">
      <c r="A169" s="21"/>
      <c r="B169" s="21" t="s">
        <v>467</v>
      </c>
      <c r="C169" s="21"/>
      <c r="D169" s="21"/>
      <c r="E169" s="21"/>
      <c r="I169" s="35"/>
      <c r="BZ169" s="35"/>
    </row>
    <row r="170" spans="1:127" s="8" customFormat="1">
      <c r="A170" s="21"/>
      <c r="B170" s="21" t="s">
        <v>468</v>
      </c>
      <c r="C170" s="21"/>
      <c r="D170" s="21"/>
      <c r="E170" s="21"/>
      <c r="I170" s="35"/>
      <c r="BZ170" s="35"/>
    </row>
    <row r="171" spans="1:127" s="8" customFormat="1">
      <c r="A171" s="21"/>
      <c r="B171" s="21" t="s">
        <v>469</v>
      </c>
      <c r="C171" s="21"/>
      <c r="D171" s="21"/>
      <c r="E171" s="21"/>
      <c r="I171" s="35"/>
      <c r="BZ171" s="35"/>
    </row>
    <row r="172" spans="1:127" s="8" customFormat="1">
      <c r="A172" s="21"/>
      <c r="B172" s="21"/>
      <c r="C172" s="21"/>
      <c r="D172" s="21"/>
      <c r="E172" s="21"/>
      <c r="I172" s="35"/>
      <c r="BZ172" s="35"/>
    </row>
    <row r="173" spans="1:127" s="8" customFormat="1">
      <c r="A173" s="21"/>
      <c r="B173" s="21" t="s">
        <v>259</v>
      </c>
      <c r="C173" s="21" t="s">
        <v>257</v>
      </c>
      <c r="D173" s="21"/>
      <c r="E173" s="21"/>
      <c r="I173" s="35"/>
      <c r="AZ173" s="8">
        <f>+'cons &amp; segment'!AZ64</f>
        <v>784166</v>
      </c>
      <c r="BA173" s="8">
        <f>+'cons &amp; segment'!BA64</f>
        <v>287614</v>
      </c>
      <c r="BB173" s="8">
        <f>+'cons &amp; segment'!BB64</f>
        <v>270768</v>
      </c>
      <c r="BC173" s="8">
        <f>+'cons &amp; segment'!BC64</f>
        <v>135112</v>
      </c>
      <c r="BD173" s="8">
        <f>+'cons &amp; segment'!BD64</f>
        <v>139159</v>
      </c>
      <c r="BE173" s="8">
        <f>+'cons &amp; segment'!BE64</f>
        <v>832639</v>
      </c>
      <c r="BF173" s="8">
        <f>+'cons &amp; segment'!BF64</f>
        <v>272727</v>
      </c>
      <c r="BG173" s="8">
        <f>+'cons &amp; segment'!BG64</f>
        <v>244162</v>
      </c>
      <c r="BH173" s="8">
        <f>+'cons &amp; segment'!BH64</f>
        <v>160023</v>
      </c>
      <c r="BI173" s="8">
        <f>+'cons &amp; segment'!BI64</f>
        <v>96612</v>
      </c>
      <c r="BJ173" s="8">
        <f>+'cons &amp; segment'!BJ64</f>
        <v>773524</v>
      </c>
      <c r="BK173" s="8">
        <f>+'cons &amp; segment'!BK64</f>
        <v>203900</v>
      </c>
      <c r="BL173" s="8">
        <f>+'cons &amp; segment'!BL64</f>
        <v>204596</v>
      </c>
      <c r="BM173" s="8">
        <f>+'cons &amp; segment'!BM64</f>
        <v>216502</v>
      </c>
      <c r="BN173" s="8">
        <f>+'cons &amp; segment'!BN64</f>
        <v>183314</v>
      </c>
      <c r="BO173" s="8">
        <f>+'cons &amp; segment'!BO64</f>
        <v>808312</v>
      </c>
      <c r="BP173" s="8">
        <f>+'cons &amp; segment'!BP64</f>
        <v>296488</v>
      </c>
      <c r="BQ173" s="8">
        <f>+'cons &amp; segment'!BQ64</f>
        <v>280458</v>
      </c>
      <c r="BR173" s="8">
        <f>+'cons &amp; segment'!BR64</f>
        <v>169839</v>
      </c>
      <c r="BS173" s="8">
        <f>+'cons &amp; segment'!BS64</f>
        <v>84174</v>
      </c>
      <c r="BT173" s="8">
        <f>+'cons &amp; segment'!BT64</f>
        <v>830959</v>
      </c>
      <c r="BU173" s="8">
        <f>+'cons &amp; segment'!BU64</f>
        <v>251819</v>
      </c>
      <c r="BV173" s="8">
        <f>+'cons &amp; segment'!BV64</f>
        <v>233404</v>
      </c>
      <c r="BW173" s="8">
        <f>+'cons &amp; segment'!BW64</f>
        <v>217430</v>
      </c>
      <c r="BX173" s="8">
        <f>+'cons &amp; segment'!BX64</f>
        <v>131592</v>
      </c>
      <c r="BY173" s="8">
        <f>+'cons &amp; segment'!BY64</f>
        <v>834245</v>
      </c>
      <c r="BZ173" s="35">
        <f>+'cons &amp; segment'!BZ64</f>
        <v>240518</v>
      </c>
      <c r="CA173" s="8">
        <f>+'cons &amp; segment'!CA64</f>
        <v>290952</v>
      </c>
      <c r="CB173" s="8">
        <f>+'cons &amp; segment'!CB64</f>
        <v>227031</v>
      </c>
      <c r="CC173" s="8">
        <f>+'cons &amp; segment'!CC64</f>
        <v>86228</v>
      </c>
      <c r="CD173" s="8">
        <f>+'cons &amp; segment'!CD64</f>
        <v>844729</v>
      </c>
      <c r="CE173" s="8">
        <f>+'cons &amp; segment'!CE64</f>
        <v>267715</v>
      </c>
      <c r="CF173" s="8">
        <f>+'cons &amp; segment'!CF64</f>
        <v>240786</v>
      </c>
      <c r="CG173" s="8">
        <f>+'cons &amp; segment'!CG64</f>
        <v>235283</v>
      </c>
      <c r="CH173" s="8">
        <f>+'cons &amp; segment'!CH64</f>
        <v>130676</v>
      </c>
      <c r="CI173" s="8">
        <f>+'cons &amp; segment'!CI64</f>
        <v>874460</v>
      </c>
      <c r="CJ173" s="8">
        <v>262627</v>
      </c>
      <c r="CK173" s="8">
        <v>208482</v>
      </c>
      <c r="CL173" s="8">
        <f>+'cons &amp; segment'!CL64</f>
        <v>231071</v>
      </c>
      <c r="CM173" s="8">
        <f>+'cons &amp; segment'!CM64</f>
        <v>135000</v>
      </c>
      <c r="CN173" s="8">
        <f>+'cons &amp; segment'!CN64</f>
        <v>837180</v>
      </c>
      <c r="CO173" s="8">
        <v>247470</v>
      </c>
      <c r="CP173" s="8">
        <v>225685</v>
      </c>
      <c r="CQ173" s="8">
        <v>215506</v>
      </c>
      <c r="CR173" s="8">
        <v>130538</v>
      </c>
      <c r="CS173" s="8">
        <f>+'cons &amp; segment'!CS64</f>
        <v>819199</v>
      </c>
      <c r="CT173" s="8">
        <v>209640</v>
      </c>
      <c r="CU173" s="8">
        <v>189946</v>
      </c>
      <c r="CV173" s="8">
        <v>187554</v>
      </c>
      <c r="CW173" s="8">
        <v>51931</v>
      </c>
      <c r="CX173" s="8">
        <f>+'cons &amp; segment'!CX64</f>
        <v>639071</v>
      </c>
      <c r="CY173" s="8">
        <v>235395</v>
      </c>
      <c r="CZ173" s="8">
        <v>227179</v>
      </c>
      <c r="DA173" s="8">
        <v>222931</v>
      </c>
      <c r="DB173" s="8">
        <v>97519</v>
      </c>
      <c r="DC173" s="8">
        <f>+'cons &amp; segment'!DC64</f>
        <v>783024</v>
      </c>
      <c r="DD173" s="8">
        <v>299291</v>
      </c>
      <c r="DE173" s="8">
        <v>286306</v>
      </c>
      <c r="DF173" s="8">
        <v>256739</v>
      </c>
      <c r="DG173" s="8">
        <v>102402</v>
      </c>
      <c r="DH173" s="8">
        <f>+'cons &amp; segment'!DH64</f>
        <v>944738</v>
      </c>
      <c r="DI173" s="8">
        <v>278299</v>
      </c>
      <c r="DJ173" s="8">
        <v>270477</v>
      </c>
      <c r="DK173" s="8">
        <f>+'cons &amp; segment'!DK64</f>
        <v>274960.1107361078</v>
      </c>
      <c r="DL173" s="8">
        <f>+'cons &amp; segment'!DL64</f>
        <v>147087.17343085539</v>
      </c>
      <c r="DM173" s="8">
        <f>+'cons &amp; segment'!DM64</f>
        <v>970823.28416696319</v>
      </c>
      <c r="DN173" s="8">
        <f>+'cons &amp; segment'!DN64</f>
        <v>290589.33336121636</v>
      </c>
      <c r="DO173" s="8">
        <f>+'cons &amp; segment'!DO64</f>
        <v>280968.81201760937</v>
      </c>
      <c r="DP173" s="8">
        <f>+'cons &amp; segment'!DP64</f>
        <v>266157.0351690005</v>
      </c>
      <c r="DQ173" s="8">
        <f>+'cons &amp; segment'!DQ64</f>
        <v>141147.97966157831</v>
      </c>
      <c r="DR173" s="8">
        <f>+'cons &amp; segment'!DR64</f>
        <v>978863.16020940454</v>
      </c>
      <c r="DS173" s="8">
        <f>+'cons &amp; segment'!DS64</f>
        <v>303118.69240363664</v>
      </c>
      <c r="DT173" s="8">
        <f>+'cons &amp; segment'!DT64</f>
        <v>293555.53016200149</v>
      </c>
      <c r="DU173" s="8">
        <f>+'cons &amp; segment'!DU64</f>
        <v>270883.70525597525</v>
      </c>
      <c r="DV173" s="8">
        <f>+'cons &amp; segment'!DV64</f>
        <v>138928.38883473957</v>
      </c>
      <c r="DW173" s="8">
        <f>+'cons &amp; segment'!DW64</f>
        <v>1006486.316656353</v>
      </c>
    </row>
    <row r="174" spans="1:127" s="8" customFormat="1">
      <c r="A174" s="21"/>
      <c r="B174" s="21" t="s">
        <v>470</v>
      </c>
      <c r="C174" s="21" t="s">
        <v>1249</v>
      </c>
      <c r="D174" s="21"/>
      <c r="E174" s="21"/>
      <c r="I174" s="35"/>
      <c r="BZ174" s="35"/>
      <c r="DH174" s="8">
        <v>944738</v>
      </c>
      <c r="DM174" s="8">
        <v>960000</v>
      </c>
    </row>
    <row r="175" spans="1:127" s="8" customFormat="1">
      <c r="A175" s="21"/>
      <c r="B175" s="21" t="s">
        <v>471</v>
      </c>
      <c r="C175" s="21"/>
      <c r="D175" s="21"/>
      <c r="E175" s="21"/>
      <c r="I175" s="35"/>
      <c r="BZ175" s="35"/>
    </row>
    <row r="176" spans="1:127" s="8" customFormat="1">
      <c r="A176" s="21"/>
      <c r="B176" s="21" t="s">
        <v>472</v>
      </c>
      <c r="C176" s="21"/>
      <c r="D176" s="21"/>
      <c r="E176" s="21"/>
      <c r="I176" s="35"/>
      <c r="BZ176" s="35"/>
    </row>
    <row r="177" spans="1:127" s="8" customFormat="1">
      <c r="A177" s="21"/>
      <c r="B177" s="21" t="s">
        <v>473</v>
      </c>
      <c r="C177" s="21"/>
      <c r="D177" s="21"/>
      <c r="E177" s="21"/>
      <c r="I177" s="35"/>
      <c r="BZ177" s="35"/>
    </row>
    <row r="178" spans="1:127" s="8" customFormat="1">
      <c r="A178" s="21"/>
      <c r="B178" s="21" t="s">
        <v>474</v>
      </c>
      <c r="C178" s="21"/>
      <c r="D178" s="21"/>
      <c r="E178" s="21"/>
      <c r="I178" s="35"/>
      <c r="BZ178" s="35"/>
    </row>
    <row r="179" spans="1:127" s="8" customFormat="1">
      <c r="A179" s="21"/>
      <c r="B179" s="21" t="s">
        <v>475</v>
      </c>
      <c r="C179" s="21"/>
      <c r="D179" s="21"/>
      <c r="E179" s="21"/>
      <c r="I179" s="35"/>
      <c r="BZ179" s="35"/>
    </row>
    <row r="180" spans="1:127" s="8" customFormat="1">
      <c r="A180" s="21"/>
      <c r="B180" s="21" t="s">
        <v>476</v>
      </c>
      <c r="C180" s="21"/>
      <c r="D180" s="21"/>
      <c r="E180" s="21"/>
      <c r="I180" s="35"/>
      <c r="BZ180" s="35"/>
    </row>
    <row r="181" spans="1:127" s="8" customFormat="1">
      <c r="A181" s="21"/>
      <c r="B181" s="21" t="s">
        <v>477</v>
      </c>
      <c r="C181" s="21"/>
      <c r="D181" s="21"/>
      <c r="E181" s="21"/>
      <c r="I181" s="35"/>
      <c r="BZ181" s="35"/>
    </row>
    <row r="182" spans="1:127" s="8" customFormat="1">
      <c r="A182" s="21"/>
      <c r="B182" s="21" t="s">
        <v>478</v>
      </c>
      <c r="C182" s="21"/>
      <c r="D182" s="21"/>
      <c r="E182" s="21"/>
      <c r="I182" s="35"/>
      <c r="BZ182" s="35"/>
    </row>
    <row r="183" spans="1:127" s="8" customFormat="1">
      <c r="A183" s="21"/>
      <c r="B183" s="21" t="s">
        <v>479</v>
      </c>
      <c r="C183" s="21"/>
      <c r="D183" s="21"/>
      <c r="E183" s="21"/>
      <c r="I183" s="35"/>
      <c r="BZ183" s="35"/>
    </row>
    <row r="184" spans="1:127" s="8" customFormat="1">
      <c r="A184" s="21"/>
      <c r="B184" s="21"/>
      <c r="C184" s="21"/>
      <c r="D184" s="21"/>
      <c r="E184" s="21"/>
      <c r="I184" s="35"/>
      <c r="BZ184" s="35"/>
    </row>
    <row r="185" spans="1:127" s="8" customFormat="1">
      <c r="A185" s="21"/>
      <c r="B185" s="21" t="s">
        <v>260</v>
      </c>
      <c r="C185" s="21" t="s">
        <v>261</v>
      </c>
      <c r="D185" s="21"/>
      <c r="E185" s="21"/>
      <c r="I185" s="35"/>
      <c r="AZ185" s="8">
        <v>504055</v>
      </c>
      <c r="BA185" s="8">
        <v>65540</v>
      </c>
      <c r="BB185" s="8">
        <v>11060</v>
      </c>
      <c r="BC185" s="8">
        <v>41109</v>
      </c>
      <c r="BD185" s="8">
        <v>1955</v>
      </c>
      <c r="BE185" s="8">
        <v>119664</v>
      </c>
      <c r="BF185" s="8">
        <v>1656</v>
      </c>
      <c r="BG185" s="8">
        <v>1722</v>
      </c>
      <c r="BH185" s="8">
        <v>414</v>
      </c>
      <c r="BI185" s="8">
        <v>-4373</v>
      </c>
      <c r="BJ185" s="8">
        <v>-581</v>
      </c>
      <c r="BK185" s="8">
        <v>1585</v>
      </c>
      <c r="BL185" s="8">
        <v>769</v>
      </c>
      <c r="BM185" s="8">
        <v>1368</v>
      </c>
      <c r="BN185" s="8">
        <v>-11346</v>
      </c>
      <c r="BO185" s="8">
        <v>-7624</v>
      </c>
      <c r="BP185" s="8">
        <v>-8069</v>
      </c>
      <c r="BQ185" s="8">
        <v>-8721</v>
      </c>
      <c r="BR185" s="8">
        <v>-20602</v>
      </c>
      <c r="BS185" s="8">
        <v>-13094</v>
      </c>
      <c r="BT185" s="8">
        <v>-50486</v>
      </c>
      <c r="BU185" s="8">
        <v>-4355</v>
      </c>
      <c r="BV185" s="8">
        <v>-987</v>
      </c>
      <c r="BW185" s="8">
        <v>4376</v>
      </c>
      <c r="BX185" s="8">
        <v>2878</v>
      </c>
      <c r="BY185" s="8">
        <v>1912</v>
      </c>
      <c r="BZ185" s="35">
        <v>41</v>
      </c>
      <c r="CA185" s="8">
        <v>-4503</v>
      </c>
      <c r="CB185" s="8">
        <v>-5402</v>
      </c>
      <c r="CC185" s="8">
        <v>473</v>
      </c>
      <c r="CD185" s="8">
        <v>-9391</v>
      </c>
      <c r="CE185" s="8">
        <v>2540</v>
      </c>
      <c r="CF185" s="8">
        <v>830</v>
      </c>
      <c r="CG185" s="8">
        <v>-3071</v>
      </c>
      <c r="CH185" s="8">
        <v>2199</v>
      </c>
      <c r="CI185" s="8">
        <v>2498</v>
      </c>
      <c r="CJ185" s="8">
        <v>2187</v>
      </c>
      <c r="CK185" s="8">
        <v>-7710</v>
      </c>
      <c r="CL185" s="8">
        <v>2568</v>
      </c>
      <c r="CM185" s="8">
        <v>7433</v>
      </c>
      <c r="CN185" s="8">
        <v>4478</v>
      </c>
      <c r="CO185" s="8">
        <v>5014</v>
      </c>
      <c r="CP185" s="8">
        <v>3603</v>
      </c>
      <c r="CQ185" s="8">
        <v>6277</v>
      </c>
      <c r="CR185" s="8">
        <v>-1044</v>
      </c>
      <c r="CS185" s="8">
        <v>13850</v>
      </c>
      <c r="CT185" s="8">
        <v>2834</v>
      </c>
      <c r="CU185" s="8">
        <v>1642</v>
      </c>
      <c r="CV185" s="8">
        <v>3360</v>
      </c>
      <c r="CW185" s="8">
        <v>-3024</v>
      </c>
      <c r="CX185" s="8">
        <v>4812</v>
      </c>
      <c r="CY185" s="8">
        <v>5216</v>
      </c>
      <c r="CZ185" s="8">
        <v>-15228</v>
      </c>
      <c r="DA185" s="8">
        <v>1884</v>
      </c>
      <c r="DB185" s="8">
        <v>3125</v>
      </c>
      <c r="DC185" s="8">
        <v>-5003</v>
      </c>
      <c r="DD185" s="8">
        <v>-3999</v>
      </c>
      <c r="DE185" s="8">
        <v>-434</v>
      </c>
      <c r="DF185" s="8">
        <v>8262</v>
      </c>
      <c r="DG185" s="8">
        <v>996</v>
      </c>
      <c r="DH185" s="8">
        <v>4825</v>
      </c>
      <c r="DI185" s="8">
        <v>3547</v>
      </c>
      <c r="DJ185" s="8">
        <v>2183</v>
      </c>
      <c r="DK185" s="8">
        <f>+DK187+DK188+DK193</f>
        <v>1292.279</v>
      </c>
      <c r="DL185" s="8">
        <f>+DL187+DL188+DL193</f>
        <v>1181.8924072324523</v>
      </c>
      <c r="DM185" s="8">
        <f>+DL185+DK185+DJ185+DI185</f>
        <v>8204.1714072324521</v>
      </c>
      <c r="DN185" s="8">
        <f>+DN187+DN188+DN193</f>
        <v>1211.5292700373511</v>
      </c>
      <c r="DO185" s="8">
        <f>+DO187+DO188+DO193</f>
        <v>1189.7504238602503</v>
      </c>
      <c r="DP185" s="8">
        <f>+DP187+DP188+DP193</f>
        <v>1277.2092754808662</v>
      </c>
      <c r="DQ185" s="8">
        <f>+DQ187+DQ188+DQ193</f>
        <v>1255.5335378354494</v>
      </c>
      <c r="DR185" s="8">
        <f>+DQ185+DP185+DO185+DN185</f>
        <v>4934.0225072139174</v>
      </c>
      <c r="DS185" s="8">
        <f>+DS187+DS188+DS193</f>
        <v>1347.2909741609283</v>
      </c>
      <c r="DT185" s="8">
        <f>+DT187+DT188+DT193</f>
        <v>1319.9917571563792</v>
      </c>
      <c r="DU185" s="8">
        <f>+DU187+DU188+DU193</f>
        <v>1411.0024954207047</v>
      </c>
      <c r="DV185" s="8">
        <f>+DV187+DV188+DV193</f>
        <v>1381.7766285566693</v>
      </c>
      <c r="DW185" s="8">
        <f>+DV185+DU185+DT185+DS185</f>
        <v>5460.0618552946817</v>
      </c>
    </row>
    <row r="186" spans="1:127" s="8" customFormat="1">
      <c r="A186" s="21"/>
      <c r="B186" s="21" t="s">
        <v>480</v>
      </c>
      <c r="BZ186" s="35"/>
    </row>
    <row r="187" spans="1:127" s="8" customFormat="1">
      <c r="A187" s="21"/>
      <c r="B187" s="21" t="s">
        <v>481</v>
      </c>
      <c r="C187" s="21" t="s">
        <v>262</v>
      </c>
      <c r="D187" s="21"/>
      <c r="E187" s="21"/>
      <c r="I187" s="35"/>
      <c r="AZ187" s="8">
        <v>1957</v>
      </c>
      <c r="BA187" s="8">
        <v>-2339</v>
      </c>
      <c r="BB187" s="8">
        <v>-1060</v>
      </c>
      <c r="BC187" s="8">
        <v>7684</v>
      </c>
      <c r="BD187" s="8">
        <v>374</v>
      </c>
      <c r="BE187" s="8">
        <v>4659</v>
      </c>
      <c r="BF187" s="8">
        <v>267</v>
      </c>
      <c r="BG187" s="8">
        <v>377</v>
      </c>
      <c r="BH187" s="8">
        <v>392</v>
      </c>
      <c r="BI187" s="8">
        <v>423</v>
      </c>
      <c r="BJ187" s="8">
        <v>1459</v>
      </c>
      <c r="BK187" s="8">
        <v>455</v>
      </c>
      <c r="BL187" s="8">
        <v>531</v>
      </c>
      <c r="BM187" s="8">
        <v>705</v>
      </c>
      <c r="BN187" s="8">
        <v>796</v>
      </c>
      <c r="BO187" s="8">
        <v>2487</v>
      </c>
      <c r="BP187" s="8">
        <v>566</v>
      </c>
      <c r="BQ187" s="8">
        <v>479</v>
      </c>
      <c r="BR187" s="8">
        <v>628</v>
      </c>
      <c r="BS187" s="8">
        <v>489</v>
      </c>
      <c r="BT187" s="8">
        <v>2162</v>
      </c>
      <c r="BU187" s="8">
        <v>318</v>
      </c>
      <c r="BV187" s="8">
        <v>350</v>
      </c>
      <c r="BW187" s="8">
        <v>301</v>
      </c>
      <c r="BX187" s="8">
        <v>320</v>
      </c>
      <c r="BY187" s="8">
        <v>1289</v>
      </c>
      <c r="BZ187" s="35">
        <v>357</v>
      </c>
      <c r="CA187" s="8">
        <v>334</v>
      </c>
      <c r="CB187" s="8">
        <v>333</v>
      </c>
      <c r="CC187" s="8">
        <v>302</v>
      </c>
      <c r="CD187" s="8">
        <v>1326</v>
      </c>
      <c r="CE187" s="8">
        <v>318</v>
      </c>
      <c r="CF187" s="8">
        <v>354</v>
      </c>
      <c r="CG187" s="8">
        <v>328</v>
      </c>
      <c r="CH187" s="8">
        <v>376</v>
      </c>
      <c r="CI187" s="8">
        <v>1376</v>
      </c>
      <c r="CJ187" s="8">
        <v>372</v>
      </c>
      <c r="CK187" s="8">
        <v>356</v>
      </c>
      <c r="CL187" s="8">
        <v>417</v>
      </c>
      <c r="CM187" s="8">
        <v>442</v>
      </c>
      <c r="CN187" s="8">
        <v>1587</v>
      </c>
      <c r="CO187" s="8">
        <v>428</v>
      </c>
      <c r="CP187" s="8">
        <v>428</v>
      </c>
      <c r="CQ187" s="8">
        <v>456</v>
      </c>
      <c r="CR187" s="8">
        <v>368</v>
      </c>
      <c r="CS187" s="8">
        <v>1680</v>
      </c>
      <c r="CT187" s="8">
        <v>404</v>
      </c>
      <c r="CU187" s="8">
        <v>316</v>
      </c>
      <c r="CV187" s="8">
        <v>313</v>
      </c>
      <c r="CW187" s="8">
        <v>250</v>
      </c>
      <c r="CX187" s="8">
        <v>1283</v>
      </c>
      <c r="CY187" s="8">
        <v>179</v>
      </c>
      <c r="CZ187" s="8">
        <v>206</v>
      </c>
      <c r="DA187" s="8">
        <v>332</v>
      </c>
      <c r="DB187" s="8">
        <v>270</v>
      </c>
      <c r="DC187" s="8">
        <v>987</v>
      </c>
      <c r="DD187" s="8">
        <v>155</v>
      </c>
      <c r="DE187" s="8">
        <v>136</v>
      </c>
      <c r="DF187" s="8">
        <v>143</v>
      </c>
      <c r="DG187" s="8">
        <v>174</v>
      </c>
      <c r="DH187" s="8">
        <v>608</v>
      </c>
      <c r="DI187" s="8">
        <v>193</v>
      </c>
      <c r="DJ187" s="8">
        <v>77</v>
      </c>
      <c r="DK187" s="8">
        <f>+DK286</f>
        <v>514.00700000000006</v>
      </c>
      <c r="DL187" s="8">
        <f>+DL286</f>
        <v>403.62040723245246</v>
      </c>
      <c r="DM187" s="8">
        <f>+DL187+DK187+DJ187+DI187</f>
        <v>1187.6274072324525</v>
      </c>
      <c r="DN187" s="8">
        <f>+DN286</f>
        <v>433.25727003735108</v>
      </c>
      <c r="DO187" s="8">
        <f>+DO286</f>
        <v>411.47842386025042</v>
      </c>
      <c r="DP187" s="8">
        <f>+DP286</f>
        <v>498.93727548086628</v>
      </c>
      <c r="DQ187" s="8">
        <f>+DQ286</f>
        <v>477.26153783544953</v>
      </c>
      <c r="DR187" s="8">
        <f>+DQ187+DP187+DO187+DN187</f>
        <v>1820.9345072139172</v>
      </c>
      <c r="DS187" s="8">
        <f>+DS286</f>
        <v>569.01897416092822</v>
      </c>
      <c r="DT187" s="8">
        <f>+DT286</f>
        <v>541.71975715637939</v>
      </c>
      <c r="DU187" s="8">
        <f>+DU286</f>
        <v>632.73049542070476</v>
      </c>
      <c r="DV187" s="8">
        <f>+DV286</f>
        <v>603.50462855666933</v>
      </c>
      <c r="DW187" s="8">
        <f>+DV187+DU187+DT187+DS187</f>
        <v>2346.9738552946819</v>
      </c>
    </row>
    <row r="188" spans="1:127" s="8" customFormat="1">
      <c r="A188" s="21"/>
      <c r="B188" s="21" t="s">
        <v>482</v>
      </c>
      <c r="C188" s="21" t="s">
        <v>263</v>
      </c>
      <c r="D188" s="21"/>
      <c r="E188" s="21"/>
      <c r="I188" s="35"/>
      <c r="AZ188" s="8">
        <f t="shared" ref="AZ188:CD188" si="245">+AZ185-AZ187-AZ193</f>
        <v>511956</v>
      </c>
      <c r="BA188" s="8">
        <f t="shared" si="245"/>
        <v>65676</v>
      </c>
      <c r="BB188" s="8">
        <f t="shared" si="245"/>
        <v>9985</v>
      </c>
      <c r="BC188" s="8">
        <f t="shared" si="245"/>
        <v>44212</v>
      </c>
      <c r="BD188" s="8">
        <f t="shared" si="245"/>
        <v>3552</v>
      </c>
      <c r="BE188" s="8">
        <f t="shared" si="245"/>
        <v>123425</v>
      </c>
      <c r="BF188" s="8">
        <f t="shared" si="245"/>
        <v>2827</v>
      </c>
      <c r="BG188" s="8">
        <f t="shared" si="245"/>
        <v>2714</v>
      </c>
      <c r="BH188" s="8">
        <f t="shared" si="245"/>
        <v>1507</v>
      </c>
      <c r="BI188" s="8">
        <f t="shared" si="245"/>
        <v>-3339</v>
      </c>
      <c r="BJ188" s="8">
        <f t="shared" si="245"/>
        <v>3709</v>
      </c>
      <c r="BK188" s="8">
        <f t="shared" si="245"/>
        <v>2687</v>
      </c>
      <c r="BL188" s="8">
        <f t="shared" si="245"/>
        <v>1749</v>
      </c>
      <c r="BM188" s="8">
        <f t="shared" si="245"/>
        <v>2209</v>
      </c>
      <c r="BN188" s="8">
        <f t="shared" si="245"/>
        <v>-12200</v>
      </c>
      <c r="BO188" s="8">
        <f t="shared" si="245"/>
        <v>-5555</v>
      </c>
      <c r="BP188" s="8">
        <f t="shared" si="245"/>
        <v>-7495</v>
      </c>
      <c r="BQ188" s="8">
        <f t="shared" si="245"/>
        <v>-7942</v>
      </c>
      <c r="BR188" s="8">
        <f t="shared" si="245"/>
        <v>-20062</v>
      </c>
      <c r="BS188" s="8">
        <f t="shared" si="245"/>
        <v>-12531</v>
      </c>
      <c r="BT188" s="8">
        <f t="shared" si="245"/>
        <v>-48030</v>
      </c>
      <c r="BU188" s="8">
        <f t="shared" si="245"/>
        <v>-3059</v>
      </c>
      <c r="BV188" s="8">
        <f t="shared" si="245"/>
        <v>38</v>
      </c>
      <c r="BW188" s="8">
        <f t="shared" si="245"/>
        <v>5194</v>
      </c>
      <c r="BX188" s="8">
        <f t="shared" si="245"/>
        <v>3511</v>
      </c>
      <c r="BY188" s="8">
        <f t="shared" si="245"/>
        <v>5684</v>
      </c>
      <c r="BZ188" s="35">
        <f t="shared" si="245"/>
        <v>1011</v>
      </c>
      <c r="CA188" s="8">
        <f t="shared" si="245"/>
        <v>-3641</v>
      </c>
      <c r="CB188" s="8">
        <f t="shared" si="245"/>
        <v>-4620</v>
      </c>
      <c r="CC188" s="8">
        <f t="shared" si="245"/>
        <v>1476</v>
      </c>
      <c r="CD188" s="8">
        <f t="shared" si="245"/>
        <v>-5774</v>
      </c>
      <c r="CE188" s="8">
        <f t="shared" ref="CE188:CL188" si="246">+CE185-CE187-CE193</f>
        <v>3128</v>
      </c>
      <c r="CF188" s="8">
        <f t="shared" si="246"/>
        <v>1250</v>
      </c>
      <c r="CG188" s="8">
        <f t="shared" si="246"/>
        <v>-2693</v>
      </c>
      <c r="CH188" s="8">
        <f t="shared" si="246"/>
        <v>2211</v>
      </c>
      <c r="CI188" s="8">
        <f t="shared" si="246"/>
        <v>3896</v>
      </c>
      <c r="CJ188" s="8">
        <f t="shared" si="246"/>
        <v>2275</v>
      </c>
      <c r="CK188" s="8">
        <f t="shared" si="246"/>
        <v>-7616</v>
      </c>
      <c r="CL188" s="8">
        <f t="shared" si="246"/>
        <v>2487</v>
      </c>
      <c r="CM188" s="8">
        <f t="shared" ref="CM188:CS188" si="247">+CM185-CM187-CM193</f>
        <v>7531</v>
      </c>
      <c r="CN188" s="8">
        <f t="shared" si="247"/>
        <v>4677</v>
      </c>
      <c r="CO188" s="8">
        <f t="shared" si="247"/>
        <v>5065</v>
      </c>
      <c r="CP188" s="8">
        <f t="shared" si="247"/>
        <v>3487</v>
      </c>
      <c r="CQ188" s="8">
        <f t="shared" si="247"/>
        <v>6305</v>
      </c>
      <c r="CR188" s="8">
        <f t="shared" si="247"/>
        <v>-1476</v>
      </c>
      <c r="CS188" s="8">
        <f t="shared" si="247"/>
        <v>13381</v>
      </c>
      <c r="CT188" s="8">
        <f t="shared" ref="CT188:CZ188" si="248">+CT185-CT187-CT193</f>
        <v>2710</v>
      </c>
      <c r="CU188" s="8">
        <f t="shared" si="248"/>
        <v>1551</v>
      </c>
      <c r="CV188" s="8">
        <f t="shared" si="248"/>
        <v>3258</v>
      </c>
      <c r="CW188" s="8">
        <f t="shared" si="248"/>
        <v>-3193</v>
      </c>
      <c r="CX188" s="8">
        <f t="shared" si="248"/>
        <v>4326</v>
      </c>
      <c r="CY188" s="8">
        <f t="shared" si="248"/>
        <v>5349</v>
      </c>
      <c r="CZ188" s="8">
        <f t="shared" si="248"/>
        <v>-15201</v>
      </c>
      <c r="DA188" s="8">
        <f>+DA185-DA187-DA193</f>
        <v>2226</v>
      </c>
      <c r="DB188" s="8">
        <f>+DB185-DB187-DB193</f>
        <v>2148</v>
      </c>
      <c r="DC188" s="8">
        <f>+DC185-DC187-DC193</f>
        <v>-5478</v>
      </c>
      <c r="DD188" s="8">
        <f t="shared" ref="DD188:DE188" si="249">+DD185-DD187-DD193</f>
        <v>-3914</v>
      </c>
      <c r="DE188" s="8">
        <f t="shared" si="249"/>
        <v>-453</v>
      </c>
      <c r="DF188" s="8">
        <f t="shared" ref="DF188:DG188" si="250">+DF185-DF187-DF193</f>
        <v>8130</v>
      </c>
      <c r="DG188" s="8">
        <f t="shared" si="250"/>
        <v>731</v>
      </c>
      <c r="DH188" s="8">
        <f>+DH185-DH187-DH193</f>
        <v>4494</v>
      </c>
      <c r="DI188" s="8">
        <f t="shared" ref="DI188:DJ188" si="251">+DI185-DI187-DI193</f>
        <v>3452</v>
      </c>
      <c r="DJ188" s="8">
        <f t="shared" si="251"/>
        <v>2143</v>
      </c>
      <c r="DK188" s="8">
        <v>1000</v>
      </c>
      <c r="DL188" s="8">
        <v>1000</v>
      </c>
      <c r="DM188" s="8">
        <f>+DL188+DK188+DJ188+DI188</f>
        <v>7595</v>
      </c>
      <c r="DN188" s="8">
        <v>1000</v>
      </c>
      <c r="DO188" s="8">
        <v>1000</v>
      </c>
      <c r="DP188" s="8">
        <v>1000</v>
      </c>
      <c r="DQ188" s="8">
        <v>1000</v>
      </c>
      <c r="DR188" s="8">
        <f t="shared" ref="DR188" si="252">+DQ188+DP188+DO188+DN188</f>
        <v>4000</v>
      </c>
      <c r="DS188" s="8">
        <v>1000</v>
      </c>
      <c r="DT188" s="8">
        <v>1000</v>
      </c>
      <c r="DU188" s="8">
        <v>1000</v>
      </c>
      <c r="DV188" s="8">
        <v>1000</v>
      </c>
      <c r="DW188" s="8">
        <f t="shared" ref="DW188" si="253">+DV188+DU188+DT188+DS188</f>
        <v>4000</v>
      </c>
    </row>
    <row r="189" spans="1:127" s="8" customFormat="1">
      <c r="A189" s="21"/>
      <c r="B189" s="21" t="s">
        <v>483</v>
      </c>
      <c r="C189" s="21"/>
      <c r="D189" s="21"/>
      <c r="E189" s="21"/>
      <c r="I189" s="35"/>
      <c r="BZ189" s="35"/>
    </row>
    <row r="190" spans="1:127" s="8" customFormat="1">
      <c r="A190" s="21"/>
      <c r="B190" s="21" t="s">
        <v>484</v>
      </c>
      <c r="C190" s="21"/>
      <c r="D190" s="21"/>
      <c r="E190" s="21"/>
      <c r="I190" s="35"/>
      <c r="BZ190" s="35"/>
    </row>
    <row r="191" spans="1:127" s="8" customFormat="1">
      <c r="A191" s="21"/>
      <c r="B191" s="21"/>
      <c r="C191" s="21"/>
      <c r="D191" s="21"/>
      <c r="E191" s="21"/>
      <c r="I191" s="35"/>
      <c r="BZ191" s="35"/>
    </row>
    <row r="192" spans="1:127" s="8" customFormat="1">
      <c r="A192" s="21"/>
      <c r="B192" s="21" t="s">
        <v>264</v>
      </c>
      <c r="C192" s="21" t="s">
        <v>265</v>
      </c>
      <c r="D192" s="21"/>
      <c r="E192" s="21"/>
      <c r="I192" s="35"/>
      <c r="BZ192" s="35"/>
    </row>
    <row r="193" spans="1:127" s="8" customFormat="1">
      <c r="A193" s="21"/>
      <c r="B193" s="21" t="s">
        <v>485</v>
      </c>
      <c r="C193" s="21" t="s">
        <v>266</v>
      </c>
      <c r="D193" s="21"/>
      <c r="E193" s="21"/>
      <c r="I193" s="35"/>
      <c r="AZ193" s="8">
        <v>-9858</v>
      </c>
      <c r="BA193" s="8">
        <v>2203</v>
      </c>
      <c r="BB193" s="8">
        <v>2135</v>
      </c>
      <c r="BC193" s="8">
        <v>-10787</v>
      </c>
      <c r="BD193" s="8">
        <v>-1971</v>
      </c>
      <c r="BE193" s="8">
        <v>-8420</v>
      </c>
      <c r="BF193" s="8">
        <v>-1438</v>
      </c>
      <c r="BG193" s="8">
        <v>-1369</v>
      </c>
      <c r="BH193" s="8">
        <v>-1485</v>
      </c>
      <c r="BI193" s="8">
        <v>-1457</v>
      </c>
      <c r="BJ193" s="8">
        <v>-5749</v>
      </c>
      <c r="BK193" s="8">
        <v>-1557</v>
      </c>
      <c r="BL193" s="8">
        <v>-1511</v>
      </c>
      <c r="BM193" s="8">
        <v>-1546</v>
      </c>
      <c r="BN193" s="8">
        <v>58</v>
      </c>
      <c r="BO193" s="8">
        <v>-4556</v>
      </c>
      <c r="BP193" s="8">
        <v>-1140</v>
      </c>
      <c r="BQ193" s="8">
        <v>-1258</v>
      </c>
      <c r="BR193" s="8">
        <v>-1168</v>
      </c>
      <c r="BS193" s="8">
        <v>-1052</v>
      </c>
      <c r="BT193" s="8">
        <v>-4618</v>
      </c>
      <c r="BU193" s="8">
        <v>-1614</v>
      </c>
      <c r="BV193" s="8">
        <v>-1375</v>
      </c>
      <c r="BW193" s="8">
        <v>-1119</v>
      </c>
      <c r="BX193" s="8">
        <v>-953</v>
      </c>
      <c r="BY193" s="8">
        <v>-5061</v>
      </c>
      <c r="BZ193" s="35">
        <v>-1327</v>
      </c>
      <c r="CA193" s="8">
        <v>-1196</v>
      </c>
      <c r="CB193" s="8">
        <v>-1115</v>
      </c>
      <c r="CC193" s="8">
        <v>-1305</v>
      </c>
      <c r="CD193" s="8">
        <v>-4943</v>
      </c>
      <c r="CE193" s="8">
        <v>-906</v>
      </c>
      <c r="CF193" s="8">
        <v>-774</v>
      </c>
      <c r="CG193" s="8">
        <v>-706</v>
      </c>
      <c r="CH193" s="8">
        <v>-388</v>
      </c>
      <c r="CI193" s="8">
        <v>-2774</v>
      </c>
      <c r="CJ193" s="8">
        <v>-460</v>
      </c>
      <c r="CK193" s="8">
        <v>-450</v>
      </c>
      <c r="CL193" s="8">
        <v>-336</v>
      </c>
      <c r="CM193" s="8">
        <v>-540</v>
      </c>
      <c r="CN193" s="8">
        <v>-1786</v>
      </c>
      <c r="CO193" s="8">
        <v>-479</v>
      </c>
      <c r="CP193" s="8">
        <v>-312</v>
      </c>
      <c r="CQ193" s="8">
        <v>-484</v>
      </c>
      <c r="CR193" s="8">
        <v>64</v>
      </c>
      <c r="CS193" s="8">
        <v>-1211</v>
      </c>
      <c r="CT193" s="8">
        <v>-280</v>
      </c>
      <c r="CU193" s="8">
        <v>-225</v>
      </c>
      <c r="CV193" s="8">
        <v>-211</v>
      </c>
      <c r="CW193" s="8">
        <v>-81</v>
      </c>
      <c r="CX193" s="8">
        <v>-797</v>
      </c>
      <c r="CY193" s="8">
        <v>-312</v>
      </c>
      <c r="CZ193" s="8">
        <v>-233</v>
      </c>
      <c r="DA193" s="8">
        <v>-674</v>
      </c>
      <c r="DB193" s="8">
        <v>707</v>
      </c>
      <c r="DC193" s="8">
        <v>-512</v>
      </c>
      <c r="DD193" s="8">
        <v>-240</v>
      </c>
      <c r="DE193" s="8">
        <v>-117</v>
      </c>
      <c r="DF193" s="8">
        <v>-11</v>
      </c>
      <c r="DG193" s="8">
        <v>91</v>
      </c>
      <c r="DH193" s="8">
        <v>-277</v>
      </c>
      <c r="DI193" s="8">
        <v>-98</v>
      </c>
      <c r="DJ193" s="8">
        <v>-37</v>
      </c>
      <c r="DK193" s="8">
        <f>+DK280</f>
        <v>-221.72800000000001</v>
      </c>
      <c r="DL193" s="8">
        <f>+DL280</f>
        <v>-221.72800000000001</v>
      </c>
      <c r="DM193" s="8">
        <f>+DL193+DK193+DJ193+DI193</f>
        <v>-578.45600000000002</v>
      </c>
      <c r="DN193" s="8">
        <f>+DN280</f>
        <v>-221.72800000000001</v>
      </c>
      <c r="DO193" s="8">
        <f>+DO280</f>
        <v>-221.72800000000001</v>
      </c>
      <c r="DP193" s="8">
        <f>+DP280</f>
        <v>-221.72800000000001</v>
      </c>
      <c r="DQ193" s="8">
        <f>+DQ280</f>
        <v>-221.72800000000001</v>
      </c>
      <c r="DR193" s="8">
        <f>+DQ193+DP193+DO193+DN193</f>
        <v>-886.91200000000003</v>
      </c>
      <c r="DS193" s="8">
        <f>+DS280</f>
        <v>-221.72800000000001</v>
      </c>
      <c r="DT193" s="8">
        <f>+DT280</f>
        <v>-221.72800000000001</v>
      </c>
      <c r="DU193" s="8">
        <f>+DU280</f>
        <v>-221.72800000000001</v>
      </c>
      <c r="DV193" s="8">
        <f>+DV280</f>
        <v>-221.72800000000001</v>
      </c>
      <c r="DW193" s="8">
        <f>+DV193+DU193+DT193+DS193</f>
        <v>-886.91200000000003</v>
      </c>
    </row>
    <row r="194" spans="1:127" s="8" customFormat="1">
      <c r="A194" s="21"/>
      <c r="B194" s="21" t="s">
        <v>486</v>
      </c>
      <c r="C194" s="21"/>
      <c r="D194" s="21"/>
      <c r="E194" s="21"/>
      <c r="I194" s="35"/>
      <c r="BZ194" s="35"/>
    </row>
    <row r="195" spans="1:127" s="8" customFormat="1">
      <c r="A195" s="21"/>
      <c r="B195" s="21" t="s">
        <v>487</v>
      </c>
      <c r="C195" s="21"/>
      <c r="D195" s="21"/>
      <c r="E195" s="21"/>
      <c r="I195" s="35"/>
      <c r="BZ195" s="35"/>
    </row>
    <row r="196" spans="1:127" s="8" customFormat="1">
      <c r="A196" s="21"/>
      <c r="B196" s="21" t="s">
        <v>488</v>
      </c>
      <c r="C196" s="21"/>
      <c r="D196" s="21"/>
      <c r="E196" s="21"/>
      <c r="I196" s="35"/>
      <c r="BZ196" s="35"/>
    </row>
    <row r="197" spans="1:127" s="8" customFormat="1">
      <c r="A197" s="21"/>
      <c r="B197" s="21" t="s">
        <v>489</v>
      </c>
      <c r="C197" s="21"/>
      <c r="D197" s="21"/>
      <c r="E197" s="21"/>
      <c r="I197" s="35"/>
      <c r="BZ197" s="35"/>
    </row>
    <row r="198" spans="1:127" s="8" customFormat="1">
      <c r="A198" s="21"/>
      <c r="B198" s="21"/>
      <c r="C198" s="21"/>
      <c r="D198" s="21"/>
      <c r="E198" s="21"/>
      <c r="I198" s="35"/>
      <c r="BZ198" s="35"/>
    </row>
    <row r="199" spans="1:127" s="8" customFormat="1">
      <c r="A199" s="21"/>
      <c r="B199" s="21" t="s">
        <v>1058</v>
      </c>
      <c r="C199" s="21" t="s">
        <v>17</v>
      </c>
      <c r="D199" s="21"/>
      <c r="E199" s="21"/>
      <c r="I199" s="35"/>
      <c r="AZ199" s="8">
        <f t="shared" ref="AZ199:CS199" si="254">+AZ185</f>
        <v>504055</v>
      </c>
      <c r="BA199" s="8">
        <f t="shared" si="254"/>
        <v>65540</v>
      </c>
      <c r="BB199" s="8">
        <f t="shared" si="254"/>
        <v>11060</v>
      </c>
      <c r="BC199" s="8">
        <f t="shared" si="254"/>
        <v>41109</v>
      </c>
      <c r="BD199" s="8">
        <f t="shared" si="254"/>
        <v>1955</v>
      </c>
      <c r="BE199" s="8">
        <f t="shared" si="254"/>
        <v>119664</v>
      </c>
      <c r="BF199" s="8">
        <f t="shared" si="254"/>
        <v>1656</v>
      </c>
      <c r="BG199" s="8">
        <f t="shared" si="254"/>
        <v>1722</v>
      </c>
      <c r="BH199" s="8">
        <f t="shared" si="254"/>
        <v>414</v>
      </c>
      <c r="BI199" s="8">
        <f t="shared" si="254"/>
        <v>-4373</v>
      </c>
      <c r="BJ199" s="8">
        <f t="shared" si="254"/>
        <v>-581</v>
      </c>
      <c r="BK199" s="8">
        <f t="shared" si="254"/>
        <v>1585</v>
      </c>
      <c r="BL199" s="8">
        <f t="shared" si="254"/>
        <v>769</v>
      </c>
      <c r="BM199" s="8">
        <f t="shared" si="254"/>
        <v>1368</v>
      </c>
      <c r="BN199" s="8">
        <f t="shared" si="254"/>
        <v>-11346</v>
      </c>
      <c r="BO199" s="8">
        <f t="shared" si="254"/>
        <v>-7624</v>
      </c>
      <c r="BP199" s="8">
        <f t="shared" si="254"/>
        <v>-8069</v>
      </c>
      <c r="BQ199" s="8">
        <f t="shared" si="254"/>
        <v>-8721</v>
      </c>
      <c r="BR199" s="8">
        <f t="shared" si="254"/>
        <v>-20602</v>
      </c>
      <c r="BS199" s="8">
        <f t="shared" si="254"/>
        <v>-13094</v>
      </c>
      <c r="BT199" s="8">
        <f t="shared" si="254"/>
        <v>-50486</v>
      </c>
      <c r="BU199" s="8">
        <f t="shared" si="254"/>
        <v>-4355</v>
      </c>
      <c r="BV199" s="8">
        <f t="shared" si="254"/>
        <v>-987</v>
      </c>
      <c r="BW199" s="8">
        <f t="shared" si="254"/>
        <v>4376</v>
      </c>
      <c r="BX199" s="8">
        <f t="shared" si="254"/>
        <v>2878</v>
      </c>
      <c r="BY199" s="8">
        <f t="shared" si="254"/>
        <v>1912</v>
      </c>
      <c r="BZ199" s="8">
        <f t="shared" si="254"/>
        <v>41</v>
      </c>
      <c r="CA199" s="8">
        <f t="shared" si="254"/>
        <v>-4503</v>
      </c>
      <c r="CB199" s="8">
        <f t="shared" si="254"/>
        <v>-5402</v>
      </c>
      <c r="CC199" s="8">
        <f t="shared" si="254"/>
        <v>473</v>
      </c>
      <c r="CD199" s="8">
        <f t="shared" si="254"/>
        <v>-9391</v>
      </c>
      <c r="CE199" s="8">
        <f t="shared" si="254"/>
        <v>2540</v>
      </c>
      <c r="CF199" s="8">
        <f t="shared" si="254"/>
        <v>830</v>
      </c>
      <c r="CG199" s="8">
        <f t="shared" si="254"/>
        <v>-3071</v>
      </c>
      <c r="CH199" s="8">
        <f t="shared" si="254"/>
        <v>2199</v>
      </c>
      <c r="CI199" s="8">
        <f t="shared" si="254"/>
        <v>2498</v>
      </c>
      <c r="CJ199" s="8">
        <f t="shared" si="254"/>
        <v>2187</v>
      </c>
      <c r="CK199" s="8">
        <f t="shared" si="254"/>
        <v>-7710</v>
      </c>
      <c r="CL199" s="8">
        <f t="shared" si="254"/>
        <v>2568</v>
      </c>
      <c r="CM199" s="8">
        <f t="shared" si="254"/>
        <v>7433</v>
      </c>
      <c r="CN199" s="8">
        <f t="shared" si="254"/>
        <v>4478</v>
      </c>
      <c r="CO199" s="8">
        <f t="shared" si="254"/>
        <v>5014</v>
      </c>
      <c r="CP199" s="8">
        <f t="shared" si="254"/>
        <v>3603</v>
      </c>
      <c r="CQ199" s="8">
        <f t="shared" si="254"/>
        <v>6277</v>
      </c>
      <c r="CR199" s="8">
        <f t="shared" si="254"/>
        <v>-1044</v>
      </c>
      <c r="CS199" s="8">
        <f t="shared" si="254"/>
        <v>13850</v>
      </c>
      <c r="CT199" s="8">
        <f t="shared" ref="CT199:DC199" si="255">+CT185</f>
        <v>2834</v>
      </c>
      <c r="CU199" s="8">
        <f t="shared" si="255"/>
        <v>1642</v>
      </c>
      <c r="CV199" s="8">
        <f t="shared" si="255"/>
        <v>3360</v>
      </c>
      <c r="CW199" s="8">
        <f t="shared" si="255"/>
        <v>-3024</v>
      </c>
      <c r="CX199" s="8">
        <f t="shared" si="255"/>
        <v>4812</v>
      </c>
      <c r="CY199" s="8">
        <f t="shared" si="255"/>
        <v>5216</v>
      </c>
      <c r="CZ199" s="8">
        <f t="shared" si="255"/>
        <v>-15228</v>
      </c>
      <c r="DA199" s="8">
        <f t="shared" si="255"/>
        <v>1884</v>
      </c>
      <c r="DB199" s="8">
        <f t="shared" si="255"/>
        <v>3125</v>
      </c>
      <c r="DC199" s="8">
        <f t="shared" si="255"/>
        <v>-5003</v>
      </c>
      <c r="DD199" s="8">
        <f t="shared" ref="DD199:DE199" si="256">+DD185</f>
        <v>-3999</v>
      </c>
      <c r="DE199" s="8">
        <f t="shared" si="256"/>
        <v>-434</v>
      </c>
      <c r="DF199" s="8">
        <f t="shared" ref="DF199:DJ199" si="257">+DF185</f>
        <v>8262</v>
      </c>
      <c r="DG199" s="8">
        <f t="shared" si="257"/>
        <v>996</v>
      </c>
      <c r="DH199" s="8">
        <f t="shared" si="257"/>
        <v>4825</v>
      </c>
      <c r="DI199" s="8">
        <f t="shared" si="257"/>
        <v>3547</v>
      </c>
      <c r="DJ199" s="8">
        <f t="shared" si="257"/>
        <v>2183</v>
      </c>
      <c r="DK199" s="8">
        <f t="shared" ref="DK199:DW199" si="258">+DK185</f>
        <v>1292.279</v>
      </c>
      <c r="DL199" s="8">
        <f t="shared" si="258"/>
        <v>1181.8924072324523</v>
      </c>
      <c r="DM199" s="8">
        <f t="shared" si="258"/>
        <v>8204.1714072324521</v>
      </c>
      <c r="DN199" s="8">
        <f t="shared" si="258"/>
        <v>1211.5292700373511</v>
      </c>
      <c r="DO199" s="8">
        <f t="shared" si="258"/>
        <v>1189.7504238602503</v>
      </c>
      <c r="DP199" s="8">
        <f t="shared" si="258"/>
        <v>1277.2092754808662</v>
      </c>
      <c r="DQ199" s="8">
        <f t="shared" si="258"/>
        <v>1255.5335378354494</v>
      </c>
      <c r="DR199" s="8">
        <f t="shared" si="258"/>
        <v>4934.0225072139174</v>
      </c>
      <c r="DS199" s="8">
        <f t="shared" si="258"/>
        <v>1347.2909741609283</v>
      </c>
      <c r="DT199" s="8">
        <f t="shared" si="258"/>
        <v>1319.9917571563792</v>
      </c>
      <c r="DU199" s="8">
        <f t="shared" si="258"/>
        <v>1411.0024954207047</v>
      </c>
      <c r="DV199" s="8">
        <f t="shared" si="258"/>
        <v>1381.7766285566693</v>
      </c>
      <c r="DW199" s="8">
        <f t="shared" si="258"/>
        <v>5460.0618552946817</v>
      </c>
    </row>
    <row r="200" spans="1:127" s="8" customFormat="1">
      <c r="A200" s="21"/>
      <c r="B200" s="21" t="s">
        <v>1059</v>
      </c>
      <c r="C200" s="21" t="s">
        <v>1060</v>
      </c>
      <c r="D200" s="21"/>
      <c r="E200" s="21"/>
      <c r="I200" s="35"/>
      <c r="AZ200" s="8">
        <f t="shared" ref="AZ200:CS200" si="259">+AZ187+AZ193</f>
        <v>-7901</v>
      </c>
      <c r="BA200" s="8">
        <f t="shared" si="259"/>
        <v>-136</v>
      </c>
      <c r="BB200" s="8">
        <f t="shared" si="259"/>
        <v>1075</v>
      </c>
      <c r="BC200" s="8">
        <f t="shared" si="259"/>
        <v>-3103</v>
      </c>
      <c r="BD200" s="8">
        <f t="shared" si="259"/>
        <v>-1597</v>
      </c>
      <c r="BE200" s="8">
        <f t="shared" si="259"/>
        <v>-3761</v>
      </c>
      <c r="BF200" s="8">
        <f t="shared" si="259"/>
        <v>-1171</v>
      </c>
      <c r="BG200" s="8">
        <f t="shared" si="259"/>
        <v>-992</v>
      </c>
      <c r="BH200" s="8">
        <f t="shared" si="259"/>
        <v>-1093</v>
      </c>
      <c r="BI200" s="8">
        <f t="shared" si="259"/>
        <v>-1034</v>
      </c>
      <c r="BJ200" s="8">
        <f t="shared" si="259"/>
        <v>-4290</v>
      </c>
      <c r="BK200" s="8">
        <f t="shared" si="259"/>
        <v>-1102</v>
      </c>
      <c r="BL200" s="8">
        <f t="shared" si="259"/>
        <v>-980</v>
      </c>
      <c r="BM200" s="8">
        <f t="shared" si="259"/>
        <v>-841</v>
      </c>
      <c r="BN200" s="8">
        <f t="shared" si="259"/>
        <v>854</v>
      </c>
      <c r="BO200" s="8">
        <f t="shared" si="259"/>
        <v>-2069</v>
      </c>
      <c r="BP200" s="8">
        <f t="shared" si="259"/>
        <v>-574</v>
      </c>
      <c r="BQ200" s="8">
        <f t="shared" si="259"/>
        <v>-779</v>
      </c>
      <c r="BR200" s="8">
        <f t="shared" si="259"/>
        <v>-540</v>
      </c>
      <c r="BS200" s="8">
        <f t="shared" si="259"/>
        <v>-563</v>
      </c>
      <c r="BT200" s="8">
        <f t="shared" si="259"/>
        <v>-2456</v>
      </c>
      <c r="BU200" s="8">
        <f t="shared" si="259"/>
        <v>-1296</v>
      </c>
      <c r="BV200" s="8">
        <f t="shared" si="259"/>
        <v>-1025</v>
      </c>
      <c r="BW200" s="8">
        <f t="shared" si="259"/>
        <v>-818</v>
      </c>
      <c r="BX200" s="8">
        <f t="shared" si="259"/>
        <v>-633</v>
      </c>
      <c r="BY200" s="8">
        <f t="shared" si="259"/>
        <v>-3772</v>
      </c>
      <c r="BZ200" s="8">
        <f t="shared" si="259"/>
        <v>-970</v>
      </c>
      <c r="CA200" s="8">
        <f t="shared" si="259"/>
        <v>-862</v>
      </c>
      <c r="CB200" s="8">
        <f t="shared" si="259"/>
        <v>-782</v>
      </c>
      <c r="CC200" s="8">
        <f t="shared" si="259"/>
        <v>-1003</v>
      </c>
      <c r="CD200" s="8">
        <f t="shared" si="259"/>
        <v>-3617</v>
      </c>
      <c r="CE200" s="8">
        <f t="shared" si="259"/>
        <v>-588</v>
      </c>
      <c r="CF200" s="8">
        <f t="shared" si="259"/>
        <v>-420</v>
      </c>
      <c r="CG200" s="8">
        <f t="shared" si="259"/>
        <v>-378</v>
      </c>
      <c r="CH200" s="8">
        <f t="shared" si="259"/>
        <v>-12</v>
      </c>
      <c r="CI200" s="8">
        <f t="shared" si="259"/>
        <v>-1398</v>
      </c>
      <c r="CJ200" s="8">
        <f t="shared" si="259"/>
        <v>-88</v>
      </c>
      <c r="CK200" s="8">
        <f t="shared" si="259"/>
        <v>-94</v>
      </c>
      <c r="CL200" s="8">
        <f t="shared" si="259"/>
        <v>81</v>
      </c>
      <c r="CM200" s="8">
        <f t="shared" si="259"/>
        <v>-98</v>
      </c>
      <c r="CN200" s="8">
        <f t="shared" si="259"/>
        <v>-199</v>
      </c>
      <c r="CO200" s="8">
        <f t="shared" si="259"/>
        <v>-51</v>
      </c>
      <c r="CP200" s="8">
        <f t="shared" si="259"/>
        <v>116</v>
      </c>
      <c r="CQ200" s="8">
        <f t="shared" si="259"/>
        <v>-28</v>
      </c>
      <c r="CR200" s="8">
        <f t="shared" si="259"/>
        <v>432</v>
      </c>
      <c r="CS200" s="8">
        <f t="shared" si="259"/>
        <v>469</v>
      </c>
      <c r="CT200" s="8">
        <f t="shared" ref="CT200:DC200" si="260">+CT187+CT193</f>
        <v>124</v>
      </c>
      <c r="CU200" s="8">
        <f t="shared" si="260"/>
        <v>91</v>
      </c>
      <c r="CV200" s="8">
        <f t="shared" si="260"/>
        <v>102</v>
      </c>
      <c r="CW200" s="8">
        <f t="shared" si="260"/>
        <v>169</v>
      </c>
      <c r="CX200" s="8">
        <f t="shared" si="260"/>
        <v>486</v>
      </c>
      <c r="CY200" s="8">
        <f t="shared" si="260"/>
        <v>-133</v>
      </c>
      <c r="CZ200" s="8">
        <f t="shared" si="260"/>
        <v>-27</v>
      </c>
      <c r="DA200" s="8">
        <f t="shared" si="260"/>
        <v>-342</v>
      </c>
      <c r="DB200" s="8">
        <f t="shared" si="260"/>
        <v>977</v>
      </c>
      <c r="DC200" s="8">
        <f t="shared" si="260"/>
        <v>475</v>
      </c>
      <c r="DD200" s="8">
        <f t="shared" ref="DD200:DE200" si="261">+DD187+DD193</f>
        <v>-85</v>
      </c>
      <c r="DE200" s="8">
        <f t="shared" si="261"/>
        <v>19</v>
      </c>
      <c r="DF200" s="8">
        <f t="shared" ref="DF200:DJ200" si="262">+DF187+DF193</f>
        <v>132</v>
      </c>
      <c r="DG200" s="8">
        <f t="shared" si="262"/>
        <v>265</v>
      </c>
      <c r="DH200" s="8">
        <f t="shared" si="262"/>
        <v>331</v>
      </c>
      <c r="DI200" s="8">
        <f t="shared" si="262"/>
        <v>95</v>
      </c>
      <c r="DJ200" s="8">
        <f t="shared" si="262"/>
        <v>40</v>
      </c>
      <c r="DK200" s="8">
        <f t="shared" ref="DK200:DW200" si="263">+DK187+DK193</f>
        <v>292.27900000000005</v>
      </c>
      <c r="DL200" s="8">
        <f t="shared" si="263"/>
        <v>181.89240723245246</v>
      </c>
      <c r="DM200" s="8">
        <f t="shared" si="263"/>
        <v>609.17140723245245</v>
      </c>
      <c r="DN200" s="8">
        <f t="shared" si="263"/>
        <v>211.52927003735107</v>
      </c>
      <c r="DO200" s="8">
        <f t="shared" si="263"/>
        <v>189.75042386025041</v>
      </c>
      <c r="DP200" s="8">
        <f t="shared" si="263"/>
        <v>277.20927548086627</v>
      </c>
      <c r="DQ200" s="8">
        <f t="shared" si="263"/>
        <v>255.53353783544952</v>
      </c>
      <c r="DR200" s="8">
        <f t="shared" si="263"/>
        <v>934.02250721391715</v>
      </c>
      <c r="DS200" s="8">
        <f t="shared" si="263"/>
        <v>347.29097416092822</v>
      </c>
      <c r="DT200" s="8">
        <f t="shared" si="263"/>
        <v>319.99175715637938</v>
      </c>
      <c r="DU200" s="8">
        <f t="shared" si="263"/>
        <v>411.00249542070475</v>
      </c>
      <c r="DV200" s="8">
        <f t="shared" si="263"/>
        <v>381.77662855666932</v>
      </c>
      <c r="DW200" s="8">
        <f t="shared" si="263"/>
        <v>1460.0618552946819</v>
      </c>
    </row>
    <row r="201" spans="1:127" s="8" customFormat="1">
      <c r="A201" s="21"/>
      <c r="B201" s="21" t="s">
        <v>1059</v>
      </c>
      <c r="C201" s="21" t="s">
        <v>1061</v>
      </c>
      <c r="D201" s="21"/>
      <c r="E201" s="21"/>
      <c r="I201" s="35"/>
      <c r="AX201" s="8">
        <f t="shared" ref="AX201:CS201" si="264">+AX199-AX200</f>
        <v>0</v>
      </c>
      <c r="AY201" s="8">
        <f t="shared" si="264"/>
        <v>0</v>
      </c>
      <c r="AZ201" s="8">
        <f t="shared" si="264"/>
        <v>511956</v>
      </c>
      <c r="BA201" s="8">
        <f t="shared" si="264"/>
        <v>65676</v>
      </c>
      <c r="BB201" s="8">
        <f t="shared" si="264"/>
        <v>9985</v>
      </c>
      <c r="BC201" s="8">
        <f t="shared" si="264"/>
        <v>44212</v>
      </c>
      <c r="BD201" s="8">
        <f t="shared" si="264"/>
        <v>3552</v>
      </c>
      <c r="BE201" s="8">
        <f t="shared" si="264"/>
        <v>123425</v>
      </c>
      <c r="BF201" s="8">
        <f t="shared" si="264"/>
        <v>2827</v>
      </c>
      <c r="BG201" s="8">
        <f t="shared" si="264"/>
        <v>2714</v>
      </c>
      <c r="BH201" s="8">
        <f t="shared" si="264"/>
        <v>1507</v>
      </c>
      <c r="BI201" s="8">
        <f t="shared" si="264"/>
        <v>-3339</v>
      </c>
      <c r="BJ201" s="8">
        <f t="shared" si="264"/>
        <v>3709</v>
      </c>
      <c r="BK201" s="8">
        <f t="shared" si="264"/>
        <v>2687</v>
      </c>
      <c r="BL201" s="8">
        <f t="shared" si="264"/>
        <v>1749</v>
      </c>
      <c r="BM201" s="8">
        <f t="shared" si="264"/>
        <v>2209</v>
      </c>
      <c r="BN201" s="8">
        <f t="shared" si="264"/>
        <v>-12200</v>
      </c>
      <c r="BO201" s="8">
        <f t="shared" si="264"/>
        <v>-5555</v>
      </c>
      <c r="BP201" s="8">
        <f t="shared" si="264"/>
        <v>-7495</v>
      </c>
      <c r="BQ201" s="8">
        <f t="shared" si="264"/>
        <v>-7942</v>
      </c>
      <c r="BR201" s="8">
        <f t="shared" si="264"/>
        <v>-20062</v>
      </c>
      <c r="BS201" s="8">
        <f t="shared" si="264"/>
        <v>-12531</v>
      </c>
      <c r="BT201" s="8">
        <f t="shared" si="264"/>
        <v>-48030</v>
      </c>
      <c r="BU201" s="8">
        <f t="shared" si="264"/>
        <v>-3059</v>
      </c>
      <c r="BV201" s="8">
        <f t="shared" si="264"/>
        <v>38</v>
      </c>
      <c r="BW201" s="8">
        <f t="shared" si="264"/>
        <v>5194</v>
      </c>
      <c r="BX201" s="8">
        <f t="shared" si="264"/>
        <v>3511</v>
      </c>
      <c r="BY201" s="8">
        <f t="shared" si="264"/>
        <v>5684</v>
      </c>
      <c r="BZ201" s="8">
        <f t="shared" si="264"/>
        <v>1011</v>
      </c>
      <c r="CA201" s="8">
        <f t="shared" si="264"/>
        <v>-3641</v>
      </c>
      <c r="CB201" s="8">
        <f t="shared" si="264"/>
        <v>-4620</v>
      </c>
      <c r="CC201" s="8">
        <f t="shared" si="264"/>
        <v>1476</v>
      </c>
      <c r="CD201" s="8">
        <f t="shared" si="264"/>
        <v>-5774</v>
      </c>
      <c r="CE201" s="8">
        <f t="shared" si="264"/>
        <v>3128</v>
      </c>
      <c r="CF201" s="8">
        <f t="shared" si="264"/>
        <v>1250</v>
      </c>
      <c r="CG201" s="8">
        <f t="shared" si="264"/>
        <v>-2693</v>
      </c>
      <c r="CH201" s="8">
        <f t="shared" si="264"/>
        <v>2211</v>
      </c>
      <c r="CI201" s="8">
        <f t="shared" si="264"/>
        <v>3896</v>
      </c>
      <c r="CJ201" s="8">
        <f t="shared" si="264"/>
        <v>2275</v>
      </c>
      <c r="CK201" s="8">
        <f t="shared" si="264"/>
        <v>-7616</v>
      </c>
      <c r="CL201" s="8">
        <f t="shared" si="264"/>
        <v>2487</v>
      </c>
      <c r="CM201" s="8">
        <f t="shared" si="264"/>
        <v>7531</v>
      </c>
      <c r="CN201" s="8">
        <f t="shared" si="264"/>
        <v>4677</v>
      </c>
      <c r="CO201" s="8">
        <f t="shared" si="264"/>
        <v>5065</v>
      </c>
      <c r="CP201" s="8">
        <f t="shared" si="264"/>
        <v>3487</v>
      </c>
      <c r="CQ201" s="8">
        <f t="shared" si="264"/>
        <v>6305</v>
      </c>
      <c r="CR201" s="8">
        <f t="shared" si="264"/>
        <v>-1476</v>
      </c>
      <c r="CS201" s="8">
        <f t="shared" si="264"/>
        <v>13381</v>
      </c>
      <c r="CT201" s="8">
        <f t="shared" ref="CT201:DC201" si="265">+CT199-CT200</f>
        <v>2710</v>
      </c>
      <c r="CU201" s="8">
        <f t="shared" si="265"/>
        <v>1551</v>
      </c>
      <c r="CV201" s="8">
        <f t="shared" si="265"/>
        <v>3258</v>
      </c>
      <c r="CW201" s="8">
        <f t="shared" si="265"/>
        <v>-3193</v>
      </c>
      <c r="CX201" s="8">
        <f t="shared" si="265"/>
        <v>4326</v>
      </c>
      <c r="CY201" s="8">
        <f t="shared" si="265"/>
        <v>5349</v>
      </c>
      <c r="CZ201" s="8">
        <f t="shared" si="265"/>
        <v>-15201</v>
      </c>
      <c r="DA201" s="8">
        <f t="shared" si="265"/>
        <v>2226</v>
      </c>
      <c r="DB201" s="8">
        <f t="shared" si="265"/>
        <v>2148</v>
      </c>
      <c r="DC201" s="8">
        <f t="shared" si="265"/>
        <v>-5478</v>
      </c>
      <c r="DD201" s="8">
        <f t="shared" ref="DD201:DE201" si="266">+DD199-DD200</f>
        <v>-3914</v>
      </c>
      <c r="DE201" s="8">
        <f t="shared" si="266"/>
        <v>-453</v>
      </c>
      <c r="DF201" s="8">
        <f t="shared" ref="DF201:DJ201" si="267">+DF199-DF200</f>
        <v>8130</v>
      </c>
      <c r="DG201" s="8">
        <f t="shared" si="267"/>
        <v>731</v>
      </c>
      <c r="DH201" s="8">
        <f t="shared" si="267"/>
        <v>4494</v>
      </c>
      <c r="DI201" s="8">
        <f t="shared" si="267"/>
        <v>3452</v>
      </c>
      <c r="DJ201" s="8">
        <f t="shared" si="267"/>
        <v>2143</v>
      </c>
      <c r="DK201" s="8">
        <f t="shared" ref="DK201:DW201" si="268">+DK199-DK200</f>
        <v>1000</v>
      </c>
      <c r="DL201" s="8">
        <f t="shared" si="268"/>
        <v>999.99999999999989</v>
      </c>
      <c r="DM201" s="8">
        <f t="shared" si="268"/>
        <v>7595</v>
      </c>
      <c r="DN201" s="8">
        <f t="shared" si="268"/>
        <v>1000</v>
      </c>
      <c r="DO201" s="8">
        <f t="shared" si="268"/>
        <v>999.99999999999989</v>
      </c>
      <c r="DP201" s="8">
        <f t="shared" si="268"/>
        <v>999.99999999999989</v>
      </c>
      <c r="DQ201" s="8">
        <f t="shared" si="268"/>
        <v>999.99999999999977</v>
      </c>
      <c r="DR201" s="8">
        <f t="shared" si="268"/>
        <v>4000</v>
      </c>
      <c r="DS201" s="8">
        <f t="shared" si="268"/>
        <v>1000</v>
      </c>
      <c r="DT201" s="8">
        <f t="shared" si="268"/>
        <v>999.99999999999977</v>
      </c>
      <c r="DU201" s="8">
        <f t="shared" si="268"/>
        <v>1000</v>
      </c>
      <c r="DV201" s="8">
        <f t="shared" si="268"/>
        <v>1000</v>
      </c>
      <c r="DW201" s="8">
        <f t="shared" si="268"/>
        <v>4000</v>
      </c>
    </row>
    <row r="202" spans="1:127" s="8" customFormat="1">
      <c r="A202" s="21"/>
      <c r="B202" s="21"/>
      <c r="C202" s="21"/>
      <c r="D202" s="21"/>
      <c r="E202" s="21"/>
      <c r="I202" s="35"/>
      <c r="BZ202" s="35"/>
    </row>
    <row r="203" spans="1:127" s="8" customFormat="1">
      <c r="A203" s="21"/>
      <c r="B203" s="21" t="s">
        <v>511</v>
      </c>
      <c r="C203" s="21"/>
      <c r="D203" s="21"/>
      <c r="E203" s="21"/>
      <c r="I203" s="35"/>
      <c r="BZ203" s="35"/>
    </row>
    <row r="204" spans="1:127" s="8" customFormat="1">
      <c r="A204" s="21"/>
      <c r="B204" s="21" t="s">
        <v>31</v>
      </c>
      <c r="C204" s="21"/>
      <c r="D204" s="21"/>
      <c r="E204" s="21"/>
      <c r="I204" s="35"/>
      <c r="BZ204" s="35"/>
    </row>
    <row r="205" spans="1:127" s="8" customFormat="1">
      <c r="A205" s="21"/>
      <c r="B205" s="21" t="s">
        <v>32</v>
      </c>
      <c r="C205" s="21"/>
      <c r="D205" s="21"/>
      <c r="E205" s="21"/>
      <c r="I205" s="35"/>
      <c r="BZ205" s="35"/>
    </row>
    <row r="206" spans="1:127" s="8" customFormat="1">
      <c r="A206" s="21"/>
      <c r="B206" s="21" t="s">
        <v>704</v>
      </c>
      <c r="C206" s="21"/>
      <c r="D206" s="21"/>
      <c r="E206" s="21"/>
      <c r="I206" s="35"/>
      <c r="BZ206" s="35"/>
    </row>
    <row r="207" spans="1:127" s="8" customFormat="1">
      <c r="A207" s="21"/>
      <c r="B207" s="21" t="s">
        <v>705</v>
      </c>
      <c r="C207" s="21"/>
      <c r="D207" s="21"/>
      <c r="E207" s="21"/>
      <c r="I207" s="35"/>
      <c r="BZ207" s="35"/>
    </row>
    <row r="208" spans="1:127" s="8" customFormat="1">
      <c r="A208" s="21"/>
      <c r="B208" s="21"/>
      <c r="C208" s="21"/>
      <c r="D208" s="21"/>
      <c r="E208" s="21"/>
      <c r="I208" s="35"/>
      <c r="BZ208" s="35"/>
    </row>
    <row r="209" spans="1:127" s="8" customFormat="1">
      <c r="A209" s="21"/>
      <c r="B209" s="21" t="s">
        <v>267</v>
      </c>
      <c r="C209" s="21"/>
      <c r="D209" s="21"/>
      <c r="E209" s="21"/>
      <c r="I209" s="35"/>
      <c r="BZ209" s="35"/>
    </row>
    <row r="210" spans="1:127" s="8" customFormat="1">
      <c r="A210" s="21"/>
      <c r="B210" s="21" t="s">
        <v>706</v>
      </c>
      <c r="C210" s="21"/>
      <c r="D210" s="21"/>
      <c r="E210" s="21"/>
      <c r="I210" s="35"/>
      <c r="BZ210" s="35"/>
    </row>
    <row r="211" spans="1:127" s="8" customFormat="1">
      <c r="A211" s="21"/>
      <c r="B211" s="21" t="s">
        <v>707</v>
      </c>
      <c r="C211" s="21"/>
      <c r="D211" s="21"/>
      <c r="E211" s="21"/>
      <c r="I211" s="35"/>
      <c r="BZ211" s="35"/>
    </row>
    <row r="212" spans="1:127" s="8" customFormat="1">
      <c r="A212" s="21"/>
      <c r="B212" s="21" t="s">
        <v>708</v>
      </c>
      <c r="C212" s="21"/>
      <c r="D212" s="21"/>
      <c r="E212" s="21"/>
      <c r="I212" s="35"/>
      <c r="BZ212" s="35"/>
    </row>
    <row r="213" spans="1:127" s="8" customFormat="1">
      <c r="A213" s="21"/>
      <c r="B213" s="21" t="s">
        <v>709</v>
      </c>
      <c r="C213" s="21"/>
      <c r="D213" s="21"/>
      <c r="E213" s="21"/>
      <c r="I213" s="35"/>
      <c r="BZ213" s="35"/>
    </row>
    <row r="214" spans="1:127" s="8" customFormat="1">
      <c r="A214" s="21"/>
      <c r="B214" s="21" t="s">
        <v>710</v>
      </c>
      <c r="C214" s="21"/>
      <c r="D214" s="21"/>
      <c r="E214" s="21"/>
      <c r="I214" s="35"/>
      <c r="BZ214" s="35"/>
    </row>
    <row r="215" spans="1:127" s="8" customFormat="1">
      <c r="A215" s="21"/>
      <c r="B215" s="21"/>
      <c r="C215" s="21"/>
      <c r="D215" s="21"/>
      <c r="E215" s="21"/>
      <c r="I215" s="35"/>
      <c r="BZ215" s="35"/>
    </row>
    <row r="216" spans="1:127" s="8" customFormat="1">
      <c r="A216" s="21"/>
      <c r="B216" s="21" t="s">
        <v>268</v>
      </c>
      <c r="C216" s="21" t="s">
        <v>860</v>
      </c>
      <c r="D216" s="21"/>
      <c r="E216" s="21"/>
      <c r="I216" s="35"/>
      <c r="AZ216" s="8">
        <f t="shared" ref="AZ216:CD216" si="269">+AZ173+AZ185</f>
        <v>1288221</v>
      </c>
      <c r="BA216" s="8">
        <f t="shared" si="269"/>
        <v>353154</v>
      </c>
      <c r="BB216" s="8">
        <f t="shared" si="269"/>
        <v>281828</v>
      </c>
      <c r="BC216" s="8">
        <f t="shared" si="269"/>
        <v>176221</v>
      </c>
      <c r="BD216" s="8">
        <f t="shared" si="269"/>
        <v>141114</v>
      </c>
      <c r="BE216" s="8">
        <f t="shared" si="269"/>
        <v>952303</v>
      </c>
      <c r="BF216" s="8">
        <f t="shared" si="269"/>
        <v>274383</v>
      </c>
      <c r="BG216" s="8">
        <f t="shared" si="269"/>
        <v>245884</v>
      </c>
      <c r="BH216" s="8">
        <f t="shared" si="269"/>
        <v>160437</v>
      </c>
      <c r="BI216" s="8">
        <f t="shared" si="269"/>
        <v>92239</v>
      </c>
      <c r="BJ216" s="8">
        <f t="shared" si="269"/>
        <v>772943</v>
      </c>
      <c r="BK216" s="8">
        <f t="shared" si="269"/>
        <v>205485</v>
      </c>
      <c r="BL216" s="8">
        <f t="shared" si="269"/>
        <v>205365</v>
      </c>
      <c r="BM216" s="8">
        <f t="shared" si="269"/>
        <v>217870</v>
      </c>
      <c r="BN216" s="8">
        <f t="shared" si="269"/>
        <v>171968</v>
      </c>
      <c r="BO216" s="8">
        <f t="shared" si="269"/>
        <v>800688</v>
      </c>
      <c r="BP216" s="8">
        <f t="shared" si="269"/>
        <v>288419</v>
      </c>
      <c r="BQ216" s="8">
        <f t="shared" si="269"/>
        <v>271737</v>
      </c>
      <c r="BR216" s="8">
        <f t="shared" si="269"/>
        <v>149237</v>
      </c>
      <c r="BS216" s="8">
        <f t="shared" si="269"/>
        <v>71080</v>
      </c>
      <c r="BT216" s="8">
        <f t="shared" si="269"/>
        <v>780473</v>
      </c>
      <c r="BU216" s="8">
        <f t="shared" si="269"/>
        <v>247464</v>
      </c>
      <c r="BV216" s="8">
        <f t="shared" si="269"/>
        <v>232417</v>
      </c>
      <c r="BW216" s="8">
        <f t="shared" si="269"/>
        <v>221806</v>
      </c>
      <c r="BX216" s="8">
        <f t="shared" si="269"/>
        <v>134470</v>
      </c>
      <c r="BY216" s="8">
        <f t="shared" si="269"/>
        <v>836157</v>
      </c>
      <c r="BZ216" s="35">
        <f t="shared" si="269"/>
        <v>240559</v>
      </c>
      <c r="CA216" s="8">
        <f t="shared" si="269"/>
        <v>286449</v>
      </c>
      <c r="CB216" s="8">
        <f t="shared" si="269"/>
        <v>221629</v>
      </c>
      <c r="CC216" s="8">
        <f t="shared" si="269"/>
        <v>86701</v>
      </c>
      <c r="CD216" s="8">
        <f t="shared" si="269"/>
        <v>835338</v>
      </c>
      <c r="CE216" s="8">
        <v>270255</v>
      </c>
      <c r="CF216" s="8">
        <v>241616</v>
      </c>
      <c r="CG216" s="8">
        <v>232212</v>
      </c>
      <c r="CH216" s="8">
        <v>132875</v>
      </c>
      <c r="CI216" s="8">
        <v>876958</v>
      </c>
      <c r="CJ216" s="8">
        <v>264814</v>
      </c>
      <c r="CK216" s="8">
        <v>200772</v>
      </c>
      <c r="CL216" s="8">
        <v>233639</v>
      </c>
      <c r="CM216" s="8">
        <v>142433</v>
      </c>
      <c r="CN216" s="8">
        <v>841658</v>
      </c>
      <c r="CO216" s="8">
        <v>252484</v>
      </c>
      <c r="CP216" s="8">
        <v>229288</v>
      </c>
      <c r="CQ216" s="8">
        <v>221783</v>
      </c>
      <c r="CR216" s="8">
        <v>129494</v>
      </c>
      <c r="CS216" s="8">
        <f>+CR216+CQ216+CP216+CO216</f>
        <v>833049</v>
      </c>
      <c r="CT216" s="8">
        <v>212474</v>
      </c>
      <c r="CU216" s="8">
        <v>191588</v>
      </c>
      <c r="CV216" s="8">
        <v>190914</v>
      </c>
      <c r="CW216" s="8">
        <v>48907</v>
      </c>
      <c r="CX216" s="8">
        <f>+CW216+CV216+CU216+CT216</f>
        <v>643883</v>
      </c>
      <c r="CY216" s="8">
        <v>240611</v>
      </c>
      <c r="CZ216" s="8">
        <v>211951</v>
      </c>
      <c r="DA216" s="8">
        <v>224815</v>
      </c>
      <c r="DB216" s="8">
        <v>100644</v>
      </c>
      <c r="DC216" s="8">
        <f>+DB216+DA216+CZ216+CY216</f>
        <v>778021</v>
      </c>
      <c r="DD216" s="8">
        <v>295292</v>
      </c>
      <c r="DE216" s="8">
        <v>285872</v>
      </c>
      <c r="DF216" s="8">
        <v>265001</v>
      </c>
      <c r="DG216" s="8">
        <v>103398</v>
      </c>
      <c r="DH216" s="8">
        <v>949563</v>
      </c>
      <c r="DI216" s="8">
        <v>281846</v>
      </c>
      <c r="DJ216" s="8">
        <v>272660</v>
      </c>
      <c r="DK216" s="8">
        <f>+DK173+DK185</f>
        <v>276252.38973610778</v>
      </c>
      <c r="DL216" s="8">
        <f>+DL173+DL185</f>
        <v>148269.06583808784</v>
      </c>
      <c r="DM216" s="8">
        <f>+DL216+DK216+DJ216+DI216</f>
        <v>979027.4555741956</v>
      </c>
      <c r="DN216" s="8">
        <f>+DN173+DN185</f>
        <v>291800.86263125372</v>
      </c>
      <c r="DO216" s="8">
        <f>+DO173+DO185</f>
        <v>282158.56244146964</v>
      </c>
      <c r="DP216" s="8">
        <f>+DP173+DP185</f>
        <v>267434.24444448139</v>
      </c>
      <c r="DQ216" s="8">
        <f>+DQ173+DQ185</f>
        <v>142403.51319941375</v>
      </c>
      <c r="DR216" s="8">
        <f>+DQ216+DP216+DO216+DN216</f>
        <v>983797.18271661852</v>
      </c>
      <c r="DS216" s="8">
        <f>+DS173+DS185</f>
        <v>304465.98337779759</v>
      </c>
      <c r="DT216" s="8">
        <f>+DT173+DT185</f>
        <v>294875.52191915788</v>
      </c>
      <c r="DU216" s="8">
        <f>+DU173+DU185</f>
        <v>272294.70775139594</v>
      </c>
      <c r="DV216" s="8">
        <f>+DV173+DV185</f>
        <v>140310.16546329623</v>
      </c>
      <c r="DW216" s="8">
        <f>+DV216+DU216+DT216+DS216</f>
        <v>1011946.3785116477</v>
      </c>
    </row>
    <row r="217" spans="1:127" s="8" customFormat="1">
      <c r="A217" s="21"/>
      <c r="B217" s="21" t="s">
        <v>724</v>
      </c>
      <c r="C217" s="21" t="s">
        <v>1249</v>
      </c>
      <c r="D217" s="21"/>
      <c r="E217" s="21"/>
      <c r="I217" s="35"/>
      <c r="BZ217" s="35"/>
      <c r="DH217" s="8">
        <v>949563</v>
      </c>
      <c r="DM217" s="8">
        <v>966000</v>
      </c>
    </row>
    <row r="218" spans="1:127" s="8" customFormat="1">
      <c r="A218" s="21"/>
      <c r="B218" s="21" t="s">
        <v>726</v>
      </c>
      <c r="C218" s="21" t="s">
        <v>1250</v>
      </c>
      <c r="D218" s="21"/>
      <c r="E218" s="21"/>
      <c r="I218" s="35"/>
      <c r="BZ218" s="35"/>
      <c r="DM218" s="8">
        <f>+DM174-DM217</f>
        <v>-6000</v>
      </c>
    </row>
    <row r="219" spans="1:127" s="8" customFormat="1">
      <c r="A219" s="21"/>
      <c r="B219" s="21" t="s">
        <v>727</v>
      </c>
      <c r="C219" s="21"/>
      <c r="D219" s="21"/>
      <c r="E219" s="21"/>
      <c r="I219" s="35"/>
      <c r="BZ219" s="35"/>
    </row>
    <row r="220" spans="1:127" s="8" customFormat="1">
      <c r="A220" s="21"/>
      <c r="B220" s="21" t="s">
        <v>728</v>
      </c>
      <c r="C220" s="21" t="s">
        <v>621</v>
      </c>
      <c r="D220" s="21"/>
      <c r="E220" s="21"/>
      <c r="I220" s="35"/>
      <c r="BZ220" s="35"/>
      <c r="DM220" s="8">
        <f>+DM173-DM216</f>
        <v>-8204.1714072324103</v>
      </c>
    </row>
    <row r="221" spans="1:127" s="8" customFormat="1">
      <c r="A221" s="21"/>
      <c r="B221" s="21"/>
      <c r="C221" s="21"/>
      <c r="D221" s="21"/>
      <c r="E221" s="21"/>
      <c r="I221" s="35"/>
      <c r="BZ221" s="35"/>
    </row>
    <row r="222" spans="1:127" s="8" customFormat="1">
      <c r="A222" s="21"/>
      <c r="B222" s="21" t="s">
        <v>269</v>
      </c>
      <c r="C222" s="21" t="s">
        <v>265</v>
      </c>
      <c r="D222" s="21"/>
      <c r="E222" s="21"/>
      <c r="I222" s="35"/>
      <c r="AZ222" s="8">
        <v>527711</v>
      </c>
      <c r="BA222" s="8">
        <v>144820</v>
      </c>
      <c r="BB222" s="8">
        <v>101900</v>
      </c>
      <c r="BC222" s="8">
        <v>47211</v>
      </c>
      <c r="BD222" s="8">
        <v>47451</v>
      </c>
      <c r="BE222" s="8">
        <v>341382</v>
      </c>
      <c r="BF222" s="8">
        <v>110736</v>
      </c>
      <c r="BG222" s="8">
        <v>99807</v>
      </c>
      <c r="BH222" s="8">
        <v>66187</v>
      </c>
      <c r="BI222" s="8">
        <v>36949</v>
      </c>
      <c r="BJ222" s="8">
        <v>313679</v>
      </c>
      <c r="BK222" s="8">
        <v>82550</v>
      </c>
      <c r="BL222" s="8">
        <v>82595</v>
      </c>
      <c r="BM222" s="8">
        <v>88119</v>
      </c>
      <c r="BN222" s="8">
        <v>69691</v>
      </c>
      <c r="BO222" s="8">
        <v>322955</v>
      </c>
      <c r="BP222" s="8">
        <v>117998</v>
      </c>
      <c r="BQ222" s="8">
        <v>101399</v>
      </c>
      <c r="BR222" s="8">
        <v>60019</v>
      </c>
      <c r="BS222" s="8">
        <v>28984</v>
      </c>
      <c r="BT222" s="8">
        <v>308400</v>
      </c>
      <c r="BU222" s="8">
        <v>100243</v>
      </c>
      <c r="BV222" s="8">
        <v>93880</v>
      </c>
      <c r="BW222" s="8">
        <v>89684</v>
      </c>
      <c r="BX222" s="8">
        <v>54390</v>
      </c>
      <c r="BY222" s="8">
        <v>338197</v>
      </c>
      <c r="BZ222" s="35">
        <v>97062</v>
      </c>
      <c r="CA222" s="8">
        <v>116142</v>
      </c>
      <c r="CB222" s="8">
        <v>90166</v>
      </c>
      <c r="CC222" s="8">
        <v>34467</v>
      </c>
      <c r="CD222" s="8">
        <v>337837</v>
      </c>
      <c r="CE222" s="8">
        <v>109392</v>
      </c>
      <c r="CF222" s="8">
        <v>98193</v>
      </c>
      <c r="CG222" s="8">
        <v>134905</v>
      </c>
      <c r="CH222" s="8">
        <v>60044</v>
      </c>
      <c r="CI222" s="8">
        <v>402534</v>
      </c>
      <c r="CJ222" s="8">
        <v>102039</v>
      </c>
      <c r="CK222" s="8">
        <v>82120</v>
      </c>
      <c r="CL222" s="8">
        <v>91511</v>
      </c>
      <c r="CM222" s="8">
        <v>61901</v>
      </c>
      <c r="CN222" s="8">
        <v>337571</v>
      </c>
      <c r="CO222" s="8">
        <v>96326</v>
      </c>
      <c r="CP222" s="8">
        <v>88263</v>
      </c>
      <c r="CQ222" s="8">
        <v>86503</v>
      </c>
      <c r="CR222" s="8">
        <v>36887</v>
      </c>
      <c r="CS222" s="8">
        <v>307979</v>
      </c>
      <c r="CT222" s="8">
        <v>73523</v>
      </c>
      <c r="CU222" s="8">
        <v>68376</v>
      </c>
      <c r="CV222" s="8">
        <v>67117</v>
      </c>
      <c r="CW222" s="8">
        <v>29051</v>
      </c>
      <c r="CX222" s="8">
        <v>238067</v>
      </c>
      <c r="CY222" s="8">
        <v>72621</v>
      </c>
      <c r="CZ222" s="8">
        <v>63359</v>
      </c>
      <c r="DA222" s="8">
        <v>33804</v>
      </c>
      <c r="DB222" s="8">
        <v>41935</v>
      </c>
      <c r="DC222" s="8">
        <v>211719</v>
      </c>
      <c r="DD222" s="8">
        <v>89648</v>
      </c>
      <c r="DE222" s="8">
        <v>89047</v>
      </c>
      <c r="DF222" s="8">
        <v>81386</v>
      </c>
      <c r="DG222" s="8">
        <v>27598</v>
      </c>
      <c r="DH222" s="8">
        <v>287679</v>
      </c>
      <c r="DI222" s="8">
        <v>84642</v>
      </c>
      <c r="DJ222" s="8">
        <v>88764</v>
      </c>
      <c r="DK222" s="8">
        <f>+DK223*DK216</f>
        <v>82875.716920832332</v>
      </c>
      <c r="DL222" s="8">
        <f>+DL223*DL216</f>
        <v>44480.719751426353</v>
      </c>
      <c r="DM222" s="8">
        <f>+DL222+DK222+DJ222+DI222</f>
        <v>300762.43667225866</v>
      </c>
      <c r="DN222" s="8">
        <f>+DN223*DN216</f>
        <v>87540.258789376108</v>
      </c>
      <c r="DO222" s="8">
        <f>+DO223*DO216</f>
        <v>84647.568732440894</v>
      </c>
      <c r="DP222" s="8">
        <f>+DP223*DP216</f>
        <v>80230.273333344419</v>
      </c>
      <c r="DQ222" s="8">
        <f>+DQ223*DQ216</f>
        <v>42721.053959824123</v>
      </c>
      <c r="DR222" s="8">
        <f>+DQ222+DP222+DO222+DN222</f>
        <v>295139.15481498558</v>
      </c>
      <c r="DS222" s="8">
        <f>+DS223*DS216</f>
        <v>91339.795013339273</v>
      </c>
      <c r="DT222" s="8">
        <f>+DT223*DT216</f>
        <v>88462.656575747358</v>
      </c>
      <c r="DU222" s="8">
        <f>+DU223*DU216</f>
        <v>81688.412325418773</v>
      </c>
      <c r="DV222" s="8">
        <f>+DV223*DV216</f>
        <v>42093.049638988865</v>
      </c>
      <c r="DW222" s="8">
        <f>+DV222+DU222+DT222+DS222</f>
        <v>303583.91355349426</v>
      </c>
    </row>
    <row r="223" spans="1:127" s="37" customFormat="1">
      <c r="A223" s="36"/>
      <c r="B223" s="36" t="s">
        <v>711</v>
      </c>
      <c r="C223" s="36" t="s">
        <v>270</v>
      </c>
      <c r="D223" s="36"/>
      <c r="E223" s="36"/>
      <c r="I223" s="38"/>
      <c r="AZ223" s="37">
        <f>+AZ222/AZ216</f>
        <v>0.40964322115537627</v>
      </c>
      <c r="BE223" s="37">
        <f>+BE222/BE216</f>
        <v>0.35848044162414694</v>
      </c>
      <c r="BJ223" s="37">
        <f>+BJ222/BJ216</f>
        <v>0.40582423283476271</v>
      </c>
      <c r="BO223" s="37">
        <f>+BO222/BO216</f>
        <v>0.40334687169034628</v>
      </c>
      <c r="BT223" s="37">
        <f t="shared" ref="BT223:DC223" si="270">+BT222/BT216</f>
        <v>0.39514499540663162</v>
      </c>
      <c r="BU223" s="37">
        <f t="shared" si="270"/>
        <v>0.40508114311576632</v>
      </c>
      <c r="BV223" s="37">
        <f t="shared" si="270"/>
        <v>0.40392914459785645</v>
      </c>
      <c r="BW223" s="37">
        <f t="shared" si="270"/>
        <v>0.40433532005446199</v>
      </c>
      <c r="BX223" s="37">
        <f t="shared" si="270"/>
        <v>0.40447683498178033</v>
      </c>
      <c r="BY223" s="37">
        <f t="shared" si="270"/>
        <v>0.40446590771828733</v>
      </c>
      <c r="BZ223" s="37">
        <f t="shared" si="270"/>
        <v>0.4034852156851334</v>
      </c>
      <c r="CA223" s="37">
        <f t="shared" si="270"/>
        <v>0.40545437407706086</v>
      </c>
      <c r="CB223" s="37">
        <f t="shared" si="270"/>
        <v>0.40683304080242205</v>
      </c>
      <c r="CC223" s="37">
        <f t="shared" si="270"/>
        <v>0.39753866737407872</v>
      </c>
      <c r="CD223" s="37">
        <f t="shared" si="270"/>
        <v>0.40443149958459929</v>
      </c>
      <c r="CE223" s="37">
        <f t="shared" si="270"/>
        <v>0.40477326968973748</v>
      </c>
      <c r="CF223" s="37">
        <f t="shared" si="270"/>
        <v>0.40640106615455929</v>
      </c>
      <c r="CG223" s="37">
        <f t="shared" si="270"/>
        <v>0.58095619520093711</v>
      </c>
      <c r="CH223" s="37">
        <f t="shared" si="270"/>
        <v>0.45188334901222954</v>
      </c>
      <c r="CI223" s="37">
        <f t="shared" si="270"/>
        <v>0.45901172005956958</v>
      </c>
      <c r="CJ223" s="37">
        <f t="shared" si="270"/>
        <v>0.38532328351220102</v>
      </c>
      <c r="CK223" s="37">
        <f t="shared" si="270"/>
        <v>0.4090211782519475</v>
      </c>
      <c r="CL223" s="37">
        <f t="shared" si="270"/>
        <v>0.39167690325673366</v>
      </c>
      <c r="CM223" s="37">
        <f t="shared" si="270"/>
        <v>0.4345973194414216</v>
      </c>
      <c r="CN223" s="37">
        <f t="shared" si="270"/>
        <v>0.40107858536365126</v>
      </c>
      <c r="CO223" s="37">
        <f t="shared" si="270"/>
        <v>0.38151328401007589</v>
      </c>
      <c r="CP223" s="37">
        <f t="shared" si="270"/>
        <v>0.38494382610516031</v>
      </c>
      <c r="CQ223" s="37">
        <f t="shared" si="270"/>
        <v>0.39003440299752462</v>
      </c>
      <c r="CR223" s="37">
        <f t="shared" si="270"/>
        <v>0.28485489675197306</v>
      </c>
      <c r="CS223" s="37">
        <f t="shared" si="270"/>
        <v>0.36970094196139724</v>
      </c>
      <c r="CT223" s="37">
        <f t="shared" si="270"/>
        <v>0.34603292638158079</v>
      </c>
      <c r="CU223" s="37">
        <f t="shared" si="270"/>
        <v>0.35689082823558888</v>
      </c>
      <c r="CV223" s="37">
        <f t="shared" si="270"/>
        <v>0.35155619807871608</v>
      </c>
      <c r="CW223" s="37">
        <f t="shared" si="270"/>
        <v>0.59400494816692906</v>
      </c>
      <c r="CX223" s="37">
        <f t="shared" si="270"/>
        <v>0.36973642727017175</v>
      </c>
      <c r="CY223" s="37">
        <f t="shared" si="270"/>
        <v>0.3018191188266538</v>
      </c>
      <c r="CZ223" s="37">
        <f t="shared" si="270"/>
        <v>0.29893230039018454</v>
      </c>
      <c r="DA223" s="37">
        <f t="shared" si="270"/>
        <v>0.15036363231990749</v>
      </c>
      <c r="DB223" s="37">
        <f t="shared" si="270"/>
        <v>0.41666666666666669</v>
      </c>
      <c r="DC223" s="37">
        <f t="shared" si="270"/>
        <v>0.27212504546792438</v>
      </c>
      <c r="DD223" s="37">
        <f t="shared" ref="DD223:DE223" si="271">+DD222/DD216</f>
        <v>0.30359102176828362</v>
      </c>
      <c r="DE223" s="37">
        <f t="shared" si="271"/>
        <v>0.31149255610902782</v>
      </c>
      <c r="DF223" s="37">
        <f t="shared" ref="DF223:DJ223" si="272">+DF222/DF216</f>
        <v>0.3071158222044445</v>
      </c>
      <c r="DG223" s="37">
        <f t="shared" si="272"/>
        <v>0.26691038511383197</v>
      </c>
      <c r="DH223" s="37">
        <f t="shared" si="272"/>
        <v>0.30295936130620083</v>
      </c>
      <c r="DI223" s="37">
        <f t="shared" si="272"/>
        <v>0.30031293685203975</v>
      </c>
      <c r="DJ223" s="37">
        <f t="shared" si="272"/>
        <v>0.32554830191447226</v>
      </c>
      <c r="DK223" s="37">
        <v>0.3</v>
      </c>
      <c r="DL223" s="37">
        <v>0.3</v>
      </c>
      <c r="DM223" s="37">
        <f>+AVERAGE(DI223:DL223)</f>
        <v>0.306465309691628</v>
      </c>
      <c r="DN223" s="37">
        <v>0.3</v>
      </c>
      <c r="DO223" s="37">
        <v>0.3</v>
      </c>
      <c r="DP223" s="37">
        <v>0.3</v>
      </c>
      <c r="DQ223" s="37">
        <v>0.3</v>
      </c>
      <c r="DR223" s="37">
        <f>+AVERAGE(DN223:DQ223)</f>
        <v>0.3</v>
      </c>
      <c r="DS223" s="37">
        <v>0.3</v>
      </c>
      <c r="DT223" s="37">
        <v>0.3</v>
      </c>
      <c r="DU223" s="37">
        <v>0.3</v>
      </c>
      <c r="DV223" s="37">
        <v>0.3</v>
      </c>
      <c r="DW223" s="37">
        <f>+AVERAGE(DS223:DV223)</f>
        <v>0.3</v>
      </c>
    </row>
    <row r="224" spans="1:127" s="8" customFormat="1">
      <c r="A224" s="21"/>
      <c r="B224" s="21" t="s">
        <v>712</v>
      </c>
      <c r="C224" s="21" t="s">
        <v>622</v>
      </c>
      <c r="D224" s="21"/>
      <c r="E224" s="21"/>
      <c r="I224" s="35"/>
      <c r="BZ224" s="35"/>
      <c r="DM224" s="4">
        <f>+DM239/DM217</f>
        <v>0.6967660651158768</v>
      </c>
    </row>
    <row r="225" spans="1:127" s="8" customFormat="1">
      <c r="A225" s="23"/>
      <c r="B225" s="21" t="s">
        <v>715</v>
      </c>
      <c r="C225" s="21" t="s">
        <v>622</v>
      </c>
      <c r="D225" s="21"/>
      <c r="E225" s="21"/>
      <c r="I225" s="35"/>
      <c r="BZ225" s="35"/>
      <c r="CS225" s="4">
        <f>+CS239/CS216</f>
        <v>0.55786514358699191</v>
      </c>
      <c r="CX225" s="4">
        <f>+CX239/CX216</f>
        <v>0.63690608386927439</v>
      </c>
      <c r="DC225" s="4">
        <f>+DC239/DC216</f>
        <v>0.70483701596743531</v>
      </c>
      <c r="DH225" s="4">
        <f>+DH239/DH216</f>
        <v>0.6871982164427215</v>
      </c>
      <c r="DM225" s="4">
        <f>+DM239/DM216</f>
        <v>0.68749452844218817</v>
      </c>
    </row>
    <row r="226" spans="1:127" s="8" customFormat="1">
      <c r="A226" s="21"/>
      <c r="B226" s="21"/>
      <c r="C226" s="21"/>
      <c r="D226" s="21"/>
      <c r="E226" s="21"/>
      <c r="I226" s="35"/>
      <c r="BZ226" s="35"/>
    </row>
    <row r="227" spans="1:127" s="8" customFormat="1">
      <c r="A227" s="21"/>
      <c r="B227" s="21" t="s">
        <v>271</v>
      </c>
      <c r="C227" s="21" t="s">
        <v>265</v>
      </c>
      <c r="D227" s="21"/>
      <c r="E227" s="21"/>
      <c r="I227" s="35"/>
      <c r="AZ227" s="8">
        <v>-12886</v>
      </c>
      <c r="BA227" s="8">
        <v>-754</v>
      </c>
      <c r="BB227" s="8">
        <v>-343</v>
      </c>
      <c r="BC227" s="8">
        <v>235</v>
      </c>
      <c r="BD227" s="8">
        <v>498</v>
      </c>
      <c r="BE227" s="8">
        <v>-364</v>
      </c>
      <c r="BF227" s="8">
        <v>-126</v>
      </c>
      <c r="BG227" s="8">
        <v>257</v>
      </c>
      <c r="BH227" s="8">
        <v>-378</v>
      </c>
      <c r="BI227" s="8">
        <v>-1694</v>
      </c>
      <c r="BJ227" s="8">
        <v>-1941</v>
      </c>
      <c r="BK227" s="8">
        <v>-80</v>
      </c>
      <c r="BL227" s="8">
        <v>954</v>
      </c>
      <c r="BM227" s="8">
        <v>291</v>
      </c>
      <c r="BN227" s="8">
        <v>12388</v>
      </c>
      <c r="BO227" s="8">
        <v>13553</v>
      </c>
      <c r="BP227" s="8">
        <v>3123</v>
      </c>
      <c r="BQ227" s="8">
        <v>2798</v>
      </c>
      <c r="BR227" s="8">
        <v>1827</v>
      </c>
      <c r="BS227" s="8">
        <v>-8420</v>
      </c>
      <c r="BT227" s="8">
        <v>-672</v>
      </c>
      <c r="BU227" s="8">
        <v>821</v>
      </c>
      <c r="BV227" s="8">
        <v>-529</v>
      </c>
      <c r="BW227" s="8">
        <v>2894</v>
      </c>
      <c r="BX227" s="8">
        <v>-4038</v>
      </c>
      <c r="BY227" s="8">
        <v>-852</v>
      </c>
      <c r="BZ227" s="35">
        <v>-912</v>
      </c>
      <c r="CA227" s="8">
        <v>-2066</v>
      </c>
      <c r="CB227" s="8">
        <v>3353</v>
      </c>
      <c r="CC227" s="8">
        <v>-5883</v>
      </c>
      <c r="CD227" s="8">
        <v>-5508</v>
      </c>
      <c r="CE227" s="8">
        <v>-2174</v>
      </c>
      <c r="CF227" s="8">
        <v>-3636</v>
      </c>
      <c r="CG227" s="8">
        <v>-2091</v>
      </c>
      <c r="CH227" s="8">
        <v>-5571</v>
      </c>
      <c r="CI227" s="8">
        <v>-13472</v>
      </c>
      <c r="CJ227" s="8">
        <v>-843</v>
      </c>
      <c r="CK227" s="8">
        <v>306</v>
      </c>
      <c r="CL227" s="8">
        <v>-13180</v>
      </c>
      <c r="CM227" s="8">
        <v>-5050</v>
      </c>
      <c r="CN227" s="8">
        <v>-18767</v>
      </c>
      <c r="CO227" s="8">
        <v>476</v>
      </c>
      <c r="CP227" s="8">
        <v>-506</v>
      </c>
      <c r="CQ227" s="8">
        <v>-7190</v>
      </c>
      <c r="CR227" s="8">
        <v>-61897</v>
      </c>
      <c r="CS227" s="8">
        <v>-69117</v>
      </c>
      <c r="CT227" s="8">
        <v>-3557</v>
      </c>
      <c r="CU227" s="8">
        <v>-127</v>
      </c>
      <c r="CV227" s="8">
        <v>-901</v>
      </c>
      <c r="CW227" s="8">
        <v>-3197</v>
      </c>
      <c r="CX227" s="8">
        <v>-7782</v>
      </c>
      <c r="CY227" s="8">
        <v>1619</v>
      </c>
      <c r="CZ227" s="8">
        <v>-37</v>
      </c>
      <c r="DA227" s="8">
        <v>-2380</v>
      </c>
      <c r="DB227" s="8">
        <v>-4262</v>
      </c>
      <c r="DC227" s="8">
        <v>-5060</v>
      </c>
      <c r="DD227" s="8">
        <v>992</v>
      </c>
      <c r="DE227" s="8">
        <v>2348</v>
      </c>
      <c r="DF227" s="8">
        <v>1966</v>
      </c>
      <c r="DG227" s="8">
        <v>-16579</v>
      </c>
      <c r="DH227" s="8">
        <v>-11273</v>
      </c>
      <c r="DI227" s="8">
        <v>-6662</v>
      </c>
      <c r="DJ227" s="8">
        <v>643</v>
      </c>
      <c r="DK227" s="8">
        <v>-1000</v>
      </c>
      <c r="DL227" s="8">
        <v>-1000</v>
      </c>
      <c r="DM227" s="8">
        <f>+DL227+DK227+DJ227+DI227</f>
        <v>-8019</v>
      </c>
      <c r="DN227" s="8">
        <v>-1000</v>
      </c>
      <c r="DO227" s="8">
        <v>-1000</v>
      </c>
      <c r="DP227" s="8">
        <v>-1000</v>
      </c>
      <c r="DQ227" s="8">
        <v>-1000</v>
      </c>
      <c r="DR227" s="8">
        <f>+DQ227+DP227+DO227+DN227</f>
        <v>-4000</v>
      </c>
      <c r="DS227" s="8">
        <v>-1000</v>
      </c>
      <c r="DT227" s="8">
        <v>-1000</v>
      </c>
      <c r="DU227" s="8">
        <v>-1000</v>
      </c>
      <c r="DV227" s="8">
        <v>-1000</v>
      </c>
      <c r="DW227" s="8">
        <f>+DV227+DU227+DT227+DS227</f>
        <v>-4000</v>
      </c>
    </row>
    <row r="228" spans="1:127" s="8" customFormat="1">
      <c r="A228" s="21"/>
      <c r="B228" s="21" t="s">
        <v>716</v>
      </c>
      <c r="C228" s="21"/>
      <c r="D228" s="21"/>
      <c r="E228" s="21"/>
      <c r="I228" s="35"/>
      <c r="BZ228" s="35"/>
    </row>
    <row r="229" spans="1:127" s="8" customFormat="1">
      <c r="A229" s="21"/>
      <c r="B229" s="21" t="s">
        <v>718</v>
      </c>
      <c r="C229" s="21"/>
      <c r="D229" s="21"/>
      <c r="E229" s="21"/>
      <c r="I229" s="35"/>
      <c r="BZ229" s="35"/>
    </row>
    <row r="230" spans="1:127" s="8" customFormat="1">
      <c r="A230" s="21"/>
      <c r="B230" s="21" t="s">
        <v>719</v>
      </c>
      <c r="C230" s="21"/>
      <c r="D230" s="21"/>
      <c r="E230" s="21"/>
      <c r="I230" s="35"/>
      <c r="BZ230" s="35"/>
    </row>
    <row r="231" spans="1:127" s="8" customFormat="1">
      <c r="A231" s="21"/>
      <c r="B231" s="21" t="s">
        <v>720</v>
      </c>
      <c r="C231" s="21"/>
      <c r="D231" s="21"/>
      <c r="E231" s="21"/>
      <c r="I231" s="35"/>
      <c r="BZ231" s="35"/>
    </row>
    <row r="232" spans="1:127" s="8" customFormat="1">
      <c r="A232" s="21"/>
      <c r="B232" s="21"/>
      <c r="C232" s="21"/>
      <c r="D232" s="21"/>
      <c r="E232" s="21"/>
      <c r="I232" s="35"/>
      <c r="BZ232" s="35"/>
    </row>
    <row r="233" spans="1:127" s="8" customFormat="1">
      <c r="A233" s="21"/>
      <c r="B233" s="21" t="s">
        <v>272</v>
      </c>
      <c r="C233" s="21" t="s">
        <v>265</v>
      </c>
      <c r="D233" s="21"/>
      <c r="E233" s="21"/>
      <c r="I233" s="35"/>
      <c r="AZ233" s="8">
        <v>-60</v>
      </c>
      <c r="BA233" s="8">
        <v>8</v>
      </c>
      <c r="BB233" s="8">
        <v>-5</v>
      </c>
      <c r="BC233" s="8">
        <v>0</v>
      </c>
      <c r="BD233" s="8">
        <v>-79</v>
      </c>
      <c r="BE233" s="8">
        <v>-76</v>
      </c>
      <c r="BF233" s="8">
        <v>-9</v>
      </c>
      <c r="BG233" s="8">
        <v>-26</v>
      </c>
      <c r="BH233" s="8">
        <v>0</v>
      </c>
      <c r="BI233" s="8">
        <v>-10</v>
      </c>
      <c r="BJ233" s="8">
        <v>-45</v>
      </c>
      <c r="BK233" s="8">
        <v>-26</v>
      </c>
      <c r="BL233" s="8">
        <v>-43</v>
      </c>
      <c r="BM233" s="8">
        <v>-55</v>
      </c>
      <c r="BN233" s="8">
        <v>40</v>
      </c>
      <c r="BO233" s="8">
        <v>-84</v>
      </c>
      <c r="BP233" s="8">
        <v>-35</v>
      </c>
      <c r="BQ233" s="8">
        <v>14</v>
      </c>
      <c r="BR233" s="8">
        <v>1</v>
      </c>
      <c r="BS233" s="8">
        <v>492</v>
      </c>
      <c r="BT233" s="8">
        <v>472</v>
      </c>
      <c r="BU233" s="8">
        <v>-665</v>
      </c>
      <c r="BV233" s="8">
        <v>-666</v>
      </c>
      <c r="BW233" s="8">
        <v>-389</v>
      </c>
      <c r="BX233" s="8">
        <v>-607</v>
      </c>
      <c r="BY233" s="8">
        <v>-2327</v>
      </c>
      <c r="BZ233" s="35">
        <v>-433</v>
      </c>
      <c r="CA233" s="8">
        <v>-646</v>
      </c>
      <c r="CB233" s="8">
        <v>-580</v>
      </c>
      <c r="CC233" s="8">
        <v>151</v>
      </c>
      <c r="CD233" s="8">
        <v>-1508</v>
      </c>
      <c r="CE233" s="8">
        <v>59</v>
      </c>
      <c r="CF233" s="8">
        <v>483</v>
      </c>
      <c r="CG233" s="8">
        <v>388</v>
      </c>
      <c r="CH233" s="8">
        <v>2030</v>
      </c>
      <c r="CI233" s="8">
        <v>2960</v>
      </c>
      <c r="CJ233" s="8">
        <v>2366</v>
      </c>
      <c r="CK233" s="8">
        <v>2628</v>
      </c>
      <c r="CL233" s="8">
        <v>1654</v>
      </c>
      <c r="CM233" s="8">
        <v>3665</v>
      </c>
      <c r="CN233" s="8">
        <v>10313</v>
      </c>
      <c r="CO233" s="8">
        <v>1375</v>
      </c>
      <c r="CP233" s="8">
        <v>1872</v>
      </c>
      <c r="CQ233" s="8">
        <v>1685</v>
      </c>
      <c r="CR233" s="8">
        <v>3844</v>
      </c>
      <c r="CS233" s="8">
        <v>8776</v>
      </c>
      <c r="CT233" s="8">
        <v>987</v>
      </c>
      <c r="CU233" s="8">
        <v>56</v>
      </c>
      <c r="CV233" s="8">
        <v>-567</v>
      </c>
      <c r="CW233" s="8">
        <v>11583</v>
      </c>
      <c r="CX233" s="8">
        <v>12059</v>
      </c>
      <c r="CY233" s="8">
        <v>-825</v>
      </c>
      <c r="CZ233" s="8">
        <v>-204</v>
      </c>
      <c r="DA233" s="8">
        <v>-13317</v>
      </c>
      <c r="DB233" s="8">
        <v>1482</v>
      </c>
      <c r="DC233" s="8">
        <v>-12864</v>
      </c>
      <c r="DD233" s="8">
        <v>218</v>
      </c>
      <c r="DE233" s="8">
        <v>-620</v>
      </c>
      <c r="DF233" s="8">
        <v>-1562</v>
      </c>
      <c r="DG233" s="8">
        <v>3891</v>
      </c>
      <c r="DH233" s="8">
        <v>1927</v>
      </c>
      <c r="DI233" s="8">
        <v>-603</v>
      </c>
      <c r="DJ233" s="8">
        <v>-567</v>
      </c>
      <c r="DK233" s="8">
        <v>2000</v>
      </c>
      <c r="DL233" s="8">
        <v>2000</v>
      </c>
      <c r="DM233" s="8">
        <f>+DL233+DK233+DJ233+DI233</f>
        <v>2830</v>
      </c>
      <c r="DN233" s="8">
        <v>2000</v>
      </c>
      <c r="DO233" s="8">
        <v>2000</v>
      </c>
      <c r="DP233" s="8">
        <v>2000</v>
      </c>
      <c r="DQ233" s="8">
        <v>2000</v>
      </c>
      <c r="DR233" s="8">
        <f>+DQ233+DP233+DO233+DN233</f>
        <v>8000</v>
      </c>
      <c r="DS233" s="8">
        <v>2000</v>
      </c>
      <c r="DT233" s="8">
        <v>2000</v>
      </c>
      <c r="DU233" s="8">
        <v>2000</v>
      </c>
      <c r="DV233" s="8">
        <v>2000</v>
      </c>
      <c r="DW233" s="8">
        <f>+DV233+DU233+DT233+DS233</f>
        <v>8000</v>
      </c>
    </row>
    <row r="234" spans="1:127" s="8" customFormat="1">
      <c r="A234" s="21"/>
      <c r="B234" s="21" t="s">
        <v>240</v>
      </c>
      <c r="C234" s="21"/>
      <c r="D234" s="21"/>
      <c r="E234" s="21"/>
      <c r="I234" s="35"/>
      <c r="BZ234" s="35"/>
    </row>
    <row r="235" spans="1:127" s="8" customFormat="1">
      <c r="A235" s="21"/>
      <c r="B235" s="21" t="s">
        <v>343</v>
      </c>
      <c r="C235" s="21"/>
      <c r="D235" s="21"/>
      <c r="E235" s="21"/>
      <c r="I235" s="35"/>
      <c r="BZ235" s="35"/>
    </row>
    <row r="236" spans="1:127" s="8" customFormat="1">
      <c r="A236" s="21"/>
      <c r="B236" s="21" t="s">
        <v>344</v>
      </c>
      <c r="C236" s="21"/>
      <c r="D236" s="21"/>
      <c r="E236" s="21"/>
      <c r="I236" s="35"/>
      <c r="BZ236" s="35"/>
    </row>
    <row r="237" spans="1:127" s="8" customFormat="1">
      <c r="A237" s="21"/>
      <c r="B237" s="21" t="s">
        <v>345</v>
      </c>
      <c r="C237" s="21"/>
      <c r="D237" s="21"/>
      <c r="E237" s="21"/>
      <c r="I237" s="35"/>
      <c r="BZ237" s="35"/>
    </row>
    <row r="238" spans="1:127" s="8" customFormat="1">
      <c r="A238" s="21"/>
      <c r="B238" s="21"/>
      <c r="C238" s="21"/>
      <c r="D238" s="21"/>
      <c r="E238" s="21"/>
      <c r="I238" s="35"/>
      <c r="BZ238" s="35"/>
      <c r="DM238" s="4"/>
    </row>
    <row r="239" spans="1:127" s="8" customFormat="1">
      <c r="A239" s="21"/>
      <c r="B239" s="21" t="s">
        <v>273</v>
      </c>
      <c r="C239" s="21" t="s">
        <v>265</v>
      </c>
      <c r="D239" s="21"/>
      <c r="E239" s="21"/>
      <c r="I239" s="35"/>
      <c r="AZ239" s="8">
        <v>747564</v>
      </c>
      <c r="BA239" s="8">
        <v>207588</v>
      </c>
      <c r="BB239" s="8">
        <v>179566</v>
      </c>
      <c r="BC239" s="8">
        <v>129245</v>
      </c>
      <c r="BD239" s="8">
        <v>94082</v>
      </c>
      <c r="BE239" s="8">
        <v>610481</v>
      </c>
      <c r="BF239" s="8">
        <v>163512</v>
      </c>
      <c r="BG239" s="8">
        <v>146308</v>
      </c>
      <c r="BH239" s="8">
        <v>93872</v>
      </c>
      <c r="BI239" s="8">
        <v>53586</v>
      </c>
      <c r="BJ239" s="8">
        <v>457278</v>
      </c>
      <c r="BK239" s="8">
        <v>122810</v>
      </c>
      <c r="BL239" s="8">
        <v>123700</v>
      </c>
      <c r="BM239" s="8">
        <v>129987</v>
      </c>
      <c r="BN239" s="8">
        <v>114705</v>
      </c>
      <c r="BO239" s="8">
        <v>491202</v>
      </c>
      <c r="BP239" s="8">
        <v>173509</v>
      </c>
      <c r="BQ239" s="8">
        <v>173150</v>
      </c>
      <c r="BR239" s="8">
        <v>91046</v>
      </c>
      <c r="BS239" s="8">
        <v>34168</v>
      </c>
      <c r="BT239" s="8">
        <v>471873</v>
      </c>
      <c r="BU239" s="8">
        <v>147377</v>
      </c>
      <c r="BV239" s="8">
        <v>137342</v>
      </c>
      <c r="BW239" s="8">
        <v>134627</v>
      </c>
      <c r="BX239" s="8">
        <v>75435</v>
      </c>
      <c r="BY239" s="8">
        <v>494781</v>
      </c>
      <c r="BZ239" s="35">
        <v>142152</v>
      </c>
      <c r="CA239" s="8">
        <v>167595</v>
      </c>
      <c r="CB239" s="8">
        <v>134236</v>
      </c>
      <c r="CC239" s="8">
        <v>46502</v>
      </c>
      <c r="CD239" s="8">
        <v>490485</v>
      </c>
      <c r="CE239" s="8">
        <v>158748</v>
      </c>
      <c r="CF239" s="8">
        <v>140270</v>
      </c>
      <c r="CG239" s="8">
        <v>95604</v>
      </c>
      <c r="CH239" s="8">
        <v>69290</v>
      </c>
      <c r="CI239" s="8">
        <v>463912</v>
      </c>
      <c r="CJ239" s="8">
        <v>164298</v>
      </c>
      <c r="CK239" s="8">
        <v>121586</v>
      </c>
      <c r="CL239" s="8">
        <v>130602</v>
      </c>
      <c r="CM239" s="8">
        <v>79147</v>
      </c>
      <c r="CN239" s="8">
        <v>495633</v>
      </c>
      <c r="CO239" s="8">
        <v>158009</v>
      </c>
      <c r="CP239" s="8">
        <v>142391</v>
      </c>
      <c r="CQ239" s="8">
        <v>129775</v>
      </c>
      <c r="CR239" s="8">
        <v>34554</v>
      </c>
      <c r="CS239" s="8">
        <v>464729</v>
      </c>
      <c r="CT239" s="8">
        <v>136381</v>
      </c>
      <c r="CU239" s="8">
        <v>123141</v>
      </c>
      <c r="CV239" s="8">
        <v>122329</v>
      </c>
      <c r="CW239" s="8">
        <v>28242</v>
      </c>
      <c r="CX239" s="8">
        <v>410093</v>
      </c>
      <c r="CY239" s="8">
        <v>168784</v>
      </c>
      <c r="CZ239" s="8">
        <v>148351</v>
      </c>
      <c r="DA239" s="8">
        <v>175314</v>
      </c>
      <c r="DB239" s="8">
        <v>55929</v>
      </c>
      <c r="DC239" s="8">
        <v>548378</v>
      </c>
      <c r="DD239" s="8">
        <v>206854</v>
      </c>
      <c r="DE239" s="8">
        <v>198553</v>
      </c>
      <c r="DF239" s="8">
        <v>184019</v>
      </c>
      <c r="DG239" s="8">
        <v>63112</v>
      </c>
      <c r="DH239" s="8">
        <v>652538</v>
      </c>
      <c r="DI239" s="8">
        <v>189939</v>
      </c>
      <c r="DJ239" s="8">
        <v>183972</v>
      </c>
      <c r="DK239" s="8">
        <f>+DK216-DK222+DK227+DK233</f>
        <v>194376.67281527544</v>
      </c>
      <c r="DL239" s="8">
        <f>+DL216-DL222+DL227+DL233</f>
        <v>104788.34608666149</v>
      </c>
      <c r="DM239" s="8">
        <f>+DL239+DK239+DJ239+DI239</f>
        <v>673076.01890193694</v>
      </c>
      <c r="DN239" s="8">
        <f>+DN216-DN222+DN227+DN233</f>
        <v>205260.6038418776</v>
      </c>
      <c r="DO239" s="8">
        <f>+DO216-DO222+DO227+DO233</f>
        <v>198510.99370902876</v>
      </c>
      <c r="DP239" s="8">
        <f>+DP216-DP222+DP227+DP233</f>
        <v>188203.97111113695</v>
      </c>
      <c r="DQ239" s="8">
        <f>+DQ216-DQ222+DQ227+DQ233</f>
        <v>100682.45923958963</v>
      </c>
      <c r="DR239" s="8">
        <f>+DQ239+DP239+DO239+DN239</f>
        <v>692658.02790163294</v>
      </c>
      <c r="DS239" s="8">
        <f>+DS216-DS222+DS227+DS233</f>
        <v>214126.18836445833</v>
      </c>
      <c r="DT239" s="8">
        <f>+DT216-DT222+DT227+DT233</f>
        <v>207412.86534341052</v>
      </c>
      <c r="DU239" s="8">
        <f>+DU216-DU222+DU227+DU233</f>
        <v>191606.29542597715</v>
      </c>
      <c r="DV239" s="8">
        <f>+DV216-DV222+DV227+DV233</f>
        <v>99217.115824307373</v>
      </c>
      <c r="DW239" s="8">
        <f>+DV239+DU239+DT239+DS239</f>
        <v>712362.46495815343</v>
      </c>
    </row>
    <row r="240" spans="1:127" s="8" customFormat="1">
      <c r="A240" s="21"/>
      <c r="B240" s="21" t="s">
        <v>27</v>
      </c>
      <c r="C240" s="21" t="s">
        <v>1235</v>
      </c>
      <c r="D240" s="21"/>
      <c r="E240" s="21"/>
      <c r="I240" s="35"/>
      <c r="BR240" s="8" t="s">
        <v>414</v>
      </c>
      <c r="BS240" s="8">
        <v>75700</v>
      </c>
      <c r="BZ240" s="35"/>
      <c r="DH240" s="8">
        <v>652538</v>
      </c>
      <c r="DM240" s="8">
        <v>655000</v>
      </c>
    </row>
    <row r="241" spans="1:127" s="8" customFormat="1">
      <c r="A241" s="21"/>
      <c r="B241" s="21" t="s">
        <v>29</v>
      </c>
      <c r="C241" s="21"/>
      <c r="D241" s="21"/>
      <c r="E241" s="21"/>
      <c r="I241" s="35"/>
      <c r="BZ241" s="35"/>
    </row>
    <row r="242" spans="1:127" s="8" customFormat="1">
      <c r="A242" s="21"/>
      <c r="B242" s="21" t="s">
        <v>582</v>
      </c>
      <c r="C242" s="21"/>
      <c r="D242" s="21"/>
      <c r="E242" s="21"/>
      <c r="I242" s="35"/>
      <c r="BZ242" s="35"/>
    </row>
    <row r="243" spans="1:127" s="8" customFormat="1">
      <c r="A243" s="21"/>
      <c r="B243" s="21" t="s">
        <v>583</v>
      </c>
      <c r="C243" s="21" t="s">
        <v>619</v>
      </c>
      <c r="D243" s="21"/>
      <c r="E243" s="21"/>
      <c r="I243" s="35"/>
      <c r="AZ243" s="8">
        <f t="shared" ref="AZ243:CE243" si="273">+AZ239-(AZ216-AZ222+AZ227+AZ233)</f>
        <v>0</v>
      </c>
      <c r="BA243" s="8">
        <f t="shared" si="273"/>
        <v>0</v>
      </c>
      <c r="BB243" s="8">
        <f t="shared" si="273"/>
        <v>-14</v>
      </c>
      <c r="BC243" s="8">
        <f t="shared" si="273"/>
        <v>0</v>
      </c>
      <c r="BD243" s="8">
        <f t="shared" si="273"/>
        <v>0</v>
      </c>
      <c r="BE243" s="8">
        <f t="shared" si="273"/>
        <v>0</v>
      </c>
      <c r="BF243" s="8">
        <f t="shared" si="273"/>
        <v>0</v>
      </c>
      <c r="BG243" s="8">
        <f t="shared" si="273"/>
        <v>0</v>
      </c>
      <c r="BH243" s="8">
        <f t="shared" si="273"/>
        <v>0</v>
      </c>
      <c r="BI243" s="8">
        <f t="shared" si="273"/>
        <v>0</v>
      </c>
      <c r="BJ243" s="8">
        <f t="shared" si="273"/>
        <v>0</v>
      </c>
      <c r="BK243" s="8">
        <f t="shared" si="273"/>
        <v>-19</v>
      </c>
      <c r="BL243" s="8">
        <f t="shared" si="273"/>
        <v>19</v>
      </c>
      <c r="BM243" s="8">
        <f t="shared" si="273"/>
        <v>0</v>
      </c>
      <c r="BN243" s="8">
        <f t="shared" si="273"/>
        <v>0</v>
      </c>
      <c r="BO243" s="8">
        <f t="shared" si="273"/>
        <v>0</v>
      </c>
      <c r="BP243" s="8">
        <f t="shared" si="273"/>
        <v>0</v>
      </c>
      <c r="BQ243" s="8">
        <f t="shared" si="273"/>
        <v>0</v>
      </c>
      <c r="BR243" s="8">
        <f t="shared" si="273"/>
        <v>0</v>
      </c>
      <c r="BS243" s="8">
        <f t="shared" si="273"/>
        <v>0</v>
      </c>
      <c r="BT243" s="8">
        <f t="shared" si="273"/>
        <v>0</v>
      </c>
      <c r="BU243" s="8">
        <f t="shared" si="273"/>
        <v>0</v>
      </c>
      <c r="BV243" s="8">
        <f t="shared" si="273"/>
        <v>0</v>
      </c>
      <c r="BW243" s="8">
        <f t="shared" si="273"/>
        <v>0</v>
      </c>
      <c r="BX243" s="8">
        <f t="shared" si="273"/>
        <v>0</v>
      </c>
      <c r="BY243" s="8">
        <f t="shared" si="273"/>
        <v>0</v>
      </c>
      <c r="BZ243" s="35">
        <f t="shared" si="273"/>
        <v>0</v>
      </c>
      <c r="CA243" s="8">
        <f t="shared" si="273"/>
        <v>0</v>
      </c>
      <c r="CB243" s="8">
        <f t="shared" si="273"/>
        <v>0</v>
      </c>
      <c r="CC243" s="8">
        <f t="shared" si="273"/>
        <v>0</v>
      </c>
      <c r="CD243" s="8">
        <f t="shared" si="273"/>
        <v>0</v>
      </c>
      <c r="CE243" s="8">
        <f t="shared" si="273"/>
        <v>0</v>
      </c>
      <c r="CF243" s="8">
        <f t="shared" ref="CF243:DC243" si="274">+CF239-(CF216-CF222+CF227+CF233)</f>
        <v>0</v>
      </c>
      <c r="CG243" s="8">
        <f t="shared" si="274"/>
        <v>0</v>
      </c>
      <c r="CH243" s="8">
        <f t="shared" si="274"/>
        <v>0</v>
      </c>
      <c r="CI243" s="8">
        <f t="shared" si="274"/>
        <v>0</v>
      </c>
      <c r="CJ243" s="8">
        <f t="shared" si="274"/>
        <v>0</v>
      </c>
      <c r="CK243" s="8">
        <f t="shared" si="274"/>
        <v>0</v>
      </c>
      <c r="CL243" s="8">
        <f t="shared" si="274"/>
        <v>0</v>
      </c>
      <c r="CM243" s="8">
        <f t="shared" si="274"/>
        <v>0</v>
      </c>
      <c r="CN243" s="8">
        <f t="shared" si="274"/>
        <v>0</v>
      </c>
      <c r="CO243" s="8">
        <f t="shared" si="274"/>
        <v>0</v>
      </c>
      <c r="CP243" s="8">
        <f t="shared" si="274"/>
        <v>0</v>
      </c>
      <c r="CQ243" s="8">
        <f t="shared" si="274"/>
        <v>0</v>
      </c>
      <c r="CR243" s="8">
        <f t="shared" si="274"/>
        <v>0</v>
      </c>
      <c r="CS243" s="8">
        <f t="shared" si="274"/>
        <v>0</v>
      </c>
      <c r="CT243" s="8">
        <f t="shared" si="274"/>
        <v>0</v>
      </c>
      <c r="CU243" s="8">
        <f t="shared" si="274"/>
        <v>0</v>
      </c>
      <c r="CV243" s="8">
        <f t="shared" si="274"/>
        <v>0</v>
      </c>
      <c r="CW243" s="8">
        <f t="shared" si="274"/>
        <v>0</v>
      </c>
      <c r="CX243" s="8">
        <f t="shared" si="274"/>
        <v>0</v>
      </c>
      <c r="CY243" s="8">
        <f t="shared" si="274"/>
        <v>0</v>
      </c>
      <c r="CZ243" s="8">
        <f t="shared" si="274"/>
        <v>0</v>
      </c>
      <c r="DA243" s="8">
        <f t="shared" si="274"/>
        <v>0</v>
      </c>
      <c r="DB243" s="8">
        <f t="shared" si="274"/>
        <v>0</v>
      </c>
      <c r="DC243" s="8">
        <f t="shared" si="274"/>
        <v>0</v>
      </c>
      <c r="DD243" s="8">
        <f t="shared" ref="DD243" si="275">+DD239-(DD216-DD222+DD227+DD233)</f>
        <v>0</v>
      </c>
      <c r="DH243" s="8">
        <f t="shared" ref="DH243" si="276">+DH239-(DH216-DH222+DH227+DH233)</f>
        <v>0</v>
      </c>
      <c r="DM243" s="8">
        <f>+DM239-(DM216-DM222+DM227+DM233)</f>
        <v>0</v>
      </c>
      <c r="DR243" s="8">
        <f>+DR239-(DR216-DR222+DR227+DR233)</f>
        <v>0</v>
      </c>
      <c r="DW243" s="8">
        <f>+DW239-(DW216-DW222+DW227+DW233)</f>
        <v>0</v>
      </c>
    </row>
    <row r="244" spans="1:127" s="8" customFormat="1">
      <c r="A244" s="21"/>
      <c r="B244" s="21"/>
      <c r="C244" s="21"/>
      <c r="D244" s="21"/>
      <c r="E244" s="21"/>
      <c r="I244" s="35"/>
      <c r="BZ244" s="35"/>
    </row>
    <row r="245" spans="1:127" s="8" customFormat="1">
      <c r="A245" s="21"/>
      <c r="B245" s="21" t="s">
        <v>620</v>
      </c>
      <c r="C245" s="21" t="s">
        <v>403</v>
      </c>
      <c r="D245" s="21"/>
      <c r="E245" s="21"/>
      <c r="I245" s="35"/>
      <c r="AV245" s="8">
        <v>35.072800000000001</v>
      </c>
      <c r="AW245" s="8">
        <v>34.369900000000001</v>
      </c>
      <c r="AX245" s="8">
        <v>89.078599999999994</v>
      </c>
      <c r="AY245" s="8">
        <v>-0.81119999999998982</v>
      </c>
      <c r="AZ245" s="8">
        <v>157.71010000000001</v>
      </c>
      <c r="BA245" s="8">
        <v>44.950099999999999</v>
      </c>
      <c r="BB245" s="8">
        <v>38.927899999999994</v>
      </c>
      <c r="BC245" s="8">
        <v>29.64970000000001</v>
      </c>
      <c r="BD245" s="8">
        <v>21.385100000000001</v>
      </c>
      <c r="BE245" s="8">
        <v>134.9128</v>
      </c>
      <c r="BF245" s="8">
        <v>36.842300000000002</v>
      </c>
      <c r="BG245" s="8">
        <v>33.214399999999998</v>
      </c>
      <c r="BH245" s="8">
        <v>21.492399999999993</v>
      </c>
      <c r="BI245" s="8">
        <v>12.412999999999988</v>
      </c>
      <c r="BJ245" s="8">
        <v>103.96209999999999</v>
      </c>
      <c r="BK245" s="8">
        <v>28.252099999999999</v>
      </c>
      <c r="BL245" s="8">
        <v>28.671199999999999</v>
      </c>
      <c r="BM245" s="8">
        <v>30.224600000000009</v>
      </c>
      <c r="BN245" s="8">
        <v>26.765699999999995</v>
      </c>
      <c r="BO245" s="8">
        <v>113.9136</v>
      </c>
      <c r="BP245" s="8">
        <v>40.821599999999997</v>
      </c>
      <c r="BQ245" s="8">
        <v>40.9253</v>
      </c>
      <c r="BR245" s="8">
        <v>21.627600000000012</v>
      </c>
      <c r="BS245" s="8">
        <v>8.3413000000000004</v>
      </c>
      <c r="BT245" s="8">
        <v>111.7158</v>
      </c>
      <c r="BU245" s="8">
        <v>35.291599999999995</v>
      </c>
      <c r="BV245" s="8">
        <v>32.535384000000001</v>
      </c>
      <c r="BW245" s="8">
        <v>31.61173016</v>
      </c>
      <c r="BX245" s="8">
        <f>(+BY245-BW245-BV245-BU245)/100</f>
        <v>0.19197485839999998</v>
      </c>
      <c r="BY245" s="8">
        <v>118.6362</v>
      </c>
      <c r="BZ245" s="8">
        <v>34.166399999999996</v>
      </c>
      <c r="CA245" s="8">
        <v>40.281700000000008</v>
      </c>
      <c r="CB245" s="8">
        <v>32.266100000000002</v>
      </c>
      <c r="CC245" s="8">
        <v>11.256499999999992</v>
      </c>
      <c r="CD245" s="8">
        <v>117.97069999999999</v>
      </c>
      <c r="CE245" s="8">
        <v>38.282399999999996</v>
      </c>
      <c r="CF245" s="8">
        <v>33.826400000000007</v>
      </c>
      <c r="CG245" s="8">
        <v>23.055099999999992</v>
      </c>
      <c r="CH245" s="8">
        <v>16.709500000000016</v>
      </c>
      <c r="CI245" s="8">
        <v>111.8734</v>
      </c>
      <c r="CJ245" s="8">
        <v>38.282399999999996</v>
      </c>
      <c r="CK245" s="8">
        <v>30.659099999999999</v>
      </c>
      <c r="CL245" s="8">
        <v>31.495000000000001</v>
      </c>
      <c r="CM245" s="8">
        <v>19.086400000000012</v>
      </c>
      <c r="CN245" s="8">
        <v>119.52290000000001</v>
      </c>
      <c r="CO245" s="8">
        <v>38.104199999999999</v>
      </c>
      <c r="CP245" s="8">
        <v>34.335799999999999</v>
      </c>
      <c r="CQ245" s="8">
        <v>31.300000000000004</v>
      </c>
      <c r="CR245" s="8">
        <v>8.3299999999999841</v>
      </c>
      <c r="CS245" s="8">
        <v>112.07</v>
      </c>
      <c r="CT245" s="8">
        <v>32.89</v>
      </c>
      <c r="CU245" s="8">
        <v>29.72</v>
      </c>
      <c r="CV245" s="8">
        <v>30.97</v>
      </c>
      <c r="CW245" s="8">
        <v>7.9699999999999989</v>
      </c>
      <c r="CX245" s="8">
        <v>101.55</v>
      </c>
      <c r="CY245" s="8">
        <v>43.48</v>
      </c>
      <c r="CZ245" s="8">
        <v>38.220000000000006</v>
      </c>
      <c r="DA245" s="8">
        <v>45.170000000000009</v>
      </c>
      <c r="DB245" s="8">
        <v>14.429999999999993</v>
      </c>
      <c r="DC245" s="8">
        <v>141.30000000000001</v>
      </c>
      <c r="DD245" s="8">
        <v>55.1</v>
      </c>
      <c r="DE245" s="8">
        <v>53.219999999999992</v>
      </c>
      <c r="DF245" s="8">
        <v>49.569999999999986</v>
      </c>
      <c r="DG245" s="8">
        <v>17.230000000000011</v>
      </c>
      <c r="DH245" s="8">
        <v>175.12</v>
      </c>
      <c r="DI245" s="8">
        <v>51.27</v>
      </c>
      <c r="DJ245" s="8">
        <v>49.660000000000004</v>
      </c>
      <c r="DK245" s="76">
        <f t="shared" ref="DK245:DW245" si="277">+DK239/DK265*1000000</f>
        <v>52.89757744639644</v>
      </c>
      <c r="DL245" s="76">
        <f t="shared" si="277"/>
        <v>28.990418162740291</v>
      </c>
      <c r="DM245" s="76">
        <f t="shared" si="277"/>
        <v>184.67834347899139</v>
      </c>
      <c r="DN245" s="76">
        <f t="shared" si="277"/>
        <v>57.262018705434976</v>
      </c>
      <c r="DO245" s="76">
        <f t="shared" si="277"/>
        <v>55.379064575672594</v>
      </c>
      <c r="DP245" s="76">
        <f t="shared" si="277"/>
        <v>52.503690978640392</v>
      </c>
      <c r="DQ245" s="76">
        <f t="shared" si="277"/>
        <v>28.087615238274644</v>
      </c>
      <c r="DR245" s="76">
        <f t="shared" si="277"/>
        <v>193.2323894980226</v>
      </c>
      <c r="DS245" s="76">
        <f t="shared" si="277"/>
        <v>59.735271035715115</v>
      </c>
      <c r="DT245" s="76">
        <f t="shared" si="277"/>
        <v>57.86244000427665</v>
      </c>
      <c r="DU245" s="76">
        <f t="shared" si="277"/>
        <v>53.452845151003721</v>
      </c>
      <c r="DV245" s="76">
        <f t="shared" si="277"/>
        <v>27.67882504431995</v>
      </c>
      <c r="DW245" s="76">
        <f t="shared" si="277"/>
        <v>198.72938123531546</v>
      </c>
    </row>
    <row r="246" spans="1:127" s="8" customFormat="1">
      <c r="A246" s="21"/>
      <c r="B246" s="21" t="s">
        <v>721</v>
      </c>
      <c r="C246" s="21" t="s">
        <v>404</v>
      </c>
      <c r="D246" s="21"/>
      <c r="E246" s="21"/>
      <c r="I246" s="35"/>
      <c r="BZ246" s="35"/>
      <c r="CD246" s="72"/>
    </row>
    <row r="247" spans="1:127" s="8" customFormat="1">
      <c r="A247" s="21"/>
      <c r="B247" s="21" t="s">
        <v>722</v>
      </c>
      <c r="C247" s="21" t="s">
        <v>405</v>
      </c>
      <c r="D247" s="21"/>
      <c r="E247" s="21"/>
      <c r="I247" s="35"/>
      <c r="AZ247" s="8">
        <f>+AZ239/AZ268*1000000</f>
        <v>161.55788373012155</v>
      </c>
      <c r="BA247" s="8">
        <f>+BA239/BA268*1000000</f>
        <v>44.961833838443184</v>
      </c>
      <c r="BB247" s="8">
        <f>+BB239/BB268*1000000</f>
        <v>40.253670351434231</v>
      </c>
      <c r="BC247" s="8">
        <f>+BC239/BC268*1000000</f>
        <v>29.001224920010181</v>
      </c>
      <c r="BD247" s="8">
        <f>+BD239/BD268*1000000*100</f>
        <v>2009.8696859645377</v>
      </c>
      <c r="BE247" s="8">
        <f>+BE239/BE268*1000000</f>
        <v>137.26624186183156</v>
      </c>
      <c r="BF247" s="8">
        <f>+BF239/BF268*1000000</f>
        <v>37.0012705100132</v>
      </c>
      <c r="BG247" s="8">
        <f>+BG239/BG268*1000000</f>
        <v>33.284541424839901</v>
      </c>
      <c r="BH247" s="8">
        <f>+BH239/BH268*1000000</f>
        <v>21.491489990861446</v>
      </c>
      <c r="BI247" s="8">
        <f>+BI239/BI268*1000000*100</f>
        <v>1167.9598953792504</v>
      </c>
      <c r="BJ247" s="8">
        <f>+BJ239/BJ268*1000000</f>
        <v>104.89556688585152</v>
      </c>
      <c r="BK247" s="101" t="e">
        <f>+BK239/BK268*1000000</f>
        <v>#DIV/0!</v>
      </c>
      <c r="BL247" s="8">
        <f>+BL239/BL268*1000000</f>
        <v>28.724251941644489</v>
      </c>
      <c r="BM247" s="101" t="e">
        <f>+BM239/BM268*1000000</f>
        <v>#DIV/0!</v>
      </c>
      <c r="BN247" s="8">
        <f>+BN239/BN268*1000000*100</f>
        <v>2690.8416165768513</v>
      </c>
      <c r="BO247" s="8">
        <f>+BO239/BO268*1000000</f>
        <v>115.23009317342596</v>
      </c>
      <c r="BP247" s="8">
        <f>+BP239/BP268*1000000</f>
        <v>41.002581398072493</v>
      </c>
      <c r="BQ247" s="8">
        <f>+BQ239/BQ268*1000000</f>
        <v>40.929074629434091</v>
      </c>
      <c r="BR247" s="8">
        <f>+BR239/BR268*1000000</f>
        <v>21.678289526145104</v>
      </c>
      <c r="BS247" s="8">
        <f>+BS239/BS268*1000000*100</f>
        <v>818.20301516240249</v>
      </c>
      <c r="BT247" s="8">
        <f>+BT239/BT268*1000000</f>
        <v>112.99693027795843</v>
      </c>
      <c r="BU247" s="8">
        <f>+BU239/BU268*1000000</f>
        <v>35.291590308355595</v>
      </c>
      <c r="BV247" s="8">
        <f>+BV239/BV268*1000000</f>
        <v>32.888561961026305</v>
      </c>
      <c r="BW247" s="8">
        <f>+BW239/BW268*1000000</f>
        <v>32.35779330651043</v>
      </c>
      <c r="BX247" s="8">
        <f>+BX239/BX268*1000000*100</f>
        <v>1813.0910872830966</v>
      </c>
      <c r="BY247" s="8">
        <f>+BY239/BY268*1000000</f>
        <v>118.92132581123057</v>
      </c>
      <c r="BZ247" s="8">
        <f>+BZ239/BZ268*1000000</f>
        <v>34.166437892154406</v>
      </c>
      <c r="CA247" s="8">
        <f>+CA239/CA268*1000000</f>
        <v>40.281699578870622</v>
      </c>
      <c r="CB247" s="8">
        <f>+CB239/CB268*1000000</f>
        <v>32.281005484207029</v>
      </c>
      <c r="CC247" s="8">
        <f>+CC239/CC268*1000000*100</f>
        <v>11.214056004831338</v>
      </c>
      <c r="CD247" s="8">
        <f t="shared" ref="CD247:DW247" si="278">+CD239/CD268*1000000</f>
        <v>118.28149885015051</v>
      </c>
      <c r="CE247" s="8">
        <f t="shared" si="278"/>
        <v>38.282417157433343</v>
      </c>
      <c r="CF247" s="8">
        <f t="shared" si="278"/>
        <v>33.82640823615526</v>
      </c>
      <c r="CG247" s="8">
        <f t="shared" si="278"/>
        <v>23.055107528405127</v>
      </c>
      <c r="CH247" s="8">
        <f t="shared" si="278"/>
        <v>16.709430574486333</v>
      </c>
      <c r="CI247" s="8">
        <f t="shared" si="278"/>
        <v>111.87336349648005</v>
      </c>
      <c r="CJ247" s="8">
        <f t="shared" si="278"/>
        <v>39.620811437825886</v>
      </c>
      <c r="CK247" s="8">
        <f t="shared" si="278"/>
        <v>29.320721977622963</v>
      </c>
      <c r="CL247" s="8">
        <f t="shared" si="278"/>
        <v>31.494949514923711</v>
      </c>
      <c r="CM247" s="8">
        <f t="shared" si="278"/>
        <v>19.086467046888004</v>
      </c>
      <c r="CN247" s="8">
        <f t="shared" si="278"/>
        <v>119.52294997726057</v>
      </c>
      <c r="CO247" s="8">
        <f t="shared" si="278"/>
        <v>38.104205738836932</v>
      </c>
      <c r="CP247" s="8">
        <f t="shared" si="278"/>
        <v>34.337891888175541</v>
      </c>
      <c r="CQ247" s="8">
        <f t="shared" si="278"/>
        <v>31.295516709539093</v>
      </c>
      <c r="CR247" s="8">
        <f t="shared" si="278"/>
        <v>8.3327704440871813</v>
      </c>
      <c r="CS247" s="8">
        <f t="shared" si="278"/>
        <v>112.07038478063875</v>
      </c>
      <c r="CT247" s="8">
        <f t="shared" si="278"/>
        <v>32.88856763139011</v>
      </c>
      <c r="CU247" s="8">
        <f t="shared" si="278"/>
        <v>31.055197467021873</v>
      </c>
      <c r="CV247" s="8">
        <f t="shared" si="278"/>
        <v>31.115223400615704</v>
      </c>
      <c r="CW247" s="8">
        <f t="shared" si="278"/>
        <v>7.2760833369484672</v>
      </c>
      <c r="CX247" s="8">
        <f t="shared" si="278"/>
        <v>105.65366630901522</v>
      </c>
      <c r="CY247" s="8">
        <f t="shared" si="278"/>
        <v>43.484401372018397</v>
      </c>
      <c r="CZ247" s="8">
        <f t="shared" si="278"/>
        <v>38.220177433526288</v>
      </c>
      <c r="DA247" s="8">
        <f t="shared" si="278"/>
        <v>45.166747690148554</v>
      </c>
      <c r="DB247" s="8">
        <f t="shared" si="278"/>
        <v>14.872294551153079</v>
      </c>
      <c r="DC247" s="8">
        <f t="shared" si="278"/>
        <v>145.82129380772449</v>
      </c>
      <c r="DD247" s="8">
        <f t="shared" ref="DD247" si="279">+DD239/DD268*1000000</f>
        <v>55.300746767538698</v>
      </c>
      <c r="DE247" s="8">
        <f t="shared" si="278"/>
        <v>53.370794558164306</v>
      </c>
      <c r="DF247" s="8">
        <f t="shared" ref="DF247:DI247" si="280">+DF239/DF268*1000000</f>
        <v>49.673302418614952</v>
      </c>
      <c r="DG247" s="8">
        <f t="shared" si="280"/>
        <v>17.036183788390343</v>
      </c>
      <c r="DH247" s="8">
        <f t="shared" si="280"/>
        <v>176.1433213478999</v>
      </c>
      <c r="DI247" s="8">
        <f t="shared" si="280"/>
        <v>51.271322610328838</v>
      </c>
      <c r="DJ247" s="8">
        <f>+DJ239/DJ268*1000000</f>
        <v>49.660616109737418</v>
      </c>
      <c r="DK247" s="8">
        <f t="shared" si="278"/>
        <v>53.332997965142127</v>
      </c>
      <c r="DL247" s="8">
        <f t="shared" si="278"/>
        <v>29.233043854574273</v>
      </c>
      <c r="DM247" s="8">
        <f t="shared" si="278"/>
        <v>187.76955179491233</v>
      </c>
      <c r="DN247" s="8">
        <f t="shared" si="278"/>
        <v>57.262018705434976</v>
      </c>
      <c r="DO247" s="8">
        <f t="shared" si="278"/>
        <v>55.379064575672594</v>
      </c>
      <c r="DP247" s="8">
        <f t="shared" si="278"/>
        <v>52.503690978640392</v>
      </c>
      <c r="DQ247" s="8">
        <f t="shared" si="278"/>
        <v>28.087615238274644</v>
      </c>
      <c r="DR247" s="8">
        <f t="shared" si="278"/>
        <v>193.2323894980226</v>
      </c>
      <c r="DS247" s="8">
        <f t="shared" si="278"/>
        <v>59.735271035715115</v>
      </c>
      <c r="DT247" s="8">
        <f t="shared" si="278"/>
        <v>57.86244000427665</v>
      </c>
      <c r="DU247" s="8">
        <f t="shared" si="278"/>
        <v>53.452845151003721</v>
      </c>
      <c r="DV247" s="8">
        <f t="shared" si="278"/>
        <v>27.67882504431995</v>
      </c>
      <c r="DW247" s="8">
        <f t="shared" si="278"/>
        <v>198.72938123531546</v>
      </c>
    </row>
    <row r="248" spans="1:127" s="8" customFormat="1">
      <c r="A248" s="21"/>
      <c r="B248" s="21" t="s">
        <v>869</v>
      </c>
      <c r="C248" s="21" t="s">
        <v>1234</v>
      </c>
      <c r="D248" s="21"/>
      <c r="E248" s="21"/>
      <c r="I248" s="35"/>
      <c r="AZ248" s="4"/>
      <c r="BE248" s="4"/>
      <c r="BJ248" s="4"/>
      <c r="BO248" s="4"/>
      <c r="BT248" s="4"/>
      <c r="BY248" s="4"/>
      <c r="BZ248" s="35"/>
      <c r="CD248" s="4"/>
      <c r="CI248" s="4"/>
      <c r="CN248" s="4"/>
      <c r="CS248" s="4"/>
      <c r="CX248" s="4"/>
      <c r="DC248" s="4"/>
      <c r="DH248" s="8">
        <v>175.12</v>
      </c>
      <c r="DM248" s="8">
        <v>176.81</v>
      </c>
      <c r="DR248" s="4"/>
      <c r="DW248" s="4"/>
    </row>
    <row r="249" spans="1:127" s="8" customFormat="1">
      <c r="A249" s="21"/>
      <c r="B249" s="21" t="s">
        <v>870</v>
      </c>
      <c r="C249" s="21" t="s">
        <v>1150</v>
      </c>
      <c r="D249" s="21"/>
      <c r="E249" s="21"/>
      <c r="I249" s="35"/>
      <c r="BZ249" s="35"/>
      <c r="DM249" s="4"/>
    </row>
    <row r="250" spans="1:127" s="8" customFormat="1">
      <c r="A250" s="21"/>
      <c r="B250" s="21"/>
      <c r="C250" s="21"/>
      <c r="D250" s="21"/>
      <c r="E250" s="21"/>
      <c r="I250" s="35"/>
      <c r="BZ250" s="35"/>
      <c r="DM250" s="4"/>
    </row>
    <row r="251" spans="1:127" s="8" customFormat="1">
      <c r="A251" s="21"/>
      <c r="B251" s="21" t="s">
        <v>406</v>
      </c>
      <c r="C251" s="21" t="s">
        <v>407</v>
      </c>
      <c r="D251" s="21"/>
      <c r="E251" s="21"/>
      <c r="I251" s="35"/>
      <c r="AZ251" s="8">
        <v>20</v>
      </c>
      <c r="BE251" s="8">
        <v>40</v>
      </c>
      <c r="BJ251" s="8">
        <v>40</v>
      </c>
      <c r="BO251" s="8">
        <v>48</v>
      </c>
      <c r="BT251" s="8">
        <v>48</v>
      </c>
      <c r="BY251" s="8">
        <v>52</v>
      </c>
      <c r="BZ251" s="8">
        <v>0</v>
      </c>
      <c r="CA251" s="8">
        <v>0</v>
      </c>
      <c r="CB251" s="8">
        <v>0</v>
      </c>
      <c r="CC251" s="8">
        <v>0</v>
      </c>
      <c r="CD251" s="8">
        <v>52</v>
      </c>
      <c r="CE251" s="8">
        <v>0</v>
      </c>
      <c r="CF251" s="8">
        <v>0</v>
      </c>
      <c r="CG251" s="8">
        <v>0</v>
      </c>
      <c r="CH251" s="8">
        <v>0</v>
      </c>
      <c r="CI251" s="8">
        <v>56</v>
      </c>
      <c r="CN251" s="8">
        <v>60</v>
      </c>
      <c r="CS251" s="8">
        <v>60</v>
      </c>
      <c r="CW251" s="8">
        <v>0</v>
      </c>
      <c r="CX251" s="8">
        <v>65</v>
      </c>
      <c r="CY251" s="8">
        <v>0</v>
      </c>
      <c r="CZ251" s="8">
        <v>0</v>
      </c>
      <c r="DA251" s="8">
        <v>0</v>
      </c>
      <c r="DB251" s="8">
        <v>0</v>
      </c>
      <c r="DC251" s="8">
        <v>70</v>
      </c>
      <c r="DH251" s="8">
        <v>80</v>
      </c>
      <c r="DM251" s="8">
        <v>100</v>
      </c>
      <c r="DR251" s="8">
        <v>110</v>
      </c>
      <c r="DW251" s="8">
        <v>120</v>
      </c>
    </row>
    <row r="252" spans="1:127" s="8" customFormat="1">
      <c r="A252" s="21"/>
      <c r="B252" s="21" t="s">
        <v>871</v>
      </c>
      <c r="C252" s="21" t="s">
        <v>408</v>
      </c>
      <c r="D252" s="21"/>
      <c r="E252" s="21"/>
      <c r="I252" s="35"/>
      <c r="AZ252" s="8">
        <v>10</v>
      </c>
      <c r="BE252" s="8">
        <v>20</v>
      </c>
      <c r="BJ252" s="8">
        <v>20</v>
      </c>
      <c r="BO252" s="8">
        <v>24</v>
      </c>
      <c r="BT252" s="8">
        <v>24</v>
      </c>
      <c r="BY252" s="8">
        <v>26</v>
      </c>
      <c r="BZ252" s="8">
        <v>0</v>
      </c>
      <c r="CA252" s="8">
        <v>0</v>
      </c>
      <c r="CB252" s="8">
        <v>0</v>
      </c>
      <c r="CC252" s="8">
        <v>0</v>
      </c>
      <c r="CD252" s="8">
        <v>26</v>
      </c>
      <c r="CE252" s="8">
        <v>0</v>
      </c>
      <c r="CF252" s="8">
        <v>0</v>
      </c>
      <c r="CG252" s="8">
        <v>0</v>
      </c>
      <c r="CH252" s="8">
        <v>0</v>
      </c>
      <c r="CI252" s="8">
        <v>28</v>
      </c>
      <c r="CN252" s="8">
        <v>30</v>
      </c>
      <c r="CS252" s="8">
        <v>30</v>
      </c>
      <c r="CW252" s="8">
        <v>0</v>
      </c>
      <c r="CX252" s="8">
        <v>30</v>
      </c>
      <c r="CY252" s="8">
        <v>0</v>
      </c>
      <c r="CZ252" s="8">
        <v>0</v>
      </c>
      <c r="DA252" s="8">
        <v>0</v>
      </c>
      <c r="DB252" s="8">
        <v>0</v>
      </c>
      <c r="DC252" s="8">
        <v>35</v>
      </c>
      <c r="DD252" s="8">
        <v>0</v>
      </c>
      <c r="DE252" s="8">
        <v>0</v>
      </c>
      <c r="DF252" s="8">
        <v>0</v>
      </c>
      <c r="DG252" s="8">
        <v>0</v>
      </c>
      <c r="DH252" s="8">
        <f>(+DH251/2)</f>
        <v>40</v>
      </c>
      <c r="DI252" s="8">
        <v>0</v>
      </c>
      <c r="DJ252" s="8">
        <v>0</v>
      </c>
      <c r="DK252" s="8">
        <v>0</v>
      </c>
      <c r="DL252" s="8">
        <v>0</v>
      </c>
      <c r="DM252" s="8">
        <f>(+DM251/2)</f>
        <v>50</v>
      </c>
      <c r="DN252" s="8">
        <v>0</v>
      </c>
      <c r="DO252" s="8">
        <v>0</v>
      </c>
      <c r="DP252" s="8">
        <v>0</v>
      </c>
      <c r="DQ252" s="8">
        <v>0</v>
      </c>
      <c r="DR252" s="8">
        <f>(+DR251/2)</f>
        <v>55</v>
      </c>
      <c r="DS252" s="8">
        <v>0</v>
      </c>
      <c r="DT252" s="8">
        <v>0</v>
      </c>
      <c r="DU252" s="8">
        <v>0</v>
      </c>
      <c r="DV252" s="8">
        <v>0</v>
      </c>
      <c r="DW252" s="8">
        <f>(+DW251/2)</f>
        <v>60</v>
      </c>
    </row>
    <row r="253" spans="1:127" s="8" customFormat="1">
      <c r="A253" s="21"/>
      <c r="B253" s="21" t="s">
        <v>872</v>
      </c>
      <c r="C253" s="21" t="s">
        <v>922</v>
      </c>
      <c r="D253" s="21"/>
      <c r="E253" s="21"/>
      <c r="I253" s="35"/>
      <c r="AZ253" s="8">
        <v>10</v>
      </c>
      <c r="BE253" s="8">
        <v>20</v>
      </c>
      <c r="BJ253" s="8">
        <v>20</v>
      </c>
      <c r="BO253" s="8">
        <v>24</v>
      </c>
      <c r="BT253" s="8">
        <v>24</v>
      </c>
      <c r="BY253" s="8">
        <v>26</v>
      </c>
      <c r="BZ253" s="8">
        <v>0</v>
      </c>
      <c r="CA253" s="8">
        <v>0</v>
      </c>
      <c r="CB253" s="8">
        <v>0</v>
      </c>
      <c r="CC253" s="8">
        <v>0</v>
      </c>
      <c r="CD253" s="8">
        <v>26</v>
      </c>
      <c r="CE253" s="8">
        <v>0</v>
      </c>
      <c r="CF253" s="8">
        <v>0</v>
      </c>
      <c r="CG253" s="8">
        <v>0</v>
      </c>
      <c r="CH253" s="8">
        <v>0</v>
      </c>
      <c r="CI253" s="8">
        <v>28</v>
      </c>
      <c r="CN253" s="8">
        <v>30</v>
      </c>
      <c r="CS253" s="8">
        <v>30</v>
      </c>
      <c r="CW253" s="8">
        <v>0</v>
      </c>
      <c r="CX253" s="8">
        <v>35</v>
      </c>
      <c r="CY253" s="8">
        <v>0</v>
      </c>
      <c r="CZ253" s="8">
        <v>0</v>
      </c>
      <c r="DA253" s="8">
        <v>0</v>
      </c>
      <c r="DB253" s="8">
        <v>0</v>
      </c>
      <c r="DC253" s="8">
        <v>35</v>
      </c>
      <c r="DD253" s="8">
        <v>0</v>
      </c>
      <c r="DE253" s="8">
        <v>0</v>
      </c>
      <c r="DF253" s="8">
        <v>0</v>
      </c>
      <c r="DG253" s="8">
        <v>0</v>
      </c>
      <c r="DH253" s="8">
        <f>(+DH251/2)</f>
        <v>40</v>
      </c>
      <c r="DI253" s="8">
        <v>0</v>
      </c>
      <c r="DJ253" s="8">
        <v>0</v>
      </c>
      <c r="DK253" s="8">
        <v>0</v>
      </c>
      <c r="DL253" s="8">
        <v>0</v>
      </c>
      <c r="DM253" s="8">
        <f>(+DM251/2)</f>
        <v>50</v>
      </c>
      <c r="DN253" s="8">
        <v>0</v>
      </c>
      <c r="DO253" s="8">
        <v>0</v>
      </c>
      <c r="DP253" s="8">
        <v>0</v>
      </c>
      <c r="DQ253" s="8">
        <v>0</v>
      </c>
      <c r="DR253" s="8">
        <f>(+DR251/2)</f>
        <v>55</v>
      </c>
      <c r="DS253" s="8">
        <v>0</v>
      </c>
      <c r="DT253" s="8">
        <v>0</v>
      </c>
      <c r="DU253" s="8">
        <v>0</v>
      </c>
      <c r="DV253" s="8">
        <v>0</v>
      </c>
      <c r="DW253" s="8">
        <f>(+DW251/2)</f>
        <v>60</v>
      </c>
    </row>
    <row r="254" spans="1:127" s="8" customFormat="1">
      <c r="A254" s="21"/>
      <c r="B254" s="21" t="s">
        <v>873</v>
      </c>
      <c r="C254" s="21" t="s">
        <v>265</v>
      </c>
      <c r="D254" s="21"/>
      <c r="E254" s="21"/>
      <c r="I254" s="35"/>
      <c r="AZ254" s="8">
        <v>93010</v>
      </c>
      <c r="BE254" s="8">
        <v>178166</v>
      </c>
      <c r="BJ254" s="8">
        <v>175101</v>
      </c>
      <c r="BO254" s="8">
        <v>205662</v>
      </c>
      <c r="BT254" s="8">
        <v>201755</v>
      </c>
      <c r="BY254" s="8">
        <v>216750</v>
      </c>
      <c r="BZ254" s="35"/>
      <c r="CD254" s="8">
        <v>215991</v>
      </c>
      <c r="CI254" s="8">
        <v>232219</v>
      </c>
      <c r="CK254" s="8">
        <f>+CN252*CK268/1000000</f>
        <v>124402.803</v>
      </c>
      <c r="CM254" s="8">
        <f>+CN253*CM268/1000000</f>
        <v>124402.803</v>
      </c>
      <c r="CN254" s="8">
        <f>+CM254+CL254+CK254+CJ254</f>
        <v>248805.606</v>
      </c>
      <c r="CP254" s="8">
        <f>+CS252*CP268/1000000</f>
        <v>124402.803</v>
      </c>
      <c r="CR254" s="8">
        <f>+CS253*CR268/1000000</f>
        <v>124402.803</v>
      </c>
      <c r="CS254" s="8">
        <f>+CR254+CQ254+CP254+CO254</f>
        <v>248805.606</v>
      </c>
      <c r="CU254" s="8">
        <f>+CX252*CU268/1000000</f>
        <v>118956.89937</v>
      </c>
      <c r="CV254" s="8">
        <f>+CY252*CV268/1000000</f>
        <v>0</v>
      </c>
      <c r="CW254" s="8">
        <f>+CX253*CW268/1000000</f>
        <v>135851.93492500001</v>
      </c>
      <c r="CX254" s="8">
        <f>+CW254+CV254+CU254+CT254</f>
        <v>254808.83429500001</v>
      </c>
      <c r="CZ254" s="8">
        <f>+DC252*CZ268/1000000</f>
        <v>135851.93341999999</v>
      </c>
      <c r="DB254" s="8">
        <f>+DC253*DB268/1000000</f>
        <v>131621.58624999999</v>
      </c>
      <c r="DC254" s="8">
        <f>+DB254+DA254+CZ254+CY254</f>
        <v>267473.51966999995</v>
      </c>
      <c r="DE254" s="8">
        <f>+DH252*DE268/1000000</f>
        <v>148810.226</v>
      </c>
      <c r="DF254" s="8">
        <f>+DI252*DF268/1000000</f>
        <v>0</v>
      </c>
      <c r="DG254" s="8">
        <f>+DJ252*DG268/1000000</f>
        <v>0</v>
      </c>
      <c r="DH254" s="8">
        <f>+DG254+DF254+DE254+DD254</f>
        <v>148810.226</v>
      </c>
      <c r="DJ254" s="8">
        <f>+DM252*DJ268/1000000</f>
        <v>185229.27665000001</v>
      </c>
      <c r="DL254" s="8">
        <f>+DM253*DL268/1000000</f>
        <v>179229.27665000001</v>
      </c>
      <c r="DM254" s="8">
        <f>+DL254+DK254+DJ254+DI254</f>
        <v>364458.55330000003</v>
      </c>
      <c r="DO254" s="8">
        <f>+DR252*DO268/1000000</f>
        <v>197152.20431500001</v>
      </c>
      <c r="DQ254" s="8">
        <f>+DR253*DQ268/1000000</f>
        <v>197152.20431500001</v>
      </c>
      <c r="DR254" s="8">
        <f>+DQ254+DP254+DO254+DN254</f>
        <v>394304.40863000002</v>
      </c>
      <c r="DT254" s="8">
        <f>+DW252*DT268/1000000</f>
        <v>215075.13198000001</v>
      </c>
      <c r="DV254" s="8">
        <f>+DW253*DV268/1000000</f>
        <v>215075.13198000001</v>
      </c>
      <c r="DW254" s="8">
        <f>+DV254+DU254+DT254+DS254</f>
        <v>430150.26396000001</v>
      </c>
    </row>
    <row r="255" spans="1:127" s="8" customFormat="1">
      <c r="A255" s="21"/>
      <c r="B255" s="21" t="s">
        <v>874</v>
      </c>
      <c r="C255" s="21" t="s">
        <v>409</v>
      </c>
      <c r="D255" s="21"/>
      <c r="E255" s="21"/>
      <c r="I255" s="35"/>
      <c r="AZ255" s="4">
        <f>+AZ254/AZ239</f>
        <v>0.12441744118229342</v>
      </c>
      <c r="BE255" s="4">
        <f>+BE254/BE239</f>
        <v>0.29184528265416942</v>
      </c>
      <c r="BJ255" s="4">
        <f>+BJ254/BJ239</f>
        <v>0.38292023670502406</v>
      </c>
      <c r="BO255" s="4">
        <f>+BO254/BO239</f>
        <v>0.41869129197356686</v>
      </c>
      <c r="BT255" s="4">
        <f>+BT254/BT239</f>
        <v>0.42756207708430022</v>
      </c>
      <c r="BY255" s="4">
        <f>+BY254/BY239</f>
        <v>0.43807260181777391</v>
      </c>
      <c r="BZ255" s="35"/>
      <c r="CD255" s="4">
        <f>+CD254/CD239</f>
        <v>0.44036209058380993</v>
      </c>
      <c r="CI255" s="4">
        <f>+CI254/CI239</f>
        <v>0.50056691786373275</v>
      </c>
      <c r="CN255" s="4">
        <f>+CN254/CN239</f>
        <v>0.5019956419366749</v>
      </c>
      <c r="CS255" s="4">
        <f>+CS254/CS239</f>
        <v>0.53537783525452465</v>
      </c>
      <c r="CX255" s="4">
        <f>+CX254/CX239</f>
        <v>0.62134402268509825</v>
      </c>
      <c r="DC255" s="4">
        <f>+DC254/DC239</f>
        <v>0.48775392096327708</v>
      </c>
      <c r="DH255" s="4">
        <f>+DH254/DH239</f>
        <v>0.22804836806438858</v>
      </c>
      <c r="DM255" s="4">
        <f>+DM254/DM239</f>
        <v>0.54148200658609325</v>
      </c>
      <c r="DR255" s="4">
        <f>+DR254/DR239</f>
        <v>0.56926274257518128</v>
      </c>
      <c r="DW255" s="4">
        <f>+DW254/DW239</f>
        <v>0.60383622821181138</v>
      </c>
    </row>
    <row r="256" spans="1:127" s="8" customFormat="1">
      <c r="A256" s="21"/>
      <c r="B256" s="21" t="s">
        <v>875</v>
      </c>
      <c r="C256" s="21"/>
      <c r="D256" s="21"/>
      <c r="E256" s="21"/>
      <c r="I256" s="35"/>
      <c r="BZ256" s="35"/>
    </row>
    <row r="257" spans="1:127" s="8" customFormat="1">
      <c r="A257" s="21"/>
      <c r="B257" s="21"/>
      <c r="C257" s="21"/>
      <c r="D257" s="21"/>
      <c r="E257" s="21"/>
      <c r="I257" s="35"/>
      <c r="BZ257" s="35"/>
    </row>
    <row r="258" spans="1:127" s="8" customFormat="1">
      <c r="A258" s="21"/>
      <c r="B258" s="21"/>
      <c r="C258" s="21"/>
      <c r="D258" s="21"/>
      <c r="E258" s="21"/>
      <c r="I258" s="35"/>
      <c r="BZ258" s="35"/>
    </row>
    <row r="259" spans="1:127" s="8" customFormat="1">
      <c r="A259" s="21"/>
      <c r="B259" s="21" t="s">
        <v>1251</v>
      </c>
      <c r="C259" s="21"/>
      <c r="E259" s="21" t="s">
        <v>319</v>
      </c>
      <c r="I259" s="35"/>
      <c r="AZ259" s="8">
        <v>425247</v>
      </c>
      <c r="BA259" s="8">
        <v>16916</v>
      </c>
      <c r="BB259" s="8">
        <v>259162</v>
      </c>
      <c r="BC259" s="8">
        <v>8000</v>
      </c>
      <c r="BD259" s="8">
        <v>16000</v>
      </c>
      <c r="BE259" s="8">
        <v>300078</v>
      </c>
      <c r="BF259" s="8">
        <v>49998</v>
      </c>
      <c r="BG259" s="8">
        <v>39999</v>
      </c>
      <c r="BH259" s="8">
        <v>50025</v>
      </c>
      <c r="BI259" s="8">
        <v>17201</v>
      </c>
      <c r="BJ259" s="8">
        <v>157223</v>
      </c>
      <c r="BK259" s="8">
        <v>72998</v>
      </c>
      <c r="BL259" s="8">
        <v>29999</v>
      </c>
      <c r="BM259" s="8">
        <v>20005</v>
      </c>
      <c r="BN259" s="8">
        <v>50000</v>
      </c>
      <c r="BO259" s="8">
        <v>173002</v>
      </c>
      <c r="BP259" s="8">
        <v>49998</v>
      </c>
      <c r="BQ259" s="8">
        <v>1850</v>
      </c>
      <c r="BR259" s="8">
        <v>49998</v>
      </c>
      <c r="BS259" s="8">
        <v>35000</v>
      </c>
      <c r="BT259" s="8">
        <v>136846</v>
      </c>
      <c r="BU259" s="8">
        <v>0</v>
      </c>
      <c r="BV259" s="8">
        <v>0</v>
      </c>
      <c r="BW259" s="8">
        <v>20000</v>
      </c>
      <c r="BX259" s="8">
        <v>0</v>
      </c>
      <c r="BY259" s="8">
        <v>20000</v>
      </c>
      <c r="BZ259" s="8">
        <v>0</v>
      </c>
      <c r="CA259" s="8">
        <v>0</v>
      </c>
      <c r="CB259" s="8">
        <v>3169</v>
      </c>
      <c r="CC259" s="8">
        <v>16831</v>
      </c>
      <c r="CD259" s="8">
        <v>20000</v>
      </c>
      <c r="CE259" s="8">
        <v>0</v>
      </c>
      <c r="CF259" s="8">
        <v>0</v>
      </c>
      <c r="CG259" s="8">
        <v>0</v>
      </c>
      <c r="CH259" s="8">
        <v>0</v>
      </c>
      <c r="CI259" s="8">
        <v>0</v>
      </c>
      <c r="CJ259" s="8">
        <v>0</v>
      </c>
      <c r="CK259" s="8">
        <v>0</v>
      </c>
      <c r="CL259" s="8">
        <v>0</v>
      </c>
      <c r="CM259" s="8">
        <v>0</v>
      </c>
      <c r="CN259" s="8">
        <v>0</v>
      </c>
      <c r="CO259" s="8">
        <v>0</v>
      </c>
      <c r="CP259" s="8">
        <v>0</v>
      </c>
      <c r="CQ259" s="8">
        <v>0</v>
      </c>
      <c r="CR259" s="8">
        <v>0</v>
      </c>
      <c r="CS259" s="8">
        <v>0</v>
      </c>
      <c r="CT259" s="8">
        <v>0</v>
      </c>
      <c r="CU259" s="8">
        <v>307694</v>
      </c>
      <c r="CV259" s="8">
        <v>62003</v>
      </c>
      <c r="CW259" s="8">
        <v>103339</v>
      </c>
      <c r="CX259" s="8">
        <v>473036</v>
      </c>
      <c r="CY259" s="8">
        <v>0</v>
      </c>
      <c r="CZ259" s="8">
        <v>0</v>
      </c>
      <c r="DA259" s="8">
        <v>0</v>
      </c>
      <c r="DB259" s="8">
        <v>307486</v>
      </c>
      <c r="DC259" s="8">
        <v>307486</v>
      </c>
      <c r="DD259" s="8">
        <v>54641</v>
      </c>
      <c r="DE259" s="8">
        <v>54541</v>
      </c>
      <c r="DF259" s="8">
        <v>40425</v>
      </c>
      <c r="DG259" s="8">
        <v>0</v>
      </c>
      <c r="DH259" s="8">
        <v>149607</v>
      </c>
      <c r="DI259" s="8">
        <f>+-CF!DI111</f>
        <v>0</v>
      </c>
      <c r="DJ259" s="8">
        <f>+-CF!DJ111</f>
        <v>0</v>
      </c>
      <c r="DK259" s="8">
        <v>150000</v>
      </c>
      <c r="DL259" s="8">
        <v>150000</v>
      </c>
      <c r="DM259" s="8">
        <f>+DL259+DK259+DJ259+DI259</f>
        <v>300000</v>
      </c>
      <c r="DN259" s="8">
        <f>+-CF!DN111</f>
        <v>0</v>
      </c>
      <c r="DO259" s="8">
        <f>+-CF!DO111</f>
        <v>0</v>
      </c>
      <c r="DP259" s="8">
        <f>+-CF!DP111</f>
        <v>0</v>
      </c>
      <c r="DQ259" s="8">
        <f>+-CF!DQ111</f>
        <v>0</v>
      </c>
      <c r="DR259" s="8">
        <f>+DQ259+DP259+DO259+DN259</f>
        <v>0</v>
      </c>
      <c r="DS259" s="8">
        <f>+-CF!DS111</f>
        <v>0</v>
      </c>
      <c r="DT259" s="8">
        <f>+-CF!DT111</f>
        <v>0</v>
      </c>
      <c r="DU259" s="8">
        <f>+-CF!DU111</f>
        <v>0</v>
      </c>
      <c r="DV259" s="8">
        <f>+-CF!DV111</f>
        <v>0</v>
      </c>
      <c r="DW259" s="8">
        <f>+DV259+DU259+DT259+DS259</f>
        <v>0</v>
      </c>
    </row>
    <row r="260" spans="1:127" s="8" customFormat="1">
      <c r="A260" s="21"/>
      <c r="B260" s="21" t="s">
        <v>1252</v>
      </c>
      <c r="C260" s="21"/>
      <c r="D260" s="21"/>
      <c r="E260" s="21" t="s">
        <v>320</v>
      </c>
      <c r="I260" s="35"/>
      <c r="DI260" s="8">
        <v>2500</v>
      </c>
      <c r="DJ260" s="8">
        <v>2500</v>
      </c>
      <c r="DK260" s="8">
        <v>2500</v>
      </c>
      <c r="DL260" s="8">
        <v>2500</v>
      </c>
      <c r="DN260" s="8">
        <v>2500</v>
      </c>
      <c r="DO260" s="8">
        <v>2500</v>
      </c>
      <c r="DP260" s="8">
        <v>2500</v>
      </c>
      <c r="DQ260" s="8">
        <v>2500</v>
      </c>
      <c r="DS260" s="8">
        <v>2500</v>
      </c>
      <c r="DT260" s="8">
        <v>2500</v>
      </c>
      <c r="DU260" s="8">
        <v>2500</v>
      </c>
      <c r="DV260" s="8">
        <v>2500</v>
      </c>
    </row>
    <row r="261" spans="1:127" s="8" customFormat="1">
      <c r="A261" s="21"/>
      <c r="B261" s="21" t="s">
        <v>1253</v>
      </c>
      <c r="C261" s="21"/>
      <c r="D261" s="21"/>
      <c r="E261" s="21"/>
      <c r="I261" s="35"/>
    </row>
    <row r="262" spans="1:127" s="8" customFormat="1">
      <c r="A262" s="21"/>
      <c r="B262" s="21"/>
      <c r="C262" s="21"/>
      <c r="D262" s="21"/>
      <c r="E262" s="21"/>
      <c r="I262" s="35"/>
      <c r="BZ262" s="35"/>
    </row>
    <row r="263" spans="1:127" s="8" customFormat="1">
      <c r="A263" s="21"/>
      <c r="B263" s="21" t="s">
        <v>315</v>
      </c>
      <c r="C263" s="21"/>
      <c r="D263" s="21" t="s">
        <v>316</v>
      </c>
      <c r="E263" s="21"/>
      <c r="I263" s="35"/>
      <c r="AZ263" s="114">
        <v>4627220800</v>
      </c>
      <c r="BA263" s="114">
        <v>4616982500</v>
      </c>
      <c r="BB263" s="114">
        <v>4460860300</v>
      </c>
      <c r="BC263" s="114">
        <v>4456535900</v>
      </c>
      <c r="BD263" s="114">
        <v>4681000000</v>
      </c>
      <c r="BE263" s="114">
        <v>4681000000</v>
      </c>
      <c r="BF263" s="114">
        <v>4419091500</v>
      </c>
      <c r="BG263" s="114">
        <v>4681000000</v>
      </c>
      <c r="BH263" s="114">
        <v>4367868400</v>
      </c>
      <c r="BI263" s="114">
        <v>4588000000</v>
      </c>
      <c r="BJ263" s="114">
        <v>4588000000</v>
      </c>
      <c r="BK263" s="114">
        <v>0</v>
      </c>
      <c r="BL263" s="114">
        <v>4588000000</v>
      </c>
      <c r="BM263" s="114">
        <v>0</v>
      </c>
      <c r="BN263" s="114">
        <v>4487000000</v>
      </c>
      <c r="BO263" s="114">
        <v>4487000000</v>
      </c>
      <c r="BP263" s="114">
        <v>4487000000</v>
      </c>
      <c r="BQ263" s="114">
        <v>4487000000</v>
      </c>
      <c r="BR263" s="114">
        <v>4487000000</v>
      </c>
      <c r="BS263" s="114">
        <v>4395000000</v>
      </c>
      <c r="BT263" s="114">
        <v>4395000000</v>
      </c>
      <c r="BU263" s="114">
        <v>4395000000</v>
      </c>
      <c r="BV263" s="114">
        <v>4395000000</v>
      </c>
      <c r="BW263" s="114">
        <v>4395000000</v>
      </c>
      <c r="BX263" s="114">
        <v>4379000000</v>
      </c>
      <c r="BY263" s="114">
        <v>4379000000</v>
      </c>
      <c r="BZ263" s="114">
        <v>4379000000</v>
      </c>
      <c r="CA263" s="114">
        <v>4379000000</v>
      </c>
      <c r="CB263" s="114">
        <v>4379000000</v>
      </c>
      <c r="CC263" s="114">
        <f>(+CD263)*100</f>
        <v>436500000000</v>
      </c>
      <c r="CD263" s="114">
        <v>4365000000</v>
      </c>
      <c r="CE263" s="114">
        <v>4365000000</v>
      </c>
      <c r="CF263" s="114">
        <v>4365000000</v>
      </c>
      <c r="CG263" s="114">
        <v>4365000000</v>
      </c>
      <c r="CH263" s="114">
        <v>4365000000</v>
      </c>
      <c r="CI263" s="114">
        <v>4365000000</v>
      </c>
      <c r="CJ263" s="114">
        <v>4365000000</v>
      </c>
      <c r="CK263" s="114">
        <v>4365000000</v>
      </c>
      <c r="CL263" s="114">
        <v>4365000000</v>
      </c>
      <c r="CM263" s="114">
        <v>4365000000</v>
      </c>
      <c r="CN263" s="114">
        <v>4365000000</v>
      </c>
      <c r="CO263" s="114">
        <v>4365000000</v>
      </c>
      <c r="CP263" s="114">
        <v>4365000000</v>
      </c>
      <c r="CQ263" s="114">
        <v>4365000000</v>
      </c>
      <c r="CR263" s="114">
        <v>4365000000</v>
      </c>
      <c r="CS263" s="114">
        <v>4365000000</v>
      </c>
      <c r="CT263" s="114">
        <v>4365000000</v>
      </c>
      <c r="CU263" s="114">
        <v>4365000000</v>
      </c>
      <c r="CV263" s="114">
        <v>4365000000</v>
      </c>
      <c r="CW263" s="114">
        <v>4085772000</v>
      </c>
      <c r="CX263" s="114">
        <v>4085772000</v>
      </c>
      <c r="CY263" s="114">
        <v>4085772000</v>
      </c>
      <c r="CZ263" s="114">
        <v>4085772000</v>
      </c>
      <c r="DA263" s="114">
        <v>4085772000</v>
      </c>
      <c r="DB263" s="114">
        <v>3958543000</v>
      </c>
      <c r="DC263" s="114">
        <v>3958543000</v>
      </c>
      <c r="DD263" s="114">
        <v>3958543000</v>
      </c>
      <c r="DE263" s="114">
        <v>3958543000</v>
      </c>
      <c r="DF263" s="114">
        <v>3958543000</v>
      </c>
      <c r="DG263" s="114">
        <v>3899563000</v>
      </c>
      <c r="DH263" s="114">
        <v>3899563000</v>
      </c>
      <c r="DI263" s="114">
        <v>3899563000</v>
      </c>
      <c r="DJ263" s="114">
        <v>3899563000</v>
      </c>
      <c r="DK263" s="114">
        <f t="shared" ref="DK263:DW264" si="281">+DJ263</f>
        <v>3899563000</v>
      </c>
      <c r="DL263" s="114">
        <f t="shared" si="281"/>
        <v>3899563000</v>
      </c>
      <c r="DM263" s="114">
        <f t="shared" si="281"/>
        <v>3899563000</v>
      </c>
      <c r="DN263" s="114">
        <f t="shared" si="281"/>
        <v>3899563000</v>
      </c>
      <c r="DO263" s="114">
        <f t="shared" si="281"/>
        <v>3899563000</v>
      </c>
      <c r="DP263" s="114">
        <f t="shared" si="281"/>
        <v>3899563000</v>
      </c>
      <c r="DQ263" s="114">
        <f t="shared" si="281"/>
        <v>3899563000</v>
      </c>
      <c r="DR263" s="114">
        <f t="shared" si="281"/>
        <v>3899563000</v>
      </c>
      <c r="DS263" s="114">
        <f t="shared" si="281"/>
        <v>3899563000</v>
      </c>
      <c r="DT263" s="114">
        <f t="shared" si="281"/>
        <v>3899563000</v>
      </c>
      <c r="DU263" s="114">
        <f t="shared" si="281"/>
        <v>3899563000</v>
      </c>
      <c r="DV263" s="114">
        <f t="shared" si="281"/>
        <v>3899563000</v>
      </c>
      <c r="DW263" s="114">
        <f t="shared" si="281"/>
        <v>3899563000</v>
      </c>
    </row>
    <row r="264" spans="1:127" s="8" customFormat="1">
      <c r="A264" s="21"/>
      <c r="B264" s="21" t="s">
        <v>876</v>
      </c>
      <c r="C264" s="21"/>
      <c r="D264" s="21" t="s">
        <v>317</v>
      </c>
      <c r="E264" s="21"/>
      <c r="I264" s="35"/>
      <c r="AZ264" s="114">
        <v>0</v>
      </c>
      <c r="BA264" s="114">
        <v>0</v>
      </c>
      <c r="BB264" s="114">
        <v>0</v>
      </c>
      <c r="BC264" s="114">
        <v>0</v>
      </c>
      <c r="BD264" s="114">
        <v>0</v>
      </c>
      <c r="BE264" s="114">
        <v>233577300</v>
      </c>
      <c r="BF264" s="114">
        <v>0</v>
      </c>
      <c r="BG264" s="114">
        <v>285325800</v>
      </c>
      <c r="BH264" s="114">
        <v>0</v>
      </c>
      <c r="BI264" s="114">
        <v>0</v>
      </c>
      <c r="BJ264" s="114">
        <v>228635600</v>
      </c>
      <c r="BK264" s="114">
        <v>0</v>
      </c>
      <c r="BL264" s="114">
        <v>281534500</v>
      </c>
      <c r="BM264" s="114">
        <v>0</v>
      </c>
      <c r="BN264" s="114">
        <v>224207300</v>
      </c>
      <c r="BO264" s="114">
        <v>224207300</v>
      </c>
      <c r="BP264" s="114">
        <v>255339600</v>
      </c>
      <c r="BQ264" s="114">
        <v>256511000</v>
      </c>
      <c r="BR264" s="114">
        <v>287129900</v>
      </c>
      <c r="BS264" s="114">
        <v>219019300</v>
      </c>
      <c r="BT264" s="114">
        <v>219019300</v>
      </c>
      <c r="BU264" s="114">
        <v>219019300</v>
      </c>
      <c r="BV264" s="114">
        <v>219019300</v>
      </c>
      <c r="BW264" s="114">
        <v>234425800</v>
      </c>
      <c r="BX264" s="114">
        <v>218425800</v>
      </c>
      <c r="BY264" s="114">
        <v>218425800</v>
      </c>
      <c r="BZ264" s="114">
        <v>218425800</v>
      </c>
      <c r="CA264" s="114">
        <v>218425800</v>
      </c>
      <c r="CB264" s="114">
        <v>220641300</v>
      </c>
      <c r="CC264" s="114">
        <f>(+CD264)*100</f>
        <v>21823990000</v>
      </c>
      <c r="CD264" s="114">
        <v>218239900</v>
      </c>
      <c r="CE264" s="114">
        <v>218239900</v>
      </c>
      <c r="CF264" s="114">
        <v>218239900</v>
      </c>
      <c r="CG264" s="114">
        <v>218239900</v>
      </c>
      <c r="CH264" s="114">
        <v>218239900</v>
      </c>
      <c r="CI264" s="114">
        <v>218239900</v>
      </c>
      <c r="CJ264" s="114">
        <v>218239900</v>
      </c>
      <c r="CK264" s="114">
        <v>218239900</v>
      </c>
      <c r="CL264" s="114">
        <v>218239900</v>
      </c>
      <c r="CM264" s="114">
        <v>218239900</v>
      </c>
      <c r="CN264" s="114">
        <v>218239900</v>
      </c>
      <c r="CO264" s="114">
        <v>218239900</v>
      </c>
      <c r="CP264" s="114">
        <v>218239900</v>
      </c>
      <c r="CQ264" s="114">
        <v>218239900</v>
      </c>
      <c r="CR264" s="114">
        <v>218239900</v>
      </c>
      <c r="CS264" s="114">
        <v>218239900</v>
      </c>
      <c r="CT264" s="114">
        <v>218239900</v>
      </c>
      <c r="CU264" s="114">
        <v>399770021</v>
      </c>
      <c r="CV264" s="114">
        <v>433516095</v>
      </c>
      <c r="CW264" s="114">
        <v>204288145</v>
      </c>
      <c r="CX264" s="114">
        <v>204288145</v>
      </c>
      <c r="CY264" s="114">
        <v>204288188</v>
      </c>
      <c r="CZ264" s="114">
        <v>204288188</v>
      </c>
      <c r="DA264" s="114">
        <v>204288188</v>
      </c>
      <c r="DB264" s="114">
        <v>197926250</v>
      </c>
      <c r="DC264" s="114">
        <v>197926250</v>
      </c>
      <c r="DD264" s="114">
        <v>218014850</v>
      </c>
      <c r="DE264" s="114">
        <v>238287350</v>
      </c>
      <c r="DF264" s="114">
        <v>253957417</v>
      </c>
      <c r="DG264" s="114">
        <v>194977467</v>
      </c>
      <c r="DH264" s="114">
        <v>194977467</v>
      </c>
      <c r="DI264" s="114">
        <v>194977467</v>
      </c>
      <c r="DJ264" s="114">
        <v>194977467</v>
      </c>
      <c r="DK264" s="114">
        <f>+DJ264+DK259/DK260*1000000</f>
        <v>254977467</v>
      </c>
      <c r="DL264" s="114">
        <f>+DK264+DL259/DL260*1000000</f>
        <v>314977467</v>
      </c>
      <c r="DM264" s="114">
        <f t="shared" si="281"/>
        <v>314977467</v>
      </c>
      <c r="DN264" s="114">
        <f>+DM264+DN259/DN260*1000000</f>
        <v>314977467</v>
      </c>
      <c r="DO264" s="114">
        <f>+DN264+DO259/DO260*1000000</f>
        <v>314977467</v>
      </c>
      <c r="DP264" s="114">
        <f>+DO264+DP259/DP260*1000000</f>
        <v>314977467</v>
      </c>
      <c r="DQ264" s="114">
        <f>+DP264+DQ259/DQ260*1000000</f>
        <v>314977467</v>
      </c>
      <c r="DR264" s="114">
        <f t="shared" si="281"/>
        <v>314977467</v>
      </c>
      <c r="DS264" s="114">
        <f>+DR264+DS259/DS260*1000000</f>
        <v>314977467</v>
      </c>
      <c r="DT264" s="114">
        <f>+DS264+DT259/DT260*1000000</f>
        <v>314977467</v>
      </c>
      <c r="DU264" s="114">
        <f>+DT264+DU259/DU260*1000000</f>
        <v>314977467</v>
      </c>
      <c r="DV264" s="114">
        <f>+DU264+DV259/DV260*1000000</f>
        <v>314977467</v>
      </c>
      <c r="DW264" s="114">
        <f t="shared" si="281"/>
        <v>314977467</v>
      </c>
    </row>
    <row r="265" spans="1:127" s="8" customFormat="1">
      <c r="A265" s="21"/>
      <c r="B265" s="21" t="s">
        <v>877</v>
      </c>
      <c r="C265" s="21"/>
      <c r="D265" s="21" t="s">
        <v>318</v>
      </c>
      <c r="E265" s="21"/>
      <c r="I265" s="35"/>
      <c r="AZ265" s="114">
        <v>4740115400</v>
      </c>
      <c r="BA265" s="114">
        <v>4624238400</v>
      </c>
      <c r="BB265" s="114">
        <v>4593290500</v>
      </c>
      <c r="BC265" s="114">
        <v>4548662000</v>
      </c>
      <c r="BD265" s="114">
        <v>4525003100</v>
      </c>
      <c r="BE265" s="114">
        <v>4525003100</v>
      </c>
      <c r="BF265" s="114">
        <v>4438160100</v>
      </c>
      <c r="BG265" s="114">
        <v>4422419800</v>
      </c>
      <c r="BH265" s="114">
        <v>4409570600</v>
      </c>
      <c r="BI265" s="114">
        <v>4398508200</v>
      </c>
      <c r="BJ265" s="114">
        <v>4398508200</v>
      </c>
      <c r="BK265" s="114">
        <v>4346927200</v>
      </c>
      <c r="BL265" s="114">
        <v>4330566400</v>
      </c>
      <c r="BM265" s="114">
        <v>4320206300</v>
      </c>
      <c r="BN265" s="114">
        <v>4312586000</v>
      </c>
      <c r="BO265" s="114">
        <v>4312586000</v>
      </c>
      <c r="BP265" s="114">
        <v>4250423500</v>
      </c>
      <c r="BQ265" s="114">
        <v>4240637900</v>
      </c>
      <c r="BR265" s="114">
        <v>4234166400</v>
      </c>
      <c r="BS265" s="114">
        <v>4223871500</v>
      </c>
      <c r="BT265" s="114">
        <v>4223871500</v>
      </c>
      <c r="BU265" s="114">
        <v>4175980700</v>
      </c>
      <c r="BV265" s="114">
        <v>4175980700</v>
      </c>
      <c r="BW265" s="114">
        <v>4173846400</v>
      </c>
      <c r="BX265" s="114">
        <v>4170573800</v>
      </c>
      <c r="BY265" s="114">
        <v>4170573800</v>
      </c>
      <c r="BZ265" s="114">
        <v>4160574200</v>
      </c>
      <c r="CA265" s="114">
        <v>4160574200</v>
      </c>
      <c r="CB265" s="114">
        <v>4160485200</v>
      </c>
      <c r="CC265" s="114">
        <f>(+CD265)*100</f>
        <v>415768590000</v>
      </c>
      <c r="CD265" s="114">
        <v>4157685900</v>
      </c>
      <c r="CE265" s="114">
        <v>4146760100</v>
      </c>
      <c r="CF265" s="114">
        <v>4146760100</v>
      </c>
      <c r="CG265" s="114">
        <v>4146760100</v>
      </c>
      <c r="CH265" s="114">
        <v>4146760100</v>
      </c>
      <c r="CI265" s="114">
        <v>4146760100</v>
      </c>
      <c r="CJ265" s="114">
        <v>4146760100</v>
      </c>
      <c r="CK265" s="114">
        <v>4146760100</v>
      </c>
      <c r="CL265" s="114">
        <v>4146760100</v>
      </c>
      <c r="CM265" s="114">
        <v>4146760100</v>
      </c>
      <c r="CN265" s="114">
        <v>4146760100</v>
      </c>
      <c r="CO265" s="114">
        <v>4146760100</v>
      </c>
      <c r="CP265" s="114">
        <v>4146760100</v>
      </c>
      <c r="CQ265" s="114">
        <v>4146760100</v>
      </c>
      <c r="CR265" s="114">
        <v>4146760100</v>
      </c>
      <c r="CS265" s="114">
        <v>4146760100</v>
      </c>
      <c r="CT265" s="114">
        <v>4146760100</v>
      </c>
      <c r="CU265" s="114">
        <v>4144776164</v>
      </c>
      <c r="CV265" s="114">
        <v>4080645681</v>
      </c>
      <c r="CW265" s="114">
        <v>4038191678</v>
      </c>
      <c r="CX265" s="114">
        <v>4038191678</v>
      </c>
      <c r="CY265" s="114">
        <v>3881483829</v>
      </c>
      <c r="CZ265" s="114">
        <v>3881483821</v>
      </c>
      <c r="DA265" s="114">
        <v>3881483818</v>
      </c>
      <c r="DB265" s="114">
        <v>3880823341</v>
      </c>
      <c r="DC265" s="114">
        <v>3880823341</v>
      </c>
      <c r="DD265" s="114">
        <v>3754094845</v>
      </c>
      <c r="DE265" s="114">
        <v>3742803807</v>
      </c>
      <c r="DF265" s="114">
        <v>3733198134</v>
      </c>
      <c r="DG265" s="114">
        <v>3726266533</v>
      </c>
      <c r="DH265" s="114">
        <v>3726266533</v>
      </c>
      <c r="DI265" s="114">
        <v>3704585533</v>
      </c>
      <c r="DJ265" s="114">
        <v>3704585533</v>
      </c>
      <c r="DK265" s="114">
        <f>+AVERAGE(DJ268:DK268)</f>
        <v>3674585533</v>
      </c>
      <c r="DL265" s="114">
        <f>+AVERAGE(DK268:DL268)</f>
        <v>3614585533</v>
      </c>
      <c r="DM265" s="114">
        <f>+AVERAGE(DH268,DM268)</f>
        <v>3644585533</v>
      </c>
      <c r="DN265" s="114">
        <f>+AVERAGE(DM268:DN268)</f>
        <v>3584585533</v>
      </c>
      <c r="DO265" s="114">
        <f>+AVERAGE(DN268:DO268)</f>
        <v>3584585533</v>
      </c>
      <c r="DP265" s="114">
        <f>+AVERAGE(DO268:DP268)</f>
        <v>3584585533</v>
      </c>
      <c r="DQ265" s="114">
        <f>+AVERAGE(DP268:DQ268)</f>
        <v>3584585533</v>
      </c>
      <c r="DR265" s="114">
        <f>+AVERAGE(DM268,DR268)</f>
        <v>3584585533</v>
      </c>
      <c r="DS265" s="114">
        <f>+AVERAGE(DR268:DS268)</f>
        <v>3584585533</v>
      </c>
      <c r="DT265" s="114">
        <f>+AVERAGE(DS268:DT268)</f>
        <v>3584585533</v>
      </c>
      <c r="DU265" s="114">
        <f>+AVERAGE(DT268:DU268)</f>
        <v>3584585533</v>
      </c>
      <c r="DV265" s="114">
        <f>+AVERAGE(DU268:DV268)</f>
        <v>3584585533</v>
      </c>
      <c r="DW265" s="114">
        <f>+AVERAGE(DR268,DW268)</f>
        <v>3584585533</v>
      </c>
    </row>
    <row r="266" spans="1:127">
      <c r="AZ266" s="115"/>
      <c r="BA266" s="115"/>
      <c r="BB266" s="115"/>
      <c r="BC266" s="115"/>
      <c r="BD266" s="115"/>
      <c r="BE266" s="115"/>
      <c r="BF266" s="115"/>
      <c r="BG266" s="115"/>
      <c r="BH266" s="115"/>
      <c r="BI266" s="115"/>
      <c r="BJ266" s="115"/>
      <c r="BK266" s="115"/>
      <c r="BL266" s="115"/>
      <c r="BM266" s="115"/>
      <c r="BN266" s="115"/>
      <c r="BO266" s="115"/>
      <c r="BP266" s="115"/>
      <c r="BQ266" s="116"/>
      <c r="BR266" s="116"/>
      <c r="BS266" s="116"/>
      <c r="BT266" s="115"/>
      <c r="BU266" s="116"/>
      <c r="BV266" s="116"/>
      <c r="BW266" s="116"/>
      <c r="BX266" s="116"/>
      <c r="BY266" s="115"/>
      <c r="BZ266" s="117"/>
      <c r="CA266" s="115"/>
      <c r="CB266" s="116"/>
      <c r="CC266" s="115"/>
      <c r="CD266" s="115"/>
      <c r="CE266" s="115"/>
      <c r="CF266" s="115"/>
      <c r="CG266" s="115"/>
      <c r="CH266" s="115"/>
      <c r="CI266" s="115"/>
      <c r="CJ266" s="115"/>
      <c r="CK266" s="115"/>
      <c r="CL266" s="115"/>
      <c r="CM266" s="115"/>
      <c r="CN266" s="115"/>
      <c r="CO266" s="115"/>
      <c r="CP266" s="115"/>
      <c r="CQ266" s="115"/>
      <c r="CR266" s="115"/>
      <c r="CS266" s="115"/>
      <c r="CT266" s="115"/>
      <c r="CU266" s="115"/>
      <c r="CV266" s="115"/>
      <c r="CW266" s="115"/>
      <c r="CX266" s="115"/>
      <c r="CY266" s="115"/>
      <c r="CZ266" s="115"/>
      <c r="DA266" s="115"/>
      <c r="DB266" s="115"/>
      <c r="DC266" s="115"/>
      <c r="DD266" s="115"/>
      <c r="DE266" s="115"/>
      <c r="DF266" s="115"/>
      <c r="DG266" s="115"/>
      <c r="DH266" s="115"/>
      <c r="DI266" s="115"/>
      <c r="DJ266" s="115"/>
      <c r="DK266" s="115"/>
      <c r="DL266" s="115"/>
      <c r="DM266" s="115"/>
      <c r="DN266" s="115"/>
      <c r="DO266" s="115"/>
      <c r="DP266" s="115"/>
      <c r="DQ266" s="115"/>
      <c r="DR266" s="115"/>
      <c r="DS266" s="115"/>
      <c r="DT266" s="115"/>
      <c r="DU266" s="116"/>
      <c r="DV266" s="115"/>
      <c r="DW266" s="115"/>
    </row>
    <row r="267" spans="1:127">
      <c r="AZ267" s="115"/>
      <c r="BA267" s="115"/>
      <c r="BB267" s="115"/>
      <c r="BC267" s="115"/>
      <c r="BD267" s="115"/>
      <c r="BE267" s="115"/>
      <c r="BF267" s="115"/>
      <c r="BG267" s="115"/>
      <c r="BH267" s="115"/>
      <c r="BI267" s="115"/>
      <c r="BJ267" s="115"/>
      <c r="BK267" s="115"/>
      <c r="BL267" s="115"/>
      <c r="BM267" s="115"/>
      <c r="BN267" s="115"/>
      <c r="BO267" s="115"/>
      <c r="BP267" s="115"/>
      <c r="BQ267" s="116"/>
      <c r="BR267" s="116"/>
      <c r="BS267" s="116"/>
      <c r="BT267" s="115"/>
      <c r="BU267" s="116"/>
      <c r="BV267" s="116"/>
      <c r="BW267" s="116"/>
      <c r="BX267" s="116"/>
      <c r="BY267" s="115"/>
      <c r="BZ267" s="117"/>
      <c r="CA267" s="115"/>
      <c r="CB267" s="116"/>
      <c r="CC267" s="115"/>
      <c r="CD267" s="115"/>
      <c r="CE267" s="115"/>
      <c r="CF267" s="115"/>
      <c r="CG267" s="115"/>
      <c r="CH267" s="115"/>
      <c r="CI267" s="115"/>
      <c r="CJ267" s="115"/>
      <c r="CK267" s="115"/>
      <c r="CL267" s="115"/>
      <c r="CM267" s="115"/>
      <c r="CN267" s="115"/>
      <c r="CO267" s="115"/>
      <c r="CP267" s="115"/>
      <c r="CQ267" s="115"/>
      <c r="CR267" s="115"/>
      <c r="CS267" s="115"/>
      <c r="CT267" s="115"/>
      <c r="CU267" s="115"/>
      <c r="CV267" s="115"/>
      <c r="CW267" s="115"/>
      <c r="CX267" s="115"/>
      <c r="CY267" s="115"/>
      <c r="CZ267" s="115"/>
      <c r="DA267" s="115"/>
      <c r="DB267" s="115"/>
      <c r="DC267" s="115"/>
      <c r="DD267" s="115"/>
      <c r="DE267" s="115"/>
      <c r="DF267" s="115"/>
      <c r="DG267" s="115"/>
      <c r="DH267" s="115"/>
      <c r="DI267" s="115"/>
      <c r="DJ267" s="115"/>
      <c r="DK267" s="115"/>
      <c r="DL267" s="115"/>
      <c r="DM267" s="115"/>
      <c r="DN267" s="115"/>
      <c r="DO267" s="115"/>
      <c r="DP267" s="115"/>
      <c r="DQ267" s="115"/>
      <c r="DR267" s="115"/>
      <c r="DS267" s="115"/>
      <c r="DT267" s="115"/>
      <c r="DU267" s="116"/>
      <c r="DV267" s="115"/>
      <c r="DW267" s="115"/>
    </row>
    <row r="268" spans="1:127" s="8" customFormat="1">
      <c r="A268" s="21"/>
      <c r="B268" s="21" t="s">
        <v>878</v>
      </c>
      <c r="C268" s="21"/>
      <c r="D268" s="21" t="s">
        <v>327</v>
      </c>
      <c r="E268" s="21"/>
      <c r="I268" s="35"/>
      <c r="AZ268" s="114">
        <f t="shared" ref="AZ268:CC268" si="282">+AZ263-AZ264</f>
        <v>4627220800</v>
      </c>
      <c r="BA268" s="114">
        <f t="shared" si="282"/>
        <v>4616982500</v>
      </c>
      <c r="BB268" s="114">
        <f t="shared" si="282"/>
        <v>4460860300</v>
      </c>
      <c r="BC268" s="114">
        <f t="shared" si="282"/>
        <v>4456535900</v>
      </c>
      <c r="BD268" s="114">
        <f t="shared" si="282"/>
        <v>4681000000</v>
      </c>
      <c r="BE268" s="114">
        <f t="shared" si="282"/>
        <v>4447422700</v>
      </c>
      <c r="BF268" s="114">
        <f t="shared" si="282"/>
        <v>4419091500</v>
      </c>
      <c r="BG268" s="114">
        <f t="shared" si="282"/>
        <v>4395674200</v>
      </c>
      <c r="BH268" s="114">
        <f t="shared" si="282"/>
        <v>4367868400</v>
      </c>
      <c r="BI268" s="114">
        <f t="shared" si="282"/>
        <v>4588000000</v>
      </c>
      <c r="BJ268" s="114">
        <f t="shared" si="282"/>
        <v>4359364400</v>
      </c>
      <c r="BK268" s="114">
        <f t="shared" si="282"/>
        <v>0</v>
      </c>
      <c r="BL268" s="114">
        <f t="shared" si="282"/>
        <v>4306465500</v>
      </c>
      <c r="BM268" s="114">
        <f t="shared" si="282"/>
        <v>0</v>
      </c>
      <c r="BN268" s="114">
        <f t="shared" si="282"/>
        <v>4262792700</v>
      </c>
      <c r="BO268" s="114">
        <f t="shared" si="282"/>
        <v>4262792700</v>
      </c>
      <c r="BP268" s="114">
        <f t="shared" si="282"/>
        <v>4231660400</v>
      </c>
      <c r="BQ268" s="114">
        <f t="shared" si="282"/>
        <v>4230489000</v>
      </c>
      <c r="BR268" s="114">
        <f t="shared" si="282"/>
        <v>4199870100</v>
      </c>
      <c r="BS268" s="114">
        <f t="shared" si="282"/>
        <v>4175980700</v>
      </c>
      <c r="BT268" s="114">
        <f t="shared" si="282"/>
        <v>4175980700</v>
      </c>
      <c r="BU268" s="114">
        <f t="shared" si="282"/>
        <v>4175980700</v>
      </c>
      <c r="BV268" s="114">
        <f t="shared" si="282"/>
        <v>4175980700</v>
      </c>
      <c r="BW268" s="114">
        <f t="shared" si="282"/>
        <v>4160574200</v>
      </c>
      <c r="BX268" s="114">
        <f t="shared" si="282"/>
        <v>4160574200</v>
      </c>
      <c r="BY268" s="114">
        <f t="shared" si="282"/>
        <v>4160574200</v>
      </c>
      <c r="BZ268" s="114">
        <f t="shared" si="282"/>
        <v>4160574200</v>
      </c>
      <c r="CA268" s="114">
        <f t="shared" si="282"/>
        <v>4160574200</v>
      </c>
      <c r="CB268" s="114">
        <f t="shared" si="282"/>
        <v>4158358700</v>
      </c>
      <c r="CC268" s="114">
        <f t="shared" si="282"/>
        <v>414676010000</v>
      </c>
      <c r="CD268" s="114">
        <f t="shared" ref="CD268:CI268" si="283">+CD263-CD264</f>
        <v>4146760100</v>
      </c>
      <c r="CE268" s="114">
        <f t="shared" si="283"/>
        <v>4146760100</v>
      </c>
      <c r="CF268" s="114">
        <f t="shared" si="283"/>
        <v>4146760100</v>
      </c>
      <c r="CG268" s="114">
        <f t="shared" si="283"/>
        <v>4146760100</v>
      </c>
      <c r="CH268" s="114">
        <f t="shared" si="283"/>
        <v>4146760100</v>
      </c>
      <c r="CI268" s="114">
        <f t="shared" si="283"/>
        <v>4146760100</v>
      </c>
      <c r="CJ268" s="114">
        <f t="shared" ref="CJ268:CP268" si="284">+CJ263-CJ264</f>
        <v>4146760100</v>
      </c>
      <c r="CK268" s="114">
        <f t="shared" si="284"/>
        <v>4146760100</v>
      </c>
      <c r="CL268" s="114">
        <f t="shared" si="284"/>
        <v>4146760100</v>
      </c>
      <c r="CM268" s="114">
        <f t="shared" si="284"/>
        <v>4146760100</v>
      </c>
      <c r="CN268" s="114">
        <f t="shared" si="284"/>
        <v>4146760100</v>
      </c>
      <c r="CO268" s="114">
        <f t="shared" si="284"/>
        <v>4146760100</v>
      </c>
      <c r="CP268" s="114">
        <f t="shared" si="284"/>
        <v>4146760100</v>
      </c>
      <c r="CQ268" s="114">
        <f>+CQ263-CQ264</f>
        <v>4146760100</v>
      </c>
      <c r="CR268" s="114">
        <f>+CR263-CR264</f>
        <v>4146760100</v>
      </c>
      <c r="CS268" s="114">
        <f>+CS263-CS264</f>
        <v>4146760100</v>
      </c>
      <c r="CT268" s="114">
        <f>+CT263-CT264</f>
        <v>4146760100</v>
      </c>
      <c r="CU268" s="114">
        <f>+CU263-CU264</f>
        <v>3965229979</v>
      </c>
      <c r="CV268" s="114">
        <f t="shared" ref="CV268:DA268" si="285">+CV263-CV264</f>
        <v>3931483905</v>
      </c>
      <c r="CW268" s="114">
        <f t="shared" si="285"/>
        <v>3881483855</v>
      </c>
      <c r="CX268" s="114">
        <f t="shared" si="285"/>
        <v>3881483855</v>
      </c>
      <c r="CY268" s="114">
        <f t="shared" si="285"/>
        <v>3881483812</v>
      </c>
      <c r="CZ268" s="114">
        <f t="shared" si="285"/>
        <v>3881483812</v>
      </c>
      <c r="DA268" s="114">
        <f t="shared" si="285"/>
        <v>3881483812</v>
      </c>
      <c r="DB268" s="114">
        <f>+DB263-DB264</f>
        <v>3760616750</v>
      </c>
      <c r="DC268" s="114">
        <f>+DC263-DC264</f>
        <v>3760616750</v>
      </c>
      <c r="DD268" s="114">
        <f t="shared" ref="DD268:DE268" si="286">+DD263-DD264</f>
        <v>3740528150</v>
      </c>
      <c r="DE268" s="114">
        <f t="shared" si="286"/>
        <v>3720255650</v>
      </c>
      <c r="DF268" s="114">
        <f t="shared" ref="DF268:DG268" si="287">+DF263-DF264</f>
        <v>3704585583</v>
      </c>
      <c r="DG268" s="114">
        <f t="shared" si="287"/>
        <v>3704585533</v>
      </c>
      <c r="DH268" s="114">
        <f>+DH263-DH264</f>
        <v>3704585533</v>
      </c>
      <c r="DI268" s="114">
        <f t="shared" ref="DI268:DJ268" si="288">+DI263-DI264</f>
        <v>3704585533</v>
      </c>
      <c r="DJ268" s="114">
        <f t="shared" si="288"/>
        <v>3704585533</v>
      </c>
      <c r="DK268" s="114">
        <f t="shared" ref="DK268:DW268" si="289">+DK263-DK264</f>
        <v>3644585533</v>
      </c>
      <c r="DL268" s="114">
        <f t="shared" si="289"/>
        <v>3584585533</v>
      </c>
      <c r="DM268" s="114">
        <f t="shared" si="289"/>
        <v>3584585533</v>
      </c>
      <c r="DN268" s="114">
        <f t="shared" si="289"/>
        <v>3584585533</v>
      </c>
      <c r="DO268" s="114">
        <f t="shared" si="289"/>
        <v>3584585533</v>
      </c>
      <c r="DP268" s="114">
        <f t="shared" si="289"/>
        <v>3584585533</v>
      </c>
      <c r="DQ268" s="114">
        <f t="shared" si="289"/>
        <v>3584585533</v>
      </c>
      <c r="DR268" s="114">
        <f t="shared" si="289"/>
        <v>3584585533</v>
      </c>
      <c r="DS268" s="114">
        <f t="shared" si="289"/>
        <v>3584585533</v>
      </c>
      <c r="DT268" s="114">
        <f t="shared" si="289"/>
        <v>3584585533</v>
      </c>
      <c r="DU268" s="114">
        <f t="shared" si="289"/>
        <v>3584585533</v>
      </c>
      <c r="DV268" s="114">
        <f t="shared" si="289"/>
        <v>3584585533</v>
      </c>
      <c r="DW268" s="114">
        <f t="shared" si="289"/>
        <v>3584585533</v>
      </c>
    </row>
    <row r="269" spans="1:127" s="8" customFormat="1">
      <c r="A269" s="21"/>
      <c r="B269" s="21" t="s">
        <v>1000</v>
      </c>
      <c r="C269" s="21"/>
      <c r="D269" s="21" t="s">
        <v>1001</v>
      </c>
      <c r="E269" s="21"/>
      <c r="I269" s="35"/>
      <c r="BB269" s="114"/>
      <c r="BC269" s="114"/>
      <c r="BD269" s="114"/>
      <c r="BE269" s="114"/>
      <c r="BF269" s="114"/>
      <c r="BG269" s="114"/>
      <c r="BH269" s="114"/>
      <c r="BI269" s="114"/>
      <c r="BJ269" s="114">
        <f>+AVERAGE(BE263,BJ263)</f>
        <v>4634500000</v>
      </c>
      <c r="BK269" s="114">
        <f t="shared" ref="BK269:CR269" si="290">+AVERAGE(BJ263:BK263)</f>
        <v>2294000000</v>
      </c>
      <c r="BL269" s="114">
        <f t="shared" si="290"/>
        <v>2294000000</v>
      </c>
      <c r="BM269" s="114">
        <f t="shared" si="290"/>
        <v>2294000000</v>
      </c>
      <c r="BN269" s="114">
        <f t="shared" si="290"/>
        <v>2243500000</v>
      </c>
      <c r="BO269" s="114">
        <f>+AVERAGE(BJ263,BO263)</f>
        <v>4537500000</v>
      </c>
      <c r="BP269" s="114">
        <f>+AVERAGE(BO263:BP263)</f>
        <v>4487000000</v>
      </c>
      <c r="BQ269" s="114">
        <f t="shared" si="290"/>
        <v>4487000000</v>
      </c>
      <c r="BR269" s="114">
        <f t="shared" si="290"/>
        <v>4487000000</v>
      </c>
      <c r="BS269" s="114">
        <f t="shared" si="290"/>
        <v>4441000000</v>
      </c>
      <c r="BT269" s="114">
        <f>+AVERAGE(BO263,BT263)</f>
        <v>4441000000</v>
      </c>
      <c r="BU269" s="114">
        <f>+AVERAGE(BT263:BU263)</f>
        <v>4395000000</v>
      </c>
      <c r="BV269" s="114">
        <f t="shared" si="290"/>
        <v>4395000000</v>
      </c>
      <c r="BW269" s="114">
        <f t="shared" si="290"/>
        <v>4395000000</v>
      </c>
      <c r="BX269" s="114">
        <f t="shared" si="290"/>
        <v>4387000000</v>
      </c>
      <c r="BY269" s="114">
        <f>+AVERAGE(BT263,BY263)</f>
        <v>4387000000</v>
      </c>
      <c r="BZ269" s="114">
        <f>+AVERAGE(BY263:BZ263)</f>
        <v>4379000000</v>
      </c>
      <c r="CA269" s="114">
        <f t="shared" si="290"/>
        <v>4379000000</v>
      </c>
      <c r="CB269" s="114">
        <f t="shared" si="290"/>
        <v>4379000000</v>
      </c>
      <c r="CC269" s="114">
        <f t="shared" si="290"/>
        <v>220439500000</v>
      </c>
      <c r="CD269" s="114">
        <f>+AVERAGE(BY263,CD263)</f>
        <v>4372000000</v>
      </c>
      <c r="CE269" s="114">
        <f>+AVERAGE(CD263:CE263)</f>
        <v>4365000000</v>
      </c>
      <c r="CF269" s="114">
        <f t="shared" si="290"/>
        <v>4365000000</v>
      </c>
      <c r="CG269" s="114">
        <f t="shared" si="290"/>
        <v>4365000000</v>
      </c>
      <c r="CH269" s="114">
        <f t="shared" si="290"/>
        <v>4365000000</v>
      </c>
      <c r="CI269" s="114">
        <f>+AVERAGE(CD263,CI263)</f>
        <v>4365000000</v>
      </c>
      <c r="CJ269" s="114">
        <f>+AVERAGE(CI263:CJ263)</f>
        <v>4365000000</v>
      </c>
      <c r="CK269" s="114">
        <f t="shared" si="290"/>
        <v>4365000000</v>
      </c>
      <c r="CL269" s="114">
        <f t="shared" si="290"/>
        <v>4365000000</v>
      </c>
      <c r="CM269" s="114">
        <f t="shared" si="290"/>
        <v>4365000000</v>
      </c>
      <c r="CN269" s="114">
        <f>+AVERAGE(CI263,CN263)</f>
        <v>4365000000</v>
      </c>
      <c r="CO269" s="114">
        <f>+AVERAGE(CN263:CO263)</f>
        <v>4365000000</v>
      </c>
      <c r="CP269" s="114">
        <f t="shared" si="290"/>
        <v>4365000000</v>
      </c>
      <c r="CQ269" s="114">
        <f t="shared" si="290"/>
        <v>4365000000</v>
      </c>
      <c r="CR269" s="114">
        <f t="shared" si="290"/>
        <v>4365000000</v>
      </c>
      <c r="CS269" s="114">
        <f>+AVERAGE(CN263,CS263)</f>
        <v>4365000000</v>
      </c>
      <c r="CT269" s="114">
        <f t="shared" ref="CT269:DH269" si="291">+AVERAGE(CS263:CT263)</f>
        <v>4365000000</v>
      </c>
      <c r="CU269" s="114">
        <f t="shared" si="291"/>
        <v>4365000000</v>
      </c>
      <c r="CV269" s="114">
        <f t="shared" si="291"/>
        <v>4365000000</v>
      </c>
      <c r="CW269" s="114">
        <f t="shared" si="291"/>
        <v>4225386000</v>
      </c>
      <c r="CX269" s="114">
        <f t="shared" si="291"/>
        <v>4085772000</v>
      </c>
      <c r="CY269" s="114">
        <f t="shared" si="291"/>
        <v>4085772000</v>
      </c>
      <c r="CZ269" s="114">
        <f t="shared" si="291"/>
        <v>4085772000</v>
      </c>
      <c r="DA269" s="114">
        <f t="shared" si="291"/>
        <v>4085772000</v>
      </c>
      <c r="DB269" s="114">
        <f t="shared" si="291"/>
        <v>4022157500</v>
      </c>
      <c r="DC269" s="114">
        <f t="shared" si="291"/>
        <v>3958543000</v>
      </c>
      <c r="DD269" s="114">
        <f t="shared" si="291"/>
        <v>3958543000</v>
      </c>
      <c r="DE269" s="114">
        <f t="shared" si="291"/>
        <v>3958543000</v>
      </c>
      <c r="DF269" s="114">
        <f t="shared" si="291"/>
        <v>3958543000</v>
      </c>
      <c r="DG269" s="114">
        <f t="shared" si="291"/>
        <v>3929053000</v>
      </c>
      <c r="DH269" s="114">
        <f t="shared" si="291"/>
        <v>3899563000</v>
      </c>
      <c r="DI269" s="114">
        <f>+AVERAGE(DH263:DI263)</f>
        <v>3899563000</v>
      </c>
      <c r="DJ269" s="114">
        <f>+AVERAGE(DI263:DJ263)</f>
        <v>3899563000</v>
      </c>
      <c r="DK269" s="114">
        <f t="shared" ref="DK269:DV269" si="292">+AVERAGE(DJ263:DK263)</f>
        <v>3899563000</v>
      </c>
      <c r="DL269" s="114">
        <f t="shared" si="292"/>
        <v>3899563000</v>
      </c>
      <c r="DM269" s="114">
        <f>+AVERAGE(DH263,DM263)</f>
        <v>3899563000</v>
      </c>
      <c r="DN269" s="114">
        <f>+AVERAGE(DM263:DN263)</f>
        <v>3899563000</v>
      </c>
      <c r="DO269" s="114">
        <f t="shared" si="292"/>
        <v>3899563000</v>
      </c>
      <c r="DP269" s="114">
        <f t="shared" si="292"/>
        <v>3899563000</v>
      </c>
      <c r="DQ269" s="114">
        <f t="shared" si="292"/>
        <v>3899563000</v>
      </c>
      <c r="DR269" s="114">
        <f>+AVERAGE(DM263,DR263)</f>
        <v>3899563000</v>
      </c>
      <c r="DS269" s="114">
        <f>+AVERAGE(DR263:DS263)</f>
        <v>3899563000</v>
      </c>
      <c r="DT269" s="114">
        <f t="shared" si="292"/>
        <v>3899563000</v>
      </c>
      <c r="DU269" s="114">
        <f t="shared" si="292"/>
        <v>3899563000</v>
      </c>
      <c r="DV269" s="114">
        <f t="shared" si="292"/>
        <v>3899563000</v>
      </c>
      <c r="DW269" s="114">
        <f>+AVERAGE(DR263,DW263)</f>
        <v>3899563000</v>
      </c>
    </row>
    <row r="270" spans="1:127" s="8" customFormat="1">
      <c r="A270" s="21"/>
      <c r="B270" s="21"/>
      <c r="C270" s="21"/>
      <c r="D270" s="21"/>
      <c r="E270" s="21"/>
      <c r="I270" s="35"/>
      <c r="BZ270" s="35"/>
    </row>
    <row r="271" spans="1:127" s="8" customFormat="1">
      <c r="A271" s="21"/>
      <c r="B271" s="21"/>
      <c r="C271" s="21"/>
      <c r="D271" s="21"/>
      <c r="E271" s="21"/>
      <c r="I271" s="35"/>
      <c r="BZ271" s="35"/>
    </row>
    <row r="272" spans="1:127" s="8" customFormat="1">
      <c r="A272" s="21"/>
      <c r="B272" s="21"/>
      <c r="C272" s="21"/>
      <c r="D272" s="21"/>
      <c r="E272" s="21"/>
      <c r="I272" s="35"/>
      <c r="BZ272" s="35"/>
    </row>
    <row r="273" spans="1:127" s="8" customFormat="1">
      <c r="A273" s="21"/>
      <c r="B273" s="21"/>
      <c r="C273" s="21"/>
      <c r="D273" s="21"/>
      <c r="E273" s="21"/>
      <c r="I273" s="35"/>
      <c r="BZ273" s="35"/>
      <c r="CT273" s="37"/>
    </row>
    <row r="274" spans="1:127" s="8" customFormat="1">
      <c r="A274" s="21"/>
      <c r="B274" s="21"/>
      <c r="C274" s="21"/>
      <c r="D274" s="21"/>
      <c r="E274" s="21"/>
      <c r="I274" s="35"/>
      <c r="BZ274" s="35"/>
    </row>
    <row r="275" spans="1:127" s="8" customFormat="1">
      <c r="A275" s="21"/>
      <c r="B275" s="21"/>
      <c r="C275" s="21"/>
      <c r="D275" s="21"/>
      <c r="E275" s="21"/>
      <c r="I275" s="35"/>
      <c r="BZ275" s="35"/>
    </row>
    <row r="276" spans="1:127" s="8" customFormat="1">
      <c r="A276" s="21"/>
      <c r="B276" s="21"/>
      <c r="C276" s="21"/>
      <c r="D276" s="21"/>
      <c r="E276" s="21"/>
      <c r="I276" s="35"/>
      <c r="BZ276" s="35"/>
    </row>
    <row r="277" spans="1:127" s="8" customFormat="1">
      <c r="A277" s="21"/>
      <c r="B277" s="21"/>
      <c r="C277" s="21"/>
      <c r="D277" s="21"/>
      <c r="E277" s="21"/>
      <c r="I277" s="35"/>
      <c r="BZ277" s="35"/>
    </row>
    <row r="278" spans="1:127" s="8" customFormat="1">
      <c r="A278" s="21"/>
      <c r="B278" s="21"/>
      <c r="C278" s="21"/>
      <c r="D278" s="21"/>
      <c r="E278" s="21"/>
      <c r="I278" s="35"/>
      <c r="BZ278" s="35"/>
    </row>
    <row r="279" spans="1:127" s="8" customFormat="1">
      <c r="A279" s="21"/>
      <c r="B279" s="21"/>
      <c r="C279" s="21"/>
      <c r="D279" s="21"/>
      <c r="E279" s="21"/>
      <c r="I279" s="35"/>
      <c r="BZ279" s="35"/>
    </row>
    <row r="280" spans="1:127" s="8" customFormat="1">
      <c r="A280" s="21"/>
      <c r="B280" s="21" t="s">
        <v>410</v>
      </c>
      <c r="C280" s="21"/>
      <c r="D280" s="21"/>
      <c r="E280" s="21"/>
      <c r="I280" s="35"/>
      <c r="AZ280" s="8">
        <f t="shared" ref="AZ280:CE280" si="293">+AZ193</f>
        <v>-9858</v>
      </c>
      <c r="BA280" s="8">
        <f t="shared" si="293"/>
        <v>2203</v>
      </c>
      <c r="BB280" s="8">
        <f t="shared" si="293"/>
        <v>2135</v>
      </c>
      <c r="BC280" s="8">
        <f t="shared" si="293"/>
        <v>-10787</v>
      </c>
      <c r="BD280" s="8">
        <f t="shared" si="293"/>
        <v>-1971</v>
      </c>
      <c r="BE280" s="8">
        <f t="shared" si="293"/>
        <v>-8420</v>
      </c>
      <c r="BF280" s="8">
        <f t="shared" si="293"/>
        <v>-1438</v>
      </c>
      <c r="BG280" s="8">
        <f t="shared" si="293"/>
        <v>-1369</v>
      </c>
      <c r="BH280" s="8">
        <f t="shared" si="293"/>
        <v>-1485</v>
      </c>
      <c r="BI280" s="8">
        <f t="shared" si="293"/>
        <v>-1457</v>
      </c>
      <c r="BJ280" s="8">
        <f t="shared" si="293"/>
        <v>-5749</v>
      </c>
      <c r="BK280" s="8">
        <f t="shared" si="293"/>
        <v>-1557</v>
      </c>
      <c r="BL280" s="8">
        <f t="shared" si="293"/>
        <v>-1511</v>
      </c>
      <c r="BM280" s="8">
        <f t="shared" si="293"/>
        <v>-1546</v>
      </c>
      <c r="BN280" s="8">
        <f t="shared" si="293"/>
        <v>58</v>
      </c>
      <c r="BO280" s="8">
        <f t="shared" si="293"/>
        <v>-4556</v>
      </c>
      <c r="BP280" s="8">
        <f t="shared" si="293"/>
        <v>-1140</v>
      </c>
      <c r="BQ280" s="8">
        <f t="shared" si="293"/>
        <v>-1258</v>
      </c>
      <c r="BR280" s="8">
        <f t="shared" si="293"/>
        <v>-1168</v>
      </c>
      <c r="BS280" s="8">
        <f t="shared" si="293"/>
        <v>-1052</v>
      </c>
      <c r="BT280" s="8">
        <f t="shared" si="293"/>
        <v>-4618</v>
      </c>
      <c r="BU280" s="8">
        <f t="shared" si="293"/>
        <v>-1614</v>
      </c>
      <c r="BV280" s="8">
        <f t="shared" si="293"/>
        <v>-1375</v>
      </c>
      <c r="BW280" s="8">
        <f t="shared" si="293"/>
        <v>-1119</v>
      </c>
      <c r="BX280" s="8">
        <f t="shared" si="293"/>
        <v>-953</v>
      </c>
      <c r="BY280" s="8">
        <f t="shared" si="293"/>
        <v>-5061</v>
      </c>
      <c r="BZ280" s="35">
        <f t="shared" si="293"/>
        <v>-1327</v>
      </c>
      <c r="CA280" s="8">
        <f t="shared" si="293"/>
        <v>-1196</v>
      </c>
      <c r="CB280" s="8">
        <f t="shared" si="293"/>
        <v>-1115</v>
      </c>
      <c r="CC280" s="8">
        <f t="shared" si="293"/>
        <v>-1305</v>
      </c>
      <c r="CD280" s="8">
        <f t="shared" si="293"/>
        <v>-4943</v>
      </c>
      <c r="CE280" s="8">
        <f t="shared" si="293"/>
        <v>-906</v>
      </c>
      <c r="CF280" s="8">
        <f t="shared" ref="CF280:CW280" si="294">+CF193</f>
        <v>-774</v>
      </c>
      <c r="CG280" s="8">
        <f t="shared" si="294"/>
        <v>-706</v>
      </c>
      <c r="CH280" s="8">
        <f t="shared" si="294"/>
        <v>-388</v>
      </c>
      <c r="CI280" s="8">
        <f t="shared" si="294"/>
        <v>-2774</v>
      </c>
      <c r="CJ280" s="8">
        <f t="shared" si="294"/>
        <v>-460</v>
      </c>
      <c r="CK280" s="8">
        <f t="shared" si="294"/>
        <v>-450</v>
      </c>
      <c r="CL280" s="8">
        <f t="shared" si="294"/>
        <v>-336</v>
      </c>
      <c r="CM280" s="8">
        <f t="shared" si="294"/>
        <v>-540</v>
      </c>
      <c r="CN280" s="8">
        <f t="shared" si="294"/>
        <v>-1786</v>
      </c>
      <c r="CO280" s="8">
        <f t="shared" si="294"/>
        <v>-479</v>
      </c>
      <c r="CP280" s="8">
        <f t="shared" si="294"/>
        <v>-312</v>
      </c>
      <c r="CQ280" s="8">
        <f t="shared" si="294"/>
        <v>-484</v>
      </c>
      <c r="CR280" s="8">
        <f t="shared" si="294"/>
        <v>64</v>
      </c>
      <c r="CS280" s="8">
        <f t="shared" si="294"/>
        <v>-1211</v>
      </c>
      <c r="CT280" s="8">
        <f t="shared" si="294"/>
        <v>-280</v>
      </c>
      <c r="CU280" s="8">
        <f t="shared" si="294"/>
        <v>-225</v>
      </c>
      <c r="CV280" s="8">
        <f t="shared" si="294"/>
        <v>-211</v>
      </c>
      <c r="CW280" s="8">
        <f t="shared" si="294"/>
        <v>-81</v>
      </c>
      <c r="CX280" s="8">
        <f>+CW280+CV280+CU280+CT280</f>
        <v>-797</v>
      </c>
      <c r="CY280" s="8">
        <f>+CY193</f>
        <v>-312</v>
      </c>
      <c r="CZ280" s="8">
        <f>+CZ193</f>
        <v>-233</v>
      </c>
      <c r="DA280" s="8">
        <f>+DA193</f>
        <v>-674</v>
      </c>
      <c r="DB280" s="8">
        <f>+DB193</f>
        <v>707</v>
      </c>
      <c r="DC280" s="8">
        <f>+DB280+DA280+CZ280+CY280</f>
        <v>-512</v>
      </c>
      <c r="DD280" s="8">
        <f>+DD193</f>
        <v>-240</v>
      </c>
      <c r="DE280" s="8">
        <f>+DE193</f>
        <v>-117</v>
      </c>
      <c r="DF280" s="8">
        <f>+DF193</f>
        <v>-11</v>
      </c>
      <c r="DG280" s="8">
        <f>+DG193</f>
        <v>91</v>
      </c>
      <c r="DH280" s="8">
        <f>+DG280+DF280+DE280+DD280</f>
        <v>-277</v>
      </c>
      <c r="DI280" s="8">
        <f>+DI193</f>
        <v>-98</v>
      </c>
      <c r="DJ280" s="8">
        <f>+DJ193</f>
        <v>-37</v>
      </c>
      <c r="DK280" s="8">
        <f>+DJ281*DK282</f>
        <v>-221.72800000000001</v>
      </c>
      <c r="DL280" s="8">
        <f>+DK281*DL282</f>
        <v>-221.72800000000001</v>
      </c>
      <c r="DM280" s="8">
        <f>+DL280+DK280+DJ280+DI280</f>
        <v>-578.45600000000002</v>
      </c>
      <c r="DN280" s="8">
        <f>+DM281*DN282</f>
        <v>-221.72800000000001</v>
      </c>
      <c r="DO280" s="8">
        <f>+DN281*DO282</f>
        <v>-221.72800000000001</v>
      </c>
      <c r="DP280" s="8">
        <f>+DO281*DP282</f>
        <v>-221.72800000000001</v>
      </c>
      <c r="DQ280" s="8">
        <f>+DP281*DQ282</f>
        <v>-221.72800000000001</v>
      </c>
      <c r="DR280" s="8">
        <f>+DQ280+DP280+DO280+DN280</f>
        <v>-886.91200000000003</v>
      </c>
      <c r="DS280" s="8">
        <f>+DR281*DS282</f>
        <v>-221.72800000000001</v>
      </c>
      <c r="DT280" s="8">
        <f>+DS281*DT282</f>
        <v>-221.72800000000001</v>
      </c>
      <c r="DU280" s="8">
        <f>+DT281*DU282</f>
        <v>-221.72800000000001</v>
      </c>
      <c r="DV280" s="8">
        <f>+DU281*DV282</f>
        <v>-221.72800000000001</v>
      </c>
      <c r="DW280" s="8">
        <f>+DV280+DU280+DT280+DS280</f>
        <v>-886.91200000000003</v>
      </c>
    </row>
    <row r="281" spans="1:127" s="8" customFormat="1">
      <c r="A281" s="21"/>
      <c r="B281" s="21" t="s">
        <v>411</v>
      </c>
      <c r="C281" s="21"/>
      <c r="D281" s="21"/>
      <c r="E281" s="21"/>
      <c r="I281" s="35"/>
      <c r="AZ281" s="8">
        <f>+BS!AZ205</f>
        <v>948523</v>
      </c>
      <c r="BA281" s="8">
        <f>+BS!BA205</f>
        <v>946772</v>
      </c>
      <c r="BB281" s="8">
        <f>+BS!BB205</f>
        <v>931793</v>
      </c>
      <c r="BC281" s="8">
        <f>+BS!BC205</f>
        <v>929075</v>
      </c>
      <c r="BD281" s="8">
        <f>+BS!BD205</f>
        <v>792405</v>
      </c>
      <c r="BE281" s="8">
        <f>+BS!BE205</f>
        <v>792405</v>
      </c>
      <c r="BF281" s="8">
        <f>+BS!BF205</f>
        <v>650067</v>
      </c>
      <c r="BG281" s="8">
        <f>+BS!BG205</f>
        <v>654517</v>
      </c>
      <c r="BH281" s="8">
        <f>+BS!BH205</f>
        <v>653997</v>
      </c>
      <c r="BI281" s="8">
        <f>+BS!BI205</f>
        <v>602965</v>
      </c>
      <c r="BJ281" s="8">
        <f>+BS!BJ205</f>
        <v>602965</v>
      </c>
      <c r="BK281" s="8">
        <f>+BS!BK205</f>
        <v>502689</v>
      </c>
      <c r="BL281" s="8">
        <f>+BS!BL205</f>
        <v>504107</v>
      </c>
      <c r="BM281" s="8">
        <f>+BS!BM205</f>
        <v>506205</v>
      </c>
      <c r="BN281" s="8">
        <f>+BS!BN205</f>
        <v>478464</v>
      </c>
      <c r="BO281" s="8">
        <f>+BS!BO205</f>
        <v>478464</v>
      </c>
      <c r="BP281" s="8">
        <f>+BS!BP205</f>
        <v>525852</v>
      </c>
      <c r="BQ281" s="8">
        <f>+BS!BQ205</f>
        <v>526382</v>
      </c>
      <c r="BR281" s="8">
        <f>+BS!BR205</f>
        <v>641793</v>
      </c>
      <c r="BS281" s="8">
        <f>+BS!BS205</f>
        <v>639233</v>
      </c>
      <c r="BT281" s="8">
        <f>+BS!BT205</f>
        <v>639233</v>
      </c>
      <c r="BU281" s="8">
        <f>+BS!BU205</f>
        <v>762616</v>
      </c>
      <c r="BV281" s="8">
        <f>+BS!BV205</f>
        <v>624556</v>
      </c>
      <c r="BW281" s="8">
        <f>+BS!BW205</f>
        <v>624960</v>
      </c>
      <c r="BX281" s="8">
        <f>+BS!BX205</f>
        <v>610347</v>
      </c>
      <c r="BY281" s="8">
        <f>+BS!BY205</f>
        <v>610347</v>
      </c>
      <c r="BZ281" s="35">
        <f>+BS!BZ205</f>
        <v>610021</v>
      </c>
      <c r="CA281" s="8">
        <f>+BS!CA205</f>
        <v>609350</v>
      </c>
      <c r="CB281" s="8">
        <f>+BS!CB205</f>
        <v>609006</v>
      </c>
      <c r="CC281" s="8">
        <f>+BS!CC205</f>
        <v>428378</v>
      </c>
      <c r="CD281" s="8">
        <f>+BS!CD205</f>
        <v>428378</v>
      </c>
      <c r="CE281" s="35">
        <f>+BS!CE205</f>
        <v>422626</v>
      </c>
      <c r="CF281" s="35">
        <f>+BS!CF205</f>
        <v>324264</v>
      </c>
      <c r="CG281" s="35">
        <f>+BS!CG205</f>
        <v>256249</v>
      </c>
      <c r="CH281" s="35">
        <f>+BS!CH205</f>
        <v>256680</v>
      </c>
      <c r="CI281" s="35">
        <f>+BS!CI205</f>
        <v>256680</v>
      </c>
      <c r="CJ281" s="35">
        <f>+BS!CJ205</f>
        <v>242713</v>
      </c>
      <c r="CK281" s="35">
        <f>+BS!CK205</f>
        <v>253972</v>
      </c>
      <c r="CL281" s="35">
        <f>+BS!CL205</f>
        <v>256152</v>
      </c>
      <c r="CM281" s="35">
        <f>+BS!CM205</f>
        <v>253766</v>
      </c>
      <c r="CN281" s="35">
        <f>+BS!CN205</f>
        <v>253766</v>
      </c>
      <c r="CO281" s="35">
        <f>+BS!CO205</f>
        <v>246353</v>
      </c>
      <c r="CP281" s="35">
        <f>+BS!CP205</f>
        <v>242711</v>
      </c>
      <c r="CQ281" s="35">
        <f>+BS!CQ205</f>
        <v>223033</v>
      </c>
      <c r="CR281" s="35">
        <f>+BS!CR205</f>
        <v>230346</v>
      </c>
      <c r="CS281" s="35">
        <f>+BS!CS205</f>
        <v>230346</v>
      </c>
      <c r="CT281" s="35">
        <f>+BS!CT205</f>
        <v>230486</v>
      </c>
      <c r="CU281" s="35">
        <f>+BS!CU205</f>
        <v>228474</v>
      </c>
      <c r="CV281" s="35">
        <f>+BS!CV205</f>
        <v>327059</v>
      </c>
      <c r="CW281" s="35">
        <f>+BS!CW205</f>
        <v>222651</v>
      </c>
      <c r="CX281" s="8">
        <f>+BS!CX205</f>
        <v>222651</v>
      </c>
      <c r="CY281" s="35">
        <f>+BS!CY205</f>
        <v>316092</v>
      </c>
      <c r="CZ281" s="35">
        <f>+BS!CZ205</f>
        <v>223642</v>
      </c>
      <c r="DA281" s="35">
        <f>+BS!DA205</f>
        <v>223461</v>
      </c>
      <c r="DB281" s="35">
        <f>+BS!DB205</f>
        <v>222164</v>
      </c>
      <c r="DC281" s="8">
        <f>+BS!DC205</f>
        <v>222164</v>
      </c>
      <c r="DD281" s="35">
        <f>+BS!DD205</f>
        <v>222125</v>
      </c>
      <c r="DE281" s="35">
        <f>+BS!DE205</f>
        <v>222470</v>
      </c>
      <c r="DF281" s="35">
        <f>+BS!DF205</f>
        <v>222140</v>
      </c>
      <c r="DG281" s="35">
        <f>+BS!DG205</f>
        <v>221880</v>
      </c>
      <c r="DH281" s="8">
        <f>+BS!DH205</f>
        <v>221880</v>
      </c>
      <c r="DI281" s="35">
        <f>+BS!DI205</f>
        <v>221859</v>
      </c>
      <c r="DJ281" s="35">
        <f>+BS!DJ205</f>
        <v>221728</v>
      </c>
      <c r="DK281" s="8">
        <f>+BS!DK205</f>
        <v>221728</v>
      </c>
      <c r="DL281" s="8">
        <f>+BS!DL205</f>
        <v>221728</v>
      </c>
      <c r="DM281" s="8">
        <f>+BS!DM205</f>
        <v>221728</v>
      </c>
      <c r="DN281" s="35">
        <f>+BS!DN205</f>
        <v>221728</v>
      </c>
      <c r="DO281" s="8">
        <f>+BS!DO205</f>
        <v>221728</v>
      </c>
      <c r="DP281" s="8">
        <f>+BS!DP205</f>
        <v>221728</v>
      </c>
      <c r="DQ281" s="8">
        <f>+BS!DQ205</f>
        <v>221728</v>
      </c>
      <c r="DR281" s="8">
        <f>+BS!DR205</f>
        <v>221728</v>
      </c>
      <c r="DS281" s="35">
        <f>+BS!DS205</f>
        <v>221728</v>
      </c>
      <c r="DT281" s="8">
        <f>+BS!DT205</f>
        <v>221728</v>
      </c>
      <c r="DU281" s="8">
        <f>+BS!DU205</f>
        <v>221728</v>
      </c>
      <c r="DV281" s="8">
        <f>+BS!DV205</f>
        <v>221728</v>
      </c>
      <c r="DW281" s="8">
        <f>+BS!DW205</f>
        <v>221728</v>
      </c>
    </row>
    <row r="282" spans="1:127" s="8" customFormat="1">
      <c r="A282" s="21"/>
      <c r="B282" s="21" t="s">
        <v>412</v>
      </c>
      <c r="C282" s="21"/>
      <c r="D282" s="21"/>
      <c r="E282" s="21"/>
      <c r="I282" s="35"/>
      <c r="AZ282" s="104" t="e">
        <f>+-AZ280/AVERAGE(AU281:AY281)</f>
        <v>#DIV/0!</v>
      </c>
      <c r="BE282" s="37">
        <f>+-BE280/AVERAGE(AZ281:BD281)</f>
        <v>9.2556602429599826E-3</v>
      </c>
      <c r="BJ282" s="37">
        <f>+-BJ280/AVERAGE(BE281:BI281)</f>
        <v>8.570488954668689E-3</v>
      </c>
      <c r="BO282" s="37">
        <f>+-BO280/AVERAGE(BJ281:BN281)</f>
        <v>8.7803486700354216E-3</v>
      </c>
      <c r="BT282" s="37">
        <f>+-BT280/AVERAGE(BO281:BS281)</f>
        <v>8.2120435718441766E-3</v>
      </c>
      <c r="BY282" s="37">
        <f>+-BY280/AVERAGE(BT281:BX281)</f>
        <v>7.7581956960025896E-3</v>
      </c>
      <c r="BZ282" s="35"/>
      <c r="CD282" s="37">
        <f>+-CD280/AVERAGE(BY281:CC281)</f>
        <v>8.6202025599368282E-3</v>
      </c>
      <c r="CI282" s="37">
        <f>+-CI280/AVERAGE(CD281:CH281)</f>
        <v>8.2158658023915448E-3</v>
      </c>
      <c r="CJ282" s="59">
        <f t="shared" ref="CJ282:CT282" si="295">+CJ280/AVERAGE(CI281:CJ281)</f>
        <v>-1.8422364750807481E-3</v>
      </c>
      <c r="CK282" s="59">
        <f t="shared" si="295"/>
        <v>-1.8120136505028338E-3</v>
      </c>
      <c r="CL282" s="59">
        <f t="shared" si="295"/>
        <v>-1.3173267676094441E-3</v>
      </c>
      <c r="CM282" s="59">
        <f t="shared" si="295"/>
        <v>-2.1179875980059538E-3</v>
      </c>
      <c r="CN282" s="59">
        <f t="shared" si="295"/>
        <v>-7.0379798712199432E-3</v>
      </c>
      <c r="CO282" s="59">
        <f t="shared" si="295"/>
        <v>-1.91554410050408E-3</v>
      </c>
      <c r="CP282" s="59">
        <f t="shared" si="295"/>
        <v>-1.2759066298071418E-3</v>
      </c>
      <c r="CQ282" s="59">
        <f t="shared" si="295"/>
        <v>-2.0783949981105498E-3</v>
      </c>
      <c r="CR282" s="59">
        <f t="shared" si="295"/>
        <v>2.8232450113481217E-4</v>
      </c>
      <c r="CS282" s="59">
        <f t="shared" si="295"/>
        <v>-5.2573085705851196E-3</v>
      </c>
      <c r="CT282" s="59">
        <f t="shared" si="295"/>
        <v>-1.2151933893479619E-3</v>
      </c>
      <c r="CU282" s="59">
        <f t="shared" ref="CU282:DC282" si="296">+CU280/AVERAGE(CT281:CU281)</f>
        <v>-9.8047760153390276E-4</v>
      </c>
      <c r="CV282" s="59">
        <f t="shared" si="296"/>
        <v>-7.5963084101214509E-4</v>
      </c>
      <c r="CW282" s="59">
        <f t="shared" si="296"/>
        <v>-2.9470084226228374E-4</v>
      </c>
      <c r="CX282" s="59">
        <f t="shared" si="296"/>
        <v>-3.5795931749688977E-3</v>
      </c>
      <c r="CY282" s="59">
        <f t="shared" si="296"/>
        <v>-1.1582517081428435E-3</v>
      </c>
      <c r="CZ282" s="59">
        <f t="shared" si="296"/>
        <v>-8.6338826162517094E-4</v>
      </c>
      <c r="DA282" s="59">
        <f t="shared" si="296"/>
        <v>-3.0149652317251283E-3</v>
      </c>
      <c r="DB282" s="59">
        <f t="shared" si="296"/>
        <v>3.1730715287517533E-3</v>
      </c>
      <c r="DC282" s="59">
        <f t="shared" si="296"/>
        <v>-2.3046038061972237E-3</v>
      </c>
      <c r="DD282" s="59">
        <f t="shared" ref="DD282" si="297">+DD280/AVERAGE(DC281:DD281)</f>
        <v>-1.0803778621572896E-3</v>
      </c>
      <c r="DE282" s="59">
        <f t="shared" ref="DE282:DG282" si="298">+DE280/AVERAGE(DD281:DE281)</f>
        <v>-5.2632170852123848E-4</v>
      </c>
      <c r="DF282" s="59">
        <f t="shared" si="298"/>
        <v>-4.9481568115876834E-5</v>
      </c>
      <c r="DG282" s="59">
        <f t="shared" si="298"/>
        <v>4.0989144633124633E-4</v>
      </c>
      <c r="DH282" s="59">
        <f>+DH280/AVERAGE(DG281:DH281)</f>
        <v>-1.2484225707589689E-3</v>
      </c>
      <c r="DI282" s="59">
        <f t="shared" ref="DI282" si="299">+DI280/AVERAGE(DH281:DI281)</f>
        <v>-4.417010900551901E-4</v>
      </c>
      <c r="DJ282" s="59">
        <f t="shared" ref="DJ282" si="300">+DJ280/AVERAGE(DI281:DJ281)</f>
        <v>-1.6682184103682029E-4</v>
      </c>
      <c r="DK282" s="37">
        <v>-1E-3</v>
      </c>
      <c r="DL282" s="37">
        <v>-1E-3</v>
      </c>
      <c r="DM282" s="59">
        <f>+DM280/AVERAGE(DL281:DM281)</f>
        <v>-2.6088540914994949E-3</v>
      </c>
      <c r="DN282" s="37">
        <v>-1E-3</v>
      </c>
      <c r="DO282" s="37">
        <v>-1E-3</v>
      </c>
      <c r="DP282" s="37">
        <v>-1E-3</v>
      </c>
      <c r="DQ282" s="37">
        <v>-1E-3</v>
      </c>
      <c r="DR282" s="59">
        <f>+DR280/AVERAGE(DQ281:DR281)</f>
        <v>-4.0000000000000001E-3</v>
      </c>
      <c r="DS282" s="37">
        <v>-1E-3</v>
      </c>
      <c r="DT282" s="37">
        <v>-1E-3</v>
      </c>
      <c r="DU282" s="37">
        <v>-1E-3</v>
      </c>
      <c r="DV282" s="37">
        <v>-1E-3</v>
      </c>
      <c r="DW282" s="59">
        <f>+DW280/AVERAGE(DV281:DW281)</f>
        <v>-4.0000000000000001E-3</v>
      </c>
    </row>
    <row r="283" spans="1:127" s="8" customFormat="1">
      <c r="A283" s="21"/>
      <c r="B283" s="21"/>
      <c r="C283" s="21"/>
      <c r="D283" s="21"/>
      <c r="E283" s="21"/>
      <c r="I283" s="35"/>
      <c r="BZ283" s="35"/>
    </row>
    <row r="284" spans="1:127" s="8" customFormat="1">
      <c r="A284" s="21"/>
      <c r="B284" s="21"/>
      <c r="C284" s="21"/>
      <c r="D284" s="21"/>
      <c r="E284" s="21"/>
      <c r="I284" s="35"/>
      <c r="BZ284" s="35"/>
    </row>
    <row r="285" spans="1:127" s="8" customFormat="1">
      <c r="A285" s="21"/>
      <c r="B285" s="21"/>
      <c r="C285" s="21"/>
      <c r="D285" s="21"/>
      <c r="E285" s="21"/>
      <c r="I285" s="35"/>
      <c r="BZ285" s="35"/>
    </row>
    <row r="286" spans="1:127" s="8" customFormat="1">
      <c r="A286" s="21"/>
      <c r="B286" s="21" t="s">
        <v>415</v>
      </c>
      <c r="C286" s="21"/>
      <c r="D286" s="21" t="s">
        <v>940</v>
      </c>
      <c r="E286" s="21"/>
      <c r="I286" s="35"/>
      <c r="AZ286" s="8">
        <f t="shared" ref="AZ286:CE286" si="301">+AZ187</f>
        <v>1957</v>
      </c>
      <c r="BA286" s="8">
        <f t="shared" si="301"/>
        <v>-2339</v>
      </c>
      <c r="BB286" s="8">
        <f t="shared" si="301"/>
        <v>-1060</v>
      </c>
      <c r="BC286" s="8">
        <f t="shared" si="301"/>
        <v>7684</v>
      </c>
      <c r="BD286" s="8">
        <f t="shared" si="301"/>
        <v>374</v>
      </c>
      <c r="BE286" s="8">
        <f t="shared" si="301"/>
        <v>4659</v>
      </c>
      <c r="BF286" s="8">
        <f t="shared" si="301"/>
        <v>267</v>
      </c>
      <c r="BG286" s="8">
        <f t="shared" si="301"/>
        <v>377</v>
      </c>
      <c r="BH286" s="8">
        <f t="shared" si="301"/>
        <v>392</v>
      </c>
      <c r="BI286" s="8">
        <f t="shared" si="301"/>
        <v>423</v>
      </c>
      <c r="BJ286" s="8">
        <f t="shared" si="301"/>
        <v>1459</v>
      </c>
      <c r="BK286" s="8">
        <f t="shared" si="301"/>
        <v>455</v>
      </c>
      <c r="BL286" s="8">
        <f t="shared" si="301"/>
        <v>531</v>
      </c>
      <c r="BM286" s="8">
        <f t="shared" si="301"/>
        <v>705</v>
      </c>
      <c r="BN286" s="8">
        <f t="shared" si="301"/>
        <v>796</v>
      </c>
      <c r="BO286" s="8">
        <f t="shared" si="301"/>
        <v>2487</v>
      </c>
      <c r="BP286" s="8">
        <f t="shared" si="301"/>
        <v>566</v>
      </c>
      <c r="BQ286" s="8">
        <f t="shared" si="301"/>
        <v>479</v>
      </c>
      <c r="BR286" s="8">
        <f t="shared" si="301"/>
        <v>628</v>
      </c>
      <c r="BS286" s="8">
        <f t="shared" si="301"/>
        <v>489</v>
      </c>
      <c r="BT286" s="8">
        <f t="shared" si="301"/>
        <v>2162</v>
      </c>
      <c r="BU286" s="8">
        <f t="shared" si="301"/>
        <v>318</v>
      </c>
      <c r="BV286" s="8">
        <f t="shared" si="301"/>
        <v>350</v>
      </c>
      <c r="BW286" s="8">
        <f t="shared" si="301"/>
        <v>301</v>
      </c>
      <c r="BX286" s="8">
        <f t="shared" si="301"/>
        <v>320</v>
      </c>
      <c r="BY286" s="8">
        <f t="shared" si="301"/>
        <v>1289</v>
      </c>
      <c r="BZ286" s="35">
        <f t="shared" si="301"/>
        <v>357</v>
      </c>
      <c r="CA286" s="8">
        <f t="shared" si="301"/>
        <v>334</v>
      </c>
      <c r="CB286" s="8">
        <f t="shared" si="301"/>
        <v>333</v>
      </c>
      <c r="CC286" s="8">
        <f t="shared" si="301"/>
        <v>302</v>
      </c>
      <c r="CD286" s="8">
        <f t="shared" si="301"/>
        <v>1326</v>
      </c>
      <c r="CE286" s="8">
        <f t="shared" si="301"/>
        <v>318</v>
      </c>
      <c r="CF286" s="8">
        <f t="shared" ref="CF286:CW286" si="302">+CF187</f>
        <v>354</v>
      </c>
      <c r="CG286" s="8">
        <f t="shared" si="302"/>
        <v>328</v>
      </c>
      <c r="CH286" s="8">
        <f t="shared" si="302"/>
        <v>376</v>
      </c>
      <c r="CI286" s="8">
        <f t="shared" si="302"/>
        <v>1376</v>
      </c>
      <c r="CJ286" s="8">
        <f t="shared" si="302"/>
        <v>372</v>
      </c>
      <c r="CK286" s="8">
        <f t="shared" si="302"/>
        <v>356</v>
      </c>
      <c r="CL286" s="8">
        <f t="shared" si="302"/>
        <v>417</v>
      </c>
      <c r="CM286" s="8">
        <f t="shared" si="302"/>
        <v>442</v>
      </c>
      <c r="CN286" s="8">
        <f t="shared" si="302"/>
        <v>1587</v>
      </c>
      <c r="CO286" s="8">
        <f t="shared" si="302"/>
        <v>428</v>
      </c>
      <c r="CP286" s="8">
        <f t="shared" si="302"/>
        <v>428</v>
      </c>
      <c r="CQ286" s="8">
        <f t="shared" si="302"/>
        <v>456</v>
      </c>
      <c r="CR286" s="8">
        <f t="shared" si="302"/>
        <v>368</v>
      </c>
      <c r="CS286" s="8">
        <f t="shared" si="302"/>
        <v>1680</v>
      </c>
      <c r="CT286" s="8">
        <f t="shared" si="302"/>
        <v>404</v>
      </c>
      <c r="CU286" s="8">
        <f t="shared" si="302"/>
        <v>316</v>
      </c>
      <c r="CV286" s="8">
        <f t="shared" si="302"/>
        <v>313</v>
      </c>
      <c r="CW286" s="8">
        <f t="shared" si="302"/>
        <v>250</v>
      </c>
      <c r="CX286" s="8">
        <f>+CW286+CV286+CU286+CT286</f>
        <v>1283</v>
      </c>
      <c r="CY286" s="8">
        <f>+CY187</f>
        <v>179</v>
      </c>
      <c r="CZ286" s="8">
        <f>+CZ187</f>
        <v>206</v>
      </c>
      <c r="DA286" s="8">
        <f>+DA187</f>
        <v>332</v>
      </c>
      <c r="DB286" s="8">
        <f>+DB187</f>
        <v>270</v>
      </c>
      <c r="DC286" s="8">
        <f>+DB286+DA286+CZ286+CY286</f>
        <v>987</v>
      </c>
      <c r="DD286" s="8">
        <f>+DD187</f>
        <v>155</v>
      </c>
      <c r="DE286" s="8">
        <f>+DE187</f>
        <v>136</v>
      </c>
      <c r="DF286" s="8">
        <f>+DF187</f>
        <v>143</v>
      </c>
      <c r="DG286" s="8">
        <f>+DG187</f>
        <v>174</v>
      </c>
      <c r="DH286" s="8">
        <f>+DG286+DF286+DE286+DD286</f>
        <v>608</v>
      </c>
      <c r="DI286" s="8">
        <f>+DI187</f>
        <v>193</v>
      </c>
      <c r="DJ286" s="8">
        <f>+DJ187</f>
        <v>77</v>
      </c>
      <c r="DK286" s="8">
        <f>+DJ287*DK288</f>
        <v>514.00700000000006</v>
      </c>
      <c r="DL286" s="8">
        <f>+DK287*DL288</f>
        <v>403.62040723245246</v>
      </c>
      <c r="DM286" s="8">
        <f>+DL286+DK286+DJ286+DI286</f>
        <v>1187.6274072324525</v>
      </c>
      <c r="DN286" s="8">
        <f>+DM287*DN288</f>
        <v>433.25727003735108</v>
      </c>
      <c r="DO286" s="8">
        <f>+DN287*DO288</f>
        <v>411.47842386025042</v>
      </c>
      <c r="DP286" s="8">
        <f>+DO287*DP288</f>
        <v>498.93727548086628</v>
      </c>
      <c r="DQ286" s="8">
        <f>+DP287*DQ288</f>
        <v>477.26153783544953</v>
      </c>
      <c r="DR286" s="8">
        <f>+DQ286+DP286+DO286+DN286</f>
        <v>1820.9345072139172</v>
      </c>
      <c r="DS286" s="8">
        <f>+DR287*DS288</f>
        <v>569.01897416092822</v>
      </c>
      <c r="DT286" s="8">
        <f>+DS287*DT288</f>
        <v>541.71975715637939</v>
      </c>
      <c r="DU286" s="8">
        <f>+DT287*DU288</f>
        <v>632.73049542070476</v>
      </c>
      <c r="DV286" s="8">
        <f>+DU287*DV288</f>
        <v>603.50462855666933</v>
      </c>
      <c r="DW286" s="8">
        <f>+DV286+DU286+DT286+DS286</f>
        <v>2346.9738552946819</v>
      </c>
    </row>
    <row r="287" spans="1:127" s="8" customFormat="1">
      <c r="A287" s="21"/>
      <c r="B287" s="21" t="s">
        <v>941</v>
      </c>
      <c r="C287" s="21"/>
      <c r="D287" s="21"/>
      <c r="E287" s="21"/>
      <c r="I287" s="35"/>
      <c r="AZ287" s="8">
        <f>+BS!AZ211</f>
        <v>1013014</v>
      </c>
      <c r="BA287" s="8">
        <f>+BS!BA211</f>
        <v>1116758</v>
      </c>
      <c r="BB287" s="8">
        <f>+BS!BB211</f>
        <v>917538</v>
      </c>
      <c r="BC287" s="8">
        <f>+BS!BC211</f>
        <v>859278</v>
      </c>
      <c r="BD287" s="8">
        <f>+BS!BD211</f>
        <v>1198548</v>
      </c>
      <c r="BE287" s="8">
        <f>+BS!BE211</f>
        <v>1198548</v>
      </c>
      <c r="BF287" s="8">
        <f>+BS!BF211</f>
        <v>692142</v>
      </c>
      <c r="BG287" s="8">
        <f>+BS!BG211</f>
        <v>556427</v>
      </c>
      <c r="BH287" s="8">
        <f>+BS!BH211</f>
        <v>512548</v>
      </c>
      <c r="BI287" s="8">
        <f>+BS!BI211</f>
        <v>604518</v>
      </c>
      <c r="BJ287" s="8">
        <f>+BS!BJ211</f>
        <v>604518</v>
      </c>
      <c r="BK287" s="8">
        <f>+BS!BK211</f>
        <v>518862</v>
      </c>
      <c r="BL287" s="8">
        <f>+BS!BL211</f>
        <v>642688</v>
      </c>
      <c r="BM287" s="8">
        <f>+BS!BM211</f>
        <v>786840</v>
      </c>
      <c r="BN287" s="8">
        <f>+BS!BN211</f>
        <v>834266</v>
      </c>
      <c r="BO287" s="8">
        <f>+BS!BO211</f>
        <v>834266</v>
      </c>
      <c r="BP287" s="8">
        <f>+BS!BP211</f>
        <v>666662</v>
      </c>
      <c r="BQ287" s="8">
        <f>+BS!BQ211</f>
        <v>687200</v>
      </c>
      <c r="BR287" s="8">
        <f>+BS!BR211</f>
        <v>679753</v>
      </c>
      <c r="BS287" s="8">
        <f>+BS!BS211</f>
        <v>743540</v>
      </c>
      <c r="BT287" s="8">
        <f>+BS!BT211</f>
        <v>743540</v>
      </c>
      <c r="BU287" s="8">
        <f>+BS!BU211</f>
        <v>693901</v>
      </c>
      <c r="BV287" s="8">
        <f>+BS!BV211</f>
        <v>733926</v>
      </c>
      <c r="BW287" s="8">
        <f>+BS!BW211</f>
        <v>495346</v>
      </c>
      <c r="BX287" s="8">
        <f>+BS!BX211</f>
        <v>911751</v>
      </c>
      <c r="BY287" s="8">
        <f>+BS!BY211</f>
        <v>911751</v>
      </c>
      <c r="BZ287" s="35">
        <f>+BS!BZ211</f>
        <v>837456</v>
      </c>
      <c r="CA287" s="8">
        <f>+BS!CA211</f>
        <v>1058450</v>
      </c>
      <c r="CB287" s="8">
        <f>+BS!CB211</f>
        <v>876527</v>
      </c>
      <c r="CC287" s="8">
        <f>+BS!CC211</f>
        <v>1034717</v>
      </c>
      <c r="CD287" s="8">
        <f>+BS!CD211</f>
        <v>1034717</v>
      </c>
      <c r="CE287" s="8">
        <f>+BS!CE211</f>
        <v>1012914</v>
      </c>
      <c r="CF287" s="8">
        <f>+BS!CF211</f>
        <v>1088192</v>
      </c>
      <c r="CG287" s="8">
        <f>+BS!CG211</f>
        <v>810187</v>
      </c>
      <c r="CH287" s="8">
        <f>+BS!CH211</f>
        <v>1021971</v>
      </c>
      <c r="CI287" s="8">
        <f>+BS!CI211</f>
        <v>1021971</v>
      </c>
      <c r="CJ287" s="8">
        <f>+BS!CJ211</f>
        <v>850532</v>
      </c>
      <c r="CK287" s="8">
        <f>+BS!CK211</f>
        <v>846366</v>
      </c>
      <c r="CL287" s="8">
        <f>+BS!CL211</f>
        <v>804963</v>
      </c>
      <c r="CM287" s="8">
        <f>+BS!CM211</f>
        <v>907005</v>
      </c>
      <c r="CN287" s="8">
        <f>+BS!CN211</f>
        <v>907005</v>
      </c>
      <c r="CO287" s="8">
        <f>+BS!CO211</f>
        <v>593951</v>
      </c>
      <c r="CP287" s="8">
        <f>+BS!CP211</f>
        <v>780501</v>
      </c>
      <c r="CQ287" s="8">
        <f>+BS!CQ211</f>
        <v>544620</v>
      </c>
      <c r="CR287" s="8">
        <f>+BS!CR211</f>
        <v>718356</v>
      </c>
      <c r="CS287" s="8">
        <f>+BS!CS211</f>
        <v>718356</v>
      </c>
      <c r="CT287" s="8">
        <f>+BS!CT211</f>
        <v>571679</v>
      </c>
      <c r="CU287" s="8">
        <f>+BS!CU211</f>
        <v>428546</v>
      </c>
      <c r="CV287" s="8">
        <f>+BS!CV211</f>
        <v>460637</v>
      </c>
      <c r="CW287" s="8">
        <f>+BS!CW211</f>
        <v>544357</v>
      </c>
      <c r="CX287" s="8">
        <f>+BS!CX211</f>
        <v>544357</v>
      </c>
      <c r="CY287" s="8">
        <f>+BS!CY211</f>
        <v>568200</v>
      </c>
      <c r="CZ287" s="8">
        <f>+BS!CZ211</f>
        <v>690947</v>
      </c>
      <c r="DA287" s="8">
        <f>+BS!DA211</f>
        <v>647105</v>
      </c>
      <c r="DB287" s="8">
        <f>+BS!DB211</f>
        <v>543214</v>
      </c>
      <c r="DC287" s="8">
        <f>+BS!DC211</f>
        <v>543214</v>
      </c>
      <c r="DD287" s="8">
        <f>+BS!DD211</f>
        <v>372190</v>
      </c>
      <c r="DE287" s="8">
        <f>+BS!DE211</f>
        <v>635288</v>
      </c>
      <c r="DF287" s="8">
        <f>+BS!DF211</f>
        <v>567526</v>
      </c>
      <c r="DG287" s="8">
        <f>+BS!DG211</f>
        <v>789330</v>
      </c>
      <c r="DH287" s="8">
        <f>+BS!DH211</f>
        <v>789330</v>
      </c>
      <c r="DI287" s="8">
        <f>+BS!DI211</f>
        <v>727427</v>
      </c>
      <c r="DJ287" s="8">
        <f>+BS!DJ211</f>
        <v>1028014</v>
      </c>
      <c r="DK287" s="8">
        <f>+BS!DK211</f>
        <v>807240.81446490495</v>
      </c>
      <c r="DL287" s="8">
        <f>+BS!DL211</f>
        <v>866514.54007470212</v>
      </c>
      <c r="DM287" s="8">
        <f>+BS!DM211</f>
        <v>866514.54007470212</v>
      </c>
      <c r="DN287" s="8">
        <f>+BS!DN211</f>
        <v>822956.84772050078</v>
      </c>
      <c r="DO287" s="8">
        <f>+BS!DO211</f>
        <v>997874.55096173252</v>
      </c>
      <c r="DP287" s="8">
        <f>+BS!DP211</f>
        <v>954523.07567089901</v>
      </c>
      <c r="DQ287" s="8">
        <f>+BS!DQ211</f>
        <v>1138037.9483218563</v>
      </c>
      <c r="DR287" s="8">
        <f>+BS!DR211</f>
        <v>1138037.9483218563</v>
      </c>
      <c r="DS287" s="8">
        <f>+BS!DS211</f>
        <v>1083439.5143127588</v>
      </c>
      <c r="DT287" s="8">
        <f>+BS!DT211</f>
        <v>1265460.9908414094</v>
      </c>
      <c r="DU287" s="8">
        <f>+BS!DU211</f>
        <v>1207009.2571133387</v>
      </c>
      <c r="DV287" s="8">
        <f>+BS!DV211</f>
        <v>1379659.4159909242</v>
      </c>
      <c r="DW287" s="8">
        <f>+BS!DW211</f>
        <v>1379659.4159909242</v>
      </c>
    </row>
    <row r="288" spans="1:127" s="8" customFormat="1">
      <c r="A288" s="21"/>
      <c r="B288" s="21" t="s">
        <v>412</v>
      </c>
      <c r="C288" s="21"/>
      <c r="D288" s="21"/>
      <c r="E288" s="21"/>
      <c r="I288" s="35"/>
      <c r="AZ288" s="104" t="e">
        <f>+AZ286/AVERAGE(AU287:AY287)</f>
        <v>#DIV/0!</v>
      </c>
      <c r="BE288" s="37">
        <f>+BE286/AVERAGE(AZ287:BD287)</f>
        <v>4.5630517972488887E-3</v>
      </c>
      <c r="BJ288" s="37">
        <f>+BJ286/AVERAGE(BE287:BI287)</f>
        <v>2.0467523693368157E-3</v>
      </c>
      <c r="BO288" s="37">
        <f>+BO286/AVERAGE(BJ287:BN287)</f>
        <v>3.6712020108798662E-3</v>
      </c>
      <c r="BT288" s="37">
        <f>+BT286/AVERAGE(BO287:BS287)</f>
        <v>2.9932815919273882E-3</v>
      </c>
      <c r="BY288" s="37">
        <f>+BY286/AVERAGE(BT287:BX287)</f>
        <v>1.8010520715033042E-3</v>
      </c>
      <c r="BZ288" s="35"/>
      <c r="CD288" s="37">
        <f>+CD286/AVERAGE(BY287:CC287)</f>
        <v>1.4049881529618867E-3</v>
      </c>
      <c r="CJ288" s="59">
        <f t="shared" ref="CJ288:CT288" si="303">+CJ286/AVERAGE(CI287:CJ287)</f>
        <v>3.9732913645532212E-4</v>
      </c>
      <c r="CK288" s="59">
        <f t="shared" si="303"/>
        <v>4.1958915621327858E-4</v>
      </c>
      <c r="CL288" s="59">
        <f t="shared" si="303"/>
        <v>5.0504775244666564E-4</v>
      </c>
      <c r="CM288" s="59">
        <f t="shared" si="303"/>
        <v>5.1636479186526851E-4</v>
      </c>
      <c r="CN288" s="59">
        <f t="shared" si="303"/>
        <v>1.7497147204260175E-3</v>
      </c>
      <c r="CO288" s="59">
        <f t="shared" si="303"/>
        <v>5.7030319343138645E-4</v>
      </c>
      <c r="CP288" s="59">
        <f t="shared" si="303"/>
        <v>6.2279366613021041E-4</v>
      </c>
      <c r="CQ288" s="59">
        <f t="shared" si="303"/>
        <v>6.8823903628423364E-4</v>
      </c>
      <c r="CR288" s="59">
        <f t="shared" si="303"/>
        <v>5.8275058275058275E-4</v>
      </c>
      <c r="CS288" s="59">
        <f t="shared" si="303"/>
        <v>2.3386733040442345E-3</v>
      </c>
      <c r="CT288" s="59">
        <f t="shared" si="303"/>
        <v>6.2633959543733307E-4</v>
      </c>
      <c r="CU288" s="59">
        <f>+CU286/AVERAGE(CT287:CU287)</f>
        <v>6.3185783198780275E-4</v>
      </c>
      <c r="CV288" s="59">
        <f>+CV286/AVERAGE(CU287:CV287)</f>
        <v>7.0401705835581652E-4</v>
      </c>
      <c r="CW288" s="59">
        <f>+CW286/AVERAGE(CV287:CW287)</f>
        <v>4.9751540805218733E-4</v>
      </c>
      <c r="CX288" s="37">
        <v>2E-3</v>
      </c>
      <c r="CY288" s="59">
        <f>+CY286/AVERAGE(CX287:CY287)</f>
        <v>3.2178126603850409E-4</v>
      </c>
      <c r="CZ288" s="59">
        <f>+CZ286/AVERAGE(CY287:CZ287)</f>
        <v>3.2720564000867253E-4</v>
      </c>
      <c r="DA288" s="59">
        <f>+DA286/AVERAGE(CZ287:DA287)</f>
        <v>4.9624379321580928E-4</v>
      </c>
      <c r="DB288" s="59">
        <f>+DB286/AVERAGE(DA287:DB287)</f>
        <v>4.5365990125336152E-4</v>
      </c>
      <c r="DC288" s="37"/>
      <c r="DD288" s="59">
        <f>+DD286/AVERAGE(DC287:DD287)</f>
        <v>3.3864829080930387E-4</v>
      </c>
      <c r="DE288" s="59">
        <f>+DE286/AVERAGE(DD287:DE287)</f>
        <v>2.6998108147274682E-4</v>
      </c>
      <c r="DF288" s="59">
        <f>+DF286/AVERAGE(DE287:DF287)</f>
        <v>2.3777574920145591E-4</v>
      </c>
      <c r="DG288" s="59">
        <f>+DG286/AVERAGE(DF287:DG287)</f>
        <v>2.564752634030435E-4</v>
      </c>
      <c r="DH288" s="37"/>
      <c r="DI288" s="59">
        <f>+DI286/AVERAGE(DH287:DI287)</f>
        <v>2.5449033694916194E-4</v>
      </c>
      <c r="DJ288" s="59">
        <f>+DJ286/AVERAGE(DI287:DJ287)</f>
        <v>8.7727243467595892E-5</v>
      </c>
      <c r="DK288" s="59">
        <v>5.0000000000000001E-4</v>
      </c>
      <c r="DL288" s="59">
        <v>5.0000000000000001E-4</v>
      </c>
      <c r="DM288" s="37"/>
      <c r="DN288" s="59">
        <v>5.0000000000000001E-4</v>
      </c>
      <c r="DO288" s="59">
        <v>5.0000000000000001E-4</v>
      </c>
      <c r="DP288" s="59">
        <v>5.0000000000000001E-4</v>
      </c>
      <c r="DQ288" s="59">
        <v>5.0000000000000001E-4</v>
      </c>
      <c r="DR288" s="37"/>
      <c r="DS288" s="59">
        <v>5.0000000000000001E-4</v>
      </c>
      <c r="DT288" s="59">
        <v>5.0000000000000001E-4</v>
      </c>
      <c r="DU288" s="59">
        <v>5.0000000000000001E-4</v>
      </c>
      <c r="DV288" s="59">
        <v>5.0000000000000001E-4</v>
      </c>
      <c r="DW288" s="37">
        <v>2E-3</v>
      </c>
    </row>
    <row r="289" spans="1:127" s="8" customFormat="1">
      <c r="A289" s="21"/>
      <c r="B289" s="21"/>
      <c r="C289" s="21"/>
      <c r="D289" s="21" t="s">
        <v>942</v>
      </c>
      <c r="E289" s="21"/>
      <c r="I289" s="35"/>
      <c r="BZ289" s="35"/>
      <c r="CX289" s="8">
        <f>+CX288*AVERAGE(CX287,CS287)</f>
        <v>1262.713</v>
      </c>
      <c r="DC289" s="8">
        <f>+DC288*AVERAGE(DC287,CX287)</f>
        <v>0</v>
      </c>
      <c r="DH289" s="8">
        <f>+DH288*AVERAGE(DH287,DC287)</f>
        <v>0</v>
      </c>
      <c r="DM289" s="8">
        <f>+DM288*AVERAGE(DM287,DH287)</f>
        <v>0</v>
      </c>
      <c r="DR289" s="8">
        <f>+DR288*AVERAGE(DR287,DM287)</f>
        <v>0</v>
      </c>
      <c r="DW289" s="8">
        <f>+DW288*AVERAGE(DW287,DR287)</f>
        <v>2517.6973643127808</v>
      </c>
    </row>
    <row r="290" spans="1:127" s="8" customFormat="1">
      <c r="A290" s="21"/>
      <c r="B290" s="21"/>
      <c r="C290" s="21"/>
      <c r="D290" s="21"/>
      <c r="E290" s="21"/>
      <c r="I290" s="35"/>
      <c r="BZ290" s="35"/>
    </row>
    <row r="291" spans="1:127" s="8" customFormat="1">
      <c r="A291" s="21"/>
      <c r="B291" s="21"/>
      <c r="C291" s="21"/>
      <c r="D291" s="21"/>
      <c r="E291" s="21"/>
      <c r="I291" s="35"/>
      <c r="BZ291" s="35"/>
      <c r="DF291" s="8">
        <f>+$U$80*PL!DH265</f>
        <v>0</v>
      </c>
    </row>
    <row r="292" spans="1:127" s="8" customFormat="1">
      <c r="A292" s="21"/>
      <c r="B292" s="21"/>
      <c r="C292" s="21"/>
      <c r="D292" s="21"/>
      <c r="E292" s="21"/>
      <c r="I292" s="35"/>
      <c r="BZ292" s="35"/>
    </row>
    <row r="293" spans="1:127" s="8" customFormat="1">
      <c r="A293" s="21"/>
      <c r="B293" s="21"/>
      <c r="C293" s="21"/>
      <c r="D293" s="21"/>
      <c r="E293" s="21"/>
      <c r="I293" s="35"/>
      <c r="BZ293" s="35"/>
    </row>
    <row r="294" spans="1:127" s="8" customFormat="1">
      <c r="A294" s="21"/>
      <c r="B294" s="21" t="s">
        <v>1058</v>
      </c>
      <c r="C294" s="21" t="s">
        <v>17</v>
      </c>
      <c r="D294" s="21" t="s">
        <v>1056</v>
      </c>
      <c r="E294" s="21"/>
      <c r="I294" s="35"/>
      <c r="AV294" s="8">
        <f t="shared" ref="AV294:CS294" si="304">+AV295+AV296</f>
        <v>0</v>
      </c>
      <c r="AW294" s="8">
        <f t="shared" si="304"/>
        <v>0</v>
      </c>
      <c r="AX294" s="8">
        <f t="shared" si="304"/>
        <v>0</v>
      </c>
      <c r="AY294" s="8">
        <f t="shared" si="304"/>
        <v>0</v>
      </c>
      <c r="AZ294" s="8">
        <f t="shared" si="304"/>
        <v>-7901</v>
      </c>
      <c r="BA294" s="8">
        <f t="shared" si="304"/>
        <v>-136</v>
      </c>
      <c r="BB294" s="8">
        <f t="shared" si="304"/>
        <v>1075</v>
      </c>
      <c r="BC294" s="8">
        <f t="shared" si="304"/>
        <v>-3103</v>
      </c>
      <c r="BD294" s="8">
        <f t="shared" si="304"/>
        <v>-1597</v>
      </c>
      <c r="BE294" s="8">
        <f t="shared" si="304"/>
        <v>-3761</v>
      </c>
      <c r="BF294" s="8">
        <f t="shared" si="304"/>
        <v>1656</v>
      </c>
      <c r="BG294" s="8">
        <f t="shared" si="304"/>
        <v>1722</v>
      </c>
      <c r="BH294" s="8">
        <f t="shared" si="304"/>
        <v>414</v>
      </c>
      <c r="BI294" s="8">
        <f t="shared" si="304"/>
        <v>-4373</v>
      </c>
      <c r="BJ294" s="8">
        <f t="shared" si="304"/>
        <v>-581</v>
      </c>
      <c r="BK294" s="8">
        <f t="shared" si="304"/>
        <v>1585</v>
      </c>
      <c r="BL294" s="8">
        <f t="shared" si="304"/>
        <v>769</v>
      </c>
      <c r="BM294" s="8">
        <f t="shared" si="304"/>
        <v>1368</v>
      </c>
      <c r="BN294" s="8">
        <f t="shared" si="304"/>
        <v>-11346</v>
      </c>
      <c r="BO294" s="8">
        <f t="shared" si="304"/>
        <v>-7624</v>
      </c>
      <c r="BP294" s="8">
        <f t="shared" si="304"/>
        <v>-574</v>
      </c>
      <c r="BQ294" s="8">
        <f t="shared" si="304"/>
        <v>-779</v>
      </c>
      <c r="BR294" s="8">
        <f t="shared" si="304"/>
        <v>-540</v>
      </c>
      <c r="BS294" s="8">
        <f t="shared" si="304"/>
        <v>-563</v>
      </c>
      <c r="BT294" s="8">
        <f t="shared" si="304"/>
        <v>-2456</v>
      </c>
      <c r="BU294" s="8">
        <f t="shared" si="304"/>
        <v>-4355</v>
      </c>
      <c r="BV294" s="8">
        <f t="shared" si="304"/>
        <v>-987</v>
      </c>
      <c r="BW294" s="8">
        <f t="shared" si="304"/>
        <v>4376</v>
      </c>
      <c r="BX294" s="8">
        <f t="shared" si="304"/>
        <v>2878</v>
      </c>
      <c r="BY294" s="8">
        <f t="shared" si="304"/>
        <v>1912</v>
      </c>
      <c r="BZ294" s="8">
        <f t="shared" si="304"/>
        <v>41</v>
      </c>
      <c r="CA294" s="8">
        <f t="shared" si="304"/>
        <v>-4503</v>
      </c>
      <c r="CB294" s="8">
        <f t="shared" si="304"/>
        <v>-5402</v>
      </c>
      <c r="CC294" s="8">
        <f t="shared" si="304"/>
        <v>473</v>
      </c>
      <c r="CD294" s="8">
        <f t="shared" si="304"/>
        <v>-9391</v>
      </c>
      <c r="CE294" s="8">
        <f t="shared" si="304"/>
        <v>2540</v>
      </c>
      <c r="CF294" s="8">
        <f t="shared" si="304"/>
        <v>830</v>
      </c>
      <c r="CG294" s="8">
        <f t="shared" si="304"/>
        <v>-3071</v>
      </c>
      <c r="CH294" s="8">
        <f t="shared" si="304"/>
        <v>2199</v>
      </c>
      <c r="CI294" s="8">
        <f t="shared" si="304"/>
        <v>2498</v>
      </c>
      <c r="CJ294" s="8">
        <f t="shared" si="304"/>
        <v>2187</v>
      </c>
      <c r="CK294" s="8">
        <f t="shared" si="304"/>
        <v>-7710</v>
      </c>
      <c r="CL294" s="8">
        <f t="shared" si="304"/>
        <v>2568</v>
      </c>
      <c r="CM294" s="8">
        <f t="shared" si="304"/>
        <v>7433</v>
      </c>
      <c r="CN294" s="8">
        <f t="shared" si="304"/>
        <v>4478</v>
      </c>
      <c r="CO294" s="8">
        <f t="shared" si="304"/>
        <v>5014</v>
      </c>
      <c r="CP294" s="8">
        <f t="shared" si="304"/>
        <v>3603</v>
      </c>
      <c r="CQ294" s="8">
        <f t="shared" si="304"/>
        <v>6277</v>
      </c>
      <c r="CR294" s="8">
        <f t="shared" si="304"/>
        <v>-1044</v>
      </c>
      <c r="CS294" s="8">
        <f t="shared" si="304"/>
        <v>13850</v>
      </c>
      <c r="CT294" s="8">
        <f t="shared" ref="CT294:DC294" si="305">+CT295+CT296</f>
        <v>2834</v>
      </c>
      <c r="CU294" s="8">
        <f t="shared" si="305"/>
        <v>1642</v>
      </c>
      <c r="CV294" s="8">
        <f t="shared" si="305"/>
        <v>3360</v>
      </c>
      <c r="CW294" s="8">
        <f t="shared" si="305"/>
        <v>-3024</v>
      </c>
      <c r="CX294" s="8">
        <f t="shared" si="305"/>
        <v>4812</v>
      </c>
      <c r="CY294" s="8">
        <f t="shared" si="305"/>
        <v>2867</v>
      </c>
      <c r="CZ294" s="8">
        <f t="shared" si="305"/>
        <v>2973</v>
      </c>
      <c r="DA294" s="8">
        <f>+DA295+DA296</f>
        <v>2658</v>
      </c>
      <c r="DB294" s="8">
        <f>+DB295+DB296</f>
        <v>3977</v>
      </c>
      <c r="DC294" s="8">
        <f t="shared" si="305"/>
        <v>-5003</v>
      </c>
      <c r="DD294" s="8">
        <f t="shared" ref="DD294:DW294" si="306">+DD295+DD296</f>
        <v>-3999</v>
      </c>
      <c r="DE294" s="8">
        <f t="shared" si="306"/>
        <v>-434</v>
      </c>
      <c r="DF294" s="8">
        <f t="shared" si="306"/>
        <v>8262</v>
      </c>
      <c r="DG294" s="8">
        <f t="shared" si="306"/>
        <v>996</v>
      </c>
      <c r="DH294" s="8">
        <f t="shared" si="306"/>
        <v>4825</v>
      </c>
      <c r="DI294" s="8">
        <f t="shared" ref="DI294:DJ294" si="307">+DI295+DI296</f>
        <v>3547</v>
      </c>
      <c r="DJ294" s="8">
        <f t="shared" si="307"/>
        <v>2183</v>
      </c>
      <c r="DK294" s="8">
        <f t="shared" si="306"/>
        <v>1292.279</v>
      </c>
      <c r="DL294" s="8">
        <f t="shared" si="306"/>
        <v>1181.8924072324523</v>
      </c>
      <c r="DM294" s="8">
        <f t="shared" si="306"/>
        <v>8204.1714072324521</v>
      </c>
      <c r="DN294" s="8">
        <f t="shared" si="306"/>
        <v>1211.5292700373511</v>
      </c>
      <c r="DO294" s="8">
        <f t="shared" si="306"/>
        <v>1189.7504238602503</v>
      </c>
      <c r="DP294" s="8">
        <f t="shared" si="306"/>
        <v>1277.2092754808662</v>
      </c>
      <c r="DQ294" s="8">
        <f t="shared" si="306"/>
        <v>1255.5335378354494</v>
      </c>
      <c r="DR294" s="8">
        <f t="shared" si="306"/>
        <v>4934.0225072139174</v>
      </c>
      <c r="DS294" s="8">
        <f t="shared" si="306"/>
        <v>1347.2909741609283</v>
      </c>
      <c r="DT294" s="8">
        <f t="shared" si="306"/>
        <v>1319.9917571563792</v>
      </c>
      <c r="DU294" s="8">
        <f t="shared" si="306"/>
        <v>1411.0024954207047</v>
      </c>
      <c r="DV294" s="8">
        <f t="shared" si="306"/>
        <v>1381.7766285566693</v>
      </c>
      <c r="DW294" s="8">
        <f t="shared" si="306"/>
        <v>5460.0618552946817</v>
      </c>
    </row>
    <row r="295" spans="1:127" s="8" customFormat="1">
      <c r="A295" s="21"/>
      <c r="B295" s="21" t="s">
        <v>1059</v>
      </c>
      <c r="C295" s="21" t="s">
        <v>1060</v>
      </c>
      <c r="D295" s="21" t="s">
        <v>1056</v>
      </c>
      <c r="E295" s="21"/>
      <c r="I295" s="35"/>
      <c r="AV295" s="8">
        <f t="shared" ref="AV295:CA295" si="308">+AV200</f>
        <v>0</v>
      </c>
      <c r="AW295" s="8">
        <f t="shared" si="308"/>
        <v>0</v>
      </c>
      <c r="AX295" s="8">
        <f t="shared" si="308"/>
        <v>0</v>
      </c>
      <c r="AY295" s="8">
        <f t="shared" si="308"/>
        <v>0</v>
      </c>
      <c r="AZ295" s="8">
        <f t="shared" si="308"/>
        <v>-7901</v>
      </c>
      <c r="BA295" s="8">
        <f t="shared" si="308"/>
        <v>-136</v>
      </c>
      <c r="BB295" s="8">
        <f t="shared" si="308"/>
        <v>1075</v>
      </c>
      <c r="BC295" s="8">
        <f t="shared" si="308"/>
        <v>-3103</v>
      </c>
      <c r="BD295" s="8">
        <f t="shared" si="308"/>
        <v>-1597</v>
      </c>
      <c r="BE295" s="8">
        <f t="shared" si="308"/>
        <v>-3761</v>
      </c>
      <c r="BF295" s="8">
        <f t="shared" si="308"/>
        <v>-1171</v>
      </c>
      <c r="BG295" s="8">
        <f t="shared" si="308"/>
        <v>-992</v>
      </c>
      <c r="BH295" s="8">
        <f t="shared" si="308"/>
        <v>-1093</v>
      </c>
      <c r="BI295" s="8">
        <f t="shared" si="308"/>
        <v>-1034</v>
      </c>
      <c r="BJ295" s="8">
        <f t="shared" si="308"/>
        <v>-4290</v>
      </c>
      <c r="BK295" s="8">
        <f t="shared" si="308"/>
        <v>-1102</v>
      </c>
      <c r="BL295" s="8">
        <f t="shared" si="308"/>
        <v>-980</v>
      </c>
      <c r="BM295" s="8">
        <f t="shared" si="308"/>
        <v>-841</v>
      </c>
      <c r="BN295" s="8">
        <f t="shared" si="308"/>
        <v>854</v>
      </c>
      <c r="BO295" s="8">
        <f t="shared" si="308"/>
        <v>-2069</v>
      </c>
      <c r="BP295" s="8">
        <f t="shared" si="308"/>
        <v>-574</v>
      </c>
      <c r="BQ295" s="8">
        <f t="shared" si="308"/>
        <v>-779</v>
      </c>
      <c r="BR295" s="8">
        <f t="shared" si="308"/>
        <v>-540</v>
      </c>
      <c r="BS295" s="8">
        <f t="shared" si="308"/>
        <v>-563</v>
      </c>
      <c r="BT295" s="8">
        <f t="shared" si="308"/>
        <v>-2456</v>
      </c>
      <c r="BU295" s="8">
        <f t="shared" si="308"/>
        <v>-1296</v>
      </c>
      <c r="BV295" s="8">
        <f t="shared" si="308"/>
        <v>-1025</v>
      </c>
      <c r="BW295" s="8">
        <f t="shared" si="308"/>
        <v>-818</v>
      </c>
      <c r="BX295" s="8">
        <f t="shared" si="308"/>
        <v>-633</v>
      </c>
      <c r="BY295" s="8">
        <f t="shared" si="308"/>
        <v>-3772</v>
      </c>
      <c r="BZ295" s="8">
        <f t="shared" si="308"/>
        <v>-970</v>
      </c>
      <c r="CA295" s="8">
        <f t="shared" si="308"/>
        <v>-862</v>
      </c>
      <c r="CB295" s="8">
        <f t="shared" ref="CB295:DG295" si="309">+CB200</f>
        <v>-782</v>
      </c>
      <c r="CC295" s="8">
        <f t="shared" si="309"/>
        <v>-1003</v>
      </c>
      <c r="CD295" s="8">
        <f t="shared" si="309"/>
        <v>-3617</v>
      </c>
      <c r="CE295" s="8">
        <f t="shared" si="309"/>
        <v>-588</v>
      </c>
      <c r="CF295" s="8">
        <f t="shared" si="309"/>
        <v>-420</v>
      </c>
      <c r="CG295" s="8">
        <f t="shared" si="309"/>
        <v>-378</v>
      </c>
      <c r="CH295" s="8">
        <f t="shared" si="309"/>
        <v>-12</v>
      </c>
      <c r="CI295" s="8">
        <f t="shared" si="309"/>
        <v>-1398</v>
      </c>
      <c r="CJ295" s="8">
        <f t="shared" si="309"/>
        <v>-88</v>
      </c>
      <c r="CK295" s="8">
        <f t="shared" si="309"/>
        <v>-94</v>
      </c>
      <c r="CL295" s="8">
        <f t="shared" si="309"/>
        <v>81</v>
      </c>
      <c r="CM295" s="8">
        <f t="shared" si="309"/>
        <v>-98</v>
      </c>
      <c r="CN295" s="8">
        <f t="shared" si="309"/>
        <v>-199</v>
      </c>
      <c r="CO295" s="8">
        <f t="shared" si="309"/>
        <v>-51</v>
      </c>
      <c r="CP295" s="8">
        <f t="shared" si="309"/>
        <v>116</v>
      </c>
      <c r="CQ295" s="8">
        <f t="shared" si="309"/>
        <v>-28</v>
      </c>
      <c r="CR295" s="8">
        <f t="shared" si="309"/>
        <v>432</v>
      </c>
      <c r="CS295" s="8">
        <f t="shared" si="309"/>
        <v>469</v>
      </c>
      <c r="CT295" s="8">
        <f t="shared" si="309"/>
        <v>124</v>
      </c>
      <c r="CU295" s="8">
        <f t="shared" si="309"/>
        <v>91</v>
      </c>
      <c r="CV295" s="8">
        <f t="shared" si="309"/>
        <v>102</v>
      </c>
      <c r="CW295" s="8">
        <f t="shared" si="309"/>
        <v>169</v>
      </c>
      <c r="CX295" s="8">
        <f t="shared" si="309"/>
        <v>486</v>
      </c>
      <c r="CY295" s="8">
        <f t="shared" si="309"/>
        <v>-133</v>
      </c>
      <c r="CZ295" s="8">
        <f t="shared" si="309"/>
        <v>-27</v>
      </c>
      <c r="DA295" s="8">
        <f t="shared" si="309"/>
        <v>-342</v>
      </c>
      <c r="DB295" s="8">
        <f t="shared" si="309"/>
        <v>977</v>
      </c>
      <c r="DC295" s="8">
        <f t="shared" si="309"/>
        <v>475</v>
      </c>
      <c r="DD295" s="8">
        <f t="shared" si="309"/>
        <v>-85</v>
      </c>
      <c r="DE295" s="8">
        <f t="shared" si="309"/>
        <v>19</v>
      </c>
      <c r="DF295" s="8">
        <f t="shared" si="309"/>
        <v>132</v>
      </c>
      <c r="DG295" s="8">
        <f t="shared" si="309"/>
        <v>265</v>
      </c>
      <c r="DH295" s="8">
        <f t="shared" ref="DH295:DW295" si="310">+DH200</f>
        <v>331</v>
      </c>
      <c r="DI295" s="8">
        <f t="shared" si="310"/>
        <v>95</v>
      </c>
      <c r="DJ295" s="8">
        <f t="shared" si="310"/>
        <v>40</v>
      </c>
      <c r="DK295" s="8">
        <f t="shared" si="310"/>
        <v>292.27900000000005</v>
      </c>
      <c r="DL295" s="8">
        <f t="shared" si="310"/>
        <v>181.89240723245246</v>
      </c>
      <c r="DM295" s="8">
        <f t="shared" si="310"/>
        <v>609.17140723245245</v>
      </c>
      <c r="DN295" s="8">
        <f t="shared" si="310"/>
        <v>211.52927003735107</v>
      </c>
      <c r="DO295" s="8">
        <f t="shared" si="310"/>
        <v>189.75042386025041</v>
      </c>
      <c r="DP295" s="8">
        <f t="shared" si="310"/>
        <v>277.20927548086627</v>
      </c>
      <c r="DQ295" s="8">
        <f t="shared" si="310"/>
        <v>255.53353783544952</v>
      </c>
      <c r="DR295" s="8">
        <f t="shared" si="310"/>
        <v>934.02250721391715</v>
      </c>
      <c r="DS295" s="8">
        <f t="shared" si="310"/>
        <v>347.29097416092822</v>
      </c>
      <c r="DT295" s="8">
        <f t="shared" si="310"/>
        <v>319.99175715637938</v>
      </c>
      <c r="DU295" s="8">
        <f t="shared" si="310"/>
        <v>411.00249542070475</v>
      </c>
      <c r="DV295" s="8">
        <f t="shared" si="310"/>
        <v>381.77662855666932</v>
      </c>
      <c r="DW295" s="8">
        <f t="shared" si="310"/>
        <v>1460.0618552946819</v>
      </c>
    </row>
    <row r="296" spans="1:127" s="8" customFormat="1">
      <c r="A296" s="21"/>
      <c r="B296" s="21" t="s">
        <v>1059</v>
      </c>
      <c r="C296" s="21" t="s">
        <v>1061</v>
      </c>
      <c r="D296" s="21" t="s">
        <v>1056</v>
      </c>
      <c r="E296" s="21"/>
      <c r="I296" s="35"/>
      <c r="BF296" s="8">
        <f t="shared" ref="BF296:BO296" si="311">+BF201</f>
        <v>2827</v>
      </c>
      <c r="BG296" s="8">
        <f t="shared" si="311"/>
        <v>2714</v>
      </c>
      <c r="BH296" s="8">
        <f t="shared" si="311"/>
        <v>1507</v>
      </c>
      <c r="BI296" s="8">
        <f t="shared" si="311"/>
        <v>-3339</v>
      </c>
      <c r="BJ296" s="8">
        <f t="shared" si="311"/>
        <v>3709</v>
      </c>
      <c r="BK296" s="8">
        <f t="shared" si="311"/>
        <v>2687</v>
      </c>
      <c r="BL296" s="8">
        <f t="shared" si="311"/>
        <v>1749</v>
      </c>
      <c r="BM296" s="8">
        <f t="shared" si="311"/>
        <v>2209</v>
      </c>
      <c r="BN296" s="8">
        <f t="shared" si="311"/>
        <v>-12200</v>
      </c>
      <c r="BO296" s="8">
        <f t="shared" si="311"/>
        <v>-5555</v>
      </c>
      <c r="BU296" s="8">
        <f t="shared" ref="BU296:CX296" si="312">+BU201</f>
        <v>-3059</v>
      </c>
      <c r="BV296" s="8">
        <f t="shared" si="312"/>
        <v>38</v>
      </c>
      <c r="BW296" s="8">
        <f t="shared" si="312"/>
        <v>5194</v>
      </c>
      <c r="BX296" s="8">
        <f t="shared" si="312"/>
        <v>3511</v>
      </c>
      <c r="BY296" s="8">
        <f t="shared" si="312"/>
        <v>5684</v>
      </c>
      <c r="BZ296" s="8">
        <f t="shared" si="312"/>
        <v>1011</v>
      </c>
      <c r="CA296" s="8">
        <f t="shared" si="312"/>
        <v>-3641</v>
      </c>
      <c r="CB296" s="8">
        <f t="shared" si="312"/>
        <v>-4620</v>
      </c>
      <c r="CC296" s="8">
        <f t="shared" si="312"/>
        <v>1476</v>
      </c>
      <c r="CD296" s="8">
        <f t="shared" si="312"/>
        <v>-5774</v>
      </c>
      <c r="CE296" s="8">
        <f t="shared" si="312"/>
        <v>3128</v>
      </c>
      <c r="CF296" s="8">
        <f t="shared" si="312"/>
        <v>1250</v>
      </c>
      <c r="CG296" s="8">
        <f t="shared" si="312"/>
        <v>-2693</v>
      </c>
      <c r="CH296" s="8">
        <f t="shared" si="312"/>
        <v>2211</v>
      </c>
      <c r="CI296" s="8">
        <f t="shared" si="312"/>
        <v>3896</v>
      </c>
      <c r="CJ296" s="8">
        <f t="shared" si="312"/>
        <v>2275</v>
      </c>
      <c r="CK296" s="8">
        <f t="shared" si="312"/>
        <v>-7616</v>
      </c>
      <c r="CL296" s="8">
        <f t="shared" si="312"/>
        <v>2487</v>
      </c>
      <c r="CM296" s="8">
        <f t="shared" si="312"/>
        <v>7531</v>
      </c>
      <c r="CN296" s="8">
        <f t="shared" si="312"/>
        <v>4677</v>
      </c>
      <c r="CO296" s="8">
        <f t="shared" si="312"/>
        <v>5065</v>
      </c>
      <c r="CP296" s="8">
        <f t="shared" si="312"/>
        <v>3487</v>
      </c>
      <c r="CQ296" s="8">
        <f t="shared" si="312"/>
        <v>6305</v>
      </c>
      <c r="CR296" s="8">
        <f t="shared" si="312"/>
        <v>-1476</v>
      </c>
      <c r="CS296" s="8">
        <f t="shared" si="312"/>
        <v>13381</v>
      </c>
      <c r="CT296" s="8">
        <f t="shared" si="312"/>
        <v>2710</v>
      </c>
      <c r="CU296" s="8">
        <f t="shared" si="312"/>
        <v>1551</v>
      </c>
      <c r="CV296" s="8">
        <f t="shared" si="312"/>
        <v>3258</v>
      </c>
      <c r="CW296" s="8">
        <f t="shared" si="312"/>
        <v>-3193</v>
      </c>
      <c r="CX296" s="8">
        <f t="shared" si="312"/>
        <v>4326</v>
      </c>
      <c r="CY296" s="8">
        <v>3000</v>
      </c>
      <c r="CZ296" s="8">
        <v>3000</v>
      </c>
      <c r="DA296" s="8">
        <v>3000</v>
      </c>
      <c r="DB296" s="8">
        <v>3000</v>
      </c>
      <c r="DC296" s="8">
        <f t="shared" ref="DC296:DW296" si="313">+DC201</f>
        <v>-5478</v>
      </c>
      <c r="DD296" s="8">
        <f t="shared" si="313"/>
        <v>-3914</v>
      </c>
      <c r="DE296" s="8">
        <f t="shared" si="313"/>
        <v>-453</v>
      </c>
      <c r="DF296" s="8">
        <f t="shared" si="313"/>
        <v>8130</v>
      </c>
      <c r="DG296" s="8">
        <f t="shared" si="313"/>
        <v>731</v>
      </c>
      <c r="DH296" s="8">
        <f t="shared" si="313"/>
        <v>4494</v>
      </c>
      <c r="DI296" s="8">
        <f t="shared" ref="DI296:DJ296" si="314">+DI201</f>
        <v>3452</v>
      </c>
      <c r="DJ296" s="8">
        <f t="shared" si="314"/>
        <v>2143</v>
      </c>
      <c r="DK296" s="8">
        <f t="shared" si="313"/>
        <v>1000</v>
      </c>
      <c r="DL296" s="8">
        <f t="shared" si="313"/>
        <v>999.99999999999989</v>
      </c>
      <c r="DM296" s="8">
        <f t="shared" si="313"/>
        <v>7595</v>
      </c>
      <c r="DN296" s="8">
        <f t="shared" si="313"/>
        <v>1000</v>
      </c>
      <c r="DO296" s="8">
        <f t="shared" si="313"/>
        <v>999.99999999999989</v>
      </c>
      <c r="DP296" s="8">
        <f t="shared" si="313"/>
        <v>999.99999999999989</v>
      </c>
      <c r="DQ296" s="8">
        <f t="shared" si="313"/>
        <v>999.99999999999977</v>
      </c>
      <c r="DR296" s="8">
        <f t="shared" si="313"/>
        <v>4000</v>
      </c>
      <c r="DS296" s="8">
        <f t="shared" si="313"/>
        <v>1000</v>
      </c>
      <c r="DT296" s="8">
        <f t="shared" si="313"/>
        <v>999.99999999999977</v>
      </c>
      <c r="DU296" s="8">
        <f t="shared" si="313"/>
        <v>1000</v>
      </c>
      <c r="DV296" s="8">
        <f t="shared" si="313"/>
        <v>1000</v>
      </c>
      <c r="DW296" s="8">
        <f t="shared" si="313"/>
        <v>4000</v>
      </c>
    </row>
    <row r="297" spans="1:127" s="8" customFormat="1">
      <c r="A297" s="21"/>
      <c r="B297" s="21"/>
      <c r="C297" s="21"/>
      <c r="D297" s="21"/>
      <c r="E297" s="21"/>
      <c r="I297" s="35"/>
      <c r="BZ297" s="35"/>
    </row>
    <row r="298" spans="1:127" s="8" customFormat="1">
      <c r="A298" s="21"/>
      <c r="B298" s="21" t="s">
        <v>725</v>
      </c>
      <c r="C298" s="21" t="s">
        <v>1062</v>
      </c>
      <c r="D298" s="21"/>
      <c r="E298" s="21"/>
      <c r="I298" s="35"/>
      <c r="AZ298" s="8">
        <f>+AZ173+AZ294</f>
        <v>776265</v>
      </c>
      <c r="BA298" s="8">
        <f>+BA173+BA294</f>
        <v>287478</v>
      </c>
      <c r="BB298" s="8">
        <f>+BB173+BB294</f>
        <v>271843</v>
      </c>
      <c r="BC298" s="8">
        <f>+BC173+BC294</f>
        <v>132009</v>
      </c>
      <c r="BD298" s="8">
        <f>+BD173+BD294</f>
        <v>137562</v>
      </c>
      <c r="BE298" s="8">
        <f>+BD298+BC298+BB298+BA298</f>
        <v>828892</v>
      </c>
      <c r="BF298" s="8">
        <f>+BF173+BF294</f>
        <v>274383</v>
      </c>
      <c r="BG298" s="8">
        <f>+BG173+BG294</f>
        <v>245884</v>
      </c>
      <c r="BH298" s="8">
        <f>+BH173+BH294</f>
        <v>160437</v>
      </c>
      <c r="BI298" s="8">
        <f>+BI173+BI294</f>
        <v>92239</v>
      </c>
      <c r="BJ298" s="8">
        <f>+BI298+BH298+BG298+BF298</f>
        <v>772943</v>
      </c>
      <c r="BK298" s="8">
        <f>+BK173+BK294</f>
        <v>205485</v>
      </c>
      <c r="BL298" s="8">
        <f>+BL173+BL294</f>
        <v>205365</v>
      </c>
      <c r="BM298" s="8">
        <f>+BM173+BM294</f>
        <v>217870</v>
      </c>
      <c r="BN298" s="8">
        <f>+BN173+BN294</f>
        <v>171968</v>
      </c>
      <c r="BO298" s="8">
        <f>+BN298+BM298+BL298+BK298</f>
        <v>800688</v>
      </c>
      <c r="BP298" s="8">
        <f>+BP173+BP294</f>
        <v>295914</v>
      </c>
      <c r="BQ298" s="8">
        <f>+BQ173+BQ294</f>
        <v>279679</v>
      </c>
      <c r="BR298" s="8">
        <f>+BR173+BR294</f>
        <v>169299</v>
      </c>
      <c r="BS298" s="8">
        <f>+BS173+BS294</f>
        <v>83611</v>
      </c>
      <c r="BT298" s="8">
        <f>+BS298+BR298+BQ298+BP298</f>
        <v>828503</v>
      </c>
      <c r="BU298" s="8">
        <f>+BU173+BU294</f>
        <v>247464</v>
      </c>
      <c r="BV298" s="8">
        <f>+BV173+BV294</f>
        <v>232417</v>
      </c>
      <c r="BW298" s="8">
        <f>+BW173+BW294</f>
        <v>221806</v>
      </c>
      <c r="BX298" s="8">
        <f>+BX173+BX294</f>
        <v>134470</v>
      </c>
      <c r="BY298" s="8">
        <f>+BX298+BW298+BV298+BU298</f>
        <v>836157</v>
      </c>
      <c r="BZ298" s="8">
        <f>+BZ173+BZ294</f>
        <v>240559</v>
      </c>
      <c r="CA298" s="8">
        <f>+CA173+CA294</f>
        <v>286449</v>
      </c>
      <c r="CB298" s="8">
        <f>+CB173+CB294</f>
        <v>221629</v>
      </c>
      <c r="CC298" s="8">
        <f>+CC173+CC294</f>
        <v>86701</v>
      </c>
      <c r="CD298" s="8">
        <f>+CC298+CB298+CA298+BZ298</f>
        <v>835338</v>
      </c>
      <c r="CE298" s="8">
        <f>+CE173+CE294</f>
        <v>270255</v>
      </c>
      <c r="CF298" s="8">
        <f>+CF173+CF294</f>
        <v>241616</v>
      </c>
      <c r="CG298" s="8">
        <f>+CG173+CG294</f>
        <v>232212</v>
      </c>
      <c r="CH298" s="8">
        <f>+CH173+CH294</f>
        <v>132875</v>
      </c>
      <c r="CI298" s="8">
        <f>+CH298+CG298+CF298+CE298</f>
        <v>876958</v>
      </c>
      <c r="CJ298" s="8">
        <f>+CJ173+CJ294</f>
        <v>264814</v>
      </c>
      <c r="CK298" s="8">
        <f>+CK173+CK294</f>
        <v>200772</v>
      </c>
      <c r="CL298" s="8">
        <f>+CL173+CL294</f>
        <v>233639</v>
      </c>
      <c r="CM298" s="8">
        <f>+CM173+CM294</f>
        <v>142433</v>
      </c>
      <c r="CN298" s="8">
        <f>+CM298+CL298+CK298+CJ298</f>
        <v>841658</v>
      </c>
      <c r="CO298" s="8">
        <f>+CO173+CO294</f>
        <v>252484</v>
      </c>
      <c r="CP298" s="8">
        <f>+CP173+CP294</f>
        <v>229288</v>
      </c>
      <c r="CQ298" s="8">
        <f>+CQ173+CQ294</f>
        <v>221783</v>
      </c>
      <c r="CR298" s="8">
        <f>+CR173+CR294</f>
        <v>129494</v>
      </c>
      <c r="CS298" s="8">
        <f>+CR298+CQ298+CP298+CO298</f>
        <v>833049</v>
      </c>
      <c r="CT298" s="8">
        <f>+CT173+CT294</f>
        <v>212474</v>
      </c>
      <c r="CU298" s="8">
        <f>+CU173+CU294</f>
        <v>191588</v>
      </c>
      <c r="CV298" s="8">
        <f>+CV173+CV294</f>
        <v>190914</v>
      </c>
      <c r="CW298" s="8">
        <f>+CW173+CW294</f>
        <v>48907</v>
      </c>
      <c r="CX298" s="8">
        <f>+CW298+CV298+CU298+CT298</f>
        <v>643883</v>
      </c>
      <c r="CY298" s="8">
        <f>+CY173+CY294</f>
        <v>238262</v>
      </c>
      <c r="CZ298" s="8">
        <f>+CZ173+CZ294</f>
        <v>230152</v>
      </c>
      <c r="DA298" s="8">
        <f>+DA173+DA294</f>
        <v>225589</v>
      </c>
      <c r="DB298" s="8">
        <f>+DB173+DB294</f>
        <v>101496</v>
      </c>
      <c r="DC298" s="8">
        <f>+DB298+DA298+CZ298+CY298</f>
        <v>795499</v>
      </c>
      <c r="DD298" s="8">
        <f>+DD173+DD294</f>
        <v>295292</v>
      </c>
      <c r="DE298" s="8">
        <f>+DE173+DE294</f>
        <v>285872</v>
      </c>
      <c r="DF298" s="8">
        <f>+DF173+DF294</f>
        <v>265001</v>
      </c>
      <c r="DG298" s="8">
        <f>+DG173+DG294</f>
        <v>103398</v>
      </c>
      <c r="DH298" s="8">
        <f>+DG298+DF298+DE298+DD298</f>
        <v>949563</v>
      </c>
      <c r="DI298" s="8">
        <f>+DI173+DI294</f>
        <v>281846</v>
      </c>
      <c r="DJ298" s="8">
        <f>+DJ173+DJ294</f>
        <v>272660</v>
      </c>
      <c r="DK298" s="8">
        <f>+DK173+DK294</f>
        <v>276252.38973610778</v>
      </c>
      <c r="DL298" s="8">
        <f>+DL173+DL294</f>
        <v>148269.06583808784</v>
      </c>
      <c r="DM298" s="8">
        <f>+DL298+DK298+DJ298+DI298</f>
        <v>979027.4555741956</v>
      </c>
      <c r="DN298" s="8">
        <f>+DN173+DN294</f>
        <v>291800.86263125372</v>
      </c>
      <c r="DO298" s="8">
        <f>+DO173+DO294</f>
        <v>282158.56244146964</v>
      </c>
      <c r="DP298" s="8">
        <f>+DP173+DP294</f>
        <v>267434.24444448139</v>
      </c>
      <c r="DQ298" s="8">
        <f>+DQ173+DQ294</f>
        <v>142403.51319941375</v>
      </c>
      <c r="DR298" s="8">
        <f>+DQ298+DP298+DO298+DN298</f>
        <v>983797.18271661852</v>
      </c>
      <c r="DS298" s="8">
        <f>+DS173+DS294</f>
        <v>304465.98337779759</v>
      </c>
      <c r="DT298" s="8">
        <f>+DT173+DT294</f>
        <v>294875.52191915788</v>
      </c>
      <c r="DU298" s="8">
        <f>+DU173+DU294</f>
        <v>272294.70775139594</v>
      </c>
      <c r="DV298" s="8">
        <f>+DV173+DV294</f>
        <v>140310.16546329623</v>
      </c>
      <c r="DW298" s="8">
        <f>+DV298+DU298+DT298+DS298</f>
        <v>1011946.3785116477</v>
      </c>
    </row>
    <row r="299" spans="1:127" s="8" customFormat="1">
      <c r="A299" s="21"/>
      <c r="B299" s="21"/>
      <c r="C299" s="21"/>
      <c r="D299" s="21"/>
      <c r="E299" s="21"/>
      <c r="I299" s="35"/>
      <c r="BZ299" s="35"/>
    </row>
    <row r="300" spans="1:127" s="8" customFormat="1">
      <c r="A300" s="21"/>
      <c r="B300" s="21" t="s">
        <v>712</v>
      </c>
      <c r="C300" s="21" t="s">
        <v>1065</v>
      </c>
      <c r="D300" s="21"/>
      <c r="E300" s="21"/>
      <c r="I300" s="35"/>
      <c r="AZ300" s="8">
        <f>+AZ301*AZ302</f>
        <v>318268.64999999997</v>
      </c>
      <c r="BA300" s="8">
        <f>+BA301*BA302</f>
        <v>117865.98</v>
      </c>
      <c r="BB300" s="8">
        <f>+BB301*BB302</f>
        <v>111455.62999999999</v>
      </c>
      <c r="BC300" s="8">
        <f>+BC301*BC302</f>
        <v>54123.689999999995</v>
      </c>
      <c r="BD300" s="8">
        <f>+BD301*BD302</f>
        <v>56400.42</v>
      </c>
      <c r="BE300" s="8">
        <f>+BD300+BC300+BB300+BA300</f>
        <v>339845.72</v>
      </c>
      <c r="BF300" s="8">
        <f>+BF301*BF302</f>
        <v>112497.03</v>
      </c>
      <c r="BG300" s="8">
        <f>+BG301*BG302</f>
        <v>100812.43999999999</v>
      </c>
      <c r="BH300" s="8">
        <f>+BH301*BH302</f>
        <v>65779.17</v>
      </c>
      <c r="BI300" s="8">
        <f>+BI301*BI302</f>
        <v>37817.99</v>
      </c>
      <c r="BJ300" s="8">
        <f>+BI300+BH300+BG300+BF300</f>
        <v>316906.63</v>
      </c>
      <c r="BK300" s="8">
        <f>+BK301*BK302</f>
        <v>84248.849999999991</v>
      </c>
      <c r="BL300" s="8">
        <f>+BL301*BL302</f>
        <v>84199.65</v>
      </c>
      <c r="BM300" s="8">
        <f>+BM301*BM302</f>
        <v>89326.7</v>
      </c>
      <c r="BN300" s="8">
        <f>+BN301*BN302</f>
        <v>70506.87999999999</v>
      </c>
      <c r="BO300" s="8">
        <f>+BN300+BM300+BL300+BK300</f>
        <v>328282.07999999996</v>
      </c>
      <c r="BP300" s="8">
        <f>+BP301*BP302</f>
        <v>121324.73999999999</v>
      </c>
      <c r="BQ300" s="8">
        <f>+BQ301*BQ302</f>
        <v>114668.39</v>
      </c>
      <c r="BR300" s="8">
        <f>+BR301*BR302</f>
        <v>69412.59</v>
      </c>
      <c r="BS300" s="8">
        <f>+BS301*BS302</f>
        <v>34280.509999999995</v>
      </c>
      <c r="BT300" s="8">
        <f>+BS300+BR300+BQ300+BP300</f>
        <v>339686.23</v>
      </c>
      <c r="BU300" s="8">
        <f>+BU301*BU302</f>
        <v>101460.23999999999</v>
      </c>
      <c r="BV300" s="8">
        <f>+BV301*BV302</f>
        <v>95290.97</v>
      </c>
      <c r="BW300" s="8">
        <f>+BW301*BW302</f>
        <v>90940.459999999992</v>
      </c>
      <c r="BX300" s="8">
        <f>+BX301*BX302</f>
        <v>55132.7</v>
      </c>
      <c r="BY300" s="8">
        <f>+BX300+BW300+BV300+BU300</f>
        <v>342824.37</v>
      </c>
      <c r="BZ300" s="8">
        <f>+BZ301*BZ302</f>
        <v>98629.189999999988</v>
      </c>
      <c r="CA300" s="8">
        <f>+CA301*CA302</f>
        <v>117444.09</v>
      </c>
      <c r="CB300" s="8">
        <f>+CB301*CB302</f>
        <v>90867.89</v>
      </c>
      <c r="CC300" s="8">
        <f>+CC301*CC302</f>
        <v>35547.409999999996</v>
      </c>
      <c r="CD300" s="8">
        <f>+CC300+CB300+CA300+BZ300</f>
        <v>342488.57999999996</v>
      </c>
      <c r="CE300" s="8">
        <f>+CE301*CE302</f>
        <v>110804.54999999999</v>
      </c>
      <c r="CF300" s="8">
        <f>+CF301*CF302</f>
        <v>99062.56</v>
      </c>
      <c r="CG300" s="8">
        <f>+CG301*CG302</f>
        <v>95206.92</v>
      </c>
      <c r="CH300" s="8">
        <f>+CH301*CH302</f>
        <v>54478.75</v>
      </c>
      <c r="CI300" s="8">
        <f>+CH300+CG300+CF300+CE300</f>
        <v>359552.77999999997</v>
      </c>
      <c r="CJ300" s="8">
        <f>+CJ301*CJ302</f>
        <v>100629.32</v>
      </c>
      <c r="CK300" s="8">
        <f>+CK301*CK302</f>
        <v>76293.36</v>
      </c>
      <c r="CL300" s="8">
        <f>+CL301*CL302</f>
        <v>88782.82</v>
      </c>
      <c r="CM300" s="8">
        <f>+CM301*CM302</f>
        <v>54124.54</v>
      </c>
      <c r="CN300" s="8">
        <f>+CM300+CL300+CK300+CJ300</f>
        <v>319830.04000000004</v>
      </c>
      <c r="CO300" s="8">
        <f>+CO301*CO302</f>
        <v>95943.92</v>
      </c>
      <c r="CP300" s="8">
        <f>+CP301*CP302</f>
        <v>87129.44</v>
      </c>
      <c r="CQ300" s="8">
        <f>+CQ301*CQ302</f>
        <v>84277.540000000008</v>
      </c>
      <c r="CR300" s="8">
        <f>+CR301*CR302</f>
        <v>49207.72</v>
      </c>
      <c r="CS300" s="8">
        <f>+CR300+CQ300+CP300+CO300</f>
        <v>316558.62</v>
      </c>
      <c r="CT300" s="8">
        <f>+CT301*CT302</f>
        <v>80740.12</v>
      </c>
      <c r="CU300" s="8">
        <f>+CU301*CU302</f>
        <v>72803.44</v>
      </c>
      <c r="CV300" s="8">
        <f>+CV301*CV302</f>
        <v>72547.320000000007</v>
      </c>
      <c r="CW300" s="8">
        <f>+CW301*CW302</f>
        <v>18584.66</v>
      </c>
      <c r="CX300" s="8">
        <f>+CW300+CV300+CU300+CT300</f>
        <v>244675.54</v>
      </c>
      <c r="CY300" s="8">
        <f>+CY301*CY302</f>
        <v>78626.460000000006</v>
      </c>
      <c r="CZ300" s="8">
        <f>+CZ301*CZ302</f>
        <v>75950.16</v>
      </c>
      <c r="DA300" s="8">
        <f>+DA301*DA302</f>
        <v>74444.37000000001</v>
      </c>
      <c r="DB300" s="8">
        <f>+DB301*DB302</f>
        <v>33493.68</v>
      </c>
      <c r="DC300" s="8">
        <f>+DB300+DA300+CZ300+CY300</f>
        <v>262514.67000000004</v>
      </c>
      <c r="DD300" s="8">
        <f>+DD301*DD302</f>
        <v>88587.599999999991</v>
      </c>
      <c r="DE300" s="8">
        <f>+DE301*DE302</f>
        <v>85761.599999999991</v>
      </c>
      <c r="DF300" s="8">
        <f>+DF301*DF302</f>
        <v>79500.3</v>
      </c>
      <c r="DG300" s="8">
        <f>+DG301*DG302</f>
        <v>31019.399999999998</v>
      </c>
      <c r="DH300" s="8">
        <f>+DG300+DF300+DE300+DD300</f>
        <v>284868.89999999997</v>
      </c>
      <c r="DI300" s="8">
        <f>+DI301*DI302</f>
        <v>84553.8</v>
      </c>
      <c r="DJ300" s="8">
        <f>+DJ301*DJ302</f>
        <v>81798</v>
      </c>
      <c r="DK300" s="8">
        <f>+DK301*DK302</f>
        <v>82875.716920832332</v>
      </c>
      <c r="DL300" s="8">
        <f>+DL301*DL302</f>
        <v>44480.719751426353</v>
      </c>
      <c r="DM300" s="8">
        <f>+DL300+DK300+DJ300+DI300</f>
        <v>293708.2366722587</v>
      </c>
      <c r="DN300" s="8">
        <f>+DN301*DN302</f>
        <v>87540.258789376108</v>
      </c>
      <c r="DO300" s="8">
        <f>+DO301*DO302</f>
        <v>84647.568732440894</v>
      </c>
      <c r="DP300" s="8">
        <f>+DP301*DP302</f>
        <v>80230.273333344419</v>
      </c>
      <c r="DQ300" s="8">
        <f>+DQ301*DQ302</f>
        <v>42721.053959824123</v>
      </c>
      <c r="DR300" s="8">
        <f>+DQ300+DP300+DO300+DN300</f>
        <v>295139.15481498558</v>
      </c>
      <c r="DS300" s="8">
        <f>+DS301*DS302</f>
        <v>91339.795013339273</v>
      </c>
      <c r="DT300" s="8">
        <f>+DT301*DT302</f>
        <v>88462.656575747358</v>
      </c>
      <c r="DU300" s="8">
        <f>+DU301*DU302</f>
        <v>81688.412325418773</v>
      </c>
      <c r="DV300" s="8">
        <f>+DV301*DV302</f>
        <v>42093.049638988865</v>
      </c>
      <c r="DW300" s="8">
        <f>+DV300+DU300+DT300+DS300</f>
        <v>303583.91355349426</v>
      </c>
    </row>
    <row r="301" spans="1:127" s="8" customFormat="1">
      <c r="A301" s="21"/>
      <c r="B301" s="21" t="s">
        <v>713</v>
      </c>
      <c r="C301" s="21" t="s">
        <v>1064</v>
      </c>
      <c r="D301" s="21"/>
      <c r="E301" s="21"/>
      <c r="I301" s="35"/>
      <c r="AZ301" s="4">
        <v>0.41</v>
      </c>
      <c r="BA301" s="4">
        <v>0.41</v>
      </c>
      <c r="BB301" s="4">
        <v>0.41</v>
      </c>
      <c r="BC301" s="4">
        <v>0.41</v>
      </c>
      <c r="BD301" s="4">
        <v>0.41</v>
      </c>
      <c r="BE301" s="4">
        <v>0.41</v>
      </c>
      <c r="BF301" s="4">
        <v>0.41</v>
      </c>
      <c r="BG301" s="4">
        <v>0.41</v>
      </c>
      <c r="BH301" s="4">
        <v>0.41</v>
      </c>
      <c r="BI301" s="4">
        <v>0.41</v>
      </c>
      <c r="BJ301" s="4">
        <v>0.41</v>
      </c>
      <c r="BK301" s="4">
        <v>0.41</v>
      </c>
      <c r="BL301" s="4">
        <v>0.41</v>
      </c>
      <c r="BM301" s="4">
        <v>0.41</v>
      </c>
      <c r="BN301" s="4">
        <v>0.41</v>
      </c>
      <c r="BO301" s="4">
        <v>0.41</v>
      </c>
      <c r="BP301" s="4">
        <v>0.41</v>
      </c>
      <c r="BQ301" s="4">
        <v>0.41</v>
      </c>
      <c r="BR301" s="4">
        <v>0.41</v>
      </c>
      <c r="BS301" s="4">
        <v>0.41</v>
      </c>
      <c r="BT301" s="4">
        <v>0.41</v>
      </c>
      <c r="BU301" s="4">
        <v>0.41</v>
      </c>
      <c r="BV301" s="4">
        <v>0.41</v>
      </c>
      <c r="BW301" s="4">
        <v>0.41</v>
      </c>
      <c r="BX301" s="4">
        <v>0.41</v>
      </c>
      <c r="BY301" s="4">
        <v>0.41</v>
      </c>
      <c r="BZ301" s="4">
        <v>0.41</v>
      </c>
      <c r="CA301" s="4">
        <v>0.41</v>
      </c>
      <c r="CB301" s="4">
        <v>0.41</v>
      </c>
      <c r="CC301" s="4">
        <v>0.41</v>
      </c>
      <c r="CD301" s="4">
        <v>0.41</v>
      </c>
      <c r="CE301" s="4">
        <v>0.41</v>
      </c>
      <c r="CF301" s="4">
        <v>0.41</v>
      </c>
      <c r="CG301" s="4">
        <v>0.41</v>
      </c>
      <c r="CH301" s="4">
        <v>0.41</v>
      </c>
      <c r="CI301" s="4">
        <v>0.41</v>
      </c>
      <c r="CJ301" s="4">
        <v>0.38</v>
      </c>
      <c r="CK301" s="4">
        <v>0.38</v>
      </c>
      <c r="CL301" s="4">
        <v>0.38</v>
      </c>
      <c r="CM301" s="4">
        <v>0.38</v>
      </c>
      <c r="CN301" s="4">
        <v>0.38</v>
      </c>
      <c r="CO301" s="4">
        <v>0.38</v>
      </c>
      <c r="CP301" s="4">
        <v>0.38</v>
      </c>
      <c r="CQ301" s="4">
        <v>0.38</v>
      </c>
      <c r="CR301" s="4">
        <v>0.38</v>
      </c>
      <c r="CS301" s="4">
        <v>0.38</v>
      </c>
      <c r="CT301" s="4">
        <v>0.38</v>
      </c>
      <c r="CU301" s="4">
        <v>0.38</v>
      </c>
      <c r="CV301" s="4">
        <v>0.38</v>
      </c>
      <c r="CW301" s="4">
        <v>0.38</v>
      </c>
      <c r="CX301" s="4">
        <v>0.38</v>
      </c>
      <c r="CY301" s="37">
        <v>0.33</v>
      </c>
      <c r="CZ301" s="37">
        <v>0.33</v>
      </c>
      <c r="DA301" s="37">
        <v>0.33</v>
      </c>
      <c r="DB301" s="37">
        <v>0.33</v>
      </c>
      <c r="DC301" s="4">
        <v>0.31</v>
      </c>
      <c r="DD301" s="37">
        <v>0.3</v>
      </c>
      <c r="DE301" s="37">
        <v>0.3</v>
      </c>
      <c r="DF301" s="37">
        <v>0.3</v>
      </c>
      <c r="DG301" s="37">
        <v>0.3</v>
      </c>
      <c r="DH301" s="37">
        <f>+AVERAGE(DD301:DG301)</f>
        <v>0.3</v>
      </c>
      <c r="DI301" s="37">
        <v>0.3</v>
      </c>
      <c r="DJ301" s="37">
        <v>0.3</v>
      </c>
      <c r="DK301" s="37">
        <v>0.3</v>
      </c>
      <c r="DL301" s="37">
        <v>0.3</v>
      </c>
      <c r="DM301" s="37">
        <f t="shared" ref="DM301" si="315">+AVERAGE(DI301:DL301)</f>
        <v>0.3</v>
      </c>
      <c r="DN301" s="37">
        <v>0.3</v>
      </c>
      <c r="DO301" s="37">
        <v>0.3</v>
      </c>
      <c r="DP301" s="37">
        <v>0.3</v>
      </c>
      <c r="DQ301" s="37">
        <v>0.3</v>
      </c>
      <c r="DR301" s="37">
        <f t="shared" ref="DR301" si="316">+AVERAGE(DN301:DQ301)</f>
        <v>0.3</v>
      </c>
      <c r="DS301" s="37">
        <v>0.3</v>
      </c>
      <c r="DT301" s="37">
        <v>0.3</v>
      </c>
      <c r="DU301" s="37">
        <v>0.3</v>
      </c>
      <c r="DV301" s="37">
        <v>0.3</v>
      </c>
      <c r="DW301" s="37">
        <f t="shared" ref="DW301" si="317">+AVERAGE(DS301:DV301)</f>
        <v>0.3</v>
      </c>
    </row>
    <row r="302" spans="1:127" s="8" customFormat="1">
      <c r="A302" s="21"/>
      <c r="B302" s="21" t="s">
        <v>714</v>
      </c>
      <c r="C302" s="21" t="s">
        <v>1063</v>
      </c>
      <c r="D302" s="21"/>
      <c r="E302" s="21"/>
      <c r="I302" s="35"/>
      <c r="AZ302" s="8">
        <f t="shared" ref="AZ302:CE302" si="318">+AZ298</f>
        <v>776265</v>
      </c>
      <c r="BA302" s="8">
        <f t="shared" si="318"/>
        <v>287478</v>
      </c>
      <c r="BB302" s="8">
        <f t="shared" si="318"/>
        <v>271843</v>
      </c>
      <c r="BC302" s="8">
        <f t="shared" si="318"/>
        <v>132009</v>
      </c>
      <c r="BD302" s="8">
        <f t="shared" si="318"/>
        <v>137562</v>
      </c>
      <c r="BE302" s="8">
        <f t="shared" si="318"/>
        <v>828892</v>
      </c>
      <c r="BF302" s="8">
        <f t="shared" si="318"/>
        <v>274383</v>
      </c>
      <c r="BG302" s="8">
        <f t="shared" si="318"/>
        <v>245884</v>
      </c>
      <c r="BH302" s="8">
        <f t="shared" si="318"/>
        <v>160437</v>
      </c>
      <c r="BI302" s="8">
        <f t="shared" si="318"/>
        <v>92239</v>
      </c>
      <c r="BJ302" s="8">
        <f t="shared" si="318"/>
        <v>772943</v>
      </c>
      <c r="BK302" s="8">
        <f t="shared" si="318"/>
        <v>205485</v>
      </c>
      <c r="BL302" s="8">
        <f t="shared" si="318"/>
        <v>205365</v>
      </c>
      <c r="BM302" s="8">
        <f t="shared" si="318"/>
        <v>217870</v>
      </c>
      <c r="BN302" s="8">
        <f t="shared" si="318"/>
        <v>171968</v>
      </c>
      <c r="BO302" s="8">
        <f t="shared" si="318"/>
        <v>800688</v>
      </c>
      <c r="BP302" s="8">
        <f t="shared" si="318"/>
        <v>295914</v>
      </c>
      <c r="BQ302" s="8">
        <f t="shared" si="318"/>
        <v>279679</v>
      </c>
      <c r="BR302" s="8">
        <f t="shared" si="318"/>
        <v>169299</v>
      </c>
      <c r="BS302" s="8">
        <f t="shared" si="318"/>
        <v>83611</v>
      </c>
      <c r="BT302" s="8">
        <f t="shared" si="318"/>
        <v>828503</v>
      </c>
      <c r="BU302" s="8">
        <f t="shared" si="318"/>
        <v>247464</v>
      </c>
      <c r="BV302" s="8">
        <f t="shared" si="318"/>
        <v>232417</v>
      </c>
      <c r="BW302" s="8">
        <f t="shared" si="318"/>
        <v>221806</v>
      </c>
      <c r="BX302" s="8">
        <f t="shared" si="318"/>
        <v>134470</v>
      </c>
      <c r="BY302" s="8">
        <f t="shared" si="318"/>
        <v>836157</v>
      </c>
      <c r="BZ302" s="8">
        <f t="shared" si="318"/>
        <v>240559</v>
      </c>
      <c r="CA302" s="8">
        <f t="shared" si="318"/>
        <v>286449</v>
      </c>
      <c r="CB302" s="8">
        <f t="shared" si="318"/>
        <v>221629</v>
      </c>
      <c r="CC302" s="8">
        <f t="shared" si="318"/>
        <v>86701</v>
      </c>
      <c r="CD302" s="8">
        <f t="shared" si="318"/>
        <v>835338</v>
      </c>
      <c r="CE302" s="8">
        <f t="shared" si="318"/>
        <v>270255</v>
      </c>
      <c r="CF302" s="8">
        <f t="shared" ref="CF302:DK302" si="319">+CF298</f>
        <v>241616</v>
      </c>
      <c r="CG302" s="8">
        <f t="shared" si="319"/>
        <v>232212</v>
      </c>
      <c r="CH302" s="8">
        <f t="shared" si="319"/>
        <v>132875</v>
      </c>
      <c r="CI302" s="8">
        <f t="shared" si="319"/>
        <v>876958</v>
      </c>
      <c r="CJ302" s="8">
        <f t="shared" si="319"/>
        <v>264814</v>
      </c>
      <c r="CK302" s="8">
        <f t="shared" si="319"/>
        <v>200772</v>
      </c>
      <c r="CL302" s="8">
        <f t="shared" si="319"/>
        <v>233639</v>
      </c>
      <c r="CM302" s="8">
        <f t="shared" si="319"/>
        <v>142433</v>
      </c>
      <c r="CN302" s="8">
        <f t="shared" si="319"/>
        <v>841658</v>
      </c>
      <c r="CO302" s="8">
        <f t="shared" si="319"/>
        <v>252484</v>
      </c>
      <c r="CP302" s="8">
        <f t="shared" si="319"/>
        <v>229288</v>
      </c>
      <c r="CQ302" s="8">
        <f t="shared" si="319"/>
        <v>221783</v>
      </c>
      <c r="CR302" s="8">
        <f t="shared" si="319"/>
        <v>129494</v>
      </c>
      <c r="CS302" s="8">
        <f t="shared" si="319"/>
        <v>833049</v>
      </c>
      <c r="CT302" s="8">
        <f t="shared" si="319"/>
        <v>212474</v>
      </c>
      <c r="CU302" s="8">
        <f t="shared" si="319"/>
        <v>191588</v>
      </c>
      <c r="CV302" s="8">
        <f t="shared" si="319"/>
        <v>190914</v>
      </c>
      <c r="CW302" s="8">
        <f t="shared" si="319"/>
        <v>48907</v>
      </c>
      <c r="CX302" s="8">
        <f t="shared" si="319"/>
        <v>643883</v>
      </c>
      <c r="CY302" s="8">
        <f t="shared" si="319"/>
        <v>238262</v>
      </c>
      <c r="CZ302" s="8">
        <f t="shared" si="319"/>
        <v>230152</v>
      </c>
      <c r="DA302" s="8">
        <f t="shared" si="319"/>
        <v>225589</v>
      </c>
      <c r="DB302" s="8">
        <f t="shared" si="319"/>
        <v>101496</v>
      </c>
      <c r="DC302" s="8">
        <f t="shared" si="319"/>
        <v>795499</v>
      </c>
      <c r="DD302" s="8">
        <f t="shared" si="319"/>
        <v>295292</v>
      </c>
      <c r="DE302" s="8">
        <f t="shared" si="319"/>
        <v>285872</v>
      </c>
      <c r="DF302" s="8">
        <f t="shared" si="319"/>
        <v>265001</v>
      </c>
      <c r="DG302" s="8">
        <f t="shared" si="319"/>
        <v>103398</v>
      </c>
      <c r="DH302" s="8">
        <f t="shared" si="319"/>
        <v>949563</v>
      </c>
      <c r="DI302" s="8">
        <f t="shared" ref="DI302:DJ302" si="320">+DI298</f>
        <v>281846</v>
      </c>
      <c r="DJ302" s="8">
        <f t="shared" si="320"/>
        <v>272660</v>
      </c>
      <c r="DK302" s="8">
        <f t="shared" si="319"/>
        <v>276252.38973610778</v>
      </c>
      <c r="DL302" s="8">
        <f t="shared" ref="DL302:DW302" si="321">+DL298</f>
        <v>148269.06583808784</v>
      </c>
      <c r="DM302" s="8">
        <f t="shared" si="321"/>
        <v>979027.4555741956</v>
      </c>
      <c r="DN302" s="8">
        <f t="shared" si="321"/>
        <v>291800.86263125372</v>
      </c>
      <c r="DO302" s="8">
        <f t="shared" si="321"/>
        <v>282158.56244146964</v>
      </c>
      <c r="DP302" s="8">
        <f t="shared" si="321"/>
        <v>267434.24444448139</v>
      </c>
      <c r="DQ302" s="8">
        <f t="shared" si="321"/>
        <v>142403.51319941375</v>
      </c>
      <c r="DR302" s="8">
        <f t="shared" si="321"/>
        <v>983797.18271661852</v>
      </c>
      <c r="DS302" s="8">
        <f t="shared" si="321"/>
        <v>304465.98337779759</v>
      </c>
      <c r="DT302" s="8">
        <f t="shared" si="321"/>
        <v>294875.52191915788</v>
      </c>
      <c r="DU302" s="8">
        <f t="shared" si="321"/>
        <v>272294.70775139594</v>
      </c>
      <c r="DV302" s="8">
        <f t="shared" si="321"/>
        <v>140310.16546329623</v>
      </c>
      <c r="DW302" s="8">
        <f t="shared" si="321"/>
        <v>1011946.3785116477</v>
      </c>
    </row>
    <row r="303" spans="1:127" s="8" customFormat="1">
      <c r="A303" s="21"/>
      <c r="B303" s="21"/>
      <c r="C303" s="21"/>
      <c r="D303" s="21"/>
      <c r="E303" s="21"/>
      <c r="I303" s="35"/>
      <c r="BZ303" s="35"/>
    </row>
    <row r="304" spans="1:127" s="8" customFormat="1">
      <c r="A304" s="21"/>
      <c r="B304" s="21" t="s">
        <v>717</v>
      </c>
      <c r="C304" s="21"/>
      <c r="D304" s="21" t="s">
        <v>1055</v>
      </c>
      <c r="E304" s="21"/>
      <c r="I304" s="35"/>
      <c r="AZ304" s="8">
        <f>+AZ227</f>
        <v>-12886</v>
      </c>
      <c r="BA304" s="8">
        <f>+BA227</f>
        <v>-754</v>
      </c>
      <c r="BB304" s="8">
        <f>+BB227</f>
        <v>-343</v>
      </c>
      <c r="BC304" s="8">
        <f>+BC227</f>
        <v>235</v>
      </c>
      <c r="BD304" s="8">
        <f>+BD227</f>
        <v>498</v>
      </c>
      <c r="BE304" s="8">
        <f>+BD304+BC304+BB304+BA304</f>
        <v>-364</v>
      </c>
      <c r="BF304" s="8">
        <f>+BF227</f>
        <v>-126</v>
      </c>
      <c r="BG304" s="8">
        <f>+BG227</f>
        <v>257</v>
      </c>
      <c r="BH304" s="8">
        <f>+BH227</f>
        <v>-378</v>
      </c>
      <c r="BI304" s="8">
        <f>+BI227</f>
        <v>-1694</v>
      </c>
      <c r="BJ304" s="8">
        <f>+BI304+BH304+BG304+BF304</f>
        <v>-1941</v>
      </c>
      <c r="BK304" s="8">
        <f>+BK227</f>
        <v>-80</v>
      </c>
      <c r="BL304" s="8">
        <f>+BL227</f>
        <v>954</v>
      </c>
      <c r="BM304" s="8">
        <f>+BM227</f>
        <v>291</v>
      </c>
      <c r="BN304" s="8">
        <f>+BN227</f>
        <v>12388</v>
      </c>
      <c r="BO304" s="8">
        <f>+BN304+BM304+BL304+BK304</f>
        <v>13553</v>
      </c>
      <c r="BP304" s="8">
        <f>+BP227</f>
        <v>3123</v>
      </c>
      <c r="BQ304" s="8">
        <f>+BQ227</f>
        <v>2798</v>
      </c>
      <c r="BR304" s="8">
        <f>+BR227</f>
        <v>1827</v>
      </c>
      <c r="BS304" s="8">
        <f>+BS227</f>
        <v>-8420</v>
      </c>
      <c r="BT304" s="8">
        <f>+BS304+BR304+BQ304+BP304</f>
        <v>-672</v>
      </c>
      <c r="BU304" s="8">
        <f>+BU227</f>
        <v>821</v>
      </c>
      <c r="BV304" s="8">
        <f>+BV227</f>
        <v>-529</v>
      </c>
      <c r="BW304" s="8">
        <f>+BW227</f>
        <v>2894</v>
      </c>
      <c r="BX304" s="8">
        <f>+BX227</f>
        <v>-4038</v>
      </c>
      <c r="BY304" s="8">
        <f>+BX304+BW304+BV304+BU304</f>
        <v>-852</v>
      </c>
      <c r="BZ304" s="8">
        <f>+BZ227</f>
        <v>-912</v>
      </c>
      <c r="CA304" s="8">
        <f>+CA227</f>
        <v>-2066</v>
      </c>
      <c r="CB304" s="8">
        <f>+CB227</f>
        <v>3353</v>
      </c>
      <c r="CC304" s="8">
        <f>+CC227</f>
        <v>-5883</v>
      </c>
      <c r="CD304" s="8">
        <f>+CC304+CB304+CA304+BZ304</f>
        <v>-5508</v>
      </c>
      <c r="CE304" s="8">
        <f>+CE227</f>
        <v>-2174</v>
      </c>
      <c r="CF304" s="8">
        <f>+CF227</f>
        <v>-3636</v>
      </c>
      <c r="CG304" s="8">
        <f>+CG227</f>
        <v>-2091</v>
      </c>
      <c r="CH304" s="8">
        <f>+CH227</f>
        <v>-5571</v>
      </c>
      <c r="CI304" s="8">
        <f>+CH304+CG304+CF304+CE304</f>
        <v>-13472</v>
      </c>
      <c r="CJ304" s="8">
        <f>+CJ227</f>
        <v>-843</v>
      </c>
      <c r="CK304" s="8">
        <f>+CK227</f>
        <v>306</v>
      </c>
      <c r="CL304" s="8">
        <f>+CL227</f>
        <v>-13180</v>
      </c>
      <c r="CM304" s="8">
        <f>+CM227</f>
        <v>-5050</v>
      </c>
      <c r="CN304" s="8">
        <f>+CM304+CL304+CK304+CJ304</f>
        <v>-18767</v>
      </c>
      <c r="CO304" s="8">
        <f>+CO227</f>
        <v>476</v>
      </c>
      <c r="CP304" s="8">
        <f>+CP227</f>
        <v>-506</v>
      </c>
      <c r="CQ304" s="8">
        <f>+CQ227</f>
        <v>-7190</v>
      </c>
      <c r="CS304" s="8">
        <f>+CR304+CQ304+CP304+CO304</f>
        <v>-7220</v>
      </c>
      <c r="CT304" s="8">
        <f>+CT227</f>
        <v>-3557</v>
      </c>
      <c r="CU304" s="8">
        <f>+CU227</f>
        <v>-127</v>
      </c>
      <c r="CV304" s="8">
        <f>+CV227</f>
        <v>-901</v>
      </c>
      <c r="CW304" s="8">
        <f>+CW227</f>
        <v>-3197</v>
      </c>
      <c r="CX304" s="8">
        <f>+CW304+CV304+CU304+CT304</f>
        <v>-7782</v>
      </c>
      <c r="CY304" s="8">
        <f>+CY227</f>
        <v>1619</v>
      </c>
      <c r="CZ304" s="8">
        <f>+CZ227</f>
        <v>-37</v>
      </c>
      <c r="DA304" s="8">
        <f>+DA227</f>
        <v>-2380</v>
      </c>
      <c r="DB304" s="8">
        <f>+DB227</f>
        <v>-4262</v>
      </c>
      <c r="DC304" s="8">
        <f>+DB304+DA304+CZ304+CY304</f>
        <v>-5060</v>
      </c>
      <c r="DD304" s="8">
        <f>+DD227</f>
        <v>992</v>
      </c>
      <c r="DE304" s="8">
        <f>+DE227</f>
        <v>2348</v>
      </c>
      <c r="DF304" s="8">
        <f>+DF227</f>
        <v>1966</v>
      </c>
      <c r="DG304" s="8">
        <f>+DG227</f>
        <v>-16579</v>
      </c>
      <c r="DH304" s="8">
        <f>+DG304+DF304+DE304+DD304</f>
        <v>-11273</v>
      </c>
      <c r="DI304" s="8">
        <f>+DI227</f>
        <v>-6662</v>
      </c>
      <c r="DJ304" s="8">
        <f>+DJ227</f>
        <v>643</v>
      </c>
      <c r="DK304" s="8">
        <f>+DK227</f>
        <v>-1000</v>
      </c>
      <c r="DL304" s="8">
        <f>+DL227</f>
        <v>-1000</v>
      </c>
      <c r="DM304" s="8">
        <f>+DL304+DK304+DJ304+DI304</f>
        <v>-8019</v>
      </c>
      <c r="DN304" s="8">
        <f>+DN227</f>
        <v>-1000</v>
      </c>
      <c r="DO304" s="8">
        <f>+DO227</f>
        <v>-1000</v>
      </c>
      <c r="DP304" s="8">
        <f>+DP227</f>
        <v>-1000</v>
      </c>
      <c r="DQ304" s="8">
        <f>+DQ227</f>
        <v>-1000</v>
      </c>
      <c r="DR304" s="8">
        <f>+DQ304+DP304+DO304+DN304</f>
        <v>-4000</v>
      </c>
      <c r="DS304" s="8">
        <f>+DS227</f>
        <v>-1000</v>
      </c>
      <c r="DT304" s="8">
        <f>+DT227</f>
        <v>-1000</v>
      </c>
      <c r="DU304" s="8">
        <f>+DU227</f>
        <v>-1000</v>
      </c>
      <c r="DV304" s="8">
        <f>+DV227</f>
        <v>-1000</v>
      </c>
      <c r="DW304" s="8">
        <f>+DV304+DU304+DT304+DS304</f>
        <v>-4000</v>
      </c>
    </row>
    <row r="305" spans="1:127" s="8" customFormat="1">
      <c r="A305" s="21"/>
      <c r="B305" s="21"/>
      <c r="C305" s="21"/>
      <c r="D305" s="21"/>
      <c r="E305" s="21"/>
      <c r="I305" s="35"/>
      <c r="BZ305" s="35"/>
    </row>
    <row r="306" spans="1:127" s="8" customFormat="1">
      <c r="A306" s="21"/>
      <c r="B306" s="21" t="s">
        <v>241</v>
      </c>
      <c r="C306" s="21"/>
      <c r="D306" s="21" t="s">
        <v>1055</v>
      </c>
      <c r="E306" s="21"/>
      <c r="I306" s="35"/>
      <c r="AZ306" s="8">
        <f>+AZ233</f>
        <v>-60</v>
      </c>
      <c r="BA306" s="8">
        <f>+BA233</f>
        <v>8</v>
      </c>
      <c r="BB306" s="8">
        <f>+BB233</f>
        <v>-5</v>
      </c>
      <c r="BC306" s="8">
        <f>+BC233</f>
        <v>0</v>
      </c>
      <c r="BD306" s="8">
        <f>+BD233</f>
        <v>-79</v>
      </c>
      <c r="BE306" s="8">
        <f>+BD306+BC306+BB306+BA306</f>
        <v>-76</v>
      </c>
      <c r="BF306" s="8">
        <f>+BF233</f>
        <v>-9</v>
      </c>
      <c r="BG306" s="8">
        <f>+BG233</f>
        <v>-26</v>
      </c>
      <c r="BH306" s="8">
        <f>+BH233</f>
        <v>0</v>
      </c>
      <c r="BI306" s="8">
        <f>+BI233</f>
        <v>-10</v>
      </c>
      <c r="BJ306" s="8">
        <f>+BI306+BH306+BG306+BF306</f>
        <v>-45</v>
      </c>
      <c r="BK306" s="8">
        <f>+BK233</f>
        <v>-26</v>
      </c>
      <c r="BL306" s="8">
        <f>+BL233</f>
        <v>-43</v>
      </c>
      <c r="BM306" s="8">
        <f>+BM233</f>
        <v>-55</v>
      </c>
      <c r="BN306" s="8">
        <f>+BN233</f>
        <v>40</v>
      </c>
      <c r="BO306" s="8">
        <f>+BN306+BM306+BL306+BK306</f>
        <v>-84</v>
      </c>
      <c r="BP306" s="8">
        <f>+BP233</f>
        <v>-35</v>
      </c>
      <c r="BQ306" s="8">
        <f>+BQ233</f>
        <v>14</v>
      </c>
      <c r="BR306" s="8">
        <f>+BR233</f>
        <v>1</v>
      </c>
      <c r="BS306" s="8">
        <f>+BS233</f>
        <v>492</v>
      </c>
      <c r="BT306" s="8">
        <f>+BS306+BR306+BQ306+BP306</f>
        <v>472</v>
      </c>
      <c r="BU306" s="8">
        <f>+BU233</f>
        <v>-665</v>
      </c>
      <c r="BV306" s="8">
        <f>+BV233</f>
        <v>-666</v>
      </c>
      <c r="BW306" s="8">
        <f>+BW233</f>
        <v>-389</v>
      </c>
      <c r="BX306" s="8">
        <f>+BX233</f>
        <v>-607</v>
      </c>
      <c r="BY306" s="8">
        <f>+BX306+BW306+BV306+BU306</f>
        <v>-2327</v>
      </c>
      <c r="BZ306" s="8">
        <f>+BZ233</f>
        <v>-433</v>
      </c>
      <c r="CA306" s="8">
        <f>+CA233</f>
        <v>-646</v>
      </c>
      <c r="CB306" s="8">
        <f>+CB233</f>
        <v>-580</v>
      </c>
      <c r="CC306" s="8">
        <f>+CC233</f>
        <v>151</v>
      </c>
      <c r="CD306" s="8">
        <f>+CC306+CB306+CA306+BZ306</f>
        <v>-1508</v>
      </c>
      <c r="CE306" s="8">
        <f>+CE233</f>
        <v>59</v>
      </c>
      <c r="CF306" s="8">
        <f>+CF233</f>
        <v>483</v>
      </c>
      <c r="CG306" s="8">
        <f>+CG233</f>
        <v>388</v>
      </c>
      <c r="CH306" s="8">
        <f>+CH233</f>
        <v>2030</v>
      </c>
      <c r="CI306" s="8">
        <f>+CH306+CG306+CF306+CE306</f>
        <v>2960</v>
      </c>
      <c r="CJ306" s="8">
        <f>+CJ233</f>
        <v>2366</v>
      </c>
      <c r="CK306" s="8">
        <f>+CK233</f>
        <v>2628</v>
      </c>
      <c r="CL306" s="8">
        <f>+CL233</f>
        <v>1654</v>
      </c>
      <c r="CM306" s="8">
        <f>+CM233</f>
        <v>3665</v>
      </c>
      <c r="CN306" s="8">
        <f>+CM306+CL306+CK306+CJ306</f>
        <v>10313</v>
      </c>
      <c r="CO306" s="8">
        <f>+CO233</f>
        <v>1375</v>
      </c>
      <c r="CP306" s="8">
        <f>+CP233</f>
        <v>1872</v>
      </c>
      <c r="CQ306" s="8">
        <f>+CQ233</f>
        <v>1685</v>
      </c>
      <c r="CR306" s="8">
        <f>+CR233</f>
        <v>3844</v>
      </c>
      <c r="CS306" s="8">
        <f>+CR306+CQ306+CP306+CO306</f>
        <v>8776</v>
      </c>
      <c r="CT306" s="8">
        <f>+CT233</f>
        <v>987</v>
      </c>
      <c r="CU306" s="8">
        <f>+CU233</f>
        <v>56</v>
      </c>
      <c r="CV306" s="8">
        <f>+CV233</f>
        <v>-567</v>
      </c>
      <c r="CW306" s="8">
        <f>+CW233</f>
        <v>11583</v>
      </c>
      <c r="CX306" s="8">
        <f>+CW306+CV306+CU306+CT306</f>
        <v>12059</v>
      </c>
      <c r="CY306" s="8">
        <f>+CY233</f>
        <v>-825</v>
      </c>
      <c r="CZ306" s="8">
        <f>+CZ233</f>
        <v>-204</v>
      </c>
      <c r="DA306" s="8">
        <f>+DA233</f>
        <v>-13317</v>
      </c>
      <c r="DB306" s="8">
        <f>+DB233</f>
        <v>1482</v>
      </c>
      <c r="DC306" s="8">
        <f>+DB306+DA306+CZ306+CY306</f>
        <v>-12864</v>
      </c>
      <c r="DD306" s="8">
        <f>+DD233</f>
        <v>218</v>
      </c>
      <c r="DE306" s="8">
        <f>+DE233</f>
        <v>-620</v>
      </c>
      <c r="DF306" s="8">
        <f>+DF233</f>
        <v>-1562</v>
      </c>
      <c r="DG306" s="8">
        <f>+DG233</f>
        <v>3891</v>
      </c>
      <c r="DH306" s="8">
        <f>+DG306+DF306+DE306+DD306</f>
        <v>1927</v>
      </c>
      <c r="DI306" s="8">
        <f>+DI233</f>
        <v>-603</v>
      </c>
      <c r="DJ306" s="8">
        <f>+DJ233</f>
        <v>-567</v>
      </c>
      <c r="DK306" s="8">
        <f>+DK233</f>
        <v>2000</v>
      </c>
      <c r="DL306" s="8">
        <f>+DL233</f>
        <v>2000</v>
      </c>
      <c r="DM306" s="8">
        <f>+DL306+DK306+DJ306+DI306</f>
        <v>2830</v>
      </c>
      <c r="DN306" s="8">
        <f>+DN233</f>
        <v>2000</v>
      </c>
      <c r="DO306" s="8">
        <f>+DO233</f>
        <v>2000</v>
      </c>
      <c r="DP306" s="8">
        <f>+DP233</f>
        <v>2000</v>
      </c>
      <c r="DQ306" s="8">
        <f>+DQ233</f>
        <v>2000</v>
      </c>
      <c r="DR306" s="8">
        <f>+DQ306+DP306+DO306+DN306</f>
        <v>8000</v>
      </c>
      <c r="DS306" s="8">
        <f>+DS233</f>
        <v>2000</v>
      </c>
      <c r="DT306" s="8">
        <f>+DT233</f>
        <v>2000</v>
      </c>
      <c r="DU306" s="8">
        <f>+DU233</f>
        <v>2000</v>
      </c>
      <c r="DV306" s="8">
        <f>+DV233</f>
        <v>2000</v>
      </c>
      <c r="DW306" s="8">
        <f>+DV306+DU306+DT306+DS306</f>
        <v>8000</v>
      </c>
    </row>
    <row r="307" spans="1:127" s="8" customFormat="1">
      <c r="A307" s="21"/>
      <c r="B307" s="21"/>
      <c r="C307" s="21"/>
      <c r="D307" s="21"/>
      <c r="E307" s="21"/>
      <c r="I307" s="35"/>
      <c r="BZ307" s="35"/>
    </row>
    <row r="308" spans="1:127" s="8" customFormat="1">
      <c r="A308" s="21"/>
      <c r="B308" s="21" t="s">
        <v>28</v>
      </c>
      <c r="C308" s="21" t="s">
        <v>413</v>
      </c>
      <c r="D308" s="21"/>
      <c r="E308" s="21"/>
      <c r="I308" s="35"/>
      <c r="AZ308" s="8">
        <f>+AZ298-AZ300+AZ304+AZ306</f>
        <v>445050.35000000003</v>
      </c>
      <c r="BA308" s="8">
        <f>+BA298-BA300+BA304+BA306</f>
        <v>168866.02000000002</v>
      </c>
      <c r="BB308" s="8">
        <f>+BB298-BB300+BB304+BB306</f>
        <v>160039.37</v>
      </c>
      <c r="BC308" s="8">
        <f>+BC298-BC300+BC304+BC306</f>
        <v>78120.31</v>
      </c>
      <c r="BD308" s="8">
        <f>+BD298-BD300+BD304+BD306</f>
        <v>81580.58</v>
      </c>
      <c r="BE308" s="8">
        <f>+BD308+BC308+BB308+BA308</f>
        <v>488606.28</v>
      </c>
      <c r="BF308" s="8">
        <f>+BF298-BF300+BF304+BF306</f>
        <v>161750.97</v>
      </c>
      <c r="BG308" s="8">
        <f>+BG298-BG300+BG304+BG306</f>
        <v>145302.56</v>
      </c>
      <c r="BH308" s="8">
        <f>+BH298-BH300+BH304+BH306</f>
        <v>94279.83</v>
      </c>
      <c r="BI308" s="8">
        <f>+BI298-BI300+BI304+BI306</f>
        <v>52717.01</v>
      </c>
      <c r="BJ308" s="8">
        <f>+BI308+BH308+BG308+BF308</f>
        <v>454050.37</v>
      </c>
      <c r="BK308" s="8">
        <f>+BK298-BK300+BK304+BK306</f>
        <v>121130.15000000001</v>
      </c>
      <c r="BL308" s="8">
        <f>+BL298-BL300+BL304+BL306</f>
        <v>122076.35</v>
      </c>
      <c r="BM308" s="8">
        <f>+BM298-BM300+BM304+BM306</f>
        <v>128779.3</v>
      </c>
      <c r="BN308" s="8">
        <f>+BN298-BN300+BN304+BN306</f>
        <v>113889.12000000001</v>
      </c>
      <c r="BO308" s="8">
        <f>+BN308+BM308+BL308+BK308</f>
        <v>485874.92000000004</v>
      </c>
      <c r="BP308" s="8">
        <f>+BP298-BP300+BP304+BP306</f>
        <v>177677.26</v>
      </c>
      <c r="BQ308" s="8">
        <f>+BQ298-BQ300+BQ304+BQ306</f>
        <v>167822.61</v>
      </c>
      <c r="BR308" s="8">
        <f>+BR298-BR300+BR304+BR306</f>
        <v>101714.41</v>
      </c>
      <c r="BS308" s="8">
        <f>+BS298-BS300+BS304+BS306</f>
        <v>41402.490000000005</v>
      </c>
      <c r="BT308" s="8">
        <f>+BS308+BR308+BQ308+BP308</f>
        <v>488616.77</v>
      </c>
      <c r="BU308" s="8">
        <f>+BU298-BU300+BU304+BU306</f>
        <v>146159.76</v>
      </c>
      <c r="BV308" s="8">
        <f>+BV298-BV300+BV304+BV306</f>
        <v>135931.03</v>
      </c>
      <c r="BW308" s="8">
        <f>+BW298-BW300+BW304+BW306</f>
        <v>133370.54</v>
      </c>
      <c r="BX308" s="8">
        <f>+BX298-BX300+BX304+BX306</f>
        <v>74692.3</v>
      </c>
      <c r="BY308" s="8">
        <f>+BX308+BW308+BV308+BU308</f>
        <v>490153.63</v>
      </c>
      <c r="BZ308" s="8">
        <f>+BZ298-BZ300+BZ304+BZ306</f>
        <v>140584.81</v>
      </c>
      <c r="CA308" s="8">
        <f>+CA298-CA300+CA304+CA306</f>
        <v>166292.91</v>
      </c>
      <c r="CB308" s="8">
        <f>+CB298-CB300+CB304+CB306</f>
        <v>133534.10999999999</v>
      </c>
      <c r="CC308" s="8">
        <f>+CC298-CC300+CC304+CC306</f>
        <v>45421.590000000004</v>
      </c>
      <c r="CD308" s="8">
        <f>+CC308+CB308+CA308+BZ308</f>
        <v>485833.42</v>
      </c>
      <c r="CE308" s="8">
        <f>+CE298-CE300+CE304+CE306</f>
        <v>157335.45000000001</v>
      </c>
      <c r="CF308" s="8">
        <f>+CF298-CF300+CF304+CF306</f>
        <v>139400.44</v>
      </c>
      <c r="CG308" s="8">
        <f>+CG298-CG300+CG304+CG306</f>
        <v>135302.08000000002</v>
      </c>
      <c r="CH308" s="8">
        <f>+CH298-CH300+CH304+CH306</f>
        <v>74855.25</v>
      </c>
      <c r="CI308" s="8">
        <f>+CH308+CG308+CF308+CE308</f>
        <v>506893.22000000003</v>
      </c>
      <c r="CJ308" s="8">
        <f>+CJ298-CJ300+CJ304+CJ306</f>
        <v>165707.68</v>
      </c>
      <c r="CK308" s="8">
        <f>+CK298-CK300+CK304+CK306</f>
        <v>127412.64</v>
      </c>
      <c r="CL308" s="8">
        <f>+CL298-CL300+CL304+CL306</f>
        <v>133330.18</v>
      </c>
      <c r="CM308" s="8">
        <f>+CM298-CM300+CM304+CM306</f>
        <v>86923.459999999992</v>
      </c>
      <c r="CN308" s="8">
        <f>+CM308+CL308+CK308+CJ308</f>
        <v>513373.95999999996</v>
      </c>
      <c r="CO308" s="8">
        <f>+CO298-CO300+CO304+CO306</f>
        <v>158391.08000000002</v>
      </c>
      <c r="CP308" s="8">
        <f>+CP298-CP300+CP304+CP306</f>
        <v>143524.56</v>
      </c>
      <c r="CQ308" s="8">
        <f>+CQ298-CQ300+CQ304+CQ306</f>
        <v>132000.46</v>
      </c>
      <c r="CR308" s="8">
        <f>+CR298-CR300+CR304+CR306</f>
        <v>84130.28</v>
      </c>
      <c r="CS308" s="8">
        <f>+CR308+CQ308+CP308+CO308</f>
        <v>518046.38</v>
      </c>
      <c r="CT308" s="8">
        <f>+CT298-CT300+CT304+CT306</f>
        <v>129163.88</v>
      </c>
      <c r="CU308" s="8">
        <f>+CU298-CU300+CU304+CU306</f>
        <v>118713.56</v>
      </c>
      <c r="CV308" s="8">
        <f>+CV298-CV300+CV304+CV306</f>
        <v>116898.68</v>
      </c>
      <c r="CW308" s="8">
        <f>+CW298-CW300+CW304+CW306</f>
        <v>38708.339999999997</v>
      </c>
      <c r="CX308" s="8">
        <f>+CW308+CV308+CU308+CT308</f>
        <v>403484.45999999996</v>
      </c>
      <c r="CY308" s="8">
        <f>+CY298-CY300+CY304+CY306</f>
        <v>160429.53999999998</v>
      </c>
      <c r="CZ308" s="8">
        <f>+CZ298-CZ300+CZ304+CZ306</f>
        <v>153960.84</v>
      </c>
      <c r="DA308" s="8">
        <f>+DA298-DA300+DA304+DA306</f>
        <v>135447.63</v>
      </c>
      <c r="DB308" s="8">
        <f>+DB298-DB300+DB304+DB306</f>
        <v>65222.320000000007</v>
      </c>
      <c r="DC308" s="8">
        <f>+DB308+DA308+CZ308+CY308</f>
        <v>515060.33</v>
      </c>
      <c r="DD308" s="8">
        <f>+DD298-DD300+DD304+DD306</f>
        <v>207914.40000000002</v>
      </c>
      <c r="DE308" s="8">
        <f>+DE298-DE300+DE304+DE306</f>
        <v>201838.40000000002</v>
      </c>
      <c r="DF308" s="8">
        <f>+DF298-DF300+DF304+DF306</f>
        <v>185904.7</v>
      </c>
      <c r="DG308" s="8">
        <f>+DG298-DG300+DG304+DG306</f>
        <v>59690.600000000006</v>
      </c>
      <c r="DH308" s="8">
        <f>+DG308+DF308+DE308+DD308</f>
        <v>655348.10000000009</v>
      </c>
      <c r="DI308" s="8">
        <f>+DI298-DI300+DI304+DI306</f>
        <v>190027.2</v>
      </c>
      <c r="DJ308" s="8">
        <f>+DJ298-DJ300+DJ304+DJ306</f>
        <v>190938</v>
      </c>
      <c r="DK308" s="8">
        <f>+DK298-DK300+DK304+DK306</f>
        <v>194376.67281527544</v>
      </c>
      <c r="DL308" s="8">
        <f>+DL298-DL300+DL304+DL306</f>
        <v>104788.34608666149</v>
      </c>
      <c r="DM308" s="8">
        <f>+DL308+DK308+DJ308+DI308</f>
        <v>680130.2189019369</v>
      </c>
      <c r="DN308" s="8">
        <f>+DN298-DN300+DN304+DN306</f>
        <v>205260.6038418776</v>
      </c>
      <c r="DO308" s="8">
        <f>+DO298-DO300+DO304+DO306</f>
        <v>198510.99370902876</v>
      </c>
      <c r="DP308" s="8">
        <f>+DP298-DP300+DP304+DP306</f>
        <v>188203.97111113695</v>
      </c>
      <c r="DQ308" s="8">
        <f>+DQ298-DQ300+DQ304+DQ306</f>
        <v>100682.45923958963</v>
      </c>
      <c r="DR308" s="8">
        <f>+DQ308+DP308+DO308+DN308</f>
        <v>692658.02790163294</v>
      </c>
      <c r="DS308" s="8">
        <f>+DS298-DS300+DS304+DS306</f>
        <v>214126.18836445833</v>
      </c>
      <c r="DT308" s="8">
        <f>+DT298-DT300+DT304+DT306</f>
        <v>207412.86534341052</v>
      </c>
      <c r="DU308" s="8">
        <f>+DU298-DU300+DU304+DU306</f>
        <v>191606.29542597715</v>
      </c>
      <c r="DV308" s="8">
        <f>+DV298-DV300+DV304+DV306</f>
        <v>99217.115824307373</v>
      </c>
      <c r="DW308" s="8">
        <f>+DV308+DU308+DT308+DS308</f>
        <v>712362.46495815343</v>
      </c>
    </row>
    <row r="309" spans="1:127" s="8" customFormat="1">
      <c r="A309" s="21"/>
      <c r="B309" s="21"/>
      <c r="C309" s="21"/>
      <c r="D309" s="21"/>
      <c r="E309" s="21"/>
      <c r="I309" s="35"/>
      <c r="BZ309" s="35"/>
    </row>
    <row r="310" spans="1:127" s="8" customFormat="1">
      <c r="A310" s="21"/>
      <c r="B310" s="21" t="s">
        <v>723</v>
      </c>
      <c r="C310" s="21" t="s">
        <v>1056</v>
      </c>
      <c r="D310" s="21"/>
      <c r="E310" s="21"/>
      <c r="I310" s="35"/>
      <c r="AZ310" s="8">
        <f>+AZ308/AZ265*1000000</f>
        <v>93.890193053105847</v>
      </c>
      <c r="BA310" s="8">
        <f>+BA308/BA265*1000000</f>
        <v>36.517585252525045</v>
      </c>
      <c r="BB310" s="8">
        <f>+BB308/BB265*1000000</f>
        <v>34.841987459752438</v>
      </c>
      <c r="BC310" s="8">
        <f>+BC308/BC265*1000000</f>
        <v>17.174349292165473</v>
      </c>
      <c r="BD310" s="8">
        <f>+BD308/BD265*1000000*100</f>
        <v>1802.8845107310535</v>
      </c>
      <c r="BE310" s="8">
        <f>+BE308/BE265*1000000</f>
        <v>107.97921442307963</v>
      </c>
      <c r="BF310" s="8">
        <f>+BF308/BF265*1000000</f>
        <v>36.445501368911863</v>
      </c>
      <c r="BG310" s="8">
        <f>+BG308/BG265*1000000</f>
        <v>32.855894865521364</v>
      </c>
      <c r="BH310" s="8">
        <f>+BH308/BH265*1000000</f>
        <v>21.380728091755692</v>
      </c>
      <c r="BI310" s="8">
        <f>+BI308/BI265*1000000*100</f>
        <v>1198.5202164679381</v>
      </c>
      <c r="BJ310" s="8">
        <f>+BJ308/BJ265*1000000</f>
        <v>103.22826498311404</v>
      </c>
      <c r="BK310" s="8">
        <f>+BK308/BK265*1000000</f>
        <v>27.865695565363968</v>
      </c>
      <c r="BL310" s="8">
        <f>+BL308/BL265*1000000</f>
        <v>28.189465008549462</v>
      </c>
      <c r="BM310" s="8">
        <f>+BM308/BM265*1000000</f>
        <v>29.808599649512111</v>
      </c>
      <c r="BN310" s="8">
        <f>+BN308/BN265*1000000*100</f>
        <v>2640.8544664384663</v>
      </c>
      <c r="BO310" s="8">
        <f>+BO308/BO265*1000000</f>
        <v>112.6644013591845</v>
      </c>
      <c r="BP310" s="8">
        <f>+BP308/BP265*1000000</f>
        <v>41.802248646517228</v>
      </c>
      <c r="BQ310" s="8">
        <f>+BQ308/BQ265*1000000</f>
        <v>39.574850283727358</v>
      </c>
      <c r="BR310" s="8">
        <f>+BR308/BR265*1000000</f>
        <v>24.022298698511236</v>
      </c>
      <c r="BS310" s="8">
        <f>+BS308/BS265*1000000*100</f>
        <v>980.20240435818198</v>
      </c>
      <c r="BT310" s="8">
        <f>+BT308/BT265*1000000</f>
        <v>115.6798377980959</v>
      </c>
      <c r="BU310" s="8">
        <f>+BU308/BU265*1000000</f>
        <v>35.000104286880443</v>
      </c>
      <c r="BV310" s="8">
        <f>+BV308/BV265*1000000</f>
        <v>32.550684441621101</v>
      </c>
      <c r="BW310" s="8">
        <f>+BW308/BW265*1000000</f>
        <v>31.953868738437528</v>
      </c>
      <c r="BX310" s="8">
        <f>+BX308/BX265*1000000*100</f>
        <v>1790.935817992239</v>
      </c>
      <c r="BY310" s="8">
        <f>+BY308/BY265*1000000</f>
        <v>117.52666503587588</v>
      </c>
      <c r="BZ310" s="8">
        <f>+BZ308/BZ265*1000000</f>
        <v>33.789761518974949</v>
      </c>
      <c r="CA310" s="8">
        <f>+CA308/CA265*1000000</f>
        <v>39.96874037242263</v>
      </c>
      <c r="CB310" s="8">
        <f>+CB308/CB265*1000000</f>
        <v>32.095802191532847</v>
      </c>
      <c r="CC310" s="8">
        <f>+CC308/CC265*1000000*100</f>
        <v>10.924728585196878</v>
      </c>
      <c r="CD310" s="8">
        <f t="shared" ref="CD310:DW310" si="322">+CD308/CD265*1000000</f>
        <v>116.85188147570263</v>
      </c>
      <c r="CE310" s="8">
        <f t="shared" si="322"/>
        <v>37.941777726664249</v>
      </c>
      <c r="CF310" s="8">
        <f t="shared" si="322"/>
        <v>33.616711996433068</v>
      </c>
      <c r="CG310" s="8">
        <f t="shared" si="322"/>
        <v>32.628383783281798</v>
      </c>
      <c r="CH310" s="8">
        <f t="shared" si="322"/>
        <v>18.051502424748421</v>
      </c>
      <c r="CI310" s="8">
        <f t="shared" si="322"/>
        <v>122.23837593112752</v>
      </c>
      <c r="CJ310" s="8">
        <f t="shared" si="322"/>
        <v>39.960758762003138</v>
      </c>
      <c r="CK310" s="8">
        <f t="shared" si="322"/>
        <v>30.725828581209701</v>
      </c>
      <c r="CL310" s="8">
        <f t="shared" si="322"/>
        <v>32.152855912740165</v>
      </c>
      <c r="CM310" s="8">
        <f t="shared" si="322"/>
        <v>20.961776882149511</v>
      </c>
      <c r="CN310" s="8">
        <f t="shared" si="322"/>
        <v>123.80122013810251</v>
      </c>
      <c r="CO310" s="8">
        <f t="shared" si="322"/>
        <v>38.196345141837362</v>
      </c>
      <c r="CP310" s="8">
        <f t="shared" si="322"/>
        <v>34.611252288262349</v>
      </c>
      <c r="CQ310" s="8">
        <f t="shared" si="322"/>
        <v>31.832191112285464</v>
      </c>
      <c r="CR310" s="8">
        <f t="shared" si="322"/>
        <v>20.288195596364496</v>
      </c>
      <c r="CS310" s="8">
        <f t="shared" si="322"/>
        <v>124.92798413874968</v>
      </c>
      <c r="CT310" s="8">
        <f t="shared" si="322"/>
        <v>31.148143824379911</v>
      </c>
      <c r="CU310" s="8">
        <f t="shared" si="322"/>
        <v>28.641730048320166</v>
      </c>
      <c r="CV310" s="8">
        <f t="shared" si="322"/>
        <v>28.647103703292586</v>
      </c>
      <c r="CW310" s="8">
        <f t="shared" si="322"/>
        <v>9.5855628178529457</v>
      </c>
      <c r="CX310" s="8">
        <f t="shared" si="322"/>
        <v>99.917114434705127</v>
      </c>
      <c r="CY310" s="8">
        <f t="shared" si="322"/>
        <v>41.332012979513557</v>
      </c>
      <c r="CZ310" s="8">
        <f t="shared" si="322"/>
        <v>39.66545967988462</v>
      </c>
      <c r="DA310" s="8">
        <f t="shared" si="322"/>
        <v>34.895837867950121</v>
      </c>
      <c r="DB310" s="8">
        <f t="shared" si="322"/>
        <v>16.806309968026966</v>
      </c>
      <c r="DC310" s="8">
        <f t="shared" si="322"/>
        <v>132.71934451602237</v>
      </c>
      <c r="DD310" s="8">
        <f t="shared" si="322"/>
        <v>55.383363656066614</v>
      </c>
      <c r="DE310" s="8">
        <f t="shared" si="322"/>
        <v>53.927058538978343</v>
      </c>
      <c r="DF310" s="8">
        <f t="shared" si="322"/>
        <v>49.797705165144613</v>
      </c>
      <c r="DG310" s="8">
        <f t="shared" si="322"/>
        <v>16.018875588038888</v>
      </c>
      <c r="DH310" s="8">
        <f t="shared" si="322"/>
        <v>175.87257760447488</v>
      </c>
      <c r="DI310" s="8">
        <f t="shared" ref="DI310:DJ310" si="323">+DI308/DI265*1000000</f>
        <v>51.295130941710127</v>
      </c>
      <c r="DJ310" s="8">
        <f t="shared" si="323"/>
        <v>51.540988404545494</v>
      </c>
      <c r="DK310" s="8">
        <f t="shared" si="322"/>
        <v>52.89757744639644</v>
      </c>
      <c r="DL310" s="8">
        <f t="shared" si="322"/>
        <v>28.990418162740291</v>
      </c>
      <c r="DM310" s="8">
        <f t="shared" si="322"/>
        <v>186.61387220677884</v>
      </c>
      <c r="DN310" s="8">
        <f t="shared" si="322"/>
        <v>57.262018705434976</v>
      </c>
      <c r="DO310" s="8">
        <f t="shared" si="322"/>
        <v>55.379064575672594</v>
      </c>
      <c r="DP310" s="8">
        <f t="shared" si="322"/>
        <v>52.503690978640392</v>
      </c>
      <c r="DQ310" s="8">
        <f t="shared" si="322"/>
        <v>28.087615238274644</v>
      </c>
      <c r="DR310" s="8">
        <f t="shared" si="322"/>
        <v>193.2323894980226</v>
      </c>
      <c r="DS310" s="8">
        <f t="shared" si="322"/>
        <v>59.735271035715115</v>
      </c>
      <c r="DT310" s="8">
        <f t="shared" si="322"/>
        <v>57.86244000427665</v>
      </c>
      <c r="DU310" s="8">
        <f t="shared" si="322"/>
        <v>53.452845151003721</v>
      </c>
      <c r="DV310" s="8">
        <f t="shared" si="322"/>
        <v>27.67882504431995</v>
      </c>
      <c r="DW310" s="8">
        <f t="shared" si="322"/>
        <v>198.72938123531546</v>
      </c>
    </row>
    <row r="311" spans="1:127" s="8" customFormat="1">
      <c r="A311" s="21"/>
      <c r="B311" s="21"/>
      <c r="C311" s="21"/>
      <c r="D311" s="21"/>
      <c r="E311" s="21"/>
      <c r="I311" s="35"/>
      <c r="BZ311" s="35"/>
    </row>
    <row r="312" spans="1:127" s="8" customFormat="1">
      <c r="A312" s="21"/>
      <c r="B312" s="21"/>
      <c r="C312" s="21"/>
      <c r="D312" s="21"/>
      <c r="E312" s="21"/>
      <c r="I312" s="35"/>
      <c r="BZ312" s="35"/>
    </row>
    <row r="313" spans="1:127" s="8" customFormat="1">
      <c r="A313" s="21"/>
      <c r="B313" s="21"/>
      <c r="C313" s="21"/>
      <c r="D313" s="21"/>
      <c r="E313" s="21"/>
      <c r="I313" s="35"/>
      <c r="BZ313" s="35"/>
    </row>
    <row r="314" spans="1:127" s="8" customFormat="1">
      <c r="A314" s="21"/>
      <c r="B314" s="21"/>
      <c r="C314" s="21"/>
      <c r="D314" s="21"/>
      <c r="E314" s="21"/>
      <c r="I314" s="35"/>
      <c r="BZ314" s="35"/>
    </row>
    <row r="315" spans="1:127" s="8" customFormat="1">
      <c r="A315" s="21"/>
      <c r="B315" s="21"/>
      <c r="C315" s="21"/>
      <c r="D315" s="21"/>
      <c r="E315" s="21"/>
      <c r="I315" s="35"/>
      <c r="BZ315" s="35"/>
    </row>
    <row r="316" spans="1:127" s="8" customFormat="1">
      <c r="A316" s="21"/>
      <c r="B316" s="21"/>
      <c r="C316" s="21"/>
      <c r="D316" s="21"/>
      <c r="E316" s="21"/>
      <c r="I316" s="35"/>
      <c r="BZ316" s="35"/>
    </row>
    <row r="317" spans="1:127" s="8" customFormat="1">
      <c r="A317" s="21"/>
      <c r="B317" s="21"/>
      <c r="C317" s="21"/>
      <c r="D317" s="21"/>
      <c r="E317" s="21"/>
      <c r="I317" s="35"/>
      <c r="BZ317" s="35"/>
    </row>
    <row r="318" spans="1:127" s="8" customFormat="1">
      <c r="A318" s="21"/>
      <c r="B318" s="21"/>
      <c r="C318" s="21"/>
      <c r="D318" s="21"/>
      <c r="E318" s="21"/>
      <c r="I318" s="35"/>
      <c r="BZ318" s="35"/>
    </row>
    <row r="319" spans="1:127" s="8" customFormat="1">
      <c r="A319" s="21"/>
      <c r="B319" s="21"/>
      <c r="C319" s="21"/>
      <c r="D319" s="21"/>
      <c r="E319" s="21"/>
      <c r="I319" s="35"/>
      <c r="BZ319" s="35"/>
    </row>
    <row r="320" spans="1:127" s="8" customFormat="1">
      <c r="A320" s="21"/>
      <c r="B320" s="21"/>
      <c r="C320" s="21"/>
      <c r="D320" s="21"/>
      <c r="E320" s="21"/>
      <c r="I320" s="35"/>
      <c r="BZ320" s="35"/>
    </row>
    <row r="321" spans="1:78" s="8" customFormat="1">
      <c r="A321" s="21"/>
      <c r="B321" s="21"/>
      <c r="C321" s="21"/>
      <c r="D321" s="21"/>
      <c r="E321" s="21"/>
      <c r="I321" s="35"/>
      <c r="BZ321" s="35"/>
    </row>
    <row r="322" spans="1:78" s="8" customFormat="1">
      <c r="A322" s="21"/>
      <c r="B322" s="21"/>
      <c r="C322" s="21"/>
      <c r="D322" s="21"/>
      <c r="E322" s="21"/>
      <c r="I322" s="35"/>
      <c r="BZ322" s="35"/>
    </row>
    <row r="323" spans="1:78" s="8" customFormat="1">
      <c r="A323" s="21"/>
      <c r="B323" s="21"/>
      <c r="C323" s="21"/>
      <c r="D323" s="21"/>
      <c r="E323" s="21"/>
      <c r="I323" s="35"/>
      <c r="BZ323" s="35"/>
    </row>
    <row r="324" spans="1:78" s="8" customFormat="1">
      <c r="A324" s="21"/>
      <c r="B324" s="21"/>
      <c r="C324" s="21"/>
      <c r="D324" s="21"/>
      <c r="E324" s="21"/>
      <c r="I324" s="35"/>
      <c r="BZ324" s="35"/>
    </row>
    <row r="325" spans="1:78" s="8" customFormat="1">
      <c r="A325" s="21"/>
      <c r="B325" s="21"/>
      <c r="C325" s="21"/>
      <c r="D325" s="21"/>
      <c r="E325" s="21"/>
      <c r="I325" s="35"/>
      <c r="BZ325" s="35"/>
    </row>
    <row r="326" spans="1:78" s="8" customFormat="1">
      <c r="A326" s="21"/>
      <c r="B326" s="21"/>
      <c r="C326" s="21"/>
      <c r="D326" s="21"/>
      <c r="E326" s="21"/>
      <c r="I326" s="35"/>
      <c r="BZ326" s="35"/>
    </row>
    <row r="327" spans="1:78" s="8" customFormat="1">
      <c r="A327" s="21"/>
      <c r="B327" s="21"/>
      <c r="C327" s="21"/>
      <c r="D327" s="21"/>
      <c r="E327" s="21"/>
      <c r="I327" s="35"/>
      <c r="BZ327" s="35"/>
    </row>
    <row r="328" spans="1:78" s="8" customFormat="1">
      <c r="A328" s="21"/>
      <c r="B328" s="21"/>
      <c r="C328" s="21"/>
      <c r="D328" s="21"/>
      <c r="E328" s="21"/>
      <c r="I328" s="35"/>
      <c r="BZ328" s="35"/>
    </row>
    <row r="329" spans="1:78" s="8" customFormat="1">
      <c r="A329" s="21"/>
      <c r="B329" s="21"/>
      <c r="C329" s="21"/>
      <c r="D329" s="21"/>
      <c r="E329" s="21"/>
      <c r="I329" s="35"/>
      <c r="BZ329" s="35"/>
    </row>
    <row r="330" spans="1:78" s="8" customFormat="1">
      <c r="A330" s="21"/>
      <c r="B330" s="21"/>
      <c r="C330" s="21"/>
      <c r="D330" s="21"/>
      <c r="E330" s="21"/>
      <c r="I330" s="35"/>
      <c r="BZ330" s="35"/>
    </row>
    <row r="331" spans="1:78" s="8" customFormat="1">
      <c r="A331" s="21"/>
      <c r="B331" s="21"/>
      <c r="C331" s="21"/>
      <c r="D331" s="21"/>
      <c r="E331" s="21"/>
      <c r="I331" s="35"/>
      <c r="BZ331" s="35"/>
    </row>
    <row r="332" spans="1:78" s="8" customFormat="1">
      <c r="A332" s="21"/>
      <c r="B332" s="21"/>
      <c r="C332" s="21"/>
      <c r="D332" s="21"/>
      <c r="E332" s="21"/>
      <c r="I332" s="35"/>
      <c r="BZ332" s="35"/>
    </row>
    <row r="333" spans="1:78" s="8" customFormat="1">
      <c r="A333" s="21"/>
      <c r="B333" s="21"/>
      <c r="C333" s="21"/>
      <c r="D333" s="21"/>
      <c r="E333" s="21"/>
      <c r="I333" s="35"/>
      <c r="BZ333" s="35"/>
    </row>
    <row r="334" spans="1:78" s="8" customFormat="1">
      <c r="A334" s="21"/>
      <c r="B334" s="21"/>
      <c r="C334" s="21"/>
      <c r="D334" s="21"/>
      <c r="E334" s="21"/>
      <c r="I334" s="35"/>
      <c r="BZ334" s="35"/>
    </row>
    <row r="335" spans="1:78" s="8" customFormat="1">
      <c r="A335" s="21"/>
      <c r="B335" s="21"/>
      <c r="C335" s="21"/>
      <c r="D335" s="21"/>
      <c r="E335" s="21"/>
      <c r="I335" s="35"/>
      <c r="BZ335" s="35"/>
    </row>
    <row r="336" spans="1:78" s="8" customFormat="1">
      <c r="A336" s="21"/>
      <c r="B336" s="21"/>
      <c r="C336" s="21"/>
      <c r="D336" s="21"/>
      <c r="E336" s="21"/>
      <c r="I336" s="35"/>
      <c r="BZ336" s="35"/>
    </row>
    <row r="337" spans="1:78" s="8" customFormat="1">
      <c r="A337" s="21"/>
      <c r="B337" s="21"/>
      <c r="C337" s="21"/>
      <c r="D337" s="21"/>
      <c r="E337" s="21"/>
      <c r="I337" s="35"/>
      <c r="BZ337" s="35"/>
    </row>
    <row r="338" spans="1:78" s="8" customFormat="1">
      <c r="A338" s="21"/>
      <c r="B338" s="21"/>
      <c r="C338" s="21"/>
      <c r="D338" s="21"/>
      <c r="E338" s="21"/>
      <c r="I338" s="35"/>
      <c r="BZ338" s="35"/>
    </row>
    <row r="339" spans="1:78" s="8" customFormat="1">
      <c r="A339" s="21"/>
      <c r="B339" s="21"/>
      <c r="C339" s="21"/>
      <c r="D339" s="21"/>
      <c r="E339" s="21"/>
      <c r="I339" s="35"/>
      <c r="BZ339" s="35"/>
    </row>
    <row r="340" spans="1:78" s="8" customFormat="1">
      <c r="A340" s="21"/>
      <c r="B340" s="21"/>
      <c r="C340" s="21"/>
      <c r="D340" s="21"/>
      <c r="E340" s="21"/>
      <c r="I340" s="35"/>
      <c r="BZ340" s="35"/>
    </row>
    <row r="341" spans="1:78" s="8" customFormat="1">
      <c r="A341" s="21"/>
      <c r="B341" s="21"/>
      <c r="C341" s="21"/>
      <c r="D341" s="21"/>
      <c r="E341" s="21"/>
      <c r="I341" s="35"/>
      <c r="BZ341" s="35"/>
    </row>
    <row r="342" spans="1:78" s="8" customFormat="1">
      <c r="A342" s="21"/>
      <c r="B342" s="21"/>
      <c r="C342" s="21"/>
      <c r="D342" s="21"/>
      <c r="E342" s="21"/>
      <c r="I342" s="35"/>
      <c r="BZ342" s="35"/>
    </row>
    <row r="343" spans="1:78" s="8" customFormat="1">
      <c r="A343" s="21"/>
      <c r="B343" s="21"/>
      <c r="C343" s="21"/>
      <c r="D343" s="21"/>
      <c r="E343" s="21"/>
      <c r="I343" s="35"/>
      <c r="BZ343" s="35"/>
    </row>
    <row r="344" spans="1:78" s="8" customFormat="1">
      <c r="A344" s="21"/>
      <c r="B344" s="21"/>
      <c r="C344" s="21"/>
      <c r="D344" s="21"/>
      <c r="E344" s="21"/>
      <c r="I344" s="35"/>
      <c r="BZ344" s="35"/>
    </row>
    <row r="345" spans="1:78" s="8" customFormat="1">
      <c r="A345" s="21"/>
      <c r="B345" s="21"/>
      <c r="C345" s="21"/>
      <c r="D345" s="21"/>
      <c r="E345" s="21"/>
      <c r="I345" s="35"/>
      <c r="BZ345" s="35"/>
    </row>
    <row r="346" spans="1:78" s="8" customFormat="1">
      <c r="A346" s="21"/>
      <c r="B346" s="21"/>
      <c r="C346" s="21"/>
      <c r="D346" s="21"/>
      <c r="E346" s="21"/>
      <c r="I346" s="35"/>
      <c r="BZ346" s="35"/>
    </row>
    <row r="347" spans="1:78" s="8" customFormat="1">
      <c r="A347" s="21"/>
      <c r="B347" s="21"/>
      <c r="C347" s="21"/>
      <c r="D347" s="21"/>
      <c r="E347" s="21"/>
      <c r="I347" s="35"/>
      <c r="BZ347" s="35"/>
    </row>
    <row r="348" spans="1:78" s="8" customFormat="1">
      <c r="A348" s="21"/>
      <c r="B348" s="21"/>
      <c r="C348" s="21"/>
      <c r="D348" s="21"/>
      <c r="E348" s="21"/>
      <c r="I348" s="35"/>
      <c r="BZ348" s="35"/>
    </row>
    <row r="349" spans="1:78" s="8" customFormat="1">
      <c r="A349" s="21"/>
      <c r="B349" s="21"/>
      <c r="C349" s="21"/>
      <c r="D349" s="21"/>
      <c r="E349" s="21"/>
      <c r="I349" s="35"/>
      <c r="BZ349" s="35"/>
    </row>
    <row r="350" spans="1:78" s="8" customFormat="1">
      <c r="A350" s="21"/>
      <c r="B350" s="21"/>
      <c r="C350" s="21"/>
      <c r="D350" s="21"/>
      <c r="E350" s="21"/>
      <c r="I350" s="35"/>
      <c r="BZ350" s="35"/>
    </row>
    <row r="351" spans="1:78" s="8" customFormat="1">
      <c r="A351" s="21"/>
      <c r="B351" s="21"/>
      <c r="C351" s="21"/>
      <c r="D351" s="21"/>
      <c r="E351" s="21"/>
      <c r="I351" s="35"/>
      <c r="BZ351" s="35"/>
    </row>
    <row r="352" spans="1:78" s="8" customFormat="1">
      <c r="A352" s="21"/>
      <c r="B352" s="21"/>
      <c r="C352" s="21"/>
      <c r="D352" s="21"/>
      <c r="E352" s="21"/>
      <c r="I352" s="35"/>
      <c r="BZ352" s="35"/>
    </row>
    <row r="353" spans="1:78" s="8" customFormat="1">
      <c r="A353" s="21"/>
      <c r="B353" s="21"/>
      <c r="C353" s="21"/>
      <c r="D353" s="21"/>
      <c r="E353" s="21"/>
      <c r="I353" s="35"/>
      <c r="BZ353" s="35"/>
    </row>
    <row r="354" spans="1:78" s="8" customFormat="1">
      <c r="A354" s="21"/>
      <c r="B354" s="21"/>
      <c r="C354" s="21"/>
      <c r="D354" s="21"/>
      <c r="E354" s="21"/>
      <c r="I354" s="35"/>
      <c r="BZ354" s="35"/>
    </row>
    <row r="355" spans="1:78" s="8" customFormat="1">
      <c r="A355" s="21"/>
      <c r="B355" s="21"/>
      <c r="C355" s="21"/>
      <c r="D355" s="21"/>
      <c r="E355" s="21"/>
      <c r="I355" s="35"/>
      <c r="BZ355" s="35"/>
    </row>
    <row r="356" spans="1:78" s="8" customFormat="1">
      <c r="A356" s="21"/>
      <c r="B356" s="21"/>
      <c r="C356" s="21"/>
      <c r="D356" s="21"/>
      <c r="E356" s="21"/>
      <c r="I356" s="35"/>
      <c r="BZ356" s="35"/>
    </row>
    <row r="357" spans="1:78" s="8" customFormat="1">
      <c r="A357" s="21"/>
      <c r="B357" s="21"/>
      <c r="C357" s="21"/>
      <c r="D357" s="21"/>
      <c r="E357" s="21"/>
      <c r="I357" s="35"/>
      <c r="BZ357" s="35"/>
    </row>
    <row r="358" spans="1:78" s="8" customFormat="1">
      <c r="A358" s="21"/>
      <c r="B358" s="21"/>
      <c r="C358" s="21"/>
      <c r="D358" s="21"/>
      <c r="E358" s="21"/>
      <c r="I358" s="35"/>
      <c r="BZ358" s="35"/>
    </row>
    <row r="359" spans="1:78" s="8" customFormat="1">
      <c r="A359" s="21"/>
      <c r="B359" s="21"/>
      <c r="C359" s="21"/>
      <c r="D359" s="21"/>
      <c r="E359" s="21"/>
      <c r="I359" s="35"/>
      <c r="BZ359" s="35"/>
    </row>
    <row r="360" spans="1:78" s="8" customFormat="1">
      <c r="A360" s="21"/>
      <c r="B360" s="21"/>
      <c r="C360" s="21"/>
      <c r="D360" s="21"/>
      <c r="E360" s="21"/>
      <c r="I360" s="35"/>
      <c r="BZ360" s="35"/>
    </row>
    <row r="361" spans="1:78" s="8" customFormat="1">
      <c r="A361" s="21"/>
      <c r="B361" s="21"/>
      <c r="C361" s="21"/>
      <c r="D361" s="21"/>
      <c r="E361" s="21"/>
      <c r="I361" s="35"/>
      <c r="BZ361" s="35"/>
    </row>
    <row r="362" spans="1:78" s="8" customFormat="1">
      <c r="A362" s="21"/>
      <c r="B362" s="21"/>
      <c r="C362" s="21"/>
      <c r="D362" s="21"/>
      <c r="E362" s="21"/>
      <c r="I362" s="35"/>
      <c r="BZ362" s="35"/>
    </row>
    <row r="363" spans="1:78" s="8" customFormat="1">
      <c r="A363" s="21"/>
      <c r="B363" s="21"/>
      <c r="C363" s="21"/>
      <c r="D363" s="21"/>
      <c r="E363" s="21"/>
      <c r="I363" s="35"/>
      <c r="BZ363" s="35"/>
    </row>
    <row r="364" spans="1:78" s="8" customFormat="1">
      <c r="A364" s="21"/>
      <c r="B364" s="21"/>
      <c r="C364" s="21"/>
      <c r="D364" s="21"/>
      <c r="E364" s="21"/>
      <c r="I364" s="35"/>
      <c r="BZ364" s="35"/>
    </row>
    <row r="365" spans="1:78" s="8" customFormat="1">
      <c r="A365" s="21"/>
      <c r="B365" s="21"/>
      <c r="C365" s="21"/>
      <c r="D365" s="21"/>
      <c r="E365" s="21"/>
      <c r="I365" s="35"/>
      <c r="BZ365" s="35"/>
    </row>
    <row r="366" spans="1:78" s="8" customFormat="1">
      <c r="A366" s="21"/>
      <c r="B366" s="21"/>
      <c r="C366" s="21"/>
      <c r="D366" s="21"/>
      <c r="E366" s="21"/>
      <c r="I366" s="35"/>
      <c r="BZ366" s="35"/>
    </row>
    <row r="367" spans="1:78" s="8" customFormat="1">
      <c r="A367" s="21"/>
      <c r="B367" s="21"/>
      <c r="C367" s="21"/>
      <c r="D367" s="21"/>
      <c r="E367" s="21"/>
      <c r="I367" s="35"/>
      <c r="BZ367" s="35"/>
    </row>
    <row r="368" spans="1:78" s="8" customFormat="1">
      <c r="A368" s="21"/>
      <c r="B368" s="21"/>
      <c r="C368" s="21"/>
      <c r="D368" s="21"/>
      <c r="E368" s="21"/>
      <c r="I368" s="35"/>
      <c r="BZ368" s="35"/>
    </row>
    <row r="369" spans="1:78" s="8" customFormat="1">
      <c r="A369" s="21"/>
      <c r="B369" s="21"/>
      <c r="C369" s="21"/>
      <c r="D369" s="21"/>
      <c r="E369" s="21"/>
      <c r="I369" s="35"/>
      <c r="BZ369" s="35"/>
    </row>
    <row r="370" spans="1:78" s="8" customFormat="1">
      <c r="A370" s="21"/>
      <c r="B370" s="21"/>
      <c r="C370" s="21"/>
      <c r="D370" s="21"/>
      <c r="E370" s="21"/>
      <c r="I370" s="35"/>
      <c r="BZ370" s="35"/>
    </row>
    <row r="371" spans="1:78" s="8" customFormat="1">
      <c r="A371" s="21"/>
      <c r="B371" s="21"/>
      <c r="C371" s="21"/>
      <c r="D371" s="21"/>
      <c r="E371" s="21"/>
      <c r="I371" s="35"/>
      <c r="BZ371" s="35"/>
    </row>
    <row r="372" spans="1:78" s="8" customFormat="1">
      <c r="A372" s="21"/>
      <c r="B372" s="21"/>
      <c r="C372" s="21"/>
      <c r="D372" s="21"/>
      <c r="E372" s="21"/>
      <c r="I372" s="35"/>
      <c r="BZ372" s="35"/>
    </row>
    <row r="373" spans="1:78" s="8" customFormat="1">
      <c r="A373" s="21"/>
      <c r="B373" s="21"/>
      <c r="C373" s="21"/>
      <c r="D373" s="21"/>
      <c r="E373" s="21"/>
      <c r="I373" s="35"/>
      <c r="BZ373" s="35"/>
    </row>
    <row r="374" spans="1:78" s="8" customFormat="1">
      <c r="A374" s="21"/>
      <c r="B374" s="21"/>
      <c r="C374" s="21"/>
      <c r="D374" s="21"/>
      <c r="E374" s="21"/>
      <c r="I374" s="35"/>
      <c r="BZ374" s="35"/>
    </row>
    <row r="375" spans="1:78" s="8" customFormat="1">
      <c r="A375" s="21"/>
      <c r="B375" s="21"/>
      <c r="C375" s="21"/>
      <c r="D375" s="21"/>
      <c r="E375" s="21"/>
      <c r="I375" s="35"/>
      <c r="BZ375" s="35"/>
    </row>
    <row r="376" spans="1:78" s="8" customFormat="1">
      <c r="A376" s="21"/>
      <c r="B376" s="21"/>
      <c r="C376" s="21"/>
      <c r="D376" s="21"/>
      <c r="E376" s="21"/>
      <c r="I376" s="35"/>
      <c r="BZ376" s="35"/>
    </row>
    <row r="377" spans="1:78" s="8" customFormat="1">
      <c r="A377" s="21"/>
      <c r="B377" s="21"/>
      <c r="C377" s="21"/>
      <c r="D377" s="21"/>
      <c r="E377" s="21"/>
      <c r="I377" s="35"/>
      <c r="BZ377" s="35"/>
    </row>
    <row r="378" spans="1:78" s="8" customFormat="1">
      <c r="A378" s="21"/>
      <c r="B378" s="21"/>
      <c r="C378" s="21"/>
      <c r="D378" s="21"/>
      <c r="E378" s="21"/>
      <c r="I378" s="35"/>
      <c r="BZ378" s="35"/>
    </row>
    <row r="379" spans="1:78" s="8" customFormat="1">
      <c r="A379" s="21"/>
      <c r="B379" s="21"/>
      <c r="C379" s="21"/>
      <c r="D379" s="21"/>
      <c r="E379" s="21"/>
      <c r="I379" s="35"/>
      <c r="BZ379" s="35"/>
    </row>
    <row r="380" spans="1:78" s="8" customFormat="1">
      <c r="A380" s="21"/>
      <c r="B380" s="21"/>
      <c r="C380" s="21"/>
      <c r="D380" s="21"/>
      <c r="E380" s="21"/>
      <c r="I380" s="35"/>
      <c r="BZ380" s="35"/>
    </row>
    <row r="381" spans="1:78" s="8" customFormat="1">
      <c r="A381" s="21"/>
      <c r="B381" s="21"/>
      <c r="C381" s="21"/>
      <c r="D381" s="21"/>
      <c r="E381" s="21"/>
      <c r="I381" s="35"/>
      <c r="BZ381" s="35"/>
    </row>
    <row r="382" spans="1:78" s="8" customFormat="1">
      <c r="A382" s="21"/>
      <c r="B382" s="21"/>
      <c r="C382" s="21"/>
      <c r="D382" s="21"/>
      <c r="E382" s="21"/>
      <c r="I382" s="35"/>
      <c r="BZ382" s="35"/>
    </row>
    <row r="383" spans="1:78" s="8" customFormat="1">
      <c r="A383" s="21"/>
      <c r="B383" s="21"/>
      <c r="C383" s="21"/>
      <c r="D383" s="21"/>
      <c r="E383" s="21"/>
      <c r="I383" s="35"/>
      <c r="BZ383" s="35"/>
    </row>
    <row r="384" spans="1:78" s="8" customFormat="1">
      <c r="A384" s="21"/>
      <c r="B384" s="21"/>
      <c r="C384" s="21"/>
      <c r="D384" s="21"/>
      <c r="E384" s="21"/>
      <c r="I384" s="35"/>
      <c r="BZ384" s="35"/>
    </row>
    <row r="385" spans="1:78" s="8" customFormat="1">
      <c r="A385" s="21"/>
      <c r="B385" s="21"/>
      <c r="C385" s="21"/>
      <c r="D385" s="21"/>
      <c r="E385" s="21"/>
      <c r="I385" s="35"/>
      <c r="BZ385" s="35"/>
    </row>
    <row r="386" spans="1:78" s="8" customFormat="1">
      <c r="A386" s="21"/>
      <c r="B386" s="21"/>
      <c r="C386" s="21"/>
      <c r="D386" s="21"/>
      <c r="E386" s="21"/>
      <c r="I386" s="35"/>
      <c r="BZ386" s="35"/>
    </row>
    <row r="387" spans="1:78" s="8" customFormat="1">
      <c r="A387" s="21"/>
      <c r="B387" s="21"/>
      <c r="C387" s="21"/>
      <c r="D387" s="21"/>
      <c r="E387" s="21"/>
      <c r="I387" s="35"/>
      <c r="BZ387" s="35"/>
    </row>
    <row r="388" spans="1:78" s="8" customFormat="1">
      <c r="A388" s="21"/>
      <c r="B388" s="21"/>
      <c r="C388" s="21"/>
      <c r="D388" s="21"/>
      <c r="E388" s="21"/>
      <c r="I388" s="35"/>
      <c r="BZ388" s="35"/>
    </row>
    <row r="389" spans="1:78" s="8" customFormat="1">
      <c r="A389" s="21"/>
      <c r="B389" s="21"/>
      <c r="C389" s="21"/>
      <c r="D389" s="21"/>
      <c r="E389" s="21"/>
      <c r="I389" s="35"/>
      <c r="BZ389" s="35"/>
    </row>
    <row r="390" spans="1:78" s="8" customFormat="1">
      <c r="A390" s="21"/>
      <c r="B390" s="21"/>
      <c r="C390" s="21"/>
      <c r="D390" s="21"/>
      <c r="E390" s="21"/>
      <c r="I390" s="35"/>
      <c r="BZ390" s="35"/>
    </row>
    <row r="391" spans="1:78" s="8" customFormat="1">
      <c r="A391" s="21"/>
      <c r="B391" s="21"/>
      <c r="C391" s="21"/>
      <c r="D391" s="21"/>
      <c r="E391" s="21"/>
      <c r="I391" s="35"/>
      <c r="BZ391" s="35"/>
    </row>
    <row r="392" spans="1:78" s="8" customFormat="1">
      <c r="A392" s="21"/>
      <c r="B392" s="21"/>
      <c r="C392" s="21"/>
      <c r="D392" s="21"/>
      <c r="E392" s="21"/>
      <c r="I392" s="35"/>
      <c r="BZ392" s="35"/>
    </row>
    <row r="393" spans="1:78" s="8" customFormat="1">
      <c r="A393" s="21"/>
      <c r="B393" s="21"/>
      <c r="C393" s="21"/>
      <c r="D393" s="21"/>
      <c r="E393" s="21"/>
      <c r="I393" s="35"/>
      <c r="BZ393" s="35"/>
    </row>
    <row r="394" spans="1:78" s="8" customFormat="1">
      <c r="A394" s="21"/>
      <c r="B394" s="21"/>
      <c r="C394" s="21"/>
      <c r="D394" s="21"/>
      <c r="E394" s="21"/>
      <c r="I394" s="35"/>
      <c r="BZ394" s="35"/>
    </row>
    <row r="395" spans="1:78" s="8" customFormat="1">
      <c r="A395" s="21"/>
      <c r="B395" s="21"/>
      <c r="C395" s="21"/>
      <c r="D395" s="21"/>
      <c r="E395" s="21"/>
      <c r="I395" s="35"/>
      <c r="BZ395" s="35"/>
    </row>
    <row r="396" spans="1:78" s="8" customFormat="1">
      <c r="A396" s="21"/>
      <c r="B396" s="21"/>
      <c r="C396" s="21"/>
      <c r="D396" s="21"/>
      <c r="E396" s="21"/>
      <c r="I396" s="35"/>
      <c r="BZ396" s="35"/>
    </row>
    <row r="397" spans="1:78" s="8" customFormat="1">
      <c r="A397" s="21"/>
      <c r="B397" s="21"/>
      <c r="C397" s="21"/>
      <c r="D397" s="21"/>
      <c r="E397" s="21"/>
      <c r="I397" s="35"/>
      <c r="BZ397" s="35"/>
    </row>
    <row r="398" spans="1:78" s="8" customFormat="1">
      <c r="A398" s="21"/>
      <c r="B398" s="21"/>
      <c r="C398" s="21"/>
      <c r="D398" s="21"/>
      <c r="E398" s="21"/>
      <c r="I398" s="35"/>
      <c r="BZ398" s="35"/>
    </row>
    <row r="399" spans="1:78" s="8" customFormat="1">
      <c r="A399" s="21"/>
      <c r="B399" s="21"/>
      <c r="C399" s="21"/>
      <c r="D399" s="21"/>
      <c r="E399" s="21"/>
      <c r="I399" s="35"/>
      <c r="BZ399" s="35"/>
    </row>
    <row r="400" spans="1:78" s="8" customFormat="1">
      <c r="A400" s="21"/>
      <c r="B400" s="21"/>
      <c r="C400" s="21"/>
      <c r="D400" s="21"/>
      <c r="E400" s="21"/>
      <c r="I400" s="35"/>
      <c r="BZ400" s="35"/>
    </row>
    <row r="401" spans="1:78" s="8" customFormat="1">
      <c r="A401" s="21"/>
      <c r="B401" s="21"/>
      <c r="C401" s="21"/>
      <c r="D401" s="21"/>
      <c r="E401" s="21"/>
      <c r="I401" s="35"/>
      <c r="BZ401" s="35"/>
    </row>
    <row r="402" spans="1:78" s="8" customFormat="1">
      <c r="A402" s="21"/>
      <c r="B402" s="21"/>
      <c r="C402" s="21"/>
      <c r="D402" s="21"/>
      <c r="E402" s="21"/>
      <c r="I402" s="35"/>
      <c r="BZ402" s="35"/>
    </row>
    <row r="403" spans="1:78" s="8" customFormat="1">
      <c r="A403" s="21"/>
      <c r="B403" s="21"/>
      <c r="C403" s="21"/>
      <c r="D403" s="21"/>
      <c r="E403" s="21"/>
      <c r="I403" s="35"/>
      <c r="BZ403" s="35"/>
    </row>
    <row r="404" spans="1:78" s="8" customFormat="1">
      <c r="A404" s="21"/>
      <c r="B404" s="21"/>
      <c r="C404" s="21"/>
      <c r="D404" s="21"/>
      <c r="E404" s="21"/>
      <c r="I404" s="35"/>
      <c r="BZ404" s="35"/>
    </row>
    <row r="405" spans="1:78" s="8" customFormat="1">
      <c r="A405" s="21"/>
      <c r="B405" s="21"/>
      <c r="C405" s="21"/>
      <c r="D405" s="21"/>
      <c r="E405" s="21"/>
      <c r="I405" s="35"/>
      <c r="BZ405" s="35"/>
    </row>
    <row r="406" spans="1:78" s="8" customFormat="1">
      <c r="A406" s="21"/>
      <c r="B406" s="21"/>
      <c r="C406" s="21"/>
      <c r="D406" s="21"/>
      <c r="E406" s="21"/>
      <c r="I406" s="35"/>
      <c r="BZ406" s="35"/>
    </row>
    <row r="407" spans="1:78" s="8" customFormat="1">
      <c r="A407" s="21"/>
      <c r="B407" s="21"/>
      <c r="C407" s="21"/>
      <c r="D407" s="21"/>
      <c r="E407" s="21"/>
      <c r="I407" s="35"/>
      <c r="BZ407" s="35"/>
    </row>
    <row r="408" spans="1:78" s="8" customFormat="1">
      <c r="A408" s="21"/>
      <c r="B408" s="21"/>
      <c r="C408" s="21"/>
      <c r="D408" s="21"/>
      <c r="E408" s="21"/>
      <c r="I408" s="35"/>
      <c r="BZ408" s="35"/>
    </row>
    <row r="409" spans="1:78" s="8" customFormat="1">
      <c r="A409" s="21"/>
      <c r="B409" s="21"/>
      <c r="C409" s="21"/>
      <c r="D409" s="21"/>
      <c r="E409" s="21"/>
      <c r="I409" s="35"/>
      <c r="BZ409" s="35"/>
    </row>
    <row r="410" spans="1:78" s="8" customFormat="1">
      <c r="A410" s="21"/>
      <c r="B410" s="21"/>
      <c r="C410" s="21"/>
      <c r="D410" s="21"/>
      <c r="E410" s="21"/>
      <c r="I410" s="35"/>
      <c r="BZ410" s="35"/>
    </row>
    <row r="411" spans="1:78" s="8" customFormat="1">
      <c r="A411" s="21"/>
      <c r="B411" s="21"/>
      <c r="C411" s="21"/>
      <c r="D411" s="21"/>
      <c r="E411" s="21"/>
      <c r="I411" s="35"/>
      <c r="BZ411" s="35"/>
    </row>
    <row r="412" spans="1:78" s="8" customFormat="1">
      <c r="A412" s="21"/>
      <c r="B412" s="21"/>
      <c r="C412" s="21"/>
      <c r="D412" s="21"/>
      <c r="E412" s="21"/>
      <c r="I412" s="35"/>
      <c r="BZ412" s="35"/>
    </row>
    <row r="413" spans="1:78" s="8" customFormat="1">
      <c r="A413" s="21"/>
      <c r="B413" s="21"/>
      <c r="C413" s="21"/>
      <c r="D413" s="21"/>
      <c r="E413" s="21"/>
      <c r="I413" s="35"/>
      <c r="BZ413" s="35"/>
    </row>
    <row r="414" spans="1:78" s="8" customFormat="1">
      <c r="A414" s="21"/>
      <c r="B414" s="21"/>
      <c r="C414" s="21"/>
      <c r="D414" s="21"/>
      <c r="E414" s="21"/>
      <c r="I414" s="35"/>
      <c r="BZ414" s="35"/>
    </row>
    <row r="415" spans="1:78" s="8" customFormat="1">
      <c r="A415" s="21"/>
      <c r="B415" s="21"/>
      <c r="C415" s="21"/>
      <c r="D415" s="21"/>
      <c r="E415" s="21"/>
      <c r="I415" s="35"/>
      <c r="BZ415" s="35"/>
    </row>
    <row r="416" spans="1:78" s="8" customFormat="1">
      <c r="A416" s="21"/>
      <c r="B416" s="21"/>
      <c r="C416" s="21"/>
      <c r="D416" s="21"/>
      <c r="E416" s="21"/>
      <c r="I416" s="35"/>
      <c r="BZ416" s="35"/>
    </row>
    <row r="417" spans="1:78" s="8" customFormat="1">
      <c r="A417" s="21"/>
      <c r="B417" s="21"/>
      <c r="C417" s="21"/>
      <c r="D417" s="21"/>
      <c r="E417" s="21"/>
      <c r="I417" s="35"/>
      <c r="BZ417" s="35"/>
    </row>
    <row r="418" spans="1:78" s="8" customFormat="1">
      <c r="A418" s="21"/>
      <c r="B418" s="21"/>
      <c r="C418" s="21"/>
      <c r="D418" s="21"/>
      <c r="E418" s="21"/>
      <c r="I418" s="35"/>
      <c r="BZ418" s="35"/>
    </row>
    <row r="419" spans="1:78" s="47" customFormat="1">
      <c r="A419" s="46"/>
      <c r="B419" s="46"/>
      <c r="C419" s="46"/>
      <c r="D419" s="46"/>
      <c r="E419" s="46"/>
    </row>
    <row r="420" spans="1:78" s="47" customFormat="1">
      <c r="A420" s="46"/>
      <c r="B420" s="46"/>
      <c r="C420" s="46"/>
      <c r="D420" s="46"/>
      <c r="E420" s="46"/>
    </row>
    <row r="421" spans="1:78" s="47" customFormat="1">
      <c r="A421" s="46"/>
      <c r="B421" s="46"/>
      <c r="C421" s="46"/>
      <c r="D421" s="46"/>
      <c r="E421" s="46"/>
    </row>
    <row r="422" spans="1:78" s="47" customFormat="1">
      <c r="A422" s="46"/>
      <c r="B422" s="46"/>
      <c r="C422" s="46"/>
      <c r="D422" s="46"/>
      <c r="E422" s="46"/>
    </row>
    <row r="423" spans="1:78" s="47" customFormat="1">
      <c r="A423" s="46"/>
      <c r="B423" s="46"/>
      <c r="C423" s="46"/>
      <c r="D423" s="46"/>
      <c r="E423" s="46"/>
    </row>
    <row r="424" spans="1:78" s="47" customFormat="1">
      <c r="A424" s="46"/>
      <c r="B424" s="46"/>
      <c r="C424" s="46"/>
      <c r="D424" s="46"/>
      <c r="E424" s="46"/>
    </row>
    <row r="425" spans="1:78" s="47" customFormat="1">
      <c r="A425" s="46"/>
      <c r="B425" s="46"/>
      <c r="C425" s="46"/>
      <c r="D425" s="46"/>
      <c r="E425" s="46"/>
    </row>
    <row r="426" spans="1:78" s="47" customFormat="1">
      <c r="A426" s="46"/>
      <c r="B426" s="46"/>
      <c r="C426" s="46"/>
      <c r="D426" s="46"/>
      <c r="E426" s="46"/>
    </row>
    <row r="427" spans="1:78" s="47" customFormat="1">
      <c r="A427" s="46"/>
      <c r="B427" s="46"/>
      <c r="C427" s="46"/>
      <c r="D427" s="46"/>
      <c r="E427" s="46"/>
    </row>
    <row r="428" spans="1:78" s="47" customFormat="1">
      <c r="A428" s="46"/>
      <c r="B428" s="46"/>
      <c r="C428" s="46"/>
      <c r="D428" s="46"/>
      <c r="E428" s="46"/>
    </row>
    <row r="429" spans="1:78" s="47" customFormat="1">
      <c r="A429" s="46"/>
      <c r="B429" s="46"/>
      <c r="C429" s="46"/>
      <c r="D429" s="46"/>
      <c r="E429" s="46"/>
    </row>
    <row r="430" spans="1:78" s="47" customFormat="1">
      <c r="A430" s="46"/>
      <c r="B430" s="46"/>
      <c r="C430" s="46"/>
      <c r="D430" s="46"/>
      <c r="E430" s="46"/>
    </row>
    <row r="431" spans="1:78" s="47" customFormat="1">
      <c r="A431" s="46"/>
      <c r="B431" s="46"/>
      <c r="C431" s="46"/>
      <c r="D431" s="46"/>
      <c r="E431" s="46"/>
    </row>
    <row r="432" spans="1:78" s="47" customFormat="1">
      <c r="A432" s="46"/>
      <c r="B432" s="46"/>
      <c r="C432" s="46"/>
      <c r="D432" s="46"/>
      <c r="E432" s="46"/>
    </row>
    <row r="433" spans="1:127" s="47" customFormat="1">
      <c r="A433" s="46"/>
      <c r="B433" s="46"/>
      <c r="C433" s="46"/>
      <c r="D433" s="46"/>
      <c r="E433" s="46"/>
    </row>
    <row r="434" spans="1:127" s="47" customFormat="1">
      <c r="A434" s="46"/>
      <c r="B434" s="46"/>
      <c r="C434" s="46"/>
      <c r="D434" s="46"/>
      <c r="E434" s="46"/>
    </row>
    <row r="436" spans="1:127">
      <c r="AP436" s="15"/>
      <c r="AQ436" s="3"/>
      <c r="AR436" s="3"/>
      <c r="AS436" s="3"/>
      <c r="AT436" s="3"/>
      <c r="AU436" s="15"/>
      <c r="AV436" s="3"/>
      <c r="AW436" s="3"/>
      <c r="AX436" s="3"/>
      <c r="AY436" s="3"/>
      <c r="AZ436" s="15"/>
      <c r="BA436" s="3"/>
      <c r="BB436" s="3"/>
      <c r="BC436" s="3"/>
      <c r="BD436" s="3"/>
      <c r="BE436" s="15"/>
      <c r="BF436" s="3"/>
      <c r="BG436" s="3"/>
      <c r="BH436" s="3"/>
      <c r="BI436" s="3"/>
      <c r="BJ436" s="15"/>
      <c r="BK436" s="3"/>
      <c r="BL436" s="3"/>
      <c r="BM436" s="3"/>
      <c r="BN436" s="3"/>
      <c r="BO436" s="15"/>
      <c r="BP436" s="3"/>
      <c r="BT436" s="15"/>
      <c r="BY436" s="15"/>
      <c r="BZ436" s="3"/>
      <c r="CA436" s="3"/>
      <c r="CC436" s="3"/>
      <c r="CD436" s="15"/>
      <c r="CE436" s="3"/>
      <c r="CF436" s="3"/>
      <c r="CG436" s="3"/>
      <c r="CH436" s="3"/>
      <c r="CI436" s="15"/>
      <c r="CJ436" s="3"/>
      <c r="CK436" s="3"/>
      <c r="CL436" s="3"/>
      <c r="CM436" s="3"/>
      <c r="CN436" s="15"/>
      <c r="CO436" s="3"/>
      <c r="CP436" s="3"/>
      <c r="CQ436" s="3"/>
      <c r="CR436" s="3"/>
      <c r="CS436" s="15"/>
      <c r="CT436" s="3"/>
      <c r="CU436" s="3"/>
      <c r="CV436" s="3"/>
      <c r="CW436" s="3"/>
      <c r="CX436" s="15"/>
      <c r="CY436" s="3"/>
      <c r="CZ436" s="3"/>
      <c r="DA436" s="3"/>
      <c r="DB436" s="3"/>
      <c r="DC436" s="15"/>
      <c r="DD436" s="3"/>
      <c r="DE436" s="3"/>
      <c r="DF436" s="3"/>
      <c r="DG436" s="3"/>
      <c r="DH436" s="15"/>
      <c r="DI436" s="3"/>
      <c r="DJ436" s="3"/>
      <c r="DK436" s="3"/>
      <c r="DL436" s="3"/>
      <c r="DM436" s="15"/>
      <c r="DN436" s="3"/>
      <c r="DO436" s="3"/>
      <c r="DP436" s="3"/>
      <c r="DQ436" s="3"/>
      <c r="DR436" s="15"/>
      <c r="DS436" s="3"/>
      <c r="DT436" s="3"/>
      <c r="DV436" s="3"/>
      <c r="DW436" s="15"/>
    </row>
    <row r="437" spans="1:127">
      <c r="D437" s="22"/>
      <c r="AQ437" s="4"/>
      <c r="AR437" s="4"/>
      <c r="AS437" s="4"/>
      <c r="AT437" s="4"/>
      <c r="AV437" s="4"/>
      <c r="AW437" s="4"/>
      <c r="AX437" s="4"/>
      <c r="AY437" s="4"/>
      <c r="BA437" s="4"/>
      <c r="BB437" s="4"/>
      <c r="BC437" s="4"/>
      <c r="BD437" s="4"/>
      <c r="BF437" s="4"/>
      <c r="BG437" s="4"/>
      <c r="BH437" s="4"/>
      <c r="BI437" s="4"/>
      <c r="BK437" s="4"/>
      <c r="BL437" s="4"/>
      <c r="BM437" s="4"/>
      <c r="BN437" s="4"/>
      <c r="BP437" s="4"/>
      <c r="BQ437" s="4"/>
      <c r="BR437" s="4"/>
      <c r="BS437" s="4"/>
      <c r="BU437" s="4"/>
      <c r="BV437" s="4"/>
      <c r="BW437" s="4"/>
      <c r="BX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</row>
    <row r="438" spans="1:127">
      <c r="AR438" s="3"/>
      <c r="AS438" s="3"/>
      <c r="AT438" s="3"/>
      <c r="AW438" s="3"/>
      <c r="AX438" s="3"/>
      <c r="AY438" s="3"/>
      <c r="BB438" s="3"/>
      <c r="BC438" s="3"/>
      <c r="BD438" s="3"/>
      <c r="BG438" s="3"/>
      <c r="BH438" s="3"/>
      <c r="BI438" s="3"/>
      <c r="BL438" s="3"/>
      <c r="BM438" s="3"/>
      <c r="BN438" s="3"/>
      <c r="BZ438" s="3"/>
      <c r="CA438" s="3"/>
      <c r="DU438" s="2"/>
    </row>
    <row r="439" spans="1:127">
      <c r="AP439" s="15"/>
      <c r="AQ439" s="3"/>
      <c r="AR439" s="3"/>
      <c r="AS439" s="3"/>
      <c r="AT439" s="3"/>
      <c r="AU439" s="15"/>
      <c r="AV439" s="3"/>
      <c r="AW439" s="3"/>
      <c r="AX439" s="3"/>
      <c r="AY439" s="3"/>
      <c r="AZ439" s="15"/>
      <c r="BA439" s="3"/>
      <c r="BB439" s="3"/>
      <c r="BC439" s="3"/>
      <c r="BD439" s="3"/>
      <c r="BE439" s="15"/>
      <c r="BF439" s="3"/>
      <c r="BG439" s="3"/>
      <c r="BH439" s="3"/>
      <c r="BI439" s="3"/>
      <c r="BJ439" s="15"/>
      <c r="BK439" s="3"/>
      <c r="BL439" s="3"/>
      <c r="BM439" s="3"/>
      <c r="BN439" s="3"/>
      <c r="BO439" s="15"/>
      <c r="BP439" s="3"/>
      <c r="BT439" s="15"/>
      <c r="BY439" s="15"/>
      <c r="BZ439" s="3"/>
      <c r="CA439" s="3"/>
      <c r="CC439" s="47"/>
      <c r="CD439" s="47"/>
      <c r="CE439" s="47"/>
      <c r="CF439" s="47"/>
      <c r="CG439" s="47"/>
      <c r="CH439" s="47"/>
      <c r="CI439" s="47"/>
      <c r="CJ439" s="47"/>
      <c r="CK439" s="47"/>
      <c r="CL439" s="47"/>
      <c r="CM439" s="47"/>
      <c r="CN439" s="47"/>
      <c r="CO439" s="3"/>
      <c r="CP439" s="3"/>
      <c r="CQ439" s="3"/>
      <c r="CR439" s="3"/>
      <c r="CS439" s="15"/>
      <c r="CT439" s="3"/>
      <c r="CU439" s="3"/>
      <c r="CV439" s="3"/>
      <c r="CW439" s="3"/>
      <c r="CX439" s="15"/>
      <c r="CY439" s="3"/>
      <c r="CZ439" s="3"/>
      <c r="DA439" s="3"/>
      <c r="DB439" s="3"/>
      <c r="DC439" s="15"/>
      <c r="DD439" s="3"/>
      <c r="DE439" s="3"/>
      <c r="DF439" s="3"/>
      <c r="DG439" s="3"/>
      <c r="DH439" s="15"/>
      <c r="DI439" s="3"/>
      <c r="DJ439" s="3"/>
      <c r="DK439" s="3"/>
      <c r="DL439" s="3"/>
      <c r="DM439" s="15"/>
      <c r="DN439" s="3"/>
      <c r="DO439" s="3"/>
      <c r="DP439" s="3"/>
      <c r="DQ439" s="3"/>
      <c r="DR439" s="15"/>
      <c r="DS439" s="3"/>
      <c r="DT439" s="3"/>
      <c r="DV439" s="3"/>
      <c r="DW439" s="15"/>
    </row>
    <row r="440" spans="1:127">
      <c r="AP440" s="15"/>
      <c r="AQ440" s="3"/>
      <c r="AR440" s="3"/>
      <c r="AS440" s="3"/>
      <c r="AT440" s="3"/>
      <c r="AU440" s="15"/>
      <c r="AV440" s="3"/>
      <c r="AW440" s="3"/>
      <c r="AX440" s="3"/>
      <c r="AY440" s="3"/>
      <c r="AZ440" s="15"/>
      <c r="BA440" s="3"/>
      <c r="BB440" s="3"/>
      <c r="BC440" s="3"/>
      <c r="BD440" s="3"/>
      <c r="BE440" s="15"/>
      <c r="BF440" s="3"/>
      <c r="BG440" s="3"/>
      <c r="BH440" s="3"/>
      <c r="BI440" s="3"/>
      <c r="BJ440" s="15"/>
      <c r="BK440" s="3"/>
      <c r="BL440" s="3"/>
      <c r="BM440" s="3"/>
      <c r="BN440" s="3"/>
      <c r="BO440" s="15"/>
      <c r="BP440" s="3"/>
      <c r="BT440" s="15"/>
      <c r="BY440" s="15"/>
      <c r="BZ440" s="3"/>
      <c r="CA440" s="3"/>
      <c r="CC440" s="3"/>
      <c r="CD440" s="15"/>
      <c r="CE440" s="3"/>
      <c r="CF440" s="3"/>
      <c r="CG440" s="3"/>
      <c r="CH440" s="3"/>
      <c r="CI440" s="15"/>
      <c r="CJ440" s="3"/>
      <c r="CK440" s="3"/>
      <c r="CL440" s="3"/>
      <c r="CM440" s="3"/>
      <c r="CN440" s="15"/>
      <c r="CO440" s="3"/>
      <c r="CP440" s="3"/>
      <c r="CQ440" s="3"/>
      <c r="CR440" s="3"/>
      <c r="CS440" s="15"/>
      <c r="CT440" s="3"/>
      <c r="CU440" s="3"/>
      <c r="CV440" s="3"/>
      <c r="CW440" s="3"/>
      <c r="CX440" s="15"/>
      <c r="CY440" s="3"/>
      <c r="CZ440" s="3"/>
      <c r="DA440" s="3"/>
      <c r="DB440" s="3"/>
      <c r="DC440" s="15"/>
      <c r="DD440" s="3"/>
      <c r="DE440" s="3"/>
      <c r="DF440" s="3"/>
      <c r="DG440" s="3"/>
      <c r="DH440" s="15"/>
      <c r="DI440" s="3"/>
      <c r="DJ440" s="3"/>
      <c r="DK440" s="3"/>
      <c r="DL440" s="3"/>
      <c r="DM440" s="15"/>
      <c r="DN440" s="3"/>
      <c r="DO440" s="3"/>
      <c r="DP440" s="3"/>
      <c r="DQ440" s="3"/>
      <c r="DR440" s="15"/>
      <c r="DS440" s="3"/>
      <c r="DT440" s="3"/>
      <c r="DV440" s="3"/>
      <c r="DW440" s="15"/>
    </row>
    <row r="441" spans="1:127">
      <c r="AP441" s="15"/>
      <c r="AQ441" s="3"/>
      <c r="AR441" s="3"/>
      <c r="AS441" s="3"/>
      <c r="AT441" s="3"/>
      <c r="AU441" s="15"/>
      <c r="AV441" s="3"/>
      <c r="AW441" s="3"/>
      <c r="AX441" s="3"/>
      <c r="AY441" s="3"/>
      <c r="AZ441" s="15"/>
      <c r="BA441" s="3"/>
      <c r="BB441" s="3"/>
      <c r="BC441" s="3"/>
      <c r="BD441" s="3"/>
      <c r="BE441" s="15"/>
      <c r="BF441" s="3"/>
      <c r="BG441" s="3"/>
      <c r="BH441" s="3"/>
      <c r="BI441" s="3"/>
      <c r="BJ441" s="15"/>
      <c r="BK441" s="3"/>
      <c r="BL441" s="3"/>
      <c r="BM441" s="3"/>
      <c r="BN441" s="3"/>
      <c r="BO441" s="15"/>
      <c r="BP441" s="3"/>
      <c r="BT441" s="15"/>
      <c r="BY441" s="15"/>
      <c r="BZ441" s="3"/>
      <c r="CA441" s="3"/>
      <c r="CC441" s="3"/>
      <c r="CD441" s="15"/>
      <c r="CE441" s="3"/>
      <c r="CF441" s="3"/>
      <c r="CG441" s="3"/>
      <c r="CH441" s="3"/>
      <c r="CI441" s="15"/>
      <c r="CJ441" s="3"/>
      <c r="CK441" s="3"/>
      <c r="CL441" s="3"/>
      <c r="CM441" s="3"/>
      <c r="CN441" s="15"/>
      <c r="CO441" s="3"/>
      <c r="CP441" s="3"/>
      <c r="CQ441" s="3"/>
      <c r="CR441" s="3"/>
      <c r="CS441" s="15"/>
      <c r="CT441" s="3"/>
      <c r="CU441" s="3"/>
      <c r="CV441" s="3"/>
      <c r="CW441" s="3"/>
      <c r="CX441" s="15"/>
      <c r="CY441" s="3"/>
      <c r="CZ441" s="3"/>
      <c r="DA441" s="3"/>
      <c r="DB441" s="3"/>
      <c r="DC441" s="15"/>
      <c r="DD441" s="3"/>
      <c r="DE441" s="3"/>
      <c r="DF441" s="3"/>
      <c r="DG441" s="3"/>
      <c r="DH441" s="15"/>
      <c r="DI441" s="3"/>
      <c r="DJ441" s="3"/>
      <c r="DK441" s="3"/>
      <c r="DL441" s="3"/>
      <c r="DM441" s="15"/>
      <c r="DN441" s="3"/>
      <c r="DO441" s="3"/>
      <c r="DP441" s="3"/>
      <c r="DQ441" s="3"/>
      <c r="DR441" s="15"/>
      <c r="DS441" s="3"/>
      <c r="DT441" s="3"/>
      <c r="DV441" s="3"/>
      <c r="DW441" s="15"/>
    </row>
    <row r="442" spans="1:127">
      <c r="AR442" s="3"/>
      <c r="AS442" s="3"/>
      <c r="AT442" s="3"/>
      <c r="AW442" s="3"/>
      <c r="AX442" s="3"/>
      <c r="AY442" s="3"/>
      <c r="BB442" s="3"/>
      <c r="BC442" s="3"/>
      <c r="BD442" s="3"/>
      <c r="BG442" s="3"/>
      <c r="BH442" s="3"/>
      <c r="BI442" s="3"/>
      <c r="BL442" s="3"/>
      <c r="BM442" s="3"/>
      <c r="BN442" s="3"/>
      <c r="BU442" s="4"/>
      <c r="BV442" s="4"/>
      <c r="BW442" s="4"/>
      <c r="BX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7"/>
      <c r="CP442" s="47"/>
      <c r="CQ442" s="47"/>
      <c r="CR442" s="47"/>
      <c r="CS442" s="47"/>
      <c r="CT442" s="47"/>
      <c r="CU442" s="47"/>
      <c r="CV442" s="47"/>
      <c r="CW442" s="47"/>
      <c r="CX442" s="47"/>
      <c r="CY442" s="47"/>
      <c r="CZ442" s="47"/>
      <c r="DA442" s="47"/>
      <c r="DB442" s="47"/>
      <c r="DC442" s="47"/>
      <c r="DD442" s="47"/>
      <c r="DE442" s="47"/>
      <c r="DF442" s="47"/>
      <c r="DG442" s="47"/>
      <c r="DH442" s="47"/>
      <c r="DI442" s="47"/>
      <c r="DJ442" s="47"/>
      <c r="DK442" s="47"/>
      <c r="DL442" s="47"/>
      <c r="DM442" s="47"/>
      <c r="DN442" s="47"/>
      <c r="DO442" s="47"/>
      <c r="DP442" s="47"/>
      <c r="DQ442" s="47"/>
      <c r="DR442" s="47"/>
      <c r="DS442" s="47"/>
      <c r="DT442" s="47"/>
      <c r="DU442" s="47"/>
      <c r="DV442" s="47"/>
      <c r="DW442" s="47"/>
    </row>
    <row r="443" spans="1:127">
      <c r="AR443" s="3"/>
      <c r="AS443" s="3"/>
      <c r="AT443" s="3"/>
      <c r="AW443" s="3"/>
      <c r="AX443" s="3"/>
      <c r="AY443" s="3"/>
      <c r="BB443" s="3"/>
      <c r="BC443" s="3"/>
      <c r="BD443" s="3"/>
      <c r="BG443" s="3"/>
      <c r="BH443" s="3"/>
      <c r="BI443" s="3"/>
      <c r="BL443" s="3"/>
      <c r="BM443" s="3"/>
      <c r="BN443" s="3"/>
      <c r="BZ443" s="3"/>
      <c r="CA443" s="3"/>
      <c r="DU443" s="2"/>
    </row>
    <row r="444" spans="1:127">
      <c r="AP444" s="15"/>
      <c r="AQ444" s="3"/>
      <c r="AR444" s="3"/>
      <c r="AS444" s="3"/>
      <c r="AT444" s="3"/>
      <c r="AU444" s="15"/>
      <c r="AV444" s="3"/>
      <c r="AW444" s="3"/>
      <c r="AX444" s="3"/>
      <c r="AY444" s="3"/>
      <c r="AZ444" s="15"/>
      <c r="BA444" s="3"/>
      <c r="BB444" s="3"/>
      <c r="BC444" s="3"/>
      <c r="BD444" s="3"/>
      <c r="BE444" s="15"/>
      <c r="BF444" s="3"/>
      <c r="BG444" s="3"/>
      <c r="BH444" s="3"/>
      <c r="BI444" s="3"/>
      <c r="BJ444" s="15"/>
      <c r="BK444" s="3"/>
      <c r="BL444" s="3"/>
      <c r="BM444" s="3"/>
      <c r="BN444" s="3"/>
      <c r="BO444" s="15"/>
      <c r="BP444" s="3"/>
      <c r="BT444" s="15"/>
      <c r="BY444" s="15"/>
      <c r="BZ444" s="3"/>
      <c r="CA444" s="3"/>
      <c r="CC444" s="3"/>
      <c r="CD444" s="15"/>
      <c r="CE444" s="3"/>
      <c r="CF444" s="3"/>
      <c r="CG444" s="3"/>
      <c r="CH444" s="3"/>
      <c r="CI444" s="15"/>
      <c r="CJ444" s="3"/>
      <c r="CK444" s="3"/>
      <c r="CL444" s="3"/>
      <c r="CM444" s="3"/>
      <c r="CN444" s="15"/>
      <c r="CO444" s="3"/>
      <c r="CP444" s="3"/>
      <c r="CQ444" s="3"/>
      <c r="CR444" s="3"/>
      <c r="CS444" s="15"/>
      <c r="CT444" s="3"/>
      <c r="CU444" s="3"/>
      <c r="CV444" s="3"/>
      <c r="CW444" s="3"/>
      <c r="CX444" s="15"/>
      <c r="CY444" s="3"/>
      <c r="CZ444" s="3"/>
      <c r="DA444" s="3"/>
      <c r="DB444" s="3"/>
      <c r="DC444" s="15"/>
      <c r="DD444" s="3"/>
      <c r="DE444" s="3"/>
      <c r="DF444" s="3"/>
      <c r="DG444" s="3"/>
      <c r="DH444" s="15"/>
      <c r="DI444" s="3"/>
      <c r="DJ444" s="3"/>
      <c r="DK444" s="3"/>
      <c r="DL444" s="3"/>
      <c r="DM444" s="15"/>
      <c r="DN444" s="3"/>
      <c r="DO444" s="3"/>
      <c r="DP444" s="3"/>
      <c r="DQ444" s="3"/>
      <c r="DR444" s="15"/>
      <c r="DS444" s="3"/>
      <c r="DT444" s="3"/>
      <c r="DV444" s="3"/>
      <c r="DW444" s="15"/>
    </row>
    <row r="445" spans="1:127">
      <c r="AP445" s="15"/>
      <c r="AQ445" s="3"/>
      <c r="AR445" s="3"/>
      <c r="AS445" s="3"/>
      <c r="AT445" s="3"/>
      <c r="AU445" s="15"/>
      <c r="AV445" s="3"/>
      <c r="AW445" s="3"/>
      <c r="AX445" s="3"/>
      <c r="AY445" s="3"/>
      <c r="AZ445" s="15"/>
      <c r="BA445" s="3"/>
      <c r="BB445" s="3"/>
      <c r="BC445" s="3"/>
      <c r="BD445" s="3"/>
      <c r="BE445" s="15"/>
      <c r="BF445" s="3"/>
      <c r="BG445" s="3"/>
      <c r="BH445" s="3"/>
      <c r="BI445" s="3"/>
      <c r="BJ445" s="15"/>
      <c r="BK445" s="3"/>
      <c r="BL445" s="3"/>
      <c r="BM445" s="3"/>
      <c r="BN445" s="3"/>
      <c r="BO445" s="15"/>
      <c r="BP445" s="3"/>
      <c r="BT445" s="15"/>
      <c r="BY445" s="15"/>
      <c r="BZ445" s="3"/>
      <c r="CA445" s="3"/>
      <c r="CC445" s="47"/>
      <c r="CD445" s="47"/>
      <c r="CE445" s="47"/>
      <c r="CF445" s="47"/>
      <c r="CG445" s="47"/>
      <c r="CH445" s="47"/>
      <c r="CI445" s="47"/>
      <c r="CJ445" s="47"/>
      <c r="CK445" s="47"/>
      <c r="CL445" s="47"/>
      <c r="CM445" s="47"/>
      <c r="CN445" s="47"/>
      <c r="CO445" s="3"/>
      <c r="CP445" s="3"/>
      <c r="CQ445" s="3"/>
      <c r="CR445" s="3"/>
      <c r="CS445" s="15"/>
      <c r="CT445" s="3"/>
      <c r="CU445" s="3"/>
      <c r="CV445" s="3"/>
      <c r="CW445" s="3"/>
      <c r="CX445" s="15"/>
      <c r="CY445" s="3"/>
      <c r="CZ445" s="3"/>
      <c r="DA445" s="3"/>
      <c r="DB445" s="3"/>
      <c r="DC445" s="15"/>
      <c r="DD445" s="3"/>
      <c r="DE445" s="3"/>
      <c r="DF445" s="3"/>
      <c r="DG445" s="3"/>
      <c r="DH445" s="15"/>
      <c r="DI445" s="3"/>
      <c r="DJ445" s="3"/>
      <c r="DK445" s="3"/>
      <c r="DL445" s="3"/>
      <c r="DM445" s="15"/>
      <c r="DN445" s="3"/>
      <c r="DO445" s="3"/>
      <c r="DP445" s="3"/>
      <c r="DQ445" s="3"/>
      <c r="DR445" s="15"/>
      <c r="DS445" s="3"/>
      <c r="DT445" s="3"/>
      <c r="DV445" s="3"/>
      <c r="DW445" s="15"/>
    </row>
    <row r="446" spans="1:127">
      <c r="AP446" s="15"/>
      <c r="AQ446" s="3"/>
      <c r="AR446" s="3"/>
      <c r="AS446" s="3"/>
      <c r="AT446" s="3"/>
      <c r="AU446" s="15"/>
      <c r="AV446" s="3"/>
      <c r="AW446" s="3"/>
      <c r="AX446" s="3"/>
      <c r="AY446" s="3"/>
      <c r="AZ446" s="15"/>
      <c r="BA446" s="3"/>
      <c r="BB446" s="3"/>
      <c r="BC446" s="3"/>
      <c r="BD446" s="3"/>
      <c r="BE446" s="15"/>
      <c r="BF446" s="3"/>
      <c r="BG446" s="3"/>
      <c r="BH446" s="3"/>
      <c r="BI446" s="3"/>
      <c r="BJ446" s="15"/>
      <c r="BK446" s="3"/>
      <c r="BL446" s="3"/>
      <c r="BM446" s="3"/>
      <c r="BN446" s="3"/>
      <c r="BO446" s="15"/>
      <c r="BP446" s="3"/>
      <c r="BT446" s="15"/>
      <c r="BY446" s="15"/>
      <c r="BZ446" s="3"/>
      <c r="CA446" s="3"/>
      <c r="CC446" s="3"/>
      <c r="CD446" s="15"/>
      <c r="CE446" s="3"/>
      <c r="CF446" s="3"/>
      <c r="CG446" s="3"/>
      <c r="CH446" s="3"/>
      <c r="CI446" s="15"/>
      <c r="CJ446" s="3"/>
      <c r="CK446" s="3"/>
      <c r="CL446" s="3"/>
      <c r="CM446" s="3"/>
      <c r="CN446" s="15"/>
      <c r="CO446" s="3"/>
      <c r="CP446" s="3"/>
      <c r="CQ446" s="3"/>
      <c r="CR446" s="3"/>
      <c r="CS446" s="15"/>
      <c r="CT446" s="3"/>
      <c r="CU446" s="3"/>
      <c r="CV446" s="3"/>
      <c r="CW446" s="3"/>
      <c r="CX446" s="15"/>
      <c r="CY446" s="3"/>
      <c r="CZ446" s="3"/>
      <c r="DA446" s="3"/>
      <c r="DB446" s="3"/>
      <c r="DC446" s="15"/>
      <c r="DD446" s="3"/>
      <c r="DE446" s="3"/>
      <c r="DF446" s="3"/>
      <c r="DG446" s="3"/>
      <c r="DH446" s="15"/>
      <c r="DI446" s="3"/>
      <c r="DJ446" s="3"/>
      <c r="DK446" s="3"/>
      <c r="DL446" s="3"/>
      <c r="DM446" s="15"/>
      <c r="DN446" s="3"/>
      <c r="DO446" s="3"/>
      <c r="DP446" s="3"/>
      <c r="DQ446" s="3"/>
      <c r="DR446" s="15"/>
      <c r="DS446" s="3"/>
      <c r="DT446" s="3"/>
      <c r="DV446" s="3"/>
      <c r="DW446" s="15"/>
    </row>
    <row r="447" spans="1:127">
      <c r="BP447" s="3"/>
      <c r="BT447" s="15"/>
      <c r="BY447" s="15"/>
      <c r="BZ447" s="3"/>
      <c r="CA447" s="3"/>
      <c r="DU447" s="2"/>
    </row>
    <row r="448" spans="1:127">
      <c r="BT448" s="15"/>
      <c r="BY448" s="15"/>
      <c r="BZ448" s="3"/>
      <c r="CA448" s="3"/>
      <c r="DU448" s="2"/>
    </row>
    <row r="449" spans="70:127">
      <c r="BR449" s="4"/>
      <c r="BS449" s="4"/>
      <c r="BT449" s="15"/>
      <c r="BU449" s="4"/>
      <c r="BV449" s="4"/>
      <c r="BW449" s="4"/>
      <c r="BX449" s="4"/>
      <c r="BY449" s="15"/>
      <c r="BZ449" s="4"/>
      <c r="CA449" s="4"/>
      <c r="CB449" s="4"/>
      <c r="CC449" s="47"/>
      <c r="CD449" s="47"/>
      <c r="CE449" s="47"/>
      <c r="CF449" s="47"/>
      <c r="CG449" s="47"/>
      <c r="CH449" s="47"/>
      <c r="CI449" s="47"/>
      <c r="CJ449" s="47"/>
      <c r="CK449" s="47"/>
      <c r="CL449" s="47"/>
      <c r="CM449" s="47"/>
      <c r="CN449" s="47"/>
      <c r="CO449" s="47"/>
      <c r="CP449" s="47"/>
      <c r="CQ449" s="47"/>
      <c r="CR449" s="47"/>
      <c r="CS449" s="47"/>
      <c r="CT449" s="47"/>
      <c r="CU449" s="47"/>
      <c r="CV449" s="47"/>
      <c r="CW449" s="47"/>
      <c r="CX449" s="47"/>
      <c r="CY449" s="47"/>
      <c r="CZ449" s="47"/>
      <c r="DA449" s="47"/>
      <c r="DB449" s="47"/>
      <c r="DC449" s="47"/>
      <c r="DD449" s="47"/>
      <c r="DE449" s="47"/>
      <c r="DF449" s="47"/>
      <c r="DG449" s="47"/>
      <c r="DH449" s="47"/>
      <c r="DI449" s="47"/>
      <c r="DJ449" s="47"/>
      <c r="DK449" s="47"/>
      <c r="DL449" s="47"/>
      <c r="DM449" s="47"/>
      <c r="DN449" s="47"/>
      <c r="DO449" s="47"/>
      <c r="DP449" s="47"/>
      <c r="DQ449" s="47"/>
      <c r="DR449" s="47"/>
      <c r="DS449" s="47"/>
      <c r="DT449" s="47"/>
      <c r="DU449" s="47"/>
      <c r="DV449" s="47"/>
      <c r="DW449" s="47"/>
    </row>
    <row r="547" spans="1:127">
      <c r="BQ547" s="2"/>
      <c r="BR547" s="2"/>
      <c r="BS547" s="2"/>
      <c r="BU547" s="2"/>
      <c r="BV547" s="2"/>
      <c r="BW547" s="2"/>
      <c r="BX547" s="2"/>
      <c r="BZ547" s="2"/>
      <c r="CB547" s="2"/>
    </row>
    <row r="548" spans="1:127">
      <c r="AZ548" s="15"/>
      <c r="BA548" s="3"/>
      <c r="BB548" s="3"/>
      <c r="BC548" s="3"/>
      <c r="BD548" s="3"/>
      <c r="BE548" s="15"/>
      <c r="BF548" s="3"/>
      <c r="BG548" s="3"/>
      <c r="BH548" s="3"/>
      <c r="BI548" s="3"/>
      <c r="BJ548" s="15"/>
      <c r="BK548" s="3"/>
      <c r="BL548" s="3"/>
      <c r="BM548" s="3"/>
      <c r="BN548" s="3"/>
      <c r="BO548" s="15"/>
      <c r="BP548" s="3"/>
      <c r="BT548" s="15"/>
      <c r="BY548" s="15"/>
      <c r="BZ548" s="3"/>
      <c r="CA548" s="3"/>
      <c r="CC548" s="47"/>
      <c r="CD548" s="15"/>
      <c r="CE548" s="47"/>
      <c r="CF548" s="47"/>
      <c r="CG548" s="47"/>
      <c r="CH548" s="47"/>
      <c r="CI548" s="15"/>
      <c r="CJ548" s="47"/>
      <c r="CK548" s="47"/>
      <c r="CL548" s="47"/>
      <c r="CM548" s="47"/>
      <c r="CN548" s="15"/>
      <c r="CO548" s="47"/>
      <c r="CP548" s="47"/>
      <c r="CQ548" s="47"/>
      <c r="CR548" s="47"/>
      <c r="CS548" s="15"/>
      <c r="CT548" s="47"/>
      <c r="CU548" s="47"/>
      <c r="CV548" s="47"/>
      <c r="CW548" s="47"/>
      <c r="CX548" s="15"/>
      <c r="CY548" s="47"/>
      <c r="CZ548" s="47"/>
      <c r="DA548" s="47"/>
      <c r="DB548" s="47"/>
      <c r="DC548" s="15"/>
      <c r="DD548" s="47"/>
      <c r="DE548" s="47"/>
      <c r="DF548" s="47"/>
      <c r="DG548" s="47"/>
      <c r="DH548" s="15"/>
      <c r="DI548" s="47"/>
      <c r="DJ548" s="47"/>
      <c r="DK548" s="47"/>
      <c r="DL548" s="47"/>
      <c r="DM548" s="15"/>
      <c r="DN548" s="47"/>
      <c r="DO548" s="47"/>
      <c r="DP548" s="47"/>
      <c r="DQ548" s="47"/>
      <c r="DR548" s="15"/>
      <c r="DS548" s="47"/>
      <c r="DT548" s="47"/>
      <c r="DU548" s="47"/>
      <c r="DV548" s="47"/>
      <c r="DW548" s="15"/>
    </row>
    <row r="549" spans="1:127">
      <c r="AZ549" s="15"/>
      <c r="BA549" s="3"/>
      <c r="BB549" s="3"/>
      <c r="BC549" s="3"/>
      <c r="BD549" s="3"/>
      <c r="BE549" s="15"/>
      <c r="BF549" s="3"/>
      <c r="BG549" s="3"/>
      <c r="BH549" s="3"/>
      <c r="BI549" s="3"/>
      <c r="BJ549" s="15"/>
      <c r="BK549" s="3"/>
      <c r="BL549" s="3"/>
      <c r="BM549" s="3"/>
      <c r="BN549" s="3"/>
      <c r="BO549" s="15"/>
      <c r="BP549" s="3"/>
      <c r="BT549" s="15"/>
      <c r="BY549" s="15"/>
      <c r="BZ549" s="3"/>
      <c r="CA549" s="3"/>
    </row>
    <row r="550" spans="1:127">
      <c r="AZ550" s="15"/>
      <c r="BA550" s="3"/>
      <c r="BB550" s="3"/>
      <c r="BC550" s="3"/>
      <c r="BD550" s="3"/>
      <c r="BE550" s="15"/>
      <c r="BF550" s="3"/>
      <c r="BG550" s="3"/>
      <c r="BH550" s="3"/>
      <c r="BI550" s="3"/>
      <c r="BJ550" s="15"/>
      <c r="BK550" s="3"/>
      <c r="BL550" s="3"/>
      <c r="BM550" s="3"/>
      <c r="BN550" s="3"/>
      <c r="BO550" s="15"/>
      <c r="BP550" s="3"/>
      <c r="BT550" s="15"/>
      <c r="BY550" s="15"/>
      <c r="BZ550" s="3"/>
      <c r="CA550" s="3"/>
      <c r="CC550" s="3"/>
      <c r="CD550" s="47"/>
      <c r="CE550" s="3"/>
      <c r="CF550" s="3"/>
      <c r="CG550" s="3"/>
      <c r="CH550" s="3"/>
      <c r="CI550" s="47"/>
      <c r="CJ550" s="3"/>
      <c r="CK550" s="3"/>
      <c r="CL550" s="3"/>
      <c r="CM550" s="3"/>
      <c r="CN550" s="47"/>
      <c r="CO550" s="3"/>
      <c r="CP550" s="3"/>
      <c r="CQ550" s="3"/>
      <c r="CR550" s="3"/>
      <c r="CS550" s="47"/>
      <c r="CT550" s="3"/>
      <c r="CU550" s="3"/>
      <c r="CV550" s="3"/>
      <c r="CW550" s="3"/>
      <c r="CX550" s="47"/>
      <c r="CY550" s="3"/>
      <c r="CZ550" s="3"/>
      <c r="DA550" s="3"/>
      <c r="DB550" s="3"/>
      <c r="DC550" s="47"/>
      <c r="DD550" s="3"/>
      <c r="DE550" s="3"/>
      <c r="DF550" s="3"/>
      <c r="DG550" s="3"/>
      <c r="DH550" s="47"/>
      <c r="DI550" s="3"/>
      <c r="DJ550" s="3"/>
      <c r="DK550" s="3"/>
      <c r="DL550" s="3"/>
      <c r="DM550" s="47"/>
      <c r="DN550" s="3"/>
      <c r="DO550" s="3"/>
      <c r="DP550" s="3"/>
      <c r="DQ550" s="3"/>
      <c r="DR550" s="47"/>
      <c r="DS550" s="3"/>
      <c r="DT550" s="3"/>
      <c r="DV550" s="3"/>
      <c r="DW550" s="47"/>
    </row>
    <row r="551" spans="1:127">
      <c r="A551" s="21"/>
      <c r="AZ551" s="15"/>
      <c r="BA551" s="3"/>
      <c r="BB551" s="3"/>
      <c r="BC551" s="3"/>
      <c r="BD551" s="3"/>
      <c r="BE551" s="15"/>
      <c r="BF551" s="3"/>
      <c r="BG551" s="3"/>
      <c r="BH551" s="3"/>
      <c r="BI551" s="3"/>
      <c r="BJ551" s="15"/>
      <c r="BK551" s="3"/>
      <c r="BL551" s="3"/>
      <c r="BM551" s="3"/>
      <c r="BN551" s="3"/>
      <c r="BO551" s="15"/>
      <c r="BP551" s="3"/>
      <c r="BT551" s="15"/>
      <c r="BY551" s="15"/>
      <c r="BZ551" s="3"/>
      <c r="CA551" s="3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</row>
    <row r="552" spans="1:127">
      <c r="A552" s="21"/>
      <c r="AZ552" s="15"/>
      <c r="BA552" s="3"/>
      <c r="BB552" s="3"/>
      <c r="BC552" s="3"/>
      <c r="BD552" s="3"/>
      <c r="BE552" s="15"/>
      <c r="BF552" s="3"/>
      <c r="BG552" s="3"/>
      <c r="BH552" s="3"/>
      <c r="BI552" s="3"/>
      <c r="BJ552" s="15"/>
      <c r="BK552" s="3"/>
      <c r="BL552" s="3"/>
      <c r="BM552" s="3"/>
      <c r="BN552" s="3"/>
      <c r="BO552" s="15"/>
      <c r="BP552" s="3"/>
      <c r="BT552" s="15"/>
      <c r="BY552" s="15"/>
      <c r="BZ552" s="3"/>
      <c r="CA552" s="3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</row>
    <row r="553" spans="1:127">
      <c r="A553" s="21"/>
      <c r="AZ553" s="15"/>
      <c r="BA553" s="3"/>
      <c r="BB553" s="3"/>
      <c r="BC553" s="3"/>
      <c r="BD553" s="3"/>
      <c r="BE553" s="15"/>
      <c r="BF553" s="3"/>
      <c r="BG553" s="3"/>
      <c r="BH553" s="3"/>
      <c r="BI553" s="3"/>
      <c r="BJ553" s="15"/>
      <c r="BK553" s="3"/>
      <c r="BL553" s="3"/>
      <c r="BM553" s="3"/>
      <c r="BN553" s="3"/>
      <c r="BO553" s="15"/>
      <c r="BP553" s="3"/>
      <c r="BT553" s="15"/>
      <c r="BY553" s="15"/>
      <c r="BZ553" s="3"/>
      <c r="CA553" s="3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</row>
    <row r="554" spans="1:127">
      <c r="A554" s="21"/>
      <c r="AZ554" s="15"/>
      <c r="BA554" s="3"/>
      <c r="BB554" s="3"/>
      <c r="BC554" s="3"/>
      <c r="BD554" s="3"/>
      <c r="BE554" s="15"/>
      <c r="BF554" s="3"/>
      <c r="BG554" s="3"/>
      <c r="BH554" s="3"/>
      <c r="BI554" s="3"/>
      <c r="BJ554" s="15"/>
      <c r="BK554" s="3"/>
      <c r="BL554" s="3"/>
      <c r="BM554" s="3"/>
      <c r="BN554" s="3"/>
      <c r="BO554" s="15"/>
      <c r="BP554" s="3"/>
      <c r="BT554" s="15"/>
      <c r="BY554" s="15"/>
      <c r="BZ554" s="3"/>
      <c r="CA554" s="3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</row>
    <row r="555" spans="1:127">
      <c r="A555" s="21"/>
      <c r="AZ555" s="15"/>
      <c r="BA555" s="3"/>
      <c r="BB555" s="3"/>
      <c r="BC555" s="3"/>
      <c r="BD555" s="3"/>
      <c r="BE555" s="15"/>
      <c r="BF555" s="3"/>
      <c r="BG555" s="3"/>
      <c r="BH555" s="3"/>
      <c r="BI555" s="3"/>
      <c r="BJ555" s="15"/>
      <c r="BK555" s="3"/>
      <c r="BL555" s="3"/>
      <c r="BM555" s="3"/>
      <c r="BN555" s="3"/>
      <c r="BO555" s="15"/>
      <c r="BP555" s="3"/>
      <c r="BT555" s="15"/>
      <c r="BY555" s="15"/>
      <c r="BZ555" s="3"/>
      <c r="CA555" s="3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</row>
    <row r="556" spans="1:127">
      <c r="A556" s="21"/>
      <c r="AZ556" s="15"/>
      <c r="BA556" s="3"/>
      <c r="BB556" s="3"/>
      <c r="BC556" s="3"/>
      <c r="BD556" s="3"/>
      <c r="BE556" s="15"/>
      <c r="BF556" s="3"/>
      <c r="BG556" s="3"/>
      <c r="BH556" s="3"/>
      <c r="BI556" s="3"/>
      <c r="BJ556" s="15"/>
      <c r="BK556" s="3"/>
      <c r="BL556" s="3"/>
      <c r="BM556" s="3"/>
      <c r="BN556" s="3"/>
      <c r="BO556" s="15"/>
      <c r="BP556" s="3"/>
      <c r="BT556" s="15"/>
      <c r="BY556" s="15"/>
      <c r="BZ556" s="3"/>
      <c r="CA556" s="3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</row>
    <row r="557" spans="1:127">
      <c r="A557" s="21"/>
      <c r="AZ557" s="15"/>
      <c r="BA557" s="3"/>
      <c r="BB557" s="3"/>
      <c r="BC557" s="3"/>
      <c r="BD557" s="3"/>
      <c r="BE557" s="15"/>
      <c r="BF557" s="3"/>
      <c r="BG557" s="3"/>
      <c r="BH557" s="3"/>
      <c r="BI557" s="3"/>
      <c r="BJ557" s="15"/>
      <c r="BK557" s="3"/>
      <c r="BL557" s="3"/>
      <c r="BM557" s="3"/>
      <c r="BN557" s="3"/>
      <c r="BO557" s="15"/>
      <c r="BP557" s="3"/>
      <c r="BT557" s="15"/>
      <c r="BY557" s="15"/>
      <c r="BZ557" s="3"/>
      <c r="CA557" s="3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</row>
    <row r="558" spans="1:127">
      <c r="A558" s="21"/>
      <c r="AZ558" s="15"/>
      <c r="BA558" s="3"/>
      <c r="BB558" s="3"/>
      <c r="BC558" s="3"/>
      <c r="BD558" s="3"/>
      <c r="BE558" s="15"/>
      <c r="BF558" s="3"/>
      <c r="BG558" s="3"/>
      <c r="BH558" s="3"/>
      <c r="BI558" s="3"/>
      <c r="BJ558" s="15"/>
      <c r="BK558" s="3"/>
      <c r="BL558" s="3"/>
      <c r="BM558" s="3"/>
      <c r="BN558" s="3"/>
      <c r="BO558" s="15"/>
      <c r="BP558" s="3"/>
      <c r="BT558" s="15"/>
      <c r="BY558" s="15"/>
      <c r="BZ558" s="3"/>
      <c r="CA558" s="3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</row>
    <row r="559" spans="1:127">
      <c r="A559" s="21"/>
      <c r="AZ559" s="15"/>
      <c r="BA559" s="3"/>
      <c r="BB559" s="3"/>
      <c r="BC559" s="3"/>
      <c r="BD559" s="3"/>
      <c r="BE559" s="15"/>
      <c r="BF559" s="3"/>
      <c r="BG559" s="3"/>
      <c r="BH559" s="3"/>
      <c r="BI559" s="3"/>
      <c r="BJ559" s="15"/>
      <c r="BK559" s="3"/>
      <c r="BL559" s="3"/>
      <c r="BM559" s="3"/>
      <c r="BN559" s="3"/>
      <c r="BO559" s="15"/>
      <c r="BP559" s="3"/>
      <c r="BT559" s="15"/>
      <c r="BY559" s="15"/>
      <c r="BZ559" s="3"/>
      <c r="CA559" s="3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</row>
    <row r="560" spans="1:127">
      <c r="A560" s="21"/>
      <c r="AZ560" s="15"/>
      <c r="BA560" s="3"/>
      <c r="BB560" s="3"/>
      <c r="BC560" s="3"/>
      <c r="BD560" s="3"/>
      <c r="BE560" s="15"/>
      <c r="BF560" s="3"/>
      <c r="BG560" s="3"/>
      <c r="BH560" s="3"/>
      <c r="BI560" s="3"/>
      <c r="BJ560" s="15"/>
      <c r="BK560" s="3"/>
      <c r="BL560" s="3"/>
      <c r="BM560" s="3"/>
      <c r="BN560" s="3"/>
      <c r="BO560" s="15"/>
      <c r="BP560" s="3"/>
      <c r="BT560" s="15"/>
      <c r="BY560" s="15"/>
      <c r="BZ560" s="3"/>
      <c r="CA560" s="3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</row>
    <row r="561" spans="1:127">
      <c r="A561" s="21"/>
      <c r="AZ561" s="15"/>
      <c r="BA561" s="3"/>
      <c r="BB561" s="3"/>
      <c r="BC561" s="3"/>
      <c r="BD561" s="3"/>
      <c r="BE561" s="15"/>
      <c r="BF561" s="3"/>
      <c r="BG561" s="3"/>
      <c r="BH561" s="3"/>
      <c r="BI561" s="3"/>
      <c r="BJ561" s="15"/>
      <c r="BK561" s="3"/>
      <c r="BL561" s="3"/>
      <c r="BM561" s="3"/>
      <c r="BN561" s="3"/>
      <c r="BO561" s="15"/>
      <c r="BP561" s="3"/>
      <c r="BT561" s="15"/>
      <c r="BY561" s="15"/>
      <c r="BZ561" s="3"/>
      <c r="CA561" s="3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</row>
    <row r="562" spans="1:127">
      <c r="A562" s="21"/>
      <c r="AZ562" s="15"/>
      <c r="BA562" s="3"/>
      <c r="BB562" s="3"/>
      <c r="BC562" s="3"/>
      <c r="BD562" s="3"/>
      <c r="BE562" s="15"/>
      <c r="BF562" s="3"/>
      <c r="BG562" s="3"/>
      <c r="BH562" s="3"/>
      <c r="BI562" s="3"/>
      <c r="BJ562" s="15"/>
      <c r="BK562" s="3"/>
      <c r="BL562" s="3"/>
      <c r="BM562" s="3"/>
      <c r="BN562" s="3"/>
      <c r="BO562" s="15"/>
      <c r="BP562" s="3"/>
      <c r="BT562" s="15"/>
      <c r="BY562" s="15"/>
      <c r="BZ562" s="3"/>
      <c r="CA562" s="3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</row>
    <row r="563" spans="1:127">
      <c r="BZ563" s="3"/>
      <c r="CA563" s="3"/>
      <c r="DU563" s="2"/>
    </row>
    <row r="564" spans="1:127">
      <c r="AF564" s="15"/>
      <c r="AG564" s="3"/>
      <c r="AH564" s="3"/>
      <c r="AI564" s="3"/>
      <c r="AJ564" s="3"/>
      <c r="AK564" s="15"/>
      <c r="AL564" s="3"/>
      <c r="AM564" s="3"/>
      <c r="AN564" s="3"/>
      <c r="AO564" s="3"/>
      <c r="AP564" s="15"/>
      <c r="AQ564" s="3"/>
      <c r="AR564" s="3"/>
      <c r="AS564" s="3"/>
      <c r="AT564" s="3"/>
      <c r="AU564" s="15"/>
      <c r="AV564" s="3"/>
      <c r="AW564" s="3"/>
      <c r="AX564" s="3"/>
      <c r="AY564" s="3"/>
      <c r="AZ564" s="15"/>
      <c r="BA564" s="3"/>
      <c r="BB564" s="3"/>
      <c r="BC564" s="3"/>
      <c r="BD564" s="3"/>
      <c r="BE564" s="15"/>
      <c r="BF564" s="3"/>
      <c r="BG564" s="3"/>
      <c r="BH564" s="3"/>
      <c r="BI564" s="3"/>
      <c r="BJ564" s="15"/>
      <c r="BK564" s="3"/>
      <c r="BL564" s="3"/>
      <c r="BM564" s="3"/>
      <c r="BN564" s="3"/>
      <c r="BO564" s="15"/>
      <c r="BP564" s="3"/>
      <c r="BT564" s="15"/>
      <c r="BY564" s="15"/>
      <c r="BZ564" s="3"/>
      <c r="CA564" s="3"/>
      <c r="CC564" s="24"/>
      <c r="CD564" s="15"/>
      <c r="CE564" s="24"/>
      <c r="CF564" s="24"/>
      <c r="CG564" s="24"/>
      <c r="CH564" s="24"/>
      <c r="CI564" s="15"/>
      <c r="CJ564" s="24"/>
      <c r="CK564" s="24"/>
      <c r="CL564" s="24"/>
      <c r="CM564" s="24"/>
      <c r="CN564" s="15"/>
      <c r="CO564" s="24"/>
      <c r="CP564" s="24"/>
      <c r="CQ564" s="24"/>
      <c r="CR564" s="24"/>
      <c r="CS564" s="15"/>
      <c r="CT564" s="24"/>
      <c r="CU564" s="24"/>
      <c r="CV564" s="24"/>
      <c r="CW564" s="24"/>
      <c r="CX564" s="15"/>
      <c r="CY564" s="24"/>
      <c r="CZ564" s="24"/>
      <c r="DA564" s="24"/>
      <c r="DB564" s="24"/>
      <c r="DC564" s="15"/>
      <c r="DD564" s="24"/>
      <c r="DE564" s="24"/>
      <c r="DF564" s="24"/>
      <c r="DG564" s="24"/>
      <c r="DH564" s="15"/>
      <c r="DI564" s="24"/>
      <c r="DJ564" s="24"/>
      <c r="DK564" s="24"/>
      <c r="DL564" s="24"/>
      <c r="DM564" s="15"/>
      <c r="DN564" s="24"/>
      <c r="DO564" s="24"/>
      <c r="DP564" s="24"/>
      <c r="DQ564" s="24"/>
      <c r="DR564" s="15"/>
      <c r="DS564" s="24"/>
      <c r="DT564" s="24"/>
      <c r="DU564" s="24"/>
      <c r="DV564" s="24"/>
      <c r="DW564" s="15"/>
    </row>
    <row r="565" spans="1:127" s="47" customFormat="1">
      <c r="A565" s="7"/>
      <c r="B565" s="7"/>
      <c r="C565" s="7"/>
      <c r="D565" s="46"/>
      <c r="E565" s="46"/>
      <c r="AR565" s="48"/>
      <c r="AS565" s="48"/>
      <c r="AT565" s="48"/>
      <c r="AU565" s="2"/>
      <c r="AV565" s="48"/>
      <c r="AW565" s="48"/>
      <c r="AX565" s="48"/>
      <c r="AY565" s="48"/>
      <c r="AZ565" s="2"/>
      <c r="BA565" s="15"/>
      <c r="BB565" s="15"/>
      <c r="BC565" s="15"/>
      <c r="BD565" s="15"/>
      <c r="BE565" s="2"/>
      <c r="BF565" s="15"/>
      <c r="BG565" s="15"/>
      <c r="BH565" s="15"/>
      <c r="BI565" s="15"/>
      <c r="BJ565" s="15"/>
      <c r="BK565" s="15"/>
      <c r="BL565" s="15"/>
      <c r="BM565" s="15"/>
      <c r="BN565" s="15"/>
      <c r="BO565" s="15"/>
      <c r="BP565" s="15"/>
      <c r="BQ565" s="15"/>
      <c r="BR565" s="15"/>
      <c r="BS565" s="15"/>
      <c r="BT565" s="15"/>
      <c r="BU565" s="15"/>
      <c r="BV565" s="15"/>
      <c r="BW565" s="15"/>
      <c r="BX565" s="15"/>
      <c r="BY565" s="15"/>
      <c r="BZ565" s="15"/>
      <c r="CA565" s="15"/>
      <c r="CB565" s="15"/>
      <c r="CC565" s="8"/>
      <c r="CD565" s="15"/>
      <c r="CH565" s="8"/>
      <c r="CI565" s="15"/>
      <c r="CM565" s="8"/>
      <c r="CN565" s="15"/>
      <c r="CR565" s="8"/>
      <c r="CS565" s="15"/>
      <c r="CW565" s="8"/>
      <c r="CX565" s="15"/>
      <c r="DB565" s="8"/>
      <c r="DC565" s="15"/>
      <c r="DG565" s="8"/>
      <c r="DH565" s="15"/>
      <c r="DL565" s="8"/>
      <c r="DM565" s="15"/>
      <c r="DQ565" s="8"/>
      <c r="DR565" s="15"/>
      <c r="DV565" s="8"/>
      <c r="DW565" s="15"/>
    </row>
    <row r="566" spans="1:127" s="47" customFormat="1">
      <c r="A566" s="46"/>
      <c r="B566" s="46"/>
      <c r="C566" s="18"/>
      <c r="D566" s="46"/>
      <c r="E566" s="46"/>
      <c r="AR566" s="48"/>
      <c r="AS566" s="48"/>
      <c r="AT566" s="48"/>
      <c r="AU566" s="2"/>
      <c r="AV566" s="48"/>
      <c r="AW566" s="48"/>
      <c r="AX566" s="48"/>
      <c r="AY566" s="48"/>
      <c r="AZ566" s="2"/>
      <c r="BA566" s="48"/>
      <c r="BB566" s="48"/>
      <c r="BC566" s="48"/>
      <c r="BD566" s="48"/>
      <c r="BE566" s="2"/>
      <c r="BF566" s="48"/>
      <c r="BG566" s="48"/>
      <c r="BH566" s="48"/>
      <c r="BI566" s="48"/>
      <c r="BJ566" s="2"/>
      <c r="BK566" s="48"/>
      <c r="BL566" s="48"/>
      <c r="BM566" s="48"/>
      <c r="BN566" s="48"/>
      <c r="BO566" s="2"/>
      <c r="BP566" s="48"/>
      <c r="BQ566" s="48"/>
      <c r="BR566" s="48"/>
      <c r="BS566" s="48"/>
      <c r="BT566" s="2"/>
      <c r="BU566" s="3"/>
      <c r="BV566" s="3"/>
      <c r="BW566" s="3"/>
      <c r="BX566" s="3"/>
      <c r="BY566" s="2"/>
      <c r="BZ566" s="3"/>
      <c r="CA566" s="3"/>
      <c r="CB566" s="3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48"/>
      <c r="CU566" s="48"/>
      <c r="CV566" s="48"/>
      <c r="CW566" s="48"/>
      <c r="CY566" s="48"/>
      <c r="CZ566" s="48"/>
      <c r="DA566" s="48"/>
      <c r="DB566" s="48"/>
      <c r="DD566" s="48"/>
      <c r="DE566" s="48"/>
      <c r="DF566" s="48"/>
      <c r="DG566" s="48"/>
    </row>
    <row r="567" spans="1:127" s="47" customFormat="1">
      <c r="A567" s="7"/>
      <c r="B567" s="7"/>
      <c r="C567" s="7"/>
      <c r="D567" s="46"/>
      <c r="E567" s="46"/>
      <c r="AE567" s="28"/>
      <c r="AF567" s="2"/>
      <c r="AG567" s="28"/>
      <c r="AH567" s="28"/>
      <c r="AI567" s="28"/>
      <c r="AJ567" s="28"/>
      <c r="AK567" s="26"/>
      <c r="AL567" s="28"/>
      <c r="AM567" s="28"/>
      <c r="AN567" s="28"/>
      <c r="AO567" s="28"/>
      <c r="AP567" s="26"/>
      <c r="AQ567" s="28"/>
      <c r="AR567" s="28"/>
      <c r="AS567" s="28"/>
      <c r="AT567" s="28"/>
      <c r="AU567" s="26"/>
      <c r="AV567" s="28"/>
      <c r="AW567" s="28"/>
      <c r="AX567" s="28"/>
      <c r="AY567" s="28"/>
      <c r="AZ567" s="26"/>
      <c r="BA567" s="28"/>
      <c r="BB567" s="28"/>
      <c r="BC567" s="28"/>
      <c r="BD567" s="28"/>
      <c r="BE567" s="26"/>
      <c r="BF567" s="28"/>
      <c r="BG567" s="28"/>
      <c r="BH567" s="28"/>
      <c r="BI567" s="28"/>
      <c r="BJ567" s="26"/>
      <c r="BK567" s="28"/>
      <c r="BL567" s="28"/>
      <c r="BM567" s="28"/>
      <c r="BN567" s="28"/>
      <c r="BO567" s="26"/>
      <c r="BP567" s="28"/>
      <c r="BQ567" s="28"/>
      <c r="BR567" s="28"/>
      <c r="BS567" s="28"/>
      <c r="BT567" s="26"/>
      <c r="BU567" s="28"/>
      <c r="BV567" s="28"/>
      <c r="BW567" s="28"/>
      <c r="BX567" s="28"/>
      <c r="BY567" s="26"/>
      <c r="BZ567" s="28"/>
      <c r="CA567" s="28"/>
      <c r="CB567" s="28"/>
      <c r="CC567" s="3"/>
      <c r="CD567" s="26"/>
      <c r="CE567" s="3"/>
      <c r="CF567" s="3"/>
      <c r="CG567" s="3"/>
      <c r="CH567" s="3"/>
      <c r="CI567" s="26"/>
      <c r="CJ567" s="3"/>
      <c r="CK567" s="3"/>
      <c r="CL567" s="3"/>
      <c r="CM567" s="3"/>
      <c r="CN567" s="26"/>
      <c r="CO567" s="3"/>
      <c r="CP567" s="3"/>
      <c r="CQ567" s="3"/>
      <c r="CR567" s="3"/>
      <c r="CS567" s="26"/>
      <c r="CT567" s="3"/>
      <c r="CU567" s="3"/>
      <c r="CV567" s="3"/>
      <c r="CW567" s="3"/>
      <c r="CX567" s="26"/>
      <c r="CY567" s="3"/>
      <c r="CZ567" s="3"/>
      <c r="DA567" s="3"/>
      <c r="DB567" s="3"/>
      <c r="DC567" s="26"/>
      <c r="DD567" s="3"/>
      <c r="DE567" s="3"/>
      <c r="DF567" s="3"/>
      <c r="DG567" s="3"/>
      <c r="DH567" s="26"/>
      <c r="DI567" s="3"/>
      <c r="DJ567" s="3"/>
      <c r="DK567" s="3"/>
      <c r="DL567" s="3"/>
      <c r="DM567" s="26"/>
      <c r="DN567" s="3"/>
      <c r="DO567" s="3"/>
      <c r="DP567" s="3"/>
      <c r="DQ567" s="3"/>
      <c r="DR567" s="26"/>
      <c r="DS567" s="3"/>
      <c r="DT567" s="3"/>
      <c r="DU567" s="3"/>
      <c r="DV567" s="3"/>
      <c r="DW567" s="26"/>
    </row>
    <row r="568" spans="1:127" s="29" customFormat="1">
      <c r="A568" s="7"/>
      <c r="B568" s="7"/>
      <c r="C568" s="7"/>
      <c r="D568" s="22"/>
      <c r="E568" s="22"/>
      <c r="AF568" s="2"/>
      <c r="AK568" s="2"/>
      <c r="AP568" s="2"/>
      <c r="AU568" s="2"/>
      <c r="AZ568" s="2"/>
      <c r="BE568" s="2"/>
      <c r="BJ568" s="2"/>
      <c r="BK568" s="4"/>
      <c r="BL568" s="4"/>
      <c r="BM568" s="4"/>
      <c r="BN568" s="4"/>
      <c r="BO568" s="2"/>
      <c r="BP568" s="4"/>
      <c r="BQ568" s="4"/>
      <c r="BR568" s="4"/>
      <c r="BS568" s="4"/>
      <c r="BT568" s="2"/>
      <c r="BU568" s="4"/>
      <c r="BV568" s="4"/>
      <c r="BW568" s="4"/>
      <c r="BX568" s="4"/>
      <c r="BY568" s="2"/>
      <c r="BZ568" s="4"/>
      <c r="CA568" s="4"/>
      <c r="CB568" s="4"/>
      <c r="CC568" s="4"/>
      <c r="CD568" s="2"/>
      <c r="CE568" s="4"/>
      <c r="CF568" s="4"/>
      <c r="CG568" s="4"/>
      <c r="CH568" s="4"/>
      <c r="CI568" s="2"/>
      <c r="CJ568" s="4"/>
      <c r="CK568" s="4"/>
      <c r="CL568" s="4"/>
      <c r="CM568" s="4"/>
      <c r="CN568" s="2"/>
      <c r="CO568" s="4"/>
      <c r="CP568" s="4"/>
      <c r="CQ568" s="4"/>
      <c r="CR568" s="4"/>
      <c r="CS568" s="2"/>
      <c r="CT568" s="4"/>
      <c r="CU568" s="4"/>
      <c r="CV568" s="4"/>
      <c r="CW568" s="4"/>
      <c r="CX568" s="2"/>
      <c r="CY568" s="4"/>
      <c r="CZ568" s="4"/>
      <c r="DA568" s="4"/>
      <c r="DB568" s="4"/>
      <c r="DC568" s="2"/>
      <c r="DD568" s="4"/>
      <c r="DE568" s="4"/>
      <c r="DF568" s="4"/>
      <c r="DG568" s="4"/>
      <c r="DH568" s="2"/>
      <c r="DI568" s="4"/>
      <c r="DJ568" s="4"/>
      <c r="DK568" s="4"/>
      <c r="DL568" s="4"/>
      <c r="DM568" s="2"/>
      <c r="DN568" s="4"/>
      <c r="DO568" s="4"/>
      <c r="DP568" s="4"/>
      <c r="DQ568" s="4"/>
      <c r="DR568" s="2"/>
      <c r="DS568" s="4"/>
      <c r="DT568" s="4"/>
      <c r="DU568" s="4"/>
      <c r="DV568" s="4"/>
      <c r="DW568" s="2"/>
    </row>
    <row r="569" spans="1:127">
      <c r="BZ569" s="3"/>
      <c r="CA569" s="3"/>
    </row>
    <row r="570" spans="1:127">
      <c r="BA570" s="3"/>
      <c r="BB570" s="3"/>
      <c r="BC570" s="3"/>
      <c r="BD570" s="3"/>
      <c r="BE570" s="15"/>
      <c r="BF570" s="3"/>
      <c r="BG570" s="3"/>
      <c r="BH570" s="3"/>
      <c r="BI570" s="3"/>
      <c r="BJ570" s="15"/>
      <c r="BK570" s="3"/>
      <c r="BL570" s="3"/>
      <c r="BM570" s="3"/>
      <c r="BN570" s="3"/>
      <c r="BO570" s="15"/>
      <c r="BP570" s="3"/>
      <c r="BT570" s="15"/>
      <c r="BY570" s="15"/>
      <c r="BZ570" s="3"/>
      <c r="CA570" s="3"/>
      <c r="CC570" s="3"/>
      <c r="CD570" s="15"/>
      <c r="CE570" s="3"/>
      <c r="CF570" s="3"/>
      <c r="CG570" s="3"/>
      <c r="CH570" s="3"/>
      <c r="CI570" s="15"/>
      <c r="CJ570" s="3"/>
      <c r="CK570" s="3"/>
      <c r="CL570" s="3"/>
      <c r="CM570" s="3"/>
      <c r="CN570" s="15"/>
      <c r="CO570" s="3"/>
      <c r="CP570" s="3"/>
      <c r="CQ570" s="3"/>
      <c r="CR570" s="3"/>
      <c r="CS570" s="15"/>
      <c r="CT570" s="3"/>
      <c r="CU570" s="3"/>
      <c r="CV570" s="3"/>
      <c r="CW570" s="3"/>
      <c r="CX570" s="15"/>
      <c r="CY570" s="3"/>
      <c r="CZ570" s="3"/>
      <c r="DA570" s="3"/>
      <c r="DB570" s="3"/>
      <c r="DC570" s="15"/>
      <c r="DD570" s="3"/>
      <c r="DE570" s="3"/>
      <c r="DF570" s="3"/>
      <c r="DG570" s="3"/>
      <c r="DH570" s="15"/>
      <c r="DI570" s="3"/>
      <c r="DJ570" s="3"/>
      <c r="DK570" s="3"/>
      <c r="DL570" s="3"/>
      <c r="DM570" s="15"/>
      <c r="DN570" s="3"/>
      <c r="DO570" s="3"/>
      <c r="DP570" s="3"/>
      <c r="DQ570" s="3"/>
      <c r="DR570" s="15"/>
      <c r="DS570" s="3"/>
      <c r="DT570" s="3"/>
      <c r="DV570" s="3"/>
      <c r="DW570" s="15"/>
    </row>
    <row r="571" spans="1:127"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Y571" s="8"/>
      <c r="BZ571" s="3"/>
      <c r="CA571" s="3"/>
      <c r="CC571" s="3"/>
      <c r="CD571" s="15"/>
      <c r="CE571" s="3"/>
      <c r="CF571" s="3"/>
      <c r="CG571" s="3"/>
      <c r="CH571" s="3"/>
      <c r="CI571" s="15"/>
      <c r="CJ571" s="3"/>
      <c r="CK571" s="3"/>
      <c r="CL571" s="3"/>
      <c r="CM571" s="3"/>
      <c r="CN571" s="15"/>
      <c r="CO571" s="3"/>
      <c r="CP571" s="3"/>
      <c r="CQ571" s="3"/>
      <c r="CR571" s="3"/>
      <c r="CS571" s="15"/>
      <c r="CT571" s="3"/>
      <c r="CU571" s="3"/>
      <c r="CV571" s="3"/>
      <c r="CW571" s="3"/>
      <c r="CX571" s="15"/>
      <c r="CY571" s="3"/>
      <c r="CZ571" s="3"/>
      <c r="DA571" s="3"/>
      <c r="DB571" s="3"/>
      <c r="DC571" s="15"/>
      <c r="DD571" s="3"/>
      <c r="DE571" s="3"/>
      <c r="DF571" s="3"/>
      <c r="DG571" s="3"/>
      <c r="DH571" s="15"/>
      <c r="DI571" s="3"/>
      <c r="DJ571" s="3"/>
      <c r="DK571" s="3"/>
      <c r="DL571" s="3"/>
      <c r="DM571" s="15"/>
      <c r="DN571" s="3"/>
      <c r="DO571" s="3"/>
      <c r="DP571" s="3"/>
      <c r="DQ571" s="3"/>
      <c r="DR571" s="15"/>
      <c r="DS571" s="3"/>
      <c r="DT571" s="3"/>
      <c r="DV571" s="3"/>
      <c r="DW571" s="15"/>
    </row>
    <row r="572" spans="1:127">
      <c r="BZ572" s="3"/>
      <c r="CA572" s="3"/>
    </row>
    <row r="573" spans="1:127">
      <c r="BA573" s="3"/>
      <c r="BB573" s="3"/>
      <c r="BC573" s="3"/>
      <c r="BD573" s="3"/>
      <c r="BE573" s="15"/>
      <c r="BF573" s="3"/>
      <c r="BG573" s="3"/>
      <c r="BH573" s="3"/>
      <c r="BI573" s="3"/>
      <c r="BJ573" s="15"/>
      <c r="BK573" s="3"/>
      <c r="BL573" s="3"/>
      <c r="BM573" s="3"/>
      <c r="BN573" s="3"/>
      <c r="BO573" s="15"/>
      <c r="BP573" s="3"/>
      <c r="BT573" s="15"/>
      <c r="BY573" s="15"/>
      <c r="BZ573" s="3"/>
      <c r="CA573" s="3"/>
      <c r="CC573" s="3"/>
      <c r="CD573" s="15"/>
      <c r="CE573" s="3"/>
      <c r="CF573" s="3"/>
      <c r="CG573" s="3"/>
      <c r="CH573" s="3"/>
      <c r="CI573" s="15"/>
      <c r="CJ573" s="3"/>
      <c r="CK573" s="3"/>
      <c r="CL573" s="3"/>
      <c r="CM573" s="3"/>
      <c r="CN573" s="15"/>
      <c r="CO573" s="3"/>
      <c r="CP573" s="3"/>
      <c r="CQ573" s="3"/>
      <c r="CR573" s="3"/>
      <c r="CS573" s="15"/>
      <c r="CT573" s="3"/>
      <c r="CU573" s="3"/>
      <c r="CV573" s="3"/>
      <c r="CW573" s="3"/>
      <c r="CX573" s="15"/>
      <c r="CY573" s="3"/>
      <c r="CZ573" s="3"/>
      <c r="DA573" s="3"/>
      <c r="DB573" s="3"/>
      <c r="DC573" s="15"/>
      <c r="DD573" s="3"/>
      <c r="DE573" s="3"/>
      <c r="DF573" s="3"/>
      <c r="DG573" s="3"/>
      <c r="DH573" s="15"/>
      <c r="DI573" s="3"/>
      <c r="DJ573" s="3"/>
      <c r="DK573" s="3"/>
      <c r="DL573" s="3"/>
      <c r="DM573" s="15"/>
      <c r="DN573" s="3"/>
      <c r="DO573" s="3"/>
      <c r="DP573" s="3"/>
      <c r="DQ573" s="3"/>
      <c r="DR573" s="15"/>
      <c r="DS573" s="3"/>
      <c r="DT573" s="3"/>
      <c r="DV573" s="3"/>
      <c r="DW573" s="15"/>
    </row>
    <row r="574" spans="1:127">
      <c r="BA574" s="3"/>
      <c r="BB574" s="3"/>
      <c r="BC574" s="3"/>
      <c r="BD574" s="3"/>
      <c r="BE574" s="15"/>
      <c r="BF574" s="3"/>
      <c r="BG574" s="3"/>
      <c r="BH574" s="3"/>
      <c r="BI574" s="3"/>
      <c r="BJ574" s="15"/>
      <c r="BK574" s="3"/>
      <c r="BL574" s="3"/>
      <c r="BM574" s="3"/>
      <c r="BN574" s="3"/>
      <c r="BO574" s="15"/>
      <c r="BP574" s="3"/>
      <c r="BT574" s="15"/>
      <c r="BY574" s="15"/>
      <c r="BZ574" s="3"/>
      <c r="CA574" s="3"/>
      <c r="CC574" s="3"/>
      <c r="CD574" s="15"/>
      <c r="CE574" s="3"/>
      <c r="CF574" s="3"/>
      <c r="CG574" s="3"/>
      <c r="CH574" s="3"/>
      <c r="CI574" s="15"/>
      <c r="CJ574" s="3"/>
      <c r="CK574" s="3"/>
      <c r="CL574" s="3"/>
      <c r="CM574" s="3"/>
      <c r="CN574" s="15"/>
      <c r="CO574" s="3"/>
      <c r="CP574" s="3"/>
      <c r="CQ574" s="3"/>
      <c r="CR574" s="3"/>
      <c r="CS574" s="15"/>
      <c r="CT574" s="3"/>
      <c r="CU574" s="3"/>
      <c r="CV574" s="3"/>
      <c r="CW574" s="3"/>
      <c r="CX574" s="15"/>
      <c r="CY574" s="3"/>
      <c r="CZ574" s="3"/>
      <c r="DA574" s="3"/>
      <c r="DB574" s="3"/>
      <c r="DC574" s="15"/>
      <c r="DD574" s="3"/>
      <c r="DE574" s="3"/>
      <c r="DF574" s="3"/>
      <c r="DG574" s="3"/>
      <c r="DH574" s="15"/>
      <c r="DI574" s="3"/>
      <c r="DJ574" s="3"/>
      <c r="DK574" s="3"/>
      <c r="DL574" s="3"/>
      <c r="DM574" s="15"/>
      <c r="DN574" s="3"/>
      <c r="DO574" s="3"/>
      <c r="DP574" s="3"/>
      <c r="DQ574" s="3"/>
      <c r="DR574" s="15"/>
      <c r="DS574" s="3"/>
      <c r="DT574" s="3"/>
      <c r="DV574" s="3"/>
      <c r="DW574" s="15"/>
    </row>
    <row r="575" spans="1:127">
      <c r="BZ575" s="3"/>
      <c r="CA575" s="3"/>
    </row>
    <row r="576" spans="1:127">
      <c r="BA576" s="3"/>
      <c r="BB576" s="3"/>
      <c r="BC576" s="3"/>
      <c r="BD576" s="3"/>
      <c r="BE576" s="15"/>
      <c r="BF576" s="3"/>
      <c r="BG576" s="3"/>
      <c r="BH576" s="3"/>
      <c r="BI576" s="3"/>
      <c r="BJ576" s="15"/>
      <c r="BK576" s="3"/>
      <c r="BL576" s="3"/>
      <c r="BM576" s="3"/>
      <c r="BN576" s="3"/>
      <c r="BO576" s="15"/>
      <c r="BP576" s="3"/>
      <c r="BT576" s="15"/>
      <c r="BY576" s="15"/>
      <c r="BZ576" s="3"/>
      <c r="CA576" s="3"/>
      <c r="CC576" s="3"/>
      <c r="CD576" s="15"/>
      <c r="CE576" s="3"/>
      <c r="CF576" s="3"/>
      <c r="CG576" s="3"/>
      <c r="CH576" s="3"/>
      <c r="CI576" s="15"/>
      <c r="CJ576" s="3"/>
      <c r="CK576" s="3"/>
      <c r="CL576" s="3"/>
      <c r="CM576" s="3"/>
      <c r="CN576" s="15"/>
      <c r="CO576" s="3"/>
      <c r="CP576" s="3"/>
      <c r="CQ576" s="3"/>
      <c r="CR576" s="3"/>
      <c r="CS576" s="15"/>
      <c r="CT576" s="3"/>
      <c r="CU576" s="3"/>
      <c r="CV576" s="3"/>
      <c r="CW576" s="3"/>
      <c r="CX576" s="15"/>
      <c r="CY576" s="3"/>
      <c r="CZ576" s="3"/>
      <c r="DA576" s="3"/>
      <c r="DB576" s="3"/>
      <c r="DC576" s="15"/>
      <c r="DD576" s="3"/>
      <c r="DE576" s="3"/>
      <c r="DF576" s="3"/>
      <c r="DG576" s="3"/>
      <c r="DH576" s="15"/>
      <c r="DI576" s="3"/>
      <c r="DJ576" s="3"/>
      <c r="DK576" s="3"/>
      <c r="DL576" s="3"/>
      <c r="DM576" s="15"/>
      <c r="DN576" s="3"/>
      <c r="DO576" s="3"/>
      <c r="DP576" s="3"/>
      <c r="DQ576" s="3"/>
      <c r="DR576" s="15"/>
      <c r="DS576" s="3"/>
      <c r="DT576" s="3"/>
      <c r="DV576" s="3"/>
      <c r="DW576" s="15"/>
    </row>
    <row r="577" spans="1:127">
      <c r="BA577" s="3"/>
      <c r="BB577" s="3"/>
      <c r="BC577" s="3"/>
      <c r="BD577" s="3"/>
      <c r="BE577" s="15"/>
      <c r="BF577" s="3"/>
      <c r="BG577" s="3"/>
      <c r="BH577" s="3"/>
      <c r="BI577" s="3"/>
      <c r="BJ577" s="15"/>
      <c r="BK577" s="3"/>
      <c r="BL577" s="3"/>
      <c r="BM577" s="3"/>
      <c r="BN577" s="3"/>
      <c r="BO577" s="15"/>
      <c r="BP577" s="3"/>
      <c r="BT577" s="15"/>
      <c r="BY577" s="15"/>
      <c r="BZ577" s="3"/>
      <c r="CA577" s="3"/>
      <c r="CC577" s="3"/>
      <c r="CD577" s="15"/>
      <c r="CE577" s="3"/>
      <c r="CF577" s="3"/>
      <c r="CG577" s="3"/>
      <c r="CH577" s="3"/>
      <c r="CI577" s="15"/>
      <c r="CJ577" s="3"/>
      <c r="CK577" s="3"/>
      <c r="CL577" s="3"/>
      <c r="CM577" s="3"/>
      <c r="CN577" s="15"/>
      <c r="CO577" s="3"/>
      <c r="CP577" s="3"/>
      <c r="CQ577" s="3"/>
      <c r="CR577" s="3"/>
      <c r="CS577" s="15"/>
      <c r="CT577" s="3"/>
      <c r="CU577" s="3"/>
      <c r="CV577" s="3"/>
      <c r="CW577" s="3"/>
      <c r="CX577" s="15"/>
      <c r="CY577" s="3"/>
      <c r="CZ577" s="3"/>
      <c r="DA577" s="3"/>
      <c r="DB577" s="3"/>
      <c r="DC577" s="15"/>
      <c r="DD577" s="3"/>
      <c r="DE577" s="3"/>
      <c r="DF577" s="3"/>
      <c r="DG577" s="3"/>
      <c r="DH577" s="15"/>
      <c r="DI577" s="3"/>
      <c r="DJ577" s="3"/>
      <c r="DK577" s="3"/>
      <c r="DL577" s="3"/>
      <c r="DM577" s="15"/>
      <c r="DN577" s="3"/>
      <c r="DO577" s="3"/>
      <c r="DP577" s="3"/>
      <c r="DQ577" s="3"/>
      <c r="DR577" s="15"/>
      <c r="DS577" s="3"/>
      <c r="DT577" s="3"/>
      <c r="DV577" s="3"/>
      <c r="DW577" s="15"/>
    </row>
    <row r="578" spans="1:127">
      <c r="BF578" s="3"/>
      <c r="BG578" s="3"/>
      <c r="BH578" s="3"/>
      <c r="BI578" s="3"/>
      <c r="BJ578" s="15"/>
      <c r="BK578" s="3"/>
      <c r="BL578" s="3"/>
      <c r="BM578" s="3"/>
      <c r="BN578" s="3"/>
      <c r="BO578" s="15"/>
      <c r="BP578" s="3"/>
      <c r="BT578" s="15"/>
      <c r="BY578" s="15"/>
      <c r="BZ578" s="3"/>
      <c r="CA578" s="3"/>
    </row>
    <row r="579" spans="1:127">
      <c r="BA579" s="3"/>
      <c r="BB579" s="3"/>
      <c r="BC579" s="3"/>
      <c r="BD579" s="3"/>
      <c r="BE579" s="15"/>
      <c r="BF579" s="3"/>
      <c r="BG579" s="3"/>
      <c r="BH579" s="3"/>
      <c r="BI579" s="3"/>
      <c r="BJ579" s="15"/>
      <c r="BK579" s="3"/>
      <c r="BL579" s="3"/>
      <c r="BM579" s="3"/>
      <c r="BN579" s="3"/>
      <c r="BO579" s="15"/>
      <c r="BP579" s="3"/>
      <c r="BT579" s="15"/>
      <c r="BY579" s="15"/>
      <c r="BZ579" s="3"/>
      <c r="CA579" s="3"/>
    </row>
    <row r="580" spans="1:127">
      <c r="BJ580" s="15"/>
      <c r="BO580" s="15"/>
      <c r="BT580" s="15"/>
      <c r="BY580" s="15"/>
      <c r="BZ580" s="3"/>
      <c r="CA580" s="3"/>
    </row>
    <row r="581" spans="1:127">
      <c r="AU581" s="15"/>
      <c r="AV581" s="3"/>
      <c r="AW581" s="3"/>
      <c r="AX581" s="3"/>
      <c r="AY581" s="3"/>
      <c r="AZ581" s="15"/>
      <c r="BA581" s="3"/>
      <c r="BB581" s="3"/>
      <c r="BC581" s="3"/>
      <c r="BD581" s="3"/>
      <c r="BE581" s="15"/>
      <c r="BF581" s="3"/>
      <c r="BG581" s="3"/>
      <c r="BH581" s="3"/>
      <c r="BI581" s="3"/>
      <c r="BJ581" s="15"/>
      <c r="BK581" s="3"/>
      <c r="BL581" s="3"/>
      <c r="BM581" s="3"/>
      <c r="BN581" s="3"/>
      <c r="BO581" s="15"/>
      <c r="BP581" s="3"/>
      <c r="BT581" s="15"/>
      <c r="BY581" s="15"/>
      <c r="BZ581" s="3"/>
      <c r="CA581" s="3"/>
      <c r="CC581" s="3"/>
      <c r="CD581" s="15"/>
      <c r="CE581" s="3"/>
      <c r="CF581" s="3"/>
      <c r="CG581" s="3"/>
      <c r="CH581" s="3"/>
      <c r="CI581" s="15"/>
      <c r="CJ581" s="3"/>
      <c r="CK581" s="3"/>
      <c r="CL581" s="3"/>
      <c r="CM581" s="3"/>
      <c r="CN581" s="15"/>
      <c r="CO581" s="3"/>
      <c r="CP581" s="3"/>
      <c r="CQ581" s="3"/>
      <c r="CR581" s="3"/>
      <c r="CS581" s="15"/>
      <c r="CT581" s="3"/>
      <c r="CU581" s="3"/>
      <c r="CV581" s="3"/>
      <c r="CW581" s="3"/>
      <c r="CX581" s="15"/>
      <c r="CY581" s="3"/>
      <c r="CZ581" s="3"/>
      <c r="DA581" s="3"/>
      <c r="DB581" s="3"/>
      <c r="DC581" s="15"/>
      <c r="DD581" s="3"/>
      <c r="DE581" s="3"/>
      <c r="DF581" s="3"/>
      <c r="DG581" s="3"/>
      <c r="DH581" s="15"/>
      <c r="DI581" s="3"/>
      <c r="DJ581" s="3"/>
      <c r="DK581" s="3"/>
      <c r="DL581" s="3"/>
      <c r="DM581" s="15"/>
      <c r="DN581" s="3"/>
      <c r="DO581" s="3"/>
      <c r="DP581" s="3"/>
      <c r="DQ581" s="3"/>
      <c r="DR581" s="15"/>
      <c r="DS581" s="3"/>
      <c r="DT581" s="3"/>
      <c r="DV581" s="3"/>
      <c r="DW581" s="15"/>
    </row>
    <row r="582" spans="1:127" s="8" customFormat="1">
      <c r="A582" s="21"/>
      <c r="B582" s="21"/>
      <c r="C582" s="21"/>
      <c r="D582" s="46"/>
      <c r="E582" s="21"/>
      <c r="I582" s="47"/>
    </row>
    <row r="583" spans="1:127">
      <c r="BS583" s="4"/>
      <c r="BU583" s="4"/>
      <c r="BV583" s="4"/>
      <c r="BW583" s="4"/>
      <c r="BX583" s="4"/>
      <c r="BZ583" s="4"/>
      <c r="CA583" s="4"/>
      <c r="CB583" s="4"/>
      <c r="CC583" s="4"/>
      <c r="CD583" s="47"/>
      <c r="CE583" s="4"/>
      <c r="CF583" s="4"/>
      <c r="CG583" s="4"/>
      <c r="CH583" s="4"/>
      <c r="CI583" s="47"/>
      <c r="CJ583" s="4"/>
      <c r="CK583" s="4"/>
      <c r="CL583" s="4"/>
      <c r="CM583" s="4"/>
      <c r="CN583" s="47"/>
      <c r="CO583" s="4"/>
      <c r="CP583" s="4"/>
      <c r="CQ583" s="4"/>
      <c r="CR583" s="4"/>
      <c r="CS583" s="47"/>
      <c r="CT583" s="4"/>
      <c r="CU583" s="4"/>
      <c r="CV583" s="4"/>
      <c r="CW583" s="4"/>
      <c r="CX583" s="47"/>
      <c r="CY583" s="4"/>
      <c r="CZ583" s="4"/>
      <c r="DA583" s="4"/>
      <c r="DB583" s="4"/>
      <c r="DC583" s="47"/>
      <c r="DD583" s="4"/>
      <c r="DE583" s="4"/>
      <c r="DF583" s="4"/>
      <c r="DG583" s="4"/>
      <c r="DH583" s="47"/>
      <c r="DI583" s="4"/>
      <c r="DJ583" s="4"/>
      <c r="DK583" s="4"/>
      <c r="DL583" s="4"/>
      <c r="DM583" s="47"/>
      <c r="DN583" s="4"/>
      <c r="DO583" s="4"/>
      <c r="DP583" s="4"/>
      <c r="DQ583" s="4"/>
      <c r="DR583" s="47"/>
      <c r="DS583" s="4"/>
      <c r="DT583" s="4"/>
      <c r="DU583" s="4"/>
      <c r="DV583" s="4"/>
      <c r="DW583" s="47"/>
    </row>
    <row r="584" spans="1:127">
      <c r="BV584" s="4"/>
      <c r="BW584" s="4"/>
      <c r="BX584" s="4"/>
      <c r="BZ584" s="3"/>
      <c r="CA584" s="3"/>
    </row>
    <row r="585" spans="1:127">
      <c r="BV585" s="4"/>
      <c r="BW585" s="4"/>
      <c r="BX585" s="4"/>
      <c r="BZ585" s="3"/>
      <c r="CA585" s="3"/>
    </row>
    <row r="586" spans="1:127">
      <c r="BA586" s="3"/>
      <c r="BB586" s="3"/>
      <c r="BC586" s="3"/>
      <c r="BD586" s="3"/>
      <c r="BE586" s="15"/>
      <c r="BF586" s="3"/>
      <c r="BG586" s="3"/>
      <c r="BH586" s="3"/>
      <c r="BI586" s="3"/>
      <c r="BJ586" s="15"/>
      <c r="BK586" s="3"/>
      <c r="BL586" s="3"/>
      <c r="BM586" s="3"/>
      <c r="BN586" s="3"/>
      <c r="BO586" s="15"/>
      <c r="BP586" s="3"/>
      <c r="BT586" s="15"/>
      <c r="BY586" s="15"/>
      <c r="BZ586" s="3"/>
      <c r="CA586" s="3"/>
      <c r="CC586" s="3"/>
      <c r="CD586" s="15"/>
      <c r="CE586" s="3"/>
      <c r="CF586" s="3"/>
      <c r="CG586" s="3"/>
      <c r="CH586" s="3"/>
      <c r="CI586" s="15"/>
      <c r="CJ586" s="3"/>
      <c r="CK586" s="3"/>
      <c r="CL586" s="3"/>
      <c r="CM586" s="3"/>
      <c r="CN586" s="15"/>
      <c r="CO586" s="3"/>
      <c r="CP586" s="3"/>
      <c r="CQ586" s="3"/>
      <c r="CR586" s="3"/>
      <c r="CS586" s="15"/>
      <c r="CT586" s="3"/>
      <c r="CU586" s="3"/>
      <c r="CV586" s="3"/>
      <c r="CW586" s="3"/>
      <c r="CX586" s="15"/>
      <c r="CY586" s="3"/>
      <c r="CZ586" s="3"/>
      <c r="DA586" s="3"/>
      <c r="DB586" s="3"/>
      <c r="DC586" s="15"/>
      <c r="DD586" s="3"/>
      <c r="DE586" s="3"/>
      <c r="DF586" s="3"/>
      <c r="DG586" s="3"/>
      <c r="DH586" s="15"/>
      <c r="DI586" s="3"/>
      <c r="DJ586" s="3"/>
      <c r="DK586" s="3"/>
      <c r="DL586" s="3"/>
      <c r="DM586" s="15"/>
      <c r="DN586" s="3"/>
      <c r="DO586" s="3"/>
      <c r="DP586" s="3"/>
      <c r="DQ586" s="3"/>
      <c r="DR586" s="15"/>
      <c r="DS586" s="3"/>
      <c r="DT586" s="3"/>
      <c r="DV586" s="3"/>
      <c r="DW586" s="15"/>
    </row>
    <row r="587" spans="1:127">
      <c r="BF587" s="3"/>
      <c r="BG587" s="3"/>
      <c r="BH587" s="3"/>
      <c r="BI587" s="3"/>
      <c r="BJ587" s="15"/>
      <c r="BK587" s="3"/>
      <c r="BL587" s="3"/>
      <c r="BM587" s="3"/>
      <c r="BN587" s="3"/>
      <c r="BO587" s="15"/>
      <c r="BP587" s="3"/>
      <c r="BT587" s="15"/>
      <c r="BY587" s="15"/>
      <c r="BZ587" s="3"/>
      <c r="CA587" s="3"/>
      <c r="CC587" s="3"/>
      <c r="CD587" s="15"/>
      <c r="CE587" s="3"/>
      <c r="CF587" s="3"/>
      <c r="CG587" s="3"/>
      <c r="CH587" s="3"/>
      <c r="CI587" s="15"/>
      <c r="CJ587" s="3"/>
      <c r="CK587" s="3"/>
      <c r="CL587" s="3"/>
      <c r="CM587" s="3"/>
      <c r="CN587" s="15"/>
      <c r="CO587" s="3"/>
      <c r="CP587" s="3"/>
      <c r="CQ587" s="3"/>
      <c r="CR587" s="3"/>
      <c r="CS587" s="15"/>
      <c r="CT587" s="3"/>
      <c r="CU587" s="3"/>
      <c r="CV587" s="3"/>
      <c r="CW587" s="3"/>
      <c r="CX587" s="15"/>
      <c r="CY587" s="3"/>
      <c r="CZ587" s="3"/>
      <c r="DA587" s="3"/>
      <c r="DB587" s="3"/>
      <c r="DC587" s="15"/>
      <c r="DD587" s="3"/>
      <c r="DE587" s="3"/>
      <c r="DF587" s="3"/>
      <c r="DG587" s="3"/>
      <c r="DH587" s="15"/>
      <c r="DI587" s="3"/>
      <c r="DJ587" s="3"/>
      <c r="DK587" s="3"/>
      <c r="DL587" s="3"/>
      <c r="DM587" s="15"/>
      <c r="DN587" s="3"/>
      <c r="DO587" s="3"/>
      <c r="DP587" s="3"/>
      <c r="DQ587" s="3"/>
      <c r="DR587" s="15"/>
      <c r="DS587" s="3"/>
      <c r="DT587" s="3"/>
      <c r="DV587" s="3"/>
      <c r="DW587" s="15"/>
    </row>
    <row r="588" spans="1:127"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7"/>
      <c r="CE588" s="4"/>
      <c r="CF588" s="4"/>
      <c r="CG588" s="4"/>
      <c r="CH588" s="4"/>
      <c r="CI588" s="47"/>
      <c r="CJ588" s="4"/>
      <c r="CK588" s="4"/>
      <c r="CL588" s="4"/>
      <c r="CM588" s="4"/>
      <c r="CN588" s="47"/>
      <c r="CO588" s="4"/>
      <c r="CP588" s="4"/>
      <c r="CQ588" s="4"/>
      <c r="CR588" s="4"/>
      <c r="CS588" s="47"/>
      <c r="CT588" s="4"/>
      <c r="CU588" s="4"/>
      <c r="CV588" s="4"/>
      <c r="CW588" s="4"/>
      <c r="CX588" s="47"/>
      <c r="CY588" s="4"/>
      <c r="CZ588" s="4"/>
      <c r="DA588" s="4"/>
      <c r="DB588" s="4"/>
      <c r="DC588" s="47"/>
      <c r="DD588" s="4"/>
      <c r="DE588" s="4"/>
      <c r="DF588" s="4"/>
      <c r="DG588" s="4"/>
      <c r="DH588" s="47"/>
      <c r="DI588" s="4"/>
      <c r="DJ588" s="4"/>
      <c r="DK588" s="4"/>
      <c r="DL588" s="4"/>
      <c r="DM588" s="47"/>
      <c r="DN588" s="4"/>
      <c r="DO588" s="4"/>
      <c r="DP588" s="4"/>
      <c r="DQ588" s="4"/>
      <c r="DR588" s="47"/>
      <c r="DS588" s="4"/>
      <c r="DT588" s="4"/>
      <c r="DU588" s="4"/>
      <c r="DV588" s="4"/>
      <c r="DW588" s="47"/>
    </row>
    <row r="589" spans="1:127">
      <c r="BZ589" s="3"/>
      <c r="CA589" s="3"/>
    </row>
    <row r="590" spans="1:127" s="8" customFormat="1">
      <c r="A590" s="21"/>
      <c r="B590" s="21"/>
      <c r="C590" s="21"/>
      <c r="D590" s="46"/>
      <c r="E590" s="21"/>
      <c r="I590" s="47"/>
    </row>
    <row r="591" spans="1:127"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</row>
    <row r="592" spans="1:127">
      <c r="BZ592" s="3"/>
      <c r="CA592" s="3"/>
    </row>
    <row r="593" spans="79:80">
      <c r="CA593" s="24"/>
      <c r="CB593" s="24"/>
    </row>
    <row r="594" spans="79:80">
      <c r="CA594" s="24"/>
      <c r="CB594" s="24"/>
    </row>
    <row r="595" spans="79:80">
      <c r="CA595" s="24"/>
      <c r="CB595" s="24"/>
    </row>
    <row r="596" spans="79:80">
      <c r="CA596" s="24"/>
      <c r="CB596" s="24"/>
    </row>
    <row r="618" spans="1:125" s="1" customFormat="1">
      <c r="A618" s="7"/>
      <c r="B618" s="7"/>
      <c r="C618" s="7"/>
      <c r="D618" s="7"/>
      <c r="E618" s="7"/>
      <c r="F618" s="7"/>
      <c r="W618" s="7"/>
      <c r="BQ618" s="24"/>
      <c r="BR618" s="24"/>
      <c r="BS618" s="24"/>
      <c r="BU618" s="24"/>
      <c r="BV618" s="24"/>
      <c r="BW618" s="24"/>
      <c r="BX618" s="24"/>
      <c r="BZ618" s="24"/>
      <c r="CA618" s="24"/>
      <c r="CB618" s="24"/>
      <c r="CC618" s="24"/>
      <c r="DT618" s="24"/>
      <c r="DU618" s="24"/>
    </row>
    <row r="619" spans="1:125" s="1" customFormat="1">
      <c r="A619" s="7"/>
      <c r="B619" s="7"/>
      <c r="C619" s="7"/>
      <c r="D619" s="7"/>
      <c r="E619" s="7"/>
      <c r="BQ619" s="24"/>
      <c r="BR619" s="24"/>
      <c r="BS619" s="24"/>
      <c r="BU619" s="24"/>
      <c r="BV619" s="24"/>
      <c r="BW619" s="24"/>
      <c r="BX619" s="24"/>
      <c r="BZ619" s="24"/>
      <c r="CA619" s="24"/>
      <c r="CB619" s="24"/>
      <c r="CC619" s="24"/>
    </row>
    <row r="620" spans="1:125" s="28" customFormat="1" hidden="1">
      <c r="A620" s="30"/>
      <c r="B620" s="30"/>
      <c r="C620" s="30"/>
      <c r="D620" s="30"/>
      <c r="E620" s="30"/>
      <c r="I620" s="31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BZ620" s="31"/>
    </row>
    <row r="621" spans="1:125" s="28" customFormat="1" hidden="1">
      <c r="A621" s="30"/>
      <c r="B621" s="30"/>
      <c r="C621" s="30"/>
      <c r="D621" s="30"/>
      <c r="E621" s="30"/>
      <c r="I621" s="31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BZ621" s="31"/>
    </row>
    <row r="622" spans="1:125" s="28" customFormat="1" hidden="1">
      <c r="A622" s="30"/>
      <c r="B622" s="30"/>
      <c r="C622" s="30"/>
      <c r="D622" s="30"/>
      <c r="E622" s="30"/>
      <c r="I622" s="31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BZ622" s="31"/>
    </row>
    <row r="623" spans="1:125" hidden="1">
      <c r="J623" s="47"/>
      <c r="K623" s="47"/>
      <c r="L623" s="47"/>
      <c r="M623" s="47"/>
      <c r="N623" s="47"/>
      <c r="O623" s="47"/>
      <c r="P623" s="47"/>
      <c r="Q623" s="47"/>
      <c r="R623" s="47"/>
      <c r="S623" s="47"/>
    </row>
    <row r="624" spans="1:125" s="28" customFormat="1" hidden="1">
      <c r="A624" s="30"/>
      <c r="B624" s="30"/>
      <c r="C624" s="30"/>
      <c r="D624" s="30"/>
      <c r="E624" s="30"/>
      <c r="I624" s="31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BZ624" s="31"/>
    </row>
    <row r="625" spans="1:78" s="28" customFormat="1" hidden="1">
      <c r="A625" s="30"/>
      <c r="B625" s="30"/>
      <c r="C625" s="30"/>
      <c r="D625" s="30"/>
      <c r="E625" s="30"/>
      <c r="I625" s="31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BZ625" s="31"/>
    </row>
    <row r="626" spans="1:78" s="28" customFormat="1" hidden="1">
      <c r="A626" s="30"/>
      <c r="B626" s="30"/>
      <c r="C626" s="30"/>
      <c r="D626" s="30"/>
      <c r="E626" s="30"/>
      <c r="I626" s="31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BZ626" s="31"/>
    </row>
    <row r="627" spans="1:78" hidden="1">
      <c r="J627" s="47"/>
      <c r="K627" s="47"/>
      <c r="L627" s="47"/>
      <c r="M627" s="47"/>
      <c r="N627" s="47"/>
      <c r="O627" s="47"/>
      <c r="P627" s="47"/>
      <c r="Q627" s="47"/>
      <c r="R627" s="47"/>
      <c r="S627" s="47"/>
    </row>
    <row r="628" spans="1:78" hidden="1"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BK628" s="4"/>
      <c r="BL628" s="4"/>
      <c r="BM628" s="4"/>
      <c r="BN628" s="4"/>
      <c r="BP628" s="4"/>
      <c r="BQ628" s="4"/>
      <c r="BR628" s="4"/>
      <c r="BS628" s="4"/>
      <c r="BU628" s="4"/>
      <c r="BV628" s="4"/>
    </row>
    <row r="629" spans="1:78" hidden="1"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BK629" s="4"/>
      <c r="BL629" s="4"/>
      <c r="BM629" s="4"/>
      <c r="BN629" s="4"/>
      <c r="BP629" s="4"/>
      <c r="BQ629" s="4"/>
      <c r="BR629" s="4"/>
      <c r="BS629" s="4"/>
      <c r="BU629" s="4"/>
      <c r="BV629" s="4"/>
    </row>
    <row r="630" spans="1:78" hidden="1"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BK630" s="4"/>
      <c r="BL630" s="4"/>
      <c r="BM630" s="4"/>
      <c r="BN630" s="4"/>
      <c r="BP630" s="4"/>
      <c r="BQ630" s="4"/>
      <c r="BR630" s="4"/>
      <c r="BS630" s="4"/>
      <c r="BU630" s="4"/>
      <c r="BV630" s="4"/>
    </row>
    <row r="631" spans="1:78" ht="6" customHeight="1" collapsed="1">
      <c r="J631" s="47"/>
      <c r="K631" s="47"/>
      <c r="L631" s="47"/>
      <c r="M631" s="47"/>
      <c r="N631" s="47"/>
      <c r="O631" s="47"/>
      <c r="P631" s="47"/>
      <c r="Q631" s="47"/>
      <c r="R631" s="47"/>
      <c r="S631" s="47"/>
    </row>
    <row r="632" spans="1:78" hidden="1"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BF632" s="3"/>
      <c r="BG632" s="3"/>
      <c r="BH632" s="3"/>
      <c r="BI632" s="3"/>
      <c r="BK632" s="3"/>
      <c r="BL632" s="3"/>
      <c r="BM632" s="3"/>
      <c r="BN632" s="3"/>
      <c r="BP632" s="3"/>
    </row>
    <row r="633" spans="1:78" hidden="1"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BF633" s="3"/>
      <c r="BG633" s="3"/>
      <c r="BH633" s="3"/>
      <c r="BI633" s="3"/>
      <c r="BK633" s="3"/>
      <c r="BL633" s="3"/>
      <c r="BM633" s="3"/>
      <c r="BN633" s="3"/>
      <c r="BP633" s="3"/>
    </row>
    <row r="634" spans="1:78" hidden="1">
      <c r="J634" s="47"/>
      <c r="K634" s="47"/>
      <c r="L634" s="47"/>
      <c r="M634" s="47"/>
      <c r="N634" s="47"/>
      <c r="O634" s="47"/>
      <c r="P634" s="47"/>
      <c r="Q634" s="47"/>
      <c r="R634" s="47"/>
      <c r="S634" s="47"/>
      <c r="BF634" s="4"/>
      <c r="BG634" s="4"/>
      <c r="BH634" s="4"/>
      <c r="BI634" s="4"/>
      <c r="BK634" s="4"/>
      <c r="BL634" s="4"/>
      <c r="BM634" s="4"/>
      <c r="BN634" s="4"/>
      <c r="BP634" s="4"/>
      <c r="BQ634" s="4"/>
      <c r="BR634" s="4"/>
      <c r="BS634" s="4"/>
      <c r="BU634" s="4"/>
      <c r="BV634" s="4"/>
    </row>
    <row r="635" spans="1:78" hidden="1">
      <c r="J635" s="47"/>
      <c r="K635" s="47"/>
      <c r="L635" s="47"/>
      <c r="M635" s="47"/>
      <c r="N635" s="47"/>
      <c r="O635" s="47"/>
      <c r="P635" s="47"/>
      <c r="Q635" s="47"/>
      <c r="R635" s="47"/>
      <c r="S635" s="47"/>
      <c r="BF635" s="3"/>
      <c r="BG635" s="3"/>
      <c r="BH635" s="3"/>
      <c r="BI635" s="3"/>
      <c r="BK635" s="3"/>
      <c r="BL635" s="3"/>
      <c r="BM635" s="3"/>
      <c r="BN635" s="3"/>
      <c r="BP635" s="3"/>
    </row>
    <row r="636" spans="1:78" hidden="1">
      <c r="J636" s="47"/>
      <c r="K636" s="47"/>
      <c r="L636" s="47"/>
      <c r="M636" s="47"/>
      <c r="N636" s="47"/>
      <c r="O636" s="47"/>
      <c r="P636" s="47"/>
      <c r="Q636" s="47"/>
      <c r="R636" s="47"/>
      <c r="S636" s="47"/>
      <c r="BF636" s="3"/>
      <c r="BG636" s="3"/>
      <c r="BH636" s="3"/>
      <c r="BI636" s="3"/>
      <c r="BK636" s="3"/>
      <c r="BL636" s="3"/>
      <c r="BM636" s="3"/>
      <c r="BN636" s="3"/>
      <c r="BP636" s="3"/>
    </row>
    <row r="637" spans="1:78" hidden="1">
      <c r="J637" s="47"/>
      <c r="K637" s="47"/>
      <c r="L637" s="47"/>
      <c r="M637" s="47"/>
      <c r="N637" s="47"/>
      <c r="O637" s="47"/>
      <c r="P637" s="47"/>
      <c r="Q637" s="47"/>
      <c r="R637" s="47"/>
      <c r="S637" s="47"/>
      <c r="BF637" s="3"/>
      <c r="BG637" s="3"/>
      <c r="BH637" s="3"/>
      <c r="BI637" s="3"/>
      <c r="BK637" s="3"/>
      <c r="BL637" s="3"/>
      <c r="BM637" s="3"/>
      <c r="BN637" s="3"/>
      <c r="BP637" s="3"/>
    </row>
    <row r="638" spans="1:78" hidden="1">
      <c r="J638" s="47"/>
      <c r="K638" s="47"/>
      <c r="L638" s="47"/>
      <c r="M638" s="47"/>
      <c r="N638" s="47"/>
      <c r="O638" s="47"/>
      <c r="P638" s="47"/>
      <c r="Q638" s="47"/>
      <c r="R638" s="47"/>
      <c r="S638" s="47"/>
      <c r="BF638" s="4"/>
      <c r="BG638" s="4"/>
      <c r="BH638" s="4"/>
      <c r="BI638" s="4"/>
      <c r="BK638" s="4"/>
      <c r="BL638" s="4"/>
      <c r="BM638" s="4"/>
      <c r="BN638" s="4"/>
      <c r="BP638" s="4"/>
      <c r="BQ638" s="4"/>
      <c r="BR638" s="4"/>
      <c r="BS638" s="4"/>
      <c r="BU638" s="4"/>
      <c r="BV638" s="4"/>
    </row>
    <row r="639" spans="1:78" hidden="1">
      <c r="J639" s="47"/>
      <c r="K639" s="47"/>
      <c r="L639" s="47"/>
      <c r="M639" s="47"/>
      <c r="N639" s="47"/>
      <c r="O639" s="47"/>
      <c r="P639" s="47"/>
      <c r="Q639" s="47"/>
      <c r="R639" s="47"/>
      <c r="S639" s="47"/>
      <c r="BF639" s="3"/>
      <c r="BG639" s="3"/>
      <c r="BH639" s="3"/>
      <c r="BI639" s="3"/>
      <c r="BK639" s="3"/>
      <c r="BL639" s="3"/>
      <c r="BM639" s="3"/>
      <c r="BN639" s="3"/>
      <c r="BP639" s="3"/>
    </row>
    <row r="640" spans="1:78" s="28" customFormat="1" hidden="1">
      <c r="A640" s="30"/>
      <c r="B640" s="30"/>
      <c r="C640" s="30"/>
      <c r="D640" s="30"/>
      <c r="E640" s="30"/>
      <c r="I640" s="31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BZ640" s="31"/>
    </row>
    <row r="641" spans="10:74" hidden="1">
      <c r="J641" s="47"/>
      <c r="K641" s="47"/>
      <c r="L641" s="47"/>
      <c r="M641" s="47"/>
      <c r="N641" s="47"/>
      <c r="O641" s="47"/>
      <c r="P641" s="47"/>
      <c r="Q641" s="47"/>
      <c r="R641" s="47"/>
      <c r="S641" s="47"/>
      <c r="BF641" s="3"/>
      <c r="BG641" s="3"/>
      <c r="BH641" s="3"/>
      <c r="BI641" s="3"/>
      <c r="BK641" s="3"/>
      <c r="BL641" s="3"/>
      <c r="BM641" s="3"/>
      <c r="BN641" s="3"/>
      <c r="BP641" s="3"/>
    </row>
    <row r="642" spans="10:74" hidden="1">
      <c r="J642" s="47"/>
      <c r="K642" s="47"/>
      <c r="L642" s="47"/>
      <c r="M642" s="47"/>
      <c r="N642" s="47"/>
      <c r="O642" s="47"/>
      <c r="P642" s="47"/>
      <c r="Q642" s="47"/>
      <c r="R642" s="47"/>
      <c r="S642" s="47"/>
      <c r="BF642" s="4"/>
      <c r="BG642" s="4"/>
      <c r="BH642" s="4"/>
      <c r="BI642" s="4"/>
      <c r="BK642" s="4"/>
      <c r="BL642" s="4"/>
      <c r="BM642" s="4"/>
      <c r="BN642" s="4"/>
      <c r="BP642" s="4"/>
      <c r="BQ642" s="4"/>
      <c r="BR642" s="4"/>
      <c r="BS642" s="4"/>
      <c r="BU642" s="4"/>
      <c r="BV642" s="4"/>
    </row>
    <row r="643" spans="10:74" ht="6" customHeight="1" collapsed="1"/>
    <row r="644" spans="10:74" hidden="1">
      <c r="BF644" s="3"/>
      <c r="BG644" s="3"/>
      <c r="BH644" s="3"/>
      <c r="BI644" s="3"/>
      <c r="BK644" s="3"/>
      <c r="BL644" s="3"/>
      <c r="BM644" s="3"/>
      <c r="BN644" s="3"/>
      <c r="BP644" s="3"/>
    </row>
    <row r="645" spans="10:74" hidden="1">
      <c r="BF645" s="3"/>
      <c r="BG645" s="3"/>
      <c r="BH645" s="3"/>
      <c r="BI645" s="3"/>
      <c r="BK645" s="3"/>
      <c r="BL645" s="3"/>
      <c r="BM645" s="3"/>
      <c r="BN645" s="3"/>
      <c r="BP645" s="3"/>
    </row>
    <row r="646" spans="10:74" hidden="1"/>
    <row r="647" spans="10:74" hidden="1">
      <c r="BF647" s="3"/>
      <c r="BG647" s="3"/>
      <c r="BH647" s="3"/>
      <c r="BI647" s="3"/>
      <c r="BK647" s="3"/>
      <c r="BL647" s="3"/>
      <c r="BM647" s="3"/>
      <c r="BN647" s="3"/>
      <c r="BP647" s="3"/>
    </row>
    <row r="648" spans="10:74" hidden="1">
      <c r="BF648" s="3"/>
      <c r="BG648" s="3"/>
      <c r="BH648" s="3"/>
      <c r="BI648" s="3"/>
      <c r="BK648" s="3"/>
      <c r="BL648" s="3"/>
      <c r="BM648" s="3"/>
      <c r="BN648" s="3"/>
      <c r="BP648" s="3"/>
    </row>
    <row r="649" spans="10:74" hidden="1"/>
    <row r="650" spans="10:74" hidden="1">
      <c r="BK650" s="34"/>
      <c r="BL650" s="34"/>
      <c r="BM650" s="34"/>
      <c r="BN650" s="34"/>
      <c r="BP650" s="34"/>
      <c r="BQ650" s="34"/>
      <c r="BR650" s="34"/>
      <c r="BS650" s="34"/>
      <c r="BU650" s="34"/>
      <c r="BV650" s="34"/>
    </row>
    <row r="651" spans="10:74" hidden="1">
      <c r="BK651" s="34"/>
      <c r="BL651" s="34"/>
      <c r="BM651" s="34"/>
      <c r="BN651" s="34"/>
      <c r="BP651" s="34"/>
      <c r="BQ651" s="34"/>
      <c r="BR651" s="34"/>
      <c r="BS651" s="34"/>
      <c r="BU651" s="34"/>
      <c r="BV651" s="34"/>
    </row>
    <row r="652" spans="10:74" ht="4.5" customHeight="1" collapsed="1"/>
    <row r="653" spans="10:74" hidden="1">
      <c r="BF653" s="3"/>
      <c r="BG653" s="3"/>
      <c r="BH653" s="3"/>
      <c r="BI653" s="3"/>
      <c r="BK653" s="3"/>
      <c r="BL653" s="3"/>
      <c r="BM653" s="3"/>
      <c r="BN653" s="3"/>
      <c r="BP653" s="3"/>
    </row>
    <row r="654" spans="10:74" hidden="1">
      <c r="BF654" s="3"/>
      <c r="BG654" s="3"/>
      <c r="BH654" s="3"/>
      <c r="BI654" s="3"/>
      <c r="BK654" s="3"/>
      <c r="BL654" s="3"/>
      <c r="BM654" s="3"/>
      <c r="BN654" s="3"/>
      <c r="BP654" s="3"/>
    </row>
    <row r="655" spans="10:74" hidden="1"/>
    <row r="656" spans="10:74" hidden="1">
      <c r="BK656" s="3"/>
      <c r="BL656" s="3"/>
      <c r="BM656" s="3"/>
      <c r="BN656" s="3"/>
      <c r="BP656" s="3"/>
    </row>
    <row r="657" spans="58:74" hidden="1">
      <c r="BK657" s="3"/>
      <c r="BL657" s="3"/>
      <c r="BM657" s="3"/>
      <c r="BN657" s="3"/>
      <c r="BP657" s="3"/>
    </row>
    <row r="658" spans="58:74" hidden="1"/>
    <row r="659" spans="58:74" hidden="1">
      <c r="BK659" s="34"/>
      <c r="BL659" s="34"/>
      <c r="BM659" s="34"/>
      <c r="BN659" s="34"/>
      <c r="BP659" s="34"/>
      <c r="BQ659" s="34"/>
      <c r="BR659" s="34"/>
      <c r="BS659" s="34"/>
      <c r="BU659" s="34"/>
      <c r="BV659" s="34"/>
    </row>
    <row r="660" spans="58:74" hidden="1">
      <c r="BK660" s="34"/>
      <c r="BL660" s="34"/>
      <c r="BM660" s="34"/>
      <c r="BN660" s="34"/>
      <c r="BP660" s="34"/>
      <c r="BQ660" s="34"/>
      <c r="BR660" s="34"/>
      <c r="BS660" s="34"/>
      <c r="BU660" s="34"/>
      <c r="BV660" s="34"/>
    </row>
    <row r="661" spans="58:74" ht="5.25" customHeight="1" collapsed="1"/>
    <row r="662" spans="58:74" hidden="1">
      <c r="BF662" s="3"/>
      <c r="BG662" s="3"/>
      <c r="BH662" s="3"/>
      <c r="BI662" s="3"/>
      <c r="BK662" s="3"/>
      <c r="BL662" s="3"/>
      <c r="BM662" s="3"/>
      <c r="BN662" s="3"/>
      <c r="BP662" s="3"/>
    </row>
    <row r="663" spans="58:74" hidden="1">
      <c r="BF663" s="3"/>
      <c r="BG663" s="3"/>
      <c r="BH663" s="3"/>
      <c r="BI663" s="3"/>
      <c r="BK663" s="3"/>
      <c r="BL663" s="3"/>
      <c r="BM663" s="3"/>
      <c r="BN663" s="3"/>
      <c r="BP663" s="3"/>
    </row>
    <row r="664" spans="58:74" hidden="1">
      <c r="BF664" s="3"/>
      <c r="BG664" s="3"/>
      <c r="BH664" s="3"/>
      <c r="BI664" s="3"/>
      <c r="BK664" s="3"/>
      <c r="BL664" s="3"/>
      <c r="BM664" s="3"/>
      <c r="BN664" s="3"/>
      <c r="BP664" s="3"/>
    </row>
    <row r="665" spans="58:74" hidden="1">
      <c r="BF665" s="3"/>
      <c r="BG665" s="3"/>
      <c r="BH665" s="3"/>
      <c r="BI665" s="3"/>
      <c r="BK665" s="3"/>
      <c r="BL665" s="3"/>
      <c r="BM665" s="3"/>
      <c r="BN665" s="3"/>
      <c r="BP665" s="3"/>
    </row>
    <row r="666" spans="58:74" hidden="1">
      <c r="BF666" s="3"/>
      <c r="BG666" s="3"/>
      <c r="BH666" s="3"/>
      <c r="BI666" s="3"/>
      <c r="BK666" s="3"/>
      <c r="BL666" s="3"/>
      <c r="BM666" s="3"/>
      <c r="BN666" s="3"/>
      <c r="BP666" s="3"/>
    </row>
    <row r="667" spans="58:74" hidden="1"/>
    <row r="668" spans="58:74" hidden="1">
      <c r="BK668" s="3"/>
      <c r="BL668" s="3"/>
      <c r="BM668" s="3"/>
      <c r="BN668" s="3"/>
      <c r="BP668" s="3"/>
    </row>
    <row r="669" spans="58:74" hidden="1">
      <c r="BK669" s="3"/>
      <c r="BL669" s="3"/>
      <c r="BM669" s="3"/>
      <c r="BN669" s="3"/>
      <c r="BP669" s="3"/>
    </row>
    <row r="670" spans="58:74" hidden="1">
      <c r="BK670" s="3"/>
      <c r="BL670" s="3"/>
      <c r="BM670" s="3"/>
      <c r="BN670" s="3"/>
      <c r="BP670" s="3"/>
    </row>
    <row r="671" spans="58:74" hidden="1">
      <c r="BK671" s="3"/>
      <c r="BL671" s="3"/>
      <c r="BM671" s="3"/>
      <c r="BN671" s="3"/>
      <c r="BP671" s="3"/>
    </row>
    <row r="672" spans="58:74" hidden="1">
      <c r="BK672" s="3"/>
      <c r="BL672" s="3"/>
      <c r="BM672" s="3"/>
      <c r="BN672" s="3"/>
      <c r="BP672" s="3"/>
    </row>
    <row r="673" spans="58:78" hidden="1"/>
    <row r="674" spans="58:78" hidden="1">
      <c r="BK674" s="34"/>
      <c r="BL674" s="34"/>
      <c r="BM674" s="34"/>
      <c r="BN674" s="34"/>
      <c r="BP674" s="34"/>
      <c r="BQ674" s="34"/>
      <c r="BR674" s="34"/>
      <c r="BS674" s="34"/>
      <c r="BU674" s="34"/>
      <c r="BV674" s="34"/>
    </row>
    <row r="675" spans="58:78" hidden="1">
      <c r="BK675" s="34"/>
      <c r="BL675" s="34"/>
      <c r="BM675" s="34"/>
      <c r="BN675" s="34"/>
      <c r="BP675" s="34"/>
      <c r="BQ675" s="34"/>
      <c r="BR675" s="34"/>
      <c r="BS675" s="34"/>
      <c r="BU675" s="34"/>
      <c r="BV675" s="34"/>
    </row>
    <row r="676" spans="58:78" hidden="1">
      <c r="BK676" s="34"/>
      <c r="BL676" s="34"/>
      <c r="BM676" s="34"/>
      <c r="BN676" s="34"/>
      <c r="BP676" s="34"/>
      <c r="BQ676" s="34"/>
      <c r="BR676" s="34"/>
      <c r="BS676" s="34"/>
      <c r="BU676" s="34"/>
      <c r="BV676" s="34"/>
    </row>
    <row r="677" spans="58:78" hidden="1">
      <c r="BK677" s="34"/>
      <c r="BL677" s="34"/>
      <c r="BM677" s="34"/>
      <c r="BN677" s="34"/>
      <c r="BP677" s="34"/>
      <c r="BQ677" s="34"/>
      <c r="BR677" s="34"/>
      <c r="BS677" s="34"/>
      <c r="BU677" s="34"/>
      <c r="BV677" s="34"/>
    </row>
    <row r="678" spans="58:78" hidden="1">
      <c r="BK678" s="34"/>
      <c r="BL678" s="34"/>
      <c r="BM678" s="34"/>
      <c r="BN678" s="34"/>
      <c r="BP678" s="34"/>
      <c r="BQ678" s="34"/>
      <c r="BR678" s="34"/>
      <c r="BS678" s="34"/>
      <c r="BU678" s="34"/>
      <c r="BV678" s="34"/>
    </row>
    <row r="679" spans="58:78" ht="3.75" customHeight="1" collapsed="1"/>
    <row r="680" spans="58:78">
      <c r="BF680" s="3"/>
      <c r="BG680" s="3"/>
      <c r="BH680" s="3"/>
      <c r="BI680" s="3"/>
      <c r="BK680" s="3"/>
      <c r="BL680" s="3"/>
      <c r="BM680" s="3"/>
      <c r="BN680" s="3"/>
      <c r="BP680" s="3"/>
      <c r="BZ680" s="3"/>
    </row>
    <row r="681" spans="58:78">
      <c r="BF681" s="3"/>
      <c r="BG681" s="3"/>
      <c r="BH681" s="3"/>
      <c r="BI681" s="3"/>
      <c r="BK681" s="3"/>
      <c r="BL681" s="3"/>
      <c r="BM681" s="3"/>
      <c r="BN681" s="3"/>
      <c r="BP681" s="3"/>
      <c r="BZ681" s="3"/>
    </row>
    <row r="682" spans="58:78">
      <c r="BF682" s="3"/>
      <c r="BG682" s="3"/>
      <c r="BH682" s="3"/>
      <c r="BI682" s="3"/>
      <c r="BK682" s="3"/>
      <c r="BL682" s="3"/>
      <c r="BM682" s="3"/>
      <c r="BN682" s="3"/>
      <c r="BP682" s="3"/>
      <c r="BZ682" s="3"/>
    </row>
    <row r="683" spans="58:78">
      <c r="BF683" s="3"/>
      <c r="BG683" s="3"/>
      <c r="BH683" s="3"/>
      <c r="BI683" s="3"/>
      <c r="BK683" s="3"/>
      <c r="BL683" s="3"/>
      <c r="BM683" s="3"/>
      <c r="BN683" s="3"/>
      <c r="BP683" s="3"/>
      <c r="BZ683" s="3"/>
    </row>
    <row r="684" spans="58:78">
      <c r="BF684" s="3"/>
      <c r="BG684" s="3"/>
      <c r="BH684" s="3"/>
      <c r="BI684" s="3"/>
      <c r="BK684" s="3"/>
      <c r="BL684" s="3"/>
      <c r="BM684" s="3"/>
      <c r="BN684" s="3"/>
      <c r="BP684" s="3"/>
      <c r="BZ684" s="3"/>
    </row>
    <row r="685" spans="58:78">
      <c r="BZ685" s="3"/>
    </row>
    <row r="686" spans="58:78">
      <c r="BK686" s="3"/>
      <c r="BL686" s="3"/>
      <c r="BM686" s="3"/>
      <c r="BN686" s="3"/>
      <c r="BP686" s="3"/>
      <c r="BZ686" s="3"/>
    </row>
    <row r="687" spans="58:78">
      <c r="BK687" s="3"/>
      <c r="BL687" s="3"/>
      <c r="BM687" s="3"/>
      <c r="BN687" s="3"/>
      <c r="BP687" s="3"/>
      <c r="BZ687" s="3"/>
    </row>
    <row r="688" spans="58:78">
      <c r="BK688" s="3"/>
      <c r="BL688" s="3"/>
      <c r="BM688" s="3"/>
      <c r="BN688" s="3"/>
      <c r="BP688" s="3"/>
      <c r="BZ688" s="3"/>
    </row>
    <row r="689" spans="63:78">
      <c r="BK689" s="3"/>
      <c r="BL689" s="3"/>
      <c r="BM689" s="3"/>
      <c r="BN689" s="3"/>
      <c r="BP689" s="3"/>
      <c r="BZ689" s="3"/>
    </row>
    <row r="690" spans="63:78">
      <c r="BK690" s="3"/>
      <c r="BL690" s="3"/>
      <c r="BM690" s="3"/>
      <c r="BN690" s="3"/>
      <c r="BP690" s="3"/>
      <c r="BZ690" s="3"/>
    </row>
    <row r="691" spans="63:78">
      <c r="BZ691" s="3"/>
    </row>
    <row r="692" spans="63:78">
      <c r="BK692" s="34"/>
      <c r="BL692" s="34"/>
      <c r="BM692" s="34"/>
      <c r="BN692" s="34"/>
      <c r="BP692" s="34"/>
      <c r="BQ692" s="34"/>
      <c r="BR692" s="34"/>
      <c r="BS692" s="34"/>
      <c r="BU692" s="34"/>
      <c r="BV692" s="34"/>
      <c r="BW692" s="34"/>
      <c r="BX692" s="34"/>
      <c r="BZ692" s="34"/>
    </row>
    <row r="693" spans="63:78">
      <c r="BK693" s="34"/>
      <c r="BL693" s="34"/>
      <c r="BM693" s="34"/>
      <c r="BN693" s="34"/>
      <c r="BP693" s="34"/>
      <c r="BQ693" s="34"/>
      <c r="BR693" s="34"/>
      <c r="BS693" s="34"/>
      <c r="BU693" s="34"/>
      <c r="BV693" s="34"/>
      <c r="BW693" s="34"/>
      <c r="BX693" s="34"/>
      <c r="BZ693" s="34"/>
    </row>
    <row r="694" spans="63:78">
      <c r="BK694" s="34"/>
      <c r="BL694" s="34"/>
      <c r="BM694" s="34"/>
      <c r="BN694" s="34"/>
      <c r="BP694" s="34"/>
      <c r="BQ694" s="34"/>
      <c r="BR694" s="34"/>
      <c r="BS694" s="34"/>
      <c r="BU694" s="34"/>
      <c r="BV694" s="34"/>
      <c r="BW694" s="34"/>
      <c r="BX694" s="34"/>
      <c r="BZ694" s="34"/>
    </row>
    <row r="695" spans="63:78">
      <c r="BK695" s="34"/>
      <c r="BL695" s="34"/>
      <c r="BM695" s="34"/>
      <c r="BN695" s="34"/>
      <c r="BP695" s="34"/>
      <c r="BQ695" s="34"/>
      <c r="BR695" s="34"/>
      <c r="BS695" s="34"/>
      <c r="BU695" s="34"/>
      <c r="BV695" s="34"/>
      <c r="BW695" s="34"/>
      <c r="BX695" s="34"/>
      <c r="BZ695" s="34"/>
    </row>
    <row r="696" spans="63:78">
      <c r="BK696" s="34"/>
      <c r="BL696" s="34"/>
      <c r="BM696" s="34"/>
      <c r="BN696" s="34"/>
      <c r="BP696" s="34"/>
      <c r="BQ696" s="34"/>
      <c r="BR696" s="34"/>
      <c r="BS696" s="34"/>
      <c r="BU696" s="34"/>
      <c r="BV696" s="34"/>
      <c r="BW696" s="34"/>
      <c r="BX696" s="34"/>
      <c r="BZ696" s="34"/>
    </row>
    <row r="779" spans="1:79">
      <c r="CA779" s="15"/>
    </row>
    <row r="782" spans="1:79">
      <c r="BY782" s="15"/>
    </row>
    <row r="783" spans="1:79">
      <c r="BY783" s="47"/>
    </row>
    <row r="784" spans="1:79" s="8" customFormat="1">
      <c r="A784" s="21"/>
      <c r="B784" s="21"/>
      <c r="C784" s="21"/>
      <c r="D784" s="21"/>
      <c r="E784" s="21"/>
      <c r="I784" s="35"/>
    </row>
    <row r="785" spans="1:127" s="8" customFormat="1">
      <c r="A785" s="21"/>
      <c r="B785" s="21"/>
      <c r="C785" s="21"/>
      <c r="D785" s="21"/>
      <c r="E785" s="21"/>
      <c r="I785" s="35"/>
    </row>
    <row r="786" spans="1:127" s="8" customFormat="1">
      <c r="A786" s="21"/>
      <c r="B786" s="21"/>
      <c r="C786" s="21"/>
      <c r="D786" s="21"/>
      <c r="E786" s="21"/>
      <c r="I786" s="35"/>
    </row>
    <row r="787" spans="1:127" s="8" customFormat="1">
      <c r="A787" s="21"/>
      <c r="B787" s="21"/>
      <c r="C787" s="21"/>
      <c r="D787" s="21"/>
      <c r="E787" s="21"/>
      <c r="I787" s="35"/>
    </row>
    <row r="788" spans="1:127" s="8" customFormat="1">
      <c r="A788" s="21"/>
      <c r="B788" s="21"/>
      <c r="C788" s="21"/>
      <c r="D788" s="21"/>
      <c r="E788" s="21"/>
      <c r="I788" s="35"/>
    </row>
    <row r="789" spans="1:127" s="8" customFormat="1">
      <c r="A789" s="21"/>
      <c r="B789" s="21"/>
      <c r="C789" s="21"/>
      <c r="D789" s="21"/>
      <c r="E789" s="21"/>
      <c r="I789" s="35"/>
    </row>
    <row r="790" spans="1:127" s="8" customFormat="1">
      <c r="A790" s="21"/>
      <c r="B790" s="21"/>
      <c r="C790" s="21"/>
      <c r="D790" s="21"/>
      <c r="E790" s="21"/>
      <c r="I790" s="35"/>
    </row>
    <row r="791" spans="1:127" s="8" customFormat="1">
      <c r="A791" s="21"/>
      <c r="B791" s="21"/>
      <c r="C791" s="21"/>
      <c r="D791" s="21"/>
      <c r="E791" s="21"/>
      <c r="I791" s="35"/>
    </row>
    <row r="792" spans="1:127" s="8" customFormat="1">
      <c r="A792" s="21"/>
      <c r="B792" s="21"/>
      <c r="C792" s="21"/>
      <c r="D792" s="21"/>
      <c r="E792" s="21"/>
      <c r="I792" s="35"/>
    </row>
    <row r="793" spans="1:127" s="8" customFormat="1">
      <c r="A793" s="21"/>
      <c r="B793" s="21"/>
      <c r="C793" s="21"/>
      <c r="D793" s="21"/>
      <c r="E793" s="21"/>
      <c r="I793" s="35"/>
    </row>
    <row r="794" spans="1:127" s="8" customFormat="1">
      <c r="A794" s="21"/>
      <c r="B794" s="21"/>
      <c r="C794" s="21"/>
      <c r="D794" s="21"/>
      <c r="E794" s="21"/>
      <c r="I794" s="35"/>
    </row>
    <row r="795" spans="1:127" s="8" customFormat="1">
      <c r="A795" s="21"/>
      <c r="B795" s="21"/>
      <c r="C795" s="21"/>
      <c r="D795" s="21"/>
      <c r="E795" s="21"/>
      <c r="I795" s="35"/>
    </row>
    <row r="796" spans="1:127" s="8" customFormat="1">
      <c r="A796" s="21"/>
      <c r="B796" s="21"/>
      <c r="C796" s="21"/>
      <c r="D796" s="21"/>
      <c r="E796" s="21"/>
      <c r="I796" s="35"/>
    </row>
    <row r="797" spans="1:127" s="8" customFormat="1">
      <c r="A797" s="21"/>
      <c r="B797" s="21"/>
      <c r="C797" s="21"/>
      <c r="D797" s="21"/>
      <c r="E797" s="21"/>
      <c r="I797" s="35"/>
    </row>
    <row r="798" spans="1:127" s="8" customFormat="1">
      <c r="A798" s="21"/>
      <c r="B798" s="21"/>
      <c r="C798" s="21"/>
      <c r="D798" s="21"/>
      <c r="E798" s="21"/>
      <c r="I798" s="35"/>
    </row>
    <row r="799" spans="1:127" s="8" customFormat="1">
      <c r="A799" s="21"/>
      <c r="B799" s="21"/>
      <c r="C799" s="21"/>
      <c r="D799" s="21"/>
      <c r="E799" s="21"/>
      <c r="I799" s="35"/>
      <c r="CC799" s="10"/>
      <c r="CD799" s="10"/>
      <c r="CE799" s="10"/>
      <c r="CF799" s="10"/>
      <c r="CG799" s="10"/>
      <c r="CH799" s="10"/>
      <c r="CI799" s="10"/>
      <c r="CJ799" s="10"/>
      <c r="CK799" s="10"/>
      <c r="CL799" s="10"/>
      <c r="CM799" s="10"/>
      <c r="CN799" s="10"/>
      <c r="CO799" s="10"/>
      <c r="CP799" s="10"/>
      <c r="CQ799" s="10"/>
      <c r="CR799" s="10"/>
      <c r="CS799" s="10"/>
      <c r="CT799" s="10"/>
      <c r="CU799" s="10"/>
      <c r="CV799" s="10"/>
      <c r="CW799" s="10"/>
      <c r="CX799" s="10"/>
      <c r="CY799" s="10"/>
      <c r="CZ799" s="10"/>
      <c r="DA799" s="10"/>
      <c r="DB799" s="10"/>
      <c r="DC799" s="10"/>
      <c r="DD799" s="10"/>
      <c r="DE799" s="10"/>
      <c r="DF799" s="10"/>
      <c r="DG799" s="10"/>
      <c r="DH799" s="10"/>
      <c r="DI799" s="10"/>
      <c r="DJ799" s="10"/>
      <c r="DK799" s="10"/>
      <c r="DL799" s="10"/>
      <c r="DM799" s="10"/>
      <c r="DN799" s="10"/>
      <c r="DO799" s="10"/>
      <c r="DP799" s="10"/>
      <c r="DQ799" s="10"/>
      <c r="DR799" s="10"/>
      <c r="DS799" s="10"/>
      <c r="DT799" s="10"/>
      <c r="DU799" s="10"/>
      <c r="DV799" s="10"/>
      <c r="DW799" s="10"/>
    </row>
    <row r="800" spans="1:127" s="8" customFormat="1">
      <c r="A800" s="21"/>
      <c r="B800" s="21"/>
      <c r="C800" s="21"/>
      <c r="D800" s="21"/>
      <c r="E800" s="21"/>
      <c r="I800" s="35"/>
    </row>
    <row r="801" spans="1:127" s="37" customFormat="1">
      <c r="A801" s="36"/>
      <c r="B801" s="36"/>
      <c r="C801" s="36"/>
      <c r="D801" s="36"/>
      <c r="E801" s="36"/>
      <c r="I801" s="38"/>
      <c r="BK801" s="9"/>
      <c r="BL801" s="9"/>
      <c r="BM801" s="9"/>
      <c r="BN801" s="9"/>
      <c r="BO801" s="9"/>
      <c r="BP801" s="9"/>
      <c r="BQ801" s="9"/>
      <c r="BR801" s="9"/>
      <c r="BS801" s="9"/>
      <c r="BT801" s="9"/>
      <c r="BU801" s="9"/>
      <c r="BV801" s="9"/>
      <c r="BW801" s="9"/>
      <c r="BX801" s="9"/>
      <c r="BY801" s="9"/>
      <c r="BZ801" s="9"/>
      <c r="CA801" s="9"/>
      <c r="CB801" s="9"/>
      <c r="CC801" s="9"/>
      <c r="CD801" s="9"/>
      <c r="CE801" s="9"/>
      <c r="CF801" s="9"/>
      <c r="CG801" s="9"/>
      <c r="CH801" s="9"/>
      <c r="CI801" s="9"/>
      <c r="CJ801" s="9"/>
      <c r="CK801" s="9"/>
      <c r="CL801" s="9"/>
      <c r="CM801" s="9"/>
      <c r="CN801" s="9"/>
      <c r="CO801" s="9"/>
      <c r="CP801" s="9"/>
      <c r="CQ801" s="9"/>
      <c r="CR801" s="9"/>
      <c r="CS801" s="9"/>
      <c r="CT801" s="9"/>
      <c r="CU801" s="9"/>
      <c r="CV801" s="9"/>
      <c r="CW801" s="9"/>
      <c r="CX801" s="9"/>
      <c r="CY801" s="9"/>
      <c r="CZ801" s="9"/>
      <c r="DA801" s="9"/>
      <c r="DB801" s="9"/>
      <c r="DC801" s="9"/>
      <c r="DD801" s="9"/>
      <c r="DE801" s="9"/>
      <c r="DF801" s="9"/>
      <c r="DG801" s="9"/>
      <c r="DH801" s="9"/>
      <c r="DI801" s="9"/>
      <c r="DJ801" s="9"/>
      <c r="DK801" s="9"/>
      <c r="DL801" s="9"/>
      <c r="DM801" s="9"/>
      <c r="DN801" s="9"/>
      <c r="DO801" s="9"/>
      <c r="DP801" s="9"/>
      <c r="DQ801" s="9"/>
      <c r="DR801" s="9"/>
      <c r="DS801" s="9"/>
      <c r="DT801" s="9"/>
      <c r="DU801" s="9"/>
      <c r="DV801" s="9"/>
      <c r="DW801" s="9"/>
    </row>
    <row r="802" spans="1:127" s="8" customFormat="1">
      <c r="A802" s="21"/>
      <c r="B802" s="21"/>
      <c r="C802" s="21"/>
      <c r="D802" s="21"/>
      <c r="E802" s="21"/>
      <c r="I802" s="35"/>
    </row>
    <row r="803" spans="1:127" s="8" customFormat="1">
      <c r="A803" s="21"/>
      <c r="B803" s="21"/>
      <c r="C803" s="21"/>
      <c r="D803" s="18"/>
      <c r="E803" s="21"/>
      <c r="I803" s="10"/>
    </row>
    <row r="804" spans="1:127" s="8" customFormat="1">
      <c r="A804" s="21"/>
      <c r="B804" s="21"/>
      <c r="C804" s="21"/>
      <c r="D804" s="18"/>
      <c r="E804" s="21"/>
      <c r="I804" s="10"/>
      <c r="CE804" s="35"/>
      <c r="CJ804" s="35"/>
      <c r="CO804" s="35"/>
      <c r="CT804" s="35"/>
      <c r="CY804" s="35"/>
      <c r="DD804" s="35"/>
      <c r="DI804" s="35"/>
      <c r="DN804" s="35"/>
      <c r="DS804" s="35"/>
    </row>
    <row r="805" spans="1:127" s="8" customFormat="1">
      <c r="A805" s="21"/>
      <c r="B805" s="21"/>
      <c r="C805" s="21"/>
      <c r="D805" s="21"/>
      <c r="E805" s="21"/>
      <c r="I805" s="35"/>
      <c r="BZ805" s="35"/>
    </row>
    <row r="806" spans="1:127" s="8" customFormat="1">
      <c r="A806" s="21"/>
      <c r="B806" s="21"/>
      <c r="C806" s="21"/>
      <c r="D806" s="21"/>
      <c r="E806" s="21"/>
      <c r="I806" s="35"/>
    </row>
    <row r="807" spans="1:127">
      <c r="BY807" s="15"/>
    </row>
    <row r="808" spans="1:127">
      <c r="BY808" s="15"/>
    </row>
    <row r="809" spans="1:127">
      <c r="BY809" s="15"/>
    </row>
    <row r="810" spans="1:127">
      <c r="BY810" s="15"/>
    </row>
    <row r="811" spans="1:127">
      <c r="BY811" s="15"/>
    </row>
    <row r="812" spans="1:127">
      <c r="BY812" s="15"/>
    </row>
    <row r="813" spans="1:127">
      <c r="BY813" s="15"/>
    </row>
    <row r="814" spans="1:127">
      <c r="C814" s="46"/>
      <c r="BY814" s="15"/>
    </row>
    <row r="815" spans="1:127">
      <c r="BY815" s="15"/>
    </row>
    <row r="816" spans="1:127">
      <c r="BY816" s="15"/>
    </row>
    <row r="817" spans="1:127">
      <c r="BY817" s="15"/>
    </row>
    <row r="818" spans="1:127">
      <c r="AA818" s="15"/>
      <c r="AF818" s="15"/>
      <c r="AK818" s="15"/>
      <c r="AP818" s="15"/>
      <c r="AU818" s="15"/>
      <c r="AZ818" s="15"/>
      <c r="BA818" s="47"/>
      <c r="BB818" s="8"/>
      <c r="BC818" s="8"/>
      <c r="BD818" s="8"/>
      <c r="BE818" s="8"/>
      <c r="BF818" s="47"/>
      <c r="BG818" s="8"/>
      <c r="BH818" s="8"/>
      <c r="BI818" s="8"/>
      <c r="BJ818" s="8"/>
      <c r="BK818" s="47"/>
      <c r="BL818" s="8"/>
      <c r="BM818" s="8"/>
      <c r="BN818" s="8"/>
      <c r="BO818" s="8"/>
      <c r="BP818" s="47"/>
      <c r="BQ818" s="8"/>
      <c r="BR818" s="8"/>
      <c r="BS818" s="8"/>
      <c r="BT818" s="8"/>
      <c r="BU818" s="47"/>
      <c r="BV818" s="8"/>
      <c r="BW818" s="8"/>
      <c r="BX818" s="8"/>
      <c r="BY818" s="8"/>
      <c r="BZ818" s="47"/>
      <c r="CA818" s="8"/>
      <c r="CB818" s="8"/>
      <c r="CC818" s="8"/>
      <c r="CD818" s="8"/>
      <c r="CE818" s="47"/>
      <c r="CF818" s="8"/>
      <c r="CG818" s="8"/>
      <c r="CH818" s="8"/>
      <c r="CI818" s="8"/>
      <c r="CJ818" s="47"/>
      <c r="CK818" s="8"/>
      <c r="CL818" s="8"/>
      <c r="CM818" s="8"/>
      <c r="CN818" s="8"/>
      <c r="CO818" s="47"/>
      <c r="CP818" s="8"/>
      <c r="CQ818" s="8"/>
      <c r="CR818" s="8"/>
      <c r="CS818" s="8"/>
      <c r="CT818" s="47"/>
      <c r="CU818" s="8"/>
      <c r="CV818" s="8"/>
      <c r="CW818" s="8"/>
      <c r="CX818" s="8"/>
      <c r="CY818" s="47"/>
      <c r="CZ818" s="8"/>
      <c r="DA818" s="8"/>
      <c r="DB818" s="8"/>
      <c r="DC818" s="8"/>
      <c r="DD818" s="47"/>
      <c r="DE818" s="8"/>
      <c r="DF818" s="8"/>
      <c r="DG818" s="8"/>
      <c r="DH818" s="8"/>
      <c r="DI818" s="47"/>
      <c r="DJ818" s="8"/>
      <c r="DK818" s="8"/>
      <c r="DL818" s="8"/>
      <c r="DM818" s="8"/>
      <c r="DN818" s="47"/>
      <c r="DO818" s="8"/>
      <c r="DP818" s="8"/>
      <c r="DQ818" s="8"/>
      <c r="DR818" s="8"/>
      <c r="DS818" s="47"/>
      <c r="DT818" s="8"/>
      <c r="DU818" s="8"/>
      <c r="DV818" s="8"/>
      <c r="DW818" s="8"/>
    </row>
    <row r="819" spans="1:127">
      <c r="AA819" s="4"/>
      <c r="AF819" s="4"/>
      <c r="AK819" s="4"/>
      <c r="AP819" s="4"/>
      <c r="AU819" s="4"/>
      <c r="AZ819" s="4"/>
      <c r="BA819" s="27"/>
      <c r="BB819" s="4"/>
      <c r="BC819" s="4"/>
      <c r="BD819" s="4"/>
      <c r="BE819" s="4"/>
      <c r="BF819" s="27"/>
      <c r="BG819" s="4"/>
      <c r="BH819" s="4"/>
      <c r="BI819" s="4"/>
      <c r="BJ819" s="4"/>
      <c r="BK819" s="27"/>
      <c r="BL819" s="4"/>
      <c r="BM819" s="4"/>
      <c r="BN819" s="4"/>
      <c r="BO819" s="4"/>
      <c r="BP819" s="27"/>
      <c r="BQ819" s="4"/>
      <c r="BR819" s="4"/>
      <c r="BS819" s="4"/>
      <c r="BT819" s="4"/>
      <c r="BU819" s="27"/>
      <c r="BV819" s="4"/>
      <c r="BW819" s="4"/>
      <c r="BX819" s="4"/>
      <c r="BY819" s="4"/>
      <c r="BZ819" s="27"/>
      <c r="CA819" s="4"/>
      <c r="CB819" s="4"/>
      <c r="CC819" s="4"/>
      <c r="CD819" s="4"/>
      <c r="CE819" s="27"/>
      <c r="CF819" s="4"/>
      <c r="CG819" s="4"/>
      <c r="CH819" s="4"/>
      <c r="CI819" s="4"/>
      <c r="CJ819" s="27"/>
      <c r="CK819" s="4"/>
      <c r="CL819" s="4"/>
      <c r="CM819" s="4"/>
      <c r="CN819" s="4"/>
      <c r="CO819" s="27"/>
      <c r="CP819" s="4"/>
      <c r="CQ819" s="4"/>
      <c r="CR819" s="4"/>
      <c r="CS819" s="4"/>
      <c r="CT819" s="27"/>
      <c r="CU819" s="4"/>
      <c r="CV819" s="4"/>
      <c r="CW819" s="4"/>
      <c r="CX819" s="4"/>
      <c r="CY819" s="27"/>
      <c r="CZ819" s="4"/>
      <c r="DA819" s="4"/>
      <c r="DB819" s="4"/>
      <c r="DC819" s="4"/>
      <c r="DD819" s="27"/>
      <c r="DE819" s="4"/>
      <c r="DF819" s="4"/>
      <c r="DG819" s="4"/>
      <c r="DH819" s="4"/>
      <c r="DI819" s="27"/>
      <c r="DJ819" s="4"/>
      <c r="DK819" s="4"/>
      <c r="DL819" s="4"/>
      <c r="DM819" s="4"/>
      <c r="DN819" s="27"/>
      <c r="DO819" s="4"/>
      <c r="DP819" s="4"/>
      <c r="DQ819" s="4"/>
      <c r="DR819" s="4"/>
      <c r="DS819" s="27"/>
      <c r="DT819" s="4"/>
      <c r="DU819" s="4"/>
      <c r="DV819" s="4"/>
      <c r="DW819" s="4"/>
    </row>
    <row r="820" spans="1:127">
      <c r="BZ820" s="3"/>
    </row>
    <row r="821" spans="1:127">
      <c r="AA821" s="15"/>
      <c r="AF821" s="15"/>
      <c r="AK821" s="15"/>
      <c r="AP821" s="15"/>
      <c r="AU821" s="15"/>
      <c r="AZ821" s="15"/>
      <c r="BA821" s="3"/>
      <c r="BB821" s="3"/>
      <c r="BC821" s="3"/>
      <c r="BD821" s="3"/>
      <c r="BE821" s="15"/>
      <c r="BF821" s="3"/>
      <c r="BG821" s="3"/>
      <c r="BH821" s="3"/>
      <c r="BI821" s="3"/>
      <c r="BJ821" s="15"/>
      <c r="BK821" s="3"/>
      <c r="BL821" s="3"/>
      <c r="BM821" s="3"/>
      <c r="BN821" s="3"/>
      <c r="BO821" s="15"/>
      <c r="BP821" s="3"/>
      <c r="BT821" s="15"/>
      <c r="BY821" s="15"/>
      <c r="BZ821" s="3"/>
      <c r="CA821" s="3"/>
      <c r="CC821" s="3"/>
      <c r="CD821" s="15"/>
      <c r="CE821" s="3"/>
      <c r="CF821" s="3"/>
      <c r="CG821" s="3"/>
      <c r="CH821" s="3"/>
      <c r="CI821" s="15"/>
      <c r="CJ821" s="3"/>
      <c r="CK821" s="3"/>
      <c r="CL821" s="3"/>
      <c r="CM821" s="3"/>
      <c r="CN821" s="15"/>
      <c r="CO821" s="3"/>
      <c r="CP821" s="3"/>
      <c r="CQ821" s="3"/>
      <c r="CR821" s="3"/>
      <c r="CS821" s="15"/>
      <c r="CT821" s="3"/>
      <c r="CU821" s="3"/>
      <c r="CV821" s="3"/>
      <c r="CW821" s="3"/>
      <c r="CX821" s="15"/>
      <c r="CY821" s="3"/>
      <c r="CZ821" s="3"/>
      <c r="DA821" s="3"/>
      <c r="DB821" s="3"/>
      <c r="DC821" s="15"/>
      <c r="DD821" s="3"/>
      <c r="DE821" s="3"/>
      <c r="DF821" s="3"/>
      <c r="DG821" s="3"/>
      <c r="DH821" s="15"/>
      <c r="DI821" s="3"/>
      <c r="DJ821" s="3"/>
      <c r="DK821" s="3"/>
      <c r="DL821" s="3"/>
      <c r="DM821" s="15"/>
      <c r="DN821" s="3"/>
      <c r="DO821" s="3"/>
      <c r="DP821" s="3"/>
      <c r="DQ821" s="3"/>
      <c r="DR821" s="15"/>
      <c r="DS821" s="3"/>
      <c r="DT821" s="3"/>
      <c r="DV821" s="3"/>
      <c r="DW821" s="15"/>
    </row>
    <row r="822" spans="1:127">
      <c r="AA822" s="15"/>
      <c r="AF822" s="15"/>
      <c r="AK822" s="15"/>
      <c r="AP822" s="15"/>
      <c r="AU822" s="15"/>
      <c r="AZ822" s="15"/>
      <c r="BA822" s="15"/>
      <c r="BB822" s="15"/>
      <c r="BC822" s="15"/>
      <c r="BD822" s="15"/>
      <c r="BE822" s="15"/>
      <c r="BF822" s="15"/>
      <c r="BG822" s="15"/>
      <c r="BH822" s="15"/>
      <c r="BI822" s="15"/>
      <c r="BJ822" s="15"/>
      <c r="BK822" s="15"/>
      <c r="BL822" s="15"/>
      <c r="BM822" s="15"/>
      <c r="BN822" s="15"/>
      <c r="BO822" s="15"/>
      <c r="BP822" s="15"/>
      <c r="BQ822" s="15"/>
      <c r="BR822" s="15"/>
      <c r="BS822" s="15"/>
      <c r="BT822" s="15"/>
      <c r="BU822" s="15"/>
      <c r="BV822" s="15"/>
      <c r="BW822" s="15"/>
      <c r="BX822" s="15"/>
      <c r="BY822" s="15"/>
      <c r="BZ822" s="15"/>
      <c r="CA822" s="15"/>
      <c r="CB822" s="15"/>
      <c r="CC822" s="15"/>
      <c r="CD822" s="15"/>
      <c r="CE822" s="15"/>
      <c r="CF822" s="15"/>
      <c r="CG822" s="15"/>
      <c r="CH822" s="15"/>
      <c r="CI822" s="15"/>
      <c r="CJ822" s="15"/>
      <c r="CK822" s="15"/>
      <c r="CL822" s="15"/>
      <c r="CM822" s="15"/>
      <c r="CN822" s="15"/>
      <c r="CO822" s="15"/>
      <c r="CP822" s="15"/>
      <c r="CQ822" s="15"/>
      <c r="CR822" s="15"/>
      <c r="CS822" s="15"/>
      <c r="CT822" s="15"/>
      <c r="CU822" s="15"/>
      <c r="CV822" s="15"/>
      <c r="CW822" s="15"/>
      <c r="CX822" s="15"/>
      <c r="CY822" s="15"/>
      <c r="CZ822" s="15"/>
      <c r="DA822" s="15"/>
      <c r="DB822" s="15"/>
      <c r="DC822" s="15"/>
      <c r="DD822" s="15"/>
      <c r="DE822" s="15"/>
      <c r="DF822" s="15"/>
      <c r="DG822" s="15"/>
      <c r="DH822" s="15"/>
      <c r="DI822" s="15"/>
      <c r="DJ822" s="15"/>
      <c r="DK822" s="15"/>
      <c r="DL822" s="15"/>
      <c r="DM822" s="15"/>
      <c r="DN822" s="15"/>
      <c r="DO822" s="15"/>
      <c r="DP822" s="15"/>
      <c r="DQ822" s="15"/>
      <c r="DR822" s="15"/>
      <c r="DS822" s="15"/>
      <c r="DT822" s="15"/>
      <c r="DU822" s="15"/>
      <c r="DV822" s="15"/>
      <c r="DW822" s="15"/>
    </row>
    <row r="823" spans="1:127"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</row>
    <row r="824" spans="1:127"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</row>
    <row r="827" spans="1:127">
      <c r="BA827" s="15"/>
      <c r="CA827" s="24"/>
      <c r="CB827" s="24"/>
    </row>
    <row r="828" spans="1:127">
      <c r="CA828" s="24"/>
      <c r="CB828" s="24"/>
    </row>
    <row r="829" spans="1:127" s="47" customFormat="1">
      <c r="A829" s="46"/>
      <c r="B829" s="46"/>
      <c r="C829" s="46"/>
      <c r="D829" s="46"/>
      <c r="E829" s="46"/>
      <c r="AA829" s="10"/>
      <c r="AF829" s="10"/>
      <c r="AK829" s="10"/>
      <c r="AP829" s="10"/>
      <c r="AU829" s="10"/>
      <c r="AZ829" s="10"/>
      <c r="BA829" s="10"/>
      <c r="BB829" s="10"/>
      <c r="BC829" s="10"/>
      <c r="BD829" s="10"/>
      <c r="BE829" s="10"/>
      <c r="BF829" s="10"/>
      <c r="BG829" s="10"/>
      <c r="BH829" s="10"/>
      <c r="BI829" s="10"/>
      <c r="BJ829" s="10"/>
      <c r="BK829" s="10"/>
      <c r="BL829" s="10"/>
      <c r="BM829" s="10"/>
      <c r="BN829" s="10"/>
      <c r="BO829" s="10"/>
      <c r="BP829" s="10"/>
      <c r="BQ829" s="10"/>
      <c r="BR829" s="10"/>
      <c r="BS829" s="10"/>
      <c r="BT829" s="10"/>
      <c r="BU829" s="10"/>
      <c r="BV829" s="10"/>
      <c r="BW829" s="10"/>
      <c r="BX829" s="10"/>
      <c r="BY829" s="10"/>
      <c r="BZ829" s="10"/>
      <c r="CA829" s="10"/>
      <c r="CB829" s="10"/>
      <c r="CC829" s="10"/>
      <c r="CD829" s="48"/>
      <c r="CE829" s="48"/>
      <c r="CF829" s="48"/>
      <c r="CG829" s="48"/>
      <c r="CH829" s="48"/>
      <c r="CI829" s="48"/>
      <c r="CJ829" s="48"/>
      <c r="CK829" s="48"/>
      <c r="CL829" s="48"/>
      <c r="CM829" s="48"/>
      <c r="CN829" s="48"/>
      <c r="CO829" s="48"/>
      <c r="CP829" s="48"/>
      <c r="CQ829" s="48"/>
      <c r="CR829" s="48"/>
      <c r="CS829" s="48"/>
      <c r="CT829" s="48"/>
      <c r="CU829" s="48"/>
      <c r="CV829" s="48"/>
      <c r="CW829" s="48"/>
      <c r="CX829" s="48"/>
      <c r="CY829" s="48"/>
      <c r="CZ829" s="48"/>
      <c r="DA829" s="48"/>
      <c r="DB829" s="48"/>
      <c r="DC829" s="48"/>
      <c r="DD829" s="48"/>
      <c r="DE829" s="48"/>
      <c r="DF829" s="48"/>
      <c r="DG829" s="48"/>
      <c r="DH829" s="48"/>
      <c r="DI829" s="48"/>
      <c r="DJ829" s="48"/>
      <c r="DK829" s="48"/>
      <c r="DL829" s="48"/>
      <c r="DM829" s="48"/>
      <c r="DN829" s="48"/>
      <c r="DO829" s="48"/>
      <c r="DP829" s="48"/>
      <c r="DQ829" s="48"/>
      <c r="DR829" s="48"/>
      <c r="DS829" s="48"/>
      <c r="DT829" s="48"/>
      <c r="DU829" s="48"/>
      <c r="DV829" s="48"/>
      <c r="DW829" s="48"/>
    </row>
    <row r="830" spans="1:127" s="10" customFormat="1">
      <c r="A830" s="18"/>
      <c r="B830" s="18"/>
      <c r="C830" s="18"/>
      <c r="D830" s="18"/>
      <c r="E830" s="18"/>
      <c r="CD830" s="47"/>
      <c r="CI830" s="47"/>
      <c r="CN830" s="47"/>
      <c r="CS830" s="47"/>
      <c r="CX830" s="47"/>
      <c r="DC830" s="47"/>
      <c r="DH830" s="47"/>
      <c r="DM830" s="47"/>
      <c r="DR830" s="47"/>
      <c r="DW830" s="47"/>
    </row>
    <row r="831" spans="1:127" s="10" customFormat="1">
      <c r="A831" s="18"/>
      <c r="B831" s="18"/>
      <c r="C831" s="18"/>
      <c r="D831" s="18"/>
      <c r="E831" s="18"/>
      <c r="AF831" s="47"/>
      <c r="AK831" s="47"/>
      <c r="AP831" s="47"/>
      <c r="AU831" s="47"/>
      <c r="AZ831" s="47"/>
      <c r="BE831" s="47"/>
      <c r="BJ831" s="47"/>
      <c r="BO831" s="47"/>
      <c r="BT831" s="47"/>
      <c r="BY831" s="47"/>
      <c r="CD831" s="47"/>
      <c r="CI831" s="47"/>
      <c r="CN831" s="47"/>
      <c r="CS831" s="47"/>
      <c r="CX831" s="47"/>
      <c r="DC831" s="47"/>
      <c r="DH831" s="47"/>
      <c r="DM831" s="47"/>
      <c r="DR831" s="47"/>
      <c r="DW831" s="47"/>
    </row>
    <row r="832" spans="1:127" s="10" customFormat="1">
      <c r="A832" s="18"/>
      <c r="B832" s="18"/>
      <c r="C832" s="18"/>
      <c r="D832" s="18"/>
      <c r="E832" s="18"/>
      <c r="CD832" s="47"/>
      <c r="CI832" s="47"/>
      <c r="CN832" s="47"/>
      <c r="CS832" s="47"/>
      <c r="CX832" s="47"/>
      <c r="DC832" s="47"/>
      <c r="DH832" s="47"/>
      <c r="DM832" s="47"/>
      <c r="DR832" s="47"/>
      <c r="DW832" s="47"/>
    </row>
    <row r="833" spans="1:127" s="10" customFormat="1">
      <c r="A833" s="18"/>
      <c r="B833" s="18"/>
      <c r="C833" s="18"/>
      <c r="D833" s="18"/>
      <c r="E833" s="18"/>
      <c r="CD833" s="47"/>
      <c r="CI833" s="47"/>
      <c r="CN833" s="47"/>
      <c r="CS833" s="47"/>
      <c r="CX833" s="47"/>
      <c r="DC833" s="47"/>
      <c r="DH833" s="47"/>
      <c r="DM833" s="47"/>
      <c r="DR833" s="47"/>
      <c r="DW833" s="47"/>
    </row>
    <row r="834" spans="1:127" s="10" customFormat="1">
      <c r="A834" s="18"/>
      <c r="B834" s="18"/>
      <c r="C834" s="18"/>
      <c r="D834" s="18"/>
      <c r="E834" s="18"/>
    </row>
    <row r="835" spans="1:127" s="10" customFormat="1">
      <c r="A835" s="18"/>
      <c r="B835" s="18"/>
      <c r="C835" s="18"/>
      <c r="D835" s="18"/>
      <c r="E835" s="18"/>
    </row>
    <row r="836" spans="1:127" s="10" customFormat="1">
      <c r="A836" s="18"/>
      <c r="B836" s="18"/>
      <c r="C836" s="18"/>
      <c r="D836" s="18"/>
      <c r="E836" s="18"/>
    </row>
    <row r="837" spans="1:127" s="10" customFormat="1">
      <c r="A837" s="18"/>
      <c r="B837" s="18"/>
      <c r="C837" s="18"/>
      <c r="D837" s="18"/>
      <c r="E837" s="18"/>
    </row>
    <row r="838" spans="1:127" s="10" customFormat="1">
      <c r="A838" s="18"/>
      <c r="B838" s="18"/>
      <c r="C838" s="18"/>
      <c r="D838" s="18"/>
      <c r="E838" s="18"/>
    </row>
    <row r="839" spans="1:127" s="47" customFormat="1">
      <c r="A839" s="46"/>
      <c r="B839" s="46"/>
      <c r="C839" s="46"/>
      <c r="D839" s="46"/>
      <c r="E839" s="46"/>
    </row>
    <row r="840" spans="1:127" s="47" customFormat="1">
      <c r="A840" s="46"/>
      <c r="B840" s="46"/>
      <c r="C840" s="46"/>
      <c r="D840" s="46"/>
      <c r="E840" s="46"/>
    </row>
    <row r="841" spans="1:127" s="10" customFormat="1">
      <c r="A841" s="18"/>
      <c r="B841" s="18"/>
      <c r="C841" s="18"/>
      <c r="D841" s="18"/>
      <c r="E841" s="18"/>
      <c r="AF841" s="47"/>
      <c r="AK841" s="47"/>
      <c r="AP841" s="47"/>
      <c r="AU841" s="47"/>
      <c r="AZ841" s="47"/>
      <c r="BE841" s="47"/>
      <c r="BJ841" s="47"/>
      <c r="BO841" s="47"/>
      <c r="BT841" s="47"/>
      <c r="BY841" s="47"/>
      <c r="CD841" s="47"/>
      <c r="CI841" s="47"/>
      <c r="CN841" s="47"/>
      <c r="CS841" s="47"/>
      <c r="CX841" s="47"/>
      <c r="DC841" s="47"/>
      <c r="DH841" s="47"/>
      <c r="DM841" s="47"/>
      <c r="DR841" s="47"/>
      <c r="DW841" s="47"/>
    </row>
    <row r="842" spans="1:127" s="10" customFormat="1">
      <c r="A842" s="18"/>
      <c r="B842" s="18"/>
      <c r="C842" s="18"/>
      <c r="D842" s="18"/>
      <c r="E842" s="18"/>
      <c r="AF842" s="47"/>
      <c r="AK842" s="47"/>
      <c r="AP842" s="47"/>
      <c r="AU842" s="47"/>
      <c r="AZ842" s="47"/>
      <c r="BE842" s="47"/>
      <c r="BJ842" s="47"/>
      <c r="BO842" s="47"/>
      <c r="BT842" s="47"/>
      <c r="BY842" s="47"/>
      <c r="CD842" s="47"/>
      <c r="CI842" s="47"/>
      <c r="CN842" s="47"/>
      <c r="CS842" s="47"/>
      <c r="CX842" s="47"/>
      <c r="DC842" s="47"/>
      <c r="DH842" s="47"/>
      <c r="DM842" s="47"/>
      <c r="DR842" s="47"/>
      <c r="DW842" s="47"/>
    </row>
    <row r="843" spans="1:127" s="10" customFormat="1">
      <c r="A843" s="18"/>
      <c r="B843" s="18"/>
      <c r="C843" s="18"/>
      <c r="D843" s="18"/>
      <c r="E843" s="18"/>
    </row>
    <row r="844" spans="1:127" s="10" customFormat="1">
      <c r="A844" s="18"/>
      <c r="B844" s="18"/>
      <c r="C844" s="18"/>
      <c r="D844" s="18"/>
      <c r="E844" s="18"/>
    </row>
    <row r="845" spans="1:127" s="10" customFormat="1">
      <c r="A845" s="18"/>
      <c r="B845" s="18"/>
      <c r="C845" s="18"/>
      <c r="D845" s="18"/>
      <c r="E845" s="18"/>
      <c r="AF845" s="47"/>
      <c r="AK845" s="47"/>
      <c r="AP845" s="47"/>
      <c r="AZ845" s="47"/>
      <c r="BE845" s="47"/>
      <c r="BJ845" s="47"/>
      <c r="BO845" s="47"/>
      <c r="BT845" s="47"/>
      <c r="BY845" s="47"/>
      <c r="CD845" s="47"/>
      <c r="CI845" s="47"/>
      <c r="CN845" s="47"/>
      <c r="CS845" s="47"/>
      <c r="CX845" s="47"/>
      <c r="DC845" s="47"/>
      <c r="DH845" s="47"/>
      <c r="DM845" s="47"/>
      <c r="DR845" s="47"/>
      <c r="DW845" s="47"/>
    </row>
    <row r="846" spans="1:127" s="10" customFormat="1">
      <c r="A846" s="18"/>
      <c r="B846" s="18"/>
      <c r="C846" s="18"/>
      <c r="D846" s="18"/>
      <c r="E846" s="18"/>
    </row>
    <row r="847" spans="1:127" s="10" customFormat="1">
      <c r="A847" s="18"/>
      <c r="B847" s="18"/>
      <c r="C847" s="18"/>
      <c r="D847" s="18"/>
      <c r="E847" s="18"/>
      <c r="AF847" s="47"/>
      <c r="AK847" s="47"/>
      <c r="AP847" s="47"/>
      <c r="AZ847" s="47"/>
      <c r="BE847" s="47"/>
      <c r="BJ847" s="47"/>
      <c r="BO847" s="47"/>
      <c r="BT847" s="47"/>
      <c r="BY847" s="47"/>
      <c r="CD847" s="47"/>
      <c r="CI847" s="47"/>
      <c r="CN847" s="47"/>
      <c r="CS847" s="47"/>
      <c r="CX847" s="47"/>
      <c r="DC847" s="47"/>
      <c r="DH847" s="47"/>
      <c r="DM847" s="47"/>
      <c r="DR847" s="47"/>
      <c r="DW847" s="47"/>
    </row>
    <row r="848" spans="1:127" s="10" customFormat="1">
      <c r="A848" s="18"/>
      <c r="B848" s="18"/>
      <c r="C848" s="18"/>
      <c r="D848" s="18"/>
      <c r="E848" s="18"/>
    </row>
    <row r="849" spans="1:127" s="10" customFormat="1">
      <c r="A849" s="18"/>
      <c r="B849" s="18"/>
      <c r="C849" s="18"/>
      <c r="D849" s="18"/>
      <c r="E849" s="18"/>
    </row>
    <row r="850" spans="1:127" s="10" customFormat="1">
      <c r="A850" s="18"/>
      <c r="B850" s="18"/>
      <c r="C850" s="18"/>
      <c r="D850" s="18"/>
      <c r="E850" s="18"/>
    </row>
    <row r="851" spans="1:127" s="10" customFormat="1">
      <c r="A851" s="18"/>
      <c r="B851" s="18"/>
      <c r="C851" s="18"/>
      <c r="D851" s="18"/>
      <c r="E851" s="18"/>
    </row>
    <row r="852" spans="1:127" s="10" customFormat="1">
      <c r="A852" s="18"/>
      <c r="B852" s="18"/>
      <c r="C852" s="18"/>
      <c r="D852" s="18"/>
      <c r="E852" s="18"/>
    </row>
    <row r="853" spans="1:127" s="10" customFormat="1">
      <c r="A853" s="18"/>
      <c r="B853" s="18"/>
      <c r="C853" s="18"/>
      <c r="D853" s="18"/>
      <c r="E853" s="18"/>
    </row>
    <row r="854" spans="1:127" s="47" customFormat="1">
      <c r="A854" s="46"/>
      <c r="B854" s="46"/>
      <c r="C854" s="46"/>
      <c r="D854" s="46"/>
      <c r="E854" s="46"/>
      <c r="AV854" s="10"/>
      <c r="AW854" s="10"/>
      <c r="AX854" s="10"/>
      <c r="AY854" s="10"/>
      <c r="BT854" s="10"/>
      <c r="BY854" s="10"/>
      <c r="CD854" s="10"/>
    </row>
    <row r="855" spans="1:127" s="47" customFormat="1">
      <c r="A855" s="46"/>
      <c r="B855" s="46"/>
      <c r="C855" s="46"/>
      <c r="D855" s="46"/>
      <c r="E855" s="46"/>
      <c r="BA855" s="29"/>
      <c r="BB855" s="29"/>
      <c r="BC855" s="29"/>
      <c r="BD855" s="29"/>
      <c r="BF855" s="29"/>
      <c r="BG855" s="29"/>
      <c r="BH855" s="29"/>
      <c r="BI855" s="29"/>
      <c r="BK855" s="29"/>
      <c r="BL855" s="29"/>
      <c r="BM855" s="29"/>
      <c r="BN855" s="29"/>
      <c r="BP855" s="29"/>
      <c r="BQ855" s="29"/>
      <c r="BR855" s="29"/>
      <c r="BS855" s="29"/>
      <c r="BU855" s="29"/>
      <c r="BV855" s="29"/>
      <c r="BW855" s="29"/>
      <c r="BX855" s="29"/>
      <c r="BZ855" s="29"/>
      <c r="CA855" s="29"/>
      <c r="CB855" s="29"/>
      <c r="CC855" s="49"/>
      <c r="CE855" s="49"/>
      <c r="CF855" s="49"/>
      <c r="CG855" s="49"/>
      <c r="CH855" s="49"/>
      <c r="CJ855" s="49"/>
      <c r="CK855" s="49"/>
      <c r="CL855" s="49"/>
      <c r="CM855" s="49"/>
      <c r="CO855" s="49"/>
      <c r="CP855" s="49"/>
      <c r="CQ855" s="49"/>
      <c r="CR855" s="49"/>
      <c r="CT855" s="49"/>
      <c r="CU855" s="49"/>
      <c r="CV855" s="49"/>
      <c r="CW855" s="49"/>
      <c r="CY855" s="49"/>
      <c r="CZ855" s="49"/>
      <c r="DA855" s="49"/>
      <c r="DB855" s="49"/>
      <c r="DD855" s="49"/>
      <c r="DE855" s="49"/>
      <c r="DF855" s="49"/>
      <c r="DG855" s="49"/>
      <c r="DI855" s="49"/>
      <c r="DJ855" s="49"/>
      <c r="DK855" s="49"/>
      <c r="DL855" s="49"/>
      <c r="DN855" s="49"/>
      <c r="DO855" s="49"/>
      <c r="DP855" s="49"/>
      <c r="DQ855" s="49"/>
      <c r="DS855" s="49"/>
      <c r="DT855" s="49"/>
      <c r="DU855" s="49"/>
      <c r="DV855" s="49"/>
    </row>
    <row r="856" spans="1:127" s="47" customFormat="1">
      <c r="A856" s="46"/>
      <c r="B856" s="18"/>
      <c r="C856" s="46"/>
      <c r="D856" s="46"/>
      <c r="E856" s="46"/>
      <c r="BA856" s="29"/>
      <c r="BB856" s="29"/>
      <c r="BC856" s="29"/>
      <c r="BD856" s="29"/>
      <c r="BF856" s="29"/>
      <c r="BG856" s="29"/>
      <c r="BH856" s="29"/>
      <c r="BI856" s="29"/>
      <c r="BK856" s="29"/>
      <c r="BL856" s="29"/>
      <c r="BM856" s="29"/>
      <c r="BN856" s="29"/>
      <c r="BP856" s="29"/>
      <c r="BQ856" s="29"/>
      <c r="BR856" s="29"/>
      <c r="BS856" s="29"/>
      <c r="BU856" s="29"/>
      <c r="BV856" s="29"/>
      <c r="BW856" s="29"/>
      <c r="BX856" s="29"/>
      <c r="BZ856" s="29"/>
      <c r="CA856" s="29"/>
      <c r="CB856" s="29"/>
      <c r="CC856" s="49"/>
      <c r="CE856" s="49"/>
      <c r="CF856" s="49"/>
      <c r="CG856" s="49"/>
      <c r="CH856" s="49"/>
      <c r="CJ856" s="49"/>
      <c r="CK856" s="49"/>
      <c r="CL856" s="49"/>
      <c r="CM856" s="49"/>
      <c r="CO856" s="49"/>
      <c r="CP856" s="49"/>
      <c r="CQ856" s="49"/>
      <c r="CR856" s="49"/>
      <c r="CT856" s="49"/>
      <c r="CU856" s="49"/>
      <c r="CV856" s="49"/>
      <c r="CW856" s="49"/>
      <c r="CY856" s="49"/>
      <c r="CZ856" s="49"/>
      <c r="DA856" s="49"/>
      <c r="DB856" s="49"/>
      <c r="DD856" s="49"/>
      <c r="DE856" s="49"/>
      <c r="DF856" s="49"/>
      <c r="DG856" s="49"/>
      <c r="DI856" s="49"/>
      <c r="DJ856" s="49"/>
      <c r="DK856" s="49"/>
      <c r="DL856" s="49"/>
      <c r="DN856" s="49"/>
      <c r="DO856" s="49"/>
      <c r="DP856" s="49"/>
      <c r="DQ856" s="49"/>
      <c r="DS856" s="49"/>
      <c r="DT856" s="49"/>
      <c r="DU856" s="49"/>
      <c r="DV856" s="49"/>
    </row>
    <row r="857" spans="1:127" s="32" customFormat="1">
      <c r="A857" s="40"/>
      <c r="B857" s="40"/>
      <c r="C857" s="40"/>
      <c r="D857" s="40"/>
      <c r="E857" s="40"/>
    </row>
    <row r="858" spans="1:127" s="32" customFormat="1">
      <c r="A858" s="40"/>
      <c r="B858" s="18"/>
      <c r="C858" s="40"/>
      <c r="D858" s="40"/>
      <c r="E858" s="40"/>
    </row>
    <row r="859" spans="1:127" s="32" customFormat="1">
      <c r="A859" s="40"/>
      <c r="B859" s="40"/>
      <c r="C859" s="40"/>
      <c r="D859" s="40"/>
      <c r="E859" s="40"/>
      <c r="BA859" s="29"/>
      <c r="BB859" s="29"/>
      <c r="BC859" s="29"/>
      <c r="BD859" s="29"/>
      <c r="BF859" s="29"/>
      <c r="BG859" s="29"/>
      <c r="BH859" s="29"/>
      <c r="BI859" s="29"/>
      <c r="BK859" s="29"/>
      <c r="BL859" s="29"/>
      <c r="BM859" s="29"/>
      <c r="BN859" s="29"/>
      <c r="BP859" s="29"/>
      <c r="BQ859" s="29"/>
      <c r="BR859" s="29"/>
      <c r="BS859" s="29"/>
      <c r="BU859" s="29"/>
      <c r="BV859" s="29"/>
      <c r="BW859" s="29"/>
      <c r="BX859" s="29"/>
      <c r="BZ859" s="29"/>
      <c r="CA859" s="29"/>
      <c r="CB859" s="29"/>
      <c r="CC859" s="4"/>
      <c r="CD859" s="47"/>
      <c r="CE859" s="29"/>
      <c r="CF859" s="29"/>
      <c r="CG859" s="29"/>
      <c r="CH859" s="29"/>
      <c r="CI859" s="47"/>
      <c r="CJ859" s="29"/>
      <c r="CK859" s="29"/>
      <c r="CL859" s="29"/>
      <c r="CM859" s="29"/>
      <c r="CN859" s="47"/>
      <c r="CO859" s="29"/>
      <c r="CP859" s="29"/>
      <c r="CQ859" s="29"/>
      <c r="CR859" s="29"/>
      <c r="CS859" s="47"/>
      <c r="CT859" s="29"/>
      <c r="CU859" s="29"/>
      <c r="CV859" s="29"/>
      <c r="CW859" s="29"/>
      <c r="CX859" s="47"/>
      <c r="CY859" s="29"/>
      <c r="CZ859" s="29"/>
      <c r="DA859" s="29"/>
      <c r="DB859" s="29"/>
      <c r="DC859" s="47"/>
      <c r="DD859" s="29"/>
      <c r="DE859" s="29"/>
      <c r="DF859" s="29"/>
      <c r="DG859" s="29"/>
      <c r="DH859" s="47"/>
      <c r="DI859" s="29"/>
      <c r="DJ859" s="29"/>
      <c r="DK859" s="29"/>
      <c r="DL859" s="29"/>
      <c r="DM859" s="47"/>
      <c r="DN859" s="29"/>
      <c r="DO859" s="29"/>
      <c r="DP859" s="29"/>
      <c r="DQ859" s="29"/>
      <c r="DR859" s="47"/>
      <c r="DS859" s="29"/>
      <c r="DT859" s="29"/>
      <c r="DU859" s="29"/>
      <c r="DV859" s="29"/>
      <c r="DW859" s="47"/>
    </row>
    <row r="860" spans="1:127" s="47" customFormat="1">
      <c r="A860" s="46"/>
      <c r="B860" s="46"/>
      <c r="C860" s="46"/>
      <c r="D860" s="46"/>
      <c r="E860" s="46"/>
    </row>
    <row r="861" spans="1:127" s="47" customFormat="1">
      <c r="A861" s="46"/>
      <c r="B861" s="46"/>
      <c r="C861" s="46"/>
      <c r="D861" s="46"/>
      <c r="E861" s="46"/>
      <c r="BA861" s="50"/>
      <c r="BB861" s="50"/>
      <c r="BC861" s="50"/>
      <c r="BD861" s="50"/>
      <c r="BF861" s="50"/>
      <c r="BG861" s="50"/>
      <c r="BH861" s="50"/>
      <c r="BI861" s="50"/>
      <c r="BK861" s="50"/>
      <c r="BL861" s="50"/>
      <c r="BM861" s="50"/>
      <c r="BN861" s="50"/>
      <c r="BP861" s="50"/>
      <c r="BQ861" s="50"/>
      <c r="BR861" s="50"/>
      <c r="BS861" s="50"/>
      <c r="BU861" s="50"/>
      <c r="BV861" s="50"/>
    </row>
    <row r="862" spans="1:127" s="47" customFormat="1">
      <c r="A862" s="46"/>
      <c r="B862" s="46"/>
      <c r="C862" s="46"/>
      <c r="D862" s="46"/>
      <c r="E862" s="46"/>
      <c r="BA862" s="32"/>
      <c r="BB862" s="32"/>
      <c r="BC862" s="32"/>
      <c r="BD862" s="32"/>
      <c r="BF862" s="32"/>
      <c r="BG862" s="32"/>
      <c r="BH862" s="32"/>
      <c r="BI862" s="32"/>
      <c r="BK862" s="32"/>
      <c r="BL862" s="32"/>
      <c r="BM862" s="32"/>
      <c r="BN862" s="32"/>
      <c r="BP862" s="32"/>
      <c r="BQ862" s="32"/>
      <c r="BR862" s="32"/>
      <c r="BS862" s="32"/>
      <c r="BU862" s="32"/>
      <c r="BV862" s="32"/>
    </row>
    <row r="863" spans="1:127" s="47" customFormat="1">
      <c r="A863" s="46"/>
      <c r="B863" s="46"/>
      <c r="C863" s="46"/>
      <c r="D863" s="46"/>
      <c r="E863" s="46"/>
      <c r="BA863" s="32"/>
      <c r="BB863" s="32"/>
      <c r="BC863" s="32"/>
      <c r="BD863" s="32"/>
      <c r="BF863" s="32"/>
      <c r="BG863" s="32"/>
      <c r="BH863" s="32"/>
      <c r="BI863" s="32"/>
      <c r="BK863" s="32"/>
      <c r="BL863" s="32"/>
      <c r="BM863" s="32"/>
      <c r="BN863" s="32"/>
      <c r="BP863" s="32"/>
      <c r="BQ863" s="32"/>
      <c r="BR863" s="32"/>
      <c r="BS863" s="32"/>
      <c r="BU863" s="32"/>
      <c r="BV863" s="32"/>
    </row>
    <row r="864" spans="1:127" s="47" customFormat="1">
      <c r="A864" s="46"/>
      <c r="B864" s="46"/>
      <c r="C864" s="46"/>
      <c r="D864" s="46"/>
      <c r="E864" s="46"/>
      <c r="BH864" s="10"/>
      <c r="BI864" s="10"/>
      <c r="BK864" s="10"/>
      <c r="BL864" s="10"/>
      <c r="BM864" s="10"/>
      <c r="BN864" s="10"/>
      <c r="BP864" s="10"/>
      <c r="BQ864" s="10"/>
      <c r="BR864" s="10"/>
      <c r="BS864" s="10"/>
      <c r="BU864" s="10"/>
      <c r="BV864" s="10"/>
    </row>
    <row r="865" spans="1:127" s="47" customFormat="1">
      <c r="A865" s="46"/>
      <c r="B865" s="46"/>
      <c r="C865" s="46"/>
      <c r="D865" s="46"/>
      <c r="E865" s="46"/>
      <c r="BH865" s="32"/>
      <c r="BI865" s="32"/>
      <c r="BK865" s="32"/>
      <c r="BL865" s="32"/>
      <c r="BM865" s="32"/>
      <c r="BN865" s="32"/>
      <c r="BP865" s="32"/>
      <c r="BQ865" s="32"/>
      <c r="BR865" s="32"/>
      <c r="BS865" s="32"/>
      <c r="BU865" s="32"/>
      <c r="BV865" s="32"/>
    </row>
    <row r="866" spans="1:127" s="47" customFormat="1">
      <c r="A866" s="46"/>
      <c r="B866" s="46"/>
      <c r="C866" s="46"/>
      <c r="D866" s="46"/>
      <c r="E866" s="46"/>
    </row>
    <row r="867" spans="1:127" s="47" customFormat="1">
      <c r="A867" s="46"/>
      <c r="B867" s="46"/>
      <c r="C867" s="46"/>
      <c r="D867" s="46"/>
      <c r="E867" s="46"/>
    </row>
    <row r="868" spans="1:127" s="47" customFormat="1">
      <c r="A868" s="46"/>
      <c r="B868" s="46"/>
      <c r="C868" s="46"/>
      <c r="D868" s="46"/>
      <c r="E868" s="46"/>
      <c r="CA868" s="48"/>
    </row>
    <row r="869" spans="1:127" s="47" customFormat="1">
      <c r="A869" s="46"/>
      <c r="B869" s="46"/>
      <c r="C869" s="46"/>
      <c r="D869" s="46"/>
      <c r="E869" s="46"/>
    </row>
    <row r="870" spans="1:127" s="47" customFormat="1">
      <c r="A870" s="46"/>
      <c r="B870" s="46"/>
      <c r="C870" s="46"/>
      <c r="D870" s="46"/>
      <c r="E870" s="46"/>
    </row>
    <row r="871" spans="1:127" s="47" customFormat="1">
      <c r="A871" s="46"/>
      <c r="B871" s="46"/>
      <c r="C871" s="46"/>
      <c r="D871" s="46"/>
      <c r="E871" s="46"/>
    </row>
    <row r="872" spans="1:127" s="47" customFormat="1">
      <c r="A872" s="46"/>
      <c r="B872" s="46"/>
      <c r="C872" s="46"/>
      <c r="D872" s="46"/>
      <c r="E872" s="46"/>
    </row>
    <row r="873" spans="1:127" s="47" customFormat="1">
      <c r="A873" s="46"/>
      <c r="B873" s="46"/>
      <c r="C873" s="46"/>
      <c r="D873" s="46"/>
      <c r="E873" s="46"/>
      <c r="AA873" s="48"/>
      <c r="AF873" s="48"/>
      <c r="AK873" s="48"/>
      <c r="AP873" s="48"/>
      <c r="AU873" s="48"/>
      <c r="AZ873" s="48"/>
      <c r="BA873" s="48"/>
      <c r="BB873" s="48"/>
      <c r="BC873" s="48"/>
      <c r="BD873" s="48"/>
      <c r="BE873" s="48"/>
      <c r="BF873" s="48"/>
      <c r="BG873" s="48"/>
      <c r="BH873" s="48"/>
      <c r="BI873" s="48"/>
      <c r="BJ873" s="48"/>
      <c r="BK873" s="48"/>
      <c r="BL873" s="48"/>
      <c r="BM873" s="48"/>
      <c r="BN873" s="48"/>
      <c r="BO873" s="48"/>
      <c r="BP873" s="48"/>
      <c r="BQ873" s="48"/>
      <c r="BR873" s="48"/>
      <c r="BS873" s="48"/>
      <c r="BT873" s="48"/>
      <c r="BU873" s="48"/>
      <c r="BV873" s="48"/>
      <c r="BW873" s="48"/>
      <c r="BX873" s="48"/>
      <c r="BY873" s="48"/>
      <c r="BZ873" s="48"/>
      <c r="CA873" s="48"/>
      <c r="CB873" s="48"/>
      <c r="CC873" s="48"/>
      <c r="CD873" s="48"/>
      <c r="CE873" s="48"/>
      <c r="CF873" s="48"/>
      <c r="CG873" s="48"/>
      <c r="CH873" s="48"/>
      <c r="CI873" s="48"/>
      <c r="CJ873" s="48"/>
      <c r="CK873" s="48"/>
      <c r="CL873" s="48"/>
      <c r="CM873" s="48"/>
      <c r="CN873" s="48"/>
      <c r="CO873" s="48"/>
      <c r="CP873" s="48"/>
      <c r="CQ873" s="48"/>
      <c r="CR873" s="48"/>
      <c r="CS873" s="48"/>
      <c r="CT873" s="48"/>
      <c r="CU873" s="48"/>
      <c r="CV873" s="48"/>
      <c r="CW873" s="48"/>
      <c r="CX873" s="48"/>
      <c r="CY873" s="48"/>
      <c r="CZ873" s="48"/>
      <c r="DA873" s="48"/>
      <c r="DB873" s="48"/>
      <c r="DC873" s="48"/>
      <c r="DD873" s="48"/>
      <c r="DE873" s="48"/>
      <c r="DF873" s="48"/>
      <c r="DG873" s="48"/>
      <c r="DH873" s="48"/>
      <c r="DI873" s="48"/>
      <c r="DJ873" s="48"/>
      <c r="DK873" s="48"/>
      <c r="DL873" s="48"/>
      <c r="DM873" s="48"/>
      <c r="DN873" s="48"/>
      <c r="DO873" s="48"/>
      <c r="DP873" s="48"/>
      <c r="DQ873" s="48"/>
      <c r="DR873" s="48"/>
      <c r="DS873" s="48"/>
      <c r="DT873" s="48"/>
      <c r="DU873" s="48"/>
      <c r="DV873" s="48"/>
      <c r="DW873" s="48"/>
    </row>
    <row r="874" spans="1:127" s="47" customFormat="1">
      <c r="A874" s="46"/>
      <c r="B874" s="46"/>
      <c r="C874" s="46"/>
      <c r="D874" s="46"/>
      <c r="E874" s="46"/>
      <c r="AA874" s="48"/>
      <c r="AF874" s="48"/>
      <c r="AK874" s="48"/>
      <c r="AP874" s="48"/>
      <c r="AU874" s="48"/>
      <c r="AZ874" s="48"/>
      <c r="BA874" s="10"/>
      <c r="BB874" s="10"/>
      <c r="BC874" s="10"/>
      <c r="BD874" s="10"/>
      <c r="BE874" s="48"/>
      <c r="BF874" s="10"/>
      <c r="BG874" s="10"/>
      <c r="BH874" s="10"/>
      <c r="BI874" s="10"/>
      <c r="BJ874" s="48"/>
      <c r="BK874" s="10"/>
      <c r="BL874" s="10"/>
      <c r="BM874" s="10"/>
      <c r="BN874" s="10"/>
      <c r="BO874" s="48"/>
      <c r="BP874" s="10"/>
      <c r="BQ874" s="10"/>
      <c r="BR874" s="10"/>
      <c r="BS874" s="10"/>
      <c r="BT874" s="48"/>
      <c r="BU874" s="10"/>
      <c r="BV874" s="10"/>
      <c r="BW874" s="10"/>
      <c r="BX874" s="10"/>
      <c r="BY874" s="48"/>
      <c r="BZ874" s="10"/>
      <c r="CA874" s="10"/>
      <c r="CB874" s="10"/>
      <c r="CC874" s="48"/>
      <c r="CD874" s="48"/>
      <c r="CE874" s="48"/>
      <c r="CF874" s="48"/>
      <c r="CG874" s="48"/>
      <c r="CH874" s="48"/>
      <c r="CI874" s="48"/>
      <c r="CJ874" s="48"/>
      <c r="CK874" s="48"/>
      <c r="CL874" s="48"/>
      <c r="CM874" s="48"/>
      <c r="CN874" s="48"/>
      <c r="CO874" s="48"/>
      <c r="CP874" s="48"/>
      <c r="CQ874" s="48"/>
      <c r="CR874" s="48"/>
      <c r="CS874" s="48"/>
      <c r="CT874" s="48"/>
      <c r="CU874" s="48"/>
      <c r="CV874" s="48"/>
      <c r="CW874" s="48"/>
      <c r="CX874" s="48"/>
      <c r="CY874" s="48"/>
      <c r="CZ874" s="48"/>
      <c r="DA874" s="48"/>
      <c r="DB874" s="48"/>
      <c r="DC874" s="48"/>
      <c r="DD874" s="48"/>
      <c r="DE874" s="48"/>
      <c r="DF874" s="48"/>
      <c r="DG874" s="48"/>
      <c r="DH874" s="48"/>
      <c r="DI874" s="48"/>
      <c r="DJ874" s="48"/>
      <c r="DK874" s="48"/>
      <c r="DL874" s="48"/>
      <c r="DM874" s="48"/>
      <c r="DN874" s="48"/>
      <c r="DO874" s="48"/>
      <c r="DP874" s="48"/>
      <c r="DQ874" s="48"/>
      <c r="DR874" s="48"/>
      <c r="DS874" s="48"/>
      <c r="DT874" s="48"/>
      <c r="DU874" s="48"/>
      <c r="DV874" s="48"/>
      <c r="DW874" s="48"/>
    </row>
    <row r="875" spans="1:127" s="47" customFormat="1">
      <c r="A875" s="46"/>
      <c r="B875" s="46"/>
      <c r="C875" s="46"/>
      <c r="D875" s="46"/>
      <c r="E875" s="46"/>
      <c r="AA875" s="48"/>
      <c r="AF875" s="48"/>
      <c r="AK875" s="48"/>
      <c r="AP875" s="48"/>
      <c r="AU875" s="48"/>
      <c r="AZ875" s="48"/>
      <c r="BA875" s="10"/>
      <c r="BB875" s="10"/>
      <c r="BC875" s="10"/>
      <c r="BD875" s="10"/>
      <c r="BE875" s="48"/>
      <c r="BF875" s="10"/>
      <c r="BG875" s="10"/>
      <c r="BH875" s="10"/>
      <c r="BI875" s="10"/>
      <c r="BJ875" s="48"/>
      <c r="BK875" s="10"/>
      <c r="BL875" s="10"/>
      <c r="BM875" s="10"/>
      <c r="BN875" s="10"/>
      <c r="BO875" s="48"/>
      <c r="BP875" s="10"/>
      <c r="BQ875" s="10"/>
      <c r="BR875" s="10"/>
      <c r="BS875" s="10"/>
      <c r="BT875" s="48"/>
      <c r="BU875" s="10"/>
      <c r="BV875" s="10"/>
      <c r="BW875" s="10"/>
      <c r="BX875" s="10"/>
      <c r="BY875" s="48"/>
      <c r="BZ875" s="10"/>
      <c r="CA875" s="10"/>
      <c r="CB875" s="10"/>
      <c r="CC875" s="48"/>
      <c r="CD875" s="48"/>
      <c r="CE875" s="48"/>
      <c r="CF875" s="48"/>
      <c r="CG875" s="48"/>
      <c r="CH875" s="48"/>
      <c r="CI875" s="48"/>
      <c r="CJ875" s="48"/>
      <c r="CK875" s="48"/>
      <c r="CL875" s="48"/>
      <c r="CM875" s="48"/>
      <c r="CN875" s="48"/>
      <c r="CO875" s="48"/>
      <c r="CP875" s="48"/>
      <c r="CQ875" s="48"/>
      <c r="CR875" s="48"/>
      <c r="CS875" s="48"/>
      <c r="CT875" s="48"/>
      <c r="CU875" s="48"/>
      <c r="CV875" s="48"/>
      <c r="CW875" s="48"/>
      <c r="CX875" s="48"/>
      <c r="CY875" s="48"/>
      <c r="CZ875" s="48"/>
      <c r="DA875" s="48"/>
      <c r="DB875" s="48"/>
      <c r="DC875" s="48"/>
      <c r="DD875" s="48"/>
      <c r="DE875" s="48"/>
      <c r="DF875" s="48"/>
      <c r="DG875" s="48"/>
      <c r="DH875" s="48"/>
      <c r="DI875" s="48"/>
      <c r="DJ875" s="48"/>
      <c r="DK875" s="48"/>
      <c r="DL875" s="48"/>
      <c r="DM875" s="48"/>
      <c r="DN875" s="48"/>
      <c r="DO875" s="48"/>
      <c r="DP875" s="48"/>
      <c r="DQ875" s="48"/>
      <c r="DR875" s="48"/>
      <c r="DS875" s="48"/>
      <c r="DT875" s="48"/>
      <c r="DU875" s="48"/>
      <c r="DV875" s="48"/>
      <c r="DW875" s="48"/>
    </row>
    <row r="876" spans="1:127" s="47" customFormat="1">
      <c r="A876" s="46"/>
      <c r="B876" s="46"/>
      <c r="C876" s="46"/>
      <c r="D876" s="46"/>
      <c r="E876" s="46"/>
    </row>
    <row r="877" spans="1:127" s="47" customFormat="1">
      <c r="A877" s="46"/>
      <c r="B877" s="46"/>
      <c r="C877" s="46"/>
      <c r="D877" s="46"/>
      <c r="E877" s="46"/>
      <c r="AA877" s="48"/>
      <c r="AB877" s="10"/>
      <c r="AC877" s="10"/>
      <c r="AD877" s="10"/>
      <c r="AE877" s="10"/>
      <c r="AF877" s="48"/>
      <c r="AG877" s="10"/>
      <c r="AH877" s="10"/>
      <c r="AI877" s="10"/>
      <c r="AJ877" s="10"/>
      <c r="AK877" s="48"/>
      <c r="AL877" s="10"/>
      <c r="AM877" s="10"/>
      <c r="AN877" s="10"/>
      <c r="AO877" s="10"/>
      <c r="AP877" s="48"/>
      <c r="AQ877" s="10"/>
      <c r="AR877" s="10"/>
      <c r="AS877" s="10"/>
      <c r="AT877" s="10"/>
      <c r="AU877" s="48"/>
      <c r="AV877" s="10"/>
      <c r="AW877" s="10"/>
      <c r="AX877" s="10"/>
      <c r="AY877" s="10"/>
      <c r="AZ877" s="48"/>
      <c r="BA877" s="10"/>
      <c r="BB877" s="10"/>
      <c r="BC877" s="10"/>
      <c r="BD877" s="10"/>
      <c r="BE877" s="48"/>
      <c r="BF877" s="10"/>
      <c r="BG877" s="10"/>
      <c r="BH877" s="10"/>
      <c r="BI877" s="10"/>
      <c r="BJ877" s="48"/>
      <c r="BK877" s="10"/>
      <c r="BL877" s="10"/>
      <c r="BM877" s="10"/>
      <c r="BN877" s="10"/>
      <c r="BO877" s="48"/>
      <c r="BP877" s="10"/>
      <c r="BQ877" s="10"/>
      <c r="BR877" s="10"/>
      <c r="BS877" s="10"/>
      <c r="BT877" s="48"/>
      <c r="BU877" s="10"/>
      <c r="BV877" s="10"/>
      <c r="BW877" s="10"/>
      <c r="BX877" s="10"/>
      <c r="BY877" s="48"/>
      <c r="BZ877" s="10"/>
      <c r="CA877" s="10"/>
      <c r="CB877" s="10"/>
      <c r="CC877" s="10"/>
      <c r="CD877" s="48"/>
      <c r="CE877" s="10"/>
      <c r="CF877" s="10"/>
      <c r="CG877" s="10"/>
      <c r="CH877" s="10"/>
      <c r="CI877" s="48"/>
      <c r="CJ877" s="10"/>
      <c r="CK877" s="10"/>
      <c r="CL877" s="10"/>
      <c r="CM877" s="10"/>
      <c r="CN877" s="48"/>
      <c r="CO877" s="10"/>
      <c r="CP877" s="10"/>
      <c r="CQ877" s="10"/>
      <c r="CR877" s="10"/>
      <c r="CS877" s="48"/>
      <c r="CT877" s="10"/>
      <c r="CU877" s="10"/>
      <c r="CV877" s="10"/>
      <c r="CW877" s="10"/>
      <c r="CX877" s="48"/>
      <c r="CY877" s="10"/>
      <c r="CZ877" s="10"/>
      <c r="DA877" s="10"/>
      <c r="DB877" s="10"/>
      <c r="DC877" s="48"/>
      <c r="DD877" s="10"/>
      <c r="DE877" s="10"/>
      <c r="DF877" s="10"/>
      <c r="DG877" s="10"/>
      <c r="DH877" s="48"/>
      <c r="DI877" s="10"/>
      <c r="DJ877" s="10"/>
      <c r="DK877" s="10"/>
      <c r="DL877" s="10"/>
      <c r="DM877" s="48"/>
      <c r="DN877" s="10"/>
      <c r="DO877" s="10"/>
      <c r="DP877" s="10"/>
      <c r="DQ877" s="10"/>
      <c r="DR877" s="48"/>
      <c r="DS877" s="10"/>
      <c r="DT877" s="10"/>
      <c r="DU877" s="10"/>
      <c r="DV877" s="10"/>
      <c r="DW877" s="48"/>
    </row>
    <row r="878" spans="1:127" s="47" customFormat="1">
      <c r="A878" s="46"/>
      <c r="B878" s="46"/>
      <c r="C878" s="46"/>
      <c r="D878" s="46"/>
      <c r="E878" s="46"/>
      <c r="AU878" s="48"/>
      <c r="AZ878" s="48"/>
      <c r="BA878" s="48"/>
      <c r="BB878" s="48"/>
      <c r="BC878" s="48"/>
      <c r="BD878" s="48"/>
      <c r="BE878" s="48"/>
      <c r="BF878" s="48"/>
      <c r="BG878" s="48"/>
      <c r="BH878" s="48"/>
      <c r="BI878" s="48"/>
      <c r="BJ878" s="48"/>
      <c r="BK878" s="48"/>
      <c r="BL878" s="48"/>
      <c r="BM878" s="48"/>
      <c r="BN878" s="48"/>
      <c r="BO878" s="48"/>
      <c r="BP878" s="48"/>
      <c r="BQ878" s="48"/>
      <c r="BR878" s="48"/>
      <c r="BS878" s="48"/>
      <c r="BT878" s="48"/>
      <c r="BU878" s="48"/>
      <c r="BV878" s="48"/>
      <c r="BW878" s="48"/>
      <c r="BX878" s="48"/>
      <c r="BY878" s="48"/>
      <c r="BZ878" s="48"/>
      <c r="CA878" s="48"/>
      <c r="CB878" s="48"/>
      <c r="CC878" s="10"/>
      <c r="CD878" s="48"/>
      <c r="CE878" s="10"/>
      <c r="CF878" s="10"/>
      <c r="CG878" s="10"/>
      <c r="CH878" s="10"/>
      <c r="CI878" s="48"/>
      <c r="CJ878" s="10"/>
      <c r="CK878" s="10"/>
      <c r="CL878" s="10"/>
      <c r="CM878" s="10"/>
      <c r="CN878" s="48"/>
      <c r="CO878" s="10"/>
      <c r="CP878" s="10"/>
      <c r="CQ878" s="10"/>
      <c r="CR878" s="10"/>
      <c r="CS878" s="48"/>
      <c r="CT878" s="10"/>
      <c r="CU878" s="10"/>
      <c r="CV878" s="10"/>
      <c r="CW878" s="10"/>
      <c r="CX878" s="48"/>
      <c r="CY878" s="10"/>
      <c r="CZ878" s="10"/>
      <c r="DA878" s="10"/>
      <c r="DB878" s="10"/>
      <c r="DC878" s="48"/>
      <c r="DD878" s="10"/>
      <c r="DE878" s="10"/>
      <c r="DF878" s="10"/>
      <c r="DG878" s="10"/>
      <c r="DH878" s="48"/>
      <c r="DI878" s="10"/>
      <c r="DJ878" s="10"/>
      <c r="DK878" s="10"/>
      <c r="DL878" s="10"/>
      <c r="DM878" s="48"/>
      <c r="DN878" s="10"/>
      <c r="DO878" s="10"/>
      <c r="DP878" s="10"/>
      <c r="DQ878" s="10"/>
      <c r="DR878" s="48"/>
      <c r="DS878" s="10"/>
      <c r="DT878" s="10"/>
      <c r="DU878" s="10"/>
      <c r="DV878" s="10"/>
      <c r="DW878" s="48"/>
    </row>
    <row r="879" spans="1:127" s="47" customFormat="1">
      <c r="A879" s="46"/>
      <c r="B879" s="46"/>
      <c r="C879" s="46"/>
      <c r="D879" s="46"/>
      <c r="E879" s="46"/>
      <c r="AU879" s="29"/>
      <c r="AZ879" s="29"/>
      <c r="BA879" s="29"/>
      <c r="BB879" s="29"/>
      <c r="BC879" s="29"/>
      <c r="BD879" s="29"/>
      <c r="BE879" s="29"/>
      <c r="BF879" s="29"/>
      <c r="BG879" s="29"/>
      <c r="BH879" s="29"/>
      <c r="BI879" s="29"/>
      <c r="BJ879" s="29"/>
      <c r="BK879" s="29"/>
      <c r="BL879" s="29"/>
      <c r="BM879" s="29"/>
      <c r="BN879" s="29"/>
      <c r="BO879" s="29"/>
      <c r="BP879" s="29"/>
      <c r="BQ879" s="29"/>
      <c r="BR879" s="29"/>
      <c r="BS879" s="29"/>
      <c r="BU879" s="29"/>
      <c r="BV879" s="29"/>
      <c r="BW879" s="29"/>
      <c r="BX879" s="29"/>
      <c r="BZ879" s="29"/>
      <c r="CA879" s="29"/>
      <c r="CB879" s="29"/>
      <c r="CC879" s="49"/>
      <c r="CE879" s="49"/>
      <c r="CF879" s="49"/>
      <c r="CG879" s="49"/>
      <c r="CH879" s="49"/>
      <c r="CJ879" s="49"/>
      <c r="CK879" s="49"/>
      <c r="CL879" s="49"/>
      <c r="CM879" s="49"/>
      <c r="CO879" s="49"/>
      <c r="CP879" s="49"/>
      <c r="CQ879" s="49"/>
      <c r="CR879" s="49"/>
      <c r="CT879" s="49"/>
      <c r="CU879" s="49"/>
      <c r="CV879" s="49"/>
      <c r="CW879" s="49"/>
      <c r="CY879" s="49"/>
      <c r="CZ879" s="49"/>
      <c r="DA879" s="49"/>
      <c r="DB879" s="49"/>
      <c r="DD879" s="49"/>
      <c r="DE879" s="49"/>
      <c r="DF879" s="49"/>
      <c r="DG879" s="49"/>
      <c r="DI879" s="49"/>
      <c r="DJ879" s="49"/>
      <c r="DK879" s="49"/>
      <c r="DL879" s="49"/>
      <c r="DN879" s="49"/>
      <c r="DO879" s="49"/>
      <c r="DP879" s="49"/>
      <c r="DQ879" s="49"/>
      <c r="DS879" s="49"/>
      <c r="DT879" s="49"/>
      <c r="DU879" s="49"/>
      <c r="DV879" s="49"/>
    </row>
    <row r="880" spans="1:127" s="47" customFormat="1">
      <c r="A880" s="46"/>
      <c r="B880" s="46"/>
      <c r="C880" s="46"/>
      <c r="D880" s="46"/>
      <c r="E880" s="46"/>
    </row>
    <row r="881" spans="1:74" s="47" customFormat="1">
      <c r="A881" s="46"/>
      <c r="B881" s="46"/>
      <c r="C881" s="46"/>
      <c r="D881" s="46"/>
      <c r="E881" s="46"/>
    </row>
    <row r="882" spans="1:74" s="47" customFormat="1">
      <c r="A882" s="46"/>
      <c r="B882" s="46"/>
      <c r="C882" s="46"/>
      <c r="D882" s="46"/>
      <c r="E882" s="46"/>
      <c r="BK882" s="51"/>
      <c r="BL882" s="51"/>
      <c r="BM882" s="51"/>
      <c r="BN882" s="51"/>
      <c r="BP882" s="51"/>
      <c r="BQ882" s="51"/>
      <c r="BR882" s="51"/>
      <c r="BS882" s="51"/>
      <c r="BU882" s="51"/>
      <c r="BV882" s="51"/>
    </row>
    <row r="883" spans="1:74" s="47" customFormat="1">
      <c r="A883" s="46"/>
      <c r="B883" s="46"/>
      <c r="C883" s="46"/>
      <c r="D883" s="46"/>
      <c r="E883" s="46"/>
    </row>
    <row r="884" spans="1:74" s="47" customFormat="1">
      <c r="A884" s="46"/>
      <c r="B884" s="46"/>
      <c r="C884" s="46"/>
      <c r="D884" s="46"/>
      <c r="E884" s="46"/>
      <c r="BK884" s="51"/>
      <c r="BL884" s="51"/>
      <c r="BM884" s="51"/>
      <c r="BN884" s="51"/>
      <c r="BP884" s="51"/>
      <c r="BQ884" s="51"/>
      <c r="BR884" s="51"/>
      <c r="BS884" s="51"/>
      <c r="BU884" s="51"/>
      <c r="BV884" s="51"/>
    </row>
  </sheetData>
  <phoneticPr fontId="23"/>
  <pageMargins left="0.74803149606299213" right="0.74803149606299213" top="0.98425196850393704" bottom="0.98425196850393704" header="0.51181102362204722" footer="0.51181102362204722"/>
  <pageSetup paperSize="9" scale="45" orientation="landscape" horizontalDpi="300" verticalDpi="300" r:id="rId1"/>
  <headerFooter alignWithMargins="0">
    <oddFooter>&amp;L&amp;D&amp;"ＭＳ Ｐゴシック,標準"　&amp;"Arial,標準"&amp;T&amp;"ＭＳ Ｐゴシック,標準"　&amp;"Arial,標準"&amp;Z&amp;F&amp;"ＭＳ Ｐゴシック,標準"　&amp;"Arial,標準"&amp;F&amp;"ＭＳ Ｐゴシック,標準"　&amp;"Arial,標準"&amp;A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10"/>
  </sheetPr>
  <dimension ref="A1:DW929"/>
  <sheetViews>
    <sheetView showGridLines="0" defaultGridColor="0" colorId="22" zoomScale="75" workbookViewId="0">
      <pane xSplit="8" ySplit="10" topLeftCell="BK11" activePane="bottomRight" state="frozen"/>
      <selection activeCell="EA34" sqref="EA34"/>
      <selection pane="topRight" activeCell="EA34" sqref="EA34"/>
      <selection pane="bottomLeft" activeCell="EA34" sqref="EA34"/>
      <selection pane="bottomRight" activeCell="DM1" sqref="DM1:DW1"/>
    </sheetView>
  </sheetViews>
  <sheetFormatPr defaultColWidth="11.7109375" defaultRowHeight="12" outlineLevelCol="1"/>
  <cols>
    <col min="1" max="3" width="10.85546875" style="7" customWidth="1"/>
    <col min="4" max="5" width="10.85546875" style="7" customWidth="1" outlineLevel="1"/>
    <col min="6" max="6" width="10.85546875" style="2" customWidth="1"/>
    <col min="7" max="8" width="10.85546875" style="2" hidden="1" customWidth="1" outlineLevel="1"/>
    <col min="9" max="9" width="10.85546875" style="1" hidden="1" customWidth="1" outlineLevel="1" collapsed="1"/>
    <col min="10" max="51" width="10.85546875" style="2" hidden="1" customWidth="1" outlineLevel="1"/>
    <col min="52" max="52" width="10.85546875" style="2" customWidth="1" collapsed="1"/>
    <col min="53" max="56" width="10.85546875" style="2" hidden="1" customWidth="1" outlineLevel="1"/>
    <col min="57" max="57" width="10.85546875" style="2" customWidth="1" collapsed="1"/>
    <col min="58" max="61" width="10.85546875" style="2" hidden="1" customWidth="1" outlineLevel="1"/>
    <col min="62" max="62" width="10.85546875" style="2" customWidth="1" collapsed="1"/>
    <col min="63" max="66" width="10.85546875" style="2" hidden="1" customWidth="1" outlineLevel="1"/>
    <col min="67" max="67" width="10.85546875" style="2" customWidth="1" collapsed="1"/>
    <col min="68" max="68" width="10.85546875" style="2" hidden="1" customWidth="1" outlineLevel="1"/>
    <col min="69" max="71" width="10.85546875" style="3" hidden="1" customWidth="1" outlineLevel="1"/>
    <col min="72" max="72" width="10.85546875" style="2" customWidth="1" collapsed="1"/>
    <col min="73" max="76" width="10.85546875" style="3" hidden="1" customWidth="1" outlineLevel="1"/>
    <col min="77" max="77" width="10.85546875" style="2" customWidth="1" collapsed="1"/>
    <col min="78" max="78" width="10.85546875" style="24" hidden="1" customWidth="1" outlineLevel="1"/>
    <col min="79" max="79" width="10.85546875" style="2" hidden="1" customWidth="1" outlineLevel="1"/>
    <col min="80" max="80" width="10.85546875" style="3" hidden="1" customWidth="1" outlineLevel="1"/>
    <col min="81" max="81" width="10.85546875" style="2" hidden="1" customWidth="1" outlineLevel="1"/>
    <col min="82" max="82" width="10.85546875" style="2" customWidth="1" collapsed="1"/>
    <col min="83" max="86" width="10.85546875" style="2" hidden="1" customWidth="1" outlineLevel="1"/>
    <col min="87" max="87" width="10.85546875" style="2" customWidth="1" collapsed="1"/>
    <col min="88" max="91" width="10.85546875" style="2" hidden="1" customWidth="1" outlineLevel="1"/>
    <col min="92" max="92" width="10.85546875" style="2" customWidth="1" collapsed="1"/>
    <col min="93" max="96" width="10.85546875" style="2" hidden="1" customWidth="1" outlineLevel="1"/>
    <col min="97" max="97" width="10.85546875" style="2" customWidth="1" collapsed="1"/>
    <col min="98" max="101" width="10.85546875" style="2" hidden="1" customWidth="1" outlineLevel="1"/>
    <col min="102" max="102" width="10.85546875" style="2" customWidth="1" collapsed="1"/>
    <col min="103" max="106" width="10.85546875" style="2" hidden="1" customWidth="1" outlineLevel="1"/>
    <col min="107" max="107" width="10.85546875" style="2" customWidth="1" collapsed="1"/>
    <col min="108" max="111" width="10.85546875" style="2" hidden="1" customWidth="1" outlineLevel="1"/>
    <col min="112" max="112" width="10.85546875" style="2" customWidth="1" collapsed="1"/>
    <col min="113" max="116" width="10.85546875" style="2" hidden="1" customWidth="1" outlineLevel="1"/>
    <col min="117" max="117" width="10.85546875" style="2" customWidth="1" collapsed="1"/>
    <col min="118" max="121" width="10.85546875" style="2" hidden="1" customWidth="1" outlineLevel="1"/>
    <col min="122" max="122" width="10.85546875" style="2" customWidth="1" collapsed="1"/>
    <col min="123" max="124" width="10.85546875" style="2" hidden="1" customWidth="1" outlineLevel="1"/>
    <col min="125" max="125" width="10.85546875" style="3" hidden="1" customWidth="1" outlineLevel="1"/>
    <col min="126" max="126" width="10.85546875" style="2" hidden="1" customWidth="1" outlineLevel="1"/>
    <col min="127" max="127" width="10.85546875" style="2" customWidth="1" collapsed="1"/>
    <col min="128" max="16384" width="11.7109375" style="2"/>
  </cols>
  <sheetData>
    <row r="1" spans="1:127" s="11" customFormat="1" ht="30">
      <c r="A1" s="98" t="s">
        <v>692</v>
      </c>
      <c r="B1" s="80"/>
      <c r="C1" s="81"/>
      <c r="D1" s="81"/>
      <c r="E1" s="81"/>
      <c r="AA1" s="84">
        <v>2000</v>
      </c>
      <c r="AB1" s="85" t="s">
        <v>424</v>
      </c>
      <c r="AC1" s="85" t="s">
        <v>425</v>
      </c>
      <c r="AD1" s="85" t="s">
        <v>426</v>
      </c>
      <c r="AE1" s="85" t="s">
        <v>427</v>
      </c>
      <c r="AF1" s="84">
        <v>2001</v>
      </c>
      <c r="AG1" s="85" t="s">
        <v>428</v>
      </c>
      <c r="AH1" s="85" t="s">
        <v>429</v>
      </c>
      <c r="AI1" s="85" t="s">
        <v>430</v>
      </c>
      <c r="AJ1" s="85" t="s">
        <v>431</v>
      </c>
      <c r="AK1" s="84">
        <v>2002</v>
      </c>
      <c r="AL1" s="85" t="s">
        <v>432</v>
      </c>
      <c r="AM1" s="85" t="s">
        <v>605</v>
      </c>
      <c r="AN1" s="85" t="s">
        <v>606</v>
      </c>
      <c r="AO1" s="85" t="s">
        <v>607</v>
      </c>
      <c r="AP1" s="84">
        <v>2003</v>
      </c>
      <c r="AQ1" s="85" t="s">
        <v>608</v>
      </c>
      <c r="AR1" s="85" t="s">
        <v>454</v>
      </c>
      <c r="AS1" s="85" t="s">
        <v>455</v>
      </c>
      <c r="AT1" s="85" t="s">
        <v>500</v>
      </c>
      <c r="AU1" s="84">
        <v>2004</v>
      </c>
      <c r="AV1" s="74">
        <v>38168</v>
      </c>
      <c r="AW1" s="74">
        <v>38260</v>
      </c>
      <c r="AX1" s="74">
        <v>38352</v>
      </c>
      <c r="AY1" s="74">
        <v>38442</v>
      </c>
      <c r="AZ1" s="66">
        <f>+AY1</f>
        <v>38442</v>
      </c>
      <c r="BA1" s="74">
        <v>38533</v>
      </c>
      <c r="BB1" s="74">
        <v>38625</v>
      </c>
      <c r="BC1" s="74">
        <v>38717</v>
      </c>
      <c r="BD1" s="74">
        <v>38807</v>
      </c>
      <c r="BE1" s="66">
        <f>+BD1</f>
        <v>38807</v>
      </c>
      <c r="BF1" s="74">
        <v>38898</v>
      </c>
      <c r="BG1" s="74">
        <v>38990</v>
      </c>
      <c r="BH1" s="74">
        <v>39082</v>
      </c>
      <c r="BI1" s="74">
        <v>39172</v>
      </c>
      <c r="BJ1" s="66">
        <f>+BI1</f>
        <v>39172</v>
      </c>
      <c r="BK1" s="74">
        <v>39263</v>
      </c>
      <c r="BL1" s="74">
        <v>39355</v>
      </c>
      <c r="BM1" s="74">
        <v>39447</v>
      </c>
      <c r="BN1" s="74">
        <v>39538</v>
      </c>
      <c r="BO1" s="66">
        <f>+BN1</f>
        <v>39538</v>
      </c>
      <c r="BP1" s="74">
        <v>39629</v>
      </c>
      <c r="BQ1" s="74">
        <v>39721</v>
      </c>
      <c r="BR1" s="74">
        <v>39813</v>
      </c>
      <c r="BS1" s="74">
        <v>39903</v>
      </c>
      <c r="BT1" s="66">
        <f>+BS1</f>
        <v>39903</v>
      </c>
      <c r="BU1" s="74">
        <v>39994</v>
      </c>
      <c r="BV1" s="74">
        <v>40086</v>
      </c>
      <c r="BW1" s="74">
        <v>40178</v>
      </c>
      <c r="BX1" s="74">
        <v>40268</v>
      </c>
      <c r="BY1" s="66">
        <f>+BX1</f>
        <v>40268</v>
      </c>
      <c r="BZ1" s="74">
        <v>40359</v>
      </c>
      <c r="CA1" s="74">
        <v>40451</v>
      </c>
      <c r="CB1" s="74">
        <v>40543</v>
      </c>
      <c r="CC1" s="74">
        <v>40633</v>
      </c>
      <c r="CD1" s="66">
        <f>+CC1</f>
        <v>40633</v>
      </c>
      <c r="CE1" s="74">
        <v>40724</v>
      </c>
      <c r="CF1" s="74">
        <v>40816</v>
      </c>
      <c r="CG1" s="74">
        <v>40816</v>
      </c>
      <c r="CH1" s="74">
        <v>40999</v>
      </c>
      <c r="CI1" s="66">
        <f>+CH1</f>
        <v>40999</v>
      </c>
      <c r="CJ1" s="74">
        <v>41090</v>
      </c>
      <c r="CK1" s="74">
        <v>41182</v>
      </c>
      <c r="CL1" s="74">
        <v>41274</v>
      </c>
      <c r="CM1" s="74">
        <v>41364</v>
      </c>
      <c r="CN1" s="66">
        <f>+CM1</f>
        <v>41364</v>
      </c>
      <c r="CO1" s="74">
        <v>41455</v>
      </c>
      <c r="CP1" s="74">
        <v>41547</v>
      </c>
      <c r="CQ1" s="74">
        <v>41639</v>
      </c>
      <c r="CR1" s="74">
        <v>41729</v>
      </c>
      <c r="CS1" s="66">
        <f>+CR1</f>
        <v>41729</v>
      </c>
      <c r="CT1" s="74">
        <v>41820</v>
      </c>
      <c r="CU1" s="74">
        <v>41912</v>
      </c>
      <c r="CV1" s="74">
        <v>42004</v>
      </c>
      <c r="CW1" s="74">
        <v>42094</v>
      </c>
      <c r="CX1" s="66">
        <f>+CW1</f>
        <v>42094</v>
      </c>
      <c r="CY1" s="74">
        <v>42185</v>
      </c>
      <c r="CZ1" s="74">
        <v>42277</v>
      </c>
      <c r="DA1" s="74">
        <v>42369</v>
      </c>
      <c r="DB1" s="74">
        <v>42460</v>
      </c>
      <c r="DC1" s="66">
        <f>+DB1</f>
        <v>42460</v>
      </c>
      <c r="DD1" s="74">
        <v>42551</v>
      </c>
      <c r="DE1" s="74">
        <v>42643</v>
      </c>
      <c r="DF1" s="74">
        <v>42735</v>
      </c>
      <c r="DG1" s="74">
        <v>42825</v>
      </c>
      <c r="DH1" s="66">
        <f>+DG1</f>
        <v>42825</v>
      </c>
      <c r="DI1" s="74">
        <v>42916</v>
      </c>
      <c r="DJ1" s="74">
        <v>43008</v>
      </c>
      <c r="DK1" s="74">
        <v>43100</v>
      </c>
      <c r="DL1" s="74">
        <v>43190</v>
      </c>
      <c r="DM1" s="66" t="s">
        <v>1343</v>
      </c>
      <c r="DN1" s="74">
        <v>43281</v>
      </c>
      <c r="DO1" s="74">
        <v>43373</v>
      </c>
      <c r="DP1" s="74">
        <v>43465</v>
      </c>
      <c r="DQ1" s="74">
        <v>43555</v>
      </c>
      <c r="DR1" s="66" t="s">
        <v>1344</v>
      </c>
      <c r="DS1" s="74">
        <v>43646</v>
      </c>
      <c r="DT1" s="74">
        <v>43738</v>
      </c>
      <c r="DU1" s="74">
        <v>43830</v>
      </c>
      <c r="DV1" s="74">
        <v>43921</v>
      </c>
      <c r="DW1" s="66" t="s">
        <v>1345</v>
      </c>
    </row>
    <row r="2" spans="1:127">
      <c r="A2" s="53"/>
      <c r="B2" s="7" t="s">
        <v>694</v>
      </c>
      <c r="F2" s="7"/>
      <c r="AZ2" s="8">
        <v>4844600</v>
      </c>
      <c r="BA2" s="8">
        <v>1187000</v>
      </c>
      <c r="BB2" s="8">
        <v>1186500</v>
      </c>
      <c r="BC2" s="8">
        <v>1208793</v>
      </c>
      <c r="BD2" s="8">
        <v>1183624</v>
      </c>
      <c r="BE2" s="8">
        <v>4765872</v>
      </c>
      <c r="BF2" s="8">
        <v>1218500</v>
      </c>
      <c r="BG2" s="8">
        <v>1164873</v>
      </c>
      <c r="BH2" s="8">
        <v>1213647</v>
      </c>
      <c r="BI2" s="8">
        <v>1191073</v>
      </c>
      <c r="BJ2" s="8">
        <v>4788093</v>
      </c>
      <c r="BK2" s="8">
        <v>1182900</v>
      </c>
      <c r="BL2" s="8">
        <v>1142217</v>
      </c>
      <c r="BM2" s="8">
        <v>1196917</v>
      </c>
      <c r="BN2" s="8">
        <v>1189793</v>
      </c>
      <c r="BO2" s="8">
        <v>4711827</v>
      </c>
      <c r="BP2" s="8">
        <v>1170246</v>
      </c>
      <c r="BQ2" s="8">
        <v>1097538</v>
      </c>
      <c r="BR2" s="8">
        <v>1110976</v>
      </c>
      <c r="BS2" s="8">
        <v>1069220</v>
      </c>
      <c r="BT2" s="8">
        <v>4447980</v>
      </c>
      <c r="BU2" s="8">
        <v>1084800</v>
      </c>
      <c r="BV2" s="8">
        <v>1061100</v>
      </c>
      <c r="BW2" s="8">
        <v>1096600</v>
      </c>
      <c r="BX2" s="8">
        <v>1041900</v>
      </c>
      <c r="BY2" s="8">
        <v>4284400</v>
      </c>
      <c r="BZ2" s="8">
        <v>1089200</v>
      </c>
      <c r="CA2" s="8">
        <v>1048900</v>
      </c>
      <c r="CB2" s="8">
        <v>1071000</v>
      </c>
      <c r="CC2" s="8">
        <v>1015200</v>
      </c>
      <c r="CD2" s="8">
        <v>4224300</v>
      </c>
      <c r="CE2" s="8">
        <v>1047300</v>
      </c>
      <c r="CF2" s="8">
        <v>1065700</v>
      </c>
      <c r="CG2" s="8">
        <v>1061200</v>
      </c>
      <c r="CH2" s="8">
        <v>1065800</v>
      </c>
      <c r="CI2" s="8">
        <v>4240000</v>
      </c>
      <c r="CJ2" s="8">
        <v>1072300</v>
      </c>
      <c r="CK2" s="8">
        <v>1135000</v>
      </c>
      <c r="CL2" s="8">
        <v>1163500</v>
      </c>
      <c r="CM2" s="8">
        <v>1099300</v>
      </c>
      <c r="CN2" s="8">
        <v>4470100</v>
      </c>
      <c r="CO2" s="8">
        <v>1113600</v>
      </c>
      <c r="CP2" s="8">
        <v>1085400</v>
      </c>
      <c r="CQ2" s="8">
        <v>1164600</v>
      </c>
      <c r="CR2" s="8">
        <v>1097600</v>
      </c>
      <c r="CS2" s="8">
        <v>4461200</v>
      </c>
      <c r="CT2" s="8">
        <v>1075300</v>
      </c>
      <c r="CU2" s="8">
        <v>1097700</v>
      </c>
      <c r="CV2" s="8">
        <v>1153800</v>
      </c>
      <c r="CW2" s="8">
        <v>1056600</v>
      </c>
      <c r="CX2" s="8">
        <v>4383400</v>
      </c>
      <c r="CY2" s="8">
        <v>1076900</v>
      </c>
      <c r="CZ2" s="8">
        <v>1138100</v>
      </c>
      <c r="DA2" s="8">
        <v>1168500</v>
      </c>
      <c r="DB2" s="8">
        <v>1143600</v>
      </c>
      <c r="DC2" s="8">
        <v>4527100</v>
      </c>
      <c r="DD2" s="8">
        <v>1108700</v>
      </c>
      <c r="DE2" s="8">
        <v>1179700</v>
      </c>
      <c r="DF2" s="8">
        <v>1181300</v>
      </c>
      <c r="DG2" s="8">
        <v>1115000</v>
      </c>
      <c r="DH2" s="8">
        <v>4584600</v>
      </c>
      <c r="DI2" s="8">
        <v>1136700</v>
      </c>
      <c r="DJ2" s="8">
        <v>1163400</v>
      </c>
      <c r="DK2" s="8">
        <v>1226761.1152711338</v>
      </c>
      <c r="DL2" s="8">
        <v>1215520.6943650115</v>
      </c>
      <c r="DM2" s="8">
        <v>4742481.8096361458</v>
      </c>
      <c r="DN2" s="8">
        <v>1179572.5975057129</v>
      </c>
      <c r="DO2" s="8">
        <v>1202656.5607347547</v>
      </c>
      <c r="DP2" s="8">
        <v>1240597.5588058291</v>
      </c>
      <c r="DQ2" s="8">
        <v>1235761.6103811036</v>
      </c>
      <c r="DR2" s="8">
        <v>4858588.3274274003</v>
      </c>
      <c r="DS2" s="8">
        <v>1186201.8683489962</v>
      </c>
      <c r="DT2" s="8">
        <v>1208146.6040496705</v>
      </c>
      <c r="DU2" s="8">
        <v>1246524.970564316</v>
      </c>
      <c r="DV2" s="8">
        <v>1235999.6383163936</v>
      </c>
      <c r="DW2" s="8">
        <v>4876873.0812793765</v>
      </c>
    </row>
    <row r="3" spans="1:127" s="10" customFormat="1">
      <c r="B3" s="10" t="s">
        <v>693</v>
      </c>
      <c r="AZ3" s="10">
        <v>784166</v>
      </c>
      <c r="BA3" s="10">
        <v>287614</v>
      </c>
      <c r="BB3" s="10">
        <v>270768</v>
      </c>
      <c r="BC3" s="10">
        <v>135112</v>
      </c>
      <c r="BD3" s="10">
        <v>139159</v>
      </c>
      <c r="BE3" s="10">
        <v>832639</v>
      </c>
      <c r="BF3" s="10">
        <v>272727</v>
      </c>
      <c r="BG3" s="10">
        <v>244162</v>
      </c>
      <c r="BH3" s="10">
        <v>160023</v>
      </c>
      <c r="BI3" s="10">
        <v>96612</v>
      </c>
      <c r="BJ3" s="10">
        <v>773524</v>
      </c>
      <c r="BK3" s="10">
        <v>203900</v>
      </c>
      <c r="BL3" s="10">
        <v>204596</v>
      </c>
      <c r="BM3" s="10">
        <v>216502</v>
      </c>
      <c r="BN3" s="10">
        <v>183314</v>
      </c>
      <c r="BO3" s="10">
        <v>808312</v>
      </c>
      <c r="BP3" s="10">
        <v>296488</v>
      </c>
      <c r="BQ3" s="10">
        <v>280458</v>
      </c>
      <c r="BR3" s="10">
        <v>169839</v>
      </c>
      <c r="BS3" s="10">
        <v>84174</v>
      </c>
      <c r="BT3" s="10">
        <v>830959</v>
      </c>
      <c r="BU3" s="10">
        <v>251819</v>
      </c>
      <c r="BV3" s="10">
        <v>233404</v>
      </c>
      <c r="BW3" s="10">
        <v>217430</v>
      </c>
      <c r="BX3" s="10">
        <v>131592</v>
      </c>
      <c r="BY3" s="10">
        <v>834245</v>
      </c>
      <c r="BZ3" s="10">
        <v>240518</v>
      </c>
      <c r="CA3" s="10">
        <v>290952</v>
      </c>
      <c r="CB3" s="10">
        <v>227031</v>
      </c>
      <c r="CC3" s="10">
        <v>86228</v>
      </c>
      <c r="CD3" s="10">
        <v>844729</v>
      </c>
      <c r="CE3" s="10">
        <v>267715</v>
      </c>
      <c r="CF3" s="10">
        <v>240786</v>
      </c>
      <c r="CG3" s="10">
        <v>235283</v>
      </c>
      <c r="CH3" s="10">
        <v>130676</v>
      </c>
      <c r="CI3" s="10">
        <v>874460</v>
      </c>
      <c r="CJ3" s="10">
        <v>262627</v>
      </c>
      <c r="CK3" s="10">
        <v>208482</v>
      </c>
      <c r="CL3" s="10">
        <v>231071</v>
      </c>
      <c r="CM3" s="10">
        <v>135000</v>
      </c>
      <c r="CN3" s="10">
        <v>837180</v>
      </c>
      <c r="CO3" s="10">
        <v>247470</v>
      </c>
      <c r="CP3" s="10">
        <v>225685</v>
      </c>
      <c r="CQ3" s="10">
        <v>215506</v>
      </c>
      <c r="CR3" s="10">
        <v>130538</v>
      </c>
      <c r="CS3" s="10">
        <v>819199</v>
      </c>
      <c r="CT3" s="10">
        <v>209640</v>
      </c>
      <c r="CU3" s="10">
        <v>189946</v>
      </c>
      <c r="CV3" s="10">
        <v>187554</v>
      </c>
      <c r="CW3" s="10">
        <v>51931</v>
      </c>
      <c r="CX3" s="10">
        <v>639071</v>
      </c>
      <c r="CY3" s="10">
        <v>235395</v>
      </c>
      <c r="CZ3" s="10">
        <v>227179</v>
      </c>
      <c r="DA3" s="10">
        <v>222931</v>
      </c>
      <c r="DB3" s="10">
        <v>97519</v>
      </c>
      <c r="DC3" s="10">
        <v>783024</v>
      </c>
      <c r="DD3" s="10">
        <v>299291</v>
      </c>
      <c r="DE3" s="10">
        <v>286306</v>
      </c>
      <c r="DF3" s="10">
        <v>256739</v>
      </c>
      <c r="DG3" s="10">
        <v>102402</v>
      </c>
      <c r="DH3" s="10">
        <v>944738</v>
      </c>
      <c r="DI3" s="10">
        <v>278299</v>
      </c>
      <c r="DJ3" s="10">
        <v>270477</v>
      </c>
      <c r="DK3" s="10">
        <v>274960.1107361078</v>
      </c>
      <c r="DL3" s="10">
        <v>147087.17343085539</v>
      </c>
      <c r="DM3" s="10">
        <v>970823.28416696319</v>
      </c>
      <c r="DN3" s="10">
        <v>290589.33336121636</v>
      </c>
      <c r="DO3" s="10">
        <v>280968.81201760937</v>
      </c>
      <c r="DP3" s="10">
        <v>266157.0351690005</v>
      </c>
      <c r="DQ3" s="10">
        <v>141147.97966157831</v>
      </c>
      <c r="DR3" s="10">
        <v>978863.16020940454</v>
      </c>
      <c r="DS3" s="10">
        <v>303118.69240363664</v>
      </c>
      <c r="DT3" s="10">
        <v>293555.53016200149</v>
      </c>
      <c r="DU3" s="10">
        <v>270883.70525597525</v>
      </c>
      <c r="DV3" s="10">
        <v>138928.38883473957</v>
      </c>
      <c r="DW3" s="10">
        <v>1006486.316656353</v>
      </c>
    </row>
    <row r="4" spans="1:127" s="8" customFormat="1">
      <c r="A4" s="21"/>
      <c r="B4" s="21"/>
      <c r="C4" s="21"/>
      <c r="D4" s="21"/>
      <c r="E4" s="21"/>
      <c r="I4" s="35"/>
      <c r="BZ4" s="35"/>
    </row>
    <row r="5" spans="1:127" s="8" customFormat="1" ht="3.75" customHeight="1">
      <c r="A5" s="21"/>
      <c r="B5" s="21"/>
      <c r="C5" s="21"/>
      <c r="D5" s="21"/>
      <c r="E5" s="21"/>
      <c r="I5" s="35"/>
      <c r="BZ5" s="35"/>
    </row>
    <row r="6" spans="1:127" s="8" customFormat="1" ht="3.75" customHeight="1">
      <c r="A6" s="21"/>
      <c r="B6" s="21"/>
      <c r="C6" s="21"/>
      <c r="D6" s="21"/>
      <c r="E6" s="21"/>
      <c r="I6" s="35"/>
      <c r="BZ6" s="35"/>
    </row>
    <row r="7" spans="1:127" s="8" customFormat="1" ht="3.75" customHeight="1">
      <c r="A7" s="21"/>
      <c r="B7" s="21"/>
      <c r="C7" s="21"/>
      <c r="D7" s="21"/>
      <c r="E7" s="21"/>
      <c r="I7" s="35"/>
      <c r="BZ7" s="35"/>
    </row>
    <row r="8" spans="1:127" s="8" customFormat="1" ht="3.75" customHeight="1">
      <c r="A8" s="21"/>
      <c r="B8" s="21"/>
      <c r="C8" s="21"/>
      <c r="D8" s="21"/>
      <c r="E8" s="21"/>
      <c r="I8" s="35"/>
      <c r="BZ8" s="35"/>
    </row>
    <row r="9" spans="1:127" s="8" customFormat="1" ht="3.75" customHeight="1">
      <c r="A9" s="21"/>
      <c r="B9" s="21"/>
      <c r="C9" s="21"/>
      <c r="D9" s="21"/>
      <c r="E9" s="21"/>
      <c r="I9" s="35"/>
      <c r="BZ9" s="35"/>
    </row>
    <row r="10" spans="1:127" s="8" customFormat="1" ht="3.75" customHeight="1">
      <c r="A10" s="21"/>
      <c r="B10" s="21"/>
      <c r="C10" s="21"/>
      <c r="D10" s="21"/>
      <c r="E10" s="21"/>
      <c r="I10" s="35"/>
      <c r="BZ10" s="35"/>
    </row>
    <row r="11" spans="1:127" s="100" customFormat="1" ht="12" customHeight="1">
      <c r="A11" s="21"/>
      <c r="B11" s="94"/>
      <c r="C11" s="94"/>
      <c r="D11" s="94"/>
      <c r="E11" s="94"/>
      <c r="F11" s="8"/>
      <c r="G11" s="8"/>
      <c r="H11" s="8"/>
      <c r="I11" s="53"/>
      <c r="J11" s="53"/>
      <c r="K11" s="53"/>
      <c r="L11" s="21"/>
      <c r="M11" s="21"/>
      <c r="N11" s="21"/>
      <c r="O11" s="21"/>
      <c r="P11" s="8"/>
      <c r="BY11" s="35"/>
      <c r="BZ11" s="99"/>
      <c r="CA11" s="99"/>
      <c r="CB11" s="99"/>
      <c r="CC11" s="99"/>
      <c r="CD11" s="74"/>
      <c r="CE11" s="99"/>
      <c r="CF11" s="99"/>
      <c r="CG11" s="99"/>
      <c r="CH11" s="99"/>
      <c r="CI11" s="74"/>
      <c r="CJ11" s="99"/>
      <c r="CK11" s="99"/>
      <c r="CL11" s="99"/>
      <c r="CM11" s="74"/>
      <c r="CN11" s="74"/>
      <c r="CO11" s="74"/>
      <c r="CP11" s="74"/>
      <c r="CQ11" s="74"/>
      <c r="CR11" s="74"/>
      <c r="CS11" s="74"/>
      <c r="CT11" s="74"/>
      <c r="CU11" s="74"/>
      <c r="CV11" s="74"/>
      <c r="CW11" s="74"/>
      <c r="CX11" s="74"/>
      <c r="DC11" s="74"/>
      <c r="DH11" s="74"/>
    </row>
    <row r="12" spans="1:127" s="100" customFormat="1" ht="12" customHeight="1">
      <c r="A12" s="21"/>
      <c r="B12" s="94"/>
      <c r="C12" s="94"/>
      <c r="D12" s="94"/>
      <c r="E12" s="94"/>
      <c r="F12" s="8"/>
      <c r="G12" s="8"/>
      <c r="H12" s="8"/>
      <c r="I12" s="53"/>
      <c r="J12" s="53"/>
      <c r="K12" s="53"/>
      <c r="L12" s="21"/>
      <c r="M12" s="21"/>
      <c r="N12" s="21"/>
      <c r="O12" s="21"/>
      <c r="P12" s="8"/>
      <c r="BY12" s="35"/>
      <c r="BZ12" s="99"/>
      <c r="CA12" s="99"/>
      <c r="CB12" s="99"/>
      <c r="CC12" s="99"/>
      <c r="CD12" s="74"/>
      <c r="CE12" s="99"/>
      <c r="CF12" s="99"/>
      <c r="CG12" s="99"/>
      <c r="CH12" s="99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DC12" s="74"/>
      <c r="DH12" s="74"/>
    </row>
    <row r="13" spans="1:127" s="8" customFormat="1">
      <c r="A13" s="21"/>
      <c r="B13" s="21"/>
      <c r="C13" s="21"/>
      <c r="D13" s="21"/>
      <c r="E13" s="21"/>
      <c r="I13" s="35"/>
      <c r="BZ13" s="35"/>
    </row>
    <row r="14" spans="1:127" s="8" customFormat="1">
      <c r="A14" s="21"/>
      <c r="B14" s="21"/>
      <c r="C14" s="21"/>
      <c r="D14" s="21"/>
      <c r="E14" s="21"/>
      <c r="I14" s="35"/>
      <c r="BZ14" s="35"/>
    </row>
    <row r="15" spans="1:127" s="8" customFormat="1">
      <c r="A15" s="21"/>
      <c r="B15" s="21"/>
      <c r="C15" s="21"/>
      <c r="D15" s="21"/>
      <c r="E15" s="21"/>
      <c r="I15" s="35"/>
      <c r="BZ15" s="35"/>
      <c r="DM15" s="8" t="s">
        <v>1341</v>
      </c>
    </row>
    <row r="16" spans="1:127" s="8" customFormat="1">
      <c r="A16" s="21"/>
      <c r="B16" s="21"/>
      <c r="C16" s="21"/>
      <c r="D16" s="21"/>
      <c r="E16" s="21"/>
      <c r="I16" s="35"/>
      <c r="BZ16" s="35"/>
    </row>
    <row r="17" spans="1:127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</row>
    <row r="18" spans="1:127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</row>
    <row r="19" spans="1:127" s="8" customFormat="1">
      <c r="A19" s="21"/>
      <c r="B19" s="21"/>
      <c r="C19" s="21"/>
      <c r="D19" s="21"/>
      <c r="E19" s="21"/>
      <c r="I19" s="35"/>
      <c r="BT19" s="35"/>
      <c r="BU19" s="35"/>
      <c r="BV19" s="35"/>
      <c r="BW19" s="35"/>
      <c r="BX19" s="35"/>
      <c r="BY19" s="35"/>
      <c r="BZ19" s="99"/>
      <c r="CA19" s="99"/>
      <c r="CB19" s="99"/>
      <c r="CC19" s="99"/>
      <c r="CD19" s="74"/>
      <c r="CE19" s="99"/>
      <c r="CF19" s="99"/>
      <c r="CG19" s="99"/>
      <c r="CH19" s="99"/>
      <c r="CI19" s="74"/>
      <c r="CJ19" s="74"/>
      <c r="CK19" s="74"/>
      <c r="CL19" s="74"/>
      <c r="CM19" s="74"/>
      <c r="CN19" s="74"/>
      <c r="CO19" s="74"/>
      <c r="CP19" s="74"/>
      <c r="CQ19" s="74"/>
      <c r="CR19" s="74"/>
      <c r="CS19" s="74"/>
      <c r="CT19" s="74"/>
      <c r="CU19" s="74"/>
      <c r="CV19" s="74"/>
      <c r="CW19" s="74"/>
      <c r="CX19" s="74"/>
      <c r="CY19" s="100"/>
      <c r="CZ19" s="100"/>
      <c r="DA19" s="100"/>
      <c r="DB19" s="100"/>
      <c r="DC19" s="74"/>
      <c r="DD19" s="100"/>
      <c r="DE19" s="100"/>
      <c r="DF19" s="100"/>
      <c r="DG19" s="100"/>
      <c r="DH19" s="74"/>
    </row>
    <row r="20" spans="1:127" s="8" customFormat="1">
      <c r="A20" s="21"/>
      <c r="B20" s="21" t="s">
        <v>277</v>
      </c>
      <c r="C20" s="21"/>
      <c r="D20" s="8" t="s">
        <v>1314</v>
      </c>
      <c r="I20" s="35"/>
      <c r="AZ20" s="8">
        <f t="shared" ref="AZ20:CE20" si="0">AZ101</f>
        <v>2141694</v>
      </c>
      <c r="BA20" s="8">
        <f t="shared" si="0"/>
        <v>2153059</v>
      </c>
      <c r="BB20" s="8">
        <f t="shared" si="0"/>
        <v>1939914</v>
      </c>
      <c r="BC20" s="8">
        <f t="shared" si="0"/>
        <v>1988899</v>
      </c>
      <c r="BD20" s="8">
        <f t="shared" si="0"/>
        <v>1926758</v>
      </c>
      <c r="BE20" s="8">
        <f t="shared" si="0"/>
        <v>1926758</v>
      </c>
      <c r="BF20" s="8">
        <f t="shared" si="0"/>
        <v>1638405</v>
      </c>
      <c r="BG20" s="8">
        <f t="shared" si="0"/>
        <v>1664364</v>
      </c>
      <c r="BH20" s="8">
        <f t="shared" si="0"/>
        <v>1685703</v>
      </c>
      <c r="BI20" s="8">
        <f t="shared" si="0"/>
        <v>1731913</v>
      </c>
      <c r="BJ20" s="8">
        <f t="shared" si="0"/>
        <v>1731913</v>
      </c>
      <c r="BK20" s="8">
        <f t="shared" si="0"/>
        <v>1588464</v>
      </c>
      <c r="BL20" s="8">
        <f t="shared" si="0"/>
        <v>1580886</v>
      </c>
      <c r="BM20" s="8">
        <f t="shared" si="0"/>
        <v>1703130</v>
      </c>
      <c r="BN20" s="8">
        <f t="shared" si="0"/>
        <v>1767780</v>
      </c>
      <c r="BO20" s="8">
        <f t="shared" si="0"/>
        <v>1767780</v>
      </c>
      <c r="BP20" s="8">
        <f t="shared" si="0"/>
        <v>1641687</v>
      </c>
      <c r="BQ20" s="8">
        <f t="shared" si="0"/>
        <v>1686774</v>
      </c>
      <c r="BR20" s="8">
        <f t="shared" si="0"/>
        <v>1935777</v>
      </c>
      <c r="BS20" s="8">
        <f t="shared" si="0"/>
        <v>1827728</v>
      </c>
      <c r="BT20" s="8">
        <f t="shared" si="0"/>
        <v>1827728</v>
      </c>
      <c r="BU20" s="8">
        <f t="shared" si="0"/>
        <v>1821463</v>
      </c>
      <c r="BV20" s="8">
        <f t="shared" si="0"/>
        <v>1831922</v>
      </c>
      <c r="BW20" s="8">
        <f t="shared" si="0"/>
        <v>1813215</v>
      </c>
      <c r="BX20" s="8">
        <f t="shared" si="0"/>
        <v>2060978</v>
      </c>
      <c r="BY20" s="8">
        <f t="shared" si="0"/>
        <v>2060978</v>
      </c>
      <c r="BZ20" s="8">
        <f t="shared" si="0"/>
        <v>1971687</v>
      </c>
      <c r="CA20" s="8">
        <f t="shared" si="0"/>
        <v>2176599</v>
      </c>
      <c r="CB20" s="8">
        <f t="shared" si="0"/>
        <v>2189988</v>
      </c>
      <c r="CC20" s="8">
        <f t="shared" si="0"/>
        <v>2155299</v>
      </c>
      <c r="CD20" s="8">
        <f t="shared" si="0"/>
        <v>2155299</v>
      </c>
      <c r="CE20" s="8">
        <f t="shared" si="0"/>
        <v>2102391</v>
      </c>
      <c r="CF20" s="8">
        <f t="shared" ref="CF20:DC20" si="1">CF101</f>
        <v>2212471</v>
      </c>
      <c r="CG20" s="8">
        <f t="shared" si="1"/>
        <v>2158985</v>
      </c>
      <c r="CH20" s="8">
        <f t="shared" si="1"/>
        <v>2358261</v>
      </c>
      <c r="CI20" s="8">
        <f t="shared" si="1"/>
        <v>2358261</v>
      </c>
      <c r="CJ20" s="8">
        <f t="shared" si="1"/>
        <v>2127663</v>
      </c>
      <c r="CK20" s="8">
        <f t="shared" si="1"/>
        <v>2338932</v>
      </c>
      <c r="CL20" s="8">
        <f t="shared" si="1"/>
        <v>2239491</v>
      </c>
      <c r="CM20" s="8">
        <f t="shared" si="1"/>
        <v>2236502</v>
      </c>
      <c r="CN20" s="8">
        <f t="shared" si="1"/>
        <v>2236502</v>
      </c>
      <c r="CO20" s="8">
        <f t="shared" si="1"/>
        <v>2137951</v>
      </c>
      <c r="CP20" s="8">
        <f t="shared" si="1"/>
        <v>2339119</v>
      </c>
      <c r="CQ20" s="8">
        <f t="shared" si="1"/>
        <v>2290536</v>
      </c>
      <c r="CR20" s="8">
        <f t="shared" si="1"/>
        <v>2526762</v>
      </c>
      <c r="CS20" s="8">
        <f t="shared" si="1"/>
        <v>2526762</v>
      </c>
      <c r="CT20" s="8">
        <f t="shared" si="1"/>
        <v>2315177</v>
      </c>
      <c r="CU20" s="8">
        <f t="shared" si="1"/>
        <v>2133635</v>
      </c>
      <c r="CV20" s="8">
        <f t="shared" si="1"/>
        <v>2298991</v>
      </c>
      <c r="CW20" s="8">
        <f t="shared" si="1"/>
        <v>2415376</v>
      </c>
      <c r="CX20" s="8">
        <f t="shared" si="1"/>
        <v>2415376</v>
      </c>
      <c r="CY20" s="8">
        <f t="shared" si="1"/>
        <v>2411660</v>
      </c>
      <c r="CZ20" s="8">
        <f t="shared" si="1"/>
        <v>2616695</v>
      </c>
      <c r="DA20" s="8">
        <f t="shared" si="1"/>
        <v>2638352</v>
      </c>
      <c r="DB20" s="8">
        <f t="shared" si="1"/>
        <v>2580193</v>
      </c>
      <c r="DC20" s="8">
        <f t="shared" si="1"/>
        <v>2580193</v>
      </c>
      <c r="DD20" s="8">
        <f t="shared" ref="DD20:DW20" si="2">DD101</f>
        <v>2374208</v>
      </c>
      <c r="DE20" s="8">
        <f t="shared" si="2"/>
        <v>2649856</v>
      </c>
      <c r="DF20" s="8">
        <f t="shared" si="2"/>
        <v>2616521</v>
      </c>
      <c r="DG20" s="8">
        <f t="shared" si="2"/>
        <v>2836272</v>
      </c>
      <c r="DH20" s="8">
        <f t="shared" si="2"/>
        <v>2836272</v>
      </c>
      <c r="DI20" s="8">
        <f t="shared" si="2"/>
        <v>2668898</v>
      </c>
      <c r="DJ20" s="8">
        <f t="shared" si="2"/>
        <v>2939019</v>
      </c>
      <c r="DK20" s="8">
        <f t="shared" si="2"/>
        <v>2829821.4013063619</v>
      </c>
      <c r="DL20" s="8">
        <f t="shared" si="2"/>
        <v>2869224.334695471</v>
      </c>
      <c r="DM20" s="8">
        <f t="shared" si="2"/>
        <v>2869224.334695471</v>
      </c>
      <c r="DN20" s="8">
        <f t="shared" si="2"/>
        <v>2743741.3160361331</v>
      </c>
      <c r="DO20" s="8">
        <f t="shared" si="2"/>
        <v>2959475.2902033636</v>
      </c>
      <c r="DP20" s="8">
        <f t="shared" si="2"/>
        <v>2984023.3328990196</v>
      </c>
      <c r="DQ20" s="8">
        <f t="shared" si="2"/>
        <v>3163552.8190170252</v>
      </c>
      <c r="DR20" s="8">
        <f t="shared" si="2"/>
        <v>3163552.8190170252</v>
      </c>
      <c r="DS20" s="8">
        <f t="shared" si="2"/>
        <v>3000335.0076990775</v>
      </c>
      <c r="DT20" s="8">
        <f t="shared" si="2"/>
        <v>3220935.5984824575</v>
      </c>
      <c r="DU20" s="8">
        <f t="shared" si="2"/>
        <v>3234590.4252552171</v>
      </c>
      <c r="DV20" s="8">
        <f t="shared" si="2"/>
        <v>3390818.0701860301</v>
      </c>
      <c r="DW20" s="8">
        <f t="shared" si="2"/>
        <v>3390818.0701860301</v>
      </c>
    </row>
    <row r="21" spans="1:127" s="8" customFormat="1">
      <c r="A21" s="21"/>
      <c r="C21" s="21" t="s">
        <v>490</v>
      </c>
      <c r="E21" s="8" t="s">
        <v>1315</v>
      </c>
      <c r="I21" s="35"/>
      <c r="AZ21" s="8">
        <f t="shared" ref="AZ21:CE21" si="3">AZ102</f>
        <v>769952</v>
      </c>
      <c r="BA21" s="8">
        <f t="shared" si="3"/>
        <v>890676</v>
      </c>
      <c r="BB21" s="8">
        <f t="shared" si="3"/>
        <v>693503</v>
      </c>
      <c r="BC21" s="8">
        <f t="shared" si="3"/>
        <v>579964</v>
      </c>
      <c r="BD21" s="8">
        <f t="shared" si="3"/>
        <v>840724</v>
      </c>
      <c r="BE21" s="8">
        <f t="shared" si="3"/>
        <v>840724</v>
      </c>
      <c r="BF21" s="8">
        <f t="shared" si="3"/>
        <v>391992</v>
      </c>
      <c r="BG21" s="8">
        <f t="shared" si="3"/>
        <v>246457</v>
      </c>
      <c r="BH21" s="8">
        <f t="shared" si="3"/>
        <v>243330</v>
      </c>
      <c r="BI21" s="8">
        <f t="shared" si="3"/>
        <v>343062</v>
      </c>
      <c r="BJ21" s="8">
        <f t="shared" si="3"/>
        <v>343062</v>
      </c>
      <c r="BK21" s="8">
        <f t="shared" si="3"/>
        <v>226966</v>
      </c>
      <c r="BL21" s="8">
        <f t="shared" si="3"/>
        <v>317507</v>
      </c>
      <c r="BM21" s="8">
        <f t="shared" si="3"/>
        <v>446631</v>
      </c>
      <c r="BN21" s="8">
        <f t="shared" si="3"/>
        <v>646905</v>
      </c>
      <c r="BO21" s="8">
        <f t="shared" si="3"/>
        <v>646905</v>
      </c>
      <c r="BP21" s="8">
        <f t="shared" si="3"/>
        <v>488665</v>
      </c>
      <c r="BQ21" s="8">
        <f t="shared" si="3"/>
        <v>526820</v>
      </c>
      <c r="BR21" s="8">
        <f t="shared" si="3"/>
        <v>529294</v>
      </c>
      <c r="BS21" s="8">
        <f t="shared" si="3"/>
        <v>601996</v>
      </c>
      <c r="BT21" s="8">
        <f t="shared" si="3"/>
        <v>601996</v>
      </c>
      <c r="BU21" s="8">
        <f t="shared" si="3"/>
        <v>539098</v>
      </c>
      <c r="BV21" s="8">
        <f t="shared" si="3"/>
        <v>582800</v>
      </c>
      <c r="BW21" s="8">
        <f t="shared" si="3"/>
        <v>358797</v>
      </c>
      <c r="BX21" s="8">
        <f t="shared" si="3"/>
        <v>760725</v>
      </c>
      <c r="BY21" s="8">
        <f t="shared" si="3"/>
        <v>760725</v>
      </c>
      <c r="BZ21" s="8">
        <f t="shared" si="3"/>
        <v>699372</v>
      </c>
      <c r="CA21" s="8">
        <f t="shared" si="3"/>
        <v>923025</v>
      </c>
      <c r="CB21" s="8">
        <f t="shared" si="3"/>
        <v>738626</v>
      </c>
      <c r="CC21" s="8">
        <f t="shared" si="3"/>
        <v>906579</v>
      </c>
      <c r="CD21" s="8">
        <f t="shared" si="3"/>
        <v>906579</v>
      </c>
      <c r="CE21" s="8">
        <f t="shared" si="3"/>
        <v>885469</v>
      </c>
      <c r="CF21" s="8">
        <f t="shared" ref="CF21:DC21" si="4">CF102</f>
        <v>977199</v>
      </c>
      <c r="CG21" s="8">
        <f t="shared" si="4"/>
        <v>691049</v>
      </c>
      <c r="CH21" s="8">
        <f t="shared" si="4"/>
        <v>893582</v>
      </c>
      <c r="CI21" s="8">
        <f t="shared" si="4"/>
        <v>893582</v>
      </c>
      <c r="CJ21" s="8">
        <f t="shared" si="4"/>
        <v>724216</v>
      </c>
      <c r="CK21" s="8">
        <f t="shared" si="4"/>
        <v>712594</v>
      </c>
      <c r="CL21" s="8">
        <f t="shared" si="4"/>
        <v>491826</v>
      </c>
      <c r="CM21" s="8">
        <f t="shared" si="4"/>
        <v>535436</v>
      </c>
      <c r="CN21" s="8">
        <f t="shared" si="4"/>
        <v>535436</v>
      </c>
      <c r="CO21" s="8">
        <f t="shared" si="4"/>
        <v>417620</v>
      </c>
      <c r="CP21" s="8">
        <f t="shared" si="4"/>
        <v>593894</v>
      </c>
      <c r="CQ21" s="8">
        <f t="shared" si="4"/>
        <v>354184</v>
      </c>
      <c r="CR21" s="8">
        <f t="shared" si="4"/>
        <v>546481</v>
      </c>
      <c r="CS21" s="8">
        <f t="shared" si="4"/>
        <v>546481</v>
      </c>
      <c r="CT21" s="8">
        <f t="shared" si="4"/>
        <v>393427</v>
      </c>
      <c r="CU21" s="8">
        <f t="shared" si="4"/>
        <v>247910</v>
      </c>
      <c r="CV21" s="8">
        <f t="shared" si="4"/>
        <v>273500</v>
      </c>
      <c r="CW21" s="8">
        <f t="shared" si="4"/>
        <v>349310</v>
      </c>
      <c r="CX21" s="8">
        <f t="shared" si="4"/>
        <v>349310</v>
      </c>
      <c r="CY21" s="8">
        <f t="shared" si="4"/>
        <v>370101</v>
      </c>
      <c r="CZ21" s="8">
        <f t="shared" si="4"/>
        <v>505574</v>
      </c>
      <c r="DA21" s="8">
        <f t="shared" si="4"/>
        <v>457536</v>
      </c>
      <c r="DB21" s="8">
        <f t="shared" si="4"/>
        <v>360309</v>
      </c>
      <c r="DC21" s="8">
        <f t="shared" si="4"/>
        <v>360309</v>
      </c>
      <c r="DD21" s="8">
        <f t="shared" ref="DD21:DW21" si="5">DD102</f>
        <v>204309</v>
      </c>
      <c r="DE21" s="8">
        <f t="shared" si="5"/>
        <v>461187</v>
      </c>
      <c r="DF21" s="8">
        <f t="shared" si="5"/>
        <v>370643</v>
      </c>
      <c r="DG21" s="8">
        <f t="shared" si="5"/>
        <v>590680</v>
      </c>
      <c r="DH21" s="8">
        <f t="shared" si="5"/>
        <v>590680</v>
      </c>
      <c r="DI21" s="8">
        <f t="shared" si="5"/>
        <v>527077</v>
      </c>
      <c r="DJ21" s="8">
        <f t="shared" si="5"/>
        <v>838303</v>
      </c>
      <c r="DK21" s="8">
        <f t="shared" si="5"/>
        <v>617529.81446490495</v>
      </c>
      <c r="DL21" s="8">
        <f t="shared" si="5"/>
        <v>676803.54007470212</v>
      </c>
      <c r="DM21" s="8">
        <f t="shared" si="5"/>
        <v>676803.54007470212</v>
      </c>
      <c r="DN21" s="8">
        <f t="shared" si="5"/>
        <v>633245.84772050078</v>
      </c>
      <c r="DO21" s="8">
        <f t="shared" si="5"/>
        <v>808163.55096173252</v>
      </c>
      <c r="DP21" s="8">
        <f t="shared" si="5"/>
        <v>764812.07567089901</v>
      </c>
      <c r="DQ21" s="8">
        <f t="shared" si="5"/>
        <v>948326.94832185633</v>
      </c>
      <c r="DR21" s="8">
        <f t="shared" si="5"/>
        <v>948326.94832185633</v>
      </c>
      <c r="DS21" s="8">
        <f t="shared" si="5"/>
        <v>893728.51431275881</v>
      </c>
      <c r="DT21" s="8">
        <f t="shared" si="5"/>
        <v>1075749.9908414094</v>
      </c>
      <c r="DU21" s="8">
        <f t="shared" si="5"/>
        <v>1017298.2571133387</v>
      </c>
      <c r="DV21" s="8">
        <f t="shared" si="5"/>
        <v>1189948.4159909242</v>
      </c>
      <c r="DW21" s="8">
        <f t="shared" si="5"/>
        <v>1189948.4159909242</v>
      </c>
    </row>
    <row r="22" spans="1:127" s="8" customFormat="1">
      <c r="A22" s="21"/>
      <c r="C22" s="21" t="s">
        <v>278</v>
      </c>
      <c r="E22" s="8" t="s">
        <v>1316</v>
      </c>
      <c r="I22" s="35"/>
      <c r="AZ22" s="8">
        <f t="shared" ref="AZ22:CE22" si="6">AZ103</f>
        <v>612397</v>
      </c>
      <c r="BA22" s="8">
        <f t="shared" si="6"/>
        <v>597444</v>
      </c>
      <c r="BB22" s="8">
        <f t="shared" si="6"/>
        <v>586819</v>
      </c>
      <c r="BC22" s="8">
        <f t="shared" si="6"/>
        <v>900935</v>
      </c>
      <c r="BD22" s="8">
        <f t="shared" si="6"/>
        <v>595097</v>
      </c>
      <c r="BE22" s="8">
        <f t="shared" si="6"/>
        <v>595097</v>
      </c>
      <c r="BF22" s="8">
        <f t="shared" si="6"/>
        <v>612228</v>
      </c>
      <c r="BG22" s="8">
        <f t="shared" si="6"/>
        <v>813781</v>
      </c>
      <c r="BH22" s="8">
        <f t="shared" si="6"/>
        <v>890572</v>
      </c>
      <c r="BI22" s="8">
        <f t="shared" si="6"/>
        <v>872323</v>
      </c>
      <c r="BJ22" s="8">
        <f t="shared" si="6"/>
        <v>872323</v>
      </c>
      <c r="BK22" s="8">
        <f t="shared" si="6"/>
        <v>862382</v>
      </c>
      <c r="BL22" s="8">
        <f t="shared" si="6"/>
        <v>792008</v>
      </c>
      <c r="BM22" s="8">
        <f t="shared" si="6"/>
        <v>866474</v>
      </c>
      <c r="BN22" s="8">
        <f t="shared" si="6"/>
        <v>686673</v>
      </c>
      <c r="BO22" s="8">
        <f t="shared" si="6"/>
        <v>686673</v>
      </c>
      <c r="BP22" s="8">
        <f t="shared" si="6"/>
        <v>724533</v>
      </c>
      <c r="BQ22" s="8">
        <f t="shared" si="6"/>
        <v>725157</v>
      </c>
      <c r="BR22" s="8">
        <f t="shared" si="6"/>
        <v>988364</v>
      </c>
      <c r="BS22" s="8">
        <f t="shared" si="6"/>
        <v>835063</v>
      </c>
      <c r="BT22" s="8">
        <f t="shared" si="6"/>
        <v>835063</v>
      </c>
      <c r="BU22" s="8">
        <f t="shared" si="6"/>
        <v>826803</v>
      </c>
      <c r="BV22" s="8">
        <f t="shared" si="6"/>
        <v>779913</v>
      </c>
      <c r="BW22" s="8">
        <f t="shared" si="6"/>
        <v>988681</v>
      </c>
      <c r="BX22" s="8">
        <f t="shared" si="6"/>
        <v>838226</v>
      </c>
      <c r="BY22" s="8">
        <f t="shared" si="6"/>
        <v>838226</v>
      </c>
      <c r="BZ22" s="8">
        <f t="shared" si="6"/>
        <v>785489</v>
      </c>
      <c r="CA22" s="8">
        <f t="shared" si="6"/>
        <v>0</v>
      </c>
      <c r="CB22" s="8">
        <f t="shared" si="6"/>
        <v>0</v>
      </c>
      <c r="CC22" s="8">
        <f t="shared" si="6"/>
        <v>762411</v>
      </c>
      <c r="CD22" s="8">
        <f t="shared" si="6"/>
        <v>762411</v>
      </c>
      <c r="CE22" s="8">
        <f t="shared" si="6"/>
        <v>722190</v>
      </c>
      <c r="CF22" s="8">
        <f t="shared" ref="CF22:DC22" si="7">CF103</f>
        <v>705352</v>
      </c>
      <c r="CG22" s="8">
        <f t="shared" si="7"/>
        <v>922669</v>
      </c>
      <c r="CH22" s="8">
        <f t="shared" si="7"/>
        <v>1010015</v>
      </c>
      <c r="CI22" s="8">
        <f t="shared" si="7"/>
        <v>1010015</v>
      </c>
      <c r="CJ22" s="8">
        <f t="shared" si="7"/>
        <v>903835</v>
      </c>
      <c r="CK22" s="8">
        <f t="shared" si="7"/>
        <v>1117950</v>
      </c>
      <c r="CL22" s="8">
        <f t="shared" si="7"/>
        <v>1207306</v>
      </c>
      <c r="CM22" s="8">
        <f t="shared" si="7"/>
        <v>1188340</v>
      </c>
      <c r="CN22" s="8">
        <f t="shared" si="7"/>
        <v>1188340</v>
      </c>
      <c r="CO22" s="8">
        <f t="shared" si="7"/>
        <v>1188754</v>
      </c>
      <c r="CP22" s="8">
        <f t="shared" si="7"/>
        <v>1198296</v>
      </c>
      <c r="CQ22" s="8">
        <f t="shared" si="7"/>
        <v>1296782</v>
      </c>
      <c r="CR22" s="8">
        <f t="shared" si="7"/>
        <v>1384930</v>
      </c>
      <c r="CS22" s="8">
        <f t="shared" si="7"/>
        <v>1384930</v>
      </c>
      <c r="CT22" s="8">
        <f t="shared" si="7"/>
        <v>1307628</v>
      </c>
      <c r="CU22" s="8">
        <f t="shared" si="7"/>
        <v>1349102</v>
      </c>
      <c r="CV22" s="8">
        <f t="shared" si="7"/>
        <v>1434975</v>
      </c>
      <c r="CW22" s="8">
        <f t="shared" si="7"/>
        <v>1489865</v>
      </c>
      <c r="CX22" s="8">
        <f t="shared" si="7"/>
        <v>1489865</v>
      </c>
      <c r="CY22" s="8">
        <f t="shared" si="7"/>
        <v>1419741</v>
      </c>
      <c r="CZ22" s="8">
        <f t="shared" si="7"/>
        <v>1496718</v>
      </c>
      <c r="DA22" s="8">
        <f t="shared" si="7"/>
        <v>1547272</v>
      </c>
      <c r="DB22" s="8">
        <f t="shared" si="7"/>
        <v>1590987</v>
      </c>
      <c r="DC22" s="8">
        <f t="shared" si="7"/>
        <v>1590987</v>
      </c>
      <c r="DD22" s="8">
        <f t="shared" ref="DD22:DW22" si="8">DD103</f>
        <v>1497988</v>
      </c>
      <c r="DE22" s="8">
        <f t="shared" si="8"/>
        <v>1544653</v>
      </c>
      <c r="DF22" s="8">
        <f t="shared" si="8"/>
        <v>1575705</v>
      </c>
      <c r="DG22" s="8">
        <f t="shared" si="8"/>
        <v>1574727</v>
      </c>
      <c r="DH22" s="8">
        <f t="shared" si="8"/>
        <v>1574727</v>
      </c>
      <c r="DI22" s="8">
        <f t="shared" si="8"/>
        <v>1471770</v>
      </c>
      <c r="DJ22" s="8">
        <f t="shared" si="8"/>
        <v>1474960</v>
      </c>
      <c r="DK22" s="8">
        <f t="shared" si="8"/>
        <v>1555242.5142619153</v>
      </c>
      <c r="DL22" s="8">
        <f t="shared" si="8"/>
        <v>1540992.3230439322</v>
      </c>
      <c r="DM22" s="8">
        <f t="shared" si="8"/>
        <v>1540992.3230439322</v>
      </c>
      <c r="DN22" s="8">
        <f t="shared" si="8"/>
        <v>1495418.6511640325</v>
      </c>
      <c r="DO22" s="8">
        <f t="shared" si="8"/>
        <v>1524683.6486966042</v>
      </c>
      <c r="DP22" s="8">
        <f t="shared" si="8"/>
        <v>1572783.8472594048</v>
      </c>
      <c r="DQ22" s="8">
        <f t="shared" si="8"/>
        <v>1566653.0101361163</v>
      </c>
      <c r="DR22" s="8">
        <f t="shared" si="8"/>
        <v>1566653.0101361163</v>
      </c>
      <c r="DS22" s="8">
        <f t="shared" si="8"/>
        <v>1503822.9963341616</v>
      </c>
      <c r="DT22" s="8">
        <f t="shared" si="8"/>
        <v>1531643.7232067988</v>
      </c>
      <c r="DU22" s="8">
        <f t="shared" si="8"/>
        <v>1580298.4013576552</v>
      </c>
      <c r="DV22" s="8">
        <f t="shared" si="8"/>
        <v>1566954.7731769697</v>
      </c>
      <c r="DW22" s="8">
        <f t="shared" si="8"/>
        <v>1566954.7731769697</v>
      </c>
    </row>
    <row r="23" spans="1:127" s="8" customFormat="1">
      <c r="A23" s="21"/>
      <c r="C23" s="21" t="s">
        <v>279</v>
      </c>
      <c r="E23" s="8" t="s">
        <v>1317</v>
      </c>
      <c r="I23" s="35"/>
      <c r="AZ23" s="8">
        <f t="shared" ref="AZ23:CE23" si="9">AZ104</f>
        <v>156426</v>
      </c>
      <c r="BA23" s="8">
        <f t="shared" si="9"/>
        <v>167874</v>
      </c>
      <c r="BB23" s="8">
        <f t="shared" si="9"/>
        <v>156352</v>
      </c>
      <c r="BC23" s="8">
        <f t="shared" si="9"/>
        <v>121513</v>
      </c>
      <c r="BD23" s="8">
        <f t="shared" si="9"/>
        <v>229523</v>
      </c>
      <c r="BE23" s="8">
        <f t="shared" si="9"/>
        <v>229523</v>
      </c>
      <c r="BF23" s="8">
        <f t="shared" si="9"/>
        <v>252098</v>
      </c>
      <c r="BG23" s="8">
        <f t="shared" si="9"/>
        <v>206329</v>
      </c>
      <c r="BH23" s="8">
        <f t="shared" si="9"/>
        <v>168713</v>
      </c>
      <c r="BI23" s="8">
        <f t="shared" si="9"/>
        <v>145892</v>
      </c>
      <c r="BJ23" s="8">
        <f t="shared" si="9"/>
        <v>145892</v>
      </c>
      <c r="BK23" s="8">
        <f t="shared" si="9"/>
        <v>168772</v>
      </c>
      <c r="BL23" s="8">
        <f t="shared" si="9"/>
        <v>158257</v>
      </c>
      <c r="BM23" s="8">
        <f t="shared" si="9"/>
        <v>131154</v>
      </c>
      <c r="BN23" s="8">
        <f t="shared" si="9"/>
        <v>146584</v>
      </c>
      <c r="BO23" s="8">
        <f t="shared" si="9"/>
        <v>146584</v>
      </c>
      <c r="BP23" s="8">
        <f t="shared" si="9"/>
        <v>196173</v>
      </c>
      <c r="BQ23" s="8">
        <f t="shared" si="9"/>
        <v>185495</v>
      </c>
      <c r="BR23" s="8">
        <f t="shared" si="9"/>
        <v>167625</v>
      </c>
      <c r="BS23" s="8">
        <f t="shared" si="9"/>
        <v>123206</v>
      </c>
      <c r="BT23" s="8">
        <f t="shared" si="9"/>
        <v>123206</v>
      </c>
      <c r="BU23" s="8">
        <f t="shared" si="9"/>
        <v>174941</v>
      </c>
      <c r="BV23" s="8">
        <f t="shared" si="9"/>
        <v>178787</v>
      </c>
      <c r="BW23" s="8">
        <f t="shared" si="9"/>
        <v>175117</v>
      </c>
      <c r="BX23" s="8">
        <f t="shared" si="9"/>
        <v>141277</v>
      </c>
      <c r="BY23" s="8">
        <f t="shared" si="9"/>
        <v>141277</v>
      </c>
      <c r="BZ23" s="8">
        <f t="shared" si="9"/>
        <v>158301</v>
      </c>
      <c r="CA23" s="8">
        <f t="shared" si="9"/>
        <v>174113</v>
      </c>
      <c r="CB23" s="8">
        <f t="shared" si="9"/>
        <v>174635</v>
      </c>
      <c r="CC23" s="8">
        <f t="shared" si="9"/>
        <v>146357</v>
      </c>
      <c r="CD23" s="8">
        <f t="shared" si="9"/>
        <v>146357</v>
      </c>
      <c r="CE23" s="8">
        <f t="shared" si="9"/>
        <v>143657</v>
      </c>
      <c r="CF23" s="8">
        <f t="shared" ref="CF23:DC23" si="10">CF104</f>
        <v>174576</v>
      </c>
      <c r="CG23" s="8">
        <f t="shared" si="10"/>
        <v>181962</v>
      </c>
      <c r="CH23" s="8">
        <f t="shared" si="10"/>
        <v>146563</v>
      </c>
      <c r="CI23" s="8">
        <f t="shared" si="10"/>
        <v>146563</v>
      </c>
      <c r="CJ23" s="8">
        <f t="shared" si="10"/>
        <v>140438</v>
      </c>
      <c r="CK23" s="8">
        <f t="shared" si="10"/>
        <v>187622</v>
      </c>
      <c r="CL23" s="8">
        <f t="shared" si="10"/>
        <v>212400</v>
      </c>
      <c r="CM23" s="8">
        <f t="shared" si="10"/>
        <v>180736</v>
      </c>
      <c r="CN23" s="8">
        <f t="shared" si="10"/>
        <v>180736</v>
      </c>
      <c r="CO23" s="8">
        <f t="shared" si="10"/>
        <v>183423</v>
      </c>
      <c r="CP23" s="8">
        <f t="shared" si="10"/>
        <v>185208</v>
      </c>
      <c r="CQ23" s="8">
        <f t="shared" si="10"/>
        <v>255398</v>
      </c>
      <c r="CR23" s="8">
        <f t="shared" si="10"/>
        <v>232126</v>
      </c>
      <c r="CS23" s="8">
        <f t="shared" si="10"/>
        <v>232126</v>
      </c>
      <c r="CT23" s="8">
        <f t="shared" si="10"/>
        <v>239241</v>
      </c>
      <c r="CU23" s="8">
        <f t="shared" si="10"/>
        <v>164410</v>
      </c>
      <c r="CV23" s="8">
        <f t="shared" si="10"/>
        <v>208479</v>
      </c>
      <c r="CW23" s="8">
        <f t="shared" si="10"/>
        <v>186275</v>
      </c>
      <c r="CX23" s="8">
        <f t="shared" si="10"/>
        <v>186275</v>
      </c>
      <c r="CY23" s="8">
        <f t="shared" si="10"/>
        <v>209561</v>
      </c>
      <c r="CZ23" s="8">
        <f t="shared" si="10"/>
        <v>209750</v>
      </c>
      <c r="DA23" s="8">
        <f t="shared" si="10"/>
        <v>206467</v>
      </c>
      <c r="DB23" s="8">
        <f t="shared" si="10"/>
        <v>153876</v>
      </c>
      <c r="DC23" s="8">
        <f t="shared" si="10"/>
        <v>153876</v>
      </c>
      <c r="DD23" s="8">
        <f t="shared" ref="DD23:DW23" si="11">DD104</f>
        <v>171059</v>
      </c>
      <c r="DE23" s="8">
        <f t="shared" si="11"/>
        <v>151221</v>
      </c>
      <c r="DF23" s="8">
        <f t="shared" si="11"/>
        <v>143270</v>
      </c>
      <c r="DG23" s="8">
        <f t="shared" si="11"/>
        <v>153388</v>
      </c>
      <c r="DH23" s="8">
        <f t="shared" si="11"/>
        <v>153388</v>
      </c>
      <c r="DI23" s="8">
        <f t="shared" si="11"/>
        <v>179951</v>
      </c>
      <c r="DJ23" s="8">
        <f t="shared" si="11"/>
        <v>142847</v>
      </c>
      <c r="DK23" s="8">
        <f t="shared" si="11"/>
        <v>174140.07257954183</v>
      </c>
      <c r="DL23" s="8">
        <f t="shared" si="11"/>
        <v>168519.47157683645</v>
      </c>
      <c r="DM23" s="8">
        <f t="shared" si="11"/>
        <v>168519.47157683645</v>
      </c>
      <c r="DN23" s="8">
        <f t="shared" si="11"/>
        <v>132167.81715159951</v>
      </c>
      <c r="DO23" s="8">
        <f t="shared" si="11"/>
        <v>143719.09054502685</v>
      </c>
      <c r="DP23" s="8">
        <f t="shared" si="11"/>
        <v>163518.40996871554</v>
      </c>
      <c r="DQ23" s="8">
        <f t="shared" si="11"/>
        <v>165663.86055905241</v>
      </c>
      <c r="DR23" s="8">
        <f t="shared" si="11"/>
        <v>165663.86055905241</v>
      </c>
      <c r="DS23" s="8">
        <f t="shared" si="11"/>
        <v>119874.49705215682</v>
      </c>
      <c r="DT23" s="8">
        <f t="shared" si="11"/>
        <v>130632.88443424914</v>
      </c>
      <c r="DU23" s="8">
        <f t="shared" si="11"/>
        <v>154084.76678422306</v>
      </c>
      <c r="DV23" s="8">
        <f t="shared" si="11"/>
        <v>151005.88101813619</v>
      </c>
      <c r="DW23" s="8">
        <f t="shared" si="11"/>
        <v>151005.88101813619</v>
      </c>
    </row>
    <row r="24" spans="1:127" s="8" customFormat="1">
      <c r="A24" s="21"/>
      <c r="C24" s="21" t="s">
        <v>423</v>
      </c>
      <c r="E24" s="8" t="s">
        <v>1080</v>
      </c>
      <c r="I24" s="35"/>
      <c r="AZ24" s="8">
        <f t="shared" ref="AZ24:CE24" si="12">AZ105</f>
        <v>602919</v>
      </c>
      <c r="BA24" s="8">
        <f t="shared" si="12"/>
        <v>497065</v>
      </c>
      <c r="BB24" s="8">
        <f t="shared" si="12"/>
        <v>503240</v>
      </c>
      <c r="BC24" s="8">
        <f t="shared" si="12"/>
        <v>386487</v>
      </c>
      <c r="BD24" s="8">
        <f t="shared" si="12"/>
        <v>261414</v>
      </c>
      <c r="BE24" s="8">
        <f t="shared" si="12"/>
        <v>261414</v>
      </c>
      <c r="BF24" s="8">
        <f t="shared" si="12"/>
        <v>382087</v>
      </c>
      <c r="BG24" s="8">
        <f t="shared" si="12"/>
        <v>397797</v>
      </c>
      <c r="BH24" s="8">
        <f t="shared" si="12"/>
        <v>383088</v>
      </c>
      <c r="BI24" s="8">
        <f t="shared" si="12"/>
        <v>370636</v>
      </c>
      <c r="BJ24" s="8">
        <f t="shared" si="12"/>
        <v>370636</v>
      </c>
      <c r="BK24" s="8">
        <f t="shared" si="12"/>
        <v>330344</v>
      </c>
      <c r="BL24" s="8">
        <f t="shared" si="12"/>
        <v>313114</v>
      </c>
      <c r="BM24" s="8">
        <f t="shared" si="12"/>
        <v>258871</v>
      </c>
      <c r="BN24" s="8">
        <f t="shared" si="12"/>
        <v>287618</v>
      </c>
      <c r="BO24" s="8">
        <f t="shared" si="12"/>
        <v>287618</v>
      </c>
      <c r="BP24" s="8">
        <f t="shared" si="12"/>
        <v>232316</v>
      </c>
      <c r="BQ24" s="8">
        <f t="shared" si="12"/>
        <v>249302</v>
      </c>
      <c r="BR24" s="8">
        <f t="shared" si="12"/>
        <v>250494</v>
      </c>
      <c r="BS24" s="8">
        <f t="shared" si="12"/>
        <v>267463</v>
      </c>
      <c r="BT24" s="8">
        <f t="shared" si="12"/>
        <v>267463</v>
      </c>
      <c r="BU24" s="8">
        <f t="shared" si="12"/>
        <v>280621</v>
      </c>
      <c r="BV24" s="8">
        <f t="shared" si="12"/>
        <v>290422</v>
      </c>
      <c r="BW24" s="8">
        <f t="shared" si="12"/>
        <v>290620</v>
      </c>
      <c r="BX24" s="8">
        <f t="shared" si="12"/>
        <v>320750</v>
      </c>
      <c r="BY24" s="8">
        <f t="shared" si="12"/>
        <v>320750</v>
      </c>
      <c r="BZ24" s="8">
        <f t="shared" si="12"/>
        <v>328525</v>
      </c>
      <c r="CA24" s="8">
        <f t="shared" si="12"/>
        <v>1079461</v>
      </c>
      <c r="CB24" s="8">
        <f t="shared" si="12"/>
        <v>1276727</v>
      </c>
      <c r="CC24" s="8">
        <f t="shared" si="12"/>
        <v>339952</v>
      </c>
      <c r="CD24" s="8">
        <f t="shared" si="12"/>
        <v>339952</v>
      </c>
      <c r="CE24" s="8">
        <f t="shared" si="12"/>
        <v>351075</v>
      </c>
      <c r="CF24" s="8">
        <f t="shared" ref="CF24:DC24" si="13">CF105</f>
        <v>355344</v>
      </c>
      <c r="CG24" s="8">
        <f t="shared" si="13"/>
        <v>363305</v>
      </c>
      <c r="CH24" s="8">
        <f t="shared" si="13"/>
        <v>308101</v>
      </c>
      <c r="CI24" s="8">
        <f t="shared" si="13"/>
        <v>308101</v>
      </c>
      <c r="CJ24" s="8">
        <f t="shared" si="13"/>
        <v>359174</v>
      </c>
      <c r="CK24" s="8">
        <f t="shared" si="13"/>
        <v>320766</v>
      </c>
      <c r="CL24" s="8">
        <f t="shared" si="13"/>
        <v>327959</v>
      </c>
      <c r="CM24" s="8">
        <f t="shared" si="13"/>
        <v>331990</v>
      </c>
      <c r="CN24" s="8">
        <f t="shared" si="13"/>
        <v>331990</v>
      </c>
      <c r="CO24" s="8">
        <f t="shared" si="13"/>
        <v>348154</v>
      </c>
      <c r="CP24" s="8">
        <f t="shared" si="13"/>
        <v>361721</v>
      </c>
      <c r="CQ24" s="8">
        <f t="shared" si="13"/>
        <v>384172</v>
      </c>
      <c r="CR24" s="8">
        <f t="shared" si="13"/>
        <v>363225</v>
      </c>
      <c r="CS24" s="8">
        <f t="shared" si="13"/>
        <v>363225</v>
      </c>
      <c r="CT24" s="8">
        <f t="shared" si="13"/>
        <v>374881</v>
      </c>
      <c r="CU24" s="8">
        <f t="shared" si="13"/>
        <v>372213</v>
      </c>
      <c r="CV24" s="8">
        <f t="shared" si="13"/>
        <v>382037</v>
      </c>
      <c r="CW24" s="8">
        <f t="shared" si="13"/>
        <v>389926</v>
      </c>
      <c r="CX24" s="8">
        <f t="shared" si="13"/>
        <v>389926</v>
      </c>
      <c r="CY24" s="8">
        <f t="shared" si="13"/>
        <v>412257</v>
      </c>
      <c r="CZ24" s="8">
        <f t="shared" si="13"/>
        <v>404653</v>
      </c>
      <c r="DA24" s="8">
        <f t="shared" si="13"/>
        <v>427077</v>
      </c>
      <c r="DB24" s="8">
        <f t="shared" si="13"/>
        <v>475021</v>
      </c>
      <c r="DC24" s="8">
        <f t="shared" si="13"/>
        <v>475021</v>
      </c>
      <c r="DD24" s="8">
        <f t="shared" ref="DD24:DW24" si="14">DD105</f>
        <v>500852</v>
      </c>
      <c r="DE24" s="8">
        <f t="shared" si="14"/>
        <v>492795</v>
      </c>
      <c r="DF24" s="8">
        <f t="shared" si="14"/>
        <v>526903</v>
      </c>
      <c r="DG24" s="8">
        <f t="shared" si="14"/>
        <v>517477</v>
      </c>
      <c r="DH24" s="8">
        <f t="shared" si="14"/>
        <v>517477</v>
      </c>
      <c r="DI24" s="8">
        <f t="shared" si="14"/>
        <v>490100</v>
      </c>
      <c r="DJ24" s="8">
        <f t="shared" si="14"/>
        <v>482909</v>
      </c>
      <c r="DK24" s="8">
        <f t="shared" si="14"/>
        <v>482909</v>
      </c>
      <c r="DL24" s="8">
        <f t="shared" si="14"/>
        <v>482909</v>
      </c>
      <c r="DM24" s="8">
        <f t="shared" si="14"/>
        <v>482909</v>
      </c>
      <c r="DN24" s="8">
        <f t="shared" si="14"/>
        <v>482909</v>
      </c>
      <c r="DO24" s="8">
        <f t="shared" si="14"/>
        <v>482909</v>
      </c>
      <c r="DP24" s="8">
        <f t="shared" si="14"/>
        <v>482909</v>
      </c>
      <c r="DQ24" s="8">
        <f t="shared" si="14"/>
        <v>482909</v>
      </c>
      <c r="DR24" s="8">
        <f t="shared" si="14"/>
        <v>482909</v>
      </c>
      <c r="DS24" s="8">
        <f t="shared" si="14"/>
        <v>482909</v>
      </c>
      <c r="DT24" s="8">
        <f t="shared" si="14"/>
        <v>482909</v>
      </c>
      <c r="DU24" s="8">
        <f t="shared" si="14"/>
        <v>482909</v>
      </c>
      <c r="DV24" s="8">
        <f t="shared" si="14"/>
        <v>482909</v>
      </c>
      <c r="DW24" s="8">
        <f t="shared" si="14"/>
        <v>482909</v>
      </c>
    </row>
    <row r="25" spans="1:127" s="8" customFormat="1">
      <c r="A25" s="21"/>
      <c r="B25" s="21"/>
      <c r="C25" s="21"/>
      <c r="I25" s="35"/>
    </row>
    <row r="26" spans="1:127" s="8" customFormat="1">
      <c r="A26" s="21"/>
      <c r="B26" s="21" t="s">
        <v>4</v>
      </c>
      <c r="C26" s="21"/>
      <c r="D26" s="8" t="s">
        <v>1318</v>
      </c>
      <c r="I26" s="35"/>
      <c r="AZ26" s="8">
        <f t="shared" ref="AZ26:CE26" si="15">AZ113</f>
        <v>2682429</v>
      </c>
      <c r="BA26" s="8">
        <f t="shared" si="15"/>
        <v>2721690</v>
      </c>
      <c r="BB26" s="8">
        <f t="shared" si="15"/>
        <v>2742288</v>
      </c>
      <c r="BC26" s="8">
        <f t="shared" si="15"/>
        <v>2735165</v>
      </c>
      <c r="BD26" s="8">
        <f t="shared" si="15"/>
        <v>2777454</v>
      </c>
      <c r="BE26" s="8">
        <f t="shared" si="15"/>
        <v>2777454</v>
      </c>
      <c r="BF26" s="8">
        <f t="shared" si="15"/>
        <v>2813907</v>
      </c>
      <c r="BG26" s="8">
        <f t="shared" si="15"/>
        <v>2885575</v>
      </c>
      <c r="BH26" s="8">
        <f t="shared" si="15"/>
        <v>2883316</v>
      </c>
      <c r="BI26" s="8">
        <f t="shared" si="15"/>
        <v>2900653</v>
      </c>
      <c r="BJ26" s="8">
        <f t="shared" si="15"/>
        <v>2900653</v>
      </c>
      <c r="BK26" s="8">
        <f t="shared" si="15"/>
        <v>2864067</v>
      </c>
      <c r="BL26" s="8">
        <f t="shared" si="15"/>
        <v>2845534</v>
      </c>
      <c r="BM26" s="8">
        <f t="shared" si="15"/>
        <v>2813291</v>
      </c>
      <c r="BN26" s="8">
        <f t="shared" si="15"/>
        <v>2834607</v>
      </c>
      <c r="BO26" s="8">
        <f t="shared" si="15"/>
        <v>2834607</v>
      </c>
      <c r="BP26" s="8">
        <f t="shared" si="15"/>
        <v>2823145</v>
      </c>
      <c r="BQ26" s="8">
        <f t="shared" si="15"/>
        <v>2818049</v>
      </c>
      <c r="BR26" s="8">
        <f t="shared" si="15"/>
        <v>2734066</v>
      </c>
      <c r="BS26" s="8">
        <f t="shared" si="15"/>
        <v>2691485</v>
      </c>
      <c r="BT26" s="8">
        <f t="shared" si="15"/>
        <v>2691485</v>
      </c>
      <c r="BU26" s="8">
        <f t="shared" si="15"/>
        <v>2651907</v>
      </c>
      <c r="BV26" s="8">
        <f t="shared" si="15"/>
        <v>2642585</v>
      </c>
      <c r="BW26" s="8">
        <f t="shared" si="15"/>
        <v>2625127</v>
      </c>
      <c r="BX26" s="8">
        <f t="shared" si="15"/>
        <v>2607590</v>
      </c>
      <c r="BY26" s="8">
        <f t="shared" si="15"/>
        <v>2607590</v>
      </c>
      <c r="BZ26" s="8">
        <f t="shared" si="15"/>
        <v>2583393</v>
      </c>
      <c r="CA26" s="8">
        <f t="shared" si="15"/>
        <v>2577839</v>
      </c>
      <c r="CB26" s="8">
        <f t="shared" si="15"/>
        <v>2545156</v>
      </c>
      <c r="CC26" s="8">
        <f t="shared" si="15"/>
        <v>2523319</v>
      </c>
      <c r="CD26" s="8">
        <f t="shared" si="15"/>
        <v>2523319</v>
      </c>
      <c r="CE26" s="8">
        <f t="shared" si="15"/>
        <v>2501929</v>
      </c>
      <c r="CF26" s="8">
        <f t="shared" ref="CF26:DC26" si="16">CF113</f>
        <v>2507678</v>
      </c>
      <c r="CG26" s="8">
        <f t="shared" si="16"/>
        <v>2515677</v>
      </c>
      <c r="CH26" s="8">
        <f t="shared" si="16"/>
        <v>2536297</v>
      </c>
      <c r="CI26" s="8">
        <f t="shared" si="16"/>
        <v>2536297</v>
      </c>
      <c r="CJ26" s="8">
        <f t="shared" si="16"/>
        <v>2546325</v>
      </c>
      <c r="CK26" s="8">
        <f t="shared" si="16"/>
        <v>2564089</v>
      </c>
      <c r="CL26" s="8">
        <f t="shared" si="16"/>
        <v>2561071</v>
      </c>
      <c r="CM26" s="8">
        <f t="shared" si="16"/>
        <v>2560284</v>
      </c>
      <c r="CN26" s="8">
        <f t="shared" si="16"/>
        <v>2560284</v>
      </c>
      <c r="CO26" s="8">
        <f t="shared" si="16"/>
        <v>2551137</v>
      </c>
      <c r="CP26" s="8">
        <f t="shared" si="16"/>
        <v>2544143</v>
      </c>
      <c r="CQ26" s="8">
        <f t="shared" si="16"/>
        <v>2531090</v>
      </c>
      <c r="CR26" s="8">
        <f t="shared" si="16"/>
        <v>2557766</v>
      </c>
      <c r="CS26" s="8">
        <f t="shared" si="16"/>
        <v>2557766</v>
      </c>
      <c r="CT26" s="8">
        <f t="shared" si="16"/>
        <v>2544735</v>
      </c>
      <c r="CU26" s="8">
        <f t="shared" si="16"/>
        <v>2532114</v>
      </c>
      <c r="CV26" s="8">
        <f t="shared" si="16"/>
        <v>2505086</v>
      </c>
      <c r="CW26" s="8">
        <f t="shared" si="16"/>
        <v>2511067</v>
      </c>
      <c r="CX26" s="8">
        <f t="shared" si="16"/>
        <v>2511067</v>
      </c>
      <c r="CY26" s="8">
        <f t="shared" si="16"/>
        <v>2459807</v>
      </c>
      <c r="CZ26" s="8">
        <f t="shared" si="16"/>
        <v>2438072</v>
      </c>
      <c r="DA26" s="8">
        <f t="shared" si="16"/>
        <v>2417977</v>
      </c>
      <c r="DB26" s="8">
        <f t="shared" si="16"/>
        <v>2440376</v>
      </c>
      <c r="DC26" s="8">
        <f t="shared" si="16"/>
        <v>2440376</v>
      </c>
      <c r="DD26" s="8">
        <f t="shared" ref="DD26:DW26" si="17">DD113</f>
        <v>2427895</v>
      </c>
      <c r="DE26" s="8">
        <f t="shared" si="17"/>
        <v>2449986</v>
      </c>
      <c r="DF26" s="8">
        <f t="shared" si="17"/>
        <v>2490956</v>
      </c>
      <c r="DG26" s="8">
        <f t="shared" si="17"/>
        <v>2540895</v>
      </c>
      <c r="DH26" s="8">
        <f t="shared" si="17"/>
        <v>2540895</v>
      </c>
      <c r="DI26" s="8">
        <f t="shared" si="17"/>
        <v>2539932</v>
      </c>
      <c r="DJ26" s="8">
        <f t="shared" si="17"/>
        <v>2560862</v>
      </c>
      <c r="DK26" s="8">
        <f t="shared" si="17"/>
        <v>2575930.2916666665</v>
      </c>
      <c r="DL26" s="8">
        <f t="shared" si="17"/>
        <v>2583870.737847222</v>
      </c>
      <c r="DM26" s="8">
        <f t="shared" si="17"/>
        <v>2583870.737847222</v>
      </c>
      <c r="DN26" s="8">
        <f t="shared" si="17"/>
        <v>2592980.3321035877</v>
      </c>
      <c r="DO26" s="8">
        <f t="shared" si="17"/>
        <v>2601710.3599326047</v>
      </c>
      <c r="DP26" s="8">
        <f t="shared" si="17"/>
        <v>2610076.6366020795</v>
      </c>
      <c r="DQ26" s="8">
        <f t="shared" si="17"/>
        <v>2626594.3184103263</v>
      </c>
      <c r="DR26" s="8">
        <f t="shared" si="17"/>
        <v>2626594.3184103263</v>
      </c>
      <c r="DS26" s="8">
        <f t="shared" si="17"/>
        <v>2638923.7634765627</v>
      </c>
      <c r="DT26" s="8">
        <f t="shared" si="17"/>
        <v>2650739.4816650394</v>
      </c>
      <c r="DU26" s="8">
        <f t="shared" si="17"/>
        <v>2662062.8782623294</v>
      </c>
      <c r="DV26" s="8">
        <f t="shared" si="17"/>
        <v>2701414.4666680656</v>
      </c>
      <c r="DW26" s="8">
        <f t="shared" si="17"/>
        <v>2701414.4666680656</v>
      </c>
    </row>
    <row r="27" spans="1:127" s="8" customFormat="1">
      <c r="A27" s="21"/>
      <c r="B27" s="21"/>
      <c r="C27" s="21"/>
      <c r="I27" s="35"/>
    </row>
    <row r="28" spans="1:127" s="8" customFormat="1">
      <c r="A28" s="21"/>
      <c r="B28" s="21" t="s">
        <v>5</v>
      </c>
      <c r="C28" s="21"/>
      <c r="D28" s="8" t="s">
        <v>1319</v>
      </c>
      <c r="I28" s="35"/>
      <c r="AZ28" s="8">
        <f t="shared" ref="AZ28:CE28" si="18">AZ125</f>
        <v>1312398</v>
      </c>
      <c r="BA28" s="8">
        <f t="shared" si="18"/>
        <v>1337841</v>
      </c>
      <c r="BB28" s="8">
        <f t="shared" si="18"/>
        <v>1438068</v>
      </c>
      <c r="BC28" s="8">
        <f t="shared" si="18"/>
        <v>1571283</v>
      </c>
      <c r="BD28" s="8">
        <f t="shared" si="18"/>
        <v>1661045</v>
      </c>
      <c r="BE28" s="8">
        <f t="shared" si="18"/>
        <v>1661045</v>
      </c>
      <c r="BF28" s="8">
        <f t="shared" si="18"/>
        <v>1569959</v>
      </c>
      <c r="BG28" s="8">
        <f t="shared" si="18"/>
        <v>1500328</v>
      </c>
      <c r="BH28" s="8">
        <f t="shared" si="18"/>
        <v>1484044</v>
      </c>
      <c r="BI28" s="8">
        <f t="shared" si="18"/>
        <v>1483649</v>
      </c>
      <c r="BJ28" s="8">
        <f t="shared" si="18"/>
        <v>1483649</v>
      </c>
      <c r="BK28" s="8">
        <f t="shared" si="18"/>
        <v>1470915</v>
      </c>
      <c r="BL28" s="8">
        <f t="shared" si="18"/>
        <v>1497748</v>
      </c>
      <c r="BM28" s="8">
        <f t="shared" si="18"/>
        <v>1527231</v>
      </c>
      <c r="BN28" s="8">
        <f t="shared" si="18"/>
        <v>1608447</v>
      </c>
      <c r="BO28" s="8">
        <f t="shared" si="18"/>
        <v>1608447</v>
      </c>
      <c r="BP28" s="8">
        <f t="shared" si="18"/>
        <v>1617507</v>
      </c>
      <c r="BQ28" s="8">
        <f t="shared" si="18"/>
        <v>1668968</v>
      </c>
      <c r="BR28" s="8">
        <f t="shared" si="18"/>
        <v>1711778</v>
      </c>
      <c r="BS28" s="8">
        <f t="shared" si="18"/>
        <v>1969007</v>
      </c>
      <c r="BT28" s="8">
        <f t="shared" si="18"/>
        <v>1969007</v>
      </c>
      <c r="BU28" s="8">
        <f t="shared" si="18"/>
        <v>2025599</v>
      </c>
      <c r="BV28" s="8">
        <f t="shared" si="18"/>
        <v>2027257</v>
      </c>
      <c r="BW28" s="8">
        <f t="shared" si="18"/>
        <v>2056275</v>
      </c>
      <c r="BX28" s="8">
        <f t="shared" si="18"/>
        <v>2088207</v>
      </c>
      <c r="BY28" s="8">
        <f t="shared" si="18"/>
        <v>2088207</v>
      </c>
      <c r="BZ28" s="8">
        <f t="shared" si="18"/>
        <v>2097668</v>
      </c>
      <c r="CA28" s="8">
        <f t="shared" si="18"/>
        <v>2077433</v>
      </c>
      <c r="CB28" s="8">
        <f t="shared" si="18"/>
        <v>2113449</v>
      </c>
      <c r="CC28" s="8">
        <f t="shared" si="18"/>
        <v>2112975</v>
      </c>
      <c r="CD28" s="8">
        <f t="shared" si="18"/>
        <v>2112975</v>
      </c>
      <c r="CE28" s="8">
        <f t="shared" si="18"/>
        <v>2096066</v>
      </c>
      <c r="CF28" s="8">
        <f t="shared" ref="CF28:DC28" si="19">CF125</f>
        <v>2073813</v>
      </c>
      <c r="CG28" s="8">
        <f t="shared" si="19"/>
        <v>2026031</v>
      </c>
      <c r="CH28" s="8">
        <f t="shared" si="19"/>
        <v>2053524</v>
      </c>
      <c r="CI28" s="8">
        <f t="shared" si="19"/>
        <v>2053524</v>
      </c>
      <c r="CJ28" s="8">
        <f t="shared" si="19"/>
        <v>2073730</v>
      </c>
      <c r="CK28" s="8">
        <f t="shared" si="19"/>
        <v>2102321</v>
      </c>
      <c r="CL28" s="8">
        <f t="shared" si="19"/>
        <v>2242660</v>
      </c>
      <c r="CM28" s="8">
        <f t="shared" si="19"/>
        <v>2432039</v>
      </c>
      <c r="CN28" s="8">
        <f t="shared" si="19"/>
        <v>2432039</v>
      </c>
      <c r="CO28" s="8">
        <f t="shared" si="19"/>
        <v>2405565</v>
      </c>
      <c r="CP28" s="8">
        <f t="shared" si="19"/>
        <v>2398572</v>
      </c>
      <c r="CQ28" s="8">
        <f t="shared" si="19"/>
        <v>2422323</v>
      </c>
      <c r="CR28" s="8">
        <f t="shared" si="19"/>
        <v>2423502</v>
      </c>
      <c r="CS28" s="8">
        <f t="shared" si="19"/>
        <v>2423502</v>
      </c>
      <c r="CT28" s="8">
        <f t="shared" si="19"/>
        <v>2401419</v>
      </c>
      <c r="CU28" s="8">
        <f t="shared" si="19"/>
        <v>2409250</v>
      </c>
      <c r="CV28" s="8">
        <f t="shared" si="19"/>
        <v>2375773</v>
      </c>
      <c r="CW28" s="8">
        <f t="shared" si="19"/>
        <v>2219897</v>
      </c>
      <c r="CX28" s="8">
        <f t="shared" si="19"/>
        <v>2219897</v>
      </c>
      <c r="CY28" s="8">
        <f t="shared" si="19"/>
        <v>2201200</v>
      </c>
      <c r="CZ28" s="8">
        <f t="shared" si="19"/>
        <v>2181448</v>
      </c>
      <c r="DA28" s="8">
        <f t="shared" si="19"/>
        <v>2217876</v>
      </c>
      <c r="DB28" s="8">
        <f t="shared" si="19"/>
        <v>2193545</v>
      </c>
      <c r="DC28" s="8">
        <f t="shared" si="19"/>
        <v>2193545</v>
      </c>
      <c r="DD28" s="8">
        <f t="shared" ref="DD28:DW28" si="20">DD125</f>
        <v>2131133</v>
      </c>
      <c r="DE28" s="8">
        <f t="shared" si="20"/>
        <v>2108518</v>
      </c>
      <c r="DF28" s="8">
        <f t="shared" si="20"/>
        <v>2089036</v>
      </c>
      <c r="DG28" s="8">
        <f t="shared" si="20"/>
        <v>2075907</v>
      </c>
      <c r="DH28" s="8">
        <f t="shared" si="20"/>
        <v>2075907</v>
      </c>
      <c r="DI28" s="8">
        <f t="shared" si="20"/>
        <v>2137421</v>
      </c>
      <c r="DJ28" s="8">
        <f t="shared" si="20"/>
        <v>2141842</v>
      </c>
      <c r="DK28" s="8">
        <f t="shared" si="20"/>
        <v>2141842</v>
      </c>
      <c r="DL28" s="8">
        <f t="shared" si="20"/>
        <v>2141842</v>
      </c>
      <c r="DM28" s="8">
        <f t="shared" si="20"/>
        <v>2141842</v>
      </c>
      <c r="DN28" s="8">
        <f t="shared" si="20"/>
        <v>2141842</v>
      </c>
      <c r="DO28" s="8">
        <f t="shared" si="20"/>
        <v>2141842</v>
      </c>
      <c r="DP28" s="8">
        <f t="shared" si="20"/>
        <v>2141842</v>
      </c>
      <c r="DQ28" s="8">
        <f t="shared" si="20"/>
        <v>2141842</v>
      </c>
      <c r="DR28" s="8">
        <f t="shared" si="20"/>
        <v>2141842</v>
      </c>
      <c r="DS28" s="8">
        <f t="shared" si="20"/>
        <v>2141842</v>
      </c>
      <c r="DT28" s="8">
        <f t="shared" si="20"/>
        <v>2141842</v>
      </c>
      <c r="DU28" s="8">
        <f t="shared" si="20"/>
        <v>2141842</v>
      </c>
      <c r="DV28" s="8">
        <f t="shared" si="20"/>
        <v>2141842</v>
      </c>
      <c r="DW28" s="8">
        <f t="shared" si="20"/>
        <v>2141842</v>
      </c>
    </row>
    <row r="29" spans="1:127" s="8" customFormat="1">
      <c r="A29" s="21"/>
      <c r="C29" s="21" t="s">
        <v>6</v>
      </c>
      <c r="E29" s="8" t="s">
        <v>1320</v>
      </c>
      <c r="I29" s="35"/>
      <c r="AZ29" s="8">
        <f t="shared" ref="AZ29:CE29" si="21">AZ126</f>
        <v>48040</v>
      </c>
      <c r="BA29" s="8">
        <f t="shared" si="21"/>
        <v>41084</v>
      </c>
      <c r="BB29" s="8">
        <f t="shared" si="21"/>
        <v>146541</v>
      </c>
      <c r="BC29" s="8">
        <f t="shared" si="21"/>
        <v>170437</v>
      </c>
      <c r="BD29" s="8">
        <f t="shared" si="21"/>
        <v>174121</v>
      </c>
      <c r="BE29" s="8">
        <f t="shared" si="21"/>
        <v>174121</v>
      </c>
      <c r="BF29" s="8">
        <f t="shared" si="21"/>
        <v>177207</v>
      </c>
      <c r="BG29" s="8">
        <f t="shared" si="21"/>
        <v>177832</v>
      </c>
      <c r="BH29" s="8">
        <f t="shared" si="21"/>
        <v>187046</v>
      </c>
      <c r="BI29" s="8">
        <f t="shared" si="21"/>
        <v>176376</v>
      </c>
      <c r="BJ29" s="8">
        <f t="shared" si="21"/>
        <v>176376</v>
      </c>
      <c r="BK29" s="8">
        <f t="shared" si="21"/>
        <v>177364</v>
      </c>
      <c r="BL29" s="8">
        <f t="shared" si="21"/>
        <v>180344</v>
      </c>
      <c r="BM29" s="8">
        <f t="shared" si="21"/>
        <v>182478</v>
      </c>
      <c r="BN29" s="8">
        <f t="shared" si="21"/>
        <v>349488</v>
      </c>
      <c r="BO29" s="8">
        <f t="shared" si="21"/>
        <v>349488</v>
      </c>
      <c r="BP29" s="8">
        <f t="shared" si="21"/>
        <v>329222</v>
      </c>
      <c r="BQ29" s="8">
        <f t="shared" si="21"/>
        <v>371134</v>
      </c>
      <c r="BR29" s="8">
        <f t="shared" si="21"/>
        <v>364543</v>
      </c>
      <c r="BS29" s="8">
        <f t="shared" si="21"/>
        <v>572014</v>
      </c>
      <c r="BT29" s="8">
        <f t="shared" si="21"/>
        <v>572014</v>
      </c>
      <c r="BU29" s="8">
        <f t="shared" si="21"/>
        <v>583579</v>
      </c>
      <c r="BV29" s="8">
        <f t="shared" si="21"/>
        <v>590671</v>
      </c>
      <c r="BW29" s="8">
        <f t="shared" si="21"/>
        <v>567580</v>
      </c>
      <c r="BX29" s="8">
        <f t="shared" si="21"/>
        <v>578095</v>
      </c>
      <c r="BY29" s="8">
        <f t="shared" si="21"/>
        <v>578095</v>
      </c>
      <c r="BZ29" s="8">
        <f t="shared" si="21"/>
        <v>590014</v>
      </c>
      <c r="CA29" s="8">
        <f t="shared" si="21"/>
        <v>551411</v>
      </c>
      <c r="CB29" s="8">
        <f t="shared" si="21"/>
        <v>547304</v>
      </c>
      <c r="CC29" s="8">
        <f t="shared" si="21"/>
        <v>525456</v>
      </c>
      <c r="CD29" s="8">
        <f t="shared" si="21"/>
        <v>525456</v>
      </c>
      <c r="CE29" s="8">
        <f t="shared" si="21"/>
        <v>536032</v>
      </c>
      <c r="CF29" s="8">
        <f t="shared" ref="CF29:DC29" si="22">CF126</f>
        <v>516098</v>
      </c>
      <c r="CG29" s="8">
        <f t="shared" si="22"/>
        <v>498156</v>
      </c>
      <c r="CH29" s="8">
        <f t="shared" si="22"/>
        <v>480111</v>
      </c>
      <c r="CI29" s="8">
        <f t="shared" si="22"/>
        <v>480111</v>
      </c>
      <c r="CJ29" s="8">
        <f t="shared" si="22"/>
        <v>503778</v>
      </c>
      <c r="CK29" s="8">
        <f t="shared" si="22"/>
        <v>471986</v>
      </c>
      <c r="CL29" s="8">
        <f t="shared" si="22"/>
        <v>344030</v>
      </c>
      <c r="CM29" s="8">
        <f t="shared" si="22"/>
        <v>352025</v>
      </c>
      <c r="CN29" s="8">
        <f t="shared" si="22"/>
        <v>352025</v>
      </c>
      <c r="CO29" s="8">
        <f t="shared" si="22"/>
        <v>489282</v>
      </c>
      <c r="CP29" s="8">
        <f t="shared" si="22"/>
        <v>475987</v>
      </c>
      <c r="CQ29" s="8">
        <f t="shared" si="22"/>
        <v>473749</v>
      </c>
      <c r="CR29" s="8">
        <f t="shared" si="22"/>
        <v>424531</v>
      </c>
      <c r="CS29" s="8">
        <f t="shared" si="22"/>
        <v>424531</v>
      </c>
      <c r="CT29" s="8">
        <f t="shared" si="22"/>
        <v>409941</v>
      </c>
      <c r="CU29" s="8">
        <f t="shared" si="22"/>
        <v>407540</v>
      </c>
      <c r="CV29" s="8">
        <f t="shared" si="22"/>
        <v>426610</v>
      </c>
      <c r="CW29" s="8">
        <f t="shared" si="22"/>
        <v>439070</v>
      </c>
      <c r="CX29" s="8">
        <f t="shared" si="22"/>
        <v>439070</v>
      </c>
      <c r="CY29" s="8">
        <f t="shared" si="22"/>
        <v>435808</v>
      </c>
      <c r="CZ29" s="8">
        <f t="shared" si="22"/>
        <v>430308</v>
      </c>
      <c r="DA29" s="8">
        <f t="shared" si="22"/>
        <v>419938</v>
      </c>
      <c r="DB29" s="8">
        <f t="shared" si="22"/>
        <v>411395</v>
      </c>
      <c r="DC29" s="8">
        <f t="shared" si="22"/>
        <v>411395</v>
      </c>
      <c r="DD29" s="8">
        <f t="shared" ref="DD29:DW29" si="23">DD126</f>
        <v>395231</v>
      </c>
      <c r="DE29" s="8">
        <f t="shared" si="23"/>
        <v>374023</v>
      </c>
      <c r="DF29" s="8">
        <f t="shared" si="23"/>
        <v>370689</v>
      </c>
      <c r="DG29" s="8">
        <f t="shared" si="23"/>
        <v>373758</v>
      </c>
      <c r="DH29" s="8">
        <f t="shared" si="23"/>
        <v>373758</v>
      </c>
      <c r="DI29" s="8">
        <f t="shared" si="23"/>
        <v>375556</v>
      </c>
      <c r="DJ29" s="8">
        <f t="shared" si="23"/>
        <v>382549</v>
      </c>
      <c r="DK29" s="8">
        <f t="shared" si="23"/>
        <v>382549</v>
      </c>
      <c r="DL29" s="8">
        <f t="shared" si="23"/>
        <v>382549</v>
      </c>
      <c r="DM29" s="8">
        <f t="shared" si="23"/>
        <v>382549</v>
      </c>
      <c r="DN29" s="8">
        <f t="shared" si="23"/>
        <v>382549</v>
      </c>
      <c r="DO29" s="8">
        <f t="shared" si="23"/>
        <v>382549</v>
      </c>
      <c r="DP29" s="8">
        <f t="shared" si="23"/>
        <v>382549</v>
      </c>
      <c r="DQ29" s="8">
        <f t="shared" si="23"/>
        <v>382549</v>
      </c>
      <c r="DR29" s="8">
        <f t="shared" si="23"/>
        <v>382549</v>
      </c>
      <c r="DS29" s="8">
        <f t="shared" si="23"/>
        <v>382549</v>
      </c>
      <c r="DT29" s="8">
        <f t="shared" si="23"/>
        <v>382549</v>
      </c>
      <c r="DU29" s="8">
        <f t="shared" si="23"/>
        <v>382549</v>
      </c>
      <c r="DV29" s="8">
        <f t="shared" si="23"/>
        <v>382549</v>
      </c>
      <c r="DW29" s="8">
        <f t="shared" si="23"/>
        <v>382549</v>
      </c>
    </row>
    <row r="30" spans="1:127" s="8" customFormat="1">
      <c r="A30" s="21"/>
      <c r="C30" s="21" t="s">
        <v>7</v>
      </c>
      <c r="E30" s="8" t="s">
        <v>1321</v>
      </c>
      <c r="I30" s="35"/>
      <c r="AZ30" s="8">
        <f t="shared" ref="AZ30:CE30" si="24">AZ127</f>
        <v>243062</v>
      </c>
      <c r="BA30" s="8">
        <f t="shared" si="24"/>
        <v>226082</v>
      </c>
      <c r="BB30" s="8">
        <f t="shared" si="24"/>
        <v>224035</v>
      </c>
      <c r="BC30" s="8">
        <f t="shared" si="24"/>
        <v>279314</v>
      </c>
      <c r="BD30" s="8">
        <f t="shared" si="24"/>
        <v>357824</v>
      </c>
      <c r="BE30" s="8">
        <f t="shared" si="24"/>
        <v>357824</v>
      </c>
      <c r="BF30" s="8">
        <f t="shared" si="24"/>
        <v>300150</v>
      </c>
      <c r="BG30" s="8">
        <f t="shared" si="24"/>
        <v>309970</v>
      </c>
      <c r="BH30" s="8">
        <f t="shared" si="24"/>
        <v>269218</v>
      </c>
      <c r="BI30" s="8">
        <f t="shared" si="24"/>
        <v>261456</v>
      </c>
      <c r="BJ30" s="8">
        <f t="shared" si="24"/>
        <v>261456</v>
      </c>
      <c r="BK30" s="8">
        <f t="shared" si="24"/>
        <v>291896</v>
      </c>
      <c r="BL30" s="8">
        <f t="shared" si="24"/>
        <v>325181</v>
      </c>
      <c r="BM30" s="8">
        <f t="shared" si="24"/>
        <v>340209</v>
      </c>
      <c r="BN30" s="8">
        <f t="shared" si="24"/>
        <v>187361</v>
      </c>
      <c r="BO30" s="8">
        <f t="shared" si="24"/>
        <v>187361</v>
      </c>
      <c r="BP30" s="8">
        <f t="shared" si="24"/>
        <v>177997</v>
      </c>
      <c r="BQ30" s="8">
        <f t="shared" si="24"/>
        <v>160380</v>
      </c>
      <c r="BR30" s="8">
        <f t="shared" si="24"/>
        <v>150459</v>
      </c>
      <c r="BS30" s="8">
        <f t="shared" si="24"/>
        <v>141544</v>
      </c>
      <c r="BT30" s="8">
        <f t="shared" si="24"/>
        <v>141544</v>
      </c>
      <c r="BU30" s="8">
        <f t="shared" si="24"/>
        <v>154803</v>
      </c>
      <c r="BV30" s="8">
        <f t="shared" si="24"/>
        <v>151126</v>
      </c>
      <c r="BW30" s="8">
        <f t="shared" si="24"/>
        <v>136549</v>
      </c>
      <c r="BX30" s="8">
        <f t="shared" si="24"/>
        <v>151026</v>
      </c>
      <c r="BY30" s="8">
        <f t="shared" si="24"/>
        <v>151026</v>
      </c>
      <c r="BZ30" s="8">
        <f t="shared" si="24"/>
        <v>138084</v>
      </c>
      <c r="CA30" s="8">
        <f t="shared" si="24"/>
        <v>135425</v>
      </c>
      <c r="CB30" s="8">
        <f t="shared" si="24"/>
        <v>137901</v>
      </c>
      <c r="CC30" s="8">
        <f t="shared" si="24"/>
        <v>128138</v>
      </c>
      <c r="CD30" s="8">
        <f t="shared" si="24"/>
        <v>128138</v>
      </c>
      <c r="CE30" s="8">
        <f t="shared" si="24"/>
        <v>127445</v>
      </c>
      <c r="CF30" s="8">
        <f t="shared" ref="CF30:DC30" si="25">CF127</f>
        <v>110993</v>
      </c>
      <c r="CG30" s="8">
        <f t="shared" si="25"/>
        <v>119138</v>
      </c>
      <c r="CH30" s="8">
        <f t="shared" si="25"/>
        <v>128389</v>
      </c>
      <c r="CI30" s="8">
        <f t="shared" si="25"/>
        <v>128389</v>
      </c>
      <c r="CJ30" s="8">
        <f t="shared" si="25"/>
        <v>126316</v>
      </c>
      <c r="CK30" s="8">
        <f t="shared" si="25"/>
        <v>133772</v>
      </c>
      <c r="CL30" s="8">
        <f t="shared" si="25"/>
        <v>313137</v>
      </c>
      <c r="CM30" s="8">
        <f t="shared" si="25"/>
        <v>371569</v>
      </c>
      <c r="CN30" s="8">
        <f t="shared" si="25"/>
        <v>371569</v>
      </c>
      <c r="CO30" s="8">
        <f t="shared" si="25"/>
        <v>176331</v>
      </c>
      <c r="CP30" s="8">
        <f t="shared" si="25"/>
        <v>186607</v>
      </c>
      <c r="CQ30" s="8">
        <f t="shared" si="25"/>
        <v>190436</v>
      </c>
      <c r="CR30" s="8">
        <f t="shared" si="25"/>
        <v>171875</v>
      </c>
      <c r="CS30" s="8">
        <f t="shared" si="25"/>
        <v>171875</v>
      </c>
      <c r="CT30" s="8">
        <f t="shared" si="25"/>
        <v>178252</v>
      </c>
      <c r="CU30" s="8">
        <f t="shared" si="25"/>
        <v>180636</v>
      </c>
      <c r="CV30" s="8">
        <f t="shared" si="25"/>
        <v>187137</v>
      </c>
      <c r="CW30" s="8">
        <f t="shared" si="25"/>
        <v>195047</v>
      </c>
      <c r="CX30" s="8">
        <f t="shared" si="25"/>
        <v>195047</v>
      </c>
      <c r="CY30" s="8">
        <f t="shared" si="25"/>
        <v>198099</v>
      </c>
      <c r="CZ30" s="8">
        <f t="shared" si="25"/>
        <v>185373</v>
      </c>
      <c r="DA30" s="8">
        <f t="shared" si="25"/>
        <v>189569</v>
      </c>
      <c r="DB30" s="8">
        <f t="shared" si="25"/>
        <v>182905</v>
      </c>
      <c r="DC30" s="8">
        <f t="shared" si="25"/>
        <v>182905</v>
      </c>
      <c r="DD30" s="8">
        <f t="shared" ref="DD30:DW30" si="26">DD127</f>
        <v>167881</v>
      </c>
      <c r="DE30" s="8">
        <f t="shared" si="26"/>
        <v>174101</v>
      </c>
      <c r="DF30" s="8">
        <f t="shared" si="26"/>
        <v>196883</v>
      </c>
      <c r="DG30" s="8">
        <f t="shared" si="26"/>
        <v>198650</v>
      </c>
      <c r="DH30" s="8">
        <f t="shared" si="26"/>
        <v>198650</v>
      </c>
      <c r="DI30" s="8">
        <f t="shared" si="26"/>
        <v>200350</v>
      </c>
      <c r="DJ30" s="8">
        <f t="shared" si="26"/>
        <v>189711</v>
      </c>
      <c r="DK30" s="8">
        <f t="shared" si="26"/>
        <v>189711</v>
      </c>
      <c r="DL30" s="8">
        <f t="shared" si="26"/>
        <v>189711</v>
      </c>
      <c r="DM30" s="8">
        <f t="shared" si="26"/>
        <v>189711</v>
      </c>
      <c r="DN30" s="8">
        <f t="shared" si="26"/>
        <v>189711</v>
      </c>
      <c r="DO30" s="8">
        <f t="shared" si="26"/>
        <v>189711</v>
      </c>
      <c r="DP30" s="8">
        <f t="shared" si="26"/>
        <v>189711</v>
      </c>
      <c r="DQ30" s="8">
        <f t="shared" si="26"/>
        <v>189711</v>
      </c>
      <c r="DR30" s="8">
        <f t="shared" si="26"/>
        <v>189711</v>
      </c>
      <c r="DS30" s="8">
        <f t="shared" si="26"/>
        <v>189711</v>
      </c>
      <c r="DT30" s="8">
        <f t="shared" si="26"/>
        <v>189711</v>
      </c>
      <c r="DU30" s="8">
        <f t="shared" si="26"/>
        <v>189711</v>
      </c>
      <c r="DV30" s="8">
        <f t="shared" si="26"/>
        <v>189711</v>
      </c>
      <c r="DW30" s="8">
        <f t="shared" si="26"/>
        <v>189711</v>
      </c>
    </row>
    <row r="31" spans="1:127" s="8" customFormat="1">
      <c r="A31" s="21"/>
      <c r="C31" s="21" t="s">
        <v>8</v>
      </c>
      <c r="E31" s="8" t="s">
        <v>1322</v>
      </c>
      <c r="I31" s="35"/>
      <c r="AZ31" s="8">
        <f t="shared" ref="AZ31:CE31" si="27">AZ128</f>
        <v>535795</v>
      </c>
      <c r="BA31" s="8">
        <f t="shared" si="27"/>
        <v>539270</v>
      </c>
      <c r="BB31" s="8">
        <f t="shared" si="27"/>
        <v>534289</v>
      </c>
      <c r="BC31" s="8">
        <f t="shared" si="27"/>
        <v>539543</v>
      </c>
      <c r="BD31" s="8">
        <f t="shared" si="27"/>
        <v>546304</v>
      </c>
      <c r="BE31" s="8">
        <f t="shared" si="27"/>
        <v>546304</v>
      </c>
      <c r="BF31" s="8">
        <f t="shared" si="27"/>
        <v>550412</v>
      </c>
      <c r="BG31" s="8">
        <f t="shared" si="27"/>
        <v>537115</v>
      </c>
      <c r="BH31" s="8">
        <f t="shared" si="27"/>
        <v>547917</v>
      </c>
      <c r="BI31" s="8">
        <f t="shared" si="27"/>
        <v>551029</v>
      </c>
      <c r="BJ31" s="8">
        <f t="shared" si="27"/>
        <v>551029</v>
      </c>
      <c r="BK31" s="8">
        <f t="shared" si="27"/>
        <v>554355</v>
      </c>
      <c r="BL31" s="8">
        <f t="shared" si="27"/>
        <v>543033</v>
      </c>
      <c r="BM31" s="8">
        <f t="shared" si="27"/>
        <v>542257</v>
      </c>
      <c r="BN31" s="8">
        <f t="shared" si="27"/>
        <v>555259</v>
      </c>
      <c r="BO31" s="8">
        <f t="shared" si="27"/>
        <v>555259</v>
      </c>
      <c r="BP31" s="8">
        <f t="shared" si="27"/>
        <v>554695</v>
      </c>
      <c r="BQ31" s="8">
        <f t="shared" si="27"/>
        <v>545886</v>
      </c>
      <c r="BR31" s="8">
        <f t="shared" si="27"/>
        <v>551044</v>
      </c>
      <c r="BS31" s="8">
        <f t="shared" si="27"/>
        <v>578728</v>
      </c>
      <c r="BT31" s="8">
        <f t="shared" si="27"/>
        <v>578728</v>
      </c>
      <c r="BU31" s="8">
        <f t="shared" si="27"/>
        <v>595690</v>
      </c>
      <c r="BV31" s="8">
        <f t="shared" si="27"/>
        <v>594021</v>
      </c>
      <c r="BW31" s="8">
        <f t="shared" si="27"/>
        <v>609858</v>
      </c>
      <c r="BX31" s="8">
        <f t="shared" si="27"/>
        <v>628691</v>
      </c>
      <c r="BY31" s="8">
        <f t="shared" si="27"/>
        <v>628691</v>
      </c>
      <c r="BZ31" s="8">
        <f t="shared" si="27"/>
        <v>635895</v>
      </c>
      <c r="CA31" s="8">
        <f t="shared" si="27"/>
        <v>642663</v>
      </c>
      <c r="CB31" s="8">
        <f t="shared" si="27"/>
        <v>653623</v>
      </c>
      <c r="CC31" s="8">
        <f t="shared" si="27"/>
        <v>672256</v>
      </c>
      <c r="CD31" s="8">
        <f t="shared" si="27"/>
        <v>672256</v>
      </c>
      <c r="CE31" s="8">
        <f t="shared" si="27"/>
        <v>669902</v>
      </c>
      <c r="CF31" s="8">
        <f t="shared" ref="CF31:DC31" si="28">CF128</f>
        <v>673666</v>
      </c>
      <c r="CG31" s="8">
        <f t="shared" si="28"/>
        <v>677581</v>
      </c>
      <c r="CH31" s="8">
        <f t="shared" si="28"/>
        <v>680831</v>
      </c>
      <c r="CI31" s="8">
        <f t="shared" si="28"/>
        <v>680831</v>
      </c>
      <c r="CJ31" s="8">
        <f t="shared" si="28"/>
        <v>684459</v>
      </c>
      <c r="CK31" s="8">
        <f t="shared" si="28"/>
        <v>683033</v>
      </c>
      <c r="CL31" s="8">
        <f t="shared" si="28"/>
        <v>680538</v>
      </c>
      <c r="CM31" s="8">
        <f t="shared" si="28"/>
        <v>691651</v>
      </c>
      <c r="CN31" s="8">
        <f t="shared" si="28"/>
        <v>691651</v>
      </c>
      <c r="CO31" s="8">
        <f t="shared" si="28"/>
        <v>677488</v>
      </c>
      <c r="CP31" s="8">
        <f t="shared" si="28"/>
        <v>661093</v>
      </c>
      <c r="CQ31" s="8">
        <f t="shared" si="28"/>
        <v>658361</v>
      </c>
      <c r="CR31" s="8">
        <f t="shared" si="28"/>
        <v>665960</v>
      </c>
      <c r="CS31" s="8">
        <f t="shared" si="28"/>
        <v>665960</v>
      </c>
      <c r="CT31" s="8">
        <f t="shared" si="28"/>
        <v>645414</v>
      </c>
      <c r="CU31" s="8">
        <f t="shared" si="28"/>
        <v>634441</v>
      </c>
      <c r="CV31" s="8">
        <f t="shared" si="28"/>
        <v>635436</v>
      </c>
      <c r="CW31" s="8">
        <f t="shared" si="28"/>
        <v>636319</v>
      </c>
      <c r="CX31" s="8">
        <f t="shared" si="28"/>
        <v>636319</v>
      </c>
      <c r="CY31" s="8">
        <f t="shared" si="28"/>
        <v>625104</v>
      </c>
      <c r="CZ31" s="8">
        <f t="shared" si="28"/>
        <v>614932</v>
      </c>
      <c r="DA31" s="8">
        <f t="shared" si="28"/>
        <v>610629</v>
      </c>
      <c r="DB31" s="8">
        <f>DB128</f>
        <v>615013</v>
      </c>
      <c r="DC31" s="8">
        <f t="shared" si="28"/>
        <v>615013</v>
      </c>
      <c r="DD31" s="8">
        <f>DD128</f>
        <v>604504</v>
      </c>
      <c r="DE31" s="8">
        <f t="shared" ref="DE31:DW31" si="29">DE128</f>
        <v>601866</v>
      </c>
      <c r="DF31" s="8">
        <f t="shared" si="29"/>
        <v>597394</v>
      </c>
      <c r="DG31" s="8">
        <f t="shared" si="29"/>
        <v>608776</v>
      </c>
      <c r="DH31" s="8">
        <f t="shared" si="29"/>
        <v>608776</v>
      </c>
      <c r="DI31" s="8">
        <f t="shared" si="29"/>
        <v>602700</v>
      </c>
      <c r="DJ31" s="8">
        <f t="shared" si="29"/>
        <v>597307</v>
      </c>
      <c r="DK31" s="8">
        <f t="shared" si="29"/>
        <v>597307</v>
      </c>
      <c r="DL31" s="8">
        <f t="shared" si="29"/>
        <v>597307</v>
      </c>
      <c r="DM31" s="8">
        <f t="shared" si="29"/>
        <v>597307</v>
      </c>
      <c r="DN31" s="8">
        <f t="shared" si="29"/>
        <v>597307</v>
      </c>
      <c r="DO31" s="8">
        <f t="shared" si="29"/>
        <v>597307</v>
      </c>
      <c r="DP31" s="8">
        <f t="shared" si="29"/>
        <v>597307</v>
      </c>
      <c r="DQ31" s="8">
        <f t="shared" si="29"/>
        <v>597307</v>
      </c>
      <c r="DR31" s="8">
        <f t="shared" si="29"/>
        <v>597307</v>
      </c>
      <c r="DS31" s="8">
        <f t="shared" si="29"/>
        <v>597307</v>
      </c>
      <c r="DT31" s="8">
        <f t="shared" si="29"/>
        <v>597307</v>
      </c>
      <c r="DU31" s="8">
        <f t="shared" si="29"/>
        <v>597307</v>
      </c>
      <c r="DV31" s="8">
        <f t="shared" si="29"/>
        <v>597307</v>
      </c>
      <c r="DW31" s="8">
        <f t="shared" si="29"/>
        <v>597307</v>
      </c>
    </row>
    <row r="32" spans="1:127" s="8" customFormat="1">
      <c r="A32" s="21"/>
      <c r="C32" s="21" t="s">
        <v>9</v>
      </c>
      <c r="E32" s="8" t="s">
        <v>1323</v>
      </c>
      <c r="I32" s="35"/>
      <c r="AZ32" s="8">
        <f t="shared" ref="AZ32:CE32" si="30">AZ129</f>
        <v>140097</v>
      </c>
      <c r="BA32" s="8">
        <f t="shared" si="30"/>
        <v>140176</v>
      </c>
      <c r="BB32" s="8">
        <f t="shared" si="30"/>
        <v>140348</v>
      </c>
      <c r="BC32" s="8">
        <f t="shared" si="30"/>
        <v>140510</v>
      </c>
      <c r="BD32" s="8">
        <f t="shared" si="30"/>
        <v>141094</v>
      </c>
      <c r="BE32" s="8">
        <f t="shared" si="30"/>
        <v>141094</v>
      </c>
      <c r="BF32" s="8">
        <f t="shared" si="30"/>
        <v>141055</v>
      </c>
      <c r="BG32" s="8">
        <f t="shared" si="30"/>
        <v>140912</v>
      </c>
      <c r="BH32" s="8">
        <f t="shared" si="30"/>
        <v>141083</v>
      </c>
      <c r="BI32" s="8">
        <f t="shared" si="30"/>
        <v>147821</v>
      </c>
      <c r="BJ32" s="8">
        <f t="shared" si="30"/>
        <v>147821</v>
      </c>
      <c r="BK32" s="8">
        <f t="shared" si="30"/>
        <v>147696</v>
      </c>
      <c r="BL32" s="8">
        <f t="shared" si="30"/>
        <v>148322</v>
      </c>
      <c r="BM32" s="8">
        <f t="shared" si="30"/>
        <v>147381</v>
      </c>
      <c r="BN32" s="8">
        <f t="shared" si="30"/>
        <v>158889</v>
      </c>
      <c r="BO32" s="8">
        <f t="shared" si="30"/>
        <v>158889</v>
      </c>
      <c r="BP32" s="8">
        <f t="shared" si="30"/>
        <v>157479</v>
      </c>
      <c r="BQ32" s="8">
        <f t="shared" si="30"/>
        <v>157821</v>
      </c>
      <c r="BR32" s="8">
        <f t="shared" si="30"/>
        <v>157176</v>
      </c>
      <c r="BS32" s="8">
        <f t="shared" si="30"/>
        <v>154385</v>
      </c>
      <c r="BT32" s="8">
        <f t="shared" si="30"/>
        <v>154385</v>
      </c>
      <c r="BU32" s="8">
        <f t="shared" si="30"/>
        <v>184031</v>
      </c>
      <c r="BV32" s="8">
        <f t="shared" si="30"/>
        <v>183515</v>
      </c>
      <c r="BW32" s="8">
        <f t="shared" si="30"/>
        <v>197745</v>
      </c>
      <c r="BX32" s="8">
        <f t="shared" si="30"/>
        <v>198436</v>
      </c>
      <c r="BY32" s="8">
        <f t="shared" si="30"/>
        <v>198436</v>
      </c>
      <c r="BZ32" s="8">
        <f t="shared" si="30"/>
        <v>198429</v>
      </c>
      <c r="CA32" s="8">
        <f t="shared" si="30"/>
        <v>196822</v>
      </c>
      <c r="CB32" s="8">
        <f t="shared" si="30"/>
        <v>209018</v>
      </c>
      <c r="CC32" s="8">
        <f t="shared" si="30"/>
        <v>205573</v>
      </c>
      <c r="CD32" s="8">
        <f t="shared" si="30"/>
        <v>205573</v>
      </c>
      <c r="CE32" s="8">
        <f t="shared" si="30"/>
        <v>206389</v>
      </c>
      <c r="CF32" s="8">
        <f t="shared" ref="CF32:DC32" si="31">CF129</f>
        <v>205480</v>
      </c>
      <c r="CG32" s="8">
        <f t="shared" si="31"/>
        <v>197396</v>
      </c>
      <c r="CH32" s="8">
        <f t="shared" si="31"/>
        <v>204890</v>
      </c>
      <c r="CI32" s="8">
        <f t="shared" si="31"/>
        <v>204890</v>
      </c>
      <c r="CJ32" s="8">
        <f t="shared" si="31"/>
        <v>206759</v>
      </c>
      <c r="CK32" s="8">
        <f t="shared" si="31"/>
        <v>222998</v>
      </c>
      <c r="CL32" s="8">
        <f t="shared" si="31"/>
        <v>222476</v>
      </c>
      <c r="CM32" s="8">
        <f t="shared" si="31"/>
        <v>217640</v>
      </c>
      <c r="CN32" s="8">
        <f t="shared" si="31"/>
        <v>217640</v>
      </c>
      <c r="CO32" s="8">
        <f t="shared" si="31"/>
        <v>231875</v>
      </c>
      <c r="CP32" s="8">
        <f t="shared" si="31"/>
        <v>233680</v>
      </c>
      <c r="CQ32" s="8">
        <f t="shared" si="31"/>
        <v>234467</v>
      </c>
      <c r="CR32" s="8">
        <f t="shared" si="31"/>
        <v>262462</v>
      </c>
      <c r="CS32" s="8">
        <f t="shared" si="31"/>
        <v>262462</v>
      </c>
      <c r="CT32" s="8">
        <f t="shared" si="31"/>
        <v>261021</v>
      </c>
      <c r="CU32" s="8">
        <f t="shared" si="31"/>
        <v>259897</v>
      </c>
      <c r="CV32" s="8">
        <f t="shared" si="31"/>
        <v>262304</v>
      </c>
      <c r="CW32" s="8">
        <f t="shared" si="31"/>
        <v>266311</v>
      </c>
      <c r="CX32" s="8">
        <f t="shared" si="31"/>
        <v>266311</v>
      </c>
      <c r="CY32" s="8">
        <f t="shared" si="31"/>
        <v>262736</v>
      </c>
      <c r="CZ32" s="8">
        <f t="shared" si="31"/>
        <v>253748</v>
      </c>
      <c r="DA32" s="8">
        <f t="shared" si="31"/>
        <v>252749</v>
      </c>
      <c r="DB32" s="8">
        <f t="shared" si="31"/>
        <v>243695</v>
      </c>
      <c r="DC32" s="8">
        <f t="shared" si="31"/>
        <v>243695</v>
      </c>
      <c r="DD32" s="8">
        <f t="shared" ref="DD32:DW32" si="32">DD129</f>
        <v>241692</v>
      </c>
      <c r="DE32" s="8">
        <f t="shared" si="32"/>
        <v>237442</v>
      </c>
      <c r="DF32" s="8">
        <f t="shared" si="32"/>
        <v>236967</v>
      </c>
      <c r="DG32" s="8">
        <f t="shared" si="32"/>
        <v>230971</v>
      </c>
      <c r="DH32" s="8">
        <f t="shared" si="32"/>
        <v>230971</v>
      </c>
      <c r="DI32" s="8">
        <f t="shared" si="32"/>
        <v>229905</v>
      </c>
      <c r="DJ32" s="8">
        <f t="shared" si="32"/>
        <v>231637</v>
      </c>
      <c r="DK32" s="8">
        <f t="shared" si="32"/>
        <v>231637</v>
      </c>
      <c r="DL32" s="8">
        <f t="shared" si="32"/>
        <v>231637</v>
      </c>
      <c r="DM32" s="8">
        <f t="shared" si="32"/>
        <v>231637</v>
      </c>
      <c r="DN32" s="8">
        <f t="shared" si="32"/>
        <v>231637</v>
      </c>
      <c r="DO32" s="8">
        <f t="shared" si="32"/>
        <v>231637</v>
      </c>
      <c r="DP32" s="8">
        <f t="shared" si="32"/>
        <v>231637</v>
      </c>
      <c r="DQ32" s="8">
        <f t="shared" si="32"/>
        <v>231637</v>
      </c>
      <c r="DR32" s="8">
        <f t="shared" si="32"/>
        <v>231637</v>
      </c>
      <c r="DS32" s="8">
        <f t="shared" si="32"/>
        <v>231637</v>
      </c>
      <c r="DT32" s="8">
        <f t="shared" si="32"/>
        <v>231637</v>
      </c>
      <c r="DU32" s="8">
        <f t="shared" si="32"/>
        <v>231637</v>
      </c>
      <c r="DV32" s="8">
        <f t="shared" si="32"/>
        <v>231637</v>
      </c>
      <c r="DW32" s="8">
        <f t="shared" si="32"/>
        <v>231637</v>
      </c>
    </row>
    <row r="33" spans="1:127" s="8" customFormat="1">
      <c r="A33" s="21"/>
      <c r="C33" s="21" t="s">
        <v>10</v>
      </c>
      <c r="E33" s="8" t="s">
        <v>1080</v>
      </c>
      <c r="I33" s="35"/>
      <c r="AZ33" s="8">
        <f t="shared" ref="AZ33:CE33" si="33">AZ130</f>
        <v>345404</v>
      </c>
      <c r="BA33" s="8">
        <f t="shared" si="33"/>
        <v>391229</v>
      </c>
      <c r="BB33" s="8">
        <f t="shared" si="33"/>
        <v>392855</v>
      </c>
      <c r="BC33" s="8">
        <f t="shared" si="33"/>
        <v>441479</v>
      </c>
      <c r="BD33" s="8">
        <f t="shared" si="33"/>
        <v>441702</v>
      </c>
      <c r="BE33" s="8">
        <f t="shared" si="33"/>
        <v>441702</v>
      </c>
      <c r="BF33" s="8">
        <f t="shared" si="33"/>
        <v>401135</v>
      </c>
      <c r="BG33" s="8">
        <f t="shared" si="33"/>
        <v>334499</v>
      </c>
      <c r="BH33" s="8">
        <f t="shared" si="33"/>
        <v>338780</v>
      </c>
      <c r="BI33" s="8">
        <f t="shared" si="33"/>
        <v>346967</v>
      </c>
      <c r="BJ33" s="8">
        <f t="shared" si="33"/>
        <v>346967</v>
      </c>
      <c r="BK33" s="8">
        <f t="shared" si="33"/>
        <v>299604</v>
      </c>
      <c r="BL33" s="8">
        <f t="shared" si="33"/>
        <v>300868</v>
      </c>
      <c r="BM33" s="8">
        <f t="shared" si="33"/>
        <v>314906</v>
      </c>
      <c r="BN33" s="8">
        <f t="shared" si="33"/>
        <v>357450</v>
      </c>
      <c r="BO33" s="8">
        <f t="shared" si="33"/>
        <v>357450</v>
      </c>
      <c r="BP33" s="8">
        <f t="shared" si="33"/>
        <v>398114</v>
      </c>
      <c r="BQ33" s="8">
        <f t="shared" si="33"/>
        <v>433747</v>
      </c>
      <c r="BR33" s="8">
        <f t="shared" si="33"/>
        <v>488556</v>
      </c>
      <c r="BS33" s="8">
        <f t="shared" si="33"/>
        <v>522336</v>
      </c>
      <c r="BT33" s="8">
        <f t="shared" si="33"/>
        <v>522336</v>
      </c>
      <c r="BU33" s="8">
        <f t="shared" si="33"/>
        <v>507496</v>
      </c>
      <c r="BV33" s="8">
        <f t="shared" si="33"/>
        <v>507924</v>
      </c>
      <c r="BW33" s="8">
        <f t="shared" si="33"/>
        <v>544543</v>
      </c>
      <c r="BX33" s="8">
        <f t="shared" si="33"/>
        <v>531959</v>
      </c>
      <c r="BY33" s="8">
        <f t="shared" si="33"/>
        <v>531959</v>
      </c>
      <c r="BZ33" s="8">
        <f t="shared" si="33"/>
        <v>535246</v>
      </c>
      <c r="CA33" s="8">
        <f t="shared" si="33"/>
        <v>551112</v>
      </c>
      <c r="CB33" s="8">
        <f t="shared" si="33"/>
        <v>565603</v>
      </c>
      <c r="CC33" s="8">
        <f t="shared" si="33"/>
        <v>581552</v>
      </c>
      <c r="CD33" s="8">
        <f t="shared" si="33"/>
        <v>581552</v>
      </c>
      <c r="CE33" s="8">
        <f t="shared" si="33"/>
        <v>556298</v>
      </c>
      <c r="CF33" s="8">
        <f t="shared" ref="CF33:DC33" si="34">CF130</f>
        <v>567576</v>
      </c>
      <c r="CG33" s="8">
        <f t="shared" si="34"/>
        <v>533760</v>
      </c>
      <c r="CH33" s="8">
        <f t="shared" si="34"/>
        <v>559303</v>
      </c>
      <c r="CI33" s="8">
        <f t="shared" si="34"/>
        <v>559303</v>
      </c>
      <c r="CJ33" s="8">
        <f t="shared" si="34"/>
        <v>552418</v>
      </c>
      <c r="CK33" s="8">
        <f t="shared" si="34"/>
        <v>590532</v>
      </c>
      <c r="CL33" s="8">
        <f t="shared" si="34"/>
        <v>682479</v>
      </c>
      <c r="CM33" s="8">
        <f t="shared" si="34"/>
        <v>799154</v>
      </c>
      <c r="CN33" s="8">
        <f t="shared" si="34"/>
        <v>799154</v>
      </c>
      <c r="CO33" s="8">
        <f t="shared" si="34"/>
        <v>830589</v>
      </c>
      <c r="CP33" s="8">
        <f t="shared" si="34"/>
        <v>841205</v>
      </c>
      <c r="CQ33" s="8">
        <f t="shared" si="34"/>
        <v>865310</v>
      </c>
      <c r="CR33" s="8">
        <f t="shared" si="34"/>
        <v>898674</v>
      </c>
      <c r="CS33" s="8">
        <f t="shared" si="34"/>
        <v>898674</v>
      </c>
      <c r="CT33" s="8">
        <f t="shared" si="34"/>
        <v>906791</v>
      </c>
      <c r="CU33" s="8">
        <f t="shared" si="34"/>
        <v>926736</v>
      </c>
      <c r="CV33" s="8">
        <f t="shared" si="34"/>
        <v>864286</v>
      </c>
      <c r="CW33" s="8">
        <f t="shared" si="34"/>
        <v>683150</v>
      </c>
      <c r="CX33" s="8">
        <f t="shared" si="34"/>
        <v>683150</v>
      </c>
      <c r="CY33" s="8">
        <f t="shared" si="34"/>
        <v>679453</v>
      </c>
      <c r="CZ33" s="8">
        <f t="shared" si="34"/>
        <v>697087</v>
      </c>
      <c r="DA33" s="8">
        <f t="shared" si="34"/>
        <v>744991</v>
      </c>
      <c r="DB33" s="8">
        <f t="shared" si="34"/>
        <v>740537</v>
      </c>
      <c r="DC33" s="8">
        <f t="shared" si="34"/>
        <v>740537</v>
      </c>
      <c r="DD33" s="8">
        <f t="shared" ref="DD33:DW33" si="35">DD130</f>
        <v>721825</v>
      </c>
      <c r="DE33" s="8">
        <f t="shared" si="35"/>
        <v>721086</v>
      </c>
      <c r="DF33" s="8">
        <f t="shared" si="35"/>
        <v>687103</v>
      </c>
      <c r="DG33" s="8">
        <f t="shared" si="35"/>
        <v>663752</v>
      </c>
      <c r="DH33" s="8">
        <f t="shared" si="35"/>
        <v>663752</v>
      </c>
      <c r="DI33" s="8">
        <f t="shared" si="35"/>
        <v>728910</v>
      </c>
      <c r="DJ33" s="8">
        <f t="shared" si="35"/>
        <v>740638</v>
      </c>
      <c r="DK33" s="8">
        <f t="shared" si="35"/>
        <v>740638</v>
      </c>
      <c r="DL33" s="8">
        <f t="shared" si="35"/>
        <v>740638</v>
      </c>
      <c r="DM33" s="8">
        <f t="shared" si="35"/>
        <v>740638</v>
      </c>
      <c r="DN33" s="8">
        <f t="shared" si="35"/>
        <v>740638</v>
      </c>
      <c r="DO33" s="8">
        <f t="shared" si="35"/>
        <v>740638</v>
      </c>
      <c r="DP33" s="8">
        <f t="shared" si="35"/>
        <v>740638</v>
      </c>
      <c r="DQ33" s="8">
        <f t="shared" si="35"/>
        <v>740638</v>
      </c>
      <c r="DR33" s="8">
        <f t="shared" si="35"/>
        <v>740638</v>
      </c>
      <c r="DS33" s="8">
        <f t="shared" si="35"/>
        <v>740638</v>
      </c>
      <c r="DT33" s="8">
        <f t="shared" si="35"/>
        <v>740638</v>
      </c>
      <c r="DU33" s="8">
        <f t="shared" si="35"/>
        <v>740638</v>
      </c>
      <c r="DV33" s="8">
        <f t="shared" si="35"/>
        <v>740638</v>
      </c>
      <c r="DW33" s="8">
        <f t="shared" si="35"/>
        <v>740638</v>
      </c>
    </row>
    <row r="34" spans="1:127" s="8" customFormat="1">
      <c r="A34" s="21"/>
      <c r="C34" s="21"/>
      <c r="I34" s="35"/>
    </row>
    <row r="35" spans="1:127" s="8" customFormat="1">
      <c r="A35" s="21"/>
      <c r="B35" s="21" t="s">
        <v>11</v>
      </c>
      <c r="C35" s="21"/>
      <c r="D35" s="8" t="s">
        <v>1324</v>
      </c>
      <c r="I35" s="35"/>
      <c r="AZ35" s="8">
        <f t="shared" ref="AZ35:CE35" si="36">+AZ139</f>
        <v>0</v>
      </c>
      <c r="BA35" s="8">
        <f t="shared" si="36"/>
        <v>0</v>
      </c>
      <c r="BB35" s="8">
        <f t="shared" si="36"/>
        <v>0</v>
      </c>
      <c r="BC35" s="8">
        <f t="shared" si="36"/>
        <v>0</v>
      </c>
      <c r="BD35" s="8">
        <f t="shared" si="36"/>
        <v>0</v>
      </c>
      <c r="BE35" s="8">
        <f t="shared" si="36"/>
        <v>0</v>
      </c>
      <c r="BF35" s="8">
        <f t="shared" si="36"/>
        <v>0</v>
      </c>
      <c r="BG35" s="8">
        <f t="shared" si="36"/>
        <v>0</v>
      </c>
      <c r="BH35" s="8">
        <f t="shared" si="36"/>
        <v>0</v>
      </c>
      <c r="BI35" s="8">
        <f t="shared" si="36"/>
        <v>0</v>
      </c>
      <c r="BJ35" s="8">
        <f t="shared" si="36"/>
        <v>0</v>
      </c>
      <c r="BK35" s="8">
        <f t="shared" si="36"/>
        <v>0</v>
      </c>
      <c r="BL35" s="8">
        <f t="shared" si="36"/>
        <v>0</v>
      </c>
      <c r="BM35" s="8">
        <f t="shared" si="36"/>
        <v>0</v>
      </c>
      <c r="BN35" s="8">
        <f t="shared" si="36"/>
        <v>0</v>
      </c>
      <c r="BO35" s="8">
        <f t="shared" si="36"/>
        <v>0</v>
      </c>
      <c r="BP35" s="8">
        <f t="shared" si="36"/>
        <v>0</v>
      </c>
      <c r="BQ35" s="8">
        <f t="shared" si="36"/>
        <v>0</v>
      </c>
      <c r="BR35" s="8">
        <f t="shared" si="36"/>
        <v>0</v>
      </c>
      <c r="BS35" s="8">
        <f t="shared" si="36"/>
        <v>0</v>
      </c>
      <c r="BT35" s="8">
        <f t="shared" si="36"/>
        <v>0</v>
      </c>
      <c r="BU35" s="8">
        <f t="shared" si="36"/>
        <v>0</v>
      </c>
      <c r="BV35" s="8">
        <f t="shared" si="36"/>
        <v>0</v>
      </c>
      <c r="BW35" s="8">
        <f t="shared" si="36"/>
        <v>0</v>
      </c>
      <c r="BX35" s="8">
        <f t="shared" si="36"/>
        <v>0</v>
      </c>
      <c r="BY35" s="8">
        <f t="shared" si="36"/>
        <v>0</v>
      </c>
      <c r="BZ35" s="8">
        <f t="shared" si="36"/>
        <v>0</v>
      </c>
      <c r="CA35" s="8">
        <f t="shared" si="36"/>
        <v>0</v>
      </c>
      <c r="CB35" s="8">
        <f t="shared" si="36"/>
        <v>0</v>
      </c>
      <c r="CC35" s="8">
        <f t="shared" si="36"/>
        <v>0</v>
      </c>
      <c r="CD35" s="8">
        <f t="shared" si="36"/>
        <v>0</v>
      </c>
      <c r="CE35" s="8">
        <f t="shared" si="36"/>
        <v>0</v>
      </c>
      <c r="CF35" s="8">
        <f t="shared" ref="CF35:DC35" si="37">+CF139</f>
        <v>0</v>
      </c>
      <c r="CG35" s="8">
        <f t="shared" si="37"/>
        <v>0</v>
      </c>
      <c r="CH35" s="8">
        <f t="shared" si="37"/>
        <v>0</v>
      </c>
      <c r="CI35" s="8">
        <f t="shared" si="37"/>
        <v>0</v>
      </c>
      <c r="CJ35" s="8">
        <f t="shared" si="37"/>
        <v>0</v>
      </c>
      <c r="CK35" s="8">
        <f t="shared" si="37"/>
        <v>0</v>
      </c>
      <c r="CL35" s="8">
        <f t="shared" si="37"/>
        <v>0</v>
      </c>
      <c r="CM35" s="8">
        <f t="shared" si="37"/>
        <v>0</v>
      </c>
      <c r="CN35" s="8">
        <f t="shared" si="37"/>
        <v>0</v>
      </c>
      <c r="CO35" s="8">
        <f t="shared" si="37"/>
        <v>0</v>
      </c>
      <c r="CP35" s="8">
        <f t="shared" si="37"/>
        <v>0</v>
      </c>
      <c r="CQ35" s="8">
        <f t="shared" si="37"/>
        <v>0</v>
      </c>
      <c r="CR35" s="8">
        <f t="shared" si="37"/>
        <v>0</v>
      </c>
      <c r="CS35" s="8">
        <f t="shared" si="37"/>
        <v>0</v>
      </c>
      <c r="CT35" s="8">
        <f t="shared" si="37"/>
        <v>0</v>
      </c>
      <c r="CU35" s="8">
        <f t="shared" si="37"/>
        <v>0</v>
      </c>
      <c r="CV35" s="8">
        <f t="shared" si="37"/>
        <v>0</v>
      </c>
      <c r="CW35" s="8">
        <f t="shared" si="37"/>
        <v>0</v>
      </c>
      <c r="CX35" s="8">
        <f t="shared" si="37"/>
        <v>0</v>
      </c>
      <c r="CY35" s="8">
        <f t="shared" si="37"/>
        <v>0</v>
      </c>
      <c r="CZ35" s="8">
        <f t="shared" si="37"/>
        <v>0</v>
      </c>
      <c r="DA35" s="8">
        <f t="shared" si="37"/>
        <v>0</v>
      </c>
      <c r="DB35" s="8">
        <f t="shared" si="37"/>
        <v>0</v>
      </c>
      <c r="DC35" s="8">
        <f t="shared" si="37"/>
        <v>0</v>
      </c>
      <c r="DD35" s="8">
        <f t="shared" ref="DD35:DW35" si="38">+DD139</f>
        <v>0</v>
      </c>
      <c r="DE35" s="8">
        <f t="shared" si="38"/>
        <v>0</v>
      </c>
      <c r="DF35" s="8">
        <f t="shared" si="38"/>
        <v>0</v>
      </c>
      <c r="DG35" s="8">
        <f t="shared" si="38"/>
        <v>0</v>
      </c>
      <c r="DH35" s="8">
        <f t="shared" si="38"/>
        <v>0</v>
      </c>
      <c r="DI35" s="8">
        <f t="shared" si="38"/>
        <v>0</v>
      </c>
      <c r="DJ35" s="8">
        <f t="shared" si="38"/>
        <v>0</v>
      </c>
      <c r="DK35" s="8">
        <f t="shared" si="38"/>
        <v>0</v>
      </c>
      <c r="DL35" s="8">
        <f t="shared" si="38"/>
        <v>0</v>
      </c>
      <c r="DM35" s="8">
        <f t="shared" si="38"/>
        <v>0</v>
      </c>
      <c r="DN35" s="8">
        <f t="shared" si="38"/>
        <v>0</v>
      </c>
      <c r="DO35" s="8">
        <f t="shared" si="38"/>
        <v>0</v>
      </c>
      <c r="DP35" s="8">
        <f t="shared" si="38"/>
        <v>0</v>
      </c>
      <c r="DQ35" s="8">
        <f t="shared" si="38"/>
        <v>0</v>
      </c>
      <c r="DR35" s="8">
        <f t="shared" si="38"/>
        <v>0</v>
      </c>
      <c r="DS35" s="8">
        <f t="shared" si="38"/>
        <v>0</v>
      </c>
      <c r="DT35" s="8">
        <f t="shared" si="38"/>
        <v>0</v>
      </c>
      <c r="DU35" s="8">
        <f t="shared" si="38"/>
        <v>0</v>
      </c>
      <c r="DV35" s="8">
        <f t="shared" si="38"/>
        <v>0</v>
      </c>
      <c r="DW35" s="8">
        <f t="shared" si="38"/>
        <v>0</v>
      </c>
    </row>
    <row r="36" spans="1:127" s="8" customFormat="1">
      <c r="A36" s="21"/>
      <c r="B36" s="21"/>
      <c r="C36" s="21"/>
      <c r="I36" s="35"/>
    </row>
    <row r="37" spans="1:127" s="8" customFormat="1">
      <c r="A37" s="21"/>
      <c r="B37" s="21"/>
      <c r="C37" s="21"/>
      <c r="D37" s="21"/>
      <c r="E37" s="21"/>
      <c r="I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</row>
    <row r="38" spans="1:127" s="8" customFormat="1">
      <c r="A38" s="21"/>
      <c r="B38" s="21" t="s">
        <v>12</v>
      </c>
      <c r="C38" s="21"/>
      <c r="D38" s="8" t="s">
        <v>1325</v>
      </c>
      <c r="I38" s="35"/>
      <c r="AZ38" s="8">
        <f t="shared" ref="AZ38:CE38" si="39">AZ144</f>
        <v>1094097</v>
      </c>
      <c r="BA38" s="8">
        <f t="shared" si="39"/>
        <v>1200148</v>
      </c>
      <c r="BB38" s="8">
        <f t="shared" si="39"/>
        <v>1181083</v>
      </c>
      <c r="BC38" s="8">
        <f t="shared" si="39"/>
        <v>1328555</v>
      </c>
      <c r="BD38" s="8">
        <f t="shared" si="39"/>
        <v>1368299</v>
      </c>
      <c r="BE38" s="8">
        <f t="shared" si="39"/>
        <v>1368299</v>
      </c>
      <c r="BF38" s="8">
        <f t="shared" si="39"/>
        <v>1105736</v>
      </c>
      <c r="BG38" s="8">
        <f t="shared" si="39"/>
        <v>1013771</v>
      </c>
      <c r="BH38" s="8">
        <f t="shared" si="39"/>
        <v>1062189</v>
      </c>
      <c r="BI38" s="8">
        <f t="shared" si="39"/>
        <v>1162925</v>
      </c>
      <c r="BJ38" s="8">
        <f t="shared" si="39"/>
        <v>1162925</v>
      </c>
      <c r="BK38" s="8">
        <f t="shared" si="39"/>
        <v>1025541</v>
      </c>
      <c r="BL38" s="8">
        <f t="shared" si="39"/>
        <v>916429</v>
      </c>
      <c r="BM38" s="8">
        <f t="shared" si="39"/>
        <v>1094187</v>
      </c>
      <c r="BN38" s="8">
        <f t="shared" si="39"/>
        <v>1234315</v>
      </c>
      <c r="BO38" s="8">
        <f t="shared" si="39"/>
        <v>1234315</v>
      </c>
      <c r="BP38" s="8">
        <f t="shared" si="39"/>
        <v>1024980</v>
      </c>
      <c r="BQ38" s="8">
        <f t="shared" si="39"/>
        <v>930935</v>
      </c>
      <c r="BR38" s="8">
        <f t="shared" si="39"/>
        <v>1079221</v>
      </c>
      <c r="BS38" s="8">
        <f t="shared" si="39"/>
        <v>1148435</v>
      </c>
      <c r="BT38" s="8">
        <f t="shared" si="39"/>
        <v>1148435</v>
      </c>
      <c r="BU38" s="8">
        <f t="shared" si="39"/>
        <v>1071948</v>
      </c>
      <c r="BV38" s="8">
        <f t="shared" si="39"/>
        <v>902248</v>
      </c>
      <c r="BW38" s="8">
        <f t="shared" si="39"/>
        <v>847196</v>
      </c>
      <c r="BX38" s="8">
        <f t="shared" si="39"/>
        <v>1188162</v>
      </c>
      <c r="BY38" s="8">
        <f t="shared" si="39"/>
        <v>1188162</v>
      </c>
      <c r="BZ38" s="8">
        <f t="shared" si="39"/>
        <v>1040421</v>
      </c>
      <c r="CA38" s="8">
        <f t="shared" si="39"/>
        <v>1170467</v>
      </c>
      <c r="CB38" s="8">
        <f t="shared" si="39"/>
        <v>1220473</v>
      </c>
      <c r="CC38" s="8">
        <f t="shared" si="39"/>
        <v>1123168</v>
      </c>
      <c r="CD38" s="8">
        <f t="shared" si="39"/>
        <v>1123168</v>
      </c>
      <c r="CE38" s="8">
        <f t="shared" si="39"/>
        <v>1006625</v>
      </c>
      <c r="CF38" s="8">
        <f t="shared" ref="CF38:DC38" si="40">CF144</f>
        <v>984344</v>
      </c>
      <c r="CG38" s="8">
        <f t="shared" si="40"/>
        <v>920558</v>
      </c>
      <c r="CH38" s="8">
        <f t="shared" si="40"/>
        <v>1154003</v>
      </c>
      <c r="CI38" s="8">
        <f t="shared" si="40"/>
        <v>1154003</v>
      </c>
      <c r="CJ38" s="8">
        <f t="shared" si="40"/>
        <v>907638</v>
      </c>
      <c r="CK38" s="8">
        <f t="shared" si="40"/>
        <v>1055829</v>
      </c>
      <c r="CL38" s="8">
        <f t="shared" si="40"/>
        <v>1113330</v>
      </c>
      <c r="CM38" s="8">
        <f t="shared" si="40"/>
        <v>1130860</v>
      </c>
      <c r="CN38" s="8">
        <f t="shared" si="40"/>
        <v>1130860</v>
      </c>
      <c r="CO38" s="8">
        <f t="shared" si="40"/>
        <v>1012875</v>
      </c>
      <c r="CP38" s="8">
        <f t="shared" si="40"/>
        <v>1047836</v>
      </c>
      <c r="CQ38" s="8">
        <f t="shared" si="40"/>
        <v>961399</v>
      </c>
      <c r="CR38" s="8">
        <f t="shared" si="40"/>
        <v>1205986</v>
      </c>
      <c r="CS38" s="8">
        <f t="shared" si="40"/>
        <v>1205986</v>
      </c>
      <c r="CT38" s="8">
        <f t="shared" si="40"/>
        <v>952315</v>
      </c>
      <c r="CU38" s="8">
        <f t="shared" si="40"/>
        <v>952380</v>
      </c>
      <c r="CV38" s="8">
        <f t="shared" si="40"/>
        <v>1089918</v>
      </c>
      <c r="CW38" s="8">
        <f t="shared" si="40"/>
        <v>1114302</v>
      </c>
      <c r="CX38" s="8">
        <f t="shared" si="40"/>
        <v>1114302</v>
      </c>
      <c r="CY38" s="8">
        <f t="shared" si="40"/>
        <v>1022867</v>
      </c>
      <c r="CZ38" s="8">
        <f t="shared" si="40"/>
        <v>1033969</v>
      </c>
      <c r="DA38" s="8">
        <f t="shared" si="40"/>
        <v>1027697</v>
      </c>
      <c r="DB38" s="8">
        <f t="shared" si="40"/>
        <v>1219819</v>
      </c>
      <c r="DC38" s="8">
        <f t="shared" si="40"/>
        <v>1219819</v>
      </c>
      <c r="DD38" s="8">
        <f t="shared" ref="DD38:DW38" si="41">DD144</f>
        <v>946186</v>
      </c>
      <c r="DE38" s="8">
        <f t="shared" si="41"/>
        <v>1089301</v>
      </c>
      <c r="DF38" s="8">
        <f t="shared" si="41"/>
        <v>1068781</v>
      </c>
      <c r="DG38" s="8">
        <f t="shared" si="41"/>
        <v>1275056</v>
      </c>
      <c r="DH38" s="8">
        <f t="shared" si="41"/>
        <v>1275056</v>
      </c>
      <c r="DI38" s="8">
        <f t="shared" si="41"/>
        <v>1207331</v>
      </c>
      <c r="DJ38" s="8">
        <f t="shared" si="41"/>
        <v>1338769</v>
      </c>
      <c r="DK38" s="8">
        <f t="shared" si="41"/>
        <v>1195534.1701844926</v>
      </c>
      <c r="DL38" s="8">
        <f t="shared" si="41"/>
        <v>1468157.853834627</v>
      </c>
      <c r="DM38" s="8">
        <f t="shared" si="41"/>
        <v>1468157.853834627</v>
      </c>
      <c r="DN38" s="8">
        <f t="shared" si="41"/>
        <v>1149208.2340071262</v>
      </c>
      <c r="DO38" s="8">
        <f t="shared" si="41"/>
        <v>1370589.6617469536</v>
      </c>
      <c r="DP38" s="8">
        <f t="shared" si="41"/>
        <v>1212466.7825568563</v>
      </c>
      <c r="DQ38" s="8">
        <f t="shared" si="41"/>
        <v>1505344.8178929787</v>
      </c>
      <c r="DR38" s="8">
        <f t="shared" si="41"/>
        <v>1505344.8178929787</v>
      </c>
      <c r="DS38" s="8">
        <f t="shared" si="41"/>
        <v>1144031.1153467631</v>
      </c>
      <c r="DT38" s="8">
        <f t="shared" si="41"/>
        <v>1382470.977410458</v>
      </c>
      <c r="DU38" s="8">
        <f t="shared" si="41"/>
        <v>1212977.0176131208</v>
      </c>
      <c r="DV38" s="8">
        <f t="shared" si="41"/>
        <v>1525200.2416895616</v>
      </c>
      <c r="DW38" s="8">
        <f t="shared" si="41"/>
        <v>1525200.2416895616</v>
      </c>
    </row>
    <row r="39" spans="1:127" s="8" customFormat="1">
      <c r="A39" s="21"/>
      <c r="C39" s="21" t="s">
        <v>13</v>
      </c>
      <c r="E39" s="8" t="s">
        <v>1326</v>
      </c>
      <c r="I39" s="35"/>
      <c r="AZ39" s="8">
        <f t="shared" ref="AZ39:CE39" si="42">AZ145+AZ146</f>
        <v>150304</v>
      </c>
      <c r="BA39" s="8">
        <f t="shared" si="42"/>
        <v>288794</v>
      </c>
      <c r="BB39" s="8">
        <f t="shared" si="42"/>
        <v>276785</v>
      </c>
      <c r="BC39" s="8">
        <f t="shared" si="42"/>
        <v>273599</v>
      </c>
      <c r="BD39" s="8">
        <f t="shared" si="42"/>
        <v>193875</v>
      </c>
      <c r="BE39" s="8">
        <f t="shared" si="42"/>
        <v>193875</v>
      </c>
      <c r="BF39" s="8">
        <f t="shared" si="42"/>
        <v>149767</v>
      </c>
      <c r="BG39" s="8">
        <f t="shared" si="42"/>
        <v>149704</v>
      </c>
      <c r="BH39" s="8">
        <f t="shared" si="42"/>
        <v>149708</v>
      </c>
      <c r="BI39" s="8">
        <f t="shared" si="42"/>
        <v>131107</v>
      </c>
      <c r="BJ39" s="8">
        <f t="shared" si="42"/>
        <v>131107</v>
      </c>
      <c r="BK39" s="8">
        <f t="shared" si="42"/>
        <v>59436</v>
      </c>
      <c r="BL39" s="8">
        <f t="shared" si="42"/>
        <v>58647</v>
      </c>
      <c r="BM39" s="8">
        <f t="shared" si="42"/>
        <v>107723</v>
      </c>
      <c r="BN39" s="8">
        <f t="shared" si="42"/>
        <v>77374</v>
      </c>
      <c r="BO39" s="8">
        <f t="shared" si="42"/>
        <v>77374</v>
      </c>
      <c r="BP39" s="8">
        <f t="shared" si="42"/>
        <v>64392</v>
      </c>
      <c r="BQ39" s="8">
        <f t="shared" si="42"/>
        <v>64200</v>
      </c>
      <c r="BR39" s="8">
        <f t="shared" si="42"/>
        <v>76898</v>
      </c>
      <c r="BS39" s="8">
        <f t="shared" si="42"/>
        <v>29000</v>
      </c>
      <c r="BT39" s="8">
        <f t="shared" si="42"/>
        <v>29000</v>
      </c>
      <c r="BU39" s="8">
        <f t="shared" si="42"/>
        <v>151962</v>
      </c>
      <c r="BV39" s="8">
        <f t="shared" si="42"/>
        <v>14000</v>
      </c>
      <c r="BW39" s="8">
        <f t="shared" si="42"/>
        <v>14098</v>
      </c>
      <c r="BX39" s="8">
        <f t="shared" si="42"/>
        <v>180794</v>
      </c>
      <c r="BY39" s="8">
        <f t="shared" si="42"/>
        <v>180794</v>
      </c>
      <c r="BZ39" s="8">
        <f t="shared" si="42"/>
        <v>186782</v>
      </c>
      <c r="CA39" s="8">
        <f t="shared" si="42"/>
        <v>285439</v>
      </c>
      <c r="CB39" s="8">
        <f t="shared" si="42"/>
        <v>353969</v>
      </c>
      <c r="CC39" s="8">
        <f t="shared" si="42"/>
        <v>173378</v>
      </c>
      <c r="CD39" s="8">
        <f t="shared" si="42"/>
        <v>173378</v>
      </c>
      <c r="CE39" s="8">
        <f t="shared" si="42"/>
        <v>182626</v>
      </c>
      <c r="CF39" s="8">
        <f t="shared" ref="CF39:DC39" si="43">CF145+CF146</f>
        <v>84264</v>
      </c>
      <c r="CG39" s="8">
        <f t="shared" si="43"/>
        <v>16249</v>
      </c>
      <c r="CH39" s="8">
        <f t="shared" si="43"/>
        <v>76161</v>
      </c>
      <c r="CI39" s="8">
        <f t="shared" si="43"/>
        <v>76161</v>
      </c>
      <c r="CJ39" s="8">
        <f t="shared" si="43"/>
        <v>62190</v>
      </c>
      <c r="CK39" s="8">
        <f t="shared" si="43"/>
        <v>70386</v>
      </c>
      <c r="CL39" s="8">
        <f t="shared" si="43"/>
        <v>145932</v>
      </c>
      <c r="CM39" s="8">
        <f t="shared" si="43"/>
        <v>82744</v>
      </c>
      <c r="CN39" s="8">
        <f t="shared" si="43"/>
        <v>82744</v>
      </c>
      <c r="CO39" s="8">
        <f t="shared" si="43"/>
        <v>75395</v>
      </c>
      <c r="CP39" s="8">
        <f t="shared" si="43"/>
        <v>71903</v>
      </c>
      <c r="CQ39" s="8">
        <f t="shared" si="43"/>
        <v>2252</v>
      </c>
      <c r="CR39" s="8">
        <f t="shared" si="43"/>
        <v>9743</v>
      </c>
      <c r="CS39" s="8">
        <f t="shared" si="43"/>
        <v>9743</v>
      </c>
      <c r="CT39" s="8">
        <f t="shared" si="43"/>
        <v>9916</v>
      </c>
      <c r="CU39" s="8">
        <f t="shared" si="43"/>
        <v>7974</v>
      </c>
      <c r="CV39" s="8">
        <f t="shared" si="43"/>
        <v>106589</v>
      </c>
      <c r="CW39" s="8">
        <f t="shared" si="43"/>
        <v>2251</v>
      </c>
      <c r="CX39" s="8">
        <f t="shared" si="43"/>
        <v>2251</v>
      </c>
      <c r="CY39" s="8">
        <f t="shared" si="43"/>
        <v>95722</v>
      </c>
      <c r="CZ39" s="8">
        <f t="shared" si="43"/>
        <v>3342</v>
      </c>
      <c r="DA39" s="8">
        <f t="shared" si="43"/>
        <v>3191</v>
      </c>
      <c r="DB39" s="8">
        <f t="shared" si="43"/>
        <v>1964</v>
      </c>
      <c r="DC39" s="8">
        <f t="shared" si="43"/>
        <v>1964</v>
      </c>
      <c r="DD39" s="8">
        <f t="shared" ref="DD39:DW39" si="44">DD145+DD146</f>
        <v>1955</v>
      </c>
      <c r="DE39" s="8">
        <f t="shared" si="44"/>
        <v>2370</v>
      </c>
      <c r="DF39" s="8">
        <f t="shared" si="44"/>
        <v>2070</v>
      </c>
      <c r="DG39" s="8">
        <f t="shared" si="44"/>
        <v>61840</v>
      </c>
      <c r="DH39" s="8">
        <f t="shared" si="44"/>
        <v>61840</v>
      </c>
      <c r="DI39" s="8">
        <f t="shared" si="44"/>
        <v>141859</v>
      </c>
      <c r="DJ39" s="8">
        <f t="shared" si="44"/>
        <v>171728</v>
      </c>
      <c r="DK39" s="8">
        <f t="shared" si="44"/>
        <v>171728</v>
      </c>
      <c r="DL39" s="8">
        <f t="shared" si="44"/>
        <v>171728</v>
      </c>
      <c r="DM39" s="8">
        <f t="shared" si="44"/>
        <v>171728</v>
      </c>
      <c r="DN39" s="8">
        <f t="shared" si="44"/>
        <v>171728</v>
      </c>
      <c r="DO39" s="8">
        <f t="shared" si="44"/>
        <v>171728</v>
      </c>
      <c r="DP39" s="8">
        <f t="shared" si="44"/>
        <v>171728</v>
      </c>
      <c r="DQ39" s="8">
        <f t="shared" si="44"/>
        <v>171728</v>
      </c>
      <c r="DR39" s="8">
        <f t="shared" si="44"/>
        <v>171728</v>
      </c>
      <c r="DS39" s="8">
        <f t="shared" si="44"/>
        <v>171728</v>
      </c>
      <c r="DT39" s="8">
        <f t="shared" si="44"/>
        <v>171728</v>
      </c>
      <c r="DU39" s="8">
        <f t="shared" si="44"/>
        <v>171728</v>
      </c>
      <c r="DV39" s="8">
        <f t="shared" si="44"/>
        <v>171728</v>
      </c>
      <c r="DW39" s="8">
        <f t="shared" si="44"/>
        <v>171728</v>
      </c>
    </row>
    <row r="40" spans="1:127" s="8" customFormat="1">
      <c r="A40" s="21"/>
      <c r="C40" s="21" t="s">
        <v>14</v>
      </c>
      <c r="E40" s="8" t="s">
        <v>1327</v>
      </c>
      <c r="I40" s="35"/>
      <c r="AZ40" s="8">
        <f t="shared" ref="AZ40:CE40" si="45">AZ147</f>
        <v>706088</v>
      </c>
      <c r="BA40" s="8">
        <f t="shared" si="45"/>
        <v>651060</v>
      </c>
      <c r="BB40" s="8">
        <f t="shared" si="45"/>
        <v>559318</v>
      </c>
      <c r="BC40" s="8">
        <f t="shared" si="45"/>
        <v>751242</v>
      </c>
      <c r="BD40" s="8">
        <f t="shared" si="45"/>
        <v>808136</v>
      </c>
      <c r="BE40" s="8">
        <f t="shared" si="45"/>
        <v>808136</v>
      </c>
      <c r="BF40" s="8">
        <f t="shared" si="45"/>
        <v>715526</v>
      </c>
      <c r="BG40" s="8">
        <f t="shared" si="45"/>
        <v>567741</v>
      </c>
      <c r="BH40" s="8">
        <f t="shared" si="45"/>
        <v>706560</v>
      </c>
      <c r="BI40" s="8">
        <f t="shared" si="45"/>
        <v>761108</v>
      </c>
      <c r="BJ40" s="8">
        <f t="shared" si="45"/>
        <v>761108</v>
      </c>
      <c r="BK40" s="8">
        <f t="shared" si="45"/>
        <v>716746</v>
      </c>
      <c r="BL40" s="8">
        <f t="shared" si="45"/>
        <v>518492</v>
      </c>
      <c r="BM40" s="8">
        <f t="shared" si="45"/>
        <v>664915</v>
      </c>
      <c r="BN40" s="8">
        <f t="shared" si="45"/>
        <v>717453</v>
      </c>
      <c r="BO40" s="8">
        <f t="shared" si="45"/>
        <v>717453</v>
      </c>
      <c r="BP40" s="8">
        <f t="shared" si="45"/>
        <v>631726</v>
      </c>
      <c r="BQ40" s="8">
        <f t="shared" si="45"/>
        <v>457873</v>
      </c>
      <c r="BR40" s="8">
        <f t="shared" si="45"/>
        <v>613221</v>
      </c>
      <c r="BS40" s="8">
        <f t="shared" si="45"/>
        <v>668525</v>
      </c>
      <c r="BT40" s="8">
        <f t="shared" si="45"/>
        <v>668525</v>
      </c>
      <c r="BU40" s="8">
        <f t="shared" si="45"/>
        <v>617969</v>
      </c>
      <c r="BV40" s="8">
        <f t="shared" si="45"/>
        <v>475995</v>
      </c>
      <c r="BW40" s="8">
        <f t="shared" si="45"/>
        <v>554462</v>
      </c>
      <c r="BX40" s="8">
        <f t="shared" si="45"/>
        <v>632437</v>
      </c>
      <c r="BY40" s="8">
        <f t="shared" si="45"/>
        <v>632437</v>
      </c>
      <c r="BZ40" s="8">
        <f t="shared" si="45"/>
        <v>556175</v>
      </c>
      <c r="CA40" s="8">
        <f t="shared" si="45"/>
        <v>513925</v>
      </c>
      <c r="CB40" s="8">
        <f t="shared" si="45"/>
        <v>584451</v>
      </c>
      <c r="CC40" s="8">
        <f t="shared" si="45"/>
        <v>609337</v>
      </c>
      <c r="CD40" s="8">
        <f t="shared" si="45"/>
        <v>609337</v>
      </c>
      <c r="CE40" s="8">
        <f t="shared" si="45"/>
        <v>530469</v>
      </c>
      <c r="CF40" s="8">
        <f t="shared" ref="CF40:DC40" si="46">CF147</f>
        <v>522902</v>
      </c>
      <c r="CG40" s="8">
        <f t="shared" si="46"/>
        <v>631785</v>
      </c>
      <c r="CH40" s="8">
        <f t="shared" si="46"/>
        <v>738783</v>
      </c>
      <c r="CI40" s="8">
        <f t="shared" si="46"/>
        <v>738783</v>
      </c>
      <c r="CJ40" s="8">
        <f t="shared" si="46"/>
        <v>576201</v>
      </c>
      <c r="CK40" s="8">
        <f t="shared" si="46"/>
        <v>629101</v>
      </c>
      <c r="CL40" s="8">
        <f t="shared" si="46"/>
        <v>711323</v>
      </c>
      <c r="CM40" s="8">
        <f t="shared" si="46"/>
        <v>705724</v>
      </c>
      <c r="CN40" s="8">
        <f t="shared" si="46"/>
        <v>705724</v>
      </c>
      <c r="CO40" s="8">
        <f t="shared" si="46"/>
        <v>647264</v>
      </c>
      <c r="CP40" s="8">
        <f t="shared" si="46"/>
        <v>594744</v>
      </c>
      <c r="CQ40" s="8">
        <f t="shared" si="46"/>
        <v>630208</v>
      </c>
      <c r="CR40" s="8">
        <f t="shared" si="46"/>
        <v>798315</v>
      </c>
      <c r="CS40" s="8">
        <f t="shared" si="46"/>
        <v>798315</v>
      </c>
      <c r="CT40" s="8">
        <f t="shared" si="46"/>
        <v>661153</v>
      </c>
      <c r="CU40" s="8">
        <f t="shared" si="46"/>
        <v>605415</v>
      </c>
      <c r="CV40" s="8">
        <f t="shared" si="46"/>
        <v>712780</v>
      </c>
      <c r="CW40" s="8">
        <f t="shared" si="46"/>
        <v>811799</v>
      </c>
      <c r="CX40" s="8">
        <f t="shared" si="46"/>
        <v>811799</v>
      </c>
      <c r="CY40" s="8">
        <f t="shared" si="46"/>
        <v>617808</v>
      </c>
      <c r="CZ40" s="8">
        <f t="shared" si="46"/>
        <v>641114</v>
      </c>
      <c r="DA40" s="8">
        <f t="shared" si="46"/>
        <v>662619</v>
      </c>
      <c r="DB40" s="8">
        <f t="shared" si="46"/>
        <v>793084</v>
      </c>
      <c r="DC40" s="8">
        <f t="shared" si="46"/>
        <v>793084</v>
      </c>
      <c r="DD40" s="8">
        <f t="shared" ref="DD40:DW40" si="47">DD147</f>
        <v>600810</v>
      </c>
      <c r="DE40" s="8">
        <f t="shared" si="47"/>
        <v>686591</v>
      </c>
      <c r="DF40" s="8">
        <f t="shared" si="47"/>
        <v>720342</v>
      </c>
      <c r="DG40" s="8">
        <f t="shared" si="47"/>
        <v>853538</v>
      </c>
      <c r="DH40" s="8">
        <f t="shared" si="47"/>
        <v>853538</v>
      </c>
      <c r="DI40" s="8">
        <f t="shared" si="47"/>
        <v>698444</v>
      </c>
      <c r="DJ40" s="8">
        <f t="shared" si="47"/>
        <v>708589</v>
      </c>
      <c r="DK40" s="8">
        <f t="shared" si="47"/>
        <v>755312.29680775339</v>
      </c>
      <c r="DL40" s="8">
        <f t="shared" si="47"/>
        <v>847867.33029075607</v>
      </c>
      <c r="DM40" s="8">
        <f t="shared" si="47"/>
        <v>847867.33029075607</v>
      </c>
      <c r="DN40" s="8">
        <f t="shared" si="47"/>
        <v>705462.57869590621</v>
      </c>
      <c r="DO40" s="8">
        <f t="shared" si="47"/>
        <v>731415.58698312542</v>
      </c>
      <c r="DP40" s="8">
        <f t="shared" si="47"/>
        <v>773278.13955211907</v>
      </c>
      <c r="DQ40" s="8">
        <f t="shared" si="47"/>
        <v>868642.84823878179</v>
      </c>
      <c r="DR40" s="8">
        <f t="shared" si="47"/>
        <v>868642.84823878179</v>
      </c>
      <c r="DS40" s="8">
        <f t="shared" si="47"/>
        <v>700780.49793761212</v>
      </c>
      <c r="DT40" s="8">
        <f t="shared" si="47"/>
        <v>725783.94156605832</v>
      </c>
      <c r="DU40" s="8">
        <f t="shared" si="47"/>
        <v>774231.00149013067</v>
      </c>
      <c r="DV40" s="8">
        <f t="shared" si="47"/>
        <v>870593.11900237284</v>
      </c>
      <c r="DW40" s="8">
        <f t="shared" si="47"/>
        <v>870593.11900237284</v>
      </c>
    </row>
    <row r="41" spans="1:127" s="8" customFormat="1">
      <c r="A41" s="21"/>
      <c r="C41" s="21" t="s">
        <v>15</v>
      </c>
      <c r="E41" s="8" t="s">
        <v>1080</v>
      </c>
      <c r="I41" s="35"/>
      <c r="AZ41" s="8">
        <f>AZ38-AZ39-AZ40</f>
        <v>237705</v>
      </c>
      <c r="BA41" s="8">
        <f t="shared" ref="BA41:CM41" si="48">BA38-BA39-BA40</f>
        <v>260294</v>
      </c>
      <c r="BB41" s="8">
        <f t="shared" si="48"/>
        <v>344980</v>
      </c>
      <c r="BC41" s="8">
        <f t="shared" si="48"/>
        <v>303714</v>
      </c>
      <c r="BD41" s="8">
        <f t="shared" si="48"/>
        <v>366288</v>
      </c>
      <c r="BE41" s="8">
        <f t="shared" si="48"/>
        <v>366288</v>
      </c>
      <c r="BF41" s="8">
        <f t="shared" si="48"/>
        <v>240443</v>
      </c>
      <c r="BG41" s="8">
        <f t="shared" si="48"/>
        <v>296326</v>
      </c>
      <c r="BH41" s="8">
        <f t="shared" si="48"/>
        <v>205921</v>
      </c>
      <c r="BI41" s="8">
        <f t="shared" si="48"/>
        <v>270710</v>
      </c>
      <c r="BJ41" s="8">
        <f t="shared" si="48"/>
        <v>270710</v>
      </c>
      <c r="BK41" s="8">
        <f t="shared" si="48"/>
        <v>249359</v>
      </c>
      <c r="BL41" s="8">
        <f t="shared" si="48"/>
        <v>339290</v>
      </c>
      <c r="BM41" s="8">
        <f t="shared" si="48"/>
        <v>321549</v>
      </c>
      <c r="BN41" s="8">
        <f t="shared" si="48"/>
        <v>439488</v>
      </c>
      <c r="BO41" s="8">
        <f t="shared" si="48"/>
        <v>439488</v>
      </c>
      <c r="BP41" s="8">
        <f t="shared" si="48"/>
        <v>328862</v>
      </c>
      <c r="BQ41" s="8">
        <f t="shared" si="48"/>
        <v>408862</v>
      </c>
      <c r="BR41" s="8">
        <f t="shared" si="48"/>
        <v>389102</v>
      </c>
      <c r="BS41" s="8">
        <f t="shared" si="48"/>
        <v>450910</v>
      </c>
      <c r="BT41" s="8">
        <f t="shared" si="48"/>
        <v>450910</v>
      </c>
      <c r="BU41" s="8">
        <f t="shared" si="48"/>
        <v>302017</v>
      </c>
      <c r="BV41" s="8">
        <f t="shared" si="48"/>
        <v>412253</v>
      </c>
      <c r="BW41" s="8">
        <f t="shared" si="48"/>
        <v>278636</v>
      </c>
      <c r="BX41" s="8">
        <f t="shared" si="48"/>
        <v>374931</v>
      </c>
      <c r="BY41" s="8">
        <f t="shared" si="48"/>
        <v>374931</v>
      </c>
      <c r="BZ41" s="8">
        <f t="shared" si="48"/>
        <v>297464</v>
      </c>
      <c r="CA41" s="8">
        <f t="shared" si="48"/>
        <v>371103</v>
      </c>
      <c r="CB41" s="8">
        <f t="shared" si="48"/>
        <v>282053</v>
      </c>
      <c r="CC41" s="8">
        <f t="shared" si="48"/>
        <v>340453</v>
      </c>
      <c r="CD41" s="8">
        <f t="shared" si="48"/>
        <v>340453</v>
      </c>
      <c r="CE41" s="8">
        <f t="shared" si="48"/>
        <v>293530</v>
      </c>
      <c r="CF41" s="8">
        <f t="shared" si="48"/>
        <v>377178</v>
      </c>
      <c r="CG41" s="8">
        <f t="shared" si="48"/>
        <v>272524</v>
      </c>
      <c r="CH41" s="8">
        <f t="shared" si="48"/>
        <v>339059</v>
      </c>
      <c r="CI41" s="8">
        <f t="shared" si="48"/>
        <v>339059</v>
      </c>
      <c r="CJ41" s="8">
        <f t="shared" si="48"/>
        <v>269247</v>
      </c>
      <c r="CK41" s="8">
        <f t="shared" si="48"/>
        <v>356342</v>
      </c>
      <c r="CL41" s="8">
        <f t="shared" si="48"/>
        <v>256075</v>
      </c>
      <c r="CM41" s="8">
        <f t="shared" si="48"/>
        <v>342392</v>
      </c>
      <c r="CN41" s="8">
        <f t="shared" ref="CN41:DC41" si="49">CN38-CN39-CN40</f>
        <v>342392</v>
      </c>
      <c r="CO41" s="8">
        <f t="shared" si="49"/>
        <v>290216</v>
      </c>
      <c r="CP41" s="8">
        <f t="shared" si="49"/>
        <v>381189</v>
      </c>
      <c r="CQ41" s="8">
        <f t="shared" si="49"/>
        <v>328939</v>
      </c>
      <c r="CR41" s="8">
        <f t="shared" si="49"/>
        <v>397928</v>
      </c>
      <c r="CS41" s="8">
        <f t="shared" si="49"/>
        <v>397928</v>
      </c>
      <c r="CT41" s="8">
        <f t="shared" si="49"/>
        <v>281246</v>
      </c>
      <c r="CU41" s="8">
        <f t="shared" si="49"/>
        <v>338991</v>
      </c>
      <c r="CV41" s="8">
        <f t="shared" si="49"/>
        <v>270549</v>
      </c>
      <c r="CW41" s="8">
        <f t="shared" si="49"/>
        <v>300252</v>
      </c>
      <c r="CX41" s="8">
        <f t="shared" si="49"/>
        <v>300252</v>
      </c>
      <c r="CY41" s="8">
        <f t="shared" si="49"/>
        <v>309337</v>
      </c>
      <c r="CZ41" s="8">
        <f t="shared" si="49"/>
        <v>389513</v>
      </c>
      <c r="DA41" s="8">
        <f t="shared" si="49"/>
        <v>361887</v>
      </c>
      <c r="DB41" s="8">
        <f t="shared" si="49"/>
        <v>424771</v>
      </c>
      <c r="DC41" s="8">
        <f t="shared" si="49"/>
        <v>424771</v>
      </c>
      <c r="DD41" s="8">
        <f t="shared" ref="DD41:DW41" si="50">DD38-DD39-DD40</f>
        <v>343421</v>
      </c>
      <c r="DE41" s="8">
        <f t="shared" si="50"/>
        <v>400340</v>
      </c>
      <c r="DF41" s="8">
        <f t="shared" si="50"/>
        <v>346369</v>
      </c>
      <c r="DG41" s="8">
        <f t="shared" si="50"/>
        <v>359678</v>
      </c>
      <c r="DH41" s="8">
        <f t="shared" si="50"/>
        <v>359678</v>
      </c>
      <c r="DI41" s="8">
        <f t="shared" si="50"/>
        <v>367028</v>
      </c>
      <c r="DJ41" s="8">
        <f t="shared" si="50"/>
        <v>458452</v>
      </c>
      <c r="DK41" s="8">
        <f t="shared" si="50"/>
        <v>268493.87337673921</v>
      </c>
      <c r="DL41" s="8">
        <f t="shared" si="50"/>
        <v>448562.52354387089</v>
      </c>
      <c r="DM41" s="8">
        <f t="shared" si="50"/>
        <v>448562.52354387089</v>
      </c>
      <c r="DN41" s="8">
        <f t="shared" si="50"/>
        <v>272017.65531121998</v>
      </c>
      <c r="DO41" s="8">
        <f t="shared" si="50"/>
        <v>467446.07476382819</v>
      </c>
      <c r="DP41" s="8">
        <f t="shared" si="50"/>
        <v>267460.64300473721</v>
      </c>
      <c r="DQ41" s="8">
        <f t="shared" si="50"/>
        <v>464973.96965419687</v>
      </c>
      <c r="DR41" s="8">
        <f t="shared" si="50"/>
        <v>464973.96965419687</v>
      </c>
      <c r="DS41" s="8">
        <f t="shared" si="50"/>
        <v>271522.61740915093</v>
      </c>
      <c r="DT41" s="8">
        <f t="shared" si="50"/>
        <v>484959.03584439971</v>
      </c>
      <c r="DU41" s="8">
        <f t="shared" si="50"/>
        <v>267018.01612299017</v>
      </c>
      <c r="DV41" s="8">
        <f t="shared" si="50"/>
        <v>482879.12268718879</v>
      </c>
      <c r="DW41" s="8">
        <f t="shared" si="50"/>
        <v>482879.12268718879</v>
      </c>
    </row>
    <row r="42" spans="1:127" s="8" customFormat="1">
      <c r="A42" s="21"/>
      <c r="C42" s="21"/>
      <c r="I42" s="35"/>
    </row>
    <row r="43" spans="1:127" s="8" customFormat="1">
      <c r="A43" s="21"/>
      <c r="B43" s="21" t="s">
        <v>16</v>
      </c>
      <c r="C43" s="21"/>
      <c r="I43" s="35"/>
      <c r="AZ43" s="8">
        <f t="shared" ref="AZ43:CE43" si="51">AZ156</f>
        <v>1134371</v>
      </c>
      <c r="BA43" s="8">
        <f t="shared" si="51"/>
        <v>982000</v>
      </c>
      <c r="BB43" s="8">
        <f t="shared" si="51"/>
        <v>990054</v>
      </c>
      <c r="BC43" s="8">
        <f t="shared" si="51"/>
        <v>998533</v>
      </c>
      <c r="BD43" s="8">
        <f t="shared" si="51"/>
        <v>943821</v>
      </c>
      <c r="BE43" s="8">
        <f t="shared" si="51"/>
        <v>943821</v>
      </c>
      <c r="BF43" s="8">
        <f t="shared" si="51"/>
        <v>849862</v>
      </c>
      <c r="BG43" s="8">
        <f t="shared" si="51"/>
        <v>859216</v>
      </c>
      <c r="BH43" s="8">
        <f t="shared" si="51"/>
        <v>861399</v>
      </c>
      <c r="BI43" s="8">
        <f t="shared" si="51"/>
        <v>790823</v>
      </c>
      <c r="BJ43" s="8">
        <f t="shared" si="51"/>
        <v>790823</v>
      </c>
      <c r="BK43" s="8">
        <f t="shared" si="51"/>
        <v>771481</v>
      </c>
      <c r="BL43" s="8">
        <f t="shared" si="51"/>
        <v>783826</v>
      </c>
      <c r="BM43" s="8">
        <f t="shared" si="51"/>
        <v>725681</v>
      </c>
      <c r="BN43" s="8">
        <f t="shared" si="51"/>
        <v>698735</v>
      </c>
      <c r="BO43" s="8">
        <f t="shared" si="51"/>
        <v>698735</v>
      </c>
      <c r="BP43" s="8">
        <f t="shared" si="51"/>
        <v>777849</v>
      </c>
      <c r="BQ43" s="8">
        <f t="shared" si="51"/>
        <v>795393</v>
      </c>
      <c r="BR43" s="8">
        <f t="shared" si="51"/>
        <v>925805</v>
      </c>
      <c r="BS43" s="8">
        <f t="shared" si="51"/>
        <v>996477</v>
      </c>
      <c r="BT43" s="8">
        <f t="shared" si="51"/>
        <v>996477</v>
      </c>
      <c r="BU43" s="8">
        <f t="shared" si="51"/>
        <v>1013256</v>
      </c>
      <c r="BV43" s="8">
        <f t="shared" si="51"/>
        <v>1041173</v>
      </c>
      <c r="BW43" s="8">
        <f t="shared" si="51"/>
        <v>1093088</v>
      </c>
      <c r="BX43" s="8">
        <f t="shared" si="51"/>
        <v>906167</v>
      </c>
      <c r="BY43" s="8">
        <f t="shared" si="51"/>
        <v>906167</v>
      </c>
      <c r="BZ43" s="8">
        <f t="shared" si="51"/>
        <v>916687</v>
      </c>
      <c r="CA43" s="8">
        <f t="shared" si="51"/>
        <v>818658</v>
      </c>
      <c r="CB43" s="8">
        <f t="shared" si="51"/>
        <v>762898</v>
      </c>
      <c r="CC43" s="8">
        <f t="shared" si="51"/>
        <v>790831</v>
      </c>
      <c r="CD43" s="8">
        <f t="shared" si="51"/>
        <v>790831</v>
      </c>
      <c r="CE43" s="8">
        <f t="shared" si="51"/>
        <v>759412</v>
      </c>
      <c r="CF43" s="8">
        <f t="shared" ref="CF43:DC43" si="52">CF156</f>
        <v>751463</v>
      </c>
      <c r="CG43" s="8">
        <f t="shared" si="52"/>
        <v>743056</v>
      </c>
      <c r="CH43" s="8">
        <f t="shared" si="52"/>
        <v>685308</v>
      </c>
      <c r="CI43" s="8">
        <f t="shared" si="52"/>
        <v>685308</v>
      </c>
      <c r="CJ43" s="8">
        <f t="shared" si="52"/>
        <v>663552</v>
      </c>
      <c r="CK43" s="8">
        <f t="shared" si="52"/>
        <v>659839</v>
      </c>
      <c r="CL43" s="8">
        <f t="shared" si="52"/>
        <v>590740</v>
      </c>
      <c r="CM43" s="8">
        <f t="shared" si="52"/>
        <v>628300</v>
      </c>
      <c r="CN43" s="8">
        <f t="shared" si="52"/>
        <v>628300</v>
      </c>
      <c r="CO43" s="8">
        <f t="shared" si="52"/>
        <v>611979</v>
      </c>
      <c r="CP43" s="8">
        <f t="shared" si="52"/>
        <v>620916</v>
      </c>
      <c r="CQ43" s="8">
        <f t="shared" si="52"/>
        <v>655476</v>
      </c>
      <c r="CR43" s="8">
        <f t="shared" si="52"/>
        <v>608531</v>
      </c>
      <c r="CS43" s="8">
        <f t="shared" si="52"/>
        <v>608531</v>
      </c>
      <c r="CT43" s="8">
        <f t="shared" si="52"/>
        <v>608320</v>
      </c>
      <c r="CU43" s="8">
        <f t="shared" si="52"/>
        <v>606361</v>
      </c>
      <c r="CV43" s="8">
        <f t="shared" si="52"/>
        <v>610668</v>
      </c>
      <c r="CW43" s="8">
        <f t="shared" si="52"/>
        <v>613833</v>
      </c>
      <c r="CX43" s="8">
        <f t="shared" si="52"/>
        <v>613833</v>
      </c>
      <c r="CY43" s="8">
        <f t="shared" si="52"/>
        <v>606051</v>
      </c>
      <c r="CZ43" s="8">
        <f t="shared" si="52"/>
        <v>613216</v>
      </c>
      <c r="DA43" s="8">
        <f t="shared" si="52"/>
        <v>609209</v>
      </c>
      <c r="DB43" s="8">
        <f t="shared" si="52"/>
        <v>634969</v>
      </c>
      <c r="DC43" s="8">
        <f t="shared" si="52"/>
        <v>634969</v>
      </c>
      <c r="DD43" s="8">
        <f t="shared" ref="DD43:DW43" si="53">DD156</f>
        <v>631538</v>
      </c>
      <c r="DE43" s="8">
        <f t="shared" si="53"/>
        <v>635550</v>
      </c>
      <c r="DF43" s="8">
        <f t="shared" si="53"/>
        <v>639650</v>
      </c>
      <c r="DG43" s="8">
        <f t="shared" si="53"/>
        <v>593930</v>
      </c>
      <c r="DH43" s="8">
        <f t="shared" si="53"/>
        <v>593930</v>
      </c>
      <c r="DI43" s="8">
        <f t="shared" si="53"/>
        <v>510744</v>
      </c>
      <c r="DJ43" s="8">
        <f t="shared" si="53"/>
        <v>488331</v>
      </c>
      <c r="DK43" s="8">
        <f t="shared" si="53"/>
        <v>493059.84997326095</v>
      </c>
      <c r="DL43" s="8">
        <f t="shared" si="53"/>
        <v>492220.47645613021</v>
      </c>
      <c r="DM43" s="8">
        <f t="shared" si="53"/>
        <v>492220.47645613021</v>
      </c>
      <c r="DN43" s="8">
        <f t="shared" si="53"/>
        <v>489536.06803878071</v>
      </c>
      <c r="DO43" s="8">
        <f t="shared" si="53"/>
        <v>491259.85290117178</v>
      </c>
      <c r="DP43" s="8">
        <f t="shared" si="53"/>
        <v>494093.08034526347</v>
      </c>
      <c r="DQ43" s="8">
        <f t="shared" si="53"/>
        <v>493731.95801080414</v>
      </c>
      <c r="DR43" s="8">
        <f t="shared" si="53"/>
        <v>493731.95801080414</v>
      </c>
      <c r="DS43" s="8">
        <f t="shared" si="53"/>
        <v>490031.10594084969</v>
      </c>
      <c r="DT43" s="8">
        <f t="shared" si="53"/>
        <v>491669.81948560197</v>
      </c>
      <c r="DU43" s="8">
        <f t="shared" si="53"/>
        <v>494535.70722701075</v>
      </c>
      <c r="DV43" s="8">
        <f t="shared" si="53"/>
        <v>493749.73264281196</v>
      </c>
      <c r="DW43" s="8">
        <f t="shared" si="53"/>
        <v>493749.73264281196</v>
      </c>
    </row>
    <row r="44" spans="1:127" s="8" customFormat="1">
      <c r="A44" s="21"/>
      <c r="C44" s="21" t="s">
        <v>182</v>
      </c>
      <c r="E44" s="8" t="s">
        <v>1328</v>
      </c>
      <c r="I44" s="35"/>
      <c r="AZ44" s="8">
        <f t="shared" ref="AZ44:CE44" si="54">AZ157</f>
        <v>798219</v>
      </c>
      <c r="BA44" s="8">
        <f t="shared" si="54"/>
        <v>657978</v>
      </c>
      <c r="BB44" s="8">
        <f t="shared" si="54"/>
        <v>655008</v>
      </c>
      <c r="BC44" s="8">
        <f t="shared" si="54"/>
        <v>655476</v>
      </c>
      <c r="BD44" s="8">
        <f t="shared" si="54"/>
        <v>598530</v>
      </c>
      <c r="BE44" s="8">
        <f t="shared" si="54"/>
        <v>598530</v>
      </c>
      <c r="BF44" s="8">
        <f t="shared" si="54"/>
        <v>500300</v>
      </c>
      <c r="BG44" s="8">
        <f t="shared" si="54"/>
        <v>504813</v>
      </c>
      <c r="BH44" s="8">
        <f t="shared" si="54"/>
        <v>504289</v>
      </c>
      <c r="BI44" s="8">
        <f t="shared" si="54"/>
        <v>471858</v>
      </c>
      <c r="BJ44" s="8">
        <f t="shared" si="54"/>
        <v>471858</v>
      </c>
      <c r="BK44" s="8">
        <f t="shared" si="54"/>
        <v>443253</v>
      </c>
      <c r="BL44" s="8">
        <f t="shared" si="54"/>
        <v>445460</v>
      </c>
      <c r="BM44" s="8">
        <f t="shared" si="54"/>
        <v>398482</v>
      </c>
      <c r="BN44" s="8">
        <f t="shared" si="54"/>
        <v>401090</v>
      </c>
      <c r="BO44" s="8">
        <f t="shared" si="54"/>
        <v>401090</v>
      </c>
      <c r="BP44" s="8">
        <f t="shared" si="54"/>
        <v>461460</v>
      </c>
      <c r="BQ44" s="8">
        <f t="shared" si="54"/>
        <v>462182</v>
      </c>
      <c r="BR44" s="8">
        <f t="shared" si="54"/>
        <v>564895</v>
      </c>
      <c r="BS44" s="8">
        <f t="shared" si="54"/>
        <v>610233</v>
      </c>
      <c r="BT44" s="8">
        <f t="shared" si="54"/>
        <v>610233</v>
      </c>
      <c r="BU44" s="8">
        <f t="shared" si="54"/>
        <v>610654</v>
      </c>
      <c r="BV44" s="8">
        <f t="shared" si="54"/>
        <v>610556</v>
      </c>
      <c r="BW44" s="8">
        <f t="shared" si="54"/>
        <v>610862</v>
      </c>
      <c r="BX44" s="8">
        <f t="shared" si="54"/>
        <v>429553</v>
      </c>
      <c r="BY44" s="8">
        <f t="shared" si="54"/>
        <v>429553</v>
      </c>
      <c r="BZ44" s="8">
        <f t="shared" si="54"/>
        <v>423239</v>
      </c>
      <c r="CA44" s="8">
        <f t="shared" si="54"/>
        <v>323911</v>
      </c>
      <c r="CB44" s="8">
        <f t="shared" si="54"/>
        <v>255037</v>
      </c>
      <c r="CC44" s="8">
        <f t="shared" si="54"/>
        <v>255000</v>
      </c>
      <c r="CD44" s="8">
        <f t="shared" si="54"/>
        <v>255000</v>
      </c>
      <c r="CE44" s="8">
        <f t="shared" si="54"/>
        <v>240000</v>
      </c>
      <c r="CF44" s="8">
        <f t="shared" ref="CF44:DC44" si="55">CF157</f>
        <v>240000</v>
      </c>
      <c r="CG44" s="8">
        <f t="shared" si="55"/>
        <v>240000</v>
      </c>
      <c r="CH44" s="8">
        <f t="shared" si="55"/>
        <v>180519</v>
      </c>
      <c r="CI44" s="8">
        <f t="shared" si="55"/>
        <v>180519</v>
      </c>
      <c r="CJ44" s="8">
        <f t="shared" si="55"/>
        <v>180523</v>
      </c>
      <c r="CK44" s="8">
        <f t="shared" si="55"/>
        <v>183586</v>
      </c>
      <c r="CL44" s="8">
        <f t="shared" si="55"/>
        <v>110220</v>
      </c>
      <c r="CM44" s="8">
        <f t="shared" si="55"/>
        <v>171022</v>
      </c>
      <c r="CN44" s="8">
        <f t="shared" si="55"/>
        <v>171022</v>
      </c>
      <c r="CO44" s="8">
        <f t="shared" si="55"/>
        <v>170958</v>
      </c>
      <c r="CP44" s="8">
        <f t="shared" si="55"/>
        <v>170808</v>
      </c>
      <c r="CQ44" s="8">
        <f t="shared" si="55"/>
        <v>220781</v>
      </c>
      <c r="CR44" s="8">
        <f t="shared" si="55"/>
        <v>220603</v>
      </c>
      <c r="CS44" s="8">
        <f t="shared" si="55"/>
        <v>220603</v>
      </c>
      <c r="CT44" s="8">
        <f t="shared" si="55"/>
        <v>220570</v>
      </c>
      <c r="CU44" s="8">
        <f t="shared" si="55"/>
        <v>220500</v>
      </c>
      <c r="CV44" s="8">
        <f t="shared" si="55"/>
        <v>220470</v>
      </c>
      <c r="CW44" s="8">
        <f t="shared" si="55"/>
        <v>220400</v>
      </c>
      <c r="CX44" s="8">
        <f t="shared" si="55"/>
        <v>220400</v>
      </c>
      <c r="CY44" s="8">
        <f t="shared" si="55"/>
        <v>220370</v>
      </c>
      <c r="CZ44" s="8">
        <f t="shared" si="55"/>
        <v>220300</v>
      </c>
      <c r="DA44" s="8">
        <f t="shared" si="55"/>
        <v>220270</v>
      </c>
      <c r="DB44" s="8">
        <f t="shared" si="55"/>
        <v>220200</v>
      </c>
      <c r="DC44" s="8">
        <f t="shared" si="55"/>
        <v>220200</v>
      </c>
      <c r="DD44" s="8">
        <f t="shared" ref="DD44:DW44" si="56">DD157</f>
        <v>220170</v>
      </c>
      <c r="DE44" s="8">
        <f t="shared" si="56"/>
        <v>220100</v>
      </c>
      <c r="DF44" s="8">
        <f t="shared" si="56"/>
        <v>220070</v>
      </c>
      <c r="DG44" s="8">
        <f t="shared" si="56"/>
        <v>160040</v>
      </c>
      <c r="DH44" s="8">
        <f t="shared" si="56"/>
        <v>160040</v>
      </c>
      <c r="DI44" s="8">
        <f t="shared" si="56"/>
        <v>80000</v>
      </c>
      <c r="DJ44" s="8">
        <f t="shared" si="56"/>
        <v>50000</v>
      </c>
      <c r="DK44" s="8">
        <f t="shared" si="56"/>
        <v>50000</v>
      </c>
      <c r="DL44" s="8">
        <f t="shared" si="56"/>
        <v>50000</v>
      </c>
      <c r="DM44" s="8">
        <f t="shared" si="56"/>
        <v>50000</v>
      </c>
      <c r="DN44" s="8">
        <f t="shared" si="56"/>
        <v>50000</v>
      </c>
      <c r="DO44" s="8">
        <f t="shared" si="56"/>
        <v>50000</v>
      </c>
      <c r="DP44" s="8">
        <f t="shared" si="56"/>
        <v>50000</v>
      </c>
      <c r="DQ44" s="8">
        <f t="shared" si="56"/>
        <v>50000</v>
      </c>
      <c r="DR44" s="8">
        <f t="shared" si="56"/>
        <v>50000</v>
      </c>
      <c r="DS44" s="8">
        <f t="shared" si="56"/>
        <v>50000</v>
      </c>
      <c r="DT44" s="8">
        <f t="shared" si="56"/>
        <v>50000</v>
      </c>
      <c r="DU44" s="8">
        <f t="shared" si="56"/>
        <v>50000</v>
      </c>
      <c r="DV44" s="8">
        <f t="shared" si="56"/>
        <v>50000</v>
      </c>
      <c r="DW44" s="8">
        <f t="shared" si="56"/>
        <v>50000</v>
      </c>
    </row>
    <row r="45" spans="1:127" s="8" customFormat="1">
      <c r="A45" s="21"/>
      <c r="C45" s="8" t="s">
        <v>183</v>
      </c>
      <c r="E45" s="8" t="s">
        <v>1329</v>
      </c>
      <c r="I45" s="35"/>
      <c r="AZ45" s="8">
        <f t="shared" ref="AZ45:CE45" si="57">AZ158</f>
        <v>0</v>
      </c>
      <c r="BA45" s="8">
        <f t="shared" si="57"/>
        <v>0</v>
      </c>
      <c r="BB45" s="8">
        <f t="shared" si="57"/>
        <v>0</v>
      </c>
      <c r="BC45" s="8">
        <f t="shared" si="57"/>
        <v>0</v>
      </c>
      <c r="BD45" s="8">
        <f t="shared" si="57"/>
        <v>0</v>
      </c>
      <c r="BE45" s="8">
        <f t="shared" si="57"/>
        <v>0</v>
      </c>
      <c r="BF45" s="8">
        <f t="shared" si="57"/>
        <v>0</v>
      </c>
      <c r="BG45" s="8">
        <f t="shared" si="57"/>
        <v>0</v>
      </c>
      <c r="BH45" s="8">
        <f t="shared" si="57"/>
        <v>0</v>
      </c>
      <c r="BI45" s="8">
        <f t="shared" si="57"/>
        <v>0</v>
      </c>
      <c r="BJ45" s="8">
        <f t="shared" si="57"/>
        <v>0</v>
      </c>
      <c r="BK45" s="8">
        <f t="shared" si="57"/>
        <v>0</v>
      </c>
      <c r="BL45" s="8">
        <f t="shared" si="57"/>
        <v>0</v>
      </c>
      <c r="BM45" s="8">
        <f t="shared" si="57"/>
        <v>0</v>
      </c>
      <c r="BN45" s="8">
        <f t="shared" si="57"/>
        <v>0</v>
      </c>
      <c r="BO45" s="8">
        <f t="shared" si="57"/>
        <v>0</v>
      </c>
      <c r="BP45" s="8">
        <f t="shared" si="57"/>
        <v>0</v>
      </c>
      <c r="BQ45" s="8">
        <f t="shared" si="57"/>
        <v>0</v>
      </c>
      <c r="BR45" s="8">
        <f t="shared" si="57"/>
        <v>0</v>
      </c>
      <c r="BS45" s="8">
        <f t="shared" si="57"/>
        <v>0</v>
      </c>
      <c r="BT45" s="8">
        <f t="shared" si="57"/>
        <v>0</v>
      </c>
      <c r="BU45" s="8">
        <f t="shared" si="57"/>
        <v>0</v>
      </c>
      <c r="BV45" s="8">
        <f t="shared" si="57"/>
        <v>0</v>
      </c>
      <c r="BW45" s="8">
        <f t="shared" si="57"/>
        <v>0</v>
      </c>
      <c r="BX45" s="8">
        <f t="shared" si="57"/>
        <v>151628</v>
      </c>
      <c r="BY45" s="8">
        <f t="shared" si="57"/>
        <v>151628</v>
      </c>
      <c r="BZ45" s="8">
        <f t="shared" si="57"/>
        <v>152257</v>
      </c>
      <c r="CA45" s="8">
        <f t="shared" si="57"/>
        <v>194172</v>
      </c>
      <c r="CB45" s="8">
        <f t="shared" si="57"/>
        <v>206502</v>
      </c>
      <c r="CC45" s="8">
        <f t="shared" si="57"/>
        <v>199587</v>
      </c>
      <c r="CD45" s="8">
        <f t="shared" si="57"/>
        <v>199587</v>
      </c>
      <c r="CE45" s="8">
        <f t="shared" si="57"/>
        <v>187416</v>
      </c>
      <c r="CF45" s="8">
        <f t="shared" ref="CF45:DC45" si="58">CF158</f>
        <v>183926</v>
      </c>
      <c r="CG45" s="8">
        <f t="shared" si="58"/>
        <v>177938</v>
      </c>
      <c r="CH45" s="8">
        <f t="shared" si="58"/>
        <v>173136</v>
      </c>
      <c r="CI45" s="8">
        <f t="shared" si="58"/>
        <v>173136</v>
      </c>
      <c r="CJ45" s="8">
        <f t="shared" si="58"/>
        <v>155457</v>
      </c>
      <c r="CK45" s="8">
        <f t="shared" si="58"/>
        <v>155064</v>
      </c>
      <c r="CL45" s="8">
        <f t="shared" si="58"/>
        <v>157739</v>
      </c>
      <c r="CM45" s="8">
        <f t="shared" si="58"/>
        <v>140855</v>
      </c>
      <c r="CN45" s="8">
        <f t="shared" si="58"/>
        <v>140855</v>
      </c>
      <c r="CO45" s="8">
        <f t="shared" si="58"/>
        <v>121590</v>
      </c>
      <c r="CP45" s="8">
        <f t="shared" si="58"/>
        <v>127561</v>
      </c>
      <c r="CQ45" s="8">
        <f t="shared" si="58"/>
        <v>129815</v>
      </c>
      <c r="CR45" s="8">
        <f t="shared" si="58"/>
        <v>113001</v>
      </c>
      <c r="CS45" s="8">
        <f t="shared" si="58"/>
        <v>113001</v>
      </c>
      <c r="CT45" s="8">
        <f t="shared" si="58"/>
        <v>99650</v>
      </c>
      <c r="CU45" s="8">
        <f t="shared" si="58"/>
        <v>95946</v>
      </c>
      <c r="CV45" s="8">
        <f t="shared" si="58"/>
        <v>91385</v>
      </c>
      <c r="CW45" s="8">
        <f t="shared" si="58"/>
        <v>89929</v>
      </c>
      <c r="CX45" s="8">
        <f t="shared" si="58"/>
        <v>89929</v>
      </c>
      <c r="CY45" s="8">
        <f t="shared" si="58"/>
        <v>81760</v>
      </c>
      <c r="CZ45" s="8">
        <f t="shared" si="58"/>
        <v>82214</v>
      </c>
      <c r="DA45" s="8">
        <f t="shared" si="58"/>
        <v>75528</v>
      </c>
      <c r="DB45" s="8">
        <f t="shared" si="58"/>
        <v>75182</v>
      </c>
      <c r="DC45" s="8">
        <f t="shared" si="58"/>
        <v>75182</v>
      </c>
      <c r="DD45" s="8">
        <f t="shared" ref="DD45:DW45" si="59">DD158</f>
        <v>67655</v>
      </c>
      <c r="DE45" s="8">
        <f t="shared" si="59"/>
        <v>68672</v>
      </c>
      <c r="DF45" s="8">
        <f t="shared" si="59"/>
        <v>72246</v>
      </c>
      <c r="DG45" s="8">
        <f t="shared" si="59"/>
        <v>94639</v>
      </c>
      <c r="DH45" s="8">
        <f t="shared" si="59"/>
        <v>94639</v>
      </c>
      <c r="DI45" s="8">
        <f t="shared" si="59"/>
        <v>81944</v>
      </c>
      <c r="DJ45" s="8">
        <f t="shared" si="59"/>
        <v>86879</v>
      </c>
      <c r="DK45" s="8">
        <f t="shared" si="59"/>
        <v>91607.849973260949</v>
      </c>
      <c r="DL45" s="8">
        <f t="shared" si="59"/>
        <v>90768.4764561302</v>
      </c>
      <c r="DM45" s="8">
        <f t="shared" si="59"/>
        <v>90768.4764561302</v>
      </c>
      <c r="DN45" s="8">
        <f t="shared" si="59"/>
        <v>88084.068038780708</v>
      </c>
      <c r="DO45" s="8">
        <f t="shared" si="59"/>
        <v>89807.852901171747</v>
      </c>
      <c r="DP45" s="8">
        <f t="shared" si="59"/>
        <v>92641.080345263501</v>
      </c>
      <c r="DQ45" s="8">
        <f t="shared" si="59"/>
        <v>92279.958010804141</v>
      </c>
      <c r="DR45" s="8">
        <f t="shared" si="59"/>
        <v>92279.958010804141</v>
      </c>
      <c r="DS45" s="8">
        <f t="shared" si="59"/>
        <v>88579.10594084968</v>
      </c>
      <c r="DT45" s="8">
        <f t="shared" si="59"/>
        <v>90217.819485601969</v>
      </c>
      <c r="DU45" s="8">
        <f t="shared" si="59"/>
        <v>93083.707227010731</v>
      </c>
      <c r="DV45" s="8">
        <f t="shared" si="59"/>
        <v>92297.732642811985</v>
      </c>
      <c r="DW45" s="8">
        <f t="shared" si="59"/>
        <v>92297.732642811985</v>
      </c>
    </row>
    <row r="46" spans="1:127" s="8" customFormat="1">
      <c r="A46" s="21"/>
      <c r="C46" s="21" t="s">
        <v>15</v>
      </c>
      <c r="E46" s="8" t="s">
        <v>1080</v>
      </c>
      <c r="I46" s="35"/>
      <c r="AZ46" s="8">
        <f t="shared" ref="AZ46:CE46" si="60">AZ159</f>
        <v>336152</v>
      </c>
      <c r="BA46" s="8">
        <f t="shared" si="60"/>
        <v>324022</v>
      </c>
      <c r="BB46" s="8">
        <f t="shared" si="60"/>
        <v>335046</v>
      </c>
      <c r="BC46" s="8">
        <f t="shared" si="60"/>
        <v>343057</v>
      </c>
      <c r="BD46" s="8">
        <f t="shared" si="60"/>
        <v>345291</v>
      </c>
      <c r="BE46" s="8">
        <f t="shared" si="60"/>
        <v>345291</v>
      </c>
      <c r="BF46" s="8">
        <f t="shared" si="60"/>
        <v>349562</v>
      </c>
      <c r="BG46" s="8">
        <f t="shared" si="60"/>
        <v>354403</v>
      </c>
      <c r="BH46" s="8">
        <f t="shared" si="60"/>
        <v>357110</v>
      </c>
      <c r="BI46" s="8">
        <f t="shared" si="60"/>
        <v>318965</v>
      </c>
      <c r="BJ46" s="8">
        <f t="shared" si="60"/>
        <v>318965</v>
      </c>
      <c r="BK46" s="8">
        <f t="shared" si="60"/>
        <v>328228</v>
      </c>
      <c r="BL46" s="8">
        <f t="shared" si="60"/>
        <v>338366</v>
      </c>
      <c r="BM46" s="8">
        <f t="shared" si="60"/>
        <v>327199</v>
      </c>
      <c r="BN46" s="8">
        <f t="shared" si="60"/>
        <v>297645</v>
      </c>
      <c r="BO46" s="8">
        <f t="shared" si="60"/>
        <v>297645</v>
      </c>
      <c r="BP46" s="8">
        <f t="shared" si="60"/>
        <v>316389</v>
      </c>
      <c r="BQ46" s="8">
        <f t="shared" si="60"/>
        <v>333211</v>
      </c>
      <c r="BR46" s="8">
        <f t="shared" si="60"/>
        <v>360910</v>
      </c>
      <c r="BS46" s="8">
        <f t="shared" si="60"/>
        <v>386244</v>
      </c>
      <c r="BT46" s="8">
        <f t="shared" si="60"/>
        <v>386244</v>
      </c>
      <c r="BU46" s="8">
        <f t="shared" si="60"/>
        <v>402602</v>
      </c>
      <c r="BV46" s="8">
        <f t="shared" si="60"/>
        <v>430617</v>
      </c>
      <c r="BW46" s="8">
        <f t="shared" si="60"/>
        <v>482226</v>
      </c>
      <c r="BX46" s="8">
        <f t="shared" si="60"/>
        <v>324986</v>
      </c>
      <c r="BY46" s="8">
        <f t="shared" si="60"/>
        <v>324986</v>
      </c>
      <c r="BZ46" s="8">
        <f t="shared" si="60"/>
        <v>341191</v>
      </c>
      <c r="CA46" s="8">
        <f t="shared" si="60"/>
        <v>300575</v>
      </c>
      <c r="CB46" s="8">
        <f t="shared" si="60"/>
        <v>301359</v>
      </c>
      <c r="CC46" s="8">
        <f t="shared" si="60"/>
        <v>336244</v>
      </c>
      <c r="CD46" s="8">
        <f t="shared" si="60"/>
        <v>336244</v>
      </c>
      <c r="CE46" s="8">
        <f t="shared" si="60"/>
        <v>331996</v>
      </c>
      <c r="CF46" s="8">
        <f t="shared" ref="CF46:DC46" si="61">CF159</f>
        <v>327537</v>
      </c>
      <c r="CG46" s="8">
        <f t="shared" si="61"/>
        <v>325118</v>
      </c>
      <c r="CH46" s="8">
        <f t="shared" si="61"/>
        <v>331653</v>
      </c>
      <c r="CI46" s="8">
        <f t="shared" si="61"/>
        <v>331653</v>
      </c>
      <c r="CJ46" s="8">
        <f t="shared" si="61"/>
        <v>327572</v>
      </c>
      <c r="CK46" s="8">
        <f t="shared" si="61"/>
        <v>321189</v>
      </c>
      <c r="CL46" s="8">
        <f t="shared" si="61"/>
        <v>322781</v>
      </c>
      <c r="CM46" s="8">
        <f t="shared" si="61"/>
        <v>316423</v>
      </c>
      <c r="CN46" s="8">
        <f t="shared" si="61"/>
        <v>316423</v>
      </c>
      <c r="CO46" s="8">
        <f t="shared" si="61"/>
        <v>319431</v>
      </c>
      <c r="CP46" s="8">
        <f t="shared" si="61"/>
        <v>322547</v>
      </c>
      <c r="CQ46" s="8">
        <f t="shared" si="61"/>
        <v>304880</v>
      </c>
      <c r="CR46" s="8">
        <f t="shared" si="61"/>
        <v>274927</v>
      </c>
      <c r="CS46" s="8">
        <f t="shared" si="61"/>
        <v>274927</v>
      </c>
      <c r="CT46" s="8">
        <f t="shared" si="61"/>
        <v>288100</v>
      </c>
      <c r="CU46" s="8">
        <f t="shared" si="61"/>
        <v>289915</v>
      </c>
      <c r="CV46" s="8">
        <f t="shared" si="61"/>
        <v>298813</v>
      </c>
      <c r="CW46" s="8">
        <f t="shared" si="61"/>
        <v>303504</v>
      </c>
      <c r="CX46" s="8">
        <f t="shared" si="61"/>
        <v>303504</v>
      </c>
      <c r="CY46" s="8">
        <f t="shared" si="61"/>
        <v>303921</v>
      </c>
      <c r="CZ46" s="8">
        <f t="shared" si="61"/>
        <v>310702</v>
      </c>
      <c r="DA46" s="8">
        <f t="shared" si="61"/>
        <v>313411</v>
      </c>
      <c r="DB46" s="8">
        <f t="shared" si="61"/>
        <v>339587</v>
      </c>
      <c r="DC46" s="8">
        <f t="shared" si="61"/>
        <v>339587</v>
      </c>
      <c r="DD46" s="8">
        <f t="shared" ref="DD46:DW46" si="62">DD159</f>
        <v>343713</v>
      </c>
      <c r="DE46" s="8">
        <f t="shared" si="62"/>
        <v>346778</v>
      </c>
      <c r="DF46" s="8">
        <f t="shared" si="62"/>
        <v>347334</v>
      </c>
      <c r="DG46" s="8">
        <f t="shared" si="62"/>
        <v>339251</v>
      </c>
      <c r="DH46" s="8">
        <f t="shared" si="62"/>
        <v>339251</v>
      </c>
      <c r="DI46" s="8">
        <f t="shared" si="62"/>
        <v>348800</v>
      </c>
      <c r="DJ46" s="8">
        <f t="shared" si="62"/>
        <v>351452</v>
      </c>
      <c r="DK46" s="8">
        <f t="shared" si="62"/>
        <v>351452</v>
      </c>
      <c r="DL46" s="8">
        <f t="shared" si="62"/>
        <v>351452</v>
      </c>
      <c r="DM46" s="8">
        <f t="shared" si="62"/>
        <v>351452</v>
      </c>
      <c r="DN46" s="8">
        <f t="shared" si="62"/>
        <v>351452</v>
      </c>
      <c r="DO46" s="8">
        <f t="shared" si="62"/>
        <v>351452</v>
      </c>
      <c r="DP46" s="8">
        <f t="shared" si="62"/>
        <v>351452</v>
      </c>
      <c r="DQ46" s="8">
        <f t="shared" si="62"/>
        <v>351452</v>
      </c>
      <c r="DR46" s="8">
        <f t="shared" si="62"/>
        <v>351452</v>
      </c>
      <c r="DS46" s="8">
        <f t="shared" si="62"/>
        <v>351452</v>
      </c>
      <c r="DT46" s="8">
        <f t="shared" si="62"/>
        <v>351452</v>
      </c>
      <c r="DU46" s="8">
        <f t="shared" si="62"/>
        <v>351452</v>
      </c>
      <c r="DV46" s="8">
        <f t="shared" si="62"/>
        <v>351452</v>
      </c>
      <c r="DW46" s="8">
        <f t="shared" si="62"/>
        <v>351452</v>
      </c>
    </row>
    <row r="47" spans="1:127" s="8" customFormat="1">
      <c r="A47" s="21"/>
      <c r="B47" s="21"/>
      <c r="C47" s="21"/>
      <c r="I47" s="35"/>
    </row>
    <row r="48" spans="1:127" s="8" customFormat="1">
      <c r="A48" s="21"/>
      <c r="B48" s="21" t="s">
        <v>184</v>
      </c>
      <c r="C48" s="21"/>
      <c r="D48" s="8" t="s">
        <v>1339</v>
      </c>
      <c r="I48" s="35"/>
      <c r="AZ48" s="8">
        <f t="shared" ref="AZ48:CE48" si="63">AZ168</f>
        <v>121</v>
      </c>
      <c r="BA48" s="8">
        <f t="shared" si="63"/>
        <v>944</v>
      </c>
      <c r="BB48" s="8">
        <f t="shared" si="63"/>
        <v>949</v>
      </c>
      <c r="BC48" s="8">
        <f t="shared" si="63"/>
        <v>1226</v>
      </c>
      <c r="BD48" s="8">
        <f t="shared" si="63"/>
        <v>1120</v>
      </c>
      <c r="BE48" s="8">
        <f t="shared" si="63"/>
        <v>1120</v>
      </c>
      <c r="BF48" s="8">
        <f t="shared" si="63"/>
        <v>1127</v>
      </c>
      <c r="BG48" s="8">
        <f t="shared" si="63"/>
        <v>1153</v>
      </c>
      <c r="BH48" s="8">
        <f t="shared" si="63"/>
        <v>1151</v>
      </c>
      <c r="BI48" s="8">
        <f t="shared" si="63"/>
        <v>1164</v>
      </c>
      <c r="BJ48" s="8">
        <f t="shared" si="63"/>
        <v>1164</v>
      </c>
      <c r="BK48" s="8">
        <f t="shared" si="63"/>
        <v>1192</v>
      </c>
      <c r="BL48" s="8">
        <f t="shared" si="63"/>
        <v>1234</v>
      </c>
      <c r="BM48" s="8">
        <f t="shared" si="63"/>
        <v>1290</v>
      </c>
      <c r="BN48" s="8">
        <f t="shared" si="63"/>
        <v>1288</v>
      </c>
      <c r="BO48" s="8">
        <f t="shared" si="63"/>
        <v>1288</v>
      </c>
      <c r="BP48" s="8">
        <f t="shared" si="63"/>
        <v>1550</v>
      </c>
      <c r="BQ48" s="8">
        <f t="shared" si="63"/>
        <v>1600</v>
      </c>
      <c r="BR48" s="8">
        <f t="shared" si="63"/>
        <v>1541</v>
      </c>
      <c r="BS48" s="8">
        <f t="shared" si="63"/>
        <v>1723</v>
      </c>
      <c r="BT48" s="8">
        <f t="shared" si="63"/>
        <v>1723</v>
      </c>
      <c r="BU48" s="8">
        <f t="shared" si="63"/>
        <v>5572</v>
      </c>
      <c r="BV48" s="8">
        <f t="shared" si="63"/>
        <v>6244</v>
      </c>
      <c r="BW48" s="8">
        <f t="shared" si="63"/>
        <v>26165</v>
      </c>
      <c r="BX48" s="8">
        <f t="shared" si="63"/>
        <v>26569</v>
      </c>
      <c r="BY48" s="8">
        <f t="shared" si="63"/>
        <v>26569</v>
      </c>
      <c r="BZ48" s="8">
        <f t="shared" si="63"/>
        <v>25710</v>
      </c>
      <c r="CA48" s="8">
        <f t="shared" si="63"/>
        <v>26246</v>
      </c>
      <c r="CB48" s="8">
        <f t="shared" si="63"/>
        <v>27386</v>
      </c>
      <c r="CC48" s="8">
        <f t="shared" si="63"/>
        <v>27158</v>
      </c>
      <c r="CD48" s="8">
        <f t="shared" si="63"/>
        <v>27158</v>
      </c>
      <c r="CE48" s="8">
        <f t="shared" si="63"/>
        <v>25922</v>
      </c>
      <c r="CF48" s="8">
        <f t="shared" ref="CF48:DC48" si="64">CF168</f>
        <v>27857</v>
      </c>
      <c r="CG48" s="8">
        <f t="shared" si="64"/>
        <v>46558</v>
      </c>
      <c r="CH48" s="8">
        <f t="shared" si="64"/>
        <v>46244</v>
      </c>
      <c r="CI48" s="8">
        <f t="shared" si="64"/>
        <v>46244</v>
      </c>
      <c r="CJ48" s="8">
        <f t="shared" si="64"/>
        <v>45754</v>
      </c>
      <c r="CK48" s="8">
        <f t="shared" si="64"/>
        <v>45758</v>
      </c>
      <c r="CL48" s="8">
        <f t="shared" si="64"/>
        <v>44698</v>
      </c>
      <c r="CM48" s="8">
        <f t="shared" si="64"/>
        <v>42090</v>
      </c>
      <c r="CN48" s="8">
        <f t="shared" si="64"/>
        <v>42090</v>
      </c>
      <c r="CO48" s="8">
        <f t="shared" si="64"/>
        <v>40501</v>
      </c>
      <c r="CP48" s="8">
        <f t="shared" si="64"/>
        <v>38723</v>
      </c>
      <c r="CQ48" s="8">
        <f t="shared" si="64"/>
        <v>37021</v>
      </c>
      <c r="CR48" s="8">
        <f t="shared" si="64"/>
        <v>35278</v>
      </c>
      <c r="CS48" s="8">
        <f t="shared" si="64"/>
        <v>35278</v>
      </c>
      <c r="CT48" s="8">
        <f t="shared" si="64"/>
        <v>33059</v>
      </c>
      <c r="CU48" s="8">
        <f t="shared" si="64"/>
        <v>32967</v>
      </c>
      <c r="CV48" s="8">
        <f t="shared" si="64"/>
        <v>34042</v>
      </c>
      <c r="CW48" s="8">
        <f t="shared" si="64"/>
        <v>22544</v>
      </c>
      <c r="CX48" s="8">
        <f t="shared" si="64"/>
        <v>22544</v>
      </c>
      <c r="CY48" s="8">
        <f t="shared" si="64"/>
        <v>20076</v>
      </c>
      <c r="CZ48" s="8">
        <f t="shared" si="64"/>
        <v>20150</v>
      </c>
      <c r="DA48" s="8">
        <f t="shared" si="64"/>
        <v>33148</v>
      </c>
      <c r="DB48" s="8">
        <f t="shared" si="64"/>
        <v>40857</v>
      </c>
      <c r="DC48" s="8">
        <f t="shared" si="64"/>
        <v>40857</v>
      </c>
      <c r="DD48" s="8">
        <f t="shared" ref="DD48:DW48" si="65">DD168</f>
        <v>36492</v>
      </c>
      <c r="DE48" s="8">
        <f t="shared" si="65"/>
        <v>33049</v>
      </c>
      <c r="DF48" s="8">
        <f t="shared" si="65"/>
        <v>34345</v>
      </c>
      <c r="DG48" s="8">
        <f t="shared" si="65"/>
        <v>30517</v>
      </c>
      <c r="DH48" s="8">
        <f t="shared" si="65"/>
        <v>30517</v>
      </c>
      <c r="DI48" s="8">
        <f t="shared" si="65"/>
        <v>30668</v>
      </c>
      <c r="DJ48" s="8">
        <f t="shared" si="65"/>
        <v>31084</v>
      </c>
      <c r="DK48" s="8">
        <f t="shared" si="65"/>
        <v>31084</v>
      </c>
      <c r="DL48" s="8">
        <f t="shared" si="65"/>
        <v>31084</v>
      </c>
      <c r="DM48" s="8">
        <f t="shared" si="65"/>
        <v>31084</v>
      </c>
      <c r="DN48" s="8">
        <f t="shared" si="65"/>
        <v>31084</v>
      </c>
      <c r="DO48" s="8">
        <f t="shared" si="65"/>
        <v>31084</v>
      </c>
      <c r="DP48" s="8">
        <f t="shared" si="65"/>
        <v>31084</v>
      </c>
      <c r="DQ48" s="8">
        <f t="shared" si="65"/>
        <v>31084</v>
      </c>
      <c r="DR48" s="8">
        <f t="shared" si="65"/>
        <v>31084</v>
      </c>
      <c r="DS48" s="8">
        <f t="shared" si="65"/>
        <v>31084</v>
      </c>
      <c r="DT48" s="8">
        <f t="shared" si="65"/>
        <v>31084</v>
      </c>
      <c r="DU48" s="8">
        <f t="shared" si="65"/>
        <v>31084</v>
      </c>
      <c r="DV48" s="8">
        <f t="shared" si="65"/>
        <v>31084</v>
      </c>
      <c r="DW48" s="8">
        <f t="shared" si="65"/>
        <v>31084</v>
      </c>
    </row>
    <row r="49" spans="1:127" s="8" customFormat="1">
      <c r="A49" s="21"/>
      <c r="B49" s="21"/>
      <c r="C49" s="21"/>
      <c r="I49" s="35"/>
    </row>
    <row r="50" spans="1:127" s="8" customFormat="1">
      <c r="A50" s="21"/>
      <c r="B50" s="21" t="s">
        <v>185</v>
      </c>
      <c r="C50" s="21"/>
      <c r="D50" s="8" t="s">
        <v>1330</v>
      </c>
      <c r="I50" s="35"/>
      <c r="AZ50" s="8">
        <f t="shared" ref="AZ50:CE50" si="66">AZ181</f>
        <v>3907932</v>
      </c>
      <c r="BA50" s="8">
        <f t="shared" si="66"/>
        <v>4029498</v>
      </c>
      <c r="BB50" s="8">
        <f t="shared" si="66"/>
        <v>3948184</v>
      </c>
      <c r="BC50" s="8">
        <f t="shared" si="66"/>
        <v>3967033</v>
      </c>
      <c r="BD50" s="8">
        <f t="shared" si="66"/>
        <v>4052017</v>
      </c>
      <c r="BE50" s="8">
        <f t="shared" si="66"/>
        <v>4052017</v>
      </c>
      <c r="BF50" s="8">
        <f t="shared" si="66"/>
        <v>4065546</v>
      </c>
      <c r="BG50" s="8">
        <f t="shared" si="66"/>
        <v>4176127</v>
      </c>
      <c r="BH50" s="8">
        <f t="shared" si="66"/>
        <v>4128324</v>
      </c>
      <c r="BI50" s="8">
        <f t="shared" si="66"/>
        <v>4161303</v>
      </c>
      <c r="BJ50" s="8">
        <f t="shared" si="66"/>
        <v>4161303</v>
      </c>
      <c r="BK50" s="8">
        <f t="shared" si="66"/>
        <v>4125232</v>
      </c>
      <c r="BL50" s="8">
        <f t="shared" si="66"/>
        <v>4222679</v>
      </c>
      <c r="BM50" s="8">
        <f t="shared" si="66"/>
        <v>4222494</v>
      </c>
      <c r="BN50" s="8">
        <f t="shared" si="66"/>
        <v>4276496</v>
      </c>
      <c r="BO50" s="8">
        <f t="shared" si="66"/>
        <v>4276496</v>
      </c>
      <c r="BP50" s="8">
        <f t="shared" si="66"/>
        <v>4277960</v>
      </c>
      <c r="BQ50" s="8">
        <f t="shared" si="66"/>
        <v>4445863</v>
      </c>
      <c r="BR50" s="8">
        <f t="shared" si="66"/>
        <v>4375054</v>
      </c>
      <c r="BS50" s="8">
        <f t="shared" si="66"/>
        <v>4341585</v>
      </c>
      <c r="BT50" s="8">
        <f t="shared" si="66"/>
        <v>4341585</v>
      </c>
      <c r="BU50" s="8">
        <f t="shared" si="66"/>
        <v>4408193</v>
      </c>
      <c r="BV50" s="8">
        <f t="shared" si="66"/>
        <v>4552099</v>
      </c>
      <c r="BW50" s="8">
        <f t="shared" si="66"/>
        <v>4528168</v>
      </c>
      <c r="BX50" s="8">
        <f t="shared" si="66"/>
        <v>4635877</v>
      </c>
      <c r="BY50" s="8">
        <f t="shared" si="66"/>
        <v>4635877</v>
      </c>
      <c r="BZ50" s="8">
        <f t="shared" si="66"/>
        <v>4669930</v>
      </c>
      <c r="CA50" s="8">
        <f t="shared" si="66"/>
        <v>4842746</v>
      </c>
      <c r="CB50" s="8">
        <f t="shared" si="66"/>
        <v>4837836</v>
      </c>
      <c r="CC50" s="8">
        <f t="shared" si="66"/>
        <v>4850436</v>
      </c>
      <c r="CD50" s="8">
        <f t="shared" si="66"/>
        <v>4850436</v>
      </c>
      <c r="CE50" s="8">
        <f t="shared" si="66"/>
        <v>4908427</v>
      </c>
      <c r="CF50" s="8">
        <f t="shared" ref="CF50:DC50" si="67">CF181</f>
        <v>5030298</v>
      </c>
      <c r="CG50" s="8">
        <f t="shared" si="67"/>
        <v>4990521</v>
      </c>
      <c r="CH50" s="8">
        <f t="shared" si="67"/>
        <v>5062527</v>
      </c>
      <c r="CI50" s="8">
        <f t="shared" si="67"/>
        <v>5062527</v>
      </c>
      <c r="CJ50" s="8">
        <f t="shared" si="67"/>
        <v>5130774</v>
      </c>
      <c r="CK50" s="8">
        <f t="shared" si="67"/>
        <v>5243916</v>
      </c>
      <c r="CL50" s="8">
        <f t="shared" si="67"/>
        <v>5294454</v>
      </c>
      <c r="CM50" s="8">
        <f t="shared" si="67"/>
        <v>5427575</v>
      </c>
      <c r="CN50" s="8">
        <f t="shared" si="67"/>
        <v>5427575</v>
      </c>
      <c r="CO50" s="8">
        <f t="shared" si="67"/>
        <v>5429298</v>
      </c>
      <c r="CP50" s="8">
        <f t="shared" si="67"/>
        <v>5574359</v>
      </c>
      <c r="CQ50" s="8">
        <f t="shared" si="67"/>
        <v>5590053</v>
      </c>
      <c r="CR50" s="8">
        <f t="shared" si="67"/>
        <v>5643366</v>
      </c>
      <c r="CS50" s="8">
        <f t="shared" si="67"/>
        <v>5643366</v>
      </c>
      <c r="CT50" s="8">
        <f t="shared" si="67"/>
        <v>5652677</v>
      </c>
      <c r="CU50" s="8">
        <f t="shared" si="67"/>
        <v>5468330</v>
      </c>
      <c r="CV50" s="8">
        <f t="shared" si="67"/>
        <v>5430126</v>
      </c>
      <c r="CW50" s="8">
        <f t="shared" si="67"/>
        <v>5380072</v>
      </c>
      <c r="CX50" s="8">
        <f t="shared" si="67"/>
        <v>5380072</v>
      </c>
      <c r="CY50" s="8">
        <f t="shared" si="67"/>
        <v>5407922</v>
      </c>
      <c r="CZ50" s="8">
        <f t="shared" si="67"/>
        <v>5552993</v>
      </c>
      <c r="DA50" s="8">
        <f t="shared" si="67"/>
        <v>5588081</v>
      </c>
      <c r="DB50" s="8">
        <f t="shared" si="67"/>
        <v>5302248</v>
      </c>
      <c r="DC50" s="8">
        <f t="shared" si="67"/>
        <v>5302248</v>
      </c>
      <c r="DD50" s="8">
        <f t="shared" ref="DD50:DW50" si="68">DD181</f>
        <v>5302608</v>
      </c>
      <c r="DE50" s="8">
        <f t="shared" si="68"/>
        <v>5427836</v>
      </c>
      <c r="DF50" s="8">
        <f t="shared" si="68"/>
        <v>5430946</v>
      </c>
      <c r="DG50" s="8">
        <f t="shared" si="68"/>
        <v>5530629</v>
      </c>
      <c r="DH50" s="8">
        <f t="shared" si="68"/>
        <v>5530629</v>
      </c>
      <c r="DI50" s="8">
        <f t="shared" si="68"/>
        <v>5574363</v>
      </c>
      <c r="DJ50" s="8">
        <f t="shared" si="68"/>
        <v>5760300</v>
      </c>
      <c r="DK50" s="8">
        <f t="shared" si="68"/>
        <v>5804676.6728152754</v>
      </c>
      <c r="DL50" s="8">
        <f t="shared" si="68"/>
        <v>5580235.7422519363</v>
      </c>
      <c r="DM50" s="8">
        <f t="shared" si="68"/>
        <v>5580235.7422519363</v>
      </c>
      <c r="DN50" s="8">
        <f t="shared" si="68"/>
        <v>5785496.3460938139</v>
      </c>
      <c r="DO50" s="8">
        <f t="shared" si="68"/>
        <v>5786855.1354878424</v>
      </c>
      <c r="DP50" s="8">
        <f t="shared" si="68"/>
        <v>5975059.1065989789</v>
      </c>
      <c r="DQ50" s="8">
        <f t="shared" si="68"/>
        <v>5878589.3615235686</v>
      </c>
      <c r="DR50" s="8">
        <f t="shared" si="68"/>
        <v>5878589.3615235686</v>
      </c>
      <c r="DS50" s="8">
        <f t="shared" si="68"/>
        <v>6092715.5498880269</v>
      </c>
      <c r="DT50" s="8">
        <f t="shared" si="68"/>
        <v>6085053.2832514374</v>
      </c>
      <c r="DU50" s="8">
        <f t="shared" si="68"/>
        <v>6276659.5786774149</v>
      </c>
      <c r="DV50" s="8">
        <f t="shared" si="68"/>
        <v>6160801.5625217222</v>
      </c>
      <c r="DW50" s="8">
        <f t="shared" si="68"/>
        <v>6160801.5625217222</v>
      </c>
    </row>
    <row r="51" spans="1:127" s="8" customFormat="1">
      <c r="A51" s="21"/>
      <c r="B51" s="21"/>
      <c r="C51" s="21"/>
      <c r="I51" s="35"/>
    </row>
    <row r="52" spans="1:127" s="8" customFormat="1">
      <c r="A52" s="21"/>
      <c r="B52" s="21" t="s">
        <v>638</v>
      </c>
      <c r="C52" s="21"/>
      <c r="D52" s="8" t="s">
        <v>1331</v>
      </c>
      <c r="I52" s="35"/>
      <c r="AZ52" s="8">
        <f t="shared" ref="AZ52:CE52" si="69">+AZ190</f>
        <v>0</v>
      </c>
      <c r="BA52" s="8">
        <f t="shared" si="69"/>
        <v>0</v>
      </c>
      <c r="BB52" s="8">
        <f t="shared" si="69"/>
        <v>0</v>
      </c>
      <c r="BC52" s="8">
        <f t="shared" si="69"/>
        <v>0</v>
      </c>
      <c r="BD52" s="8">
        <f t="shared" si="69"/>
        <v>0</v>
      </c>
      <c r="BE52" s="8">
        <f t="shared" si="69"/>
        <v>0</v>
      </c>
      <c r="BF52" s="8">
        <f t="shared" si="69"/>
        <v>0</v>
      </c>
      <c r="BG52" s="8">
        <f t="shared" si="69"/>
        <v>0</v>
      </c>
      <c r="BH52" s="8">
        <f t="shared" si="69"/>
        <v>0</v>
      </c>
      <c r="BI52" s="8">
        <f t="shared" si="69"/>
        <v>0</v>
      </c>
      <c r="BJ52" s="8">
        <f t="shared" si="69"/>
        <v>0</v>
      </c>
      <c r="BK52" s="8">
        <f t="shared" si="69"/>
        <v>0</v>
      </c>
      <c r="BL52" s="8">
        <f t="shared" si="69"/>
        <v>0</v>
      </c>
      <c r="BM52" s="8">
        <f t="shared" si="69"/>
        <v>0</v>
      </c>
      <c r="BN52" s="8">
        <f t="shared" si="69"/>
        <v>0</v>
      </c>
      <c r="BO52" s="8">
        <f t="shared" si="69"/>
        <v>0</v>
      </c>
      <c r="BP52" s="8">
        <f t="shared" si="69"/>
        <v>0</v>
      </c>
      <c r="BQ52" s="8">
        <f t="shared" si="69"/>
        <v>0</v>
      </c>
      <c r="BR52" s="8">
        <f t="shared" si="69"/>
        <v>0</v>
      </c>
      <c r="BS52" s="8">
        <f t="shared" si="69"/>
        <v>0</v>
      </c>
      <c r="BT52" s="8">
        <f t="shared" si="69"/>
        <v>0</v>
      </c>
      <c r="BU52" s="8">
        <f t="shared" si="69"/>
        <v>0</v>
      </c>
      <c r="BV52" s="8">
        <f t="shared" si="69"/>
        <v>0</v>
      </c>
      <c r="BW52" s="8">
        <f t="shared" si="69"/>
        <v>0</v>
      </c>
      <c r="BX52" s="8">
        <f t="shared" si="69"/>
        <v>0</v>
      </c>
      <c r="BY52" s="8">
        <f t="shared" si="69"/>
        <v>0</v>
      </c>
      <c r="BZ52" s="8">
        <f t="shared" si="69"/>
        <v>0</v>
      </c>
      <c r="CA52" s="8">
        <f t="shared" si="69"/>
        <v>0</v>
      </c>
      <c r="CB52" s="8">
        <f t="shared" si="69"/>
        <v>0</v>
      </c>
      <c r="CC52" s="8">
        <f t="shared" si="69"/>
        <v>0</v>
      </c>
      <c r="CD52" s="8">
        <f t="shared" si="69"/>
        <v>0</v>
      </c>
      <c r="CE52" s="8">
        <f t="shared" si="69"/>
        <v>0</v>
      </c>
      <c r="CF52" s="8">
        <f t="shared" ref="CF52:DC52" si="70">+CF190</f>
        <v>0</v>
      </c>
      <c r="CG52" s="8">
        <f t="shared" si="70"/>
        <v>0</v>
      </c>
      <c r="CH52" s="8">
        <f t="shared" si="70"/>
        <v>0</v>
      </c>
      <c r="CI52" s="8">
        <f t="shared" si="70"/>
        <v>0</v>
      </c>
      <c r="CJ52" s="8">
        <f t="shared" si="70"/>
        <v>0</v>
      </c>
      <c r="CK52" s="8">
        <f t="shared" si="70"/>
        <v>0</v>
      </c>
      <c r="CL52" s="8">
        <f t="shared" si="70"/>
        <v>0</v>
      </c>
      <c r="CM52" s="8">
        <f t="shared" si="70"/>
        <v>0</v>
      </c>
      <c r="CN52" s="8">
        <f t="shared" si="70"/>
        <v>0</v>
      </c>
      <c r="CO52" s="8">
        <f t="shared" si="70"/>
        <v>0</v>
      </c>
      <c r="CP52" s="8">
        <f t="shared" si="70"/>
        <v>0</v>
      </c>
      <c r="CQ52" s="8">
        <f t="shared" si="70"/>
        <v>0</v>
      </c>
      <c r="CR52" s="8">
        <f t="shared" si="70"/>
        <v>0</v>
      </c>
      <c r="CS52" s="8">
        <f t="shared" si="70"/>
        <v>0</v>
      </c>
      <c r="CT52" s="8">
        <f t="shared" si="70"/>
        <v>0</v>
      </c>
      <c r="CU52" s="8">
        <f t="shared" si="70"/>
        <v>0</v>
      </c>
      <c r="CV52" s="8">
        <f t="shared" si="70"/>
        <v>0</v>
      </c>
      <c r="CW52" s="8">
        <f t="shared" si="70"/>
        <v>0</v>
      </c>
      <c r="CX52" s="8">
        <f t="shared" si="70"/>
        <v>0</v>
      </c>
      <c r="CY52" s="8">
        <f t="shared" si="70"/>
        <v>0</v>
      </c>
      <c r="CZ52" s="8">
        <f t="shared" si="70"/>
        <v>0</v>
      </c>
      <c r="DA52" s="8">
        <f t="shared" si="70"/>
        <v>0</v>
      </c>
      <c r="DB52" s="8">
        <f t="shared" si="70"/>
        <v>0</v>
      </c>
      <c r="DC52" s="8">
        <f t="shared" si="70"/>
        <v>0</v>
      </c>
      <c r="DD52" s="8">
        <f t="shared" ref="DD52:DW52" si="71">+DD190</f>
        <v>0</v>
      </c>
      <c r="DE52" s="8">
        <f t="shared" si="71"/>
        <v>0</v>
      </c>
      <c r="DF52" s="8">
        <f t="shared" si="71"/>
        <v>0</v>
      </c>
      <c r="DG52" s="8">
        <f t="shared" si="71"/>
        <v>0</v>
      </c>
      <c r="DH52" s="8">
        <f t="shared" si="71"/>
        <v>0</v>
      </c>
      <c r="DI52" s="8">
        <f t="shared" si="71"/>
        <v>0</v>
      </c>
      <c r="DJ52" s="8">
        <f t="shared" si="71"/>
        <v>0</v>
      </c>
      <c r="DK52" s="8">
        <f t="shared" si="71"/>
        <v>0</v>
      </c>
      <c r="DL52" s="8">
        <f t="shared" si="71"/>
        <v>0</v>
      </c>
      <c r="DM52" s="8">
        <f t="shared" si="71"/>
        <v>0</v>
      </c>
      <c r="DN52" s="8">
        <f t="shared" si="71"/>
        <v>0</v>
      </c>
      <c r="DO52" s="8">
        <f t="shared" si="71"/>
        <v>0</v>
      </c>
      <c r="DP52" s="8">
        <f t="shared" si="71"/>
        <v>0</v>
      </c>
      <c r="DQ52" s="8">
        <f t="shared" si="71"/>
        <v>0</v>
      </c>
      <c r="DR52" s="8">
        <f t="shared" si="71"/>
        <v>0</v>
      </c>
      <c r="DS52" s="8">
        <f t="shared" si="71"/>
        <v>0</v>
      </c>
      <c r="DT52" s="8">
        <f t="shared" si="71"/>
        <v>0</v>
      </c>
      <c r="DU52" s="8">
        <f t="shared" si="71"/>
        <v>0</v>
      </c>
      <c r="DV52" s="8">
        <f t="shared" si="71"/>
        <v>0</v>
      </c>
      <c r="DW52" s="8">
        <f t="shared" si="71"/>
        <v>0</v>
      </c>
    </row>
    <row r="53" spans="1:127" s="8" customFormat="1">
      <c r="A53" s="21"/>
      <c r="B53" s="21"/>
      <c r="C53" s="21"/>
      <c r="D53" s="21"/>
      <c r="E53" s="21"/>
      <c r="I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  <c r="DF53" s="35"/>
      <c r="DG53" s="35"/>
      <c r="DH53" s="35"/>
      <c r="DI53" s="35"/>
      <c r="DJ53" s="35"/>
      <c r="DK53" s="35"/>
      <c r="DL53" s="35"/>
      <c r="DM53" s="35"/>
      <c r="DN53" s="35"/>
      <c r="DO53" s="35"/>
      <c r="DP53" s="35"/>
      <c r="DQ53" s="35"/>
      <c r="DR53" s="35"/>
      <c r="DS53" s="35"/>
      <c r="DT53" s="35"/>
      <c r="DU53" s="35"/>
      <c r="DV53" s="35"/>
      <c r="DW53" s="35"/>
    </row>
    <row r="54" spans="1:127" s="8" customFormat="1">
      <c r="A54" s="21"/>
      <c r="B54" s="21"/>
      <c r="C54" s="21"/>
      <c r="I54" s="35"/>
      <c r="BZ54" s="35"/>
    </row>
    <row r="55" spans="1:127" s="8" customFormat="1">
      <c r="A55" s="21"/>
      <c r="B55" s="21" t="s">
        <v>639</v>
      </c>
      <c r="C55" s="21"/>
      <c r="D55" s="21" t="s">
        <v>639</v>
      </c>
      <c r="I55" s="35"/>
      <c r="AZ55" s="8">
        <f t="shared" ref="AZ55:CE55" si="72">+AZ205-AZ211</f>
        <v>-64491</v>
      </c>
      <c r="BA55" s="8">
        <f t="shared" si="72"/>
        <v>-169986</v>
      </c>
      <c r="BB55" s="8">
        <f t="shared" si="72"/>
        <v>14255</v>
      </c>
      <c r="BC55" s="8">
        <f t="shared" si="72"/>
        <v>69797</v>
      </c>
      <c r="BD55" s="8">
        <f t="shared" si="72"/>
        <v>-406143</v>
      </c>
      <c r="BE55" s="8">
        <f t="shared" si="72"/>
        <v>-406143</v>
      </c>
      <c r="BF55" s="8">
        <f t="shared" si="72"/>
        <v>-42075</v>
      </c>
      <c r="BG55" s="8">
        <f t="shared" si="72"/>
        <v>98090</v>
      </c>
      <c r="BH55" s="8">
        <f t="shared" si="72"/>
        <v>141449</v>
      </c>
      <c r="BI55" s="8">
        <f t="shared" si="72"/>
        <v>-1553</v>
      </c>
      <c r="BJ55" s="8">
        <f t="shared" si="72"/>
        <v>-1553</v>
      </c>
      <c r="BK55" s="8">
        <f t="shared" si="72"/>
        <v>-16173</v>
      </c>
      <c r="BL55" s="8">
        <f t="shared" si="72"/>
        <v>-138581</v>
      </c>
      <c r="BM55" s="8">
        <f t="shared" si="72"/>
        <v>-280635</v>
      </c>
      <c r="BN55" s="8">
        <f t="shared" si="72"/>
        <v>-355802</v>
      </c>
      <c r="BO55" s="8">
        <f t="shared" si="72"/>
        <v>-355802</v>
      </c>
      <c r="BP55" s="8">
        <f t="shared" si="72"/>
        <v>-140810</v>
      </c>
      <c r="BQ55" s="8">
        <f t="shared" si="72"/>
        <v>-160818</v>
      </c>
      <c r="BR55" s="8">
        <f t="shared" si="72"/>
        <v>-37960</v>
      </c>
      <c r="BS55" s="8">
        <f t="shared" si="72"/>
        <v>-104307</v>
      </c>
      <c r="BT55" s="8">
        <f t="shared" si="72"/>
        <v>-104307</v>
      </c>
      <c r="BU55" s="8">
        <f t="shared" si="72"/>
        <v>68715</v>
      </c>
      <c r="BV55" s="8">
        <f t="shared" si="72"/>
        <v>-109370</v>
      </c>
      <c r="BW55" s="8">
        <f t="shared" si="72"/>
        <v>129614</v>
      </c>
      <c r="BX55" s="8">
        <f t="shared" si="72"/>
        <v>-301404</v>
      </c>
      <c r="BY55" s="8">
        <f t="shared" si="72"/>
        <v>-301404</v>
      </c>
      <c r="BZ55" s="8">
        <f t="shared" si="72"/>
        <v>-227435</v>
      </c>
      <c r="CA55" s="8">
        <f t="shared" si="72"/>
        <v>-449100</v>
      </c>
      <c r="CB55" s="8">
        <f t="shared" si="72"/>
        <v>-267521</v>
      </c>
      <c r="CC55" s="8">
        <f t="shared" si="72"/>
        <v>-606339</v>
      </c>
      <c r="CD55" s="8">
        <f t="shared" si="72"/>
        <v>-606339</v>
      </c>
      <c r="CE55" s="8">
        <f t="shared" si="72"/>
        <v>-590288</v>
      </c>
      <c r="CF55" s="8">
        <f t="shared" ref="CF55:DC55" si="73">+CF205-CF211</f>
        <v>-763928</v>
      </c>
      <c r="CG55" s="8">
        <f t="shared" si="73"/>
        <v>-553938</v>
      </c>
      <c r="CH55" s="8">
        <f t="shared" si="73"/>
        <v>-765291</v>
      </c>
      <c r="CI55" s="8">
        <f t="shared" si="73"/>
        <v>-765291</v>
      </c>
      <c r="CJ55" s="8">
        <f t="shared" si="73"/>
        <v>-607819</v>
      </c>
      <c r="CK55" s="8">
        <f t="shared" si="73"/>
        <v>-592394</v>
      </c>
      <c r="CL55" s="8">
        <f t="shared" si="73"/>
        <v>-548811</v>
      </c>
      <c r="CM55" s="8">
        <f t="shared" si="73"/>
        <v>-653239</v>
      </c>
      <c r="CN55" s="8">
        <f t="shared" si="73"/>
        <v>-653239</v>
      </c>
      <c r="CO55" s="8">
        <f t="shared" si="73"/>
        <v>-347598</v>
      </c>
      <c r="CP55" s="8">
        <f t="shared" si="73"/>
        <v>-537790</v>
      </c>
      <c r="CQ55" s="8">
        <f t="shared" si="73"/>
        <v>-321587</v>
      </c>
      <c r="CR55" s="8">
        <f t="shared" si="73"/>
        <v>-488010</v>
      </c>
      <c r="CS55" s="8">
        <f t="shared" si="73"/>
        <v>-488010</v>
      </c>
      <c r="CT55" s="8">
        <f t="shared" si="73"/>
        <v>-341193</v>
      </c>
      <c r="CU55" s="8">
        <f t="shared" si="73"/>
        <v>-200072</v>
      </c>
      <c r="CV55" s="8">
        <f t="shared" si="73"/>
        <v>-133578</v>
      </c>
      <c r="CW55" s="8">
        <f t="shared" si="73"/>
        <v>-321706</v>
      </c>
      <c r="CX55" s="8">
        <f t="shared" si="73"/>
        <v>-321706</v>
      </c>
      <c r="CY55" s="8">
        <f t="shared" si="73"/>
        <v>-252108</v>
      </c>
      <c r="CZ55" s="8">
        <f t="shared" si="73"/>
        <v>-467305</v>
      </c>
      <c r="DA55" s="8">
        <f t="shared" si="73"/>
        <v>-423644</v>
      </c>
      <c r="DB55" s="8">
        <f t="shared" si="73"/>
        <v>-321050</v>
      </c>
      <c r="DC55" s="8">
        <f t="shared" si="73"/>
        <v>-321050</v>
      </c>
      <c r="DD55" s="8">
        <f t="shared" ref="DD55:DW55" si="74">+DD205-DD211</f>
        <v>-150065</v>
      </c>
      <c r="DE55" s="8">
        <f t="shared" si="74"/>
        <v>-412818</v>
      </c>
      <c r="DF55" s="8">
        <f t="shared" si="74"/>
        <v>-345386</v>
      </c>
      <c r="DG55" s="8">
        <f t="shared" si="74"/>
        <v>-567450</v>
      </c>
      <c r="DH55" s="8">
        <f t="shared" si="74"/>
        <v>-567450</v>
      </c>
      <c r="DI55" s="8">
        <f t="shared" si="74"/>
        <v>-505568</v>
      </c>
      <c r="DJ55" s="8">
        <f t="shared" si="74"/>
        <v>-806286</v>
      </c>
      <c r="DK55" s="8">
        <f t="shared" si="74"/>
        <v>-585512.81446490495</v>
      </c>
      <c r="DL55" s="8">
        <f t="shared" si="74"/>
        <v>-644786.54007470212</v>
      </c>
      <c r="DM55" s="8">
        <f t="shared" si="74"/>
        <v>-644786.54007470212</v>
      </c>
      <c r="DN55" s="8">
        <f t="shared" si="74"/>
        <v>-601228.84772050078</v>
      </c>
      <c r="DO55" s="8">
        <f t="shared" si="74"/>
        <v>-776146.55096173252</v>
      </c>
      <c r="DP55" s="8">
        <f t="shared" si="74"/>
        <v>-732795.07567089901</v>
      </c>
      <c r="DQ55" s="8">
        <f t="shared" si="74"/>
        <v>-916309.94832185633</v>
      </c>
      <c r="DR55" s="8">
        <f t="shared" si="74"/>
        <v>-916309.94832185633</v>
      </c>
      <c r="DS55" s="8">
        <f t="shared" si="74"/>
        <v>-861711.51431275881</v>
      </c>
      <c r="DT55" s="8">
        <f t="shared" si="74"/>
        <v>-1043732.9908414094</v>
      </c>
      <c r="DU55" s="8">
        <f t="shared" si="74"/>
        <v>-985281.25711333868</v>
      </c>
      <c r="DV55" s="8">
        <f t="shared" si="74"/>
        <v>-1157931.4159909242</v>
      </c>
      <c r="DW55" s="8">
        <f t="shared" si="74"/>
        <v>-1157931.4159909242</v>
      </c>
    </row>
    <row r="56" spans="1:127" s="8" customFormat="1">
      <c r="A56" s="21"/>
      <c r="B56" s="21"/>
      <c r="C56" s="21"/>
      <c r="D56" s="21"/>
      <c r="E56" s="21"/>
      <c r="I56" s="35"/>
      <c r="BZ56" s="35"/>
    </row>
    <row r="57" spans="1:127" s="8" customFormat="1">
      <c r="A57" s="21"/>
      <c r="B57" s="21"/>
      <c r="D57" s="21"/>
      <c r="E57" s="21"/>
      <c r="G57" s="21"/>
      <c r="I57" s="35"/>
      <c r="BZ57" s="35"/>
    </row>
    <row r="58" spans="1:127" s="8" customFormat="1">
      <c r="A58" s="21"/>
      <c r="B58" s="21" t="s">
        <v>959</v>
      </c>
      <c r="D58" s="21"/>
      <c r="E58" s="21"/>
      <c r="G58" s="21"/>
      <c r="I58" s="8">
        <f t="shared" ref="I58:BR58" si="75">+I52-I35</f>
        <v>0</v>
      </c>
      <c r="J58" s="8">
        <f t="shared" si="75"/>
        <v>0</v>
      </c>
      <c r="K58" s="8">
        <f t="shared" si="75"/>
        <v>0</v>
      </c>
      <c r="L58" s="8">
        <f t="shared" si="75"/>
        <v>0</v>
      </c>
      <c r="M58" s="8">
        <f t="shared" si="75"/>
        <v>0</v>
      </c>
      <c r="N58" s="8">
        <f t="shared" si="75"/>
        <v>0</v>
      </c>
      <c r="O58" s="8">
        <f t="shared" si="75"/>
        <v>0</v>
      </c>
      <c r="P58" s="8">
        <f t="shared" si="75"/>
        <v>0</v>
      </c>
      <c r="Q58" s="8">
        <f t="shared" si="75"/>
        <v>0</v>
      </c>
      <c r="R58" s="8">
        <f t="shared" si="75"/>
        <v>0</v>
      </c>
      <c r="S58" s="8">
        <f t="shared" si="75"/>
        <v>0</v>
      </c>
      <c r="T58" s="8">
        <f t="shared" si="75"/>
        <v>0</v>
      </c>
      <c r="U58" s="8">
        <f t="shared" si="75"/>
        <v>0</v>
      </c>
      <c r="V58" s="8">
        <f t="shared" si="75"/>
        <v>0</v>
      </c>
      <c r="W58" s="8">
        <f t="shared" si="75"/>
        <v>0</v>
      </c>
      <c r="X58" s="8">
        <f t="shared" si="75"/>
        <v>0</v>
      </c>
      <c r="Y58" s="8">
        <f t="shared" si="75"/>
        <v>0</v>
      </c>
      <c r="Z58" s="8">
        <f t="shared" si="75"/>
        <v>0</v>
      </c>
      <c r="AA58" s="8">
        <f t="shared" si="75"/>
        <v>0</v>
      </c>
      <c r="AB58" s="8">
        <f t="shared" si="75"/>
        <v>0</v>
      </c>
      <c r="AC58" s="8">
        <f t="shared" si="75"/>
        <v>0</v>
      </c>
      <c r="AD58" s="8">
        <f t="shared" si="75"/>
        <v>0</v>
      </c>
      <c r="AE58" s="8">
        <f t="shared" si="75"/>
        <v>0</v>
      </c>
      <c r="AF58" s="8">
        <f t="shared" si="75"/>
        <v>0</v>
      </c>
      <c r="AG58" s="8">
        <f t="shared" si="75"/>
        <v>0</v>
      </c>
      <c r="AH58" s="8">
        <f t="shared" si="75"/>
        <v>0</v>
      </c>
      <c r="AI58" s="8">
        <f t="shared" si="75"/>
        <v>0</v>
      </c>
      <c r="AJ58" s="8">
        <f t="shared" si="75"/>
        <v>0</v>
      </c>
      <c r="AK58" s="8">
        <f t="shared" si="75"/>
        <v>0</v>
      </c>
      <c r="AL58" s="8">
        <f t="shared" si="75"/>
        <v>0</v>
      </c>
      <c r="AM58" s="8">
        <f t="shared" si="75"/>
        <v>0</v>
      </c>
      <c r="AN58" s="8">
        <f t="shared" si="75"/>
        <v>0</v>
      </c>
      <c r="AO58" s="8">
        <f t="shared" si="75"/>
        <v>0</v>
      </c>
      <c r="AP58" s="8">
        <f t="shared" si="75"/>
        <v>0</v>
      </c>
      <c r="AQ58" s="8">
        <f t="shared" si="75"/>
        <v>0</v>
      </c>
      <c r="AR58" s="8">
        <f t="shared" si="75"/>
        <v>0</v>
      </c>
      <c r="AS58" s="8">
        <f t="shared" si="75"/>
        <v>0</v>
      </c>
      <c r="AT58" s="8">
        <f t="shared" si="75"/>
        <v>0</v>
      </c>
      <c r="AU58" s="8">
        <f t="shared" si="75"/>
        <v>0</v>
      </c>
      <c r="AV58" s="8">
        <f t="shared" si="75"/>
        <v>0</v>
      </c>
      <c r="AW58" s="8">
        <f t="shared" si="75"/>
        <v>0</v>
      </c>
      <c r="AX58" s="8">
        <f t="shared" si="75"/>
        <v>0</v>
      </c>
      <c r="AY58" s="8">
        <f t="shared" si="75"/>
        <v>0</v>
      </c>
      <c r="AZ58" s="8">
        <f t="shared" si="75"/>
        <v>0</v>
      </c>
      <c r="BA58" s="8">
        <f t="shared" si="75"/>
        <v>0</v>
      </c>
      <c r="BB58" s="8">
        <f t="shared" si="75"/>
        <v>0</v>
      </c>
      <c r="BC58" s="8">
        <f t="shared" si="75"/>
        <v>0</v>
      </c>
      <c r="BD58" s="8">
        <f t="shared" si="75"/>
        <v>0</v>
      </c>
      <c r="BE58" s="8">
        <f t="shared" si="75"/>
        <v>0</v>
      </c>
      <c r="BF58" s="8">
        <f t="shared" si="75"/>
        <v>0</v>
      </c>
      <c r="BG58" s="8">
        <f t="shared" si="75"/>
        <v>0</v>
      </c>
      <c r="BH58" s="8">
        <f t="shared" si="75"/>
        <v>0</v>
      </c>
      <c r="BI58" s="8">
        <f t="shared" si="75"/>
        <v>0</v>
      </c>
      <c r="BJ58" s="8">
        <f t="shared" si="75"/>
        <v>0</v>
      </c>
      <c r="BK58" s="8">
        <f t="shared" si="75"/>
        <v>0</v>
      </c>
      <c r="BL58" s="8">
        <f t="shared" si="75"/>
        <v>0</v>
      </c>
      <c r="BM58" s="8">
        <f t="shared" si="75"/>
        <v>0</v>
      </c>
      <c r="BN58" s="8">
        <f t="shared" si="75"/>
        <v>0</v>
      </c>
      <c r="BO58" s="8">
        <f t="shared" si="75"/>
        <v>0</v>
      </c>
      <c r="BP58" s="8">
        <f t="shared" si="75"/>
        <v>0</v>
      </c>
      <c r="BQ58" s="8">
        <f t="shared" si="75"/>
        <v>0</v>
      </c>
      <c r="BR58" s="8">
        <f t="shared" si="75"/>
        <v>0</v>
      </c>
      <c r="BS58" s="8">
        <f t="shared" ref="BS58:DB58" si="76">+BS52-BS35</f>
        <v>0</v>
      </c>
      <c r="BT58" s="8">
        <f t="shared" si="76"/>
        <v>0</v>
      </c>
      <c r="BU58" s="8">
        <f t="shared" si="76"/>
        <v>0</v>
      </c>
      <c r="BV58" s="8">
        <f t="shared" si="76"/>
        <v>0</v>
      </c>
      <c r="BW58" s="8">
        <f t="shared" si="76"/>
        <v>0</v>
      </c>
      <c r="BX58" s="8">
        <f t="shared" si="76"/>
        <v>0</v>
      </c>
      <c r="BY58" s="8">
        <f t="shared" si="76"/>
        <v>0</v>
      </c>
      <c r="BZ58" s="8">
        <f t="shared" si="76"/>
        <v>0</v>
      </c>
      <c r="CA58" s="8">
        <f t="shared" si="76"/>
        <v>0</v>
      </c>
      <c r="CB58" s="8">
        <f t="shared" si="76"/>
        <v>0</v>
      </c>
      <c r="CC58" s="8">
        <f t="shared" si="76"/>
        <v>0</v>
      </c>
      <c r="CD58" s="8">
        <f t="shared" si="76"/>
        <v>0</v>
      </c>
      <c r="CE58" s="8">
        <f t="shared" si="76"/>
        <v>0</v>
      </c>
      <c r="CF58" s="8">
        <f t="shared" si="76"/>
        <v>0</v>
      </c>
      <c r="CG58" s="8">
        <f t="shared" si="76"/>
        <v>0</v>
      </c>
      <c r="CH58" s="8">
        <f t="shared" si="76"/>
        <v>0</v>
      </c>
      <c r="CI58" s="8">
        <f t="shared" si="76"/>
        <v>0</v>
      </c>
      <c r="CJ58" s="8">
        <f t="shared" si="76"/>
        <v>0</v>
      </c>
      <c r="CK58" s="8">
        <f t="shared" si="76"/>
        <v>0</v>
      </c>
      <c r="CL58" s="8">
        <f t="shared" si="76"/>
        <v>0</v>
      </c>
      <c r="CM58" s="8">
        <f t="shared" si="76"/>
        <v>0</v>
      </c>
      <c r="CN58" s="8">
        <f t="shared" si="76"/>
        <v>0</v>
      </c>
      <c r="CO58" s="8">
        <f t="shared" si="76"/>
        <v>0</v>
      </c>
      <c r="CP58" s="8">
        <f t="shared" si="76"/>
        <v>0</v>
      </c>
      <c r="CQ58" s="8">
        <f t="shared" si="76"/>
        <v>0</v>
      </c>
      <c r="CR58" s="8">
        <f t="shared" si="76"/>
        <v>0</v>
      </c>
      <c r="CS58" s="8">
        <f t="shared" si="76"/>
        <v>0</v>
      </c>
      <c r="CT58" s="8">
        <f t="shared" si="76"/>
        <v>0</v>
      </c>
      <c r="CU58" s="8">
        <f t="shared" si="76"/>
        <v>0</v>
      </c>
      <c r="CV58" s="8">
        <f t="shared" si="76"/>
        <v>0</v>
      </c>
      <c r="CW58" s="8">
        <f t="shared" si="76"/>
        <v>0</v>
      </c>
      <c r="CX58" s="8">
        <f t="shared" si="76"/>
        <v>0</v>
      </c>
      <c r="CY58" s="8">
        <f t="shared" si="76"/>
        <v>0</v>
      </c>
      <c r="CZ58" s="8">
        <f t="shared" si="76"/>
        <v>0</v>
      </c>
      <c r="DA58" s="8">
        <f t="shared" si="76"/>
        <v>0</v>
      </c>
      <c r="DB58" s="8">
        <f t="shared" si="76"/>
        <v>0</v>
      </c>
      <c r="DC58" s="8">
        <f>+DC52-DC35</f>
        <v>0</v>
      </c>
      <c r="DD58" s="8">
        <f>+DD52-DD35</f>
        <v>0</v>
      </c>
      <c r="DE58" s="8">
        <f>+DE52-DE35</f>
        <v>0</v>
      </c>
      <c r="DF58" s="8">
        <f>+DF52-DF35</f>
        <v>0</v>
      </c>
      <c r="DG58" s="8">
        <f>+DG52-DG35</f>
        <v>0</v>
      </c>
      <c r="DH58" s="8">
        <f t="shared" ref="DH58:DW58" si="77">+DH52-DH35</f>
        <v>0</v>
      </c>
      <c r="DI58" s="8">
        <f t="shared" si="77"/>
        <v>0</v>
      </c>
      <c r="DJ58" s="8">
        <f t="shared" si="77"/>
        <v>0</v>
      </c>
      <c r="DK58" s="8">
        <f t="shared" si="77"/>
        <v>0</v>
      </c>
      <c r="DL58" s="8">
        <f t="shared" si="77"/>
        <v>0</v>
      </c>
      <c r="DM58" s="8">
        <f t="shared" si="77"/>
        <v>0</v>
      </c>
      <c r="DN58" s="8">
        <f t="shared" si="77"/>
        <v>0</v>
      </c>
      <c r="DO58" s="8">
        <f t="shared" si="77"/>
        <v>0</v>
      </c>
      <c r="DP58" s="8">
        <f t="shared" si="77"/>
        <v>0</v>
      </c>
      <c r="DQ58" s="8">
        <f t="shared" si="77"/>
        <v>0</v>
      </c>
      <c r="DR58" s="8">
        <f t="shared" si="77"/>
        <v>0</v>
      </c>
      <c r="DS58" s="8">
        <f t="shared" si="77"/>
        <v>0</v>
      </c>
      <c r="DT58" s="8">
        <f t="shared" si="77"/>
        <v>0</v>
      </c>
      <c r="DU58" s="8">
        <f t="shared" si="77"/>
        <v>0</v>
      </c>
      <c r="DV58" s="8">
        <f t="shared" si="77"/>
        <v>0</v>
      </c>
      <c r="DW58" s="8">
        <f t="shared" si="77"/>
        <v>0</v>
      </c>
    </row>
    <row r="59" spans="1:127" s="8" customFormat="1">
      <c r="A59" s="21"/>
      <c r="B59" s="21"/>
      <c r="D59" s="21"/>
      <c r="E59" s="21"/>
      <c r="G59" s="21"/>
      <c r="I59" s="35"/>
      <c r="BZ59" s="35"/>
    </row>
    <row r="60" spans="1:127" s="8" customFormat="1" ht="12" customHeight="1">
      <c r="A60" s="21"/>
      <c r="B60" s="21"/>
      <c r="C60" s="21"/>
      <c r="D60" s="21"/>
      <c r="E60" s="21"/>
      <c r="I60" s="35"/>
      <c r="BZ60" s="35"/>
    </row>
    <row r="61" spans="1:127" s="8" customFormat="1" ht="12" customHeight="1">
      <c r="A61" s="21"/>
      <c r="B61" s="21"/>
      <c r="C61" s="21"/>
      <c r="D61" s="21"/>
      <c r="E61" s="21"/>
      <c r="I61" s="35"/>
      <c r="BZ61" s="35"/>
    </row>
    <row r="62" spans="1:127" s="8" customFormat="1" ht="12" customHeight="1">
      <c r="A62" s="21"/>
      <c r="B62" s="21"/>
      <c r="C62" s="21"/>
      <c r="D62" s="21"/>
      <c r="E62" s="21"/>
      <c r="I62" s="35"/>
      <c r="BZ62" s="35"/>
    </row>
    <row r="63" spans="1:127" s="8" customFormat="1" ht="12" customHeight="1">
      <c r="A63" s="21"/>
      <c r="B63" s="21"/>
      <c r="C63" s="21"/>
      <c r="D63" s="21"/>
      <c r="E63" s="21"/>
      <c r="I63" s="35"/>
      <c r="BZ63" s="35"/>
    </row>
    <row r="64" spans="1:127" s="8" customFormat="1" ht="12" customHeight="1">
      <c r="A64" s="21"/>
      <c r="B64" s="21"/>
      <c r="C64" s="21"/>
      <c r="D64" s="21"/>
      <c r="E64" s="21"/>
      <c r="I64" s="35"/>
      <c r="BZ64" s="35"/>
    </row>
    <row r="65" spans="1:78" s="8" customFormat="1" ht="12" customHeight="1">
      <c r="A65" s="21"/>
      <c r="B65" s="21"/>
      <c r="C65" s="21"/>
      <c r="D65" s="21"/>
      <c r="E65" s="21"/>
      <c r="I65" s="35"/>
      <c r="BZ65" s="35"/>
    </row>
    <row r="66" spans="1:78" s="8" customFormat="1" ht="12" customHeight="1">
      <c r="A66" s="21"/>
      <c r="B66" s="21"/>
      <c r="C66" s="21"/>
      <c r="D66" s="21"/>
      <c r="E66" s="21"/>
      <c r="I66" s="35"/>
      <c r="BZ66" s="35"/>
    </row>
    <row r="67" spans="1:78" s="8" customFormat="1" ht="12" customHeight="1">
      <c r="A67" s="21"/>
      <c r="B67" s="21"/>
      <c r="C67" s="21"/>
      <c r="D67" s="21"/>
      <c r="E67" s="21"/>
      <c r="I67" s="35"/>
      <c r="BZ67" s="35"/>
    </row>
    <row r="68" spans="1:78" s="8" customFormat="1" ht="12" customHeight="1">
      <c r="A68" s="21"/>
      <c r="B68" s="21"/>
      <c r="C68" s="21"/>
      <c r="D68" s="21"/>
      <c r="E68" s="21"/>
      <c r="I68" s="35"/>
      <c r="BZ68" s="35"/>
    </row>
    <row r="69" spans="1:78" s="8" customFormat="1" ht="12" customHeight="1">
      <c r="A69" s="21"/>
      <c r="B69" s="21"/>
      <c r="C69" s="21"/>
      <c r="D69" s="21"/>
      <c r="E69" s="21"/>
      <c r="I69" s="35"/>
      <c r="BZ69" s="35"/>
    </row>
    <row r="70" spans="1:78" s="8" customFormat="1" ht="12" customHeight="1">
      <c r="A70" s="21"/>
      <c r="B70" s="21"/>
      <c r="C70" s="21"/>
      <c r="D70" s="21"/>
      <c r="E70" s="21"/>
      <c r="I70" s="35"/>
      <c r="BZ70" s="35"/>
    </row>
    <row r="71" spans="1:78" s="8" customFormat="1" ht="12" customHeight="1">
      <c r="A71" s="21"/>
      <c r="B71" s="21"/>
      <c r="C71" s="21"/>
      <c r="D71" s="21"/>
      <c r="E71" s="21"/>
      <c r="I71" s="35"/>
      <c r="BZ71" s="35"/>
    </row>
    <row r="72" spans="1:78" s="8" customFormat="1" ht="12" customHeight="1">
      <c r="A72" s="21"/>
      <c r="B72" s="21"/>
      <c r="C72" s="21"/>
      <c r="D72" s="21"/>
      <c r="E72" s="21"/>
      <c r="I72" s="35"/>
      <c r="BZ72" s="35"/>
    </row>
    <row r="73" spans="1:78" s="8" customFormat="1" ht="12" customHeight="1">
      <c r="A73" s="21"/>
      <c r="B73" s="21"/>
      <c r="C73" s="21"/>
      <c r="D73" s="21"/>
      <c r="E73" s="21"/>
      <c r="I73" s="35"/>
      <c r="BZ73" s="35"/>
    </row>
    <row r="74" spans="1:78" s="8" customFormat="1" ht="12" customHeight="1">
      <c r="A74" s="21"/>
      <c r="B74" s="21"/>
      <c r="C74" s="21"/>
      <c r="D74" s="21"/>
      <c r="E74" s="21"/>
      <c r="I74" s="35"/>
      <c r="BZ74" s="35"/>
    </row>
    <row r="75" spans="1:78" s="8" customFormat="1" ht="12" customHeight="1">
      <c r="A75" s="21"/>
      <c r="B75" s="21"/>
      <c r="C75" s="21"/>
      <c r="D75" s="21"/>
      <c r="E75" s="21"/>
      <c r="I75" s="35"/>
      <c r="BZ75" s="35"/>
    </row>
    <row r="76" spans="1:78" s="8" customFormat="1" ht="12" customHeight="1">
      <c r="A76" s="21"/>
      <c r="B76" s="21"/>
      <c r="C76" s="21"/>
      <c r="D76" s="21"/>
      <c r="E76" s="21"/>
      <c r="I76" s="35"/>
      <c r="BZ76" s="35"/>
    </row>
    <row r="77" spans="1:78" s="8" customFormat="1" ht="12" customHeight="1">
      <c r="A77" s="21"/>
      <c r="B77" s="21"/>
      <c r="C77" s="21"/>
      <c r="D77" s="21"/>
      <c r="E77" s="21"/>
      <c r="I77" s="35"/>
      <c r="BZ77" s="35"/>
    </row>
    <row r="78" spans="1:78" s="8" customFormat="1" ht="12" customHeight="1">
      <c r="A78" s="21"/>
      <c r="B78" s="21"/>
      <c r="C78" s="21"/>
      <c r="D78" s="21"/>
      <c r="E78" s="21"/>
      <c r="I78" s="35"/>
      <c r="BZ78" s="35"/>
    </row>
    <row r="79" spans="1:78" s="8" customFormat="1" ht="12" customHeight="1">
      <c r="A79" s="21"/>
      <c r="B79" s="21"/>
      <c r="C79" s="21"/>
      <c r="D79" s="21"/>
      <c r="E79" s="21"/>
      <c r="I79" s="35"/>
      <c r="BZ79" s="35"/>
    </row>
    <row r="80" spans="1:78" s="8" customFormat="1" ht="12" customHeight="1">
      <c r="A80" s="21"/>
      <c r="B80" s="21"/>
      <c r="C80" s="21"/>
      <c r="D80" s="21"/>
      <c r="E80" s="21"/>
      <c r="I80" s="35"/>
      <c r="BZ80" s="35"/>
    </row>
    <row r="81" spans="1:78" s="8" customFormat="1" ht="12" customHeight="1">
      <c r="A81" s="21"/>
      <c r="B81" s="21"/>
      <c r="C81" s="21"/>
      <c r="D81" s="21"/>
      <c r="E81" s="21"/>
      <c r="I81" s="35"/>
      <c r="BZ81" s="35"/>
    </row>
    <row r="82" spans="1:78" s="8" customFormat="1" ht="12" customHeight="1">
      <c r="A82" s="21"/>
      <c r="B82" s="21"/>
      <c r="C82" s="21"/>
      <c r="D82" s="21"/>
      <c r="E82" s="21"/>
      <c r="I82" s="35"/>
      <c r="BZ82" s="35"/>
    </row>
    <row r="83" spans="1:78" s="8" customFormat="1" ht="12" customHeight="1">
      <c r="A83" s="21"/>
      <c r="B83" s="21"/>
      <c r="C83" s="21"/>
      <c r="D83" s="21"/>
      <c r="E83" s="21"/>
      <c r="I83" s="35"/>
      <c r="BZ83" s="35"/>
    </row>
    <row r="84" spans="1:78" s="8" customFormat="1" ht="12" customHeight="1">
      <c r="A84" s="21"/>
      <c r="B84" s="21"/>
      <c r="C84" s="21"/>
      <c r="D84" s="21"/>
      <c r="E84" s="21"/>
      <c r="I84" s="35"/>
      <c r="BZ84" s="35"/>
    </row>
    <row r="85" spans="1:78" s="8" customFormat="1" ht="12" customHeight="1">
      <c r="A85" s="21"/>
      <c r="B85" s="21"/>
      <c r="C85" s="21"/>
      <c r="D85" s="21"/>
      <c r="E85" s="21"/>
      <c r="I85" s="35"/>
      <c r="BZ85" s="35"/>
    </row>
    <row r="86" spans="1:78" s="8" customFormat="1" ht="12" customHeight="1">
      <c r="A86" s="21"/>
      <c r="B86" s="21"/>
      <c r="C86" s="21"/>
      <c r="D86" s="21"/>
      <c r="E86" s="21"/>
      <c r="I86" s="35"/>
      <c r="BZ86" s="35"/>
    </row>
    <row r="87" spans="1:78" s="8" customFormat="1" ht="12" customHeight="1">
      <c r="A87" s="21"/>
      <c r="B87" s="21"/>
      <c r="C87" s="21"/>
      <c r="D87" s="21"/>
      <c r="E87" s="21"/>
      <c r="I87" s="35"/>
      <c r="BZ87" s="35"/>
    </row>
    <row r="88" spans="1:78" s="8" customFormat="1" ht="12" customHeight="1">
      <c r="A88" s="21"/>
      <c r="B88" s="21"/>
      <c r="C88" s="21"/>
      <c r="D88" s="21"/>
      <c r="E88" s="21"/>
      <c r="I88" s="35"/>
      <c r="BZ88" s="35"/>
    </row>
    <row r="89" spans="1:78" s="8" customFormat="1" ht="12" customHeight="1">
      <c r="A89" s="21"/>
      <c r="B89" s="21"/>
      <c r="C89" s="21"/>
      <c r="D89" s="21"/>
      <c r="E89" s="21"/>
      <c r="I89" s="35"/>
      <c r="BZ89" s="35"/>
    </row>
    <row r="90" spans="1:78" s="8" customFormat="1" ht="12" customHeight="1">
      <c r="A90" s="21"/>
      <c r="B90" s="21"/>
      <c r="C90" s="21"/>
      <c r="D90" s="21"/>
      <c r="E90" s="21"/>
      <c r="I90" s="35"/>
      <c r="BZ90" s="35"/>
    </row>
    <row r="91" spans="1:78" s="8" customFormat="1" ht="12" customHeight="1">
      <c r="A91" s="21"/>
      <c r="B91" s="21"/>
      <c r="C91" s="21"/>
      <c r="D91" s="21"/>
      <c r="E91" s="21"/>
      <c r="I91" s="35"/>
      <c r="BZ91" s="35"/>
    </row>
    <row r="92" spans="1:78" s="8" customFormat="1" ht="12" customHeight="1">
      <c r="A92" s="21"/>
      <c r="B92" s="21"/>
      <c r="C92" s="21"/>
      <c r="D92" s="21"/>
      <c r="E92" s="21"/>
      <c r="I92" s="35"/>
      <c r="BZ92" s="35"/>
    </row>
    <row r="93" spans="1:78" s="8" customFormat="1" ht="12" customHeight="1">
      <c r="A93" s="21"/>
      <c r="B93" s="21"/>
      <c r="C93" s="21"/>
      <c r="D93" s="21"/>
      <c r="E93" s="21"/>
      <c r="I93" s="35"/>
      <c r="BZ93" s="35"/>
    </row>
    <row r="94" spans="1:78" s="8" customFormat="1" ht="12" customHeight="1">
      <c r="A94" s="21"/>
      <c r="B94" s="21"/>
      <c r="C94" s="21"/>
      <c r="D94" s="21"/>
      <c r="E94" s="21"/>
      <c r="I94" s="35"/>
      <c r="BZ94" s="35"/>
    </row>
    <row r="95" spans="1:78" s="8" customFormat="1" ht="12" customHeight="1">
      <c r="A95" s="21"/>
      <c r="B95" s="21"/>
      <c r="C95" s="21"/>
      <c r="D95" s="21"/>
      <c r="E95" s="21"/>
      <c r="I95" s="35"/>
      <c r="BZ95" s="35"/>
    </row>
    <row r="96" spans="1:78" s="8" customFormat="1" ht="12" customHeight="1">
      <c r="A96" s="21"/>
      <c r="B96" s="21"/>
      <c r="C96" s="21"/>
      <c r="D96" s="21"/>
      <c r="E96" s="21"/>
      <c r="I96" s="35"/>
      <c r="BZ96" s="35"/>
    </row>
    <row r="97" spans="1:127" s="8" customFormat="1" ht="12" customHeight="1">
      <c r="A97" s="21"/>
      <c r="B97" s="21"/>
      <c r="C97" s="21"/>
      <c r="D97" s="21"/>
      <c r="E97" s="21"/>
      <c r="I97" s="35"/>
      <c r="BZ97" s="35"/>
    </row>
    <row r="98" spans="1:127" s="8" customFormat="1" ht="12" customHeight="1">
      <c r="A98" s="21"/>
      <c r="B98" s="21"/>
      <c r="C98" s="21"/>
      <c r="D98" s="21"/>
      <c r="E98" s="21"/>
      <c r="I98" s="35"/>
      <c r="BZ98" s="35"/>
    </row>
    <row r="99" spans="1:127" s="8" customFormat="1" ht="12" customHeight="1">
      <c r="A99" s="21"/>
      <c r="B99" s="21"/>
      <c r="C99" s="21"/>
      <c r="D99" s="21"/>
      <c r="E99" s="21"/>
      <c r="I99" s="35"/>
      <c r="BZ99" s="35"/>
    </row>
    <row r="100" spans="1:127" s="8" customFormat="1" ht="12" customHeight="1">
      <c r="A100" s="21"/>
      <c r="B100" s="21"/>
      <c r="C100" s="21"/>
      <c r="D100" s="21"/>
      <c r="E100" s="21"/>
      <c r="I100" s="35"/>
      <c r="BZ100" s="35"/>
    </row>
    <row r="101" spans="1:127" s="8" customFormat="1" ht="12" customHeight="1">
      <c r="B101" s="21" t="s">
        <v>79</v>
      </c>
      <c r="D101" s="21" t="s">
        <v>445</v>
      </c>
      <c r="E101" s="21"/>
      <c r="I101" s="35"/>
      <c r="AZ101" s="8">
        <v>2141694</v>
      </c>
      <c r="BA101" s="8">
        <v>2153059</v>
      </c>
      <c r="BB101" s="8">
        <v>1939914</v>
      </c>
      <c r="BC101" s="8">
        <v>1988899</v>
      </c>
      <c r="BD101" s="8">
        <v>1926758</v>
      </c>
      <c r="BE101" s="8">
        <v>1926758</v>
      </c>
      <c r="BF101" s="8">
        <v>1638405</v>
      </c>
      <c r="BG101" s="8">
        <v>1664364</v>
      </c>
      <c r="BH101" s="8">
        <v>1685703</v>
      </c>
      <c r="BI101" s="8">
        <v>1731913</v>
      </c>
      <c r="BJ101" s="8">
        <v>1731913</v>
      </c>
      <c r="BK101" s="8">
        <v>1588464</v>
      </c>
      <c r="BL101" s="8">
        <v>1580886</v>
      </c>
      <c r="BM101" s="8">
        <v>1703130</v>
      </c>
      <c r="BN101" s="8">
        <v>1767780</v>
      </c>
      <c r="BO101" s="8">
        <v>1767780</v>
      </c>
      <c r="BP101" s="8">
        <v>1641687</v>
      </c>
      <c r="BQ101" s="8">
        <v>1686774</v>
      </c>
      <c r="BR101" s="8">
        <v>1935777</v>
      </c>
      <c r="BS101" s="8">
        <v>1827728</v>
      </c>
      <c r="BT101" s="8">
        <v>1827728</v>
      </c>
      <c r="BU101" s="8">
        <v>1821463</v>
      </c>
      <c r="BV101" s="8">
        <v>1831922</v>
      </c>
      <c r="BW101" s="8">
        <v>1813215</v>
      </c>
      <c r="BX101" s="8">
        <v>2060978</v>
      </c>
      <c r="BY101" s="8">
        <v>2060978</v>
      </c>
      <c r="BZ101" s="35">
        <v>1971687</v>
      </c>
      <c r="CA101" s="8">
        <v>2176599</v>
      </c>
      <c r="CB101" s="8">
        <v>2189988</v>
      </c>
      <c r="CC101" s="8">
        <v>2155299</v>
      </c>
      <c r="CD101" s="8">
        <v>2155299</v>
      </c>
      <c r="CE101" s="8">
        <v>2102391</v>
      </c>
      <c r="CF101" s="8">
        <v>2212471</v>
      </c>
      <c r="CG101" s="8">
        <v>2158985</v>
      </c>
      <c r="CH101" s="8">
        <v>2358261</v>
      </c>
      <c r="CI101" s="8">
        <v>2358261</v>
      </c>
      <c r="CJ101" s="8">
        <v>2127663</v>
      </c>
      <c r="CK101" s="8">
        <v>2338932</v>
      </c>
      <c r="CL101" s="8">
        <v>2239491</v>
      </c>
      <c r="CM101" s="8">
        <v>2236502</v>
      </c>
      <c r="CN101" s="8">
        <v>2236502</v>
      </c>
      <c r="CO101" s="8">
        <v>2137951</v>
      </c>
      <c r="CP101" s="8">
        <v>2339119</v>
      </c>
      <c r="CQ101" s="8">
        <v>2290536</v>
      </c>
      <c r="CR101" s="8">
        <v>2526762</v>
      </c>
      <c r="CS101" s="8">
        <v>2526762</v>
      </c>
      <c r="CT101" s="8">
        <v>2315177</v>
      </c>
      <c r="CU101" s="8">
        <v>2133635</v>
      </c>
      <c r="CV101" s="8">
        <v>2298991</v>
      </c>
      <c r="CW101" s="8">
        <v>2415376</v>
      </c>
      <c r="CX101" s="8">
        <f>+CW101</f>
        <v>2415376</v>
      </c>
      <c r="CY101" s="8">
        <v>2411660</v>
      </c>
      <c r="CZ101" s="8">
        <v>2616695</v>
      </c>
      <c r="DA101" s="8">
        <v>2638352</v>
      </c>
      <c r="DB101" s="8">
        <v>2580193</v>
      </c>
      <c r="DC101" s="8">
        <f>+DB101</f>
        <v>2580193</v>
      </c>
      <c r="DD101" s="8">
        <v>2374208</v>
      </c>
      <c r="DE101" s="8">
        <v>2649856</v>
      </c>
      <c r="DF101" s="8">
        <v>2616521</v>
      </c>
      <c r="DG101" s="8">
        <v>2836272</v>
      </c>
      <c r="DH101" s="8">
        <f>+DG101</f>
        <v>2836272</v>
      </c>
      <c r="DI101" s="8">
        <v>2668898</v>
      </c>
      <c r="DJ101" s="8">
        <v>2939019</v>
      </c>
      <c r="DK101" s="8">
        <f>+DK102+DK103+DK104+DK105</f>
        <v>2829821.4013063619</v>
      </c>
      <c r="DL101" s="8">
        <f>+DL102+DL103+DL104+DL105</f>
        <v>2869224.334695471</v>
      </c>
      <c r="DM101" s="8">
        <f>+DL101</f>
        <v>2869224.334695471</v>
      </c>
      <c r="DN101" s="8">
        <f>+DN102+DN103+DN104+DN105</f>
        <v>2743741.3160361331</v>
      </c>
      <c r="DO101" s="8">
        <f>+DO102+DO103+DO104+DO105</f>
        <v>2959475.2902033636</v>
      </c>
      <c r="DP101" s="8">
        <f>+DP102+DP103+DP104+DP105</f>
        <v>2984023.3328990196</v>
      </c>
      <c r="DQ101" s="8">
        <f>+DQ102+DQ103+DQ104+DQ105</f>
        <v>3163552.8190170252</v>
      </c>
      <c r="DR101" s="8">
        <f>+DQ101</f>
        <v>3163552.8190170252</v>
      </c>
      <c r="DS101" s="8">
        <f>+DS102+DS103+DS104+DS105</f>
        <v>3000335.0076990775</v>
      </c>
      <c r="DT101" s="8">
        <f>+DT102+DT103+DT104+DT105</f>
        <v>3220935.5984824575</v>
      </c>
      <c r="DU101" s="8">
        <f>+DU102+DU103+DU104+DU105</f>
        <v>3234590.4252552171</v>
      </c>
      <c r="DV101" s="8">
        <f>+DV102+DV103+DV104+DV105</f>
        <v>3390818.0701860301</v>
      </c>
      <c r="DW101" s="8">
        <f>+DV101</f>
        <v>3390818.0701860301</v>
      </c>
    </row>
    <row r="102" spans="1:127" s="8" customFormat="1" ht="12" customHeight="1">
      <c r="B102" s="21" t="s">
        <v>960</v>
      </c>
      <c r="D102" s="21" t="s">
        <v>490</v>
      </c>
      <c r="E102" s="21"/>
      <c r="I102" s="35"/>
      <c r="AZ102" s="8">
        <v>769952</v>
      </c>
      <c r="BA102" s="8">
        <v>890676</v>
      </c>
      <c r="BB102" s="8">
        <v>693503</v>
      </c>
      <c r="BC102" s="8">
        <v>579964</v>
      </c>
      <c r="BD102" s="8">
        <v>840724</v>
      </c>
      <c r="BE102" s="8">
        <v>840724</v>
      </c>
      <c r="BF102" s="8">
        <v>391992</v>
      </c>
      <c r="BG102" s="8">
        <v>246457</v>
      </c>
      <c r="BH102" s="8">
        <v>243330</v>
      </c>
      <c r="BI102" s="8">
        <v>343062</v>
      </c>
      <c r="BJ102" s="8">
        <v>343062</v>
      </c>
      <c r="BK102" s="8">
        <v>226966</v>
      </c>
      <c r="BL102" s="8">
        <v>317507</v>
      </c>
      <c r="BM102" s="8">
        <v>446631</v>
      </c>
      <c r="BN102" s="8">
        <v>646905</v>
      </c>
      <c r="BO102" s="8">
        <f>+BN102</f>
        <v>646905</v>
      </c>
      <c r="BP102" s="8">
        <v>488665</v>
      </c>
      <c r="BQ102" s="8">
        <v>526820</v>
      </c>
      <c r="BR102" s="8">
        <v>529294</v>
      </c>
      <c r="BS102" s="8">
        <v>601996</v>
      </c>
      <c r="BT102" s="8">
        <f>+BS102</f>
        <v>601996</v>
      </c>
      <c r="BU102" s="8">
        <v>539098</v>
      </c>
      <c r="BV102" s="8">
        <v>582800</v>
      </c>
      <c r="BW102" s="8">
        <v>358797</v>
      </c>
      <c r="BX102" s="8">
        <v>760725</v>
      </c>
      <c r="BY102" s="8">
        <f>+BX102</f>
        <v>760725</v>
      </c>
      <c r="BZ102" s="8">
        <v>699372</v>
      </c>
      <c r="CA102" s="8">
        <v>923025</v>
      </c>
      <c r="CB102" s="8">
        <v>738626</v>
      </c>
      <c r="CC102" s="8">
        <v>906579</v>
      </c>
      <c r="CD102" s="8">
        <f>+CC102</f>
        <v>906579</v>
      </c>
      <c r="CE102" s="8">
        <v>885469</v>
      </c>
      <c r="CF102" s="8">
        <v>977199</v>
      </c>
      <c r="CG102" s="8">
        <v>691049</v>
      </c>
      <c r="CH102" s="8">
        <v>893582</v>
      </c>
      <c r="CI102" s="8">
        <f>+CH102</f>
        <v>893582</v>
      </c>
      <c r="CJ102" s="8">
        <v>724216</v>
      </c>
      <c r="CK102" s="8">
        <v>712594</v>
      </c>
      <c r="CL102" s="8">
        <v>491826</v>
      </c>
      <c r="CM102" s="8">
        <v>535436</v>
      </c>
      <c r="CN102" s="8">
        <v>535436</v>
      </c>
      <c r="CO102" s="8">
        <v>417620</v>
      </c>
      <c r="CP102" s="8">
        <v>593894</v>
      </c>
      <c r="CQ102" s="8">
        <v>354184</v>
      </c>
      <c r="CR102" s="8">
        <v>546481</v>
      </c>
      <c r="CS102" s="8">
        <v>546481</v>
      </c>
      <c r="CT102" s="8">
        <v>393427</v>
      </c>
      <c r="CU102" s="8">
        <v>247910</v>
      </c>
      <c r="CV102" s="8">
        <v>273500</v>
      </c>
      <c r="CW102" s="8">
        <v>349310</v>
      </c>
      <c r="CX102" s="8">
        <f>+CW102</f>
        <v>349310</v>
      </c>
      <c r="CY102" s="8">
        <v>370101</v>
      </c>
      <c r="CZ102" s="8">
        <v>505574</v>
      </c>
      <c r="DA102" s="8">
        <v>457536</v>
      </c>
      <c r="DB102" s="8">
        <v>360309</v>
      </c>
      <c r="DC102" s="8">
        <f>+DB102</f>
        <v>360309</v>
      </c>
      <c r="DD102" s="8">
        <v>204309</v>
      </c>
      <c r="DE102" s="8">
        <v>461187</v>
      </c>
      <c r="DF102" s="8">
        <v>370643</v>
      </c>
      <c r="DG102" s="8">
        <v>590680</v>
      </c>
      <c r="DH102" s="8">
        <f>+DG102</f>
        <v>590680</v>
      </c>
      <c r="DI102" s="8">
        <v>527077</v>
      </c>
      <c r="DJ102" s="8">
        <v>838303</v>
      </c>
      <c r="DK102" s="8">
        <f>+CF!DK130</f>
        <v>617529.81446490495</v>
      </c>
      <c r="DL102" s="8">
        <f>+CF!DL130</f>
        <v>676803.54007470212</v>
      </c>
      <c r="DM102" s="8">
        <f>+DL102</f>
        <v>676803.54007470212</v>
      </c>
      <c r="DN102" s="8">
        <f>+CF!DN130</f>
        <v>633245.84772050078</v>
      </c>
      <c r="DO102" s="8">
        <f>+CF!DO130</f>
        <v>808163.55096173252</v>
      </c>
      <c r="DP102" s="8">
        <f>+CF!DP130</f>
        <v>764812.07567089901</v>
      </c>
      <c r="DQ102" s="8">
        <f>+CF!DQ130</f>
        <v>948326.94832185633</v>
      </c>
      <c r="DR102" s="8">
        <f>+DQ102</f>
        <v>948326.94832185633</v>
      </c>
      <c r="DS102" s="8">
        <f>+CF!DS130</f>
        <v>893728.51431275881</v>
      </c>
      <c r="DT102" s="8">
        <f>+CF!DT130</f>
        <v>1075749.9908414094</v>
      </c>
      <c r="DU102" s="8">
        <f>+CF!DU130</f>
        <v>1017298.2571133387</v>
      </c>
      <c r="DV102" s="8">
        <f>+CF!DV130</f>
        <v>1189948.4159909242</v>
      </c>
      <c r="DW102" s="8">
        <f>+DV102</f>
        <v>1189948.4159909242</v>
      </c>
    </row>
    <row r="103" spans="1:127" s="8" customFormat="1" ht="12" customHeight="1">
      <c r="B103" s="21" t="s">
        <v>961</v>
      </c>
      <c r="D103" s="21" t="s">
        <v>278</v>
      </c>
      <c r="E103" s="21"/>
      <c r="I103" s="35"/>
      <c r="AZ103" s="8">
        <v>612397</v>
      </c>
      <c r="BA103" s="8">
        <v>597444</v>
      </c>
      <c r="BB103" s="8">
        <v>586819</v>
      </c>
      <c r="BC103" s="8">
        <v>900935</v>
      </c>
      <c r="BD103" s="8">
        <v>595097</v>
      </c>
      <c r="BE103" s="8">
        <v>595097</v>
      </c>
      <c r="BF103" s="8">
        <v>612228</v>
      </c>
      <c r="BG103" s="8">
        <v>813781</v>
      </c>
      <c r="BH103" s="8">
        <v>890572</v>
      </c>
      <c r="BI103" s="8">
        <v>872323</v>
      </c>
      <c r="BJ103" s="8">
        <v>872323</v>
      </c>
      <c r="BK103" s="8">
        <v>862382</v>
      </c>
      <c r="BL103" s="8">
        <v>792008</v>
      </c>
      <c r="BM103" s="8">
        <v>866474</v>
      </c>
      <c r="BN103" s="8">
        <v>686673</v>
      </c>
      <c r="BO103" s="8">
        <f>+BN103</f>
        <v>686673</v>
      </c>
      <c r="BP103" s="8">
        <v>724533</v>
      </c>
      <c r="BQ103" s="8">
        <v>725157</v>
      </c>
      <c r="BR103" s="8">
        <v>988364</v>
      </c>
      <c r="BS103" s="8">
        <v>835063</v>
      </c>
      <c r="BT103" s="8">
        <f>+BS103</f>
        <v>835063</v>
      </c>
      <c r="BU103" s="8">
        <v>826803</v>
      </c>
      <c r="BV103" s="8">
        <v>779913</v>
      </c>
      <c r="BW103" s="8">
        <v>988681</v>
      </c>
      <c r="BX103" s="8">
        <v>838226</v>
      </c>
      <c r="BY103" s="8">
        <f>+BX103</f>
        <v>838226</v>
      </c>
      <c r="BZ103" s="8">
        <v>785489</v>
      </c>
      <c r="CA103" s="8">
        <v>0</v>
      </c>
      <c r="CB103" s="8">
        <v>0</v>
      </c>
      <c r="CC103" s="8">
        <v>762411</v>
      </c>
      <c r="CD103" s="8">
        <f>+CC103</f>
        <v>762411</v>
      </c>
      <c r="CE103" s="8">
        <v>722190</v>
      </c>
      <c r="CF103" s="8">
        <v>705352</v>
      </c>
      <c r="CG103" s="8">
        <v>922669</v>
      </c>
      <c r="CH103" s="8">
        <v>1010015</v>
      </c>
      <c r="CI103" s="8">
        <f>+CH103</f>
        <v>1010015</v>
      </c>
      <c r="CJ103" s="8">
        <v>903835</v>
      </c>
      <c r="CK103" s="8">
        <v>1117950</v>
      </c>
      <c r="CL103" s="8">
        <v>1207306</v>
      </c>
      <c r="CM103" s="8">
        <v>1188340</v>
      </c>
      <c r="CN103" s="8">
        <v>1188340</v>
      </c>
      <c r="CO103" s="8">
        <v>1188754</v>
      </c>
      <c r="CP103" s="8">
        <v>1198296</v>
      </c>
      <c r="CQ103" s="8">
        <v>1296782</v>
      </c>
      <c r="CR103" s="8">
        <v>1384930</v>
      </c>
      <c r="CS103" s="8">
        <v>1384930</v>
      </c>
      <c r="CT103" s="8">
        <v>1307628</v>
      </c>
      <c r="CU103" s="8">
        <v>1349102</v>
      </c>
      <c r="CV103" s="8">
        <v>1434975</v>
      </c>
      <c r="CW103" s="8">
        <v>1489865</v>
      </c>
      <c r="CX103" s="8">
        <f>+CW103</f>
        <v>1489865</v>
      </c>
      <c r="CY103" s="8">
        <v>1419741</v>
      </c>
      <c r="CZ103" s="8">
        <v>1496718</v>
      </c>
      <c r="DA103" s="8">
        <v>1547272</v>
      </c>
      <c r="DB103" s="8">
        <v>1590987</v>
      </c>
      <c r="DC103" s="8">
        <f>+DB103</f>
        <v>1590987</v>
      </c>
      <c r="DD103" s="8">
        <v>1497988</v>
      </c>
      <c r="DE103" s="8">
        <v>1544653</v>
      </c>
      <c r="DF103" s="8">
        <v>1575705</v>
      </c>
      <c r="DG103" s="8">
        <v>1574727</v>
      </c>
      <c r="DH103" s="8">
        <f>+DG103</f>
        <v>1574727</v>
      </c>
      <c r="DI103" s="8">
        <v>1471770</v>
      </c>
      <c r="DJ103" s="8">
        <v>1474960</v>
      </c>
      <c r="DK103" s="8">
        <f>+DK106*PL!DK161</f>
        <v>1555242.5142619153</v>
      </c>
      <c r="DL103" s="8">
        <f>+DL106*PL!DL161</f>
        <v>1540992.3230439322</v>
      </c>
      <c r="DM103" s="8">
        <f>+DL103</f>
        <v>1540992.3230439322</v>
      </c>
      <c r="DN103" s="8">
        <f>+DN106*PL!DN161</f>
        <v>1495418.6511640325</v>
      </c>
      <c r="DO103" s="8">
        <f>+DO106*PL!DO161</f>
        <v>1524683.6486966042</v>
      </c>
      <c r="DP103" s="8">
        <f>+DP106*PL!DP161</f>
        <v>1572783.8472594048</v>
      </c>
      <c r="DQ103" s="8">
        <f>+DQ106*PL!DQ161</f>
        <v>1566653.0101361163</v>
      </c>
      <c r="DR103" s="8">
        <f>+DQ103</f>
        <v>1566653.0101361163</v>
      </c>
      <c r="DS103" s="8">
        <f>+DS106*PL!DS161</f>
        <v>1503822.9963341616</v>
      </c>
      <c r="DT103" s="8">
        <f>+DT106*PL!DT161</f>
        <v>1531643.7232067988</v>
      </c>
      <c r="DU103" s="8">
        <f>+DU106*PL!DU161</f>
        <v>1580298.4013576552</v>
      </c>
      <c r="DV103" s="8">
        <f>+DV106*PL!DV161</f>
        <v>1566954.7731769697</v>
      </c>
      <c r="DW103" s="8">
        <f>+DV103</f>
        <v>1566954.7731769697</v>
      </c>
    </row>
    <row r="104" spans="1:127" s="8" customFormat="1" ht="12" customHeight="1">
      <c r="B104" s="21" t="s">
        <v>962</v>
      </c>
      <c r="D104" s="21" t="s">
        <v>279</v>
      </c>
      <c r="E104" s="21"/>
      <c r="I104" s="35"/>
      <c r="AZ104" s="8">
        <v>156426</v>
      </c>
      <c r="BA104" s="8">
        <v>167874</v>
      </c>
      <c r="BB104" s="8">
        <v>156352</v>
      </c>
      <c r="BC104" s="8">
        <v>121513</v>
      </c>
      <c r="BD104" s="8">
        <v>229523</v>
      </c>
      <c r="BE104" s="8">
        <v>229523</v>
      </c>
      <c r="BF104" s="8">
        <v>252098</v>
      </c>
      <c r="BG104" s="8">
        <v>206329</v>
      </c>
      <c r="BH104" s="8">
        <v>168713</v>
      </c>
      <c r="BI104" s="8">
        <v>145892</v>
      </c>
      <c r="BJ104" s="8">
        <v>145892</v>
      </c>
      <c r="BK104" s="8">
        <v>168772</v>
      </c>
      <c r="BL104" s="8">
        <v>158257</v>
      </c>
      <c r="BM104" s="8">
        <v>131154</v>
      </c>
      <c r="BN104" s="8">
        <v>146584</v>
      </c>
      <c r="BO104" s="8">
        <f>+BN104</f>
        <v>146584</v>
      </c>
      <c r="BP104" s="8">
        <v>196173</v>
      </c>
      <c r="BQ104" s="8">
        <v>185495</v>
      </c>
      <c r="BR104" s="8">
        <v>167625</v>
      </c>
      <c r="BS104" s="8">
        <v>123206</v>
      </c>
      <c r="BT104" s="8">
        <f>+BS104</f>
        <v>123206</v>
      </c>
      <c r="BU104" s="8">
        <v>174941</v>
      </c>
      <c r="BV104" s="8">
        <v>178787</v>
      </c>
      <c r="BW104" s="8">
        <v>175117</v>
      </c>
      <c r="BX104" s="8">
        <v>141277</v>
      </c>
      <c r="BY104" s="8">
        <f>+BX104</f>
        <v>141277</v>
      </c>
      <c r="BZ104" s="8">
        <v>158301</v>
      </c>
      <c r="CA104" s="8">
        <v>174113</v>
      </c>
      <c r="CB104" s="8">
        <v>174635</v>
      </c>
      <c r="CC104" s="8">
        <v>146357</v>
      </c>
      <c r="CD104" s="8">
        <f>+CC104</f>
        <v>146357</v>
      </c>
      <c r="CE104" s="8">
        <v>143657</v>
      </c>
      <c r="CF104" s="8">
        <v>174576</v>
      </c>
      <c r="CG104" s="8">
        <v>181962</v>
      </c>
      <c r="CH104" s="8">
        <v>146563</v>
      </c>
      <c r="CI104" s="8">
        <f>+CH104</f>
        <v>146563</v>
      </c>
      <c r="CJ104" s="8">
        <v>140438</v>
      </c>
      <c r="CK104" s="8">
        <v>187622</v>
      </c>
      <c r="CL104" s="8">
        <v>212400</v>
      </c>
      <c r="CM104" s="8">
        <v>180736</v>
      </c>
      <c r="CN104" s="8">
        <v>180736</v>
      </c>
      <c r="CO104" s="8">
        <v>183423</v>
      </c>
      <c r="CP104" s="8">
        <v>185208</v>
      </c>
      <c r="CQ104" s="8">
        <v>255398</v>
      </c>
      <c r="CR104" s="8">
        <v>232126</v>
      </c>
      <c r="CS104" s="8">
        <v>232126</v>
      </c>
      <c r="CT104" s="8">
        <v>239241</v>
      </c>
      <c r="CU104" s="8">
        <v>164410</v>
      </c>
      <c r="CV104" s="8">
        <v>208479</v>
      </c>
      <c r="CW104" s="8">
        <v>186275</v>
      </c>
      <c r="CX104" s="8">
        <f>+CW104</f>
        <v>186275</v>
      </c>
      <c r="CY104" s="8">
        <v>209561</v>
      </c>
      <c r="CZ104" s="8">
        <v>209750</v>
      </c>
      <c r="DA104" s="8">
        <v>206467</v>
      </c>
      <c r="DB104" s="8">
        <v>153876</v>
      </c>
      <c r="DC104" s="8">
        <f>+DB104</f>
        <v>153876</v>
      </c>
      <c r="DD104" s="8">
        <v>171059</v>
      </c>
      <c r="DE104" s="8">
        <v>151221</v>
      </c>
      <c r="DF104" s="8">
        <v>143270</v>
      </c>
      <c r="DG104" s="8">
        <v>153388</v>
      </c>
      <c r="DH104" s="8">
        <f>+DG104</f>
        <v>153388</v>
      </c>
      <c r="DI104" s="8">
        <v>179951</v>
      </c>
      <c r="DJ104" s="8">
        <v>142847</v>
      </c>
      <c r="DK104" s="8">
        <f>+DK107*PL!DK167</f>
        <v>174140.07257954183</v>
      </c>
      <c r="DL104" s="8">
        <f>+DL107*PL!DL167</f>
        <v>168519.47157683645</v>
      </c>
      <c r="DM104" s="8">
        <f>+DL104</f>
        <v>168519.47157683645</v>
      </c>
      <c r="DN104" s="8">
        <f>+DN107*PL!DN167</f>
        <v>132167.81715159951</v>
      </c>
      <c r="DO104" s="8">
        <f>+DO107*PL!DO167</f>
        <v>143719.09054502685</v>
      </c>
      <c r="DP104" s="8">
        <f>+DP107*PL!DP167</f>
        <v>163518.40996871554</v>
      </c>
      <c r="DQ104" s="8">
        <f>+DQ107*PL!DQ167</f>
        <v>165663.86055905241</v>
      </c>
      <c r="DR104" s="8">
        <f>+DQ104</f>
        <v>165663.86055905241</v>
      </c>
      <c r="DS104" s="8">
        <f>+DS107*PL!DS167</f>
        <v>119874.49705215682</v>
      </c>
      <c r="DT104" s="8">
        <f>+DT107*PL!DT167</f>
        <v>130632.88443424914</v>
      </c>
      <c r="DU104" s="8">
        <f>+DU107*PL!DU167</f>
        <v>154084.76678422306</v>
      </c>
      <c r="DV104" s="8">
        <f>+DV107*PL!DV167</f>
        <v>151005.88101813619</v>
      </c>
      <c r="DW104" s="8">
        <f>+DV104</f>
        <v>151005.88101813619</v>
      </c>
    </row>
    <row r="105" spans="1:127" s="8" customFormat="1" ht="12" customHeight="1">
      <c r="B105" s="21" t="s">
        <v>963</v>
      </c>
      <c r="D105" s="21" t="s">
        <v>423</v>
      </c>
      <c r="E105" s="21"/>
      <c r="I105" s="35"/>
      <c r="AZ105" s="8">
        <f t="shared" ref="AZ105:BN105" si="78">+AZ101-AZ102-AZ103-AZ104</f>
        <v>602919</v>
      </c>
      <c r="BA105" s="8">
        <f t="shared" si="78"/>
        <v>497065</v>
      </c>
      <c r="BB105" s="8">
        <f t="shared" si="78"/>
        <v>503240</v>
      </c>
      <c r="BC105" s="8">
        <f t="shared" si="78"/>
        <v>386487</v>
      </c>
      <c r="BD105" s="8">
        <f t="shared" si="78"/>
        <v>261414</v>
      </c>
      <c r="BE105" s="8">
        <f t="shared" si="78"/>
        <v>261414</v>
      </c>
      <c r="BF105" s="8">
        <f t="shared" si="78"/>
        <v>382087</v>
      </c>
      <c r="BG105" s="8">
        <f t="shared" si="78"/>
        <v>397797</v>
      </c>
      <c r="BH105" s="8">
        <f t="shared" si="78"/>
        <v>383088</v>
      </c>
      <c r="BI105" s="8">
        <f t="shared" si="78"/>
        <v>370636</v>
      </c>
      <c r="BJ105" s="8">
        <f t="shared" si="78"/>
        <v>370636</v>
      </c>
      <c r="BK105" s="8">
        <f t="shared" si="78"/>
        <v>330344</v>
      </c>
      <c r="BL105" s="8">
        <f t="shared" si="78"/>
        <v>313114</v>
      </c>
      <c r="BM105" s="8">
        <f t="shared" si="78"/>
        <v>258871</v>
      </c>
      <c r="BN105" s="8">
        <f t="shared" si="78"/>
        <v>287618</v>
      </c>
      <c r="BO105" s="8">
        <f>+BN105</f>
        <v>287618</v>
      </c>
      <c r="BP105" s="8">
        <v>232316</v>
      </c>
      <c r="BQ105" s="8">
        <v>249302</v>
      </c>
      <c r="BR105" s="8">
        <v>250494</v>
      </c>
      <c r="BS105" s="8">
        <v>267463</v>
      </c>
      <c r="BT105" s="8">
        <f>+BS105</f>
        <v>267463</v>
      </c>
      <c r="BU105" s="8">
        <v>280621</v>
      </c>
      <c r="BV105" s="8">
        <v>290422</v>
      </c>
      <c r="BW105" s="8">
        <v>290620</v>
      </c>
      <c r="BX105" s="8">
        <v>320750</v>
      </c>
      <c r="BY105" s="8">
        <f>+BX105</f>
        <v>320750</v>
      </c>
      <c r="BZ105" s="8">
        <v>328525</v>
      </c>
      <c r="CA105" s="8">
        <v>1079461</v>
      </c>
      <c r="CB105" s="8">
        <v>1276727</v>
      </c>
      <c r="CC105" s="8">
        <v>339952</v>
      </c>
      <c r="CD105" s="8">
        <f>+CC105</f>
        <v>339952</v>
      </c>
      <c r="CE105" s="8">
        <v>351075</v>
      </c>
      <c r="CF105" s="8">
        <v>355344</v>
      </c>
      <c r="CG105" s="8">
        <v>363305</v>
      </c>
      <c r="CH105" s="8">
        <v>308101</v>
      </c>
      <c r="CI105" s="8">
        <f>+CH105</f>
        <v>308101</v>
      </c>
      <c r="CJ105" s="8">
        <v>359174</v>
      </c>
      <c r="CK105" s="8">
        <v>320766</v>
      </c>
      <c r="CL105" s="8">
        <v>327959</v>
      </c>
      <c r="CM105" s="8">
        <v>331990</v>
      </c>
      <c r="CN105" s="8">
        <v>331990</v>
      </c>
      <c r="CO105" s="8">
        <v>348154</v>
      </c>
      <c r="CP105" s="8">
        <v>361721</v>
      </c>
      <c r="CQ105" s="8">
        <v>384172</v>
      </c>
      <c r="CR105" s="8">
        <v>363225</v>
      </c>
      <c r="CS105" s="8">
        <v>363225</v>
      </c>
      <c r="CT105" s="8">
        <v>374881</v>
      </c>
      <c r="CU105" s="8">
        <v>372213</v>
      </c>
      <c r="CV105" s="8">
        <v>382037</v>
      </c>
      <c r="CW105" s="8">
        <v>389926</v>
      </c>
      <c r="CX105" s="8">
        <f>+CW105</f>
        <v>389926</v>
      </c>
      <c r="CY105" s="8">
        <v>412257</v>
      </c>
      <c r="CZ105" s="8">
        <v>404653</v>
      </c>
      <c r="DA105" s="8">
        <v>427077</v>
      </c>
      <c r="DB105" s="8">
        <v>475021</v>
      </c>
      <c r="DC105" s="8">
        <f>+DB105</f>
        <v>475021</v>
      </c>
      <c r="DD105" s="8">
        <v>500852</v>
      </c>
      <c r="DE105" s="8">
        <v>492795</v>
      </c>
      <c r="DF105" s="8">
        <v>526903</v>
      </c>
      <c r="DG105" s="8">
        <v>517477</v>
      </c>
      <c r="DH105" s="8">
        <f>+DG105</f>
        <v>517477</v>
      </c>
      <c r="DI105" s="8">
        <v>490100</v>
      </c>
      <c r="DJ105" s="8">
        <v>482909</v>
      </c>
      <c r="DK105" s="8">
        <f>+DJ105</f>
        <v>482909</v>
      </c>
      <c r="DL105" s="8">
        <f>+DK105</f>
        <v>482909</v>
      </c>
      <c r="DM105" s="8">
        <f>+DL105</f>
        <v>482909</v>
      </c>
      <c r="DN105" s="8">
        <f t="shared" ref="DN105:DV105" si="79">+DM105</f>
        <v>482909</v>
      </c>
      <c r="DO105" s="8">
        <f t="shared" si="79"/>
        <v>482909</v>
      </c>
      <c r="DP105" s="8">
        <f t="shared" si="79"/>
        <v>482909</v>
      </c>
      <c r="DQ105" s="8">
        <f t="shared" si="79"/>
        <v>482909</v>
      </c>
      <c r="DR105" s="8">
        <f>+DQ105</f>
        <v>482909</v>
      </c>
      <c r="DS105" s="8">
        <f t="shared" si="79"/>
        <v>482909</v>
      </c>
      <c r="DT105" s="8">
        <f t="shared" si="79"/>
        <v>482909</v>
      </c>
      <c r="DU105" s="8">
        <f t="shared" si="79"/>
        <v>482909</v>
      </c>
      <c r="DV105" s="8">
        <f t="shared" si="79"/>
        <v>482909</v>
      </c>
      <c r="DW105" s="8">
        <f>+DV105</f>
        <v>482909</v>
      </c>
    </row>
    <row r="106" spans="1:127" s="8" customFormat="1" ht="12" customHeight="1">
      <c r="B106" s="21" t="s">
        <v>964</v>
      </c>
      <c r="D106" s="21"/>
      <c r="E106" s="21" t="s">
        <v>81</v>
      </c>
      <c r="I106" s="35"/>
      <c r="AZ106" s="4">
        <f>+AZ103/PL!AZ161</f>
        <v>0.1264081657928415</v>
      </c>
      <c r="BA106" s="4">
        <f>+BA103/PL!BA161</f>
        <v>0.50332266217354671</v>
      </c>
      <c r="BB106" s="4">
        <f>+BB103/PL!BB161</f>
        <v>0.49457985672144966</v>
      </c>
      <c r="BC106" s="4">
        <f>+BC103/PL!BC161</f>
        <v>0.74531785011991303</v>
      </c>
      <c r="BD106" s="4">
        <f>+BD103/PL!BD161</f>
        <v>0.50277537461220789</v>
      </c>
      <c r="BE106" s="4">
        <f>+BE103/PL!BE161</f>
        <v>0.12486634135369142</v>
      </c>
      <c r="BF106" s="4">
        <f>+BF103/PL!BF161</f>
        <v>0.50244398851046368</v>
      </c>
      <c r="BG106" s="4">
        <f>+BG103/PL!BG161</f>
        <v>0.69860061998174905</v>
      </c>
      <c r="BH106" s="4">
        <f>+BH103/PL!BH161</f>
        <v>0.73379821315423677</v>
      </c>
      <c r="BI106" s="4">
        <f>+BI103/PL!BI161</f>
        <v>0.73238416117232108</v>
      </c>
      <c r="BJ106" s="4">
        <f>+BJ103/PL!BJ161</f>
        <v>0.18218589321468903</v>
      </c>
      <c r="BK106" s="4">
        <f>+BK103/PL!BK161</f>
        <v>0.72904049370191903</v>
      </c>
      <c r="BL106" s="4">
        <f>+BL103/PL!BL161</f>
        <v>0.69339538809175494</v>
      </c>
      <c r="BM106" s="4">
        <f>+BM103/PL!BM161</f>
        <v>0.72392154176104107</v>
      </c>
      <c r="BN106" s="4">
        <f>+BN103/PL!BN161</f>
        <v>0.57713652711017804</v>
      </c>
      <c r="BO106" s="4">
        <f>+BO103/PL!BO161</f>
        <v>0.14573391595234714</v>
      </c>
      <c r="BP106" s="4">
        <f>+BP103/PL!BP161</f>
        <v>0.61912879856030267</v>
      </c>
      <c r="BQ106" s="4">
        <f>+BQ103/PL!BQ161</f>
        <v>0.66071243091355381</v>
      </c>
      <c r="BR106" s="4">
        <f>+BR103/PL!BR161</f>
        <v>0.88963577971081287</v>
      </c>
      <c r="BS106" s="4">
        <f>+BS103/PL!BS161</f>
        <v>0.78100203886945629</v>
      </c>
      <c r="BT106" s="4">
        <f>+BT103/PL!BT161</f>
        <v>0.18773982796685237</v>
      </c>
      <c r="BU106" s="4">
        <f>+BU103/PL!BU161</f>
        <v>0.76217090707964597</v>
      </c>
      <c r="BV106" s="4">
        <f>+BV103/PL!BV161</f>
        <v>0.73500424088210348</v>
      </c>
      <c r="BW106" s="4">
        <f>+BW103/PL!BW161</f>
        <v>0.90158763450665691</v>
      </c>
      <c r="BX106" s="4">
        <f>+BX103/PL!BX161</f>
        <v>0.80451674824839237</v>
      </c>
      <c r="BY106" s="4">
        <f>+BY103/PL!BY161</f>
        <v>0.19564606479320326</v>
      </c>
      <c r="BZ106" s="27">
        <f>+BZ103/PL!BZ161</f>
        <v>0.72116140286448771</v>
      </c>
      <c r="CA106" s="4">
        <f>+CA103/PL!CA161</f>
        <v>0</v>
      </c>
      <c r="CB106" s="4">
        <f>+CB103/PL!CB161</f>
        <v>0</v>
      </c>
      <c r="CC106" s="4">
        <f>+CC103/PL!CC161</f>
        <v>0.75099586288416076</v>
      </c>
      <c r="CD106" s="4">
        <f>+CD103/PL!CD161</f>
        <v>0.18048221007030751</v>
      </c>
      <c r="CE106" s="4">
        <f>+CE103/PL!CE161</f>
        <v>0.689573188198224</v>
      </c>
      <c r="CF106" s="4">
        <f>+CF103/PL!CF161</f>
        <v>0.66186731725626347</v>
      </c>
      <c r="CG106" s="4">
        <f>+CG103/PL!CG161</f>
        <v>0.86945816057293634</v>
      </c>
      <c r="CH106" s="4">
        <f>+CH103/PL!CH161</f>
        <v>0.94765903546631636</v>
      </c>
      <c r="CI106" s="4">
        <f>+CI103/PL!CI161</f>
        <v>0.23821108490566037</v>
      </c>
      <c r="CJ106" s="4">
        <f>+CJ103/PL!CJ161</f>
        <v>0.84290871515955235</v>
      </c>
      <c r="CK106" s="4">
        <f>+CK103/PL!CK161</f>
        <v>0.98494412967307732</v>
      </c>
      <c r="CL106" s="4">
        <f>+CL103/PL!CL161</f>
        <v>1.037650193382037</v>
      </c>
      <c r="CM106" s="4">
        <f>+CM103/PL!CM161</f>
        <v>1.0809969980896934</v>
      </c>
      <c r="CN106" s="4">
        <f>+CN103/PL!CN161</f>
        <v>0.26584192747365831</v>
      </c>
      <c r="CO106" s="4">
        <f>+CO103/PL!CO161</f>
        <v>1.0675133107573549</v>
      </c>
      <c r="CP106" s="4">
        <f>+CP103/PL!CP161</f>
        <v>1.1040153012996154</v>
      </c>
      <c r="CQ106" s="4">
        <f>+CQ103/PL!CQ161</f>
        <v>1.1135066070292368</v>
      </c>
      <c r="CR106" s="4">
        <f>+CR103/PL!CR161</f>
        <v>1.2617354157423342</v>
      </c>
      <c r="CS106" s="4">
        <f>+CS103/PL!CS161</f>
        <v>0.31043889536447594</v>
      </c>
      <c r="CT106" s="4">
        <f>+CT103/PL!CT161</f>
        <v>1.2160565124960243</v>
      </c>
      <c r="CU106" s="4">
        <f>+CU103/PL!CU161</f>
        <v>1.2290552568431063</v>
      </c>
      <c r="CV106" s="4">
        <f>+CV103/PL!CV161</f>
        <v>1.2436904361572676</v>
      </c>
      <c r="CW106" s="4">
        <f>+CW103/PL!CW161</f>
        <v>1.4100331529778529</v>
      </c>
      <c r="CX106" s="4">
        <f>+CX103/PL!CX161</f>
        <v>0.33988798649450197</v>
      </c>
      <c r="CY106" s="4">
        <f>+CY103/PL!CY161</f>
        <v>1.3184032524069891</v>
      </c>
      <c r="CZ106" s="4">
        <f>+CZ103/PL!CZ161</f>
        <v>1.3150757870634369</v>
      </c>
      <c r="DA106" s="4">
        <f>+DA103/PL!DA161</f>
        <v>1.3241829293445377</v>
      </c>
      <c r="DB106" s="4">
        <f>+DB103/PL!DB161</f>
        <v>1.3911801431239639</v>
      </c>
      <c r="DC106" s="4">
        <f>+DC103/PL!DC161</f>
        <v>0.35143623953524333</v>
      </c>
      <c r="DD106" s="4">
        <f>+DD103/PL!DD161</f>
        <v>1.3511576934525151</v>
      </c>
      <c r="DE106" s="4">
        <f>+DE103/PL!DE161</f>
        <v>1.3093897127511498</v>
      </c>
      <c r="DF106" s="4">
        <f>+DF103/PL!DF161</f>
        <v>1.3339312879841592</v>
      </c>
      <c r="DG106" s="4">
        <f>+DG103/PL!DG161</f>
        <v>1.4123631451918859</v>
      </c>
      <c r="DH106" s="4">
        <f>+DH103/PL!DH161</f>
        <v>0.34348187410024866</v>
      </c>
      <c r="DI106" s="4">
        <f>+DI103/PL!DI161</f>
        <v>1.2947789030664312</v>
      </c>
      <c r="DJ106" s="4">
        <f>+DJ103/PL!DJ161</f>
        <v>1.2677631324483103</v>
      </c>
      <c r="DK106" s="4">
        <f t="shared" ref="DK106:DL106" si="80">+DJ106</f>
        <v>1.2677631324483103</v>
      </c>
      <c r="DL106" s="4">
        <f t="shared" si="80"/>
        <v>1.2677631324483103</v>
      </c>
      <c r="DM106" s="4">
        <f>+DM103/PL!DM161</f>
        <v>0.32493373404465642</v>
      </c>
      <c r="DN106" s="4">
        <f>+DL106</f>
        <v>1.2677631324483103</v>
      </c>
      <c r="DO106" s="4">
        <f>+DN106</f>
        <v>1.2677631324483103</v>
      </c>
      <c r="DP106" s="4">
        <f t="shared" ref="DP106:DQ106" si="81">+DO106</f>
        <v>1.2677631324483103</v>
      </c>
      <c r="DQ106" s="4">
        <f t="shared" si="81"/>
        <v>1.2677631324483103</v>
      </c>
      <c r="DR106" s="4">
        <f>+DR103/PL!DR161</f>
        <v>0.32245024779978665</v>
      </c>
      <c r="DS106" s="4">
        <f t="shared" ref="DS106:DS107" si="82">+DQ106</f>
        <v>1.2677631324483103</v>
      </c>
      <c r="DT106" s="4">
        <f t="shared" ref="DT106:DV106" si="83">+DS106</f>
        <v>1.2677631324483103</v>
      </c>
      <c r="DU106" s="4">
        <f t="shared" si="83"/>
        <v>1.2677631324483103</v>
      </c>
      <c r="DV106" s="4">
        <f t="shared" si="83"/>
        <v>1.2677631324483103</v>
      </c>
      <c r="DW106" s="4">
        <f>+DW103/PL!DW161</f>
        <v>0.32130316845684692</v>
      </c>
    </row>
    <row r="107" spans="1:127" s="8" customFormat="1" ht="12" customHeight="1">
      <c r="B107" s="21" t="s">
        <v>965</v>
      </c>
      <c r="D107" s="21"/>
      <c r="E107" s="21" t="s">
        <v>82</v>
      </c>
      <c r="I107" s="35"/>
      <c r="AZ107" s="4">
        <f>+AZ104/PL!AZ167</f>
        <v>0.28539682539682537</v>
      </c>
      <c r="BA107" s="4">
        <f>+BA104/PL!BA167</f>
        <v>1.3187274155538098</v>
      </c>
      <c r="BB107" s="4">
        <f>+BB104/PL!BB167</f>
        <v>1.6423529411764706</v>
      </c>
      <c r="BC107" s="4">
        <f>+BC104/PL!BC167</f>
        <v>0.92970925784238712</v>
      </c>
      <c r="BD107" s="4">
        <f>+BD104/PL!BD167</f>
        <v>1.9650941780821918</v>
      </c>
      <c r="BE107" s="4">
        <f>+BE104/PL!BE167</f>
        <v>0.48834680851063828</v>
      </c>
      <c r="BF107" s="4">
        <f>+BF104/PL!BF167</f>
        <v>2.0396278317152103</v>
      </c>
      <c r="BG107" s="4">
        <f>+BG104/PL!BG167</f>
        <v>2.4132046783625731</v>
      </c>
      <c r="BH107" s="4">
        <f>+BH104/PL!BH167</f>
        <v>1.2123670594998563</v>
      </c>
      <c r="BI107" s="4">
        <f>+BI104/PL!BI167</f>
        <v>1.1602672180690314</v>
      </c>
      <c r="BJ107" s="4">
        <f>+BJ104/PL!BJ167</f>
        <v>0.30778902953586496</v>
      </c>
      <c r="BK107" s="4">
        <f>+BK104/PL!BK167</f>
        <v>1.3994361525704808</v>
      </c>
      <c r="BL107" s="4">
        <f>+BL104/PL!BL167</f>
        <v>2.1328436657681942</v>
      </c>
      <c r="BM107" s="4">
        <f>+BM104/PL!BM167</f>
        <v>0.77836201780415426</v>
      </c>
      <c r="BN107" s="4">
        <f>+BN104/PL!BN167</f>
        <v>0.79969448990725589</v>
      </c>
      <c r="BO107" s="4">
        <f>+BO104/PL!BO167</f>
        <v>0.26817416758141238</v>
      </c>
      <c r="BP107" s="4">
        <f>+BP104/PL!BP167</f>
        <v>1.0174948132780084</v>
      </c>
      <c r="BQ107" s="4">
        <f>+BQ104/PL!BQ167</f>
        <v>1.4675237341772152</v>
      </c>
      <c r="BR107" s="4">
        <f>+BR104/PL!BR167</f>
        <v>1.1295485175202156</v>
      </c>
      <c r="BS107" s="4">
        <f>+BS104/PL!BS167</f>
        <v>0.88446518305814792</v>
      </c>
      <c r="BT107" s="4">
        <f>+BT104/PL!BT167</f>
        <v>0.20300873290492669</v>
      </c>
      <c r="BU107" s="4">
        <f>+BU104/PL!BU167</f>
        <v>1.2233636363636364</v>
      </c>
      <c r="BV107" s="4">
        <f>+BV104/PL!BV167</f>
        <v>1.6312682481751826</v>
      </c>
      <c r="BW107" s="4">
        <f>+BW104/PL!BW167</f>
        <v>1.3439524174980813</v>
      </c>
      <c r="BX107" s="4">
        <f>+BX104/PL!BX167</f>
        <v>1.1338443017656501</v>
      </c>
      <c r="BY107" s="4">
        <f>+BY104/PL!BY167</f>
        <v>0.27837832512315269</v>
      </c>
      <c r="BZ107" s="27">
        <f>+BZ104/PL!BZ167</f>
        <v>1.089476944253269</v>
      </c>
      <c r="CA107" s="4">
        <f>+CA104/PL!CA167</f>
        <v>1.8562153518123667</v>
      </c>
      <c r="CB107" s="4">
        <f>+CB104/PL!CB167</f>
        <v>1.4565054211843202</v>
      </c>
      <c r="CC107" s="4">
        <f>+CC104/PL!CC167</f>
        <v>1.2361233108108107</v>
      </c>
      <c r="CD107" s="4">
        <f>+CD104/PL!CD167</f>
        <v>0.30657100963552575</v>
      </c>
      <c r="CE107" s="4">
        <f>+CE104/PL!CE167</f>
        <v>1.2690547703180213</v>
      </c>
      <c r="CF107" s="4">
        <f>+CF104/PL!CF167</f>
        <v>1.4309508196721312</v>
      </c>
      <c r="CG107" s="4">
        <f>+CG104/PL!CG167</f>
        <v>1.5201503759398496</v>
      </c>
      <c r="CH107" s="4">
        <f>+CH104/PL!CH167</f>
        <v>1.017798611111111</v>
      </c>
      <c r="CI107" s="4">
        <f>+CI104/PL!CI167</f>
        <v>0.29377229905792746</v>
      </c>
      <c r="CJ107" s="4">
        <f>+CJ104/PL!CJ167</f>
        <v>0.94380376344086025</v>
      </c>
      <c r="CK107" s="4">
        <f>+CK104/PL!CK167</f>
        <v>0.87879156908665101</v>
      </c>
      <c r="CL107" s="4">
        <f>+CL104/PL!CL167</f>
        <v>0.95978309986443744</v>
      </c>
      <c r="CM107" s="4">
        <f>+CM104/PL!CM167</f>
        <v>1.0363302752293577</v>
      </c>
      <c r="CN107" s="4">
        <f>+CN104/PL!CN167</f>
        <v>0.23843799472295515</v>
      </c>
      <c r="CO107" s="4">
        <f>+CO104/PL!CO167</f>
        <v>0.8631670588235294</v>
      </c>
      <c r="CP107" s="4">
        <f>+CP104/PL!CP167</f>
        <v>0.99094703049759225</v>
      </c>
      <c r="CQ107" s="4">
        <f>+CQ104/PL!CQ167</f>
        <v>0.92435034382917114</v>
      </c>
      <c r="CR107" s="4">
        <f>+CR104/PL!CR167</f>
        <v>1.1831090723751274</v>
      </c>
      <c r="CS107" s="4">
        <f>+CS104/PL!CS167</f>
        <v>0.26623007225599266</v>
      </c>
      <c r="CT107" s="4">
        <f>+CT104/PL!CT167</f>
        <v>1.1557536231884058</v>
      </c>
      <c r="CU107" s="4">
        <f>+CU104/PL!CU167</f>
        <v>0.6999148573861218</v>
      </c>
      <c r="CV107" s="4">
        <f>+CV104/PL!CV167</f>
        <v>0.72063256135499476</v>
      </c>
      <c r="CW107" s="4">
        <f>+CW104/PL!CW167</f>
        <v>1.0773568536726432</v>
      </c>
      <c r="CX107" s="4">
        <f>+CX104/PL!CX167</f>
        <v>0.20603362459904878</v>
      </c>
      <c r="CY107" s="4">
        <f>+CY104/PL!CY167</f>
        <v>1.0410382513661203</v>
      </c>
      <c r="CZ107" s="4">
        <f>+CZ104/PL!CZ167</f>
        <v>0.97331786542923437</v>
      </c>
      <c r="DA107" s="4">
        <f>+DA104/PL!DA167</f>
        <v>0.85670954356846474</v>
      </c>
      <c r="DB107" s="4">
        <f>+DB104/PL!DB167</f>
        <v>0.75913172175629007</v>
      </c>
      <c r="DC107" s="4">
        <f>+DC104/PL!DC167</f>
        <v>0.17882161533991864</v>
      </c>
      <c r="DD107" s="4">
        <f>+DD104/PL!DD167</f>
        <v>1.0317189384800964</v>
      </c>
      <c r="DE107" s="4">
        <f>+DE104/PL!DE167</f>
        <v>0.705321828358209</v>
      </c>
      <c r="DF107" s="4">
        <f>+DF104/PL!DF167</f>
        <v>0.6948108632395732</v>
      </c>
      <c r="DG107" s="4">
        <f>+DG104/PL!DG167</f>
        <v>1.1541610233258088</v>
      </c>
      <c r="DH107" s="4">
        <f>+DH104/PL!DH167</f>
        <v>0.21324621159460586</v>
      </c>
      <c r="DI107" s="4">
        <f>+DI104/PL!DI167</f>
        <v>1.1948937583001329</v>
      </c>
      <c r="DJ107" s="4">
        <f>+DJ104/PL!DJ167</f>
        <v>0.93425114453891434</v>
      </c>
      <c r="DK107" s="4">
        <f t="shared" ref="DK107:DL107" si="84">+DJ107</f>
        <v>0.93425114453891434</v>
      </c>
      <c r="DL107" s="4">
        <f t="shared" si="84"/>
        <v>0.93425114453891434</v>
      </c>
      <c r="DM107" s="4">
        <f>+DM104/PL!DM167</f>
        <v>0.25141857362680081</v>
      </c>
      <c r="DN107" s="4">
        <f t="shared" ref="DN107" si="85">+DL107</f>
        <v>0.93425114453891434</v>
      </c>
      <c r="DO107" s="4">
        <f t="shared" ref="DO107:DQ107" si="86">+DN107</f>
        <v>0.93425114453891434</v>
      </c>
      <c r="DP107" s="4">
        <f t="shared" si="86"/>
        <v>0.93425114453891434</v>
      </c>
      <c r="DQ107" s="4">
        <f t="shared" si="86"/>
        <v>0.93425114453891434</v>
      </c>
      <c r="DR107" s="4">
        <f>+DR104/PL!DR167</f>
        <v>0.25579166301316975</v>
      </c>
      <c r="DS107" s="4">
        <f t="shared" si="82"/>
        <v>0.93425114453891434</v>
      </c>
      <c r="DT107" s="4">
        <f t="shared" ref="DT107:DV107" si="87">+DS107</f>
        <v>0.93425114453891434</v>
      </c>
      <c r="DU107" s="4">
        <f t="shared" si="87"/>
        <v>0.93425114453891434</v>
      </c>
      <c r="DV107" s="4">
        <f t="shared" si="87"/>
        <v>0.93425114453891434</v>
      </c>
      <c r="DW107" s="4">
        <f>+DW104/PL!DW167</f>
        <v>0.25391993804207258</v>
      </c>
    </row>
    <row r="108" spans="1:127" s="8" customFormat="1" ht="12" customHeight="1">
      <c r="B108" s="21" t="s">
        <v>966</v>
      </c>
      <c r="D108" s="21"/>
      <c r="E108" s="21" t="s">
        <v>83</v>
      </c>
      <c r="I108" s="35"/>
      <c r="AZ108" s="4">
        <f>+AZ105/PL!AZ161</f>
        <v>0.12445176072327953</v>
      </c>
      <c r="BA108" s="4">
        <f>+BA105/PL!BA161</f>
        <v>0.4187573715248526</v>
      </c>
      <c r="BB108" s="4">
        <f>+BB105/PL!BB161</f>
        <v>0.42413822166034554</v>
      </c>
      <c r="BC108" s="4">
        <f>+BC105/PL!BC161</f>
        <v>0.31972968076420033</v>
      </c>
      <c r="BD108" s="4">
        <f>+BD105/PL!BD161</f>
        <v>0.22085898900326456</v>
      </c>
      <c r="BE108" s="4">
        <f>+BE105/PL!BE161</f>
        <v>5.4851242332987542E-2</v>
      </c>
      <c r="BF108" s="4">
        <f>+BF105/PL!BF161</f>
        <v>0.31357160443167831</v>
      </c>
      <c r="BG108" s="4">
        <f>+BG105/PL!BG161</f>
        <v>0.34149387959030725</v>
      </c>
      <c r="BH108" s="4">
        <f>+BH105/PL!BH161</f>
        <v>0.31565026733473572</v>
      </c>
      <c r="BI108" s="4">
        <f>+BI105/PL!BI161</f>
        <v>0.31117824012466072</v>
      </c>
      <c r="BJ108" s="4">
        <f>+BJ105/PL!BJ161</f>
        <v>7.7407853189150666E-2</v>
      </c>
      <c r="BK108" s="4">
        <f>+BK105/PL!BK161</f>
        <v>0.27926621016146758</v>
      </c>
      <c r="BL108" s="4">
        <f>+BL105/PL!BL161</f>
        <v>0.27412829611185968</v>
      </c>
      <c r="BM108" s="4">
        <f>+BM105/PL!BM161</f>
        <v>0.21628149654487319</v>
      </c>
      <c r="BN108" s="4">
        <f>+BN105/PL!BN161</f>
        <v>0.24173784851650665</v>
      </c>
      <c r="BO108" s="4">
        <f>+BO105/PL!BO161</f>
        <v>6.1041714816779141E-2</v>
      </c>
      <c r="BP108" s="4">
        <f>+BP105/PL!BP161</f>
        <v>0.19851894388017563</v>
      </c>
      <c r="BQ108" s="4">
        <f>+BQ105/PL!BQ161</f>
        <v>0.22714657715723738</v>
      </c>
      <c r="BR108" s="4">
        <f>+BR105/PL!BR161</f>
        <v>0.22547201739731551</v>
      </c>
      <c r="BS108" s="4">
        <f>+BS105/PL!BS161</f>
        <v>0.25014777127251642</v>
      </c>
      <c r="BT108" s="4">
        <f>+BT105/PL!BT161</f>
        <v>6.0131340518617439E-2</v>
      </c>
      <c r="BU108" s="4">
        <f>+BU105/PL!BU161</f>
        <v>0.25868455014749264</v>
      </c>
      <c r="BV108" s="4">
        <f>+BV105/PL!BV161</f>
        <v>0.27369899161247763</v>
      </c>
      <c r="BW108" s="4">
        <f>+BW105/PL!BW161</f>
        <v>0.26501915010031007</v>
      </c>
      <c r="BX108" s="4">
        <f>+BX105/PL!BX161</f>
        <v>0.30785104136673386</v>
      </c>
      <c r="BY108" s="4">
        <f>+BY105/PL!BY161</f>
        <v>7.4864625151713188E-2</v>
      </c>
      <c r="BZ108" s="27">
        <f>+BZ105/PL!BZ161</f>
        <v>0.30162045538009546</v>
      </c>
      <c r="CA108" s="4">
        <f>+CA105/PL!CA161</f>
        <v>1.0291362379635809</v>
      </c>
      <c r="CB108" s="4">
        <f>+CB105/PL!CB161</f>
        <v>1.1920887021475257</v>
      </c>
      <c r="CC108" s="4">
        <f>+CC105/PL!CC161</f>
        <v>0.33486209613869189</v>
      </c>
      <c r="CD108" s="4">
        <f>+CD105/PL!CD161</f>
        <v>8.047534502757854E-2</v>
      </c>
      <c r="CE108" s="4">
        <f>+CE105/PL!CE161</f>
        <v>0.33521913491836153</v>
      </c>
      <c r="CF108" s="4">
        <f>+CF105/PL!CF161</f>
        <v>0.33343717744205686</v>
      </c>
      <c r="CG108" s="4">
        <f>+CG105/PL!CG161</f>
        <v>0.34235299660761404</v>
      </c>
      <c r="CH108" s="4">
        <f>+CH105/PL!CH161</f>
        <v>0.2890795646462751</v>
      </c>
      <c r="CI108" s="4">
        <f>+CI105/PL!CI161</f>
        <v>7.2665330188679239E-2</v>
      </c>
      <c r="CJ108" s="4">
        <f>+CJ105/PL!CJ161</f>
        <v>0.33496257044562011</v>
      </c>
      <c r="CK108" s="4">
        <f>+CK105/PL!CK161</f>
        <v>0.28260350525400446</v>
      </c>
      <c r="CL108" s="4">
        <f>+CL105/PL!CL161</f>
        <v>0.28187279759346801</v>
      </c>
      <c r="CM108" s="4">
        <f>+CM105/PL!CM161</f>
        <v>0.30200127353770584</v>
      </c>
      <c r="CN108" s="4">
        <f>+CN105/PL!CN161</f>
        <v>7.4269032012706654E-2</v>
      </c>
      <c r="CO108" s="4">
        <f>+CO105/PL!CO161</f>
        <v>0.31264587054463427</v>
      </c>
      <c r="CP108" s="4">
        <f>+CP105/PL!CP161</f>
        <v>0.33326116318622295</v>
      </c>
      <c r="CQ108" s="4">
        <f>+CQ105/PL!CQ161</f>
        <v>0.32987661783988054</v>
      </c>
      <c r="CR108" s="4">
        <f>+CR105/PL!CR161</f>
        <v>0.33091480896724695</v>
      </c>
      <c r="CS108" s="4">
        <f>+CS105/PL!CS161</f>
        <v>8.1418676589258498E-2</v>
      </c>
      <c r="CT108" s="4">
        <f>+CT105/PL!CT161</f>
        <v>0.34862857132228897</v>
      </c>
      <c r="CU108" s="4">
        <f>+CU105/PL!CU161</f>
        <v>0.33909248100984446</v>
      </c>
      <c r="CV108" s="4">
        <f>+CV105/PL!CV161</f>
        <v>0.33111082991565294</v>
      </c>
      <c r="CW108" s="4">
        <f>+CW105/PL!CW161</f>
        <v>0.36903248764689572</v>
      </c>
      <c r="CX108" s="4">
        <f>+CX105/PL!CX161</f>
        <v>8.8955148971118309E-2</v>
      </c>
      <c r="CY108" s="4">
        <f>+CY105/PL!CY161</f>
        <v>0.38283107244740283</v>
      </c>
      <c r="CZ108" s="4">
        <f>+CZ105/PL!CZ161</f>
        <v>0.35554417229069268</v>
      </c>
      <c r="DA108" s="4">
        <f>+DA105/PL!DA161</f>
        <v>0.36550010141441008</v>
      </c>
      <c r="DB108" s="4">
        <f>+DB105/PL!DB161</f>
        <v>0.41536466530957727</v>
      </c>
      <c r="DC108" s="4">
        <f>+DC105/PL!DC161</f>
        <v>0.10492832055841488</v>
      </c>
      <c r="DD108" s="4">
        <f>+DD105/PL!DD161</f>
        <v>0.45175931521552853</v>
      </c>
      <c r="DE108" s="4">
        <f>+DE105/PL!DE161</f>
        <v>0.4177382904090452</v>
      </c>
      <c r="DF108" s="4">
        <f>+DF105/PL!DF161</f>
        <v>0.44605582734884858</v>
      </c>
      <c r="DG108" s="4">
        <f>+DG105/PL!DG161</f>
        <v>0.46412199910489982</v>
      </c>
      <c r="DH108" s="4">
        <f>+DH105/PL!DH161</f>
        <v>0.11287287876804955</v>
      </c>
      <c r="DI108" s="4">
        <f>+DI105/PL!DI161</f>
        <v>0.43116189376931036</v>
      </c>
      <c r="DJ108" s="4">
        <f>+DJ105/PL!DJ161</f>
        <v>0.41507174874402092</v>
      </c>
      <c r="DK108" s="4">
        <f>+DK105/PL!DK161</f>
        <v>0.39364550603095155</v>
      </c>
      <c r="DL108" s="4">
        <f>+DL105/PL!DL161</f>
        <v>0.39728570828839066</v>
      </c>
      <c r="DM108" s="4">
        <f>+DM105/PL!DM161</f>
        <v>0.10182622082361764</v>
      </c>
      <c r="DN108" s="4">
        <f>+DN105/PL!DN161</f>
        <v>0.40939319972432742</v>
      </c>
      <c r="DO108" s="4">
        <f>+DO105/PL!DO161</f>
        <v>0.40153524768947346</v>
      </c>
      <c r="DP108" s="4">
        <f>+DP105/PL!DP161</f>
        <v>0.38925515899357177</v>
      </c>
      <c r="DQ108" s="4">
        <f>+DQ105/PL!DQ161</f>
        <v>0.39077844459909461</v>
      </c>
      <c r="DR108" s="4">
        <f>+DR105/PL!DR161</f>
        <v>9.9392862176429356E-2</v>
      </c>
      <c r="DS108" s="4">
        <f>+DS105/PL!DS161</f>
        <v>0.40710524311695134</v>
      </c>
      <c r="DT108" s="4">
        <f>+DT105/PL!DT161</f>
        <v>0.39971059669522208</v>
      </c>
      <c r="DU108" s="4">
        <f>+DU105/PL!DU161</f>
        <v>0.38740419277873078</v>
      </c>
      <c r="DV108" s="4">
        <f>+DV105/PL!DV161</f>
        <v>0.39070318876289512</v>
      </c>
      <c r="DW108" s="4">
        <f>+DW105/PL!DW161</f>
        <v>9.9020210686581137E-2</v>
      </c>
    </row>
    <row r="109" spans="1:127" s="8" customFormat="1" ht="12" customHeight="1">
      <c r="B109" s="21" t="s">
        <v>96</v>
      </c>
      <c r="D109" s="21"/>
      <c r="E109" s="21"/>
      <c r="I109" s="35"/>
      <c r="BZ109" s="35"/>
    </row>
    <row r="110" spans="1:127" s="8" customFormat="1" ht="12" customHeight="1">
      <c r="B110" s="21" t="s">
        <v>97</v>
      </c>
      <c r="D110" s="21"/>
      <c r="E110" s="21"/>
      <c r="I110" s="35"/>
      <c r="BZ110" s="35"/>
    </row>
    <row r="111" spans="1:127" s="8" customFormat="1" ht="12" customHeight="1">
      <c r="B111" s="21" t="s">
        <v>98</v>
      </c>
      <c r="D111" s="21"/>
      <c r="E111" s="21"/>
      <c r="I111" s="35"/>
      <c r="BZ111" s="35"/>
    </row>
    <row r="112" spans="1:127" s="8" customFormat="1" ht="12" customHeight="1">
      <c r="B112" s="21"/>
      <c r="D112" s="21"/>
      <c r="E112" s="21"/>
      <c r="I112" s="35"/>
      <c r="BZ112" s="35"/>
    </row>
    <row r="113" spans="2:127" s="8" customFormat="1" ht="12" customHeight="1">
      <c r="B113" s="21" t="s">
        <v>84</v>
      </c>
      <c r="D113" s="21" t="s">
        <v>445</v>
      </c>
      <c r="E113" s="21"/>
      <c r="I113" s="35"/>
      <c r="AZ113" s="8">
        <v>2682429</v>
      </c>
      <c r="BA113" s="8">
        <v>2721690</v>
      </c>
      <c r="BB113" s="8">
        <v>2742288</v>
      </c>
      <c r="BC113" s="8">
        <v>2735165</v>
      </c>
      <c r="BD113" s="8">
        <v>2777454</v>
      </c>
      <c r="BE113" s="8">
        <v>2777454</v>
      </c>
      <c r="BF113" s="8">
        <v>2813907</v>
      </c>
      <c r="BG113" s="8">
        <v>2885575</v>
      </c>
      <c r="BH113" s="8">
        <v>2883316</v>
      </c>
      <c r="BI113" s="8">
        <v>2900653</v>
      </c>
      <c r="BJ113" s="8">
        <v>2900653</v>
      </c>
      <c r="BK113" s="8">
        <v>2864067</v>
      </c>
      <c r="BL113" s="8">
        <v>2845534</v>
      </c>
      <c r="BM113" s="8">
        <v>2813291</v>
      </c>
      <c r="BN113" s="8">
        <v>2834607</v>
      </c>
      <c r="BO113" s="8">
        <v>2834607</v>
      </c>
      <c r="BP113" s="8">
        <v>2823145</v>
      </c>
      <c r="BQ113" s="8">
        <v>2818049</v>
      </c>
      <c r="BR113" s="8">
        <v>2734066</v>
      </c>
      <c r="BS113" s="8">
        <v>2691485</v>
      </c>
      <c r="BT113" s="8">
        <v>2691485</v>
      </c>
      <c r="BU113" s="8">
        <v>2651907</v>
      </c>
      <c r="BV113" s="8">
        <v>2642585</v>
      </c>
      <c r="BW113" s="8">
        <v>2625127</v>
      </c>
      <c r="BX113" s="8">
        <v>2607590</v>
      </c>
      <c r="BY113" s="8">
        <v>2607590</v>
      </c>
      <c r="BZ113" s="35">
        <v>2583393</v>
      </c>
      <c r="CA113" s="8">
        <v>2577839</v>
      </c>
      <c r="CB113" s="8">
        <v>2545156</v>
      </c>
      <c r="CC113" s="8">
        <v>2523319</v>
      </c>
      <c r="CD113" s="8">
        <v>2523319</v>
      </c>
      <c r="CE113" s="8">
        <v>2501929</v>
      </c>
      <c r="CF113" s="8">
        <v>2507678</v>
      </c>
      <c r="CG113" s="8">
        <v>2515677</v>
      </c>
      <c r="CH113" s="8">
        <v>2536297</v>
      </c>
      <c r="CI113" s="8">
        <v>2536297</v>
      </c>
      <c r="CJ113" s="8">
        <v>2546325</v>
      </c>
      <c r="CK113" s="8">
        <v>2564089</v>
      </c>
      <c r="CL113" s="8">
        <v>2561071</v>
      </c>
      <c r="CM113" s="8">
        <v>2560284</v>
      </c>
      <c r="CN113" s="8">
        <v>2560284</v>
      </c>
      <c r="CO113" s="8">
        <v>2551137</v>
      </c>
      <c r="CP113" s="8">
        <v>2544143</v>
      </c>
      <c r="CQ113" s="8">
        <v>2531090</v>
      </c>
      <c r="CR113" s="8">
        <v>2557766</v>
      </c>
      <c r="CS113" s="8">
        <v>2557766</v>
      </c>
      <c r="CT113" s="8">
        <v>2544735</v>
      </c>
      <c r="CU113" s="8">
        <v>2532114</v>
      </c>
      <c r="CV113" s="8">
        <v>2505086</v>
      </c>
      <c r="CW113" s="8">
        <v>2511067</v>
      </c>
      <c r="CX113" s="8">
        <f>+CW113</f>
        <v>2511067</v>
      </c>
      <c r="CY113" s="8">
        <v>2459807</v>
      </c>
      <c r="CZ113" s="8">
        <v>2438072</v>
      </c>
      <c r="DA113" s="8">
        <v>2417977</v>
      </c>
      <c r="DB113" s="8">
        <v>2440376</v>
      </c>
      <c r="DC113" s="8">
        <f>+DB113</f>
        <v>2440376</v>
      </c>
      <c r="DD113" s="8">
        <v>2427895</v>
      </c>
      <c r="DE113" s="8">
        <v>2449986</v>
      </c>
      <c r="DF113" s="8">
        <v>2490956</v>
      </c>
      <c r="DG113" s="8">
        <v>2540895</v>
      </c>
      <c r="DH113" s="8">
        <f>+DG113</f>
        <v>2540895</v>
      </c>
      <c r="DI113" s="8">
        <v>2539932</v>
      </c>
      <c r="DJ113" s="8">
        <v>2560862</v>
      </c>
      <c r="DK113" s="8">
        <f>+DK114+DK115+DK116</f>
        <v>2575930.2916666665</v>
      </c>
      <c r="DL113" s="8">
        <f>+DL114+DL115+DL116</f>
        <v>2583870.737847222</v>
      </c>
      <c r="DM113" s="8">
        <f>+DL113</f>
        <v>2583870.737847222</v>
      </c>
      <c r="DN113" s="8">
        <f>+DN114+DN115+DN116</f>
        <v>2592980.3321035877</v>
      </c>
      <c r="DO113" s="8">
        <f>+DO114+DO115+DO116</f>
        <v>2601710.3599326047</v>
      </c>
      <c r="DP113" s="8">
        <f>+DP114+DP115+DP116</f>
        <v>2610076.6366020795</v>
      </c>
      <c r="DQ113" s="8">
        <f>+DQ114+DQ115+DQ116</f>
        <v>2626594.3184103263</v>
      </c>
      <c r="DR113" s="8">
        <f>+DQ113</f>
        <v>2626594.3184103263</v>
      </c>
      <c r="DS113" s="8">
        <f>+DS114+DS115+DS116</f>
        <v>2638923.7634765627</v>
      </c>
      <c r="DT113" s="8">
        <f>+DT114+DT115+DT116</f>
        <v>2650739.4816650394</v>
      </c>
      <c r="DU113" s="8">
        <f>+DU114+DU115+DU116</f>
        <v>2662062.8782623294</v>
      </c>
      <c r="DV113" s="8">
        <f>+DV114+DV115+DV116</f>
        <v>2701414.4666680656</v>
      </c>
      <c r="DW113" s="8">
        <f>+DV113</f>
        <v>2701414.4666680656</v>
      </c>
    </row>
    <row r="114" spans="2:127" s="8" customFormat="1" ht="12" customHeight="1">
      <c r="B114" s="21" t="s">
        <v>99</v>
      </c>
      <c r="D114" s="21" t="s">
        <v>85</v>
      </c>
      <c r="E114" s="21"/>
      <c r="I114" s="35"/>
      <c r="AZ114" s="8">
        <f t="shared" ref="AZ114:CD114" si="88">+AZ113-AZ115-AZ116</f>
        <v>2382719</v>
      </c>
      <c r="BA114" s="8">
        <f t="shared" si="88"/>
        <v>2357525</v>
      </c>
      <c r="BB114" s="8">
        <f t="shared" si="88"/>
        <v>2365299</v>
      </c>
      <c r="BC114" s="8">
        <f t="shared" si="88"/>
        <v>2383411</v>
      </c>
      <c r="BD114" s="8">
        <f t="shared" si="88"/>
        <v>2445318</v>
      </c>
      <c r="BE114" s="8">
        <f t="shared" si="88"/>
        <v>2445318</v>
      </c>
      <c r="BF114" s="8">
        <f t="shared" si="88"/>
        <v>2441398</v>
      </c>
      <c r="BG114" s="8">
        <f t="shared" si="88"/>
        <v>2544834</v>
      </c>
      <c r="BH114" s="8">
        <f t="shared" si="88"/>
        <v>2553303</v>
      </c>
      <c r="BI114" s="8">
        <f t="shared" si="88"/>
        <v>2587354</v>
      </c>
      <c r="BJ114" s="8">
        <f t="shared" si="88"/>
        <v>2587354</v>
      </c>
      <c r="BK114" s="8">
        <f t="shared" si="88"/>
        <v>2557539</v>
      </c>
      <c r="BL114" s="8">
        <f t="shared" si="88"/>
        <v>2536659</v>
      </c>
      <c r="BM114" s="8">
        <f t="shared" si="88"/>
        <v>2505595</v>
      </c>
      <c r="BN114" s="8">
        <f t="shared" si="88"/>
        <v>2507607</v>
      </c>
      <c r="BO114" s="8">
        <f t="shared" si="88"/>
        <v>2507607</v>
      </c>
      <c r="BP114" s="8">
        <f t="shared" si="88"/>
        <v>2482075</v>
      </c>
      <c r="BQ114" s="8">
        <f t="shared" si="88"/>
        <v>2493378</v>
      </c>
      <c r="BR114" s="8">
        <f t="shared" si="88"/>
        <v>2418589</v>
      </c>
      <c r="BS114" s="8">
        <f t="shared" si="88"/>
        <v>2393268</v>
      </c>
      <c r="BT114" s="8">
        <f t="shared" si="88"/>
        <v>2393268</v>
      </c>
      <c r="BU114" s="8">
        <f t="shared" si="88"/>
        <v>2350215</v>
      </c>
      <c r="BV114" s="8">
        <f t="shared" si="88"/>
        <v>2331037</v>
      </c>
      <c r="BW114" s="8">
        <f t="shared" si="88"/>
        <v>2315062</v>
      </c>
      <c r="BX114" s="8">
        <f t="shared" si="88"/>
        <v>2324964</v>
      </c>
      <c r="BY114" s="8">
        <f t="shared" si="88"/>
        <v>2324964</v>
      </c>
      <c r="BZ114" s="35">
        <f t="shared" si="88"/>
        <v>2286827</v>
      </c>
      <c r="CA114" s="8">
        <f t="shared" si="88"/>
        <v>2271446</v>
      </c>
      <c r="CB114" s="8">
        <f t="shared" si="88"/>
        <v>2251081</v>
      </c>
      <c r="CC114" s="8">
        <f t="shared" si="88"/>
        <v>2229226</v>
      </c>
      <c r="CD114" s="8">
        <f t="shared" si="88"/>
        <v>2229226</v>
      </c>
      <c r="CE114" s="8">
        <f>+CE113-CE115-CE116</f>
        <v>2195545</v>
      </c>
      <c r="CF114" s="8">
        <f>+CF113-CF115-CF116</f>
        <v>2185270</v>
      </c>
      <c r="CG114" s="8">
        <f>+CG113-CG115-CG116</f>
        <v>2178277</v>
      </c>
      <c r="CH114" s="8">
        <f>+CH113-CH115-CH116</f>
        <v>2203427</v>
      </c>
      <c r="CI114" s="8">
        <f>+CI113-CI115-CI116</f>
        <v>2203427</v>
      </c>
      <c r="CJ114" s="8">
        <v>2191516</v>
      </c>
      <c r="CK114" s="8">
        <v>2209047</v>
      </c>
      <c r="CL114" s="8">
        <v>2206393</v>
      </c>
      <c r="CM114" s="8">
        <v>2232310</v>
      </c>
      <c r="CN114" s="8">
        <v>2232310</v>
      </c>
      <c r="CO114" s="8">
        <v>2204839</v>
      </c>
      <c r="CP114" s="8">
        <v>2196014</v>
      </c>
      <c r="CQ114" s="8">
        <v>2195190</v>
      </c>
      <c r="CR114" s="8">
        <v>2198472</v>
      </c>
      <c r="CS114" s="8">
        <v>2198472</v>
      </c>
      <c r="CT114" s="8">
        <v>2182303</v>
      </c>
      <c r="CU114" s="8">
        <v>2172818</v>
      </c>
      <c r="CV114" s="8">
        <v>2157933</v>
      </c>
      <c r="CW114" s="8">
        <v>2116834</v>
      </c>
      <c r="CX114" s="8">
        <f>+CW114</f>
        <v>2116834</v>
      </c>
      <c r="CY114" s="8">
        <v>2080108</v>
      </c>
      <c r="CZ114" s="8">
        <v>2042190</v>
      </c>
      <c r="DA114" s="8">
        <v>2020150</v>
      </c>
      <c r="DB114" s="8">
        <v>2051061</v>
      </c>
      <c r="DC114" s="8">
        <f>+DB114</f>
        <v>2051061</v>
      </c>
      <c r="DD114" s="8">
        <v>2045063</v>
      </c>
      <c r="DE114" s="8">
        <v>2048363</v>
      </c>
      <c r="DF114" s="8">
        <v>2064136</v>
      </c>
      <c r="DG114" s="8">
        <v>2137502</v>
      </c>
      <c r="DH114" s="8">
        <f>+DG114</f>
        <v>2137502</v>
      </c>
      <c r="DI114" s="8">
        <v>2123946</v>
      </c>
      <c r="DJ114" s="8">
        <v>2137054</v>
      </c>
      <c r="DK114" s="8">
        <f>+DJ114-CF!DK90-CF!DK52-CF!DK53</f>
        <v>2152122.2916666665</v>
      </c>
      <c r="DL114" s="8">
        <f>+DK114-CF!DL90-CF!DL52-CF!DL53</f>
        <v>2160062.737847222</v>
      </c>
      <c r="DM114" s="8">
        <f>+DL114</f>
        <v>2160062.737847222</v>
      </c>
      <c r="DN114" s="8">
        <f>+DM114-CF!DN90-CF!DN52-CF!DN53</f>
        <v>2169172.3321035877</v>
      </c>
      <c r="DO114" s="8">
        <f>+DN114-CF!DO90-CF!DO52-CF!DO53</f>
        <v>2177902.3599326047</v>
      </c>
      <c r="DP114" s="8">
        <f>+DO114-CF!DP90-CF!DP52-CF!DP53</f>
        <v>2186268.6366020795</v>
      </c>
      <c r="DQ114" s="8">
        <f>+DP114-CF!DQ90-CF!DQ52-CF!DQ53</f>
        <v>2202786.3184103263</v>
      </c>
      <c r="DR114" s="8">
        <f>+DQ114</f>
        <v>2202786.3184103263</v>
      </c>
      <c r="DS114" s="8">
        <f>+DR114-CF!DS90-CF!DS52-CF!DS53</f>
        <v>2215115.7634765627</v>
      </c>
      <c r="DT114" s="8">
        <f>+DS114-CF!DT90-CF!DT52-CF!DT53</f>
        <v>2226931.4816650394</v>
      </c>
      <c r="DU114" s="8">
        <f>+DT114-CF!DU90-CF!DU52-CF!DU53</f>
        <v>2238254.8782623294</v>
      </c>
      <c r="DV114" s="8">
        <f>+DU114-CF!DV90-CF!DV52-CF!DV53</f>
        <v>2277606.4666680656</v>
      </c>
      <c r="DW114" s="8">
        <f>+DV114</f>
        <v>2277606.4666680656</v>
      </c>
    </row>
    <row r="115" spans="2:127" s="8" customFormat="1" ht="12" customHeight="1">
      <c r="B115" s="21" t="s">
        <v>100</v>
      </c>
      <c r="D115" s="21" t="s">
        <v>86</v>
      </c>
      <c r="E115" s="21"/>
      <c r="I115" s="35"/>
      <c r="AZ115" s="8">
        <v>196062</v>
      </c>
      <c r="BA115" s="8">
        <v>196361</v>
      </c>
      <c r="BB115" s="8">
        <v>196827</v>
      </c>
      <c r="BC115" s="8">
        <v>197549</v>
      </c>
      <c r="BD115" s="8">
        <v>197896</v>
      </c>
      <c r="BE115" s="8">
        <v>197896</v>
      </c>
      <c r="BF115" s="8">
        <v>198128</v>
      </c>
      <c r="BG115" s="8">
        <v>198546</v>
      </c>
      <c r="BH115" s="8">
        <v>198660</v>
      </c>
      <c r="BI115" s="8">
        <v>199007</v>
      </c>
      <c r="BJ115" s="8">
        <v>199007</v>
      </c>
      <c r="BK115" s="8">
        <v>199227</v>
      </c>
      <c r="BL115" s="8">
        <v>199315</v>
      </c>
      <c r="BM115" s="8">
        <v>199644</v>
      </c>
      <c r="BN115" s="8">
        <v>198958</v>
      </c>
      <c r="BO115" s="8">
        <v>198958</v>
      </c>
      <c r="BP115" s="8">
        <v>198988</v>
      </c>
      <c r="BQ115" s="8">
        <v>199067</v>
      </c>
      <c r="BR115" s="8">
        <v>199141</v>
      </c>
      <c r="BS115" s="8">
        <v>198985</v>
      </c>
      <c r="BT115" s="8">
        <v>198985</v>
      </c>
      <c r="BU115" s="8">
        <v>199010</v>
      </c>
      <c r="BV115" s="8">
        <v>198874</v>
      </c>
      <c r="BW115" s="8">
        <v>199032</v>
      </c>
      <c r="BX115" s="8">
        <v>199018</v>
      </c>
      <c r="BY115" s="8">
        <v>199018</v>
      </c>
      <c r="BZ115" s="35">
        <v>199131</v>
      </c>
      <c r="CA115" s="8">
        <v>199180</v>
      </c>
      <c r="CB115" s="8">
        <v>199126</v>
      </c>
      <c r="CC115" s="8">
        <v>198842</v>
      </c>
      <c r="CD115" s="8">
        <v>198842</v>
      </c>
      <c r="CE115" s="8">
        <v>199121</v>
      </c>
      <c r="CF115" s="8">
        <v>199234</v>
      </c>
      <c r="CG115" s="8">
        <v>199685</v>
      </c>
      <c r="CH115" s="8">
        <v>199802</v>
      </c>
      <c r="CI115" s="8">
        <v>199802</v>
      </c>
      <c r="CJ115" s="8">
        <v>199861</v>
      </c>
      <c r="CK115" s="8">
        <v>199829</v>
      </c>
      <c r="CL115" s="8">
        <v>199846</v>
      </c>
      <c r="CM115" s="8">
        <v>200382</v>
      </c>
      <c r="CN115" s="8">
        <v>200382</v>
      </c>
      <c r="CO115" s="8">
        <v>200672</v>
      </c>
      <c r="CP115" s="8">
        <v>200658</v>
      </c>
      <c r="CQ115" s="8">
        <v>200701</v>
      </c>
      <c r="CR115" s="8">
        <v>201121</v>
      </c>
      <c r="CS115" s="8">
        <v>201121</v>
      </c>
      <c r="CT115" s="8">
        <v>200945</v>
      </c>
      <c r="CU115" s="8">
        <v>200578</v>
      </c>
      <c r="CV115" s="8">
        <v>200652</v>
      </c>
      <c r="CW115" s="8">
        <v>200736</v>
      </c>
      <c r="CX115" s="8">
        <f>+CW115</f>
        <v>200736</v>
      </c>
      <c r="CY115" s="8">
        <v>200785</v>
      </c>
      <c r="CZ115" s="8">
        <v>200830</v>
      </c>
      <c r="DA115" s="8">
        <v>200778</v>
      </c>
      <c r="DB115" s="8">
        <v>199054</v>
      </c>
      <c r="DC115" s="8">
        <f>+DB115</f>
        <v>199054</v>
      </c>
      <c r="DD115" s="8">
        <v>199141</v>
      </c>
      <c r="DE115" s="8">
        <v>199187</v>
      </c>
      <c r="DF115" s="8">
        <v>198971</v>
      </c>
      <c r="DG115" s="8">
        <v>198980</v>
      </c>
      <c r="DH115" s="8">
        <f>+DG115</f>
        <v>198980</v>
      </c>
      <c r="DI115" s="8">
        <v>199004</v>
      </c>
      <c r="DJ115" s="8">
        <v>199088</v>
      </c>
      <c r="DK115" s="8">
        <f t="shared" ref="DK115:DW115" si="89">+DJ115</f>
        <v>199088</v>
      </c>
      <c r="DL115" s="8">
        <f t="shared" si="89"/>
        <v>199088</v>
      </c>
      <c r="DM115" s="8">
        <f t="shared" si="89"/>
        <v>199088</v>
      </c>
      <c r="DN115" s="8">
        <f t="shared" si="89"/>
        <v>199088</v>
      </c>
      <c r="DO115" s="8">
        <f t="shared" si="89"/>
        <v>199088</v>
      </c>
      <c r="DP115" s="8">
        <f t="shared" si="89"/>
        <v>199088</v>
      </c>
      <c r="DQ115" s="8">
        <f t="shared" si="89"/>
        <v>199088</v>
      </c>
      <c r="DR115" s="8">
        <f t="shared" si="89"/>
        <v>199088</v>
      </c>
      <c r="DS115" s="8">
        <f t="shared" si="89"/>
        <v>199088</v>
      </c>
      <c r="DT115" s="8">
        <f t="shared" si="89"/>
        <v>199088</v>
      </c>
      <c r="DU115" s="8">
        <f t="shared" si="89"/>
        <v>199088</v>
      </c>
      <c r="DV115" s="8">
        <f t="shared" si="89"/>
        <v>199088</v>
      </c>
      <c r="DW115" s="8">
        <f t="shared" si="89"/>
        <v>199088</v>
      </c>
    </row>
    <row r="116" spans="2:127" s="8" customFormat="1" ht="12" customHeight="1">
      <c r="B116" s="21" t="s">
        <v>101</v>
      </c>
      <c r="D116" s="21" t="s">
        <v>88</v>
      </c>
      <c r="E116" s="21"/>
      <c r="I116" s="35"/>
      <c r="AZ116" s="8">
        <v>103648</v>
      </c>
      <c r="BA116" s="8">
        <v>167804</v>
      </c>
      <c r="BB116" s="8">
        <v>180162</v>
      </c>
      <c r="BC116" s="8">
        <v>154205</v>
      </c>
      <c r="BD116" s="8">
        <v>134240</v>
      </c>
      <c r="BE116" s="8">
        <v>134240</v>
      </c>
      <c r="BF116" s="8">
        <v>174381</v>
      </c>
      <c r="BG116" s="8">
        <v>142195</v>
      </c>
      <c r="BH116" s="8">
        <v>131353</v>
      </c>
      <c r="BI116" s="8">
        <v>114292</v>
      </c>
      <c r="BJ116" s="8">
        <v>114292</v>
      </c>
      <c r="BK116" s="8">
        <v>107301</v>
      </c>
      <c r="BL116" s="8">
        <v>109560</v>
      </c>
      <c r="BM116" s="8">
        <v>108052</v>
      </c>
      <c r="BN116" s="8">
        <v>128042</v>
      </c>
      <c r="BO116" s="8">
        <v>128042</v>
      </c>
      <c r="BP116" s="8">
        <v>142082</v>
      </c>
      <c r="BQ116" s="8">
        <v>125604</v>
      </c>
      <c r="BR116" s="8">
        <v>116336</v>
      </c>
      <c r="BS116" s="8">
        <v>99232</v>
      </c>
      <c r="BT116" s="8">
        <v>99232</v>
      </c>
      <c r="BU116" s="8">
        <v>102682</v>
      </c>
      <c r="BV116" s="8">
        <v>112674</v>
      </c>
      <c r="BW116" s="8">
        <v>111033</v>
      </c>
      <c r="BX116" s="8">
        <v>83608</v>
      </c>
      <c r="BY116" s="8">
        <v>83608</v>
      </c>
      <c r="BZ116" s="35">
        <v>97435</v>
      </c>
      <c r="CA116" s="8">
        <v>107213</v>
      </c>
      <c r="CB116" s="8">
        <v>94949</v>
      </c>
      <c r="CC116" s="8">
        <v>95251</v>
      </c>
      <c r="CD116" s="8">
        <v>95251</v>
      </c>
      <c r="CE116" s="8">
        <v>107263</v>
      </c>
      <c r="CF116" s="8">
        <v>123174</v>
      </c>
      <c r="CG116" s="8">
        <v>137715</v>
      </c>
      <c r="CH116" s="8">
        <v>133068</v>
      </c>
      <c r="CI116" s="8">
        <v>133068</v>
      </c>
      <c r="CJ116" s="8">
        <v>154948</v>
      </c>
      <c r="CK116" s="8">
        <v>155213</v>
      </c>
      <c r="CL116" s="8">
        <v>154832</v>
      </c>
      <c r="CM116" s="8">
        <v>127592</v>
      </c>
      <c r="CN116" s="8">
        <v>127592</v>
      </c>
      <c r="CO116" s="8">
        <v>145626</v>
      </c>
      <c r="CP116" s="8">
        <v>147471</v>
      </c>
      <c r="CQ116" s="8">
        <v>135199</v>
      </c>
      <c r="CR116" s="8">
        <v>158173</v>
      </c>
      <c r="CS116" s="8">
        <v>158173</v>
      </c>
      <c r="CT116" s="8">
        <v>161487</v>
      </c>
      <c r="CU116" s="8">
        <v>158718</v>
      </c>
      <c r="CV116" s="8">
        <v>146501</v>
      </c>
      <c r="CW116" s="8">
        <v>193497</v>
      </c>
      <c r="CX116" s="8">
        <f>+CW116</f>
        <v>193497</v>
      </c>
      <c r="CY116" s="8">
        <v>178914</v>
      </c>
      <c r="CZ116" s="8">
        <v>195052</v>
      </c>
      <c r="DA116" s="8">
        <v>197049</v>
      </c>
      <c r="DB116" s="8">
        <v>190261</v>
      </c>
      <c r="DC116" s="8">
        <f>+DB116</f>
        <v>190261</v>
      </c>
      <c r="DD116" s="8">
        <v>183691</v>
      </c>
      <c r="DE116" s="8">
        <v>202436</v>
      </c>
      <c r="DF116" s="8">
        <v>227849</v>
      </c>
      <c r="DG116" s="8">
        <v>204413</v>
      </c>
      <c r="DH116" s="8">
        <f>+DG116</f>
        <v>204413</v>
      </c>
      <c r="DI116" s="8">
        <v>216982</v>
      </c>
      <c r="DJ116" s="8">
        <v>224720</v>
      </c>
      <c r="DK116" s="8">
        <f t="shared" ref="DK116:DW116" si="90">+DJ116</f>
        <v>224720</v>
      </c>
      <c r="DL116" s="8">
        <f t="shared" si="90"/>
        <v>224720</v>
      </c>
      <c r="DM116" s="8">
        <f t="shared" si="90"/>
        <v>224720</v>
      </c>
      <c r="DN116" s="8">
        <f t="shared" si="90"/>
        <v>224720</v>
      </c>
      <c r="DO116" s="8">
        <f t="shared" si="90"/>
        <v>224720</v>
      </c>
      <c r="DP116" s="8">
        <f t="shared" si="90"/>
        <v>224720</v>
      </c>
      <c r="DQ116" s="8">
        <f t="shared" si="90"/>
        <v>224720</v>
      </c>
      <c r="DR116" s="8">
        <f t="shared" si="90"/>
        <v>224720</v>
      </c>
      <c r="DS116" s="8">
        <f t="shared" si="90"/>
        <v>224720</v>
      </c>
      <c r="DT116" s="8">
        <f t="shared" si="90"/>
        <v>224720</v>
      </c>
      <c r="DU116" s="8">
        <f t="shared" si="90"/>
        <v>224720</v>
      </c>
      <c r="DV116" s="8">
        <f t="shared" si="90"/>
        <v>224720</v>
      </c>
      <c r="DW116" s="8">
        <f t="shared" si="90"/>
        <v>224720</v>
      </c>
    </row>
    <row r="117" spans="2:127" s="8" customFormat="1" ht="12" customHeight="1">
      <c r="B117" s="21" t="s">
        <v>102</v>
      </c>
      <c r="D117" s="21"/>
      <c r="E117" s="21"/>
      <c r="I117" s="35"/>
      <c r="BZ117" s="35"/>
    </row>
    <row r="118" spans="2:127" s="8" customFormat="1" ht="12" customHeight="1">
      <c r="B118" s="21" t="s">
        <v>103</v>
      </c>
      <c r="D118" s="21"/>
      <c r="E118" s="21"/>
      <c r="I118" s="35"/>
      <c r="BZ118" s="35"/>
    </row>
    <row r="119" spans="2:127" s="8" customFormat="1" ht="12" customHeight="1">
      <c r="B119" s="21" t="s">
        <v>104</v>
      </c>
      <c r="D119" s="21"/>
      <c r="E119" s="21"/>
      <c r="I119" s="35"/>
      <c r="BZ119" s="35"/>
    </row>
    <row r="120" spans="2:127" s="8" customFormat="1" ht="12" customHeight="1">
      <c r="B120" s="21" t="s">
        <v>105</v>
      </c>
      <c r="D120" s="21"/>
      <c r="E120" s="21"/>
      <c r="I120" s="35"/>
      <c r="BZ120" s="35"/>
    </row>
    <row r="121" spans="2:127" s="8" customFormat="1" ht="12" customHeight="1">
      <c r="B121" s="21" t="s">
        <v>106</v>
      </c>
      <c r="D121" s="21"/>
      <c r="E121" s="21"/>
      <c r="I121" s="35"/>
      <c r="BZ121" s="35"/>
    </row>
    <row r="122" spans="2:127" s="8" customFormat="1" ht="12" customHeight="1">
      <c r="B122" s="21" t="s">
        <v>107</v>
      </c>
      <c r="D122" s="21"/>
      <c r="E122" s="21"/>
      <c r="I122" s="35"/>
      <c r="BZ122" s="35"/>
    </row>
    <row r="123" spans="2:127" s="8" customFormat="1" ht="12" customHeight="1">
      <c r="B123" s="21" t="s">
        <v>198</v>
      </c>
      <c r="D123" s="21"/>
      <c r="E123" s="21"/>
      <c r="I123" s="35"/>
      <c r="BZ123" s="35"/>
    </row>
    <row r="124" spans="2:127" s="8" customFormat="1" ht="12" customHeight="1">
      <c r="B124" s="21"/>
      <c r="D124" s="21"/>
      <c r="E124" s="21"/>
      <c r="I124" s="35"/>
      <c r="BZ124" s="35"/>
    </row>
    <row r="125" spans="2:127" s="8" customFormat="1">
      <c r="B125" s="21" t="s">
        <v>89</v>
      </c>
      <c r="D125" s="21" t="s">
        <v>445</v>
      </c>
      <c r="E125" s="21"/>
      <c r="I125" s="35"/>
      <c r="AZ125" s="8">
        <v>1312398</v>
      </c>
      <c r="BA125" s="8">
        <v>1337841</v>
      </c>
      <c r="BB125" s="8">
        <v>1438068</v>
      </c>
      <c r="BC125" s="8">
        <v>1571283</v>
      </c>
      <c r="BD125" s="8">
        <v>1661045</v>
      </c>
      <c r="BE125" s="8">
        <v>1661045</v>
      </c>
      <c r="BF125" s="8">
        <v>1569959</v>
      </c>
      <c r="BG125" s="8">
        <v>1500328</v>
      </c>
      <c r="BH125" s="8">
        <v>1484044</v>
      </c>
      <c r="BI125" s="8">
        <v>1483649</v>
      </c>
      <c r="BJ125" s="8">
        <v>1483649</v>
      </c>
      <c r="BK125" s="8">
        <v>1470915</v>
      </c>
      <c r="BL125" s="8">
        <v>1497748</v>
      </c>
      <c r="BM125" s="8">
        <v>1527231</v>
      </c>
      <c r="BN125" s="8">
        <v>1608447</v>
      </c>
      <c r="BO125" s="8">
        <v>1608447</v>
      </c>
      <c r="BP125" s="8">
        <v>1617507</v>
      </c>
      <c r="BQ125" s="8">
        <v>1668968</v>
      </c>
      <c r="BR125" s="8">
        <v>1711778</v>
      </c>
      <c r="BS125" s="8">
        <v>1969007</v>
      </c>
      <c r="BT125" s="8">
        <v>1969007</v>
      </c>
      <c r="BU125" s="8">
        <v>2025599</v>
      </c>
      <c r="BV125" s="8">
        <v>2027257</v>
      </c>
      <c r="BW125" s="8">
        <v>2056275</v>
      </c>
      <c r="BX125" s="8">
        <v>2088207</v>
      </c>
      <c r="BY125" s="8">
        <v>2088207</v>
      </c>
      <c r="BZ125" s="35">
        <v>2097668</v>
      </c>
      <c r="CA125" s="8">
        <v>2077433</v>
      </c>
      <c r="CB125" s="8">
        <v>2113449</v>
      </c>
      <c r="CC125" s="8">
        <v>2112975</v>
      </c>
      <c r="CD125" s="8">
        <v>2112975</v>
      </c>
      <c r="CE125" s="8">
        <v>2096066</v>
      </c>
      <c r="CF125" s="8">
        <v>2073813</v>
      </c>
      <c r="CG125" s="8">
        <v>2026031</v>
      </c>
      <c r="CH125" s="8">
        <v>2053524</v>
      </c>
      <c r="CI125" s="8">
        <v>2053524</v>
      </c>
      <c r="CJ125" s="8">
        <v>2073730</v>
      </c>
      <c r="CK125" s="8">
        <v>2102321</v>
      </c>
      <c r="CL125" s="8">
        <v>2242660</v>
      </c>
      <c r="CM125" s="8">
        <v>2432039</v>
      </c>
      <c r="CN125" s="8">
        <v>2432039</v>
      </c>
      <c r="CO125" s="8">
        <v>2405565</v>
      </c>
      <c r="CP125" s="8">
        <v>2398572</v>
      </c>
      <c r="CQ125" s="8">
        <v>2422323</v>
      </c>
      <c r="CR125" s="8">
        <v>2423502</v>
      </c>
      <c r="CS125" s="8">
        <v>2423502</v>
      </c>
      <c r="CT125" s="8">
        <v>2401419</v>
      </c>
      <c r="CU125" s="8">
        <v>2409250</v>
      </c>
      <c r="CV125" s="8">
        <v>2375773</v>
      </c>
      <c r="CW125" s="8">
        <v>2219897</v>
      </c>
      <c r="CX125" s="8">
        <f t="shared" ref="CX125:CX130" si="91">+CW125</f>
        <v>2219897</v>
      </c>
      <c r="CY125" s="8">
        <v>2201200</v>
      </c>
      <c r="CZ125" s="8">
        <v>2181448</v>
      </c>
      <c r="DA125" s="8">
        <v>2217876</v>
      </c>
      <c r="DB125" s="8">
        <v>2193545</v>
      </c>
      <c r="DC125" s="8">
        <f t="shared" ref="DC125:DC130" si="92">+DB125</f>
        <v>2193545</v>
      </c>
      <c r="DD125" s="8">
        <v>2131133</v>
      </c>
      <c r="DE125" s="8">
        <v>2108518</v>
      </c>
      <c r="DF125" s="8">
        <v>2089036</v>
      </c>
      <c r="DG125" s="8">
        <v>2075907</v>
      </c>
      <c r="DH125" s="8">
        <f t="shared" ref="DH125:DH130" si="93">+DG125</f>
        <v>2075907</v>
      </c>
      <c r="DI125" s="8">
        <v>2137421</v>
      </c>
      <c r="DJ125" s="8">
        <v>2141842</v>
      </c>
      <c r="DK125" s="8">
        <f t="shared" ref="DK125:DW125" si="94">+DJ125</f>
        <v>2141842</v>
      </c>
      <c r="DL125" s="8">
        <f t="shared" si="94"/>
        <v>2141842</v>
      </c>
      <c r="DM125" s="8">
        <f t="shared" si="94"/>
        <v>2141842</v>
      </c>
      <c r="DN125" s="8">
        <f t="shared" si="94"/>
        <v>2141842</v>
      </c>
      <c r="DO125" s="8">
        <f t="shared" si="94"/>
        <v>2141842</v>
      </c>
      <c r="DP125" s="8">
        <f t="shared" si="94"/>
        <v>2141842</v>
      </c>
      <c r="DQ125" s="8">
        <f t="shared" si="94"/>
        <v>2141842</v>
      </c>
      <c r="DR125" s="8">
        <f t="shared" si="94"/>
        <v>2141842</v>
      </c>
      <c r="DS125" s="8">
        <f t="shared" si="94"/>
        <v>2141842</v>
      </c>
      <c r="DT125" s="8">
        <f t="shared" si="94"/>
        <v>2141842</v>
      </c>
      <c r="DU125" s="8">
        <f t="shared" si="94"/>
        <v>2141842</v>
      </c>
      <c r="DV125" s="8">
        <f t="shared" si="94"/>
        <v>2141842</v>
      </c>
      <c r="DW125" s="8">
        <f t="shared" si="94"/>
        <v>2141842</v>
      </c>
    </row>
    <row r="126" spans="2:127" s="8" customFormat="1">
      <c r="B126" s="21" t="s">
        <v>785</v>
      </c>
      <c r="D126" s="21" t="s">
        <v>165</v>
      </c>
      <c r="E126" s="21"/>
      <c r="I126" s="35"/>
      <c r="AZ126" s="8">
        <v>48040</v>
      </c>
      <c r="BA126" s="8">
        <v>41084</v>
      </c>
      <c r="BB126" s="8">
        <v>146541</v>
      </c>
      <c r="BC126" s="8">
        <v>170437</v>
      </c>
      <c r="BD126" s="8">
        <v>174121</v>
      </c>
      <c r="BE126" s="8">
        <v>174121</v>
      </c>
      <c r="BF126" s="8">
        <v>177207</v>
      </c>
      <c r="BG126" s="8">
        <v>177832</v>
      </c>
      <c r="BH126" s="8">
        <v>187046</v>
      </c>
      <c r="BI126" s="8">
        <v>176376</v>
      </c>
      <c r="BJ126" s="8">
        <v>176376</v>
      </c>
      <c r="BK126" s="8">
        <v>177364</v>
      </c>
      <c r="BL126" s="8">
        <v>180344</v>
      </c>
      <c r="BM126" s="8">
        <v>182478</v>
      </c>
      <c r="BN126" s="8">
        <v>349488</v>
      </c>
      <c r="BO126" s="8">
        <v>349488</v>
      </c>
      <c r="BP126" s="8">
        <v>329222</v>
      </c>
      <c r="BQ126" s="8">
        <v>371134</v>
      </c>
      <c r="BR126" s="8">
        <v>364543</v>
      </c>
      <c r="BS126" s="8">
        <v>572014</v>
      </c>
      <c r="BT126" s="8">
        <v>572014</v>
      </c>
      <c r="BU126" s="8">
        <v>583579</v>
      </c>
      <c r="BV126" s="8">
        <v>590671</v>
      </c>
      <c r="BW126" s="8">
        <v>567580</v>
      </c>
      <c r="BX126" s="8">
        <v>578095</v>
      </c>
      <c r="BY126" s="8">
        <v>578095</v>
      </c>
      <c r="BZ126" s="35">
        <v>590014</v>
      </c>
      <c r="CA126" s="8">
        <v>551411</v>
      </c>
      <c r="CB126" s="8">
        <v>547304</v>
      </c>
      <c r="CC126" s="8">
        <v>525456</v>
      </c>
      <c r="CD126" s="8">
        <v>525456</v>
      </c>
      <c r="CE126" s="8">
        <v>536032</v>
      </c>
      <c r="CF126" s="8">
        <v>516098</v>
      </c>
      <c r="CG126" s="8">
        <v>498156</v>
      </c>
      <c r="CH126" s="8">
        <v>480111</v>
      </c>
      <c r="CI126" s="8">
        <v>480111</v>
      </c>
      <c r="CJ126" s="8">
        <v>503778</v>
      </c>
      <c r="CK126" s="8">
        <v>471986</v>
      </c>
      <c r="CL126" s="8">
        <v>344030</v>
      </c>
      <c r="CM126" s="8">
        <v>352025</v>
      </c>
      <c r="CN126" s="8">
        <v>352025</v>
      </c>
      <c r="CO126" s="8">
        <v>489282</v>
      </c>
      <c r="CP126" s="8">
        <v>475987</v>
      </c>
      <c r="CQ126" s="8">
        <v>473749</v>
      </c>
      <c r="CR126" s="8">
        <v>424531</v>
      </c>
      <c r="CS126" s="8">
        <v>424531</v>
      </c>
      <c r="CT126" s="8">
        <v>409941</v>
      </c>
      <c r="CU126" s="8">
        <v>407540</v>
      </c>
      <c r="CV126" s="8">
        <v>426610</v>
      </c>
      <c r="CW126" s="8">
        <v>439070</v>
      </c>
      <c r="CX126" s="8">
        <f t="shared" si="91"/>
        <v>439070</v>
      </c>
      <c r="CY126" s="8">
        <v>435808</v>
      </c>
      <c r="CZ126" s="8">
        <v>430308</v>
      </c>
      <c r="DA126" s="8">
        <v>419938</v>
      </c>
      <c r="DB126" s="8">
        <v>411395</v>
      </c>
      <c r="DC126" s="8">
        <f t="shared" si="92"/>
        <v>411395</v>
      </c>
      <c r="DD126" s="8">
        <v>395231</v>
      </c>
      <c r="DE126" s="8">
        <v>374023</v>
      </c>
      <c r="DF126" s="8">
        <v>370689</v>
      </c>
      <c r="DG126" s="8">
        <v>373758</v>
      </c>
      <c r="DH126" s="8">
        <f t="shared" si="93"/>
        <v>373758</v>
      </c>
      <c r="DI126" s="8">
        <v>375556</v>
      </c>
      <c r="DJ126" s="8">
        <v>382549</v>
      </c>
      <c r="DK126" s="8">
        <f t="shared" ref="DK126:DW126" si="95">+DJ126</f>
        <v>382549</v>
      </c>
      <c r="DL126" s="8">
        <f t="shared" si="95"/>
        <v>382549</v>
      </c>
      <c r="DM126" s="8">
        <f t="shared" si="95"/>
        <v>382549</v>
      </c>
      <c r="DN126" s="8">
        <f t="shared" si="95"/>
        <v>382549</v>
      </c>
      <c r="DO126" s="8">
        <f t="shared" si="95"/>
        <v>382549</v>
      </c>
      <c r="DP126" s="8">
        <f t="shared" si="95"/>
        <v>382549</v>
      </c>
      <c r="DQ126" s="8">
        <f t="shared" si="95"/>
        <v>382549</v>
      </c>
      <c r="DR126" s="8">
        <f t="shared" si="95"/>
        <v>382549</v>
      </c>
      <c r="DS126" s="8">
        <f t="shared" si="95"/>
        <v>382549</v>
      </c>
      <c r="DT126" s="8">
        <f t="shared" si="95"/>
        <v>382549</v>
      </c>
      <c r="DU126" s="8">
        <f t="shared" si="95"/>
        <v>382549</v>
      </c>
      <c r="DV126" s="8">
        <f t="shared" si="95"/>
        <v>382549</v>
      </c>
      <c r="DW126" s="8">
        <f t="shared" si="95"/>
        <v>382549</v>
      </c>
    </row>
    <row r="127" spans="2:127" s="8" customFormat="1">
      <c r="B127" s="21" t="s">
        <v>786</v>
      </c>
      <c r="D127" s="21" t="s">
        <v>453</v>
      </c>
      <c r="E127" s="21"/>
      <c r="I127" s="35"/>
      <c r="AZ127" s="8">
        <v>243062</v>
      </c>
      <c r="BA127" s="8">
        <v>226082</v>
      </c>
      <c r="BB127" s="8">
        <v>224035</v>
      </c>
      <c r="BC127" s="8">
        <v>279314</v>
      </c>
      <c r="BD127" s="8">
        <v>357824</v>
      </c>
      <c r="BE127" s="8">
        <v>357824</v>
      </c>
      <c r="BF127" s="8">
        <v>300150</v>
      </c>
      <c r="BG127" s="8">
        <v>309970</v>
      </c>
      <c r="BH127" s="8">
        <v>269218</v>
      </c>
      <c r="BI127" s="8">
        <v>261456</v>
      </c>
      <c r="BJ127" s="8">
        <v>261456</v>
      </c>
      <c r="BK127" s="8">
        <v>291896</v>
      </c>
      <c r="BL127" s="8">
        <v>325181</v>
      </c>
      <c r="BM127" s="8">
        <v>340209</v>
      </c>
      <c r="BN127" s="8">
        <v>187361</v>
      </c>
      <c r="BO127" s="8">
        <v>187361</v>
      </c>
      <c r="BP127" s="8">
        <v>177997</v>
      </c>
      <c r="BQ127" s="8">
        <v>160380</v>
      </c>
      <c r="BR127" s="8">
        <v>150459</v>
      </c>
      <c r="BS127" s="8">
        <v>141544</v>
      </c>
      <c r="BT127" s="8">
        <v>141544</v>
      </c>
      <c r="BU127" s="8">
        <v>154803</v>
      </c>
      <c r="BV127" s="8">
        <v>151126</v>
      </c>
      <c r="BW127" s="8">
        <v>136549</v>
      </c>
      <c r="BX127" s="8">
        <v>151026</v>
      </c>
      <c r="BY127" s="8">
        <v>151026</v>
      </c>
      <c r="BZ127" s="35">
        <v>138084</v>
      </c>
      <c r="CA127" s="8">
        <v>135425</v>
      </c>
      <c r="CB127" s="8">
        <v>137901</v>
      </c>
      <c r="CC127" s="8">
        <v>128138</v>
      </c>
      <c r="CD127" s="8">
        <v>128138</v>
      </c>
      <c r="CE127" s="8">
        <v>127445</v>
      </c>
      <c r="CF127" s="8">
        <v>110993</v>
      </c>
      <c r="CG127" s="8">
        <v>119138</v>
      </c>
      <c r="CH127" s="8">
        <v>128389</v>
      </c>
      <c r="CI127" s="8">
        <v>128389</v>
      </c>
      <c r="CJ127" s="8">
        <v>126316</v>
      </c>
      <c r="CK127" s="8">
        <v>133772</v>
      </c>
      <c r="CL127" s="8">
        <v>313137</v>
      </c>
      <c r="CM127" s="8">
        <v>371569</v>
      </c>
      <c r="CN127" s="8">
        <v>371569</v>
      </c>
      <c r="CO127" s="8">
        <v>176331</v>
      </c>
      <c r="CP127" s="8">
        <v>186607</v>
      </c>
      <c r="CQ127" s="8">
        <v>190436</v>
      </c>
      <c r="CR127" s="8">
        <v>171875</v>
      </c>
      <c r="CS127" s="8">
        <v>171875</v>
      </c>
      <c r="CT127" s="8">
        <v>178252</v>
      </c>
      <c r="CU127" s="8">
        <v>180636</v>
      </c>
      <c r="CV127" s="8">
        <v>187137</v>
      </c>
      <c r="CW127" s="8">
        <v>195047</v>
      </c>
      <c r="CX127" s="8">
        <f t="shared" si="91"/>
        <v>195047</v>
      </c>
      <c r="CY127" s="8">
        <v>198099</v>
      </c>
      <c r="CZ127" s="8">
        <v>185373</v>
      </c>
      <c r="DA127" s="8">
        <v>189569</v>
      </c>
      <c r="DB127" s="8">
        <v>182905</v>
      </c>
      <c r="DC127" s="8">
        <f t="shared" si="92"/>
        <v>182905</v>
      </c>
      <c r="DD127" s="8">
        <v>167881</v>
      </c>
      <c r="DE127" s="8">
        <v>174101</v>
      </c>
      <c r="DF127" s="8">
        <v>196883</v>
      </c>
      <c r="DG127" s="8">
        <v>198650</v>
      </c>
      <c r="DH127" s="8">
        <f t="shared" si="93"/>
        <v>198650</v>
      </c>
      <c r="DI127" s="8">
        <v>200350</v>
      </c>
      <c r="DJ127" s="8">
        <v>189711</v>
      </c>
      <c r="DK127" s="8">
        <f t="shared" ref="DK127:DW127" si="96">+DJ127</f>
        <v>189711</v>
      </c>
      <c r="DL127" s="8">
        <f t="shared" si="96"/>
        <v>189711</v>
      </c>
      <c r="DM127" s="8">
        <f t="shared" si="96"/>
        <v>189711</v>
      </c>
      <c r="DN127" s="8">
        <f t="shared" si="96"/>
        <v>189711</v>
      </c>
      <c r="DO127" s="8">
        <f t="shared" si="96"/>
        <v>189711</v>
      </c>
      <c r="DP127" s="8">
        <f t="shared" si="96"/>
        <v>189711</v>
      </c>
      <c r="DQ127" s="8">
        <f t="shared" si="96"/>
        <v>189711</v>
      </c>
      <c r="DR127" s="8">
        <f t="shared" si="96"/>
        <v>189711</v>
      </c>
      <c r="DS127" s="8">
        <f t="shared" si="96"/>
        <v>189711</v>
      </c>
      <c r="DT127" s="8">
        <f t="shared" si="96"/>
        <v>189711</v>
      </c>
      <c r="DU127" s="8">
        <f t="shared" si="96"/>
        <v>189711</v>
      </c>
      <c r="DV127" s="8">
        <f t="shared" si="96"/>
        <v>189711</v>
      </c>
      <c r="DW127" s="8">
        <f t="shared" si="96"/>
        <v>189711</v>
      </c>
    </row>
    <row r="128" spans="2:127" s="8" customFormat="1">
      <c r="B128" s="21" t="s">
        <v>787</v>
      </c>
      <c r="D128" s="21" t="s">
        <v>166</v>
      </c>
      <c r="E128" s="21"/>
      <c r="I128" s="35"/>
      <c r="AZ128" s="8">
        <v>535795</v>
      </c>
      <c r="BA128" s="8">
        <v>539270</v>
      </c>
      <c r="BB128" s="8">
        <v>534289</v>
      </c>
      <c r="BC128" s="8">
        <v>539543</v>
      </c>
      <c r="BD128" s="8">
        <v>546304</v>
      </c>
      <c r="BE128" s="8">
        <v>546304</v>
      </c>
      <c r="BF128" s="8">
        <v>550412</v>
      </c>
      <c r="BG128" s="8">
        <v>537115</v>
      </c>
      <c r="BH128" s="8">
        <v>547917</v>
      </c>
      <c r="BI128" s="8">
        <v>551029</v>
      </c>
      <c r="BJ128" s="8">
        <v>551029</v>
      </c>
      <c r="BK128" s="8">
        <v>554355</v>
      </c>
      <c r="BL128" s="8">
        <v>543033</v>
      </c>
      <c r="BM128" s="8">
        <v>542257</v>
      </c>
      <c r="BN128" s="8">
        <v>555259</v>
      </c>
      <c r="BO128" s="8">
        <v>555259</v>
      </c>
      <c r="BP128" s="8">
        <v>554695</v>
      </c>
      <c r="BQ128" s="8">
        <v>545886</v>
      </c>
      <c r="BR128" s="8">
        <v>551044</v>
      </c>
      <c r="BS128" s="8">
        <v>578728</v>
      </c>
      <c r="BT128" s="8">
        <v>578728</v>
      </c>
      <c r="BU128" s="8">
        <v>595690</v>
      </c>
      <c r="BV128" s="8">
        <v>594021</v>
      </c>
      <c r="BW128" s="8">
        <v>609858</v>
      </c>
      <c r="BX128" s="8">
        <v>628691</v>
      </c>
      <c r="BY128" s="8">
        <v>628691</v>
      </c>
      <c r="BZ128" s="35">
        <v>635895</v>
      </c>
      <c r="CA128" s="8">
        <v>642663</v>
      </c>
      <c r="CB128" s="8">
        <v>653623</v>
      </c>
      <c r="CC128" s="8">
        <v>672256</v>
      </c>
      <c r="CD128" s="8">
        <v>672256</v>
      </c>
      <c r="CE128" s="8">
        <v>669902</v>
      </c>
      <c r="CF128" s="8">
        <v>673666</v>
      </c>
      <c r="CG128" s="8">
        <v>677581</v>
      </c>
      <c r="CH128" s="8">
        <v>680831</v>
      </c>
      <c r="CI128" s="8">
        <v>680831</v>
      </c>
      <c r="CJ128" s="8">
        <v>684459</v>
      </c>
      <c r="CK128" s="8">
        <v>683033</v>
      </c>
      <c r="CL128" s="8">
        <v>680538</v>
      </c>
      <c r="CM128" s="8">
        <v>691651</v>
      </c>
      <c r="CN128" s="8">
        <v>691651</v>
      </c>
      <c r="CO128" s="8">
        <v>677488</v>
      </c>
      <c r="CP128" s="8">
        <v>661093</v>
      </c>
      <c r="CQ128" s="8">
        <v>658361</v>
      </c>
      <c r="CR128" s="8">
        <v>665960</v>
      </c>
      <c r="CS128" s="8">
        <v>665960</v>
      </c>
      <c r="CT128" s="8">
        <v>645414</v>
      </c>
      <c r="CU128" s="8">
        <v>634441</v>
      </c>
      <c r="CV128" s="8">
        <v>635436</v>
      </c>
      <c r="CW128" s="8">
        <v>636319</v>
      </c>
      <c r="CX128" s="8">
        <f t="shared" si="91"/>
        <v>636319</v>
      </c>
      <c r="CY128" s="8">
        <v>625104</v>
      </c>
      <c r="CZ128" s="8">
        <v>614932</v>
      </c>
      <c r="DA128" s="8">
        <v>610629</v>
      </c>
      <c r="DB128" s="8">
        <v>615013</v>
      </c>
      <c r="DC128" s="8">
        <f>+DB128</f>
        <v>615013</v>
      </c>
      <c r="DD128" s="8">
        <v>604504</v>
      </c>
      <c r="DE128" s="8">
        <v>601866</v>
      </c>
      <c r="DF128" s="8">
        <v>597394</v>
      </c>
      <c r="DG128" s="8">
        <v>608776</v>
      </c>
      <c r="DH128" s="8">
        <f>+DG128</f>
        <v>608776</v>
      </c>
      <c r="DI128" s="8">
        <v>602700</v>
      </c>
      <c r="DJ128" s="8">
        <v>597307</v>
      </c>
      <c r="DK128" s="8">
        <f t="shared" ref="DK128:DW128" si="97">+DJ128</f>
        <v>597307</v>
      </c>
      <c r="DL128" s="8">
        <f t="shared" si="97"/>
        <v>597307</v>
      </c>
      <c r="DM128" s="8">
        <f t="shared" si="97"/>
        <v>597307</v>
      </c>
      <c r="DN128" s="8">
        <f t="shared" si="97"/>
        <v>597307</v>
      </c>
      <c r="DO128" s="8">
        <f t="shared" si="97"/>
        <v>597307</v>
      </c>
      <c r="DP128" s="8">
        <f t="shared" si="97"/>
        <v>597307</v>
      </c>
      <c r="DQ128" s="8">
        <f t="shared" si="97"/>
        <v>597307</v>
      </c>
      <c r="DR128" s="8">
        <f t="shared" si="97"/>
        <v>597307</v>
      </c>
      <c r="DS128" s="8">
        <f t="shared" si="97"/>
        <v>597307</v>
      </c>
      <c r="DT128" s="8">
        <f t="shared" si="97"/>
        <v>597307</v>
      </c>
      <c r="DU128" s="8">
        <f t="shared" si="97"/>
        <v>597307</v>
      </c>
      <c r="DV128" s="8">
        <f t="shared" si="97"/>
        <v>597307</v>
      </c>
      <c r="DW128" s="8">
        <f t="shared" si="97"/>
        <v>597307</v>
      </c>
    </row>
    <row r="129" spans="2:127" s="8" customFormat="1">
      <c r="B129" s="21" t="s">
        <v>242</v>
      </c>
      <c r="D129" s="21" t="s">
        <v>167</v>
      </c>
      <c r="E129" s="21"/>
      <c r="I129" s="35"/>
      <c r="AZ129" s="8">
        <v>140097</v>
      </c>
      <c r="BA129" s="8">
        <v>140176</v>
      </c>
      <c r="BB129" s="8">
        <v>140348</v>
      </c>
      <c r="BC129" s="8">
        <v>140510</v>
      </c>
      <c r="BD129" s="8">
        <v>141094</v>
      </c>
      <c r="BE129" s="8">
        <v>141094</v>
      </c>
      <c r="BF129" s="8">
        <v>141055</v>
      </c>
      <c r="BG129" s="8">
        <v>140912</v>
      </c>
      <c r="BH129" s="8">
        <v>141083</v>
      </c>
      <c r="BI129" s="8">
        <v>147821</v>
      </c>
      <c r="BJ129" s="8">
        <v>147821</v>
      </c>
      <c r="BK129" s="8">
        <v>147696</v>
      </c>
      <c r="BL129" s="8">
        <v>148322</v>
      </c>
      <c r="BM129" s="8">
        <v>147381</v>
      </c>
      <c r="BN129" s="8">
        <v>158889</v>
      </c>
      <c r="BO129" s="8">
        <v>158889</v>
      </c>
      <c r="BP129" s="8">
        <v>157479</v>
      </c>
      <c r="BQ129" s="8">
        <v>157821</v>
      </c>
      <c r="BR129" s="8">
        <v>157176</v>
      </c>
      <c r="BS129" s="8">
        <v>154385</v>
      </c>
      <c r="BT129" s="8">
        <v>154385</v>
      </c>
      <c r="BU129" s="8">
        <v>184031</v>
      </c>
      <c r="BV129" s="8">
        <v>183515</v>
      </c>
      <c r="BW129" s="8">
        <v>197745</v>
      </c>
      <c r="BX129" s="8">
        <v>198436</v>
      </c>
      <c r="BY129" s="8">
        <v>198436</v>
      </c>
      <c r="BZ129" s="35">
        <v>198429</v>
      </c>
      <c r="CA129" s="8">
        <v>196822</v>
      </c>
      <c r="CB129" s="8">
        <v>209018</v>
      </c>
      <c r="CC129" s="8">
        <v>205573</v>
      </c>
      <c r="CD129" s="8">
        <v>205573</v>
      </c>
      <c r="CE129" s="8">
        <v>206389</v>
      </c>
      <c r="CF129" s="8">
        <v>205480</v>
      </c>
      <c r="CG129" s="8">
        <v>197396</v>
      </c>
      <c r="CH129" s="8">
        <v>204890</v>
      </c>
      <c r="CI129" s="8">
        <v>204890</v>
      </c>
      <c r="CJ129" s="8">
        <v>206759</v>
      </c>
      <c r="CK129" s="8">
        <v>222998</v>
      </c>
      <c r="CL129" s="8">
        <v>222476</v>
      </c>
      <c r="CM129" s="8">
        <v>217640</v>
      </c>
      <c r="CN129" s="8">
        <v>217640</v>
      </c>
      <c r="CO129" s="8">
        <v>231875</v>
      </c>
      <c r="CP129" s="8">
        <v>233680</v>
      </c>
      <c r="CQ129" s="8">
        <v>234467</v>
      </c>
      <c r="CR129" s="8">
        <v>262462</v>
      </c>
      <c r="CS129" s="8">
        <v>262462</v>
      </c>
      <c r="CT129" s="8">
        <v>261021</v>
      </c>
      <c r="CU129" s="8">
        <v>259897</v>
      </c>
      <c r="CV129" s="8">
        <v>262304</v>
      </c>
      <c r="CW129" s="8">
        <v>266311</v>
      </c>
      <c r="CX129" s="8">
        <f t="shared" si="91"/>
        <v>266311</v>
      </c>
      <c r="CY129" s="8">
        <v>262736</v>
      </c>
      <c r="CZ129" s="8">
        <v>253748</v>
      </c>
      <c r="DA129" s="8">
        <v>252749</v>
      </c>
      <c r="DB129" s="8">
        <v>243695</v>
      </c>
      <c r="DC129" s="8">
        <f t="shared" si="92"/>
        <v>243695</v>
      </c>
      <c r="DD129" s="8">
        <v>241692</v>
      </c>
      <c r="DE129" s="8">
        <v>237442</v>
      </c>
      <c r="DF129" s="8">
        <v>236967</v>
      </c>
      <c r="DG129" s="8">
        <v>230971</v>
      </c>
      <c r="DH129" s="8">
        <f t="shared" si="93"/>
        <v>230971</v>
      </c>
      <c r="DI129" s="8">
        <v>229905</v>
      </c>
      <c r="DJ129" s="8">
        <v>231637</v>
      </c>
      <c r="DK129" s="8">
        <f t="shared" ref="DK129:DW129" si="98">+DJ129</f>
        <v>231637</v>
      </c>
      <c r="DL129" s="8">
        <f t="shared" si="98"/>
        <v>231637</v>
      </c>
      <c r="DM129" s="8">
        <f t="shared" si="98"/>
        <v>231637</v>
      </c>
      <c r="DN129" s="8">
        <f t="shared" si="98"/>
        <v>231637</v>
      </c>
      <c r="DO129" s="8">
        <f t="shared" si="98"/>
        <v>231637</v>
      </c>
      <c r="DP129" s="8">
        <f t="shared" si="98"/>
        <v>231637</v>
      </c>
      <c r="DQ129" s="8">
        <f t="shared" si="98"/>
        <v>231637</v>
      </c>
      <c r="DR129" s="8">
        <f t="shared" si="98"/>
        <v>231637</v>
      </c>
      <c r="DS129" s="8">
        <f t="shared" si="98"/>
        <v>231637</v>
      </c>
      <c r="DT129" s="8">
        <f t="shared" si="98"/>
        <v>231637</v>
      </c>
      <c r="DU129" s="8">
        <f t="shared" si="98"/>
        <v>231637</v>
      </c>
      <c r="DV129" s="8">
        <f t="shared" si="98"/>
        <v>231637</v>
      </c>
      <c r="DW129" s="8">
        <f t="shared" si="98"/>
        <v>231637</v>
      </c>
    </row>
    <row r="130" spans="2:127" s="8" customFormat="1">
      <c r="B130" s="21" t="s">
        <v>243</v>
      </c>
      <c r="D130" s="21" t="s">
        <v>423</v>
      </c>
      <c r="E130" s="21"/>
      <c r="I130" s="35"/>
      <c r="AZ130" s="8">
        <f t="shared" ref="AZ130:CD130" si="99">+AZ125-AZ126-AZ127-AZ128-AZ129</f>
        <v>345404</v>
      </c>
      <c r="BA130" s="8">
        <f t="shared" si="99"/>
        <v>391229</v>
      </c>
      <c r="BB130" s="8">
        <f t="shared" si="99"/>
        <v>392855</v>
      </c>
      <c r="BC130" s="8">
        <f t="shared" si="99"/>
        <v>441479</v>
      </c>
      <c r="BD130" s="8">
        <f t="shared" si="99"/>
        <v>441702</v>
      </c>
      <c r="BE130" s="8">
        <f t="shared" si="99"/>
        <v>441702</v>
      </c>
      <c r="BF130" s="8">
        <f t="shared" si="99"/>
        <v>401135</v>
      </c>
      <c r="BG130" s="8">
        <f t="shared" si="99"/>
        <v>334499</v>
      </c>
      <c r="BH130" s="8">
        <f t="shared" si="99"/>
        <v>338780</v>
      </c>
      <c r="BI130" s="8">
        <f t="shared" si="99"/>
        <v>346967</v>
      </c>
      <c r="BJ130" s="8">
        <f t="shared" si="99"/>
        <v>346967</v>
      </c>
      <c r="BK130" s="8">
        <f t="shared" si="99"/>
        <v>299604</v>
      </c>
      <c r="BL130" s="8">
        <f t="shared" si="99"/>
        <v>300868</v>
      </c>
      <c r="BM130" s="8">
        <f t="shared" si="99"/>
        <v>314906</v>
      </c>
      <c r="BN130" s="8">
        <f t="shared" si="99"/>
        <v>357450</v>
      </c>
      <c r="BO130" s="8">
        <f t="shared" si="99"/>
        <v>357450</v>
      </c>
      <c r="BP130" s="8">
        <f t="shared" si="99"/>
        <v>398114</v>
      </c>
      <c r="BQ130" s="8">
        <f t="shared" si="99"/>
        <v>433747</v>
      </c>
      <c r="BR130" s="8">
        <f t="shared" si="99"/>
        <v>488556</v>
      </c>
      <c r="BS130" s="8">
        <f t="shared" si="99"/>
        <v>522336</v>
      </c>
      <c r="BT130" s="8">
        <f t="shared" si="99"/>
        <v>522336</v>
      </c>
      <c r="BU130" s="8">
        <f t="shared" si="99"/>
        <v>507496</v>
      </c>
      <c r="BV130" s="8">
        <f t="shared" si="99"/>
        <v>507924</v>
      </c>
      <c r="BW130" s="8">
        <f t="shared" si="99"/>
        <v>544543</v>
      </c>
      <c r="BX130" s="8">
        <f t="shared" si="99"/>
        <v>531959</v>
      </c>
      <c r="BY130" s="8">
        <f t="shared" si="99"/>
        <v>531959</v>
      </c>
      <c r="BZ130" s="35">
        <f t="shared" si="99"/>
        <v>535246</v>
      </c>
      <c r="CA130" s="8">
        <f t="shared" si="99"/>
        <v>551112</v>
      </c>
      <c r="CB130" s="8">
        <f t="shared" si="99"/>
        <v>565603</v>
      </c>
      <c r="CC130" s="8">
        <f t="shared" si="99"/>
        <v>581552</v>
      </c>
      <c r="CD130" s="8">
        <f t="shared" si="99"/>
        <v>581552</v>
      </c>
      <c r="CE130" s="8">
        <f>+CE125-CE126-CE127-CE128-CE129</f>
        <v>556298</v>
      </c>
      <c r="CF130" s="8">
        <f>+CF125-CF126-CF127-CF128-CF129</f>
        <v>567576</v>
      </c>
      <c r="CG130" s="8">
        <f>+CG125-CG126-CG127-CG128-CG129</f>
        <v>533760</v>
      </c>
      <c r="CH130" s="8">
        <f>+CH125-CH126-CH127-CH128-CH129</f>
        <v>559303</v>
      </c>
      <c r="CI130" s="8">
        <f>+CI125-CI126-CI127-CI128-CI129</f>
        <v>559303</v>
      </c>
      <c r="CJ130" s="8">
        <v>552418</v>
      </c>
      <c r="CK130" s="8">
        <v>590532</v>
      </c>
      <c r="CL130" s="8">
        <v>682479</v>
      </c>
      <c r="CM130" s="8">
        <v>799154</v>
      </c>
      <c r="CN130" s="8">
        <v>799154</v>
      </c>
      <c r="CO130" s="8">
        <v>830589</v>
      </c>
      <c r="CP130" s="8">
        <v>841205</v>
      </c>
      <c r="CQ130" s="8">
        <v>865310</v>
      </c>
      <c r="CR130" s="8">
        <v>898674</v>
      </c>
      <c r="CS130" s="8">
        <v>898674</v>
      </c>
      <c r="CT130" s="8">
        <v>906791</v>
      </c>
      <c r="CU130" s="8">
        <v>926736</v>
      </c>
      <c r="CV130" s="8">
        <v>864286</v>
      </c>
      <c r="CW130" s="8">
        <v>683150</v>
      </c>
      <c r="CX130" s="8">
        <f t="shared" si="91"/>
        <v>683150</v>
      </c>
      <c r="CY130" s="8">
        <v>679453</v>
      </c>
      <c r="CZ130" s="8">
        <v>697087</v>
      </c>
      <c r="DA130" s="8">
        <v>744991</v>
      </c>
      <c r="DB130" s="8">
        <v>740537</v>
      </c>
      <c r="DC130" s="8">
        <f t="shared" si="92"/>
        <v>740537</v>
      </c>
      <c r="DD130" s="8">
        <v>721825</v>
      </c>
      <c r="DE130" s="8">
        <v>721086</v>
      </c>
      <c r="DF130" s="8">
        <v>687103</v>
      </c>
      <c r="DG130" s="8">
        <v>663752</v>
      </c>
      <c r="DH130" s="8">
        <f t="shared" si="93"/>
        <v>663752</v>
      </c>
      <c r="DI130" s="8">
        <v>728910</v>
      </c>
      <c r="DJ130" s="8">
        <v>740638</v>
      </c>
      <c r="DK130" s="8">
        <f t="shared" ref="DK130:DW130" si="100">+DJ130</f>
        <v>740638</v>
      </c>
      <c r="DL130" s="8">
        <f t="shared" si="100"/>
        <v>740638</v>
      </c>
      <c r="DM130" s="8">
        <f t="shared" si="100"/>
        <v>740638</v>
      </c>
      <c r="DN130" s="8">
        <f t="shared" si="100"/>
        <v>740638</v>
      </c>
      <c r="DO130" s="8">
        <f t="shared" si="100"/>
        <v>740638</v>
      </c>
      <c r="DP130" s="8">
        <f t="shared" si="100"/>
        <v>740638</v>
      </c>
      <c r="DQ130" s="8">
        <f t="shared" si="100"/>
        <v>740638</v>
      </c>
      <c r="DR130" s="8">
        <f t="shared" si="100"/>
        <v>740638</v>
      </c>
      <c r="DS130" s="8">
        <f t="shared" si="100"/>
        <v>740638</v>
      </c>
      <c r="DT130" s="8">
        <f t="shared" si="100"/>
        <v>740638</v>
      </c>
      <c r="DU130" s="8">
        <f t="shared" si="100"/>
        <v>740638</v>
      </c>
      <c r="DV130" s="8">
        <f t="shared" si="100"/>
        <v>740638</v>
      </c>
      <c r="DW130" s="8">
        <f t="shared" si="100"/>
        <v>740638</v>
      </c>
    </row>
    <row r="131" spans="2:127" s="8" customFormat="1">
      <c r="B131" s="21" t="s">
        <v>244</v>
      </c>
      <c r="D131" s="21"/>
      <c r="E131" s="21"/>
      <c r="I131" s="35"/>
      <c r="BZ131" s="35"/>
    </row>
    <row r="132" spans="2:127" s="8" customFormat="1">
      <c r="B132" s="21" t="s">
        <v>754</v>
      </c>
      <c r="D132" s="21"/>
      <c r="E132" s="21"/>
      <c r="I132" s="35"/>
      <c r="BZ132" s="35"/>
    </row>
    <row r="133" spans="2:127" s="8" customFormat="1">
      <c r="B133" s="21" t="s">
        <v>755</v>
      </c>
      <c r="D133" s="21"/>
      <c r="E133" s="21"/>
      <c r="I133" s="35"/>
      <c r="BZ133" s="35"/>
    </row>
    <row r="134" spans="2:127" s="8" customFormat="1">
      <c r="B134" s="21" t="s">
        <v>756</v>
      </c>
      <c r="D134" s="21"/>
      <c r="E134" s="21"/>
      <c r="I134" s="35"/>
      <c r="BZ134" s="35"/>
    </row>
    <row r="135" spans="2:127" s="8" customFormat="1">
      <c r="B135" s="21" t="s">
        <v>757</v>
      </c>
      <c r="D135" s="21"/>
      <c r="E135" s="21"/>
      <c r="I135" s="35"/>
      <c r="BZ135" s="35"/>
    </row>
    <row r="136" spans="2:127" s="8" customFormat="1">
      <c r="B136" s="21"/>
      <c r="D136" s="21"/>
      <c r="E136" s="21"/>
      <c r="I136" s="35"/>
      <c r="BZ136" s="35"/>
    </row>
    <row r="137" spans="2:127" s="8" customFormat="1">
      <c r="B137" s="21" t="s">
        <v>848</v>
      </c>
      <c r="D137" s="21" t="s">
        <v>445</v>
      </c>
      <c r="E137" s="21"/>
      <c r="I137" s="35"/>
      <c r="AZ137" s="8">
        <v>6136521</v>
      </c>
      <c r="BA137" s="8">
        <v>6212590</v>
      </c>
      <c r="BB137" s="8">
        <v>6120270</v>
      </c>
      <c r="BC137" s="8">
        <v>6295347</v>
      </c>
      <c r="BD137" s="8">
        <v>6365257</v>
      </c>
      <c r="BE137" s="8">
        <v>6365257</v>
      </c>
      <c r="BF137" s="8">
        <v>6022271</v>
      </c>
      <c r="BG137" s="8">
        <v>6050267</v>
      </c>
      <c r="BH137" s="8">
        <v>6053063</v>
      </c>
      <c r="BI137" s="8">
        <v>6116215</v>
      </c>
      <c r="BJ137" s="8">
        <v>6116215</v>
      </c>
      <c r="BK137" s="8">
        <v>5923446</v>
      </c>
      <c r="BL137" s="8">
        <v>5924168</v>
      </c>
      <c r="BM137" s="8">
        <v>6043652</v>
      </c>
      <c r="BN137" s="8">
        <v>6210834</v>
      </c>
      <c r="BO137" s="8">
        <v>6210834</v>
      </c>
      <c r="BP137" s="8">
        <v>6082339</v>
      </c>
      <c r="BQ137" s="8">
        <v>6173791</v>
      </c>
      <c r="BR137" s="8">
        <v>6381624</v>
      </c>
      <c r="BS137" s="8">
        <v>6488220</v>
      </c>
      <c r="BT137" s="8">
        <v>6488220</v>
      </c>
      <c r="BU137" s="8">
        <v>6498969</v>
      </c>
      <c r="BV137" s="8">
        <v>6501764</v>
      </c>
      <c r="BW137" s="8">
        <v>6494617</v>
      </c>
      <c r="BX137" s="8">
        <v>6756775</v>
      </c>
      <c r="BY137" s="8">
        <v>6756775</v>
      </c>
      <c r="BZ137" s="35">
        <v>6652748</v>
      </c>
      <c r="CA137" s="8">
        <v>6831871</v>
      </c>
      <c r="CB137" s="8">
        <v>6848593</v>
      </c>
      <c r="CC137" s="8">
        <v>6791593</v>
      </c>
      <c r="CD137" s="8">
        <v>6791593</v>
      </c>
      <c r="CE137" s="8">
        <v>6700386</v>
      </c>
      <c r="CF137" s="8">
        <v>6793962</v>
      </c>
      <c r="CG137" s="8">
        <v>6700693</v>
      </c>
      <c r="CH137" s="8">
        <v>6948082</v>
      </c>
      <c r="CI137" s="8">
        <v>6948082</v>
      </c>
      <c r="CJ137" s="8">
        <v>6747718</v>
      </c>
      <c r="CK137" s="8">
        <v>7005342</v>
      </c>
      <c r="CL137" s="8">
        <v>7043222</v>
      </c>
      <c r="CM137" s="8">
        <v>7228825</v>
      </c>
      <c r="CN137" s="8">
        <v>7228825</v>
      </c>
      <c r="CO137" s="8">
        <v>7094653</v>
      </c>
      <c r="CP137" s="8">
        <v>7281834</v>
      </c>
      <c r="CQ137" s="8">
        <v>7243949</v>
      </c>
      <c r="CR137" s="8">
        <v>7508030</v>
      </c>
      <c r="CS137" s="8">
        <f>+CR137</f>
        <v>7508030</v>
      </c>
      <c r="CT137" s="8">
        <v>7261331</v>
      </c>
      <c r="CU137" s="8">
        <v>7074999</v>
      </c>
      <c r="CV137" s="8">
        <v>7179850</v>
      </c>
      <c r="CW137" s="8">
        <v>7146340</v>
      </c>
      <c r="CX137" s="8">
        <f>+CW137</f>
        <v>7146340</v>
      </c>
      <c r="CY137" s="8">
        <v>7072667</v>
      </c>
      <c r="CZ137" s="8">
        <v>7236215</v>
      </c>
      <c r="DA137" s="8">
        <v>7274205</v>
      </c>
      <c r="DB137" s="8">
        <v>7214114</v>
      </c>
      <c r="DC137" s="8">
        <f>+DB137</f>
        <v>7214114</v>
      </c>
      <c r="DD137" s="8">
        <v>6933236</v>
      </c>
      <c r="DE137" s="8">
        <v>7208360</v>
      </c>
      <c r="DF137" s="8">
        <v>7196513</v>
      </c>
      <c r="DG137" s="8">
        <v>7453074</v>
      </c>
      <c r="DH137" s="8">
        <f>+DG137</f>
        <v>7453074</v>
      </c>
      <c r="DI137" s="8">
        <v>7346251</v>
      </c>
      <c r="DJ137" s="8">
        <v>7641723</v>
      </c>
      <c r="DK137" s="8">
        <f>+DK101+DK113+DK125</f>
        <v>7547593.6929730289</v>
      </c>
      <c r="DL137" s="8">
        <f>+DL101+DL113+DL125</f>
        <v>7594937.0725426935</v>
      </c>
      <c r="DM137" s="8">
        <f>+DL137</f>
        <v>7594937.0725426935</v>
      </c>
      <c r="DN137" s="8">
        <f>+DN101+DN113+DN125</f>
        <v>7478563.6481397208</v>
      </c>
      <c r="DO137" s="8">
        <f>+DO101+DO113+DO125</f>
        <v>7703027.6501359679</v>
      </c>
      <c r="DP137" s="8">
        <f>+DP101+DP113+DP125</f>
        <v>7735941.9695010986</v>
      </c>
      <c r="DQ137" s="8">
        <f>+DQ101+DQ113+DQ125</f>
        <v>7931989.1374273514</v>
      </c>
      <c r="DR137" s="8">
        <f>+DQ137</f>
        <v>7931989.1374273514</v>
      </c>
      <c r="DS137" s="8">
        <f>+DS101+DS113+DS125</f>
        <v>7781100.7711756397</v>
      </c>
      <c r="DT137" s="8">
        <f>+DT101+DT113+DT125</f>
        <v>8013517.0801474974</v>
      </c>
      <c r="DU137" s="8">
        <f>+DU101+DU113+DU125</f>
        <v>8038495.3035175465</v>
      </c>
      <c r="DV137" s="8">
        <f>+DV101+DV113+DV125</f>
        <v>8234074.5368540958</v>
      </c>
      <c r="DW137" s="8">
        <f>+DV137</f>
        <v>8234074.5368540958</v>
      </c>
    </row>
    <row r="138" spans="2:127" s="8" customFormat="1">
      <c r="B138" s="21" t="s">
        <v>758</v>
      </c>
      <c r="D138" s="21"/>
      <c r="E138" s="21"/>
      <c r="I138" s="35"/>
      <c r="BZ138" s="35"/>
    </row>
    <row r="139" spans="2:127" s="8" customFormat="1">
      <c r="B139" s="21" t="s">
        <v>759</v>
      </c>
      <c r="D139" s="21"/>
      <c r="E139" s="21"/>
      <c r="I139" s="35"/>
      <c r="BZ139" s="35"/>
    </row>
    <row r="140" spans="2:127" s="8" customFormat="1">
      <c r="B140" s="21" t="s">
        <v>760</v>
      </c>
      <c r="D140" s="21"/>
      <c r="E140" s="21"/>
      <c r="I140" s="35"/>
      <c r="BZ140" s="35"/>
    </row>
    <row r="141" spans="2:127" s="8" customFormat="1">
      <c r="B141" s="21" t="s">
        <v>761</v>
      </c>
      <c r="D141" s="21"/>
      <c r="E141" s="21"/>
      <c r="I141" s="35"/>
      <c r="BZ141" s="35"/>
    </row>
    <row r="142" spans="2:127" s="8" customFormat="1">
      <c r="B142" s="21" t="s">
        <v>762</v>
      </c>
      <c r="D142" s="21" t="s">
        <v>697</v>
      </c>
      <c r="E142" s="21"/>
      <c r="I142" s="35"/>
      <c r="AZ142" s="8">
        <f t="shared" ref="AZ142:CD142" si="101">+AZ137-AZ101-AZ113-AZ125</f>
        <v>0</v>
      </c>
      <c r="BA142" s="8">
        <f t="shared" si="101"/>
        <v>0</v>
      </c>
      <c r="BB142" s="8">
        <f t="shared" si="101"/>
        <v>0</v>
      </c>
      <c r="BC142" s="8">
        <f t="shared" si="101"/>
        <v>0</v>
      </c>
      <c r="BD142" s="8">
        <f t="shared" si="101"/>
        <v>0</v>
      </c>
      <c r="BE142" s="8">
        <f t="shared" si="101"/>
        <v>0</v>
      </c>
      <c r="BF142" s="8">
        <f t="shared" si="101"/>
        <v>0</v>
      </c>
      <c r="BG142" s="8">
        <f t="shared" si="101"/>
        <v>0</v>
      </c>
      <c r="BH142" s="8">
        <f t="shared" si="101"/>
        <v>0</v>
      </c>
      <c r="BI142" s="8">
        <f t="shared" si="101"/>
        <v>0</v>
      </c>
      <c r="BJ142" s="8">
        <f t="shared" si="101"/>
        <v>0</v>
      </c>
      <c r="BK142" s="8">
        <f t="shared" si="101"/>
        <v>0</v>
      </c>
      <c r="BL142" s="8">
        <f t="shared" si="101"/>
        <v>0</v>
      </c>
      <c r="BM142" s="8">
        <f t="shared" si="101"/>
        <v>0</v>
      </c>
      <c r="BN142" s="8">
        <f t="shared" si="101"/>
        <v>0</v>
      </c>
      <c r="BO142" s="8">
        <f t="shared" si="101"/>
        <v>0</v>
      </c>
      <c r="BP142" s="8">
        <f t="shared" si="101"/>
        <v>0</v>
      </c>
      <c r="BQ142" s="8">
        <f t="shared" si="101"/>
        <v>0</v>
      </c>
      <c r="BR142" s="8">
        <f t="shared" si="101"/>
        <v>3</v>
      </c>
      <c r="BS142" s="8">
        <f t="shared" si="101"/>
        <v>0</v>
      </c>
      <c r="BT142" s="8">
        <f t="shared" si="101"/>
        <v>0</v>
      </c>
      <c r="BU142" s="8">
        <f t="shared" si="101"/>
        <v>0</v>
      </c>
      <c r="BV142" s="8">
        <f t="shared" si="101"/>
        <v>0</v>
      </c>
      <c r="BW142" s="8">
        <f t="shared" si="101"/>
        <v>0</v>
      </c>
      <c r="BX142" s="8">
        <f t="shared" si="101"/>
        <v>0</v>
      </c>
      <c r="BY142" s="8">
        <f t="shared" si="101"/>
        <v>0</v>
      </c>
      <c r="BZ142" s="35">
        <f t="shared" si="101"/>
        <v>0</v>
      </c>
      <c r="CA142" s="8">
        <f t="shared" si="101"/>
        <v>0</v>
      </c>
      <c r="CB142" s="8">
        <f t="shared" si="101"/>
        <v>0</v>
      </c>
      <c r="CC142" s="8">
        <f t="shared" si="101"/>
        <v>0</v>
      </c>
      <c r="CD142" s="8">
        <f t="shared" si="101"/>
        <v>0</v>
      </c>
      <c r="CE142" s="8">
        <f t="shared" ref="CE142:CK142" si="102">+CE137-CE101-CE113-CE125</f>
        <v>0</v>
      </c>
      <c r="CF142" s="8">
        <f t="shared" si="102"/>
        <v>0</v>
      </c>
      <c r="CG142" s="8">
        <f t="shared" si="102"/>
        <v>0</v>
      </c>
      <c r="CH142" s="8">
        <f t="shared" si="102"/>
        <v>0</v>
      </c>
      <c r="CI142" s="8">
        <f t="shared" si="102"/>
        <v>0</v>
      </c>
      <c r="CJ142" s="8">
        <f t="shared" si="102"/>
        <v>0</v>
      </c>
      <c r="CK142" s="8">
        <f t="shared" si="102"/>
        <v>0</v>
      </c>
      <c r="CL142" s="8">
        <f t="shared" ref="CL142:CQ142" si="103">+CL137-CL101-CL113-CL125</f>
        <v>0</v>
      </c>
      <c r="CM142" s="8">
        <f t="shared" si="103"/>
        <v>0</v>
      </c>
      <c r="CN142" s="8">
        <f t="shared" si="103"/>
        <v>0</v>
      </c>
      <c r="CO142" s="8">
        <f t="shared" si="103"/>
        <v>0</v>
      </c>
      <c r="CP142" s="8">
        <f t="shared" si="103"/>
        <v>0</v>
      </c>
      <c r="CQ142" s="8">
        <f t="shared" si="103"/>
        <v>0</v>
      </c>
      <c r="CR142" s="8">
        <f>+CR137-CR101-CR113-CR125</f>
        <v>0</v>
      </c>
      <c r="CT142" s="8">
        <f>+CT137-CT101-CT113-CT125</f>
        <v>0</v>
      </c>
      <c r="CU142" s="8">
        <f>+CU137-CU101-CU113-CU125</f>
        <v>0</v>
      </c>
      <c r="CV142" s="8">
        <f>+CV137-CV101-CV113-CV125</f>
        <v>0</v>
      </c>
      <c r="CW142" s="8">
        <f>+CW137-CW101-CW113-CW125</f>
        <v>0</v>
      </c>
      <c r="CY142" s="8">
        <f>+CY137-CY101-CY113-CY125</f>
        <v>0</v>
      </c>
      <c r="CZ142" s="8">
        <f>+CZ137-CZ101-CZ113-CZ125</f>
        <v>0</v>
      </c>
      <c r="DA142" s="8">
        <f>+DA137-DA101-DA113-DA125</f>
        <v>0</v>
      </c>
      <c r="DB142" s="8">
        <f>+DB137-DB101-DB113-DB125</f>
        <v>0</v>
      </c>
      <c r="DD142" s="8">
        <f>+DD137-DD101-DD113-DD125</f>
        <v>0</v>
      </c>
      <c r="DE142" s="8">
        <f>+DE137-DE101-DE113-DE125</f>
        <v>0</v>
      </c>
      <c r="DF142" s="8">
        <f>+DF137-DF101-DF113-DF125</f>
        <v>0</v>
      </c>
      <c r="DG142" s="8">
        <f>+DG137-DG101-DG113-DG125</f>
        <v>0</v>
      </c>
      <c r="DI142" s="8">
        <f>+DI137-DI101-DI113-DI125</f>
        <v>0</v>
      </c>
      <c r="DJ142" s="8">
        <f>+DJ137-DJ101-DJ113-DJ125</f>
        <v>0</v>
      </c>
    </row>
    <row r="143" spans="2:127" s="8" customFormat="1">
      <c r="B143" s="21"/>
      <c r="D143" s="21"/>
      <c r="E143" s="21"/>
      <c r="I143" s="35"/>
      <c r="BZ143" s="35"/>
    </row>
    <row r="144" spans="2:127" s="8" customFormat="1">
      <c r="B144" s="21" t="s">
        <v>849</v>
      </c>
      <c r="D144" s="21" t="s">
        <v>445</v>
      </c>
      <c r="E144" s="21"/>
      <c r="I144" s="35"/>
      <c r="AZ144" s="8">
        <v>1094097</v>
      </c>
      <c r="BA144" s="8">
        <v>1200148</v>
      </c>
      <c r="BB144" s="8">
        <v>1181083</v>
      </c>
      <c r="BC144" s="8">
        <v>1328555</v>
      </c>
      <c r="BD144" s="8">
        <v>1368299</v>
      </c>
      <c r="BE144" s="8">
        <v>1368299</v>
      </c>
      <c r="BF144" s="8">
        <v>1105736</v>
      </c>
      <c r="BG144" s="8">
        <v>1013771</v>
      </c>
      <c r="BH144" s="8">
        <v>1062189</v>
      </c>
      <c r="BI144" s="8">
        <v>1162925</v>
      </c>
      <c r="BJ144" s="8">
        <v>1162925</v>
      </c>
      <c r="BK144" s="8">
        <v>1025541</v>
      </c>
      <c r="BL144" s="8">
        <v>916429</v>
      </c>
      <c r="BM144" s="8">
        <v>1094187</v>
      </c>
      <c r="BN144" s="8">
        <v>1234315</v>
      </c>
      <c r="BO144" s="8">
        <v>1234315</v>
      </c>
      <c r="BP144" s="8">
        <v>1024980</v>
      </c>
      <c r="BQ144" s="8">
        <v>930935</v>
      </c>
      <c r="BR144" s="8">
        <v>1079221</v>
      </c>
      <c r="BS144" s="8">
        <v>1148435</v>
      </c>
      <c r="BT144" s="8">
        <v>1148435</v>
      </c>
      <c r="BU144" s="8">
        <v>1071948</v>
      </c>
      <c r="BV144" s="8">
        <v>902248</v>
      </c>
      <c r="BW144" s="8">
        <v>847196</v>
      </c>
      <c r="BX144" s="8">
        <v>1188162</v>
      </c>
      <c r="BY144" s="8">
        <v>1188162</v>
      </c>
      <c r="BZ144" s="35">
        <v>1040421</v>
      </c>
      <c r="CA144" s="8">
        <v>1170467</v>
      </c>
      <c r="CB144" s="8">
        <v>1220473</v>
      </c>
      <c r="CC144" s="8">
        <v>1123168</v>
      </c>
      <c r="CD144" s="8">
        <v>1123168</v>
      </c>
      <c r="CE144" s="8">
        <v>1006625</v>
      </c>
      <c r="CF144" s="8">
        <v>984344</v>
      </c>
      <c r="CG144" s="8">
        <v>920558</v>
      </c>
      <c r="CH144" s="8">
        <v>1154003</v>
      </c>
      <c r="CI144" s="8">
        <v>1154003</v>
      </c>
      <c r="CJ144" s="8">
        <v>907638</v>
      </c>
      <c r="CK144" s="8">
        <v>1055829</v>
      </c>
      <c r="CL144" s="8">
        <v>1113330</v>
      </c>
      <c r="CM144" s="8">
        <v>1130860</v>
      </c>
      <c r="CN144" s="8">
        <v>1130860</v>
      </c>
      <c r="CO144" s="8">
        <v>1012875</v>
      </c>
      <c r="CP144" s="8">
        <v>1047836</v>
      </c>
      <c r="CQ144" s="8">
        <v>961399</v>
      </c>
      <c r="CR144" s="8">
        <v>1205986</v>
      </c>
      <c r="CS144" s="8">
        <v>1205986</v>
      </c>
      <c r="CT144" s="8">
        <v>952315</v>
      </c>
      <c r="CU144" s="8">
        <v>952380</v>
      </c>
      <c r="CV144" s="8">
        <v>1089918</v>
      </c>
      <c r="CW144" s="8">
        <v>1114302</v>
      </c>
      <c r="CX144" s="8">
        <f>+CW144</f>
        <v>1114302</v>
      </c>
      <c r="CY144" s="8">
        <v>1022867</v>
      </c>
      <c r="CZ144" s="8">
        <v>1033969</v>
      </c>
      <c r="DA144" s="8">
        <v>1027697</v>
      </c>
      <c r="DB144" s="8">
        <v>1219819</v>
      </c>
      <c r="DC144" s="8">
        <f>+DB144</f>
        <v>1219819</v>
      </c>
      <c r="DD144" s="8">
        <v>946186</v>
      </c>
      <c r="DE144" s="8">
        <v>1089301</v>
      </c>
      <c r="DF144" s="8">
        <v>1068781</v>
      </c>
      <c r="DG144" s="8">
        <v>1275056</v>
      </c>
      <c r="DH144" s="8">
        <f>+DG144</f>
        <v>1275056</v>
      </c>
      <c r="DI144" s="8">
        <v>1207331</v>
      </c>
      <c r="DJ144" s="8">
        <v>1338769</v>
      </c>
      <c r="DK144" s="8">
        <f>+DK145+DK146+DK147+DK148</f>
        <v>1195534.1701844926</v>
      </c>
      <c r="DL144" s="8">
        <f>+DL145+DL146+DL147+DL148</f>
        <v>1468157.853834627</v>
      </c>
      <c r="DM144" s="8">
        <f>+DL144</f>
        <v>1468157.853834627</v>
      </c>
      <c r="DN144" s="8">
        <f>+DN145+DN146+DN147+DN148</f>
        <v>1149208.2340071262</v>
      </c>
      <c r="DO144" s="8">
        <f>+DO145+DO146+DO147+DO148</f>
        <v>1370589.6617469536</v>
      </c>
      <c r="DP144" s="8">
        <f>+DP145+DP146+DP147+DP148</f>
        <v>1212466.7825568563</v>
      </c>
      <c r="DQ144" s="8">
        <f>+DQ145+DQ146+DQ147+DQ148</f>
        <v>1505344.8178929787</v>
      </c>
      <c r="DR144" s="8">
        <f>+DQ144</f>
        <v>1505344.8178929787</v>
      </c>
      <c r="DS144" s="8">
        <f>+DS145+DS146+DS147+DS148</f>
        <v>1144031.1153467631</v>
      </c>
      <c r="DT144" s="8">
        <f>+DT145+DT146+DT147+DT148</f>
        <v>1382470.977410458</v>
      </c>
      <c r="DU144" s="8">
        <f>+DU145+DU146+DU147+DU148</f>
        <v>1212977.0176131208</v>
      </c>
      <c r="DV144" s="8">
        <f>+DV145+DV146+DV147+DV148</f>
        <v>1525200.2416895616</v>
      </c>
      <c r="DW144" s="8">
        <f>+DV144</f>
        <v>1525200.2416895616</v>
      </c>
    </row>
    <row r="145" spans="1:127" s="8" customFormat="1">
      <c r="B145" s="21" t="s">
        <v>763</v>
      </c>
      <c r="D145" s="21" t="s">
        <v>850</v>
      </c>
      <c r="E145" s="21"/>
      <c r="I145" s="35"/>
      <c r="AZ145" s="8">
        <v>150304</v>
      </c>
      <c r="BA145" s="8">
        <v>288794</v>
      </c>
      <c r="BB145" s="8">
        <v>276785</v>
      </c>
      <c r="BC145" s="8">
        <v>273439</v>
      </c>
      <c r="BD145" s="8">
        <v>193723</v>
      </c>
      <c r="BE145" s="8">
        <v>193723</v>
      </c>
      <c r="BF145" s="8">
        <v>149607</v>
      </c>
      <c r="BG145" s="8">
        <v>149600</v>
      </c>
      <c r="BH145" s="8">
        <v>149600</v>
      </c>
      <c r="BI145" s="8">
        <v>131005</v>
      </c>
      <c r="BJ145" s="8">
        <v>131005</v>
      </c>
      <c r="BK145" s="8">
        <v>59326</v>
      </c>
      <c r="BL145" s="8">
        <v>58543</v>
      </c>
      <c r="BM145" s="8">
        <v>107615</v>
      </c>
      <c r="BN145" s="8">
        <v>75662</v>
      </c>
      <c r="BO145" s="8">
        <v>75662</v>
      </c>
      <c r="BP145" s="8">
        <v>64346</v>
      </c>
      <c r="BQ145" s="8">
        <v>64200</v>
      </c>
      <c r="BR145" s="8">
        <v>15000</v>
      </c>
      <c r="BS145" s="8">
        <v>29000</v>
      </c>
      <c r="BT145" s="8">
        <v>29000</v>
      </c>
      <c r="BU145" s="8">
        <v>14000</v>
      </c>
      <c r="BV145" s="8">
        <v>14000</v>
      </c>
      <c r="BW145" s="8">
        <v>14086</v>
      </c>
      <c r="BX145" s="8">
        <v>180716</v>
      </c>
      <c r="BY145" s="8">
        <v>180716</v>
      </c>
      <c r="BZ145" s="8">
        <v>186709</v>
      </c>
      <c r="CA145" s="8">
        <v>285363</v>
      </c>
      <c r="CB145" s="8">
        <v>353928</v>
      </c>
      <c r="CC145" s="8">
        <v>173102</v>
      </c>
      <c r="CD145" s="8">
        <v>173102</v>
      </c>
      <c r="CE145" s="8">
        <v>181749</v>
      </c>
      <c r="CF145" s="8">
        <v>83216</v>
      </c>
      <c r="CG145" s="8">
        <v>15034</v>
      </c>
      <c r="CH145" s="8">
        <v>75428</v>
      </c>
      <c r="CI145" s="8">
        <v>75428</v>
      </c>
      <c r="CJ145" s="8">
        <v>60430</v>
      </c>
      <c r="CK145" s="8">
        <v>62959</v>
      </c>
      <c r="CL145" s="8">
        <v>130822</v>
      </c>
      <c r="CM145" s="8">
        <v>70437</v>
      </c>
      <c r="CN145" s="8">
        <v>70437</v>
      </c>
      <c r="CO145" s="8">
        <v>70767</v>
      </c>
      <c r="CP145" s="8">
        <v>70233</v>
      </c>
      <c r="CQ145" s="8">
        <v>234</v>
      </c>
      <c r="CR145" s="8">
        <v>248</v>
      </c>
      <c r="CS145" s="8">
        <v>248</v>
      </c>
      <c r="CT145" s="8">
        <v>228</v>
      </c>
      <c r="CU145" s="8">
        <v>219</v>
      </c>
      <c r="CV145" s="8">
        <v>211</v>
      </c>
      <c r="CW145" s="8">
        <v>203</v>
      </c>
      <c r="CX145" s="8">
        <f>+CW145</f>
        <v>203</v>
      </c>
      <c r="CY145" s="8">
        <v>200</v>
      </c>
      <c r="CZ145" s="8">
        <v>200</v>
      </c>
      <c r="DA145" s="8">
        <v>200</v>
      </c>
      <c r="DB145" s="8">
        <v>200</v>
      </c>
      <c r="DC145" s="8">
        <f>+DB145</f>
        <v>200</v>
      </c>
      <c r="DD145" s="8">
        <v>200</v>
      </c>
      <c r="DE145" s="8">
        <v>200</v>
      </c>
      <c r="DF145" s="8">
        <v>200</v>
      </c>
      <c r="DG145" s="8">
        <v>60217</v>
      </c>
      <c r="DH145" s="8">
        <f>+DG145</f>
        <v>60217</v>
      </c>
      <c r="DI145" s="8">
        <v>140170</v>
      </c>
      <c r="DJ145" s="8">
        <v>170100</v>
      </c>
      <c r="DK145" s="8">
        <f t="shared" ref="DK145:DW145" si="104">+DJ145</f>
        <v>170100</v>
      </c>
      <c r="DL145" s="8">
        <f t="shared" si="104"/>
        <v>170100</v>
      </c>
      <c r="DM145" s="8">
        <f t="shared" si="104"/>
        <v>170100</v>
      </c>
      <c r="DN145" s="8">
        <f t="shared" si="104"/>
        <v>170100</v>
      </c>
      <c r="DO145" s="8">
        <f t="shared" si="104"/>
        <v>170100</v>
      </c>
      <c r="DP145" s="8">
        <f t="shared" si="104"/>
        <v>170100</v>
      </c>
      <c r="DQ145" s="8">
        <f t="shared" si="104"/>
        <v>170100</v>
      </c>
      <c r="DR145" s="8">
        <f t="shared" si="104"/>
        <v>170100</v>
      </c>
      <c r="DS145" s="8">
        <f t="shared" si="104"/>
        <v>170100</v>
      </c>
      <c r="DT145" s="8">
        <f t="shared" si="104"/>
        <v>170100</v>
      </c>
      <c r="DU145" s="8">
        <f t="shared" si="104"/>
        <v>170100</v>
      </c>
      <c r="DV145" s="8">
        <f t="shared" si="104"/>
        <v>170100</v>
      </c>
      <c r="DW145" s="8">
        <f t="shared" si="104"/>
        <v>170100</v>
      </c>
    </row>
    <row r="146" spans="1:127" s="8" customFormat="1">
      <c r="B146" s="21" t="s">
        <v>764</v>
      </c>
      <c r="D146" s="21" t="s">
        <v>729</v>
      </c>
      <c r="E146" s="21"/>
      <c r="I146" s="35"/>
      <c r="AZ146" s="8">
        <v>0</v>
      </c>
      <c r="BA146" s="8">
        <v>0</v>
      </c>
      <c r="BB146" s="8">
        <v>0</v>
      </c>
      <c r="BC146" s="8">
        <v>160</v>
      </c>
      <c r="BD146" s="8">
        <v>152</v>
      </c>
      <c r="BE146" s="8">
        <v>152</v>
      </c>
      <c r="BF146" s="8">
        <v>160</v>
      </c>
      <c r="BG146" s="8">
        <v>104</v>
      </c>
      <c r="BH146" s="8">
        <v>108</v>
      </c>
      <c r="BI146" s="8">
        <v>102</v>
      </c>
      <c r="BJ146" s="8">
        <v>102</v>
      </c>
      <c r="BK146" s="8">
        <v>110</v>
      </c>
      <c r="BL146" s="8">
        <v>104</v>
      </c>
      <c r="BM146" s="8">
        <v>108</v>
      </c>
      <c r="BN146" s="8">
        <v>1712</v>
      </c>
      <c r="BO146" s="8">
        <v>1712</v>
      </c>
      <c r="BP146" s="8">
        <v>46</v>
      </c>
      <c r="BQ146" s="8">
        <v>0</v>
      </c>
      <c r="BR146" s="8">
        <v>61898</v>
      </c>
      <c r="BS146" s="8">
        <v>0</v>
      </c>
      <c r="BT146" s="8">
        <v>0</v>
      </c>
      <c r="BU146" s="8">
        <v>137962</v>
      </c>
      <c r="BV146" s="8">
        <v>0</v>
      </c>
      <c r="BW146" s="8">
        <v>12</v>
      </c>
      <c r="BX146" s="8">
        <v>78</v>
      </c>
      <c r="BY146" s="8">
        <v>78</v>
      </c>
      <c r="BZ146" s="8">
        <v>73</v>
      </c>
      <c r="CA146" s="8">
        <v>76</v>
      </c>
      <c r="CB146" s="8">
        <v>41</v>
      </c>
      <c r="CC146" s="8">
        <v>276</v>
      </c>
      <c r="CD146" s="8">
        <v>276</v>
      </c>
      <c r="CE146" s="8">
        <v>877</v>
      </c>
      <c r="CF146" s="8">
        <v>1048</v>
      </c>
      <c r="CG146" s="8">
        <v>1215</v>
      </c>
      <c r="CH146" s="8">
        <v>733</v>
      </c>
      <c r="CI146" s="8">
        <v>733</v>
      </c>
      <c r="CJ146" s="8">
        <v>1760</v>
      </c>
      <c r="CK146" s="8">
        <v>7427</v>
      </c>
      <c r="CL146" s="8">
        <v>15110</v>
      </c>
      <c r="CM146" s="8">
        <v>12307</v>
      </c>
      <c r="CN146" s="8">
        <v>12307</v>
      </c>
      <c r="CO146" s="8">
        <v>4628</v>
      </c>
      <c r="CP146" s="8">
        <v>1670</v>
      </c>
      <c r="CQ146" s="8">
        <v>2018</v>
      </c>
      <c r="CR146" s="8">
        <v>9495</v>
      </c>
      <c r="CS146" s="8">
        <v>9495</v>
      </c>
      <c r="CT146" s="8">
        <v>9688</v>
      </c>
      <c r="CU146" s="8">
        <v>7755</v>
      </c>
      <c r="CV146" s="8">
        <v>106378</v>
      </c>
      <c r="CW146" s="8">
        <v>2048</v>
      </c>
      <c r="CX146" s="8">
        <f>+CW146</f>
        <v>2048</v>
      </c>
      <c r="CY146" s="8">
        <v>95522</v>
      </c>
      <c r="CZ146" s="8">
        <v>3142</v>
      </c>
      <c r="DA146" s="8">
        <v>2991</v>
      </c>
      <c r="DB146" s="8">
        <v>1764</v>
      </c>
      <c r="DC146" s="8">
        <f>+DB146</f>
        <v>1764</v>
      </c>
      <c r="DD146" s="8">
        <v>1755</v>
      </c>
      <c r="DE146" s="8">
        <v>2170</v>
      </c>
      <c r="DF146" s="8">
        <v>1870</v>
      </c>
      <c r="DG146" s="8">
        <v>1623</v>
      </c>
      <c r="DH146" s="8">
        <f>+DG146</f>
        <v>1623</v>
      </c>
      <c r="DI146" s="8">
        <v>1689</v>
      </c>
      <c r="DJ146" s="8">
        <v>1628</v>
      </c>
      <c r="DK146" s="8">
        <f t="shared" ref="DK146:DW146" si="105">+DJ146</f>
        <v>1628</v>
      </c>
      <c r="DL146" s="8">
        <f t="shared" si="105"/>
        <v>1628</v>
      </c>
      <c r="DM146" s="8">
        <f t="shared" si="105"/>
        <v>1628</v>
      </c>
      <c r="DN146" s="8">
        <f t="shared" si="105"/>
        <v>1628</v>
      </c>
      <c r="DO146" s="8">
        <f t="shared" si="105"/>
        <v>1628</v>
      </c>
      <c r="DP146" s="8">
        <f t="shared" si="105"/>
        <v>1628</v>
      </c>
      <c r="DQ146" s="8">
        <f t="shared" si="105"/>
        <v>1628</v>
      </c>
      <c r="DR146" s="8">
        <f t="shared" si="105"/>
        <v>1628</v>
      </c>
      <c r="DS146" s="8">
        <f t="shared" si="105"/>
        <v>1628</v>
      </c>
      <c r="DT146" s="8">
        <f t="shared" si="105"/>
        <v>1628</v>
      </c>
      <c r="DU146" s="8">
        <f t="shared" si="105"/>
        <v>1628</v>
      </c>
      <c r="DV146" s="8">
        <f t="shared" si="105"/>
        <v>1628</v>
      </c>
      <c r="DW146" s="8">
        <f t="shared" si="105"/>
        <v>1628</v>
      </c>
    </row>
    <row r="147" spans="1:127" s="8" customFormat="1">
      <c r="B147" s="21" t="s">
        <v>765</v>
      </c>
      <c r="D147" s="21" t="s">
        <v>851</v>
      </c>
      <c r="E147" s="21"/>
      <c r="I147" s="35"/>
      <c r="AZ147" s="8">
        <v>706088</v>
      </c>
      <c r="BA147" s="8">
        <v>651060</v>
      </c>
      <c r="BB147" s="8">
        <v>559318</v>
      </c>
      <c r="BC147" s="8">
        <v>751242</v>
      </c>
      <c r="BD147" s="8">
        <v>808136</v>
      </c>
      <c r="BE147" s="8">
        <v>808136</v>
      </c>
      <c r="BF147" s="8">
        <v>715526</v>
      </c>
      <c r="BG147" s="8">
        <v>567741</v>
      </c>
      <c r="BH147" s="8">
        <v>706560</v>
      </c>
      <c r="BI147" s="8">
        <v>761108</v>
      </c>
      <c r="BJ147" s="8">
        <v>761108</v>
      </c>
      <c r="BK147" s="8">
        <v>716746</v>
      </c>
      <c r="BL147" s="8">
        <v>518492</v>
      </c>
      <c r="BM147" s="8">
        <v>664915</v>
      </c>
      <c r="BN147" s="8">
        <v>717453</v>
      </c>
      <c r="BO147" s="8">
        <v>717453</v>
      </c>
      <c r="BP147" s="8">
        <v>631726</v>
      </c>
      <c r="BQ147" s="8">
        <v>457873</v>
      </c>
      <c r="BR147" s="8">
        <v>613221</v>
      </c>
      <c r="BS147" s="8">
        <v>668525</v>
      </c>
      <c r="BT147" s="8">
        <v>668525</v>
      </c>
      <c r="BU147" s="8">
        <v>617969</v>
      </c>
      <c r="BV147" s="8">
        <v>475995</v>
      </c>
      <c r="BW147" s="8">
        <v>554462</v>
      </c>
      <c r="BX147" s="8">
        <v>632437</v>
      </c>
      <c r="BY147" s="8">
        <v>632437</v>
      </c>
      <c r="BZ147" s="8">
        <v>556175</v>
      </c>
      <c r="CA147" s="8">
        <v>513925</v>
      </c>
      <c r="CB147" s="8">
        <v>584451</v>
      </c>
      <c r="CC147" s="8">
        <v>609337</v>
      </c>
      <c r="CD147" s="8">
        <v>609337</v>
      </c>
      <c r="CE147" s="8">
        <v>530469</v>
      </c>
      <c r="CF147" s="8">
        <v>522902</v>
      </c>
      <c r="CG147" s="8">
        <v>631785</v>
      </c>
      <c r="CH147" s="8">
        <v>738783</v>
      </c>
      <c r="CI147" s="8">
        <v>738783</v>
      </c>
      <c r="CJ147" s="8">
        <v>576201</v>
      </c>
      <c r="CK147" s="8">
        <v>629101</v>
      </c>
      <c r="CL147" s="8">
        <v>711323</v>
      </c>
      <c r="CM147" s="8">
        <v>705724</v>
      </c>
      <c r="CN147" s="8">
        <v>705724</v>
      </c>
      <c r="CO147" s="8">
        <v>647264</v>
      </c>
      <c r="CP147" s="8">
        <v>594744</v>
      </c>
      <c r="CQ147" s="8">
        <v>630208</v>
      </c>
      <c r="CR147" s="8">
        <v>798315</v>
      </c>
      <c r="CS147" s="8">
        <v>798315</v>
      </c>
      <c r="CT147" s="8">
        <v>661153</v>
      </c>
      <c r="CU147" s="8">
        <v>605415</v>
      </c>
      <c r="CV147" s="8">
        <v>712780</v>
      </c>
      <c r="CW147" s="8">
        <v>811799</v>
      </c>
      <c r="CX147" s="8">
        <f>+CW147</f>
        <v>811799</v>
      </c>
      <c r="CY147" s="8">
        <v>617808</v>
      </c>
      <c r="CZ147" s="8">
        <v>641114</v>
      </c>
      <c r="DA147" s="8">
        <v>662619</v>
      </c>
      <c r="DB147" s="8">
        <v>793084</v>
      </c>
      <c r="DC147" s="8">
        <f>+DB147</f>
        <v>793084</v>
      </c>
      <c r="DD147" s="8">
        <v>600810</v>
      </c>
      <c r="DE147" s="8">
        <v>686591</v>
      </c>
      <c r="DF147" s="8">
        <v>720342</v>
      </c>
      <c r="DG147" s="8">
        <v>853538</v>
      </c>
      <c r="DH147" s="8">
        <f>+DG147</f>
        <v>853538</v>
      </c>
      <c r="DI147" s="8">
        <v>698444</v>
      </c>
      <c r="DJ147" s="8">
        <v>708589</v>
      </c>
      <c r="DK147" s="8">
        <f>+DK149*('cons &amp; segment'!DK11-'cons &amp; segment'!DK64)</f>
        <v>755312.29680775339</v>
      </c>
      <c r="DL147" s="8">
        <f>+DL149*('cons &amp; segment'!DL11-'cons &amp; segment'!DL64)</f>
        <v>847867.33029075607</v>
      </c>
      <c r="DM147" s="8">
        <f>+DL147</f>
        <v>847867.33029075607</v>
      </c>
      <c r="DN147" s="8">
        <f>+DN149*('cons &amp; segment'!DN11-'cons &amp; segment'!DN64)</f>
        <v>705462.57869590621</v>
      </c>
      <c r="DO147" s="8">
        <f>+DO149*('cons &amp; segment'!DO11-'cons &amp; segment'!DO64)</f>
        <v>731415.58698312542</v>
      </c>
      <c r="DP147" s="8">
        <f>+DP149*('cons &amp; segment'!DP11-'cons &amp; segment'!DP64)</f>
        <v>773278.13955211907</v>
      </c>
      <c r="DQ147" s="8">
        <f>+DQ149*('cons &amp; segment'!DQ11-'cons &amp; segment'!DQ64)</f>
        <v>868642.84823878179</v>
      </c>
      <c r="DR147" s="8">
        <f>+DQ147</f>
        <v>868642.84823878179</v>
      </c>
      <c r="DS147" s="8">
        <f>+DS149*('cons &amp; segment'!DS11-'cons &amp; segment'!DS64)</f>
        <v>700780.49793761212</v>
      </c>
      <c r="DT147" s="8">
        <f>+DT149*('cons &amp; segment'!DT11-'cons &amp; segment'!DT64)</f>
        <v>725783.94156605832</v>
      </c>
      <c r="DU147" s="8">
        <f>+DU149*('cons &amp; segment'!DU11-'cons &amp; segment'!DU64)</f>
        <v>774231.00149013067</v>
      </c>
      <c r="DV147" s="8">
        <f>+DV149*('cons &amp; segment'!DV11-'cons &amp; segment'!DV64)</f>
        <v>870593.11900237284</v>
      </c>
      <c r="DW147" s="8">
        <f>+DV147</f>
        <v>870593.11900237284</v>
      </c>
    </row>
    <row r="148" spans="1:127" s="8" customFormat="1">
      <c r="B148" s="21" t="s">
        <v>766</v>
      </c>
      <c r="D148" s="21" t="s">
        <v>423</v>
      </c>
      <c r="E148" s="21"/>
      <c r="I148" s="35"/>
      <c r="AZ148" s="8">
        <v>237705</v>
      </c>
      <c r="BA148" s="8">
        <v>260294</v>
      </c>
      <c r="BB148" s="8">
        <v>344980</v>
      </c>
      <c r="BC148" s="8">
        <v>303714</v>
      </c>
      <c r="BD148" s="8">
        <v>366288</v>
      </c>
      <c r="BE148" s="8">
        <v>366288</v>
      </c>
      <c r="BF148" s="8">
        <v>240443</v>
      </c>
      <c r="BG148" s="8">
        <v>296326</v>
      </c>
      <c r="BH148" s="8">
        <v>205921</v>
      </c>
      <c r="BI148" s="8">
        <v>270710</v>
      </c>
      <c r="BJ148" s="8">
        <v>270710</v>
      </c>
      <c r="BK148" s="8">
        <v>249359</v>
      </c>
      <c r="BL148" s="8">
        <v>339290</v>
      </c>
      <c r="BM148" s="8">
        <v>321549</v>
      </c>
      <c r="BN148" s="8">
        <v>439488</v>
      </c>
      <c r="BO148" s="8">
        <v>439488</v>
      </c>
      <c r="BP148" s="8">
        <v>328862</v>
      </c>
      <c r="BQ148" s="8">
        <v>408862</v>
      </c>
      <c r="BR148" s="8">
        <v>389102</v>
      </c>
      <c r="BS148" s="8">
        <v>450910</v>
      </c>
      <c r="BT148" s="8">
        <v>450910</v>
      </c>
      <c r="BU148" s="8">
        <v>302017</v>
      </c>
      <c r="BV148" s="8">
        <v>412253</v>
      </c>
      <c r="BW148" s="8">
        <v>278636</v>
      </c>
      <c r="BX148" s="8">
        <v>374931</v>
      </c>
      <c r="BY148" s="8">
        <v>374931</v>
      </c>
      <c r="BZ148" s="8">
        <v>297464</v>
      </c>
      <c r="CA148" s="8">
        <v>371103</v>
      </c>
      <c r="CB148" s="8">
        <v>282053</v>
      </c>
      <c r="CC148" s="8">
        <v>340453</v>
      </c>
      <c r="CD148" s="8">
        <v>340453</v>
      </c>
      <c r="CE148" s="8">
        <v>293530</v>
      </c>
      <c r="CF148" s="8">
        <v>377178</v>
      </c>
      <c r="CG148" s="8">
        <v>272524</v>
      </c>
      <c r="CH148" s="8">
        <v>339059</v>
      </c>
      <c r="CI148" s="8">
        <v>339059</v>
      </c>
      <c r="CJ148" s="8">
        <v>269247</v>
      </c>
      <c r="CK148" s="8">
        <v>356342</v>
      </c>
      <c r="CL148" s="8">
        <v>256075</v>
      </c>
      <c r="CM148" s="8">
        <v>342392</v>
      </c>
      <c r="CN148" s="8">
        <v>342392</v>
      </c>
      <c r="CO148" s="8">
        <v>290216</v>
      </c>
      <c r="CP148" s="8">
        <v>381189</v>
      </c>
      <c r="CQ148" s="8">
        <v>328939</v>
      </c>
      <c r="CR148" s="8">
        <v>397928</v>
      </c>
      <c r="CS148" s="8">
        <v>397928</v>
      </c>
      <c r="CT148" s="8">
        <v>281246</v>
      </c>
      <c r="CU148" s="8">
        <v>338991</v>
      </c>
      <c r="CV148" s="8">
        <v>270549</v>
      </c>
      <c r="CW148" s="8">
        <v>300252</v>
      </c>
      <c r="CX148" s="8">
        <f>+CW148</f>
        <v>300252</v>
      </c>
      <c r="CY148" s="8">
        <v>309337</v>
      </c>
      <c r="CZ148" s="8">
        <v>389513</v>
      </c>
      <c r="DA148" s="8">
        <v>361887</v>
      </c>
      <c r="DB148" s="8">
        <v>424771</v>
      </c>
      <c r="DC148" s="8">
        <f>+DB148</f>
        <v>424771</v>
      </c>
      <c r="DD148" s="8">
        <v>343421</v>
      </c>
      <c r="DE148" s="8">
        <v>400340</v>
      </c>
      <c r="DF148" s="8">
        <v>346369</v>
      </c>
      <c r="DG148" s="8">
        <v>359678</v>
      </c>
      <c r="DH148" s="8">
        <f>+DG148</f>
        <v>359678</v>
      </c>
      <c r="DI148" s="8">
        <v>367028</v>
      </c>
      <c r="DJ148" s="8">
        <v>458452</v>
      </c>
      <c r="DK148" s="8">
        <f>+DK137-DK181-DK175-DK168-DK156-DK147-DK146-DK145</f>
        <v>268493.87337673921</v>
      </c>
      <c r="DL148" s="8">
        <f>+DL137-DL181-DL175-DL168-DL156-DL147-DL146-DL145</f>
        <v>448562.52354387089</v>
      </c>
      <c r="DM148" s="8">
        <f>+DL148</f>
        <v>448562.52354387089</v>
      </c>
      <c r="DN148" s="8">
        <f t="shared" ref="DN148:DQ148" si="106">+DN137-DN181-DN175-DN168-DN156-DN147-DN146-DN145</f>
        <v>272017.65531121998</v>
      </c>
      <c r="DO148" s="8">
        <f t="shared" si="106"/>
        <v>467446.07476382819</v>
      </c>
      <c r="DP148" s="8">
        <f t="shared" si="106"/>
        <v>267460.64300473721</v>
      </c>
      <c r="DQ148" s="8">
        <f t="shared" si="106"/>
        <v>464973.96965419687</v>
      </c>
      <c r="DR148" s="8">
        <f t="shared" ref="DR148:DW148" si="107">+DQ148</f>
        <v>464973.96965419687</v>
      </c>
      <c r="DS148" s="8">
        <f t="shared" ref="DS148" si="108">+DS137-DS181-DS175-DS168-DS156-DS147-DS146-DS145</f>
        <v>271522.61740915093</v>
      </c>
      <c r="DT148" s="8">
        <f t="shared" ref="DT148" si="109">+DT137-DT181-DT175-DT168-DT156-DT147-DT146-DT145</f>
        <v>484959.03584439971</v>
      </c>
      <c r="DU148" s="8">
        <f t="shared" ref="DU148" si="110">+DU137-DU181-DU175-DU168-DU156-DU147-DU146-DU145</f>
        <v>267018.01612299017</v>
      </c>
      <c r="DV148" s="8">
        <f t="shared" ref="DV148" si="111">+DV137-DV181-DV175-DV168-DV156-DV147-DV146-DV145</f>
        <v>482879.12268718879</v>
      </c>
      <c r="DW148" s="8">
        <f t="shared" si="107"/>
        <v>482879.12268718879</v>
      </c>
    </row>
    <row r="149" spans="1:127" s="8" customFormat="1">
      <c r="B149" s="21" t="s">
        <v>767</v>
      </c>
      <c r="D149" s="21"/>
      <c r="E149" s="21" t="s">
        <v>852</v>
      </c>
      <c r="I149" s="35"/>
      <c r="AZ149" s="4">
        <f>+AZ147/('cons &amp; segment'!AZ11-'cons &amp; segment'!AZ64)</f>
        <v>0.17389471174756196</v>
      </c>
      <c r="BA149" s="4">
        <f>+BA147/('cons &amp; segment'!BA11-'cons &amp; segment'!BA64)</f>
        <v>0.72389385647541771</v>
      </c>
      <c r="BB149" s="4">
        <f>+BB147/('cons &amp; segment'!BB11-'cons &amp; segment'!BB64)</f>
        <v>0.610787872434293</v>
      </c>
      <c r="BC149" s="4">
        <f>+BC147/('cons &amp; segment'!BC11-'cons &amp; segment'!BC64)</f>
        <v>0.69968826867570533</v>
      </c>
      <c r="BD149" s="4">
        <f>+BD147/('cons &amp; segment'!BD11-'cons &amp; segment'!BD64)</f>
        <v>0.77373200633817318</v>
      </c>
      <c r="BE149" s="4">
        <f>+BE147/('cons &amp; segment'!BE11-'cons &amp; segment'!BE64)</f>
        <v>0.20546354614638898</v>
      </c>
      <c r="BF149" s="4">
        <f>+BF147/('cons &amp; segment'!BF11-'cons &amp; segment'!BF64)</f>
        <v>0.75655151923347352</v>
      </c>
      <c r="BG149" s="4">
        <f>+BG147/('cons &amp; segment'!BG11-'cons &amp; segment'!BG64)</f>
        <v>0.61663323236064305</v>
      </c>
      <c r="BH149" s="4">
        <f>+BH147/('cons &amp; segment'!BH11-'cons &amp; segment'!BH64)</f>
        <v>0.67059975854764131</v>
      </c>
      <c r="BI149" s="4">
        <f>+BI147/('cons &amp; segment'!BI11-'cons &amp; segment'!BI64)</f>
        <v>0.69541810991894637</v>
      </c>
      <c r="BJ149" s="4">
        <f>+BJ147/('cons &amp; segment'!BJ11-'cons &amp; segment'!BJ64)</f>
        <v>0.18958647864814379</v>
      </c>
      <c r="BK149" s="4">
        <f>+BK147/('cons &amp; segment'!BK11-'cons &amp; segment'!BK64)</f>
        <v>0.73212053115423903</v>
      </c>
      <c r="BL149" s="4">
        <f>+BL147/('cons &amp; segment'!BL11-'cons &amp; segment'!BL64)</f>
        <v>0.55298676117535761</v>
      </c>
      <c r="BM149" s="4">
        <f>+BM147/('cons &amp; segment'!BM11-'cons &amp; segment'!BM64)</f>
        <v>0.67819749799829665</v>
      </c>
      <c r="BN149" s="4">
        <f>+BN147/('cons &amp; segment'!BN11-'cons &amp; segment'!BN64)</f>
        <v>0.71283454498305476</v>
      </c>
      <c r="BO149" s="4">
        <f>+BO147/('cons &amp; segment'!BO11-'cons &amp; segment'!BO64)</f>
        <v>0.18379665506601101</v>
      </c>
      <c r="BP149" s="4">
        <f>+BP147/('cons &amp; segment'!BP11-'cons &amp; segment'!BP64)</f>
        <v>0.72299881660597098</v>
      </c>
      <c r="BQ149" s="4">
        <f>+BQ147/('cons &amp; segment'!BQ11-'cons &amp; segment'!BQ64)</f>
        <v>0.56037719684730991</v>
      </c>
      <c r="BR149" s="4">
        <f>+BR147/('cons &amp; segment'!BR11-'cons &amp; segment'!BR64)</f>
        <v>0.65157463791137737</v>
      </c>
      <c r="BS149" s="4">
        <f>+BS147/('cons &amp; segment'!BS11-'cons &amp; segment'!BS64)</f>
        <v>0.67867388934120843</v>
      </c>
      <c r="BT149" s="4">
        <f>+BT147/('cons &amp; segment'!BT11-'cons &amp; segment'!BT64)</f>
        <v>0.18482751413386872</v>
      </c>
      <c r="BU149" s="4">
        <f>+BU147/('cons &amp; segment'!BU11-'cons &amp; segment'!BU64)</f>
        <v>0.7418764653695582</v>
      </c>
      <c r="BV149" s="4">
        <f>+BV147/('cons &amp; segment'!BV11-'cons &amp; segment'!BV64)</f>
        <v>0.57508433047882312</v>
      </c>
      <c r="BW149" s="4">
        <f>+BW147/('cons &amp; segment'!BW11-'cons &amp; segment'!BW64)</f>
        <v>0.63066528657711252</v>
      </c>
      <c r="BX149" s="4">
        <f>+BX147/('cons &amp; segment'!BX11-'cons &amp; segment'!BX64)</f>
        <v>0.6947505679396424</v>
      </c>
      <c r="BY149" s="4">
        <f>+BY147/('cons &amp; segment'!BY11-'cons &amp; segment'!BY64)</f>
        <v>0.18330683693920999</v>
      </c>
      <c r="BZ149" s="27">
        <f>+BZ147/('cons &amp; segment'!BZ11-'cons &amp; segment'!BZ64)</f>
        <v>0.65533969142741333</v>
      </c>
      <c r="CA149" s="4">
        <f>+CA147/('cons &amp; segment'!CA11-'cons &amp; segment'!CA64)</f>
        <v>0.6780478344160813</v>
      </c>
      <c r="CB149" s="4">
        <f>+CB147/('cons &amp; segment'!CB11-'cons &amp; segment'!CB64)</f>
        <v>0.69250292368558564</v>
      </c>
      <c r="CC149" s="4">
        <f>+CC147/('cons &amp; segment'!CC11-'cons &amp; segment'!CC64)</f>
        <v>0.6559261204858704</v>
      </c>
      <c r="CD149" s="4">
        <f>+CD147/('cons &amp; segment'!CD11-'cons &amp; segment'!CD64)</f>
        <v>0.18030010317877623</v>
      </c>
      <c r="CE149" s="4">
        <f>+CE147/('cons &amp; segment'!CE11-'cons &amp; segment'!CE64)</f>
        <v>0.68045049609728248</v>
      </c>
      <c r="CF149" s="4">
        <f>+CF147/('cons &amp; segment'!CF11-'cons &amp; segment'!CF64)</f>
        <v>0.63388668394523551</v>
      </c>
      <c r="CG149" s="4">
        <f>+CG147/('cons &amp; segment'!CG11-'cons &amp; segment'!CG64)</f>
        <v>0.76494974676632155</v>
      </c>
      <c r="CH149" s="4">
        <f>+CH147/('cons &amp; segment'!CH11-'cons &amp; segment'!CH64)</f>
        <v>0.7900374709664173</v>
      </c>
      <c r="CI149" s="4">
        <f>+CI147/('cons &amp; segment'!CI11-'cons &amp; segment'!CI64)</f>
        <v>0.21951395615562436</v>
      </c>
      <c r="CJ149" s="4">
        <f>+CJ147/('cons &amp; segment'!CJ11-'cons &amp; segment'!CJ64)</f>
        <v>0.71164655360867901</v>
      </c>
      <c r="CK149" s="4">
        <f>+CK147/('cons &amp; segment'!CK11-'cons &amp; segment'!CK64)</f>
        <v>0.67899490349890668</v>
      </c>
      <c r="CL149" s="4">
        <f>+CL147/('cons &amp; segment'!CL11-'cons &amp; segment'!CL64)</f>
        <v>0.76287095317713194</v>
      </c>
      <c r="CM149" s="4">
        <f>+CM147/('cons &amp; segment'!CM11-'cons &amp; segment'!CM64)</f>
        <v>0.73185108368764906</v>
      </c>
      <c r="CN149" s="4">
        <f>+CN147/('cons &amp; segment'!CN11-'cons &amp; segment'!CN64)</f>
        <v>0.19425806238507867</v>
      </c>
      <c r="CO149" s="4">
        <f>+CO147/('cons &amp; segment'!CO11-'cons &amp; segment'!CO64)</f>
        <v>0.74730583168808373</v>
      </c>
      <c r="CP149" s="4">
        <f>+CP147/('cons &amp; segment'!CP11-'cons &amp; segment'!CP64)</f>
        <v>0.69179204736453359</v>
      </c>
      <c r="CQ149" s="4">
        <f>+CQ147/('cons &amp; segment'!CQ11-'cons &amp; segment'!CQ64)</f>
        <v>0.66401009805140476</v>
      </c>
      <c r="CR149" s="4">
        <f>+CR147/('cons &amp; segment'!CR11-'cons &amp; segment'!CR64)</f>
        <v>0.82550550016441548</v>
      </c>
      <c r="CS149" s="4">
        <f>+CS147/('cons &amp; segment'!CS11-'cons &amp; segment'!CS64)</f>
        <v>0.21919680966589519</v>
      </c>
      <c r="CT149" s="4">
        <f>+CT147/('cons &amp; segment'!CT11-'cons &amp; segment'!CT64)</f>
        <v>0.76375597809763651</v>
      </c>
      <c r="CU149" s="4">
        <f>+CU147/('cons &amp; segment'!CU11-'cons &amp; segment'!CU64)</f>
        <v>0.66693729799042467</v>
      </c>
      <c r="CV149" s="4">
        <f>+CV147/('cons &amp; segment'!CV11-'cons &amp; segment'!CV64)</f>
        <v>0.73767963851855534</v>
      </c>
      <c r="CW149" s="4">
        <f>+CW147/('cons &amp; segment'!CW11-'cons &amp; segment'!CW64)</f>
        <v>0.80802632508816341</v>
      </c>
      <c r="CX149" s="4">
        <f>+CX147/('cons &amp; segment'!CX11-'cons &amp; segment'!CX64)</f>
        <v>0.2168076042463149</v>
      </c>
      <c r="CY149" s="4">
        <f>+CY147/('cons &amp; segment'!CY11-'cons &amp; segment'!CY64)</f>
        <v>0.73417032578534891</v>
      </c>
      <c r="CZ149" s="4">
        <f>+CZ147/('cons &amp; segment'!CZ11-'cons &amp; segment'!CZ64)</f>
        <v>0.70380856298186123</v>
      </c>
      <c r="DA149" s="4">
        <f>+DA147/('cons &amp; segment'!DA11-'cons &amp; segment'!DA64)</f>
        <v>0.70076218657760569</v>
      </c>
      <c r="DB149" s="4">
        <f>+DB147/('cons &amp; segment'!DB11-'cons &amp; segment'!DB64)</f>
        <v>0.75814779161460732</v>
      </c>
      <c r="DC149" s="4">
        <f>+DC147/('cons &amp; segment'!DC11-'cons &amp; segment'!DC64)</f>
        <v>0.21182369161309761</v>
      </c>
      <c r="DD149" s="4">
        <f>+DD147/('cons &amp; segment'!DD11-'cons &amp; segment'!DD64)</f>
        <v>0.74228233192366277</v>
      </c>
      <c r="DE149" s="4">
        <f>+DE147/('cons &amp; segment'!DE11-'cons &amp; segment'!DE64)</f>
        <v>0.76851982439998479</v>
      </c>
      <c r="DF149" s="4">
        <f>+DF147/('cons &amp; segment'!DF11-'cons &amp; segment'!DF64)</f>
        <v>0.77911787323929949</v>
      </c>
      <c r="DG149" s="4">
        <f>+DG147/('cons &amp; segment'!DG11-'cons &amp; segment'!DG64)</f>
        <v>0.84291890760202959</v>
      </c>
      <c r="DH149" s="4">
        <f>+DH147/('cons &amp; segment'!DH11-'cons &amp; segment'!DH64)</f>
        <v>0.234497351822679</v>
      </c>
      <c r="DI149" s="4">
        <f>+DI147/('cons &amp; segment'!DI11-'cons &amp; segment'!DI64)</f>
        <v>0.81365702043683541</v>
      </c>
      <c r="DJ149" s="4">
        <f>+DJ147/('cons &amp; segment'!DJ11-'cons &amp; segment'!DJ64)</f>
        <v>0.79356114692980251</v>
      </c>
      <c r="DK149" s="4">
        <f t="shared" ref="DK149:DL149" si="112">+DJ149</f>
        <v>0.79356114692980251</v>
      </c>
      <c r="DL149" s="4">
        <f t="shared" si="112"/>
        <v>0.79356114692980251</v>
      </c>
      <c r="DM149" s="4">
        <f>+DM147/('cons &amp; segment'!DM11-'cons &amp; segment'!DM64)</f>
        <v>0.22479960064393265</v>
      </c>
      <c r="DN149" s="4">
        <f>+DL149</f>
        <v>0.79356114692980251</v>
      </c>
      <c r="DO149" s="4">
        <f>+DN149</f>
        <v>0.79356114692980251</v>
      </c>
      <c r="DP149" s="4">
        <f t="shared" ref="DP149:DQ149" si="113">+DO149</f>
        <v>0.79356114692980251</v>
      </c>
      <c r="DQ149" s="4">
        <f t="shared" si="113"/>
        <v>0.79356114692980251</v>
      </c>
      <c r="DR149" s="4">
        <f>+DR147/('cons &amp; segment'!DR11-'cons &amp; segment'!DR64)</f>
        <v>0.22389288178926672</v>
      </c>
      <c r="DS149" s="4">
        <f t="shared" ref="DS149" si="114">+DQ149</f>
        <v>0.79356114692980251</v>
      </c>
      <c r="DT149" s="4">
        <f t="shared" ref="DT149:DV149" si="115">+DS149</f>
        <v>0.79356114692980251</v>
      </c>
      <c r="DU149" s="4">
        <f t="shared" si="115"/>
        <v>0.79356114692980251</v>
      </c>
      <c r="DV149" s="4">
        <f t="shared" si="115"/>
        <v>0.79356114692980251</v>
      </c>
      <c r="DW149" s="4">
        <f>+DW147/('cons &amp; segment'!DW11-'cons &amp; segment'!DW64)</f>
        <v>0.22493698225716435</v>
      </c>
    </row>
    <row r="150" spans="1:127" s="8" customFormat="1">
      <c r="B150" s="21" t="s">
        <v>768</v>
      </c>
      <c r="D150" s="21"/>
      <c r="E150" s="21" t="s">
        <v>83</v>
      </c>
      <c r="I150" s="35"/>
      <c r="AZ150" s="4">
        <f>+AZ148/('cons &amp; segment'!AZ11-'cons &amp; segment'!AZ64)</f>
        <v>5.8541771643129771E-2</v>
      </c>
      <c r="BA150" s="4">
        <f>+BA148/('cons &amp; segment'!BA11-'cons &amp; segment'!BA64)</f>
        <v>0.28941299953523847</v>
      </c>
      <c r="BB150" s="4">
        <f>+BB148/('cons &amp; segment'!BB11-'cons &amp; segment'!BB64)</f>
        <v>0.37672594165105072</v>
      </c>
      <c r="BC150" s="4">
        <f>+BC148/('cons &amp; segment'!BC11-'cons &amp; segment'!BC64)</f>
        <v>0.28287172819487355</v>
      </c>
      <c r="BD150" s="4">
        <f>+BD148/('cons &amp; segment'!BD11-'cons &amp; segment'!BD64)</f>
        <v>0.3506943746319886</v>
      </c>
      <c r="BE150" s="4">
        <f>+BE148/('cons &amp; segment'!BE11-'cons &amp; segment'!BE64)</f>
        <v>9.3126443310121723E-2</v>
      </c>
      <c r="BF150" s="4">
        <f>+BF148/('cons &amp; segment'!BF11-'cons &amp; segment'!BF64)</f>
        <v>0.25422908033957409</v>
      </c>
      <c r="BG150" s="4">
        <f>+BG148/('cons &amp; segment'!BG11-'cons &amp; segment'!BG64)</f>
        <v>0.32184474824347703</v>
      </c>
      <c r="BH150" s="4">
        <f>+BH148/('cons &amp; segment'!BH11-'cons &amp; segment'!BH64)</f>
        <v>0.19544068851886442</v>
      </c>
      <c r="BI150" s="4">
        <f>+BI148/('cons &amp; segment'!BI11-'cons &amp; segment'!BI64)</f>
        <v>0.24734549700720262</v>
      </c>
      <c r="BJ150" s="4">
        <f>+BJ148/('cons &amp; segment'!BJ11-'cons &amp; segment'!BJ64)</f>
        <v>6.7431896176152403E-2</v>
      </c>
      <c r="BK150" s="4">
        <f>+BK148/('cons &amp; segment'!BK11-'cons &amp; segment'!BK64)</f>
        <v>0.25470786516853933</v>
      </c>
      <c r="BL150" s="4">
        <f>+BL148/('cons &amp; segment'!BL11-'cons &amp; segment'!BL64)</f>
        <v>0.36186262893002608</v>
      </c>
      <c r="BM150" s="4">
        <f>+BM148/('cons &amp; segment'!BM11-'cons &amp; segment'!BM64)</f>
        <v>0.32797233824451888</v>
      </c>
      <c r="BN150" s="4">
        <f>+BN148/('cons &amp; segment'!BN11-'cons &amp; segment'!BN64)</f>
        <v>0.43665888707066913</v>
      </c>
      <c r="BO150" s="4">
        <f>+BO148/('cons &amp; segment'!BO11-'cons &amp; segment'!BO64)</f>
        <v>0.11258775744425217</v>
      </c>
      <c r="BP150" s="4">
        <f>+BP148/('cons &amp; segment'!BP11-'cons &amp; segment'!BP64)</f>
        <v>0.37637652530792282</v>
      </c>
      <c r="BQ150" s="4">
        <f>+BQ148/('cons &amp; segment'!BQ11-'cons &amp; segment'!BQ64)</f>
        <v>0.50039408625838355</v>
      </c>
      <c r="BR150" s="4">
        <f>+BR148/('cons &amp; segment'!BR11-'cons &amp; segment'!BR64)</f>
        <v>0.41343821356508137</v>
      </c>
      <c r="BS150" s="4">
        <f>+BS148/('cons &amp; segment'!BS11-'cons &amp; segment'!BS64)</f>
        <v>0.45775527234261143</v>
      </c>
      <c r="BT150" s="4">
        <f>+BT148/('cons &amp; segment'!BT11-'cons &amp; segment'!BT64)</f>
        <v>0.12466336247425713</v>
      </c>
      <c r="BU150" s="4">
        <f>+BU148/('cons &amp; segment'!BU11-'cons &amp; segment'!BU64)</f>
        <v>0.36257369615873591</v>
      </c>
      <c r="BV150" s="4">
        <f>+BV148/('cons &amp; segment'!BV11-'cons &amp; segment'!BV64)</f>
        <v>0.49807296398677775</v>
      </c>
      <c r="BW150" s="4">
        <f>+BW148/('cons &amp; segment'!BW11-'cons &amp; segment'!BW64)</f>
        <v>0.31693074149481898</v>
      </c>
      <c r="BX150" s="4">
        <f>+BX148/('cons &amp; segment'!BX11-'cons &amp; segment'!BX64)</f>
        <v>0.41187268484952344</v>
      </c>
      <c r="BY150" s="4">
        <f>+BY148/('cons &amp; segment'!BY11-'cons &amp; segment'!BY64)</f>
        <v>0.10867076986396264</v>
      </c>
      <c r="BZ150" s="27">
        <f>+BZ148/('cons &amp; segment'!BZ11-'cons &amp; segment'!BZ64)</f>
        <v>0.35050112998743937</v>
      </c>
      <c r="CA150" s="4">
        <f>+CA148/('cons &amp; segment'!CA11-'cons &amp; segment'!CA64)</f>
        <v>0.48961538258561271</v>
      </c>
      <c r="CB150" s="4">
        <f>+CB148/('cons &amp; segment'!CB11-'cons &amp; segment'!CB64)</f>
        <v>0.33419829401316875</v>
      </c>
      <c r="CC150" s="4">
        <f>+CC148/('cons &amp; segment'!CC11-'cons &amp; segment'!CC64)</f>
        <v>0.36648359692218924</v>
      </c>
      <c r="CD150" s="4">
        <f>+CD148/('cons &amp; segment'!CD11-'cons &amp; segment'!CD64)</f>
        <v>0.10073852568861551</v>
      </c>
      <c r="CE150" s="4">
        <f>+CE148/('cons &amp; segment'!CE11-'cons &amp; segment'!CE64)</f>
        <v>0.37652084121680124</v>
      </c>
      <c r="CF150" s="4">
        <f>+CF148/('cons &amp; segment'!CF11-'cons &amp; segment'!CF64)</f>
        <v>0.45723311763408064</v>
      </c>
      <c r="CG150" s="4">
        <f>+CG148/('cons &amp; segment'!CG11-'cons &amp; segment'!CG64)</f>
        <v>0.32996535971532248</v>
      </c>
      <c r="CH150" s="4">
        <f>+CH148/('cons &amp; segment'!CH11-'cons &amp; segment'!CH64)</f>
        <v>0.36258186080134824</v>
      </c>
      <c r="CI150" s="4">
        <f>+CI148/('cons &amp; segment'!CI11-'cons &amp; segment'!CI64)</f>
        <v>0.10074430849135652</v>
      </c>
      <c r="CJ150" s="4">
        <f>+CJ148/('cons &amp; segment'!CJ11-'cons &amp; segment'!CJ64)</f>
        <v>0.33253795050594498</v>
      </c>
      <c r="CK150" s="4">
        <f>+CK148/('cons &amp; segment'!CK11-'cons &amp; segment'!CK64)</f>
        <v>0.38460342918324308</v>
      </c>
      <c r="CL150" s="4">
        <f>+CL148/('cons &amp; segment'!CL11-'cons &amp; segment'!CL64)</f>
        <v>0.27463217038509097</v>
      </c>
      <c r="CM150" s="4">
        <f>+CM148/('cons &amp; segment'!CM11-'cons &amp; segment'!CM64)</f>
        <v>0.3550679249196308</v>
      </c>
      <c r="CN150" s="4">
        <f>+CN148/('cons &amp; segment'!CN11-'cons &amp; segment'!CN64)</f>
        <v>9.4247051958204417E-2</v>
      </c>
      <c r="CO150" s="4">
        <f>+CO148/('cons &amp; segment'!CO11-'cons &amp; segment'!CO64)</f>
        <v>0.33507210234029533</v>
      </c>
      <c r="CP150" s="4">
        <f>+CP148/('cons &amp; segment'!CP11-'cons &amp; segment'!CP64)</f>
        <v>0.44338996062648667</v>
      </c>
      <c r="CQ150" s="4">
        <f>+CQ148/('cons &amp; segment'!CQ11-'cons &amp; segment'!CQ64)</f>
        <v>0.34658210883221263</v>
      </c>
      <c r="CR150" s="4">
        <f>+CR148/('cons &amp; segment'!CR11-'cons &amp; segment'!CR64)</f>
        <v>0.41148137347967351</v>
      </c>
      <c r="CS150" s="4">
        <f>+CS148/('cons &amp; segment'!CS11-'cons &amp; segment'!CS64)</f>
        <v>0.1092608156889578</v>
      </c>
      <c r="CT150" s="4">
        <f>+CT148/('cons &amp; segment'!CT11-'cons &amp; segment'!CT64)</f>
        <v>0.3248919899267611</v>
      </c>
      <c r="CU150" s="4">
        <f>+CU148/('cons &amp; segment'!CU11-'cons &amp; segment'!CU64)</f>
        <v>0.37343927980488106</v>
      </c>
      <c r="CV150" s="4">
        <f>+CV148/('cons &amp; segment'!CV11-'cons &amp; segment'!CV64)</f>
        <v>0.28000012419197595</v>
      </c>
      <c r="CW150" s="4">
        <f>+CW148/('cons &amp; segment'!CW11-'cons &amp; segment'!CW64)</f>
        <v>0.29885663835551807</v>
      </c>
      <c r="CX150" s="4">
        <f>+CX148/('cons &amp; segment'!CX11-'cons &amp; segment'!CX64)</f>
        <v>8.0188466344704223E-2</v>
      </c>
      <c r="CY150" s="4">
        <f>+CY148/('cons &amp; segment'!CY11-'cons &amp; segment'!CY64)</f>
        <v>0.36759971717339768</v>
      </c>
      <c r="CZ150" s="4">
        <f>+CZ148/('cons &amp; segment'!CZ11-'cons &amp; segment'!CZ64)</f>
        <v>0.42760349141143961</v>
      </c>
      <c r="DA150" s="4">
        <f>+DA148/('cons &amp; segment'!DA11-'cons &amp; segment'!DA64)</f>
        <v>0.38271876510333991</v>
      </c>
      <c r="DB150" s="4">
        <f>+DB148/('cons &amp; segment'!DB11-'cons &amp; segment'!DB64)</f>
        <v>0.40605937781108731</v>
      </c>
      <c r="DC150" s="4">
        <f>+DC148/('cons &amp; segment'!DC11-'cons &amp; segment'!DC64)</f>
        <v>0.11345148976676755</v>
      </c>
      <c r="DD150" s="4">
        <f>+DD148/('cons &amp; segment'!DD11-'cons &amp; segment'!DD64)</f>
        <v>0.42428611493077045</v>
      </c>
      <c r="DE150" s="4">
        <f>+DE148/('cons &amp; segment'!DE11-'cons &amp; segment'!DE64)</f>
        <v>0.44811135960169868</v>
      </c>
      <c r="DF150" s="4">
        <f>+DF148/('cons &amp; segment'!DF11-'cons &amp; segment'!DF64)</f>
        <v>0.37463077071172157</v>
      </c>
      <c r="DG150" s="4">
        <f>+DG148/('cons &amp; segment'!DG11-'cons &amp; segment'!DG64)</f>
        <v>0.35520315070738834</v>
      </c>
      <c r="DH150" s="4">
        <f>+DH148/('cons &amp; segment'!DH11-'cons &amp; segment'!DH64)</f>
        <v>9.8816383698063281E-2</v>
      </c>
      <c r="DI150" s="4">
        <f>+DI148/('cons &amp; segment'!DI11-'cons &amp; segment'!DI64)</f>
        <v>0.42757172929668069</v>
      </c>
      <c r="DJ150" s="4">
        <f>+DJ148/('cons &amp; segment'!DJ11-'cons &amp; segment'!DJ64)</f>
        <v>0.51342836952346393</v>
      </c>
      <c r="DK150" s="4">
        <f>+DK148/('cons &amp; segment'!DK11-'cons &amp; segment'!DK64)</f>
        <v>0.28209034461767968</v>
      </c>
      <c r="DL150" s="4">
        <f>+DL148/('cons &amp; segment'!DL11-'cons &amp; segment'!DL64)</f>
        <v>0.41983194532466772</v>
      </c>
      <c r="DM150" s="4">
        <f>+DM148/('cons &amp; segment'!DM11-'cons &amp; segment'!DM64)</f>
        <v>0.11892978129245439</v>
      </c>
      <c r="DN150" s="4">
        <f>+DN148/('cons &amp; segment'!DN11-'cons &amp; segment'!DN64)</f>
        <v>0.30598737488381544</v>
      </c>
      <c r="DO150" s="4">
        <f>+DO148/('cons &amp; segment'!DO11-'cons &amp; segment'!DO64)</f>
        <v>0.50716316389628135</v>
      </c>
      <c r="DP150" s="4">
        <f>+DP148/('cons &amp; segment'!DP11-'cons &amp; segment'!DP64)</f>
        <v>0.27447610861514116</v>
      </c>
      <c r="DQ150" s="4">
        <f>+DQ148/('cons &amp; segment'!DQ11-'cons &amp; segment'!DQ64)</f>
        <v>0.4247836465808984</v>
      </c>
      <c r="DR150" s="4">
        <f>+DR148/('cons &amp; segment'!DR11-'cons &amp; segment'!DR64)</f>
        <v>0.11984714112819803</v>
      </c>
      <c r="DS150" s="4">
        <f>+DS148/('cons &amp; segment'!DS11-'cons &amp; segment'!DS64)</f>
        <v>0.30747117010634945</v>
      </c>
      <c r="DT150" s="4">
        <f>+DT148/('cons &amp; segment'!DT11-'cons &amp; segment'!DT64)</f>
        <v>0.53024684986589199</v>
      </c>
      <c r="DU150" s="4">
        <f>+DU148/('cons &amp; segment'!DU11-'cons &amp; segment'!DU64)</f>
        <v>0.27368462734978932</v>
      </c>
      <c r="DV150" s="4">
        <f>+DV148/('cons &amp; segment'!DV11-'cons &amp; segment'!DV64)</f>
        <v>0.44015292800293537</v>
      </c>
      <c r="DW150" s="4">
        <f>+DW148/('cons &amp; segment'!DW11-'cons &amp; segment'!DW64)</f>
        <v>0.12476249844095912</v>
      </c>
    </row>
    <row r="151" spans="1:127" s="8" customFormat="1">
      <c r="B151" s="21" t="s">
        <v>769</v>
      </c>
      <c r="D151" s="21"/>
      <c r="E151" s="21"/>
      <c r="I151" s="35"/>
      <c r="BZ151" s="35"/>
    </row>
    <row r="152" spans="1:127" s="8" customFormat="1">
      <c r="A152" s="21"/>
      <c r="B152" s="21" t="s">
        <v>770</v>
      </c>
      <c r="D152" s="21"/>
      <c r="E152" s="21"/>
      <c r="I152" s="35"/>
      <c r="BZ152" s="35"/>
    </row>
    <row r="153" spans="1:127" s="8" customFormat="1">
      <c r="A153" s="21"/>
      <c r="B153" s="21" t="s">
        <v>771</v>
      </c>
      <c r="D153" s="21"/>
      <c r="E153" s="21"/>
      <c r="I153" s="35"/>
    </row>
    <row r="154" spans="1:127" s="8" customFormat="1">
      <c r="A154" s="21"/>
      <c r="B154" s="21" t="s">
        <v>772</v>
      </c>
      <c r="D154" s="21"/>
      <c r="E154" s="21"/>
      <c r="I154" s="35"/>
      <c r="BZ154" s="35"/>
    </row>
    <row r="155" spans="1:127" s="8" customFormat="1">
      <c r="A155" s="21"/>
      <c r="B155" s="21"/>
      <c r="D155" s="21"/>
      <c r="E155" s="21"/>
      <c r="I155" s="35"/>
      <c r="BZ155" s="35"/>
    </row>
    <row r="156" spans="1:127" s="8" customFormat="1">
      <c r="A156" s="21"/>
      <c r="B156" s="21" t="s">
        <v>853</v>
      </c>
      <c r="D156" s="21" t="s">
        <v>445</v>
      </c>
      <c r="E156" s="21"/>
      <c r="I156" s="35"/>
      <c r="AZ156" s="8">
        <v>1134371</v>
      </c>
      <c r="BA156" s="8">
        <v>982000</v>
      </c>
      <c r="BB156" s="8">
        <v>990054</v>
      </c>
      <c r="BC156" s="8">
        <v>998533</v>
      </c>
      <c r="BD156" s="8">
        <v>943821</v>
      </c>
      <c r="BE156" s="8">
        <v>943821</v>
      </c>
      <c r="BF156" s="8">
        <v>849862</v>
      </c>
      <c r="BG156" s="8">
        <v>859216</v>
      </c>
      <c r="BH156" s="8">
        <v>861399</v>
      </c>
      <c r="BI156" s="8">
        <v>790823</v>
      </c>
      <c r="BJ156" s="8">
        <v>790823</v>
      </c>
      <c r="BK156" s="8">
        <v>771481</v>
      </c>
      <c r="BL156" s="8">
        <v>783826</v>
      </c>
      <c r="BM156" s="8">
        <v>725681</v>
      </c>
      <c r="BN156" s="8">
        <v>698735</v>
      </c>
      <c r="BO156" s="8">
        <v>698735</v>
      </c>
      <c r="BP156" s="8">
        <v>777849</v>
      </c>
      <c r="BQ156" s="8">
        <v>795393</v>
      </c>
      <c r="BR156" s="8">
        <v>925805</v>
      </c>
      <c r="BS156" s="8">
        <v>996477</v>
      </c>
      <c r="BT156" s="8">
        <v>996477</v>
      </c>
      <c r="BU156" s="8">
        <v>1013256</v>
      </c>
      <c r="BV156" s="8">
        <v>1041173</v>
      </c>
      <c r="BW156" s="8">
        <v>1093088</v>
      </c>
      <c r="BX156" s="8">
        <v>906167</v>
      </c>
      <c r="BY156" s="8">
        <v>906167</v>
      </c>
      <c r="BZ156" s="35">
        <v>916687</v>
      </c>
      <c r="CA156" s="8">
        <v>818658</v>
      </c>
      <c r="CB156" s="8">
        <v>762898</v>
      </c>
      <c r="CC156" s="8">
        <v>790831</v>
      </c>
      <c r="CD156" s="8">
        <v>790831</v>
      </c>
      <c r="CE156" s="8">
        <v>759412</v>
      </c>
      <c r="CF156" s="8">
        <v>751463</v>
      </c>
      <c r="CG156" s="8">
        <v>743056</v>
      </c>
      <c r="CH156" s="8">
        <v>685308</v>
      </c>
      <c r="CI156" s="8">
        <v>685308</v>
      </c>
      <c r="CJ156" s="8">
        <v>663552</v>
      </c>
      <c r="CK156" s="8">
        <v>659839</v>
      </c>
      <c r="CL156" s="8">
        <v>590740</v>
      </c>
      <c r="CM156" s="8">
        <v>628300</v>
      </c>
      <c r="CN156" s="8">
        <v>628300</v>
      </c>
      <c r="CO156" s="8">
        <v>611979</v>
      </c>
      <c r="CP156" s="8">
        <v>620916</v>
      </c>
      <c r="CQ156" s="8">
        <v>655476</v>
      </c>
      <c r="CR156" s="8">
        <v>608531</v>
      </c>
      <c r="CS156" s="8">
        <v>608531</v>
      </c>
      <c r="CT156" s="8">
        <v>608320</v>
      </c>
      <c r="CU156" s="8">
        <v>606361</v>
      </c>
      <c r="CV156" s="8">
        <v>610668</v>
      </c>
      <c r="CW156" s="8">
        <v>613833</v>
      </c>
      <c r="CX156" s="8">
        <f>+CW156</f>
        <v>613833</v>
      </c>
      <c r="CY156" s="8">
        <v>606051</v>
      </c>
      <c r="CZ156" s="8">
        <v>613216</v>
      </c>
      <c r="DA156" s="8">
        <v>609209</v>
      </c>
      <c r="DB156" s="8">
        <v>634969</v>
      </c>
      <c r="DC156" s="8">
        <f>+DB156</f>
        <v>634969</v>
      </c>
      <c r="DD156" s="8">
        <v>631538</v>
      </c>
      <c r="DE156" s="8">
        <v>635550</v>
      </c>
      <c r="DF156" s="8">
        <v>639650</v>
      </c>
      <c r="DG156" s="8">
        <v>593930</v>
      </c>
      <c r="DH156" s="8">
        <f>+DG156</f>
        <v>593930</v>
      </c>
      <c r="DI156" s="8">
        <v>510744</v>
      </c>
      <c r="DJ156" s="8">
        <v>488331</v>
      </c>
      <c r="DK156" s="8">
        <f>+DK157+DK158+DK159</f>
        <v>493059.84997326095</v>
      </c>
      <c r="DL156" s="8">
        <f>+DL157+DL158+DL159</f>
        <v>492220.47645613021</v>
      </c>
      <c r="DM156" s="8">
        <f>+DL156</f>
        <v>492220.47645613021</v>
      </c>
      <c r="DN156" s="8">
        <f>+DN157+DN158+DN159</f>
        <v>489536.06803878071</v>
      </c>
      <c r="DO156" s="8">
        <f>+DO157+DO158+DO159</f>
        <v>491259.85290117178</v>
      </c>
      <c r="DP156" s="8">
        <f>+DP157+DP158+DP159</f>
        <v>494093.08034526347</v>
      </c>
      <c r="DQ156" s="8">
        <f>+DQ157+DQ158+DQ159</f>
        <v>493731.95801080414</v>
      </c>
      <c r="DR156" s="8">
        <f>+DQ156</f>
        <v>493731.95801080414</v>
      </c>
      <c r="DS156" s="8">
        <f>+DS157+DS158+DS159</f>
        <v>490031.10594084969</v>
      </c>
      <c r="DT156" s="8">
        <f>+DT157+DT158+DT159</f>
        <v>491669.81948560197</v>
      </c>
      <c r="DU156" s="8">
        <f>+DU157+DU158+DU159</f>
        <v>494535.70722701075</v>
      </c>
      <c r="DV156" s="8">
        <f>+DV157+DV158+DV159</f>
        <v>493749.73264281196</v>
      </c>
      <c r="DW156" s="8">
        <f>+DV156</f>
        <v>493749.73264281196</v>
      </c>
    </row>
    <row r="157" spans="1:127" s="8" customFormat="1">
      <c r="A157" s="21"/>
      <c r="B157" s="21" t="s">
        <v>773</v>
      </c>
      <c r="D157" s="21" t="s">
        <v>854</v>
      </c>
      <c r="E157" s="21"/>
      <c r="I157" s="35"/>
      <c r="AZ157" s="8">
        <v>798219</v>
      </c>
      <c r="BA157" s="8">
        <v>657978</v>
      </c>
      <c r="BB157" s="8">
        <v>655008</v>
      </c>
      <c r="BC157" s="8">
        <v>655476</v>
      </c>
      <c r="BD157" s="8">
        <v>598530</v>
      </c>
      <c r="BE157" s="8">
        <v>598530</v>
      </c>
      <c r="BF157" s="8">
        <v>500300</v>
      </c>
      <c r="BG157" s="8">
        <v>504813</v>
      </c>
      <c r="BH157" s="8">
        <v>504289</v>
      </c>
      <c r="BI157" s="8">
        <v>471858</v>
      </c>
      <c r="BJ157" s="8">
        <v>471858</v>
      </c>
      <c r="BK157" s="8">
        <v>443253</v>
      </c>
      <c r="BL157" s="8">
        <v>445460</v>
      </c>
      <c r="BM157" s="8">
        <v>398482</v>
      </c>
      <c r="BN157" s="8">
        <v>401090</v>
      </c>
      <c r="BO157" s="8">
        <v>401090</v>
      </c>
      <c r="BP157" s="8">
        <v>461460</v>
      </c>
      <c r="BQ157" s="8">
        <v>462182</v>
      </c>
      <c r="BR157" s="8">
        <v>564895</v>
      </c>
      <c r="BS157" s="8">
        <v>610233</v>
      </c>
      <c r="BT157" s="8">
        <v>610233</v>
      </c>
      <c r="BU157" s="8">
        <v>610654</v>
      </c>
      <c r="BV157" s="8">
        <v>610556</v>
      </c>
      <c r="BW157" s="8">
        <v>610862</v>
      </c>
      <c r="BX157" s="8">
        <v>429553</v>
      </c>
      <c r="BY157" s="8">
        <v>429553</v>
      </c>
      <c r="BZ157" s="8">
        <v>423239</v>
      </c>
      <c r="CA157" s="8">
        <v>323911</v>
      </c>
      <c r="CB157" s="8">
        <v>255037</v>
      </c>
      <c r="CC157" s="8">
        <v>255000</v>
      </c>
      <c r="CD157" s="8">
        <v>255000</v>
      </c>
      <c r="CE157" s="8">
        <v>240000</v>
      </c>
      <c r="CF157" s="8">
        <v>240000</v>
      </c>
      <c r="CG157" s="8">
        <v>240000</v>
      </c>
      <c r="CH157" s="8">
        <v>180519</v>
      </c>
      <c r="CI157" s="8">
        <v>180519</v>
      </c>
      <c r="CJ157" s="8">
        <v>180523</v>
      </c>
      <c r="CK157" s="8">
        <v>183586</v>
      </c>
      <c r="CL157" s="8">
        <v>110220</v>
      </c>
      <c r="CM157" s="8">
        <v>171022</v>
      </c>
      <c r="CN157" s="8">
        <v>171022</v>
      </c>
      <c r="CO157" s="8">
        <v>170958</v>
      </c>
      <c r="CP157" s="8">
        <v>170808</v>
      </c>
      <c r="CQ157" s="8">
        <v>220781</v>
      </c>
      <c r="CR157" s="8">
        <v>220603</v>
      </c>
      <c r="CS157" s="8">
        <v>220603</v>
      </c>
      <c r="CT157" s="8">
        <v>220570</v>
      </c>
      <c r="CU157" s="8">
        <v>220500</v>
      </c>
      <c r="CV157" s="8">
        <v>220470</v>
      </c>
      <c r="CW157" s="8">
        <v>220400</v>
      </c>
      <c r="CX157" s="8">
        <f>+CW157</f>
        <v>220400</v>
      </c>
      <c r="CY157" s="8">
        <v>220370</v>
      </c>
      <c r="CZ157" s="8">
        <v>220300</v>
      </c>
      <c r="DA157" s="8">
        <v>220270</v>
      </c>
      <c r="DB157" s="8">
        <v>220200</v>
      </c>
      <c r="DC157" s="8">
        <f>+DB157</f>
        <v>220200</v>
      </c>
      <c r="DD157" s="8">
        <v>220170</v>
      </c>
      <c r="DE157" s="8">
        <v>220100</v>
      </c>
      <c r="DF157" s="8">
        <v>220070</v>
      </c>
      <c r="DG157" s="8">
        <v>160040</v>
      </c>
      <c r="DH157" s="8">
        <f>+DG157</f>
        <v>160040</v>
      </c>
      <c r="DI157" s="8">
        <v>80000</v>
      </c>
      <c r="DJ157" s="8">
        <v>50000</v>
      </c>
      <c r="DK157" s="8">
        <f t="shared" ref="DK157:DL160" si="116">+DJ157</f>
        <v>50000</v>
      </c>
      <c r="DL157" s="8">
        <f t="shared" si="116"/>
        <v>50000</v>
      </c>
      <c r="DM157" s="8">
        <f>+DL157</f>
        <v>50000</v>
      </c>
      <c r="DN157" s="8">
        <f t="shared" ref="DN157:DW160" si="117">+DM157</f>
        <v>50000</v>
      </c>
      <c r="DO157" s="8">
        <f t="shared" si="117"/>
        <v>50000</v>
      </c>
      <c r="DP157" s="8">
        <f t="shared" si="117"/>
        <v>50000</v>
      </c>
      <c r="DQ157" s="8">
        <f t="shared" si="117"/>
        <v>50000</v>
      </c>
      <c r="DR157" s="8">
        <f t="shared" si="117"/>
        <v>50000</v>
      </c>
      <c r="DS157" s="8">
        <f t="shared" si="117"/>
        <v>50000</v>
      </c>
      <c r="DT157" s="8">
        <f t="shared" si="117"/>
        <v>50000</v>
      </c>
      <c r="DU157" s="8">
        <f t="shared" si="117"/>
        <v>50000</v>
      </c>
      <c r="DV157" s="8">
        <f t="shared" si="117"/>
        <v>50000</v>
      </c>
      <c r="DW157" s="8">
        <f t="shared" si="117"/>
        <v>50000</v>
      </c>
    </row>
    <row r="158" spans="1:127" s="8" customFormat="1">
      <c r="A158" s="21"/>
      <c r="B158" s="21" t="s">
        <v>774</v>
      </c>
      <c r="D158" s="21" t="s">
        <v>867</v>
      </c>
      <c r="E158" s="21"/>
      <c r="I158" s="35"/>
      <c r="AZ158" s="8">
        <v>0</v>
      </c>
      <c r="BA158" s="8">
        <v>0</v>
      </c>
      <c r="BB158" s="8">
        <v>0</v>
      </c>
      <c r="BC158" s="8">
        <v>0</v>
      </c>
      <c r="BD158" s="8">
        <v>0</v>
      </c>
      <c r="BE158" s="8">
        <v>0</v>
      </c>
      <c r="BF158" s="8">
        <v>0</v>
      </c>
      <c r="BG158" s="8">
        <v>0</v>
      </c>
      <c r="BH158" s="8">
        <v>0</v>
      </c>
      <c r="BI158" s="8">
        <v>0</v>
      </c>
      <c r="BJ158" s="8">
        <v>0</v>
      </c>
      <c r="BK158" s="8">
        <v>0</v>
      </c>
      <c r="BL158" s="8">
        <v>0</v>
      </c>
      <c r="BM158" s="8">
        <v>0</v>
      </c>
      <c r="BN158" s="8">
        <v>0</v>
      </c>
      <c r="BO158" s="8">
        <v>0</v>
      </c>
      <c r="BP158" s="8">
        <v>0</v>
      </c>
      <c r="BQ158" s="8">
        <v>0</v>
      </c>
      <c r="BR158" s="8">
        <v>0</v>
      </c>
      <c r="BS158" s="8">
        <v>0</v>
      </c>
      <c r="BT158" s="8">
        <v>0</v>
      </c>
      <c r="BU158" s="8">
        <v>0</v>
      </c>
      <c r="BV158" s="8">
        <v>0</v>
      </c>
      <c r="BW158" s="8">
        <v>0</v>
      </c>
      <c r="BX158" s="8">
        <v>151628</v>
      </c>
      <c r="BY158" s="8">
        <v>151628</v>
      </c>
      <c r="BZ158" s="8">
        <v>152257</v>
      </c>
      <c r="CA158" s="8">
        <v>194172</v>
      </c>
      <c r="CB158" s="8">
        <v>206502</v>
      </c>
      <c r="CC158" s="8">
        <v>199587</v>
      </c>
      <c r="CD158" s="8">
        <v>199587</v>
      </c>
      <c r="CE158" s="8">
        <v>187416</v>
      </c>
      <c r="CF158" s="8">
        <v>183926</v>
      </c>
      <c r="CG158" s="8">
        <v>177938</v>
      </c>
      <c r="CH158" s="8">
        <v>173136</v>
      </c>
      <c r="CI158" s="8">
        <v>173136</v>
      </c>
      <c r="CJ158" s="8">
        <v>155457</v>
      </c>
      <c r="CK158" s="8">
        <v>155064</v>
      </c>
      <c r="CL158" s="8">
        <v>157739</v>
      </c>
      <c r="CM158" s="8">
        <v>140855</v>
      </c>
      <c r="CN158" s="8">
        <v>140855</v>
      </c>
      <c r="CO158" s="8">
        <v>121590</v>
      </c>
      <c r="CP158" s="8">
        <v>127561</v>
      </c>
      <c r="CQ158" s="8">
        <v>129815</v>
      </c>
      <c r="CR158" s="8">
        <v>113001</v>
      </c>
      <c r="CS158" s="8">
        <v>113001</v>
      </c>
      <c r="CT158" s="8">
        <v>99650</v>
      </c>
      <c r="CU158" s="8">
        <v>95946</v>
      </c>
      <c r="CV158" s="8">
        <v>91385</v>
      </c>
      <c r="CW158" s="8">
        <v>89929</v>
      </c>
      <c r="CX158" s="8">
        <f>+CW158</f>
        <v>89929</v>
      </c>
      <c r="CY158" s="8">
        <v>81760</v>
      </c>
      <c r="CZ158" s="8">
        <v>82214</v>
      </c>
      <c r="DA158" s="8">
        <v>75528</v>
      </c>
      <c r="DB158" s="8">
        <v>75182</v>
      </c>
      <c r="DC158" s="8">
        <f>+DB158</f>
        <v>75182</v>
      </c>
      <c r="DD158" s="8">
        <v>67655</v>
      </c>
      <c r="DE158" s="8">
        <v>68672</v>
      </c>
      <c r="DF158" s="8">
        <v>72246</v>
      </c>
      <c r="DG158" s="8">
        <v>94639</v>
      </c>
      <c r="DH158" s="8">
        <f>+DG158</f>
        <v>94639</v>
      </c>
      <c r="DI158" s="8">
        <v>81944</v>
      </c>
      <c r="DJ158" s="8">
        <v>86879</v>
      </c>
      <c r="DK158" s="8">
        <f>+DK160*PL!DK161</f>
        <v>91607.849973260949</v>
      </c>
      <c r="DL158" s="8">
        <f>+DL160*PL!DL161</f>
        <v>90768.4764561302</v>
      </c>
      <c r="DM158" s="8">
        <f>+DL158</f>
        <v>90768.4764561302</v>
      </c>
      <c r="DN158" s="8">
        <f>+DN160*PL!DN161</f>
        <v>88084.068038780708</v>
      </c>
      <c r="DO158" s="8">
        <f>+DO160*PL!DO161</f>
        <v>89807.852901171747</v>
      </c>
      <c r="DP158" s="8">
        <f>+DP160*PL!DP161</f>
        <v>92641.080345263501</v>
      </c>
      <c r="DQ158" s="8">
        <f>+DQ160*PL!DQ161</f>
        <v>92279.958010804141</v>
      </c>
      <c r="DR158" s="8">
        <f>+DQ158</f>
        <v>92279.958010804141</v>
      </c>
      <c r="DS158" s="8">
        <f>+DS160*PL!DS161</f>
        <v>88579.10594084968</v>
      </c>
      <c r="DT158" s="8">
        <f>+DT160*PL!DT161</f>
        <v>90217.819485601969</v>
      </c>
      <c r="DU158" s="8">
        <f>+DU160*PL!DU161</f>
        <v>93083.707227010731</v>
      </c>
      <c r="DV158" s="8">
        <f>+DV160*PL!DV161</f>
        <v>92297.732642811985</v>
      </c>
      <c r="DW158" s="8">
        <f>+DV158</f>
        <v>92297.732642811985</v>
      </c>
    </row>
    <row r="159" spans="1:127" s="8" customFormat="1">
      <c r="A159" s="21"/>
      <c r="B159" s="21" t="s">
        <v>775</v>
      </c>
      <c r="D159" s="21" t="s">
        <v>423</v>
      </c>
      <c r="E159" s="21"/>
      <c r="I159" s="35"/>
      <c r="AZ159" s="8">
        <v>336152</v>
      </c>
      <c r="BA159" s="8">
        <v>324022</v>
      </c>
      <c r="BB159" s="8">
        <v>335046</v>
      </c>
      <c r="BC159" s="8">
        <v>343057</v>
      </c>
      <c r="BD159" s="8">
        <v>345291</v>
      </c>
      <c r="BE159" s="8">
        <v>345291</v>
      </c>
      <c r="BF159" s="8">
        <v>349562</v>
      </c>
      <c r="BG159" s="8">
        <v>354403</v>
      </c>
      <c r="BH159" s="8">
        <v>357110</v>
      </c>
      <c r="BI159" s="8">
        <v>318965</v>
      </c>
      <c r="BJ159" s="8">
        <v>318965</v>
      </c>
      <c r="BK159" s="8">
        <v>328228</v>
      </c>
      <c r="BL159" s="8">
        <v>338366</v>
      </c>
      <c r="BM159" s="8">
        <v>327199</v>
      </c>
      <c r="BN159" s="8">
        <v>297645</v>
      </c>
      <c r="BO159" s="8">
        <v>297645</v>
      </c>
      <c r="BP159" s="8">
        <v>316389</v>
      </c>
      <c r="BQ159" s="8">
        <v>333211</v>
      </c>
      <c r="BR159" s="8">
        <v>360910</v>
      </c>
      <c r="BS159" s="8">
        <v>386244</v>
      </c>
      <c r="BT159" s="8">
        <v>386244</v>
      </c>
      <c r="BU159" s="8">
        <v>402602</v>
      </c>
      <c r="BV159" s="8">
        <v>430617</v>
      </c>
      <c r="BW159" s="8">
        <v>482226</v>
      </c>
      <c r="BX159" s="8">
        <v>324986</v>
      </c>
      <c r="BY159" s="8">
        <v>324986</v>
      </c>
      <c r="BZ159" s="8">
        <v>341191</v>
      </c>
      <c r="CA159" s="8">
        <v>300575</v>
      </c>
      <c r="CB159" s="8">
        <v>301359</v>
      </c>
      <c r="CC159" s="8">
        <v>336244</v>
      </c>
      <c r="CD159" s="8">
        <v>336244</v>
      </c>
      <c r="CE159" s="8">
        <v>331996</v>
      </c>
      <c r="CF159" s="8">
        <v>327537</v>
      </c>
      <c r="CG159" s="8">
        <v>325118</v>
      </c>
      <c r="CH159" s="8">
        <v>331653</v>
      </c>
      <c r="CI159" s="8">
        <v>331653</v>
      </c>
      <c r="CJ159" s="8">
        <v>327572</v>
      </c>
      <c r="CK159" s="8">
        <v>321189</v>
      </c>
      <c r="CL159" s="8">
        <v>322781</v>
      </c>
      <c r="CM159" s="8">
        <v>316423</v>
      </c>
      <c r="CN159" s="8">
        <v>316423</v>
      </c>
      <c r="CO159" s="8">
        <v>319431</v>
      </c>
      <c r="CP159" s="8">
        <v>322547</v>
      </c>
      <c r="CQ159" s="8">
        <v>304880</v>
      </c>
      <c r="CR159" s="8">
        <v>274927</v>
      </c>
      <c r="CS159" s="8">
        <v>274927</v>
      </c>
      <c r="CT159" s="8">
        <v>288100</v>
      </c>
      <c r="CU159" s="8">
        <v>289915</v>
      </c>
      <c r="CV159" s="8">
        <v>298813</v>
      </c>
      <c r="CW159" s="8">
        <v>303504</v>
      </c>
      <c r="CX159" s="8">
        <f>+CW159</f>
        <v>303504</v>
      </c>
      <c r="CY159" s="8">
        <v>303921</v>
      </c>
      <c r="CZ159" s="8">
        <v>310702</v>
      </c>
      <c r="DA159" s="8">
        <v>313411</v>
      </c>
      <c r="DB159" s="8">
        <v>339587</v>
      </c>
      <c r="DC159" s="8">
        <f>+DB159</f>
        <v>339587</v>
      </c>
      <c r="DD159" s="8">
        <v>343713</v>
      </c>
      <c r="DE159" s="8">
        <v>346778</v>
      </c>
      <c r="DF159" s="8">
        <v>347334</v>
      </c>
      <c r="DG159" s="8">
        <v>339251</v>
      </c>
      <c r="DH159" s="8">
        <f>+DG159</f>
        <v>339251</v>
      </c>
      <c r="DI159" s="8">
        <v>348800</v>
      </c>
      <c r="DJ159" s="8">
        <v>351452</v>
      </c>
      <c r="DK159" s="8">
        <f t="shared" si="116"/>
        <v>351452</v>
      </c>
      <c r="DL159" s="8">
        <f t="shared" si="116"/>
        <v>351452</v>
      </c>
      <c r="DM159" s="8">
        <f>+DL159</f>
        <v>351452</v>
      </c>
      <c r="DN159" s="8">
        <f t="shared" si="117"/>
        <v>351452</v>
      </c>
      <c r="DO159" s="8">
        <f t="shared" si="117"/>
        <v>351452</v>
      </c>
      <c r="DP159" s="8">
        <f t="shared" si="117"/>
        <v>351452</v>
      </c>
      <c r="DQ159" s="8">
        <f t="shared" si="117"/>
        <v>351452</v>
      </c>
      <c r="DR159" s="8">
        <f t="shared" si="117"/>
        <v>351452</v>
      </c>
      <c r="DS159" s="8">
        <f t="shared" si="117"/>
        <v>351452</v>
      </c>
      <c r="DT159" s="8">
        <f t="shared" si="117"/>
        <v>351452</v>
      </c>
      <c r="DU159" s="8">
        <f t="shared" si="117"/>
        <v>351452</v>
      </c>
      <c r="DV159" s="8">
        <f t="shared" si="117"/>
        <v>351452</v>
      </c>
      <c r="DW159" s="8">
        <f t="shared" si="117"/>
        <v>351452</v>
      </c>
    </row>
    <row r="160" spans="1:127" s="8" customFormat="1">
      <c r="A160" s="21"/>
      <c r="B160" s="21" t="s">
        <v>776</v>
      </c>
      <c r="D160" s="21"/>
      <c r="E160" s="21" t="s">
        <v>967</v>
      </c>
      <c r="I160" s="35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f>+BU158/PL!BU161</f>
        <v>0</v>
      </c>
      <c r="BV160" s="4">
        <f>+BV158/PL!BV161</f>
        <v>0</v>
      </c>
      <c r="BW160" s="4">
        <f>+BW158/PL!BW161</f>
        <v>0</v>
      </c>
      <c r="BX160" s="4">
        <f>+BX158/PL!BX161</f>
        <v>0.1455302812170074</v>
      </c>
      <c r="BY160" s="4">
        <f>+BY158/PL!BY161</f>
        <v>3.5390719820745029E-2</v>
      </c>
      <c r="BZ160" s="27">
        <f>+BZ158/PL!BZ161</f>
        <v>0.1397879177377892</v>
      </c>
      <c r="CA160" s="4">
        <f>+CA158/PL!CA161</f>
        <v>0.18511964915625895</v>
      </c>
      <c r="CB160" s="4">
        <f>+CB158/PL!CB161</f>
        <v>0.192812324929972</v>
      </c>
      <c r="CC160" s="4">
        <f>+CC158/PL!CC161</f>
        <v>0.19659869976359337</v>
      </c>
      <c r="CD160" s="4">
        <f>+CD158/PL!CD161</f>
        <v>4.7247354591293235E-2</v>
      </c>
      <c r="CE160" s="4">
        <f>+CE158/PL!CE161</f>
        <v>0.1789515898023489</v>
      </c>
      <c r="CF160" s="4">
        <f>+CF158/PL!CF161</f>
        <v>0.17258703199774797</v>
      </c>
      <c r="CG160" s="4">
        <f>+CG158/PL!CG161</f>
        <v>0.1676762156049755</v>
      </c>
      <c r="CH160" s="4">
        <f>+CH158/PL!CH161</f>
        <v>0.16244698817789455</v>
      </c>
      <c r="CI160" s="4">
        <f>+CI158/PL!CI161</f>
        <v>4.0833962264150946E-2</v>
      </c>
      <c r="CJ160" s="4">
        <f>+CJ158/PL!CJ161</f>
        <v>0.14497785561807025</v>
      </c>
      <c r="CK160" s="4">
        <f>+CK158/PL!CK161</f>
        <v>0.13661557003768152</v>
      </c>
      <c r="CL160" s="4">
        <f>+CL158/PL!CL161</f>
        <v>0.13557284056725397</v>
      </c>
      <c r="CM160" s="4">
        <f>+CM158/PL!CM161</f>
        <v>0.12813153825161466</v>
      </c>
      <c r="CN160" s="4">
        <f>+CN158/PL!CN161</f>
        <v>3.1510480749871367E-2</v>
      </c>
      <c r="CO160" s="4">
        <f>+CO158/PL!CO161</f>
        <v>0.10918906977809267</v>
      </c>
      <c r="CP160" s="4">
        <f>+CP158/PL!CP161</f>
        <v>0.11752463151765527</v>
      </c>
      <c r="CQ160" s="4">
        <f>+CQ158/PL!CQ161</f>
        <v>0.11146812663308125</v>
      </c>
      <c r="CR160" s="4">
        <f>+CR158/PL!CR161</f>
        <v>0.10294914812611432</v>
      </c>
      <c r="CS160" s="4">
        <f>+CS158/PL!CS161</f>
        <v>2.5329731910696672E-2</v>
      </c>
      <c r="CT160" s="4">
        <f>+CT158/PL!CT161</f>
        <v>9.2671640153184867E-2</v>
      </c>
      <c r="CU160" s="4">
        <f>+CU158/PL!CU161</f>
        <v>8.7408465537126681E-2</v>
      </c>
      <c r="CV160" s="4">
        <f>+CV158/PL!CV161</f>
        <v>7.9203226891222431E-2</v>
      </c>
      <c r="CW160" s="4">
        <f>+CW158/PL!CW161</f>
        <v>8.511030960130303E-2</v>
      </c>
      <c r="CX160" s="4">
        <f>+CX158/PL!CX161</f>
        <v>2.0515809645480679E-2</v>
      </c>
      <c r="CY160" s="4">
        <f>+CY158/PL!CY161</f>
        <v>7.5924164982764775E-2</v>
      </c>
      <c r="CZ160" s="4">
        <f>+CZ158/PL!CZ161</f>
        <v>7.2236480591289343E-2</v>
      </c>
      <c r="DA160" s="4">
        <f>+DA158/PL!DA161</f>
        <v>6.4638207301324038E-2</v>
      </c>
      <c r="DB160" s="4">
        <f>+DB158/PL!DB161</f>
        <v>6.5740138367155643E-2</v>
      </c>
      <c r="DC160" s="4">
        <f>+DC158/PL!DC161</f>
        <v>1.6607099467650373E-2</v>
      </c>
      <c r="DD160" s="4">
        <f>+DD158/PL!DD161</f>
        <v>6.1023568780611E-2</v>
      </c>
      <c r="DE160" s="4">
        <f>+DE158/PL!DE161</f>
        <v>5.8212692659158377E-2</v>
      </c>
      <c r="DF160" s="4">
        <f>+DF158/PL!DF161</f>
        <v>6.1160686696877624E-2</v>
      </c>
      <c r="DG160" s="4">
        <f>+DG158/PL!DG161</f>
        <v>8.4881148096028647E-2</v>
      </c>
      <c r="DH160" s="4">
        <f>+DH158/PL!DH161</f>
        <v>2.0642804170483794E-2</v>
      </c>
      <c r="DI160" s="4">
        <f>+DI158/PL!DI161</f>
        <v>7.2089635223489837E-2</v>
      </c>
      <c r="DJ160" s="4">
        <f>+DJ158/PL!DJ161</f>
        <v>7.4674562824738819E-2</v>
      </c>
      <c r="DK160" s="4">
        <f t="shared" si="116"/>
        <v>7.4674562824738819E-2</v>
      </c>
      <c r="DL160" s="4">
        <f t="shared" si="116"/>
        <v>7.4674562824738819E-2</v>
      </c>
      <c r="DM160" s="4">
        <f>+DL160</f>
        <v>7.4674562824738819E-2</v>
      </c>
      <c r="DN160" s="4">
        <f t="shared" si="117"/>
        <v>7.4674562824738819E-2</v>
      </c>
      <c r="DO160" s="4">
        <f t="shared" si="117"/>
        <v>7.4674562824738819E-2</v>
      </c>
      <c r="DP160" s="4">
        <f t="shared" si="117"/>
        <v>7.4674562824738819E-2</v>
      </c>
      <c r="DQ160" s="4">
        <f t="shared" si="117"/>
        <v>7.4674562824738819E-2</v>
      </c>
      <c r="DR160" s="4">
        <f t="shared" si="117"/>
        <v>7.4674562824738819E-2</v>
      </c>
      <c r="DS160" s="4">
        <f t="shared" si="117"/>
        <v>7.4674562824738819E-2</v>
      </c>
      <c r="DT160" s="4">
        <f t="shared" si="117"/>
        <v>7.4674562824738819E-2</v>
      </c>
      <c r="DU160" s="4">
        <f t="shared" si="117"/>
        <v>7.4674562824738819E-2</v>
      </c>
      <c r="DV160" s="4">
        <f t="shared" si="117"/>
        <v>7.4674562824738819E-2</v>
      </c>
      <c r="DW160" s="4">
        <f t="shared" si="117"/>
        <v>7.4674562824738819E-2</v>
      </c>
    </row>
    <row r="161" spans="1:127" s="8" customFormat="1">
      <c r="A161" s="21"/>
      <c r="B161" s="21" t="s">
        <v>777</v>
      </c>
      <c r="D161" s="21"/>
      <c r="E161" s="21"/>
      <c r="I161" s="35"/>
      <c r="BZ161" s="35"/>
    </row>
    <row r="162" spans="1:127" s="8" customFormat="1">
      <c r="A162" s="21"/>
      <c r="B162" s="21" t="s">
        <v>778</v>
      </c>
      <c r="D162" s="21"/>
      <c r="E162" s="21"/>
      <c r="I162" s="35"/>
      <c r="BZ162" s="35"/>
    </row>
    <row r="163" spans="1:127" s="8" customFormat="1">
      <c r="A163" s="21"/>
      <c r="B163" s="21" t="s">
        <v>779</v>
      </c>
      <c r="D163" s="21"/>
      <c r="E163" s="21"/>
      <c r="I163" s="35"/>
      <c r="BZ163" s="35"/>
    </row>
    <row r="164" spans="1:127" s="8" customFormat="1">
      <c r="A164" s="21"/>
      <c r="B164" s="21" t="s">
        <v>780</v>
      </c>
      <c r="D164" s="21"/>
      <c r="E164" s="21"/>
      <c r="I164" s="35"/>
      <c r="BZ164" s="35"/>
    </row>
    <row r="165" spans="1:127" s="8" customFormat="1">
      <c r="A165" s="21"/>
      <c r="B165" s="21" t="s">
        <v>781</v>
      </c>
      <c r="D165" s="21"/>
      <c r="E165" s="21"/>
      <c r="I165" s="35"/>
      <c r="BZ165" s="35"/>
    </row>
    <row r="166" spans="1:127" s="8" customFormat="1">
      <c r="A166" s="21"/>
      <c r="B166" s="21" t="s">
        <v>239</v>
      </c>
      <c r="D166" s="21"/>
      <c r="E166" s="21"/>
      <c r="I166" s="35"/>
      <c r="BZ166" s="35"/>
    </row>
    <row r="167" spans="1:127" s="8" customFormat="1">
      <c r="A167" s="21"/>
      <c r="B167" s="21"/>
      <c r="D167" s="21"/>
      <c r="E167" s="21"/>
      <c r="I167" s="35"/>
      <c r="BZ167" s="35"/>
    </row>
    <row r="168" spans="1:127" s="8" customFormat="1">
      <c r="A168" s="21"/>
      <c r="B168" s="21" t="s">
        <v>76</v>
      </c>
      <c r="D168" s="21" t="s">
        <v>445</v>
      </c>
      <c r="E168" s="21"/>
      <c r="I168" s="35"/>
      <c r="AZ168" s="8">
        <v>121</v>
      </c>
      <c r="BA168" s="8">
        <v>944</v>
      </c>
      <c r="BB168" s="8">
        <v>949</v>
      </c>
      <c r="BC168" s="8">
        <v>1226</v>
      </c>
      <c r="BD168" s="8">
        <v>1120</v>
      </c>
      <c r="BE168" s="8">
        <v>1120</v>
      </c>
      <c r="BF168" s="8">
        <v>1127</v>
      </c>
      <c r="BG168" s="8">
        <v>1153</v>
      </c>
      <c r="BH168" s="8">
        <v>1151</v>
      </c>
      <c r="BI168" s="8">
        <v>1164</v>
      </c>
      <c r="BJ168" s="8">
        <v>1164</v>
      </c>
      <c r="BK168" s="8">
        <v>1192</v>
      </c>
      <c r="BL168" s="8">
        <v>1234</v>
      </c>
      <c r="BM168" s="8">
        <v>1290</v>
      </c>
      <c r="BN168" s="8">
        <v>1288</v>
      </c>
      <c r="BO168" s="8">
        <v>1288</v>
      </c>
      <c r="BP168" s="8">
        <v>1550</v>
      </c>
      <c r="BQ168" s="8">
        <v>1600</v>
      </c>
      <c r="BR168" s="8">
        <v>1541</v>
      </c>
      <c r="BS168" s="8">
        <v>1723</v>
      </c>
      <c r="BT168" s="8">
        <v>1723</v>
      </c>
      <c r="BU168" s="8">
        <v>5572</v>
      </c>
      <c r="BV168" s="8">
        <v>6244</v>
      </c>
      <c r="BW168" s="8">
        <v>26165</v>
      </c>
      <c r="BX168" s="8">
        <v>26569</v>
      </c>
      <c r="BY168" s="8">
        <v>26569</v>
      </c>
      <c r="BZ168" s="8">
        <v>25710</v>
      </c>
      <c r="CA168" s="8">
        <v>26246</v>
      </c>
      <c r="CB168" s="8">
        <v>27386</v>
      </c>
      <c r="CC168" s="8">
        <v>27158</v>
      </c>
      <c r="CD168" s="8">
        <v>27158</v>
      </c>
      <c r="CE168" s="8">
        <v>25922</v>
      </c>
      <c r="CF168" s="8">
        <v>27857</v>
      </c>
      <c r="CG168" s="8">
        <v>46558</v>
      </c>
      <c r="CH168" s="8">
        <v>46244</v>
      </c>
      <c r="CI168" s="8">
        <v>46244</v>
      </c>
      <c r="CJ168" s="8">
        <v>45754</v>
      </c>
      <c r="CK168" s="8">
        <v>45758</v>
      </c>
      <c r="CL168" s="8">
        <v>44698</v>
      </c>
      <c r="CM168" s="8">
        <v>42090</v>
      </c>
      <c r="CN168" s="8">
        <v>42090</v>
      </c>
      <c r="CO168" s="8">
        <v>40501</v>
      </c>
      <c r="CP168" s="8">
        <v>38723</v>
      </c>
      <c r="CQ168" s="8">
        <v>37021</v>
      </c>
      <c r="CR168" s="8">
        <v>35278</v>
      </c>
      <c r="CS168" s="8">
        <v>35278</v>
      </c>
      <c r="CT168" s="8">
        <v>33059</v>
      </c>
      <c r="CU168" s="8">
        <v>32967</v>
      </c>
      <c r="CV168" s="8">
        <v>34042</v>
      </c>
      <c r="CW168" s="8">
        <v>22544</v>
      </c>
      <c r="CX168" s="8">
        <f>+CW168</f>
        <v>22544</v>
      </c>
      <c r="CY168" s="8">
        <v>20076</v>
      </c>
      <c r="CZ168" s="8">
        <v>20150</v>
      </c>
      <c r="DA168" s="8">
        <v>33148</v>
      </c>
      <c r="DB168" s="8">
        <v>40857</v>
      </c>
      <c r="DC168" s="8">
        <f>+DB168</f>
        <v>40857</v>
      </c>
      <c r="DD168" s="8">
        <v>36492</v>
      </c>
      <c r="DE168" s="8">
        <v>33049</v>
      </c>
      <c r="DF168" s="8">
        <v>34345</v>
      </c>
      <c r="DG168" s="8">
        <v>30517</v>
      </c>
      <c r="DH168" s="8">
        <f>+DG168</f>
        <v>30517</v>
      </c>
      <c r="DI168" s="8">
        <v>30668</v>
      </c>
      <c r="DJ168" s="8">
        <v>31084</v>
      </c>
      <c r="DK168" s="8">
        <f>+DJ168</f>
        <v>31084</v>
      </c>
      <c r="DL168" s="8">
        <f>+DK168</f>
        <v>31084</v>
      </c>
      <c r="DM168" s="8">
        <f>+DL168</f>
        <v>31084</v>
      </c>
      <c r="DN168" s="8">
        <f>+DM168</f>
        <v>31084</v>
      </c>
      <c r="DO168" s="8">
        <f t="shared" ref="DO168:DW168" si="118">+DN168</f>
        <v>31084</v>
      </c>
      <c r="DP168" s="8">
        <f t="shared" si="118"/>
        <v>31084</v>
      </c>
      <c r="DQ168" s="8">
        <f t="shared" si="118"/>
        <v>31084</v>
      </c>
      <c r="DR168" s="8">
        <f t="shared" si="118"/>
        <v>31084</v>
      </c>
      <c r="DS168" s="8">
        <f t="shared" si="118"/>
        <v>31084</v>
      </c>
      <c r="DT168" s="8">
        <f t="shared" si="118"/>
        <v>31084</v>
      </c>
      <c r="DU168" s="8">
        <f t="shared" si="118"/>
        <v>31084</v>
      </c>
      <c r="DV168" s="8">
        <f t="shared" si="118"/>
        <v>31084</v>
      </c>
      <c r="DW168" s="8">
        <f t="shared" si="118"/>
        <v>31084</v>
      </c>
    </row>
    <row r="169" spans="1:127" s="8" customFormat="1">
      <c r="A169" s="21"/>
      <c r="B169" s="21" t="s">
        <v>240</v>
      </c>
      <c r="D169" s="21"/>
      <c r="E169" s="21"/>
      <c r="I169" s="35"/>
      <c r="BZ169" s="35"/>
    </row>
    <row r="170" spans="1:127" s="8" customFormat="1">
      <c r="A170" s="21"/>
      <c r="B170" s="21" t="s">
        <v>241</v>
      </c>
      <c r="D170" s="21"/>
      <c r="E170" s="21"/>
      <c r="I170" s="35"/>
      <c r="BZ170" s="35"/>
    </row>
    <row r="171" spans="1:127" s="8" customFormat="1">
      <c r="A171" s="21"/>
      <c r="B171" s="21" t="s">
        <v>343</v>
      </c>
      <c r="D171" s="21"/>
      <c r="E171" s="21"/>
      <c r="I171" s="35"/>
      <c r="BZ171" s="35"/>
    </row>
    <row r="172" spans="1:127" s="8" customFormat="1">
      <c r="A172" s="21"/>
      <c r="B172" s="21" t="s">
        <v>344</v>
      </c>
      <c r="D172" s="21"/>
      <c r="E172" s="21"/>
      <c r="I172" s="35"/>
      <c r="BZ172" s="35"/>
    </row>
    <row r="173" spans="1:127" s="8" customFormat="1">
      <c r="A173" s="21"/>
      <c r="B173" s="21" t="s">
        <v>345</v>
      </c>
      <c r="D173" s="21"/>
      <c r="E173" s="21"/>
      <c r="I173" s="35"/>
      <c r="BZ173" s="35"/>
    </row>
    <row r="174" spans="1:127" s="8" customFormat="1">
      <c r="A174" s="21"/>
      <c r="B174" s="21"/>
      <c r="D174" s="21"/>
      <c r="E174" s="21"/>
      <c r="I174" s="35"/>
      <c r="BZ174" s="35"/>
    </row>
    <row r="175" spans="1:127" s="8" customFormat="1">
      <c r="A175" s="21"/>
      <c r="B175" s="21" t="s">
        <v>423</v>
      </c>
      <c r="D175" s="21" t="s">
        <v>402</v>
      </c>
      <c r="E175" s="21" t="s">
        <v>1332</v>
      </c>
      <c r="I175" s="35"/>
      <c r="BZ175" s="35"/>
      <c r="CO175" s="8">
        <v>0</v>
      </c>
      <c r="CP175" s="8">
        <v>0</v>
      </c>
      <c r="CQ175" s="8">
        <v>0</v>
      </c>
      <c r="CR175" s="8">
        <v>14869</v>
      </c>
      <c r="CS175" s="8">
        <v>14869</v>
      </c>
      <c r="CT175" s="8">
        <v>14960</v>
      </c>
      <c r="CU175" s="8">
        <v>14961</v>
      </c>
      <c r="CV175" s="8">
        <v>15096</v>
      </c>
      <c r="CW175" s="8">
        <v>15589</v>
      </c>
      <c r="CX175" s="8">
        <v>15589</v>
      </c>
      <c r="CY175" s="8">
        <v>15751</v>
      </c>
      <c r="CZ175" s="8">
        <v>15887</v>
      </c>
      <c r="DA175" s="8">
        <v>16070</v>
      </c>
      <c r="DB175" s="8">
        <v>16221</v>
      </c>
      <c r="DC175" s="8">
        <f>+DB175</f>
        <v>16221</v>
      </c>
      <c r="DD175" s="8">
        <v>16412</v>
      </c>
      <c r="DE175" s="8">
        <v>22624</v>
      </c>
      <c r="DF175" s="8">
        <v>22791</v>
      </c>
      <c r="DG175" s="8">
        <v>22942</v>
      </c>
      <c r="DH175" s="8">
        <f>+DG175</f>
        <v>22942</v>
      </c>
      <c r="DI175" s="8">
        <v>23145</v>
      </c>
      <c r="DJ175" s="8">
        <v>23239</v>
      </c>
      <c r="DK175" s="8">
        <f>+DJ175</f>
        <v>23239</v>
      </c>
      <c r="DL175" s="8">
        <f>+DK175</f>
        <v>23239</v>
      </c>
      <c r="DM175" s="8">
        <f>+DL175</f>
        <v>23239</v>
      </c>
      <c r="DN175" s="8">
        <f>+DM175</f>
        <v>23239</v>
      </c>
      <c r="DO175" s="8">
        <f t="shared" ref="DO175:DW175" si="119">+DN175</f>
        <v>23239</v>
      </c>
      <c r="DP175" s="8">
        <f t="shared" si="119"/>
        <v>23239</v>
      </c>
      <c r="DQ175" s="8">
        <f t="shared" si="119"/>
        <v>23239</v>
      </c>
      <c r="DR175" s="8">
        <f t="shared" si="119"/>
        <v>23239</v>
      </c>
      <c r="DS175" s="8">
        <f t="shared" si="119"/>
        <v>23239</v>
      </c>
      <c r="DT175" s="8">
        <f t="shared" si="119"/>
        <v>23239</v>
      </c>
      <c r="DU175" s="8">
        <f t="shared" si="119"/>
        <v>23239</v>
      </c>
      <c r="DV175" s="8">
        <f t="shared" si="119"/>
        <v>23239</v>
      </c>
      <c r="DW175" s="8">
        <f t="shared" si="119"/>
        <v>23239</v>
      </c>
    </row>
    <row r="176" spans="1:127" s="8" customFormat="1">
      <c r="A176" s="21"/>
      <c r="B176" s="21" t="s">
        <v>423</v>
      </c>
      <c r="D176" s="21"/>
      <c r="E176" s="21"/>
      <c r="I176" s="35"/>
      <c r="BZ176" s="35"/>
    </row>
    <row r="177" spans="1:127" s="8" customFormat="1">
      <c r="A177" s="21"/>
      <c r="B177" s="21" t="s">
        <v>423</v>
      </c>
      <c r="D177" s="21"/>
      <c r="E177" s="21"/>
      <c r="I177" s="35"/>
      <c r="BZ177" s="35"/>
    </row>
    <row r="178" spans="1:127" s="8" customFormat="1">
      <c r="A178" s="21"/>
      <c r="B178" s="21" t="s">
        <v>423</v>
      </c>
      <c r="D178" s="21"/>
      <c r="E178" s="21"/>
      <c r="I178" s="35"/>
      <c r="BZ178" s="35"/>
    </row>
    <row r="179" spans="1:127" s="8" customFormat="1">
      <c r="A179" s="21"/>
      <c r="B179" s="21" t="s">
        <v>423</v>
      </c>
      <c r="D179" s="21"/>
      <c r="E179" s="21"/>
      <c r="I179" s="35"/>
      <c r="BZ179" s="35"/>
    </row>
    <row r="180" spans="1:127" s="8" customFormat="1">
      <c r="A180" s="21"/>
      <c r="B180" s="21"/>
      <c r="D180" s="21"/>
      <c r="E180" s="21"/>
      <c r="I180" s="35"/>
      <c r="BZ180" s="35"/>
    </row>
    <row r="181" spans="1:127" s="8" customFormat="1">
      <c r="A181" s="21"/>
      <c r="B181" s="21" t="s">
        <v>968</v>
      </c>
      <c r="D181" s="21" t="s">
        <v>445</v>
      </c>
      <c r="E181" s="21"/>
      <c r="I181" s="35"/>
      <c r="AZ181" s="8">
        <v>3907932</v>
      </c>
      <c r="BA181" s="8">
        <v>4029498</v>
      </c>
      <c r="BB181" s="8">
        <v>3948184</v>
      </c>
      <c r="BC181" s="8">
        <v>3967033</v>
      </c>
      <c r="BD181" s="8">
        <v>4052017</v>
      </c>
      <c r="BE181" s="8">
        <v>4052017</v>
      </c>
      <c r="BF181" s="8">
        <v>4065546</v>
      </c>
      <c r="BG181" s="8">
        <v>4176127</v>
      </c>
      <c r="BH181" s="8">
        <v>4128324</v>
      </c>
      <c r="BI181" s="8">
        <v>4161303</v>
      </c>
      <c r="BJ181" s="8">
        <v>4161303</v>
      </c>
      <c r="BK181" s="8">
        <v>4125232</v>
      </c>
      <c r="BL181" s="8">
        <v>4222679</v>
      </c>
      <c r="BM181" s="8">
        <v>4222494</v>
      </c>
      <c r="BN181" s="8">
        <v>4276496</v>
      </c>
      <c r="BO181" s="8">
        <v>4276496</v>
      </c>
      <c r="BP181" s="8">
        <v>4277960</v>
      </c>
      <c r="BQ181" s="8">
        <v>4445863</v>
      </c>
      <c r="BR181" s="8">
        <v>4375054</v>
      </c>
      <c r="BS181" s="8">
        <v>4341585</v>
      </c>
      <c r="BT181" s="8">
        <v>4341585</v>
      </c>
      <c r="BU181" s="8">
        <v>4408193</v>
      </c>
      <c r="BV181" s="8">
        <v>4552099</v>
      </c>
      <c r="BW181" s="8">
        <v>4528168</v>
      </c>
      <c r="BX181" s="8">
        <v>4635877</v>
      </c>
      <c r="BY181" s="8">
        <v>4635877</v>
      </c>
      <c r="BZ181" s="8">
        <v>4669930</v>
      </c>
      <c r="CA181" s="8">
        <v>4842746</v>
      </c>
      <c r="CB181" s="8">
        <v>4837836</v>
      </c>
      <c r="CC181" s="8">
        <v>4850436</v>
      </c>
      <c r="CD181" s="8">
        <v>4850436</v>
      </c>
      <c r="CE181" s="8">
        <v>4908427</v>
      </c>
      <c r="CF181" s="8">
        <v>5030298</v>
      </c>
      <c r="CG181" s="8">
        <v>4990521</v>
      </c>
      <c r="CH181" s="8">
        <v>5062527</v>
      </c>
      <c r="CI181" s="8">
        <v>5062527</v>
      </c>
      <c r="CJ181" s="8">
        <v>5130774</v>
      </c>
      <c r="CK181" s="8">
        <v>5243916</v>
      </c>
      <c r="CL181" s="8">
        <v>5294454</v>
      </c>
      <c r="CM181" s="8">
        <v>5427575</v>
      </c>
      <c r="CN181" s="8">
        <v>5427575</v>
      </c>
      <c r="CO181" s="8">
        <v>5429298</v>
      </c>
      <c r="CP181" s="8">
        <v>5574359</v>
      </c>
      <c r="CQ181" s="8">
        <v>5590053</v>
      </c>
      <c r="CR181" s="8">
        <v>5643366</v>
      </c>
      <c r="CS181" s="8">
        <v>5643366</v>
      </c>
      <c r="CT181" s="8">
        <v>5652677</v>
      </c>
      <c r="CU181" s="8">
        <v>5468330</v>
      </c>
      <c r="CV181" s="8">
        <v>5430126</v>
      </c>
      <c r="CW181" s="8">
        <v>5380072</v>
      </c>
      <c r="CX181" s="8">
        <f>+CW181</f>
        <v>5380072</v>
      </c>
      <c r="CY181" s="8">
        <v>5407922</v>
      </c>
      <c r="CZ181" s="8">
        <v>5552993</v>
      </c>
      <c r="DA181" s="8">
        <v>5588081</v>
      </c>
      <c r="DB181" s="8">
        <v>5302248</v>
      </c>
      <c r="DC181" s="8">
        <f>+DB181</f>
        <v>5302248</v>
      </c>
      <c r="DD181" s="8">
        <v>5302608</v>
      </c>
      <c r="DE181" s="8">
        <v>5427836</v>
      </c>
      <c r="DF181" s="8">
        <v>5430946</v>
      </c>
      <c r="DG181" s="8">
        <v>5530629</v>
      </c>
      <c r="DH181" s="8">
        <f>+DG181</f>
        <v>5530629</v>
      </c>
      <c r="DI181" s="8">
        <v>5574363</v>
      </c>
      <c r="DJ181" s="8">
        <v>5760300</v>
      </c>
      <c r="DK181" s="8">
        <f>+DK182+DK183</f>
        <v>5804676.6728152754</v>
      </c>
      <c r="DL181" s="8">
        <f>+DL182+DL183</f>
        <v>5580235.7422519363</v>
      </c>
      <c r="DM181" s="8">
        <f>+DL181</f>
        <v>5580235.7422519363</v>
      </c>
      <c r="DN181" s="8">
        <f>+DN182+DN183</f>
        <v>5785496.3460938139</v>
      </c>
      <c r="DO181" s="8">
        <f>+DO182+DO183</f>
        <v>5786855.1354878424</v>
      </c>
      <c r="DP181" s="8">
        <f>+DP182+DP183</f>
        <v>5975059.1065989789</v>
      </c>
      <c r="DQ181" s="8">
        <f>+DQ182+DQ183</f>
        <v>5878589.3615235686</v>
      </c>
      <c r="DR181" s="8">
        <f>+DQ181</f>
        <v>5878589.3615235686</v>
      </c>
      <c r="DS181" s="8">
        <f>+DS182+DS183</f>
        <v>6092715.5498880269</v>
      </c>
      <c r="DT181" s="8">
        <f>+DT182+DT183</f>
        <v>6085053.2832514374</v>
      </c>
      <c r="DU181" s="8">
        <f>+DU182+DU183</f>
        <v>6276659.5786774149</v>
      </c>
      <c r="DV181" s="8">
        <f>+DV182+DV183</f>
        <v>6160801.5625217222</v>
      </c>
      <c r="DW181" s="8">
        <f>+DV181</f>
        <v>6160801.5625217222</v>
      </c>
    </row>
    <row r="182" spans="1:127" s="8" customFormat="1">
      <c r="A182" s="21"/>
      <c r="B182" s="21" t="s">
        <v>346</v>
      </c>
      <c r="D182" s="8" t="s">
        <v>865</v>
      </c>
      <c r="AZ182" s="8">
        <v>4418709</v>
      </c>
      <c r="BA182" s="8">
        <v>4557191</v>
      </c>
      <c r="BB182" s="8">
        <v>4735039</v>
      </c>
      <c r="BC182" s="8">
        <v>4761888</v>
      </c>
      <c r="BD182" s="8">
        <v>4500213</v>
      </c>
      <c r="BE182" s="8">
        <v>4500213</v>
      </c>
      <c r="BF182" s="8">
        <v>4563740</v>
      </c>
      <c r="BG182" s="8">
        <v>4714320</v>
      </c>
      <c r="BH182" s="8">
        <v>4716542</v>
      </c>
      <c r="BI182" s="8">
        <v>4591667</v>
      </c>
      <c r="BJ182" s="8">
        <v>4591667</v>
      </c>
      <c r="BK182" s="8">
        <v>4628594</v>
      </c>
      <c r="BL182" s="8">
        <v>4756040</v>
      </c>
      <c r="BM182" s="8">
        <v>4775860</v>
      </c>
      <c r="BN182" s="8">
        <v>4692475</v>
      </c>
      <c r="BO182" s="8">
        <v>4692475</v>
      </c>
      <c r="BP182" s="8">
        <v>4743937</v>
      </c>
      <c r="BQ182" s="8">
        <v>4913690</v>
      </c>
      <c r="BR182" s="8">
        <v>4892879</v>
      </c>
      <c r="BS182" s="8">
        <v>4730884</v>
      </c>
      <c r="BT182" s="8">
        <v>4730884</v>
      </c>
      <c r="BU182" s="8">
        <v>4797492</v>
      </c>
      <c r="BV182" s="8">
        <v>4941398</v>
      </c>
      <c r="BW182" s="8">
        <v>4937467</v>
      </c>
      <c r="BX182" s="8">
        <v>5017240</v>
      </c>
      <c r="BY182" s="8">
        <v>5017240</v>
      </c>
      <c r="BZ182" s="8">
        <v>5051293</v>
      </c>
      <c r="CA182" s="8">
        <v>5224109</v>
      </c>
      <c r="CB182" s="8">
        <v>5222368</v>
      </c>
      <c r="CC182" s="8">
        <v>5227604</v>
      </c>
      <c r="CD182" s="8">
        <v>5227604</v>
      </c>
      <c r="CE182" s="8">
        <v>5285595</v>
      </c>
      <c r="CF182" s="8">
        <v>5407466</v>
      </c>
      <c r="CG182" s="8">
        <v>5367689</v>
      </c>
      <c r="CH182" s="8">
        <v>5439695</v>
      </c>
      <c r="CI182" s="8">
        <v>5439695</v>
      </c>
      <c r="CJ182" s="8">
        <v>5507942</v>
      </c>
      <c r="CK182" s="8">
        <v>5621084</v>
      </c>
      <c r="CL182" s="8">
        <v>5671622</v>
      </c>
      <c r="CM182" s="8">
        <v>5804743</v>
      </c>
      <c r="CN182" s="8">
        <v>5804743</v>
      </c>
      <c r="CO182" s="8">
        <v>5806466</v>
      </c>
      <c r="CP182" s="8">
        <v>5951527</v>
      </c>
      <c r="CQ182" s="8">
        <v>5967221</v>
      </c>
      <c r="CR182" s="8">
        <v>6020534</v>
      </c>
      <c r="CS182" s="8">
        <v>6020534</v>
      </c>
      <c r="CT182" s="8">
        <v>6029845</v>
      </c>
      <c r="CU182" s="8">
        <v>6153192</v>
      </c>
      <c r="CV182" s="8">
        <v>6176991</v>
      </c>
      <c r="CW182" s="8">
        <v>5739290</v>
      </c>
      <c r="CX182" s="8">
        <f>+CW182</f>
        <v>5739290</v>
      </c>
      <c r="CY182" s="8">
        <v>5767140</v>
      </c>
      <c r="CZ182" s="8">
        <v>5912211</v>
      </c>
      <c r="DA182" s="8">
        <v>5947299</v>
      </c>
      <c r="DB182" s="8">
        <v>5708080</v>
      </c>
      <c r="DC182" s="8">
        <f>+DB182</f>
        <v>5708080</v>
      </c>
      <c r="DD182" s="8">
        <v>5763081</v>
      </c>
      <c r="DE182" s="8">
        <v>5942850</v>
      </c>
      <c r="DF182" s="8">
        <v>5986385</v>
      </c>
      <c r="DG182" s="8">
        <v>5957071</v>
      </c>
      <c r="DH182" s="8">
        <f>+DG182</f>
        <v>5957071</v>
      </c>
      <c r="DI182" s="8">
        <v>6000805</v>
      </c>
      <c r="DJ182" s="8">
        <v>6186742</v>
      </c>
      <c r="DK182" s="8">
        <f>+DJ182+PL!DK239-PL!DK254</f>
        <v>6381118.6728152754</v>
      </c>
      <c r="DL182" s="8">
        <f>+DK182+PL!DL239-PL!DL254</f>
        <v>6306677.7422519363</v>
      </c>
      <c r="DM182" s="8">
        <f>+DL182</f>
        <v>6306677.7422519363</v>
      </c>
      <c r="DN182" s="8">
        <f>+DM182+PL!DN239-PL!DN254</f>
        <v>6511938.3460938139</v>
      </c>
      <c r="DO182" s="8">
        <f>+DN182+PL!DO239-PL!DO254</f>
        <v>6513297.1354878424</v>
      </c>
      <c r="DP182" s="8">
        <f>+DO182+PL!DP239-PL!DP254</f>
        <v>6701501.1065989789</v>
      </c>
      <c r="DQ182" s="8">
        <f>+DP182+PL!DQ239-PL!DQ254</f>
        <v>6605031.3615235686</v>
      </c>
      <c r="DR182" s="8">
        <f>+DQ182</f>
        <v>6605031.3615235686</v>
      </c>
      <c r="DS182" s="8">
        <f>+DR182+PL!DS239-PL!DS254</f>
        <v>6819157.5498880269</v>
      </c>
      <c r="DT182" s="8">
        <f>+DS182+PL!DT239-PL!DT254</f>
        <v>6811495.2832514374</v>
      </c>
      <c r="DU182" s="8">
        <f>+DT182+PL!DU239-PL!DU254</f>
        <v>7003101.5786774149</v>
      </c>
      <c r="DV182" s="8">
        <f>+DU182+PL!DV239-PL!DV254</f>
        <v>6887243.5625217222</v>
      </c>
      <c r="DW182" s="8">
        <f>+DV182</f>
        <v>6887243.5625217222</v>
      </c>
    </row>
    <row r="183" spans="1:127" s="8" customFormat="1">
      <c r="A183" s="21"/>
      <c r="B183" s="21" t="s">
        <v>347</v>
      </c>
      <c r="D183" s="21" t="s">
        <v>969</v>
      </c>
      <c r="E183" s="21"/>
      <c r="I183" s="35"/>
      <c r="AZ183" s="8">
        <v>-510777</v>
      </c>
      <c r="BA183" s="8">
        <v>-527693</v>
      </c>
      <c r="BB183" s="8">
        <v>-786855</v>
      </c>
      <c r="BC183" s="8">
        <v>-794855</v>
      </c>
      <c r="BD183" s="8">
        <v>-448196</v>
      </c>
      <c r="BE183" s="8">
        <v>-448196</v>
      </c>
      <c r="BF183" s="8">
        <v>-498194</v>
      </c>
      <c r="BG183" s="8">
        <v>-538193</v>
      </c>
      <c r="BH183" s="8">
        <v>-588218</v>
      </c>
      <c r="BI183" s="8">
        <v>-430364</v>
      </c>
      <c r="BJ183" s="8">
        <v>-430364</v>
      </c>
      <c r="BK183" s="8">
        <v>-503362</v>
      </c>
      <c r="BL183" s="8">
        <v>-533361</v>
      </c>
      <c r="BM183" s="8">
        <v>-553366</v>
      </c>
      <c r="BN183" s="8">
        <v>-415979</v>
      </c>
      <c r="BO183" s="8">
        <v>-415979</v>
      </c>
      <c r="BP183" s="8">
        <v>-465977</v>
      </c>
      <c r="BQ183" s="8">
        <v>-467827</v>
      </c>
      <c r="BR183" s="8">
        <v>-517825</v>
      </c>
      <c r="BS183" s="8">
        <v>-389299</v>
      </c>
      <c r="BT183" s="8">
        <v>-389299</v>
      </c>
      <c r="BU183" s="8">
        <v>-389299</v>
      </c>
      <c r="BV183" s="8">
        <v>-389299</v>
      </c>
      <c r="BW183" s="8">
        <v>-409299</v>
      </c>
      <c r="BX183" s="8">
        <v>-381363</v>
      </c>
      <c r="BY183" s="8">
        <v>-381363</v>
      </c>
      <c r="BZ183" s="8">
        <v>-381363</v>
      </c>
      <c r="CA183" s="8">
        <v>-381363</v>
      </c>
      <c r="CB183" s="8">
        <v>-384532</v>
      </c>
      <c r="CC183" s="8">
        <v>-377168</v>
      </c>
      <c r="CD183" s="8">
        <v>-377168</v>
      </c>
      <c r="CE183" s="8">
        <v>-377168</v>
      </c>
      <c r="CF183" s="8">
        <v>-377168</v>
      </c>
      <c r="CG183" s="8">
        <v>-377168</v>
      </c>
      <c r="CH183" s="8">
        <v>-377168</v>
      </c>
      <c r="CI183" s="8">
        <v>-377168</v>
      </c>
      <c r="CJ183" s="8">
        <v>-377168</v>
      </c>
      <c r="CK183" s="8">
        <v>-377168</v>
      </c>
      <c r="CL183" s="8">
        <v>-377168</v>
      </c>
      <c r="CM183" s="8">
        <v>-377168</v>
      </c>
      <c r="CN183" s="8">
        <v>-377168</v>
      </c>
      <c r="CO183" s="8">
        <v>-377168</v>
      </c>
      <c r="CP183" s="8">
        <v>-377168</v>
      </c>
      <c r="CQ183" s="8">
        <v>-377168</v>
      </c>
      <c r="CR183" s="8">
        <v>-377168</v>
      </c>
      <c r="CS183" s="8">
        <v>-377168</v>
      </c>
      <c r="CT183" s="8">
        <v>-377168</v>
      </c>
      <c r="CU183" s="8">
        <v>-684862</v>
      </c>
      <c r="CV183" s="8">
        <v>-746865</v>
      </c>
      <c r="CW183" s="8">
        <v>-359218</v>
      </c>
      <c r="CX183" s="8">
        <f>+CW183</f>
        <v>-359218</v>
      </c>
      <c r="CY183" s="8">
        <v>-359218</v>
      </c>
      <c r="CZ183" s="8">
        <v>-359218</v>
      </c>
      <c r="DA183" s="8">
        <v>-359218</v>
      </c>
      <c r="DB183" s="8">
        <v>-405832</v>
      </c>
      <c r="DC183" s="8">
        <f>+DB183</f>
        <v>-405832</v>
      </c>
      <c r="DD183" s="8">
        <v>-460473</v>
      </c>
      <c r="DE183" s="8">
        <v>-515014</v>
      </c>
      <c r="DF183" s="8">
        <v>-555439</v>
      </c>
      <c r="DG183" s="8">
        <v>-426442</v>
      </c>
      <c r="DH183" s="8">
        <f>+DG183</f>
        <v>-426442</v>
      </c>
      <c r="DI183" s="8">
        <v>-426442</v>
      </c>
      <c r="DJ183" s="8">
        <v>-426442</v>
      </c>
      <c r="DK183" s="8">
        <f>+DJ183-PL!DK259</f>
        <v>-576442</v>
      </c>
      <c r="DL183" s="8">
        <f>+DK183-PL!DL259</f>
        <v>-726442</v>
      </c>
      <c r="DM183" s="8">
        <f>+DL183</f>
        <v>-726442</v>
      </c>
      <c r="DN183" s="8">
        <f>+DM183-PL!DN259</f>
        <v>-726442</v>
      </c>
      <c r="DO183" s="8">
        <f>+DN183-PL!DO259</f>
        <v>-726442</v>
      </c>
      <c r="DP183" s="8">
        <f>+DO183-PL!DP259</f>
        <v>-726442</v>
      </c>
      <c r="DQ183" s="8">
        <f>+DP183-PL!DQ259</f>
        <v>-726442</v>
      </c>
      <c r="DR183" s="8">
        <f>+DQ183</f>
        <v>-726442</v>
      </c>
      <c r="DS183" s="8">
        <f>+DR183-PL!DS259</f>
        <v>-726442</v>
      </c>
      <c r="DT183" s="8">
        <f>+DS183-PL!DT259</f>
        <v>-726442</v>
      </c>
      <c r="DU183" s="8">
        <f>+DT183-PL!DU259</f>
        <v>-726442</v>
      </c>
      <c r="DV183" s="8">
        <f>+DU183-PL!DV259</f>
        <v>-726442</v>
      </c>
      <c r="DW183" s="8">
        <f>+DV183</f>
        <v>-726442</v>
      </c>
    </row>
    <row r="184" spans="1:127" s="8" customFormat="1">
      <c r="A184" s="21"/>
      <c r="B184" s="21" t="s">
        <v>348</v>
      </c>
      <c r="D184" s="21"/>
      <c r="E184" s="21"/>
      <c r="I184" s="35"/>
      <c r="BZ184" s="35"/>
    </row>
    <row r="185" spans="1:127" s="8" customFormat="1">
      <c r="A185" s="21"/>
      <c r="B185" s="21" t="s">
        <v>349</v>
      </c>
      <c r="D185" s="21"/>
      <c r="E185" s="21"/>
      <c r="I185" s="35"/>
      <c r="BZ185" s="35"/>
    </row>
    <row r="186" spans="1:127" s="8" customFormat="1">
      <c r="A186" s="21"/>
      <c r="B186" s="21" t="s">
        <v>350</v>
      </c>
      <c r="D186" s="21"/>
      <c r="E186" s="21"/>
      <c r="I186" s="35"/>
      <c r="BZ186" s="35"/>
    </row>
    <row r="187" spans="1:127" s="8" customFormat="1">
      <c r="A187" s="21"/>
      <c r="B187" s="21"/>
      <c r="D187" s="21"/>
      <c r="E187" s="21"/>
      <c r="I187" s="35"/>
      <c r="BZ187" s="35"/>
    </row>
    <row r="188" spans="1:127" s="8" customFormat="1">
      <c r="A188" s="21"/>
      <c r="B188" s="21" t="s">
        <v>970</v>
      </c>
      <c r="D188" s="21" t="s">
        <v>445</v>
      </c>
      <c r="E188" s="21"/>
      <c r="I188" s="35"/>
      <c r="AZ188" s="8">
        <v>6136521</v>
      </c>
      <c r="BA188" s="8">
        <v>6212590</v>
      </c>
      <c r="BB188" s="8">
        <v>6120270</v>
      </c>
      <c r="BC188" s="8">
        <v>6295347</v>
      </c>
      <c r="BD188" s="8">
        <v>6365257</v>
      </c>
      <c r="BE188" s="8">
        <v>6365257</v>
      </c>
      <c r="BF188" s="8">
        <v>6022271</v>
      </c>
      <c r="BG188" s="8">
        <v>6050267</v>
      </c>
      <c r="BH188" s="8">
        <v>6053063</v>
      </c>
      <c r="BI188" s="8">
        <v>6116215</v>
      </c>
      <c r="BJ188" s="8">
        <v>6116215</v>
      </c>
      <c r="BK188" s="8">
        <v>5923446</v>
      </c>
      <c r="BL188" s="8">
        <v>5924168</v>
      </c>
      <c r="BM188" s="8">
        <v>6043652</v>
      </c>
      <c r="BN188" s="8">
        <v>6210834</v>
      </c>
      <c r="BO188" s="8">
        <v>6210834</v>
      </c>
      <c r="BP188" s="8">
        <v>6082339</v>
      </c>
      <c r="BQ188" s="8">
        <v>6173791</v>
      </c>
      <c r="BR188" s="8">
        <v>6381621</v>
      </c>
      <c r="BS188" s="8">
        <v>6488220</v>
      </c>
      <c r="BT188" s="8">
        <v>6488220</v>
      </c>
      <c r="BU188" s="8">
        <v>6498969</v>
      </c>
      <c r="BV188" s="8">
        <v>6501764</v>
      </c>
      <c r="BW188" s="8">
        <v>6494617</v>
      </c>
      <c r="BX188" s="8">
        <v>6756775</v>
      </c>
      <c r="BY188" s="8">
        <v>6756775</v>
      </c>
      <c r="BZ188" s="35">
        <v>6652748</v>
      </c>
      <c r="CA188" s="8">
        <v>6831871</v>
      </c>
      <c r="CB188" s="8">
        <v>6848593</v>
      </c>
      <c r="CC188" s="8">
        <v>6791593</v>
      </c>
      <c r="CD188" s="8">
        <v>6791593</v>
      </c>
      <c r="CE188" s="8">
        <v>6700386</v>
      </c>
      <c r="CF188" s="8">
        <v>6793962</v>
      </c>
      <c r="CG188" s="8">
        <v>6700693</v>
      </c>
      <c r="CH188" s="8">
        <v>6948082</v>
      </c>
      <c r="CI188" s="8">
        <v>6948082</v>
      </c>
      <c r="CJ188" s="8">
        <v>6747718</v>
      </c>
      <c r="CK188" s="8">
        <v>7005342</v>
      </c>
      <c r="CL188" s="8">
        <v>7043222</v>
      </c>
      <c r="CM188" s="8">
        <v>7228825</v>
      </c>
      <c r="CN188" s="8">
        <v>7228825</v>
      </c>
      <c r="CO188" s="8">
        <v>7094653</v>
      </c>
      <c r="CP188" s="8">
        <v>7281834</v>
      </c>
      <c r="CQ188" s="8">
        <v>7243949</v>
      </c>
      <c r="CR188" s="8">
        <v>7508030</v>
      </c>
      <c r="CS188" s="8">
        <v>7508030</v>
      </c>
      <c r="CT188" s="8">
        <v>7261331</v>
      </c>
      <c r="CU188" s="8">
        <v>7074999</v>
      </c>
      <c r="CV188" s="8">
        <v>7179850</v>
      </c>
      <c r="CW188" s="8">
        <v>7146340</v>
      </c>
      <c r="CX188" s="8">
        <f>+CW188</f>
        <v>7146340</v>
      </c>
      <c r="CY188" s="8">
        <v>7072667</v>
      </c>
      <c r="CZ188" s="8">
        <v>7236215</v>
      </c>
      <c r="DA188" s="8">
        <v>7274205</v>
      </c>
      <c r="DB188" s="8">
        <v>7214114</v>
      </c>
      <c r="DC188" s="8">
        <f>+DB188</f>
        <v>7214114</v>
      </c>
      <c r="DD188" s="8">
        <v>6933236</v>
      </c>
      <c r="DE188" s="8">
        <v>7208360</v>
      </c>
      <c r="DF188" s="8">
        <v>7196513</v>
      </c>
      <c r="DG188" s="8">
        <v>7453074</v>
      </c>
      <c r="DH188" s="8">
        <f>+DG188</f>
        <v>7453074</v>
      </c>
      <c r="DI188" s="8">
        <v>7346251</v>
      </c>
      <c r="DJ188" s="8">
        <v>7641723</v>
      </c>
      <c r="DK188" s="8">
        <f t="shared" ref="DK188:DV188" si="120">+DK144+DK156+DK168+DK175+DK181</f>
        <v>7547593.6929730289</v>
      </c>
      <c r="DL188" s="8">
        <f t="shared" si="120"/>
        <v>7594937.0725426935</v>
      </c>
      <c r="DM188" s="8">
        <f>+DL188</f>
        <v>7594937.0725426935</v>
      </c>
      <c r="DN188" s="8">
        <f>+DN144+DN156+DN168+DN175+DN181</f>
        <v>7478563.6481397208</v>
      </c>
      <c r="DO188" s="8">
        <f t="shared" si="120"/>
        <v>7703027.6501359679</v>
      </c>
      <c r="DP188" s="8">
        <f t="shared" si="120"/>
        <v>7735941.9695010986</v>
      </c>
      <c r="DQ188" s="8">
        <f t="shared" si="120"/>
        <v>7931989.1374273514</v>
      </c>
      <c r="DR188" s="8">
        <f>+DQ188</f>
        <v>7931989.1374273514</v>
      </c>
      <c r="DS188" s="8">
        <f>+DS144+DS156+DS168+DS175+DS181</f>
        <v>7781100.7711756397</v>
      </c>
      <c r="DT188" s="8">
        <f t="shared" si="120"/>
        <v>8013517.0801474974</v>
      </c>
      <c r="DU188" s="8">
        <f t="shared" si="120"/>
        <v>8038495.3035175465</v>
      </c>
      <c r="DV188" s="8">
        <f t="shared" si="120"/>
        <v>8234074.5368540958</v>
      </c>
      <c r="DW188" s="8">
        <f>+DV188</f>
        <v>8234074.5368540958</v>
      </c>
    </row>
    <row r="189" spans="1:127" s="8" customFormat="1">
      <c r="A189" s="21"/>
      <c r="B189" s="21" t="s">
        <v>351</v>
      </c>
      <c r="D189" s="21"/>
      <c r="E189" s="21"/>
      <c r="I189" s="35"/>
      <c r="BZ189" s="35"/>
    </row>
    <row r="190" spans="1:127" s="8" customFormat="1">
      <c r="A190" s="21"/>
      <c r="B190" s="21" t="s">
        <v>456</v>
      </c>
      <c r="D190" s="21"/>
      <c r="E190" s="21"/>
      <c r="I190" s="35"/>
      <c r="BZ190" s="35"/>
    </row>
    <row r="191" spans="1:127" s="8" customFormat="1">
      <c r="A191" s="21"/>
      <c r="B191" s="21" t="s">
        <v>457</v>
      </c>
      <c r="D191" s="21"/>
      <c r="E191" s="21"/>
      <c r="I191" s="35"/>
      <c r="BZ191" s="35"/>
    </row>
    <row r="192" spans="1:127" s="8" customFormat="1">
      <c r="A192" s="21"/>
      <c r="B192" s="21" t="s">
        <v>458</v>
      </c>
      <c r="D192" s="21" t="s">
        <v>697</v>
      </c>
      <c r="E192" s="21"/>
      <c r="I192" s="35"/>
      <c r="AZ192" s="8">
        <f t="shared" ref="AZ192:CD192" si="121">+AZ188-AZ144-AZ156-AZ168-AZ181</f>
        <v>0</v>
      </c>
      <c r="BA192" s="8">
        <f t="shared" si="121"/>
        <v>0</v>
      </c>
      <c r="BB192" s="8">
        <f t="shared" si="121"/>
        <v>0</v>
      </c>
      <c r="BC192" s="8">
        <f t="shared" si="121"/>
        <v>0</v>
      </c>
      <c r="BD192" s="8">
        <f t="shared" si="121"/>
        <v>0</v>
      </c>
      <c r="BE192" s="8">
        <f t="shared" si="121"/>
        <v>0</v>
      </c>
      <c r="BF192" s="8">
        <f t="shared" si="121"/>
        <v>0</v>
      </c>
      <c r="BG192" s="8">
        <f t="shared" si="121"/>
        <v>0</v>
      </c>
      <c r="BH192" s="8">
        <f t="shared" si="121"/>
        <v>0</v>
      </c>
      <c r="BI192" s="8">
        <f t="shared" si="121"/>
        <v>0</v>
      </c>
      <c r="BJ192" s="8">
        <f t="shared" si="121"/>
        <v>0</v>
      </c>
      <c r="BK192" s="8">
        <f t="shared" si="121"/>
        <v>0</v>
      </c>
      <c r="BL192" s="8">
        <f t="shared" si="121"/>
        <v>0</v>
      </c>
      <c r="BM192" s="8">
        <f t="shared" si="121"/>
        <v>0</v>
      </c>
      <c r="BN192" s="8">
        <f t="shared" si="121"/>
        <v>0</v>
      </c>
      <c r="BO192" s="8">
        <f t="shared" si="121"/>
        <v>0</v>
      </c>
      <c r="BP192" s="8">
        <f t="shared" si="121"/>
        <v>0</v>
      </c>
      <c r="BQ192" s="8">
        <f t="shared" si="121"/>
        <v>0</v>
      </c>
      <c r="BR192" s="8">
        <f t="shared" si="121"/>
        <v>0</v>
      </c>
      <c r="BS192" s="8">
        <f t="shared" si="121"/>
        <v>0</v>
      </c>
      <c r="BT192" s="8">
        <f t="shared" si="121"/>
        <v>0</v>
      </c>
      <c r="BU192" s="8">
        <f t="shared" si="121"/>
        <v>0</v>
      </c>
      <c r="BV192" s="8">
        <f t="shared" si="121"/>
        <v>0</v>
      </c>
      <c r="BW192" s="8">
        <f t="shared" si="121"/>
        <v>0</v>
      </c>
      <c r="BX192" s="8">
        <f t="shared" si="121"/>
        <v>0</v>
      </c>
      <c r="BY192" s="8">
        <f t="shared" si="121"/>
        <v>0</v>
      </c>
      <c r="BZ192" s="35">
        <f t="shared" si="121"/>
        <v>0</v>
      </c>
      <c r="CA192" s="8">
        <f t="shared" si="121"/>
        <v>-26246</v>
      </c>
      <c r="CB192" s="8">
        <f t="shared" si="121"/>
        <v>0</v>
      </c>
      <c r="CC192" s="8">
        <f t="shared" si="121"/>
        <v>0</v>
      </c>
      <c r="CD192" s="8">
        <f t="shared" si="121"/>
        <v>0</v>
      </c>
      <c r="CE192" s="8">
        <f t="shared" ref="CE192:CK192" si="122">+CE188-CE144-CE156-CE168-CE181</f>
        <v>0</v>
      </c>
      <c r="CF192" s="8">
        <f t="shared" si="122"/>
        <v>0</v>
      </c>
      <c r="CG192" s="8">
        <f t="shared" si="122"/>
        <v>0</v>
      </c>
      <c r="CH192" s="8">
        <f t="shared" si="122"/>
        <v>0</v>
      </c>
      <c r="CI192" s="8">
        <f t="shared" si="122"/>
        <v>0</v>
      </c>
      <c r="CJ192" s="8">
        <f t="shared" si="122"/>
        <v>0</v>
      </c>
      <c r="CK192" s="8">
        <f t="shared" si="122"/>
        <v>0</v>
      </c>
      <c r="CL192" s="8">
        <f>+CL188-CL144-CL156-CL168-CL181</f>
        <v>0</v>
      </c>
      <c r="CM192" s="8">
        <f>+CM188-CM144-CM156-CM168-CM181</f>
        <v>0</v>
      </c>
      <c r="CN192" s="8">
        <f>+CN188-CN144-CN156-CN168-CN181</f>
        <v>0</v>
      </c>
      <c r="CO192" s="8">
        <f t="shared" ref="CO192:CU192" si="123">+CO188-CO144-CO156-CO168-CO181-CO175</f>
        <v>0</v>
      </c>
      <c r="CP192" s="8">
        <f t="shared" si="123"/>
        <v>0</v>
      </c>
      <c r="CQ192" s="8">
        <f t="shared" si="123"/>
        <v>0</v>
      </c>
      <c r="CR192" s="8">
        <f t="shared" si="123"/>
        <v>0</v>
      </c>
      <c r="CS192" s="8">
        <f t="shared" si="123"/>
        <v>0</v>
      </c>
      <c r="CT192" s="8">
        <f t="shared" si="123"/>
        <v>0</v>
      </c>
      <c r="CU192" s="8">
        <f t="shared" si="123"/>
        <v>0</v>
      </c>
      <c r="CV192" s="8">
        <f>+CV188-CV144-CV156-CV168-CV181-CV175</f>
        <v>0</v>
      </c>
      <c r="CW192" s="8">
        <f>+CW188-CW144-CW156-CW168-CW181-CW175</f>
        <v>0</v>
      </c>
      <c r="CY192" s="8">
        <f>+CY188-CY144-CY156-CY168-CY181-CY175</f>
        <v>0</v>
      </c>
      <c r="CZ192" s="8">
        <f>+CZ188-CZ144-CZ156-CZ168-CZ181-CZ175</f>
        <v>0</v>
      </c>
      <c r="DA192" s="8">
        <f>+DA188-DA144-DA156-DA168-DA181-DA175</f>
        <v>0</v>
      </c>
      <c r="DB192" s="8">
        <f>+DB188-DB144-DB156-DB168-DB181-DB175</f>
        <v>0</v>
      </c>
      <c r="DD192" s="8">
        <f>+DD188-DD144-DD156-DD168-DD181-DD175</f>
        <v>0</v>
      </c>
      <c r="DE192" s="8">
        <f>+DE188-DE144-DE156-DE168-DE181-DE175</f>
        <v>0</v>
      </c>
      <c r="DF192" s="8">
        <f>+DF188-DF144-DF156-DF168-DF181-DF175</f>
        <v>0</v>
      </c>
      <c r="DG192" s="8">
        <f>+DG188-DG144-DG156-DG168-DG181-DG175</f>
        <v>0</v>
      </c>
      <c r="DI192" s="8">
        <f>+DI188-DI144-DI156-DI168-DI181-DI175</f>
        <v>0</v>
      </c>
      <c r="DJ192" s="8">
        <f>+DJ188-DJ144-DJ156-DJ168-DJ181-DJ175</f>
        <v>0</v>
      </c>
      <c r="DK192" s="8">
        <f t="shared" ref="DK192:DV192" si="124">+DK188-DK144-DK156-DK168-DK175-DK181</f>
        <v>0</v>
      </c>
      <c r="DL192" s="8">
        <f t="shared" si="124"/>
        <v>0</v>
      </c>
      <c r="DN192" s="8">
        <f>+DN188-DN144-DN156-DN168-DN175-DN181</f>
        <v>0</v>
      </c>
      <c r="DO192" s="8">
        <f t="shared" si="124"/>
        <v>0</v>
      </c>
      <c r="DP192" s="8">
        <f t="shared" si="124"/>
        <v>0</v>
      </c>
      <c r="DQ192" s="8">
        <f t="shared" si="124"/>
        <v>0</v>
      </c>
      <c r="DS192" s="8">
        <f>+DS188-DS144-DS156-DS168-DS175-DS181</f>
        <v>0</v>
      </c>
      <c r="DT192" s="8">
        <f t="shared" si="124"/>
        <v>0</v>
      </c>
      <c r="DU192" s="8">
        <f t="shared" si="124"/>
        <v>0</v>
      </c>
      <c r="DV192" s="8">
        <f t="shared" si="124"/>
        <v>0</v>
      </c>
    </row>
    <row r="193" spans="1:127" s="8" customFormat="1">
      <c r="A193" s="21"/>
      <c r="B193" s="21" t="s">
        <v>459</v>
      </c>
      <c r="D193" s="21" t="s">
        <v>971</v>
      </c>
      <c r="E193" s="21"/>
      <c r="I193" s="35"/>
      <c r="AZ193" s="8">
        <f t="shared" ref="AZ193:CD193" si="125">+AZ137-AZ188</f>
        <v>0</v>
      </c>
      <c r="BA193" s="8">
        <f t="shared" si="125"/>
        <v>0</v>
      </c>
      <c r="BB193" s="8">
        <f t="shared" si="125"/>
        <v>0</v>
      </c>
      <c r="BC193" s="8">
        <f t="shared" si="125"/>
        <v>0</v>
      </c>
      <c r="BD193" s="8">
        <f t="shared" si="125"/>
        <v>0</v>
      </c>
      <c r="BE193" s="8">
        <f t="shared" si="125"/>
        <v>0</v>
      </c>
      <c r="BF193" s="8">
        <f t="shared" si="125"/>
        <v>0</v>
      </c>
      <c r="BG193" s="8">
        <f t="shared" si="125"/>
        <v>0</v>
      </c>
      <c r="BH193" s="8">
        <f t="shared" si="125"/>
        <v>0</v>
      </c>
      <c r="BI193" s="8">
        <f t="shared" si="125"/>
        <v>0</v>
      </c>
      <c r="BJ193" s="8">
        <f t="shared" si="125"/>
        <v>0</v>
      </c>
      <c r="BK193" s="8">
        <f t="shared" si="125"/>
        <v>0</v>
      </c>
      <c r="BL193" s="8">
        <f t="shared" si="125"/>
        <v>0</v>
      </c>
      <c r="BM193" s="8">
        <f t="shared" si="125"/>
        <v>0</v>
      </c>
      <c r="BN193" s="8">
        <f t="shared" si="125"/>
        <v>0</v>
      </c>
      <c r="BO193" s="8">
        <f t="shared" si="125"/>
        <v>0</v>
      </c>
      <c r="BP193" s="8">
        <f t="shared" si="125"/>
        <v>0</v>
      </c>
      <c r="BQ193" s="8">
        <f t="shared" si="125"/>
        <v>0</v>
      </c>
      <c r="BR193" s="8">
        <f t="shared" si="125"/>
        <v>3</v>
      </c>
      <c r="BS193" s="8">
        <f t="shared" si="125"/>
        <v>0</v>
      </c>
      <c r="BT193" s="8">
        <f t="shared" si="125"/>
        <v>0</v>
      </c>
      <c r="BU193" s="8">
        <f t="shared" si="125"/>
        <v>0</v>
      </c>
      <c r="BV193" s="8">
        <f t="shared" si="125"/>
        <v>0</v>
      </c>
      <c r="BW193" s="8">
        <f t="shared" si="125"/>
        <v>0</v>
      </c>
      <c r="BX193" s="8">
        <f t="shared" si="125"/>
        <v>0</v>
      </c>
      <c r="BY193" s="8">
        <f t="shared" si="125"/>
        <v>0</v>
      </c>
      <c r="BZ193" s="35">
        <f t="shared" si="125"/>
        <v>0</v>
      </c>
      <c r="CA193" s="8">
        <f t="shared" si="125"/>
        <v>0</v>
      </c>
      <c r="CB193" s="8">
        <f t="shared" si="125"/>
        <v>0</v>
      </c>
      <c r="CC193" s="8">
        <f t="shared" si="125"/>
        <v>0</v>
      </c>
      <c r="CD193" s="8">
        <f t="shared" si="125"/>
        <v>0</v>
      </c>
      <c r="CE193" s="8">
        <f t="shared" ref="CE193:CK193" si="126">+CE137-CE188</f>
        <v>0</v>
      </c>
      <c r="CF193" s="8">
        <f t="shared" si="126"/>
        <v>0</v>
      </c>
      <c r="CG193" s="8">
        <f t="shared" si="126"/>
        <v>0</v>
      </c>
      <c r="CH193" s="8">
        <f t="shared" si="126"/>
        <v>0</v>
      </c>
      <c r="CI193" s="8">
        <f t="shared" si="126"/>
        <v>0</v>
      </c>
      <c r="CJ193" s="8">
        <f t="shared" si="126"/>
        <v>0</v>
      </c>
      <c r="CK193" s="8">
        <f t="shared" si="126"/>
        <v>0</v>
      </c>
      <c r="CL193" s="8">
        <f t="shared" ref="CL193:CS193" si="127">+CL137-CL188</f>
        <v>0</v>
      </c>
      <c r="CM193" s="8">
        <f t="shared" si="127"/>
        <v>0</v>
      </c>
      <c r="CN193" s="8">
        <f t="shared" si="127"/>
        <v>0</v>
      </c>
      <c r="CO193" s="8">
        <f t="shared" si="127"/>
        <v>0</v>
      </c>
      <c r="CP193" s="8">
        <f t="shared" si="127"/>
        <v>0</v>
      </c>
      <c r="CQ193" s="8">
        <f t="shared" si="127"/>
        <v>0</v>
      </c>
      <c r="CR193" s="8">
        <f t="shared" si="127"/>
        <v>0</v>
      </c>
      <c r="CS193" s="8">
        <f t="shared" si="127"/>
        <v>0</v>
      </c>
      <c r="CT193" s="8">
        <f t="shared" ref="CT193:CY193" si="128">+CT137-CT188</f>
        <v>0</v>
      </c>
      <c r="CU193" s="8">
        <f t="shared" si="128"/>
        <v>0</v>
      </c>
      <c r="CV193" s="8">
        <f t="shared" si="128"/>
        <v>0</v>
      </c>
      <c r="CW193" s="8">
        <f t="shared" si="128"/>
        <v>0</v>
      </c>
      <c r="CX193" s="8">
        <f t="shared" si="128"/>
        <v>0</v>
      </c>
      <c r="CY193" s="8">
        <f t="shared" si="128"/>
        <v>0</v>
      </c>
      <c r="CZ193" s="8">
        <f>+CZ137-CZ188</f>
        <v>0</v>
      </c>
      <c r="DA193" s="8">
        <f>+DA137-DA188</f>
        <v>0</v>
      </c>
      <c r="DB193" s="8">
        <f>+DB137-DB188</f>
        <v>0</v>
      </c>
      <c r="DC193" s="8">
        <f t="shared" ref="DC193:DW193" si="129">+DC137-DC188</f>
        <v>0</v>
      </c>
      <c r="DD193" s="8">
        <f t="shared" si="129"/>
        <v>0</v>
      </c>
      <c r="DE193" s="8">
        <f>+DE137-DE188</f>
        <v>0</v>
      </c>
      <c r="DF193" s="8">
        <f>+DF137-DF188</f>
        <v>0</v>
      </c>
      <c r="DG193" s="8">
        <f>+DG137-DG188</f>
        <v>0</v>
      </c>
      <c r="DH193" s="8">
        <f t="shared" ref="DH193:DI193" si="130">+DH137-DH188</f>
        <v>0</v>
      </c>
      <c r="DI193" s="8">
        <f t="shared" si="130"/>
        <v>0</v>
      </c>
      <c r="DJ193" s="8">
        <f>+DJ137-DJ188</f>
        <v>0</v>
      </c>
      <c r="DK193" s="8">
        <f>+DK137-DK188</f>
        <v>0</v>
      </c>
      <c r="DL193" s="8">
        <f t="shared" si="129"/>
        <v>0</v>
      </c>
      <c r="DM193" s="8">
        <f t="shared" si="129"/>
        <v>0</v>
      </c>
      <c r="DN193" s="8">
        <f t="shared" si="129"/>
        <v>0</v>
      </c>
      <c r="DO193" s="8">
        <f t="shared" si="129"/>
        <v>0</v>
      </c>
      <c r="DP193" s="8">
        <f t="shared" si="129"/>
        <v>0</v>
      </c>
      <c r="DQ193" s="8">
        <f t="shared" si="129"/>
        <v>0</v>
      </c>
      <c r="DR193" s="8">
        <f t="shared" si="129"/>
        <v>0</v>
      </c>
      <c r="DS193" s="8">
        <f t="shared" si="129"/>
        <v>0</v>
      </c>
      <c r="DT193" s="8">
        <f t="shared" si="129"/>
        <v>0</v>
      </c>
      <c r="DU193" s="8">
        <f t="shared" si="129"/>
        <v>0</v>
      </c>
      <c r="DV193" s="8">
        <f t="shared" si="129"/>
        <v>0</v>
      </c>
      <c r="DW193" s="8">
        <f t="shared" si="129"/>
        <v>0</v>
      </c>
    </row>
    <row r="194" spans="1:127" s="8" customFormat="1">
      <c r="A194" s="21"/>
      <c r="B194" s="21"/>
      <c r="C194" s="21"/>
      <c r="D194" s="21" t="s">
        <v>691</v>
      </c>
      <c r="E194" s="21"/>
      <c r="I194" s="35"/>
      <c r="AZ194" s="8">
        <f t="shared" ref="AZ194:CE194" si="131">+AZ139-AZ190</f>
        <v>0</v>
      </c>
      <c r="BA194" s="8">
        <f t="shared" si="131"/>
        <v>0</v>
      </c>
      <c r="BB194" s="8">
        <f t="shared" si="131"/>
        <v>0</v>
      </c>
      <c r="BC194" s="8">
        <f t="shared" si="131"/>
        <v>0</v>
      </c>
      <c r="BD194" s="8">
        <f t="shared" si="131"/>
        <v>0</v>
      </c>
      <c r="BE194" s="8">
        <f t="shared" si="131"/>
        <v>0</v>
      </c>
      <c r="BF194" s="8">
        <f t="shared" si="131"/>
        <v>0</v>
      </c>
      <c r="BG194" s="8">
        <f t="shared" si="131"/>
        <v>0</v>
      </c>
      <c r="BH194" s="8">
        <f t="shared" si="131"/>
        <v>0</v>
      </c>
      <c r="BI194" s="8">
        <f t="shared" si="131"/>
        <v>0</v>
      </c>
      <c r="BJ194" s="8">
        <f t="shared" si="131"/>
        <v>0</v>
      </c>
      <c r="BK194" s="8">
        <f t="shared" si="131"/>
        <v>0</v>
      </c>
      <c r="BL194" s="8">
        <f t="shared" si="131"/>
        <v>0</v>
      </c>
      <c r="BM194" s="8">
        <f t="shared" si="131"/>
        <v>0</v>
      </c>
      <c r="BN194" s="8">
        <f t="shared" si="131"/>
        <v>0</v>
      </c>
      <c r="BO194" s="8">
        <f t="shared" si="131"/>
        <v>0</v>
      </c>
      <c r="BP194" s="8">
        <f t="shared" si="131"/>
        <v>0</v>
      </c>
      <c r="BQ194" s="8">
        <f t="shared" si="131"/>
        <v>0</v>
      </c>
      <c r="BR194" s="8">
        <f t="shared" si="131"/>
        <v>0</v>
      </c>
      <c r="BS194" s="8">
        <f t="shared" si="131"/>
        <v>0</v>
      </c>
      <c r="BT194" s="8">
        <f t="shared" si="131"/>
        <v>0</v>
      </c>
      <c r="BU194" s="8">
        <f t="shared" si="131"/>
        <v>0</v>
      </c>
      <c r="BV194" s="8">
        <f t="shared" si="131"/>
        <v>0</v>
      </c>
      <c r="BW194" s="8">
        <f t="shared" si="131"/>
        <v>0</v>
      </c>
      <c r="BX194" s="8">
        <f t="shared" si="131"/>
        <v>0</v>
      </c>
      <c r="BY194" s="8">
        <f t="shared" si="131"/>
        <v>0</v>
      </c>
      <c r="BZ194" s="35">
        <f t="shared" si="131"/>
        <v>0</v>
      </c>
      <c r="CA194" s="8">
        <f t="shared" si="131"/>
        <v>0</v>
      </c>
      <c r="CB194" s="8">
        <f t="shared" si="131"/>
        <v>0</v>
      </c>
      <c r="CC194" s="8">
        <f t="shared" si="131"/>
        <v>0</v>
      </c>
      <c r="CD194" s="8">
        <f t="shared" si="131"/>
        <v>0</v>
      </c>
      <c r="CE194" s="8">
        <f t="shared" si="131"/>
        <v>0</v>
      </c>
      <c r="CF194" s="8">
        <f t="shared" ref="CF194:CK194" si="132">+CF139-CF190</f>
        <v>0</v>
      </c>
      <c r="CG194" s="8">
        <f t="shared" si="132"/>
        <v>0</v>
      </c>
      <c r="CH194" s="8">
        <f t="shared" si="132"/>
        <v>0</v>
      </c>
      <c r="CI194" s="8">
        <f t="shared" si="132"/>
        <v>0</v>
      </c>
      <c r="CJ194" s="8">
        <f t="shared" si="132"/>
        <v>0</v>
      </c>
      <c r="CK194" s="8">
        <f t="shared" si="132"/>
        <v>0</v>
      </c>
      <c r="CL194" s="8">
        <f t="shared" ref="CL194:CS194" si="133">+CL139-CL190</f>
        <v>0</v>
      </c>
      <c r="CM194" s="8">
        <f t="shared" si="133"/>
        <v>0</v>
      </c>
      <c r="CN194" s="8">
        <f t="shared" si="133"/>
        <v>0</v>
      </c>
      <c r="CO194" s="8">
        <f t="shared" si="133"/>
        <v>0</v>
      </c>
      <c r="CP194" s="8">
        <f t="shared" si="133"/>
        <v>0</v>
      </c>
      <c r="CQ194" s="8">
        <f t="shared" si="133"/>
        <v>0</v>
      </c>
      <c r="CR194" s="8">
        <f t="shared" si="133"/>
        <v>0</v>
      </c>
      <c r="CS194" s="8">
        <f t="shared" si="133"/>
        <v>0</v>
      </c>
      <c r="CT194" s="8">
        <f t="shared" ref="CT194:CY194" si="134">+CT139-CT190</f>
        <v>0</v>
      </c>
      <c r="CU194" s="8">
        <f t="shared" si="134"/>
        <v>0</v>
      </c>
      <c r="CV194" s="8">
        <f t="shared" si="134"/>
        <v>0</v>
      </c>
      <c r="CW194" s="8">
        <f t="shared" si="134"/>
        <v>0</v>
      </c>
      <c r="CX194" s="8">
        <f t="shared" si="134"/>
        <v>0</v>
      </c>
      <c r="CY194" s="8">
        <f t="shared" si="134"/>
        <v>0</v>
      </c>
      <c r="CZ194" s="8">
        <f>+CZ139-CZ190</f>
        <v>0</v>
      </c>
      <c r="DA194" s="8">
        <f>+DA139-DA190</f>
        <v>0</v>
      </c>
      <c r="DB194" s="8">
        <f>+DB139-DB190</f>
        <v>0</v>
      </c>
      <c r="DC194" s="8">
        <f t="shared" ref="DC194:DD194" si="135">+DC139-DC190</f>
        <v>0</v>
      </c>
      <c r="DD194" s="8">
        <f t="shared" si="135"/>
        <v>0</v>
      </c>
      <c r="DE194" s="8">
        <f>+DE139-DE190</f>
        <v>0</v>
      </c>
      <c r="DF194" s="8">
        <f>+DF139-DF190</f>
        <v>0</v>
      </c>
      <c r="DG194" s="8">
        <f>+DG139-DG190</f>
        <v>0</v>
      </c>
      <c r="DH194" s="8">
        <f t="shared" ref="DH194:DI194" si="136">+DH139-DH190</f>
        <v>0</v>
      </c>
      <c r="DI194" s="8">
        <f t="shared" si="136"/>
        <v>0</v>
      </c>
      <c r="DJ194" s="8">
        <f>+DJ139-DJ190</f>
        <v>0</v>
      </c>
    </row>
    <row r="195" spans="1:127" s="8" customFormat="1">
      <c r="A195" s="21"/>
      <c r="C195" s="21"/>
      <c r="D195" s="21"/>
      <c r="E195" s="21"/>
      <c r="I195" s="35"/>
      <c r="BZ195" s="35"/>
    </row>
    <row r="196" spans="1:127" s="8" customFormat="1">
      <c r="A196" s="21"/>
      <c r="B196" s="21"/>
      <c r="C196" s="21"/>
      <c r="D196" s="21"/>
      <c r="E196" s="21"/>
      <c r="I196" s="35"/>
      <c r="BZ196" s="35"/>
    </row>
    <row r="197" spans="1:127" s="8" customFormat="1">
      <c r="A197" s="21"/>
      <c r="B197" s="21"/>
      <c r="C197" s="21"/>
      <c r="D197" s="21"/>
      <c r="E197" s="21"/>
      <c r="I197" s="35"/>
      <c r="BZ197" s="35"/>
    </row>
    <row r="198" spans="1:127" s="8" customFormat="1">
      <c r="A198" s="21"/>
      <c r="B198" s="21"/>
      <c r="C198" s="21"/>
      <c r="D198" s="21"/>
      <c r="E198" s="21"/>
      <c r="I198" s="35"/>
      <c r="BZ198" s="35"/>
    </row>
    <row r="199" spans="1:127" s="8" customFormat="1">
      <c r="A199" s="21"/>
      <c r="B199" s="21"/>
      <c r="C199" s="21"/>
      <c r="D199" s="21"/>
      <c r="E199" s="21"/>
      <c r="I199" s="35"/>
      <c r="BZ199" s="35"/>
    </row>
    <row r="200" spans="1:127" s="8" customFormat="1">
      <c r="A200" s="21"/>
      <c r="B200" s="21"/>
      <c r="C200" s="21"/>
      <c r="D200" s="21"/>
      <c r="E200" s="21"/>
      <c r="I200" s="35"/>
      <c r="BZ200" s="35"/>
    </row>
    <row r="201" spans="1:127" s="8" customFormat="1">
      <c r="A201" s="21"/>
      <c r="B201" s="21"/>
      <c r="C201" s="21"/>
      <c r="D201" s="21"/>
      <c r="E201" s="21"/>
      <c r="I201" s="35"/>
      <c r="BZ201" s="35"/>
    </row>
    <row r="202" spans="1:127" s="8" customFormat="1">
      <c r="A202" s="21"/>
      <c r="B202" s="21" t="s">
        <v>972</v>
      </c>
      <c r="C202" s="21"/>
      <c r="D202" s="21" t="str">
        <f>+D145</f>
        <v>short term loan0</v>
      </c>
      <c r="E202" s="21"/>
      <c r="I202" s="35"/>
      <c r="AZ202" s="8">
        <f t="shared" ref="AZ202:CE202" si="137">+AZ145</f>
        <v>150304</v>
      </c>
      <c r="BA202" s="8">
        <f t="shared" si="137"/>
        <v>288794</v>
      </c>
      <c r="BB202" s="8">
        <f t="shared" si="137"/>
        <v>276785</v>
      </c>
      <c r="BC202" s="8">
        <f t="shared" si="137"/>
        <v>273439</v>
      </c>
      <c r="BD202" s="8">
        <f t="shared" si="137"/>
        <v>193723</v>
      </c>
      <c r="BE202" s="8">
        <f t="shared" si="137"/>
        <v>193723</v>
      </c>
      <c r="BF202" s="8">
        <f t="shared" si="137"/>
        <v>149607</v>
      </c>
      <c r="BG202" s="8">
        <f t="shared" si="137"/>
        <v>149600</v>
      </c>
      <c r="BH202" s="8">
        <f t="shared" si="137"/>
        <v>149600</v>
      </c>
      <c r="BI202" s="8">
        <f t="shared" si="137"/>
        <v>131005</v>
      </c>
      <c r="BJ202" s="8">
        <f t="shared" si="137"/>
        <v>131005</v>
      </c>
      <c r="BK202" s="8">
        <f t="shared" si="137"/>
        <v>59326</v>
      </c>
      <c r="BL202" s="8">
        <f t="shared" si="137"/>
        <v>58543</v>
      </c>
      <c r="BM202" s="8">
        <f t="shared" si="137"/>
        <v>107615</v>
      </c>
      <c r="BN202" s="8">
        <f t="shared" si="137"/>
        <v>75662</v>
      </c>
      <c r="BO202" s="8">
        <f t="shared" si="137"/>
        <v>75662</v>
      </c>
      <c r="BP202" s="8">
        <f t="shared" si="137"/>
        <v>64346</v>
      </c>
      <c r="BQ202" s="8">
        <f t="shared" si="137"/>
        <v>64200</v>
      </c>
      <c r="BR202" s="8">
        <f t="shared" si="137"/>
        <v>15000</v>
      </c>
      <c r="BS202" s="8">
        <f t="shared" si="137"/>
        <v>29000</v>
      </c>
      <c r="BT202" s="8">
        <f t="shared" si="137"/>
        <v>29000</v>
      </c>
      <c r="BU202" s="8">
        <f t="shared" si="137"/>
        <v>14000</v>
      </c>
      <c r="BV202" s="8">
        <f t="shared" si="137"/>
        <v>14000</v>
      </c>
      <c r="BW202" s="8">
        <f t="shared" si="137"/>
        <v>14086</v>
      </c>
      <c r="BX202" s="8">
        <f t="shared" si="137"/>
        <v>180716</v>
      </c>
      <c r="BY202" s="8">
        <f t="shared" si="137"/>
        <v>180716</v>
      </c>
      <c r="BZ202" s="35">
        <f t="shared" si="137"/>
        <v>186709</v>
      </c>
      <c r="CA202" s="8">
        <f t="shared" si="137"/>
        <v>285363</v>
      </c>
      <c r="CB202" s="8">
        <f t="shared" si="137"/>
        <v>353928</v>
      </c>
      <c r="CC202" s="8">
        <f t="shared" si="137"/>
        <v>173102</v>
      </c>
      <c r="CD202" s="8">
        <f t="shared" si="137"/>
        <v>173102</v>
      </c>
      <c r="CE202" s="8">
        <f t="shared" si="137"/>
        <v>181749</v>
      </c>
      <c r="CF202" s="8">
        <f t="shared" ref="CF202:CJ203" si="138">+CF145</f>
        <v>83216</v>
      </c>
      <c r="CG202" s="8">
        <f t="shared" si="138"/>
        <v>15034</v>
      </c>
      <c r="CH202" s="8">
        <f t="shared" si="138"/>
        <v>75428</v>
      </c>
      <c r="CI202" s="8">
        <f>+CH202</f>
        <v>75428</v>
      </c>
      <c r="CJ202" s="8">
        <f t="shared" si="138"/>
        <v>60430</v>
      </c>
      <c r="CK202" s="8">
        <f t="shared" ref="CK202:CO203" si="139">+CK145</f>
        <v>62959</v>
      </c>
      <c r="CL202" s="8">
        <f t="shared" si="139"/>
        <v>130822</v>
      </c>
      <c r="CM202" s="8">
        <f t="shared" si="139"/>
        <v>70437</v>
      </c>
      <c r="CN202" s="8">
        <f t="shared" si="139"/>
        <v>70437</v>
      </c>
      <c r="CO202" s="8">
        <f t="shared" si="139"/>
        <v>70767</v>
      </c>
      <c r="CP202" s="8">
        <f t="shared" ref="CP202:CT203" si="140">+CP145</f>
        <v>70233</v>
      </c>
      <c r="CQ202" s="8">
        <f t="shared" si="140"/>
        <v>234</v>
      </c>
      <c r="CR202" s="8">
        <f t="shared" si="140"/>
        <v>248</v>
      </c>
      <c r="CS202" s="8">
        <f t="shared" si="140"/>
        <v>248</v>
      </c>
      <c r="CT202" s="8">
        <f t="shared" si="140"/>
        <v>228</v>
      </c>
      <c r="CU202" s="8">
        <f t="shared" ref="CU202:CW203" si="141">+CU145</f>
        <v>219</v>
      </c>
      <c r="CV202" s="8">
        <f t="shared" si="141"/>
        <v>211</v>
      </c>
      <c r="CW202" s="8">
        <f t="shared" si="141"/>
        <v>203</v>
      </c>
      <c r="CX202" s="8">
        <f>+CW202</f>
        <v>203</v>
      </c>
      <c r="CY202" s="8">
        <f t="shared" ref="CY202:DB203" si="142">+CY145</f>
        <v>200</v>
      </c>
      <c r="CZ202" s="8">
        <f t="shared" si="142"/>
        <v>200</v>
      </c>
      <c r="DA202" s="8">
        <f t="shared" si="142"/>
        <v>200</v>
      </c>
      <c r="DB202" s="8">
        <f t="shared" si="142"/>
        <v>200</v>
      </c>
      <c r="DC202" s="8">
        <f>+DB202</f>
        <v>200</v>
      </c>
      <c r="DD202" s="8">
        <f t="shared" ref="DD202:DE202" si="143">+DD145</f>
        <v>200</v>
      </c>
      <c r="DE202" s="8">
        <f t="shared" si="143"/>
        <v>200</v>
      </c>
      <c r="DF202" s="8">
        <f t="shared" ref="DF202:DG202" si="144">+DF145</f>
        <v>200</v>
      </c>
      <c r="DG202" s="8">
        <f t="shared" si="144"/>
        <v>60217</v>
      </c>
      <c r="DH202" s="8">
        <f>+DG202</f>
        <v>60217</v>
      </c>
      <c r="DI202" s="8">
        <f t="shared" ref="DI202:DJ202" si="145">+DI145</f>
        <v>140170</v>
      </c>
      <c r="DJ202" s="8">
        <f t="shared" si="145"/>
        <v>170100</v>
      </c>
      <c r="DK202" s="8">
        <f t="shared" ref="DK202:DL203" si="146">+DK145</f>
        <v>170100</v>
      </c>
      <c r="DL202" s="8">
        <f t="shared" si="146"/>
        <v>170100</v>
      </c>
      <c r="DM202" s="8">
        <f>+DL202</f>
        <v>170100</v>
      </c>
      <c r="DN202" s="8">
        <f t="shared" ref="DN202:DQ203" si="147">+DN145</f>
        <v>170100</v>
      </c>
      <c r="DO202" s="8">
        <f t="shared" si="147"/>
        <v>170100</v>
      </c>
      <c r="DP202" s="8">
        <f t="shared" si="147"/>
        <v>170100</v>
      </c>
      <c r="DQ202" s="8">
        <f t="shared" si="147"/>
        <v>170100</v>
      </c>
      <c r="DR202" s="8">
        <f>+DQ202</f>
        <v>170100</v>
      </c>
      <c r="DS202" s="8">
        <f t="shared" ref="DS202:DV203" si="148">+DS145</f>
        <v>170100</v>
      </c>
      <c r="DT202" s="8">
        <f t="shared" si="148"/>
        <v>170100</v>
      </c>
      <c r="DU202" s="8">
        <f t="shared" si="148"/>
        <v>170100</v>
      </c>
      <c r="DV202" s="8">
        <f t="shared" si="148"/>
        <v>170100</v>
      </c>
      <c r="DW202" s="8">
        <f>+DV202</f>
        <v>170100</v>
      </c>
    </row>
    <row r="203" spans="1:127" s="8" customFormat="1">
      <c r="A203" s="21"/>
      <c r="B203" s="21" t="s">
        <v>730</v>
      </c>
      <c r="C203" s="21"/>
      <c r="D203" s="21" t="str">
        <f>+D146</f>
        <v>short term loan1</v>
      </c>
      <c r="E203" s="21"/>
      <c r="I203" s="35"/>
      <c r="AZ203" s="8">
        <f t="shared" ref="AZ203:CE203" si="149">+AZ146</f>
        <v>0</v>
      </c>
      <c r="BA203" s="8">
        <f t="shared" si="149"/>
        <v>0</v>
      </c>
      <c r="BB203" s="8">
        <f t="shared" si="149"/>
        <v>0</v>
      </c>
      <c r="BC203" s="8">
        <f t="shared" si="149"/>
        <v>160</v>
      </c>
      <c r="BD203" s="8">
        <f t="shared" si="149"/>
        <v>152</v>
      </c>
      <c r="BE203" s="8">
        <f t="shared" si="149"/>
        <v>152</v>
      </c>
      <c r="BF203" s="8">
        <f t="shared" si="149"/>
        <v>160</v>
      </c>
      <c r="BG203" s="8">
        <f t="shared" si="149"/>
        <v>104</v>
      </c>
      <c r="BH203" s="8">
        <f t="shared" si="149"/>
        <v>108</v>
      </c>
      <c r="BI203" s="8">
        <f t="shared" si="149"/>
        <v>102</v>
      </c>
      <c r="BJ203" s="8">
        <f t="shared" si="149"/>
        <v>102</v>
      </c>
      <c r="BK203" s="8">
        <f t="shared" si="149"/>
        <v>110</v>
      </c>
      <c r="BL203" s="8">
        <f t="shared" si="149"/>
        <v>104</v>
      </c>
      <c r="BM203" s="8">
        <f t="shared" si="149"/>
        <v>108</v>
      </c>
      <c r="BN203" s="8">
        <f t="shared" si="149"/>
        <v>1712</v>
      </c>
      <c r="BO203" s="8">
        <f t="shared" si="149"/>
        <v>1712</v>
      </c>
      <c r="BP203" s="8">
        <f t="shared" si="149"/>
        <v>46</v>
      </c>
      <c r="BQ203" s="8">
        <f t="shared" si="149"/>
        <v>0</v>
      </c>
      <c r="BR203" s="8">
        <f t="shared" si="149"/>
        <v>61898</v>
      </c>
      <c r="BS203" s="8">
        <f t="shared" si="149"/>
        <v>0</v>
      </c>
      <c r="BT203" s="8">
        <f t="shared" si="149"/>
        <v>0</v>
      </c>
      <c r="BU203" s="8">
        <f t="shared" si="149"/>
        <v>137962</v>
      </c>
      <c r="BV203" s="8">
        <f t="shared" si="149"/>
        <v>0</v>
      </c>
      <c r="BW203" s="8">
        <f t="shared" si="149"/>
        <v>12</v>
      </c>
      <c r="BX203" s="8">
        <f t="shared" si="149"/>
        <v>78</v>
      </c>
      <c r="BY203" s="8">
        <f t="shared" si="149"/>
        <v>78</v>
      </c>
      <c r="BZ203" s="35">
        <f t="shared" si="149"/>
        <v>73</v>
      </c>
      <c r="CA203" s="8">
        <f t="shared" si="149"/>
        <v>76</v>
      </c>
      <c r="CB203" s="8">
        <f t="shared" si="149"/>
        <v>41</v>
      </c>
      <c r="CC203" s="8">
        <f t="shared" si="149"/>
        <v>276</v>
      </c>
      <c r="CD203" s="8">
        <f t="shared" si="149"/>
        <v>276</v>
      </c>
      <c r="CE203" s="8">
        <f t="shared" si="149"/>
        <v>877</v>
      </c>
      <c r="CF203" s="8">
        <f t="shared" si="138"/>
        <v>1048</v>
      </c>
      <c r="CG203" s="8">
        <f t="shared" si="138"/>
        <v>1215</v>
      </c>
      <c r="CH203" s="8">
        <f t="shared" si="138"/>
        <v>733</v>
      </c>
      <c r="CI203" s="8">
        <f>+CH203</f>
        <v>733</v>
      </c>
      <c r="CJ203" s="8">
        <f t="shared" si="138"/>
        <v>1760</v>
      </c>
      <c r="CK203" s="8">
        <f t="shared" si="139"/>
        <v>7427</v>
      </c>
      <c r="CL203" s="8">
        <f t="shared" si="139"/>
        <v>15110</v>
      </c>
      <c r="CM203" s="8">
        <f t="shared" si="139"/>
        <v>12307</v>
      </c>
      <c r="CN203" s="8">
        <f t="shared" si="139"/>
        <v>12307</v>
      </c>
      <c r="CO203" s="8">
        <f t="shared" si="139"/>
        <v>4628</v>
      </c>
      <c r="CP203" s="8">
        <f t="shared" si="140"/>
        <v>1670</v>
      </c>
      <c r="CQ203" s="8">
        <f t="shared" si="140"/>
        <v>2018</v>
      </c>
      <c r="CR203" s="8">
        <f t="shared" si="140"/>
        <v>9495</v>
      </c>
      <c r="CS203" s="8">
        <f t="shared" si="140"/>
        <v>9495</v>
      </c>
      <c r="CT203" s="8">
        <f t="shared" si="140"/>
        <v>9688</v>
      </c>
      <c r="CU203" s="8">
        <f t="shared" si="141"/>
        <v>7755</v>
      </c>
      <c r="CV203" s="8">
        <f t="shared" si="141"/>
        <v>106378</v>
      </c>
      <c r="CW203" s="8">
        <f t="shared" si="141"/>
        <v>2048</v>
      </c>
      <c r="CX203" s="8">
        <f>+CW203</f>
        <v>2048</v>
      </c>
      <c r="CY203" s="8">
        <f t="shared" si="142"/>
        <v>95522</v>
      </c>
      <c r="CZ203" s="8">
        <f t="shared" si="142"/>
        <v>3142</v>
      </c>
      <c r="DA203" s="8">
        <f t="shared" si="142"/>
        <v>2991</v>
      </c>
      <c r="DB203" s="8">
        <f t="shared" si="142"/>
        <v>1764</v>
      </c>
      <c r="DC203" s="8">
        <f>+DB203</f>
        <v>1764</v>
      </c>
      <c r="DD203" s="8">
        <f t="shared" ref="DD203:DE203" si="150">+DD146</f>
        <v>1755</v>
      </c>
      <c r="DE203" s="8">
        <f t="shared" si="150"/>
        <v>2170</v>
      </c>
      <c r="DF203" s="8">
        <f t="shared" ref="DF203:DG203" si="151">+DF146</f>
        <v>1870</v>
      </c>
      <c r="DG203" s="8">
        <f t="shared" si="151"/>
        <v>1623</v>
      </c>
      <c r="DH203" s="8">
        <f>+DG203</f>
        <v>1623</v>
      </c>
      <c r="DI203" s="8">
        <f t="shared" ref="DI203:DJ203" si="152">+DI146</f>
        <v>1689</v>
      </c>
      <c r="DJ203" s="8">
        <f t="shared" si="152"/>
        <v>1628</v>
      </c>
      <c r="DK203" s="8">
        <f t="shared" si="146"/>
        <v>1628</v>
      </c>
      <c r="DL203" s="8">
        <f t="shared" si="146"/>
        <v>1628</v>
      </c>
      <c r="DM203" s="8">
        <f>+DL203</f>
        <v>1628</v>
      </c>
      <c r="DN203" s="8">
        <f t="shared" si="147"/>
        <v>1628</v>
      </c>
      <c r="DO203" s="8">
        <f t="shared" si="147"/>
        <v>1628</v>
      </c>
      <c r="DP203" s="8">
        <f t="shared" si="147"/>
        <v>1628</v>
      </c>
      <c r="DQ203" s="8">
        <f t="shared" si="147"/>
        <v>1628</v>
      </c>
      <c r="DR203" s="8">
        <f>+DQ203</f>
        <v>1628</v>
      </c>
      <c r="DS203" s="8">
        <f t="shared" si="148"/>
        <v>1628</v>
      </c>
      <c r="DT203" s="8">
        <f t="shared" si="148"/>
        <v>1628</v>
      </c>
      <c r="DU203" s="8">
        <f t="shared" si="148"/>
        <v>1628</v>
      </c>
      <c r="DV203" s="8">
        <f t="shared" si="148"/>
        <v>1628</v>
      </c>
      <c r="DW203" s="8">
        <f>+DV203</f>
        <v>1628</v>
      </c>
    </row>
    <row r="204" spans="1:127" s="8" customFormat="1">
      <c r="A204" s="21"/>
      <c r="B204" s="21" t="s">
        <v>512</v>
      </c>
      <c r="C204" s="21"/>
      <c r="D204" s="21" t="str">
        <f>+D157</f>
        <v>long term loan0</v>
      </c>
      <c r="E204" s="21"/>
      <c r="I204" s="35"/>
      <c r="AZ204" s="8">
        <f t="shared" ref="AZ204:CE204" si="153">+AZ157</f>
        <v>798219</v>
      </c>
      <c r="BA204" s="8">
        <f t="shared" si="153"/>
        <v>657978</v>
      </c>
      <c r="BB204" s="8">
        <f t="shared" si="153"/>
        <v>655008</v>
      </c>
      <c r="BC204" s="8">
        <f t="shared" si="153"/>
        <v>655476</v>
      </c>
      <c r="BD204" s="8">
        <f t="shared" si="153"/>
        <v>598530</v>
      </c>
      <c r="BE204" s="8">
        <f t="shared" si="153"/>
        <v>598530</v>
      </c>
      <c r="BF204" s="8">
        <f t="shared" si="153"/>
        <v>500300</v>
      </c>
      <c r="BG204" s="8">
        <f t="shared" si="153"/>
        <v>504813</v>
      </c>
      <c r="BH204" s="8">
        <f t="shared" si="153"/>
        <v>504289</v>
      </c>
      <c r="BI204" s="8">
        <f t="shared" si="153"/>
        <v>471858</v>
      </c>
      <c r="BJ204" s="8">
        <f t="shared" si="153"/>
        <v>471858</v>
      </c>
      <c r="BK204" s="8">
        <f t="shared" si="153"/>
        <v>443253</v>
      </c>
      <c r="BL204" s="8">
        <f t="shared" si="153"/>
        <v>445460</v>
      </c>
      <c r="BM204" s="8">
        <f t="shared" si="153"/>
        <v>398482</v>
      </c>
      <c r="BN204" s="8">
        <f t="shared" si="153"/>
        <v>401090</v>
      </c>
      <c r="BO204" s="8">
        <f t="shared" si="153"/>
        <v>401090</v>
      </c>
      <c r="BP204" s="8">
        <f t="shared" si="153"/>
        <v>461460</v>
      </c>
      <c r="BQ204" s="8">
        <f t="shared" si="153"/>
        <v>462182</v>
      </c>
      <c r="BR204" s="8">
        <f t="shared" si="153"/>
        <v>564895</v>
      </c>
      <c r="BS204" s="8">
        <f t="shared" si="153"/>
        <v>610233</v>
      </c>
      <c r="BT204" s="8">
        <f t="shared" si="153"/>
        <v>610233</v>
      </c>
      <c r="BU204" s="8">
        <f t="shared" si="153"/>
        <v>610654</v>
      </c>
      <c r="BV204" s="8">
        <f t="shared" si="153"/>
        <v>610556</v>
      </c>
      <c r="BW204" s="8">
        <f t="shared" si="153"/>
        <v>610862</v>
      </c>
      <c r="BX204" s="8">
        <f t="shared" si="153"/>
        <v>429553</v>
      </c>
      <c r="BY204" s="8">
        <f t="shared" si="153"/>
        <v>429553</v>
      </c>
      <c r="BZ204" s="35">
        <f t="shared" si="153"/>
        <v>423239</v>
      </c>
      <c r="CA204" s="8">
        <f t="shared" si="153"/>
        <v>323911</v>
      </c>
      <c r="CB204" s="8">
        <f t="shared" si="153"/>
        <v>255037</v>
      </c>
      <c r="CC204" s="8">
        <f t="shared" si="153"/>
        <v>255000</v>
      </c>
      <c r="CD204" s="8">
        <f t="shared" si="153"/>
        <v>255000</v>
      </c>
      <c r="CE204" s="8">
        <f t="shared" si="153"/>
        <v>240000</v>
      </c>
      <c r="CF204" s="8">
        <f t="shared" ref="CF204:CK204" si="154">+CF157</f>
        <v>240000</v>
      </c>
      <c r="CG204" s="8">
        <f t="shared" si="154"/>
        <v>240000</v>
      </c>
      <c r="CH204" s="8">
        <f t="shared" si="154"/>
        <v>180519</v>
      </c>
      <c r="CI204" s="8">
        <f>+CH204</f>
        <v>180519</v>
      </c>
      <c r="CJ204" s="8">
        <f t="shared" si="154"/>
        <v>180523</v>
      </c>
      <c r="CK204" s="8">
        <f t="shared" si="154"/>
        <v>183586</v>
      </c>
      <c r="CL204" s="8">
        <f t="shared" ref="CL204:CW204" si="155">+CL157</f>
        <v>110220</v>
      </c>
      <c r="CM204" s="8">
        <f t="shared" si="155"/>
        <v>171022</v>
      </c>
      <c r="CN204" s="8">
        <f t="shared" si="155"/>
        <v>171022</v>
      </c>
      <c r="CO204" s="8">
        <f t="shared" si="155"/>
        <v>170958</v>
      </c>
      <c r="CP204" s="8">
        <f t="shared" si="155"/>
        <v>170808</v>
      </c>
      <c r="CQ204" s="8">
        <f t="shared" si="155"/>
        <v>220781</v>
      </c>
      <c r="CR204" s="8">
        <f t="shared" si="155"/>
        <v>220603</v>
      </c>
      <c r="CS204" s="8">
        <f t="shared" si="155"/>
        <v>220603</v>
      </c>
      <c r="CT204" s="8">
        <f t="shared" si="155"/>
        <v>220570</v>
      </c>
      <c r="CU204" s="8">
        <f t="shared" si="155"/>
        <v>220500</v>
      </c>
      <c r="CV204" s="8">
        <f t="shared" si="155"/>
        <v>220470</v>
      </c>
      <c r="CW204" s="8">
        <f t="shared" si="155"/>
        <v>220400</v>
      </c>
      <c r="CX204" s="8">
        <f>+CW204</f>
        <v>220400</v>
      </c>
      <c r="CY204" s="8">
        <f>+CY157</f>
        <v>220370</v>
      </c>
      <c r="CZ204" s="8">
        <f>+CZ157</f>
        <v>220300</v>
      </c>
      <c r="DA204" s="8">
        <f>+DA157</f>
        <v>220270</v>
      </c>
      <c r="DB204" s="8">
        <f>+DB157</f>
        <v>220200</v>
      </c>
      <c r="DC204" s="8">
        <f>+DB204</f>
        <v>220200</v>
      </c>
      <c r="DD204" s="8">
        <f>+DD157</f>
        <v>220170</v>
      </c>
      <c r="DE204" s="8">
        <f>+DE157</f>
        <v>220100</v>
      </c>
      <c r="DF204" s="8">
        <f>+DF157</f>
        <v>220070</v>
      </c>
      <c r="DG204" s="8">
        <f>+DG157</f>
        <v>160040</v>
      </c>
      <c r="DH204" s="8">
        <f>+DG204</f>
        <v>160040</v>
      </c>
      <c r="DI204" s="8">
        <f>+DI157</f>
        <v>80000</v>
      </c>
      <c r="DJ204" s="8">
        <f>+DJ157</f>
        <v>50000</v>
      </c>
      <c r="DK204" s="8">
        <f>+DK157</f>
        <v>50000</v>
      </c>
      <c r="DL204" s="8">
        <f>+DL157</f>
        <v>50000</v>
      </c>
      <c r="DM204" s="8">
        <f>+DL204</f>
        <v>50000</v>
      </c>
      <c r="DN204" s="8">
        <f>+DN157</f>
        <v>50000</v>
      </c>
      <c r="DO204" s="8">
        <f>+DO157</f>
        <v>50000</v>
      </c>
      <c r="DP204" s="8">
        <f>+DP157</f>
        <v>50000</v>
      </c>
      <c r="DQ204" s="8">
        <f>+DQ157</f>
        <v>50000</v>
      </c>
      <c r="DR204" s="8">
        <f>+DQ204</f>
        <v>50000</v>
      </c>
      <c r="DS204" s="8">
        <f>+DS157</f>
        <v>50000</v>
      </c>
      <c r="DT204" s="8">
        <f>+DT157</f>
        <v>50000</v>
      </c>
      <c r="DU204" s="8">
        <f>+DU157</f>
        <v>50000</v>
      </c>
      <c r="DV204" s="8">
        <f>+DV157</f>
        <v>50000</v>
      </c>
      <c r="DW204" s="8">
        <f>+DV204</f>
        <v>50000</v>
      </c>
    </row>
    <row r="205" spans="1:127" s="8" customFormat="1">
      <c r="A205" s="21"/>
      <c r="B205" s="21" t="s">
        <v>513</v>
      </c>
      <c r="C205" s="21"/>
      <c r="D205" s="21" t="s">
        <v>445</v>
      </c>
      <c r="E205" s="21"/>
      <c r="I205" s="35"/>
      <c r="AZ205" s="8">
        <f t="shared" ref="AZ205:CH205" si="156">+AZ204+AZ203+AZ202</f>
        <v>948523</v>
      </c>
      <c r="BA205" s="8">
        <f t="shared" si="156"/>
        <v>946772</v>
      </c>
      <c r="BB205" s="8">
        <f t="shared" si="156"/>
        <v>931793</v>
      </c>
      <c r="BC205" s="8">
        <f t="shared" si="156"/>
        <v>929075</v>
      </c>
      <c r="BD205" s="8">
        <f t="shared" si="156"/>
        <v>792405</v>
      </c>
      <c r="BE205" s="8">
        <f t="shared" si="156"/>
        <v>792405</v>
      </c>
      <c r="BF205" s="8">
        <f t="shared" si="156"/>
        <v>650067</v>
      </c>
      <c r="BG205" s="8">
        <f t="shared" si="156"/>
        <v>654517</v>
      </c>
      <c r="BH205" s="8">
        <f t="shared" si="156"/>
        <v>653997</v>
      </c>
      <c r="BI205" s="8">
        <f t="shared" si="156"/>
        <v>602965</v>
      </c>
      <c r="BJ205" s="8">
        <f t="shared" si="156"/>
        <v>602965</v>
      </c>
      <c r="BK205" s="8">
        <f t="shared" si="156"/>
        <v>502689</v>
      </c>
      <c r="BL205" s="8">
        <f t="shared" si="156"/>
        <v>504107</v>
      </c>
      <c r="BM205" s="8">
        <f t="shared" si="156"/>
        <v>506205</v>
      </c>
      <c r="BN205" s="8">
        <f t="shared" si="156"/>
        <v>478464</v>
      </c>
      <c r="BO205" s="8">
        <f t="shared" si="156"/>
        <v>478464</v>
      </c>
      <c r="BP205" s="8">
        <f t="shared" si="156"/>
        <v>525852</v>
      </c>
      <c r="BQ205" s="8">
        <f t="shared" si="156"/>
        <v>526382</v>
      </c>
      <c r="BR205" s="8">
        <f t="shared" si="156"/>
        <v>641793</v>
      </c>
      <c r="BS205" s="8">
        <f t="shared" si="156"/>
        <v>639233</v>
      </c>
      <c r="BT205" s="8">
        <f t="shared" si="156"/>
        <v>639233</v>
      </c>
      <c r="BU205" s="8">
        <f t="shared" si="156"/>
        <v>762616</v>
      </c>
      <c r="BV205" s="8">
        <f t="shared" si="156"/>
        <v>624556</v>
      </c>
      <c r="BW205" s="8">
        <f t="shared" si="156"/>
        <v>624960</v>
      </c>
      <c r="BX205" s="8">
        <f t="shared" si="156"/>
        <v>610347</v>
      </c>
      <c r="BY205" s="8">
        <f t="shared" si="156"/>
        <v>610347</v>
      </c>
      <c r="BZ205" s="8">
        <f t="shared" si="156"/>
        <v>610021</v>
      </c>
      <c r="CA205" s="8">
        <f t="shared" si="156"/>
        <v>609350</v>
      </c>
      <c r="CB205" s="8">
        <f t="shared" si="156"/>
        <v>609006</v>
      </c>
      <c r="CC205" s="8">
        <f t="shared" si="156"/>
        <v>428378</v>
      </c>
      <c r="CD205" s="8">
        <f t="shared" si="156"/>
        <v>428378</v>
      </c>
      <c r="CE205" s="8">
        <f t="shared" si="156"/>
        <v>422626</v>
      </c>
      <c r="CF205" s="8">
        <f t="shared" si="156"/>
        <v>324264</v>
      </c>
      <c r="CG205" s="8">
        <f t="shared" si="156"/>
        <v>256249</v>
      </c>
      <c r="CH205" s="8">
        <f t="shared" si="156"/>
        <v>256680</v>
      </c>
      <c r="CI205" s="8">
        <f>+CH205</f>
        <v>256680</v>
      </c>
      <c r="CJ205" s="8">
        <f t="shared" ref="CJ205:CS205" si="157">+CJ204+CJ203+CJ202</f>
        <v>242713</v>
      </c>
      <c r="CK205" s="8">
        <f t="shared" si="157"/>
        <v>253972</v>
      </c>
      <c r="CL205" s="8">
        <f t="shared" si="157"/>
        <v>256152</v>
      </c>
      <c r="CM205" s="8">
        <f t="shared" si="157"/>
        <v>253766</v>
      </c>
      <c r="CN205" s="8">
        <f t="shared" si="157"/>
        <v>253766</v>
      </c>
      <c r="CO205" s="8">
        <f>+CO204+CO203+CO202</f>
        <v>246353</v>
      </c>
      <c r="CP205" s="8">
        <f>+CP204+CP203+CP202</f>
        <v>242711</v>
      </c>
      <c r="CQ205" s="8">
        <f>+CQ204+CQ203+CQ202</f>
        <v>223033</v>
      </c>
      <c r="CR205" s="8">
        <f>+CR204+CR203+CR202</f>
        <v>230346</v>
      </c>
      <c r="CS205" s="8">
        <f t="shared" si="157"/>
        <v>230346</v>
      </c>
      <c r="CT205" s="8">
        <f>+CT204+CT203+CT202</f>
        <v>230486</v>
      </c>
      <c r="CU205" s="8">
        <f>+CU204+CU203+CU202</f>
        <v>228474</v>
      </c>
      <c r="CV205" s="8">
        <f>+CV204+CV203+CV202</f>
        <v>327059</v>
      </c>
      <c r="CW205" s="8">
        <f>+CW204+CW203+CW202</f>
        <v>222651</v>
      </c>
      <c r="CX205" s="8">
        <f>+CW205</f>
        <v>222651</v>
      </c>
      <c r="CY205" s="8">
        <f>+CY204+CY203+CY202</f>
        <v>316092</v>
      </c>
      <c r="CZ205" s="8">
        <f>+CZ204+CZ203+CZ202</f>
        <v>223642</v>
      </c>
      <c r="DA205" s="8">
        <f>+DA204+DA203+DA202</f>
        <v>223461</v>
      </c>
      <c r="DB205" s="8">
        <f>+DB204+DB203+DB202</f>
        <v>222164</v>
      </c>
      <c r="DC205" s="8">
        <f>+DB205</f>
        <v>222164</v>
      </c>
      <c r="DD205" s="8">
        <f>+DD204+DD203+DD202</f>
        <v>222125</v>
      </c>
      <c r="DE205" s="8">
        <f>+DE204+DE203+DE202</f>
        <v>222470</v>
      </c>
      <c r="DF205" s="8">
        <f>+DF204+DF203+DF202</f>
        <v>222140</v>
      </c>
      <c r="DG205" s="8">
        <f>+DG204+DG203+DG202</f>
        <v>221880</v>
      </c>
      <c r="DH205" s="8">
        <f>+DG205</f>
        <v>221880</v>
      </c>
      <c r="DI205" s="8">
        <f>+DI204+DI203+DI202</f>
        <v>221859</v>
      </c>
      <c r="DJ205" s="8">
        <f>+DJ204+DJ203+DJ202</f>
        <v>221728</v>
      </c>
      <c r="DK205" s="8">
        <f>+DK204+DK203+DK202</f>
        <v>221728</v>
      </c>
      <c r="DL205" s="8">
        <f>+DL204+DL203+DL202</f>
        <v>221728</v>
      </c>
      <c r="DM205" s="8">
        <f>+DL205</f>
        <v>221728</v>
      </c>
      <c r="DN205" s="8">
        <f>+DN204+DN203+DN202</f>
        <v>221728</v>
      </c>
      <c r="DO205" s="8">
        <f>+DO204+DO203+DO202</f>
        <v>221728</v>
      </c>
      <c r="DP205" s="8">
        <f>+DP204+DP203+DP202</f>
        <v>221728</v>
      </c>
      <c r="DQ205" s="8">
        <f>+DQ204+DQ203+DQ202</f>
        <v>221728</v>
      </c>
      <c r="DR205" s="8">
        <f>+DQ205</f>
        <v>221728</v>
      </c>
      <c r="DS205" s="8">
        <f>+DS204+DS203+DS202</f>
        <v>221728</v>
      </c>
      <c r="DT205" s="8">
        <f>+DT204+DT203+DT202</f>
        <v>221728</v>
      </c>
      <c r="DU205" s="8">
        <f>+DU204+DU203+DU202</f>
        <v>221728</v>
      </c>
      <c r="DV205" s="8">
        <f>+DV204+DV203+DV202</f>
        <v>221728</v>
      </c>
      <c r="DW205" s="8">
        <f>+DV205</f>
        <v>221728</v>
      </c>
    </row>
    <row r="206" spans="1:127" s="8" customFormat="1">
      <c r="A206" s="21"/>
      <c r="B206" s="21" t="s">
        <v>514</v>
      </c>
      <c r="C206" s="21"/>
      <c r="D206" s="21"/>
      <c r="E206" s="21"/>
      <c r="I206" s="35"/>
      <c r="BZ206" s="35"/>
    </row>
    <row r="207" spans="1:127" s="8" customFormat="1">
      <c r="A207" s="21"/>
      <c r="B207" s="21" t="s">
        <v>515</v>
      </c>
      <c r="C207" s="21"/>
      <c r="D207" s="21"/>
      <c r="E207" s="21"/>
      <c r="I207" s="35"/>
      <c r="BZ207" s="35"/>
    </row>
    <row r="208" spans="1:127" s="8" customFormat="1">
      <c r="A208" s="21"/>
      <c r="B208" s="21"/>
      <c r="C208" s="21"/>
      <c r="D208" s="21"/>
      <c r="E208" s="21"/>
      <c r="I208" s="35"/>
      <c r="BZ208" s="35"/>
    </row>
    <row r="209" spans="1:127" s="8" customFormat="1">
      <c r="A209" s="21"/>
      <c r="B209" s="21" t="s">
        <v>973</v>
      </c>
      <c r="C209" s="21"/>
      <c r="D209" s="21" t="str">
        <f>+D102</f>
        <v>cash &amp; equiv.</v>
      </c>
      <c r="E209" s="21"/>
      <c r="I209" s="35"/>
      <c r="X209" s="8">
        <f t="shared" ref="X209:CD209" si="158">+X102</f>
        <v>0</v>
      </c>
      <c r="Y209" s="8">
        <f t="shared" si="158"/>
        <v>0</v>
      </c>
      <c r="Z209" s="8">
        <f t="shared" si="158"/>
        <v>0</v>
      </c>
      <c r="AA209" s="8">
        <f t="shared" si="158"/>
        <v>0</v>
      </c>
      <c r="AB209" s="8">
        <f t="shared" si="158"/>
        <v>0</v>
      </c>
      <c r="AC209" s="8">
        <f t="shared" si="158"/>
        <v>0</v>
      </c>
      <c r="AD209" s="8">
        <f t="shared" si="158"/>
        <v>0</v>
      </c>
      <c r="AE209" s="8">
        <f t="shared" si="158"/>
        <v>0</v>
      </c>
      <c r="AF209" s="8">
        <f t="shared" si="158"/>
        <v>0</v>
      </c>
      <c r="AG209" s="8">
        <f t="shared" si="158"/>
        <v>0</v>
      </c>
      <c r="AH209" s="8">
        <f t="shared" si="158"/>
        <v>0</v>
      </c>
      <c r="AI209" s="8">
        <f t="shared" si="158"/>
        <v>0</v>
      </c>
      <c r="AJ209" s="8">
        <f t="shared" si="158"/>
        <v>0</v>
      </c>
      <c r="AK209" s="8">
        <f t="shared" si="158"/>
        <v>0</v>
      </c>
      <c r="AL209" s="8">
        <f t="shared" si="158"/>
        <v>0</v>
      </c>
      <c r="AM209" s="8">
        <f t="shared" si="158"/>
        <v>0</v>
      </c>
      <c r="AN209" s="8">
        <f t="shared" si="158"/>
        <v>0</v>
      </c>
      <c r="AO209" s="8">
        <f t="shared" si="158"/>
        <v>0</v>
      </c>
      <c r="AP209" s="8">
        <f t="shared" si="158"/>
        <v>0</v>
      </c>
      <c r="AQ209" s="8">
        <f t="shared" si="158"/>
        <v>0</v>
      </c>
      <c r="AR209" s="8">
        <f t="shared" si="158"/>
        <v>0</v>
      </c>
      <c r="AS209" s="8">
        <f t="shared" si="158"/>
        <v>0</v>
      </c>
      <c r="AT209" s="8">
        <f t="shared" si="158"/>
        <v>0</v>
      </c>
      <c r="AU209" s="8">
        <f t="shared" si="158"/>
        <v>0</v>
      </c>
      <c r="AV209" s="8">
        <f t="shared" si="158"/>
        <v>0</v>
      </c>
      <c r="AW209" s="8">
        <f t="shared" si="158"/>
        <v>0</v>
      </c>
      <c r="AX209" s="8">
        <f t="shared" si="158"/>
        <v>0</v>
      </c>
      <c r="AY209" s="8">
        <f t="shared" si="158"/>
        <v>0</v>
      </c>
      <c r="AZ209" s="8">
        <f t="shared" si="158"/>
        <v>769952</v>
      </c>
      <c r="BA209" s="8">
        <f t="shared" si="158"/>
        <v>890676</v>
      </c>
      <c r="BB209" s="8">
        <f t="shared" si="158"/>
        <v>693503</v>
      </c>
      <c r="BC209" s="8">
        <f t="shared" si="158"/>
        <v>579964</v>
      </c>
      <c r="BD209" s="8">
        <f t="shared" si="158"/>
        <v>840724</v>
      </c>
      <c r="BE209" s="8">
        <f t="shared" si="158"/>
        <v>840724</v>
      </c>
      <c r="BF209" s="8">
        <f t="shared" si="158"/>
        <v>391992</v>
      </c>
      <c r="BG209" s="8">
        <f t="shared" si="158"/>
        <v>246457</v>
      </c>
      <c r="BH209" s="8">
        <f t="shared" si="158"/>
        <v>243330</v>
      </c>
      <c r="BI209" s="8">
        <f t="shared" si="158"/>
        <v>343062</v>
      </c>
      <c r="BJ209" s="8">
        <f t="shared" si="158"/>
        <v>343062</v>
      </c>
      <c r="BK209" s="8">
        <f t="shared" si="158"/>
        <v>226966</v>
      </c>
      <c r="BL209" s="8">
        <f t="shared" si="158"/>
        <v>317507</v>
      </c>
      <c r="BM209" s="8">
        <f t="shared" si="158"/>
        <v>446631</v>
      </c>
      <c r="BN209" s="8">
        <f t="shared" si="158"/>
        <v>646905</v>
      </c>
      <c r="BO209" s="8">
        <f t="shared" si="158"/>
        <v>646905</v>
      </c>
      <c r="BP209" s="8">
        <f t="shared" si="158"/>
        <v>488665</v>
      </c>
      <c r="BQ209" s="8">
        <f t="shared" si="158"/>
        <v>526820</v>
      </c>
      <c r="BR209" s="8">
        <f t="shared" si="158"/>
        <v>529294</v>
      </c>
      <c r="BS209" s="8">
        <f t="shared" si="158"/>
        <v>601996</v>
      </c>
      <c r="BT209" s="8">
        <f t="shared" si="158"/>
        <v>601996</v>
      </c>
      <c r="BU209" s="8">
        <f t="shared" si="158"/>
        <v>539098</v>
      </c>
      <c r="BV209" s="8">
        <f t="shared" si="158"/>
        <v>582800</v>
      </c>
      <c r="BW209" s="8">
        <f t="shared" si="158"/>
        <v>358797</v>
      </c>
      <c r="BX209" s="8">
        <f t="shared" si="158"/>
        <v>760725</v>
      </c>
      <c r="BY209" s="8">
        <f t="shared" si="158"/>
        <v>760725</v>
      </c>
      <c r="BZ209" s="8">
        <f t="shared" si="158"/>
        <v>699372</v>
      </c>
      <c r="CA209" s="8">
        <f t="shared" si="158"/>
        <v>923025</v>
      </c>
      <c r="CB209" s="8">
        <f t="shared" si="158"/>
        <v>738626</v>
      </c>
      <c r="CC209" s="8">
        <f t="shared" si="158"/>
        <v>906579</v>
      </c>
      <c r="CD209" s="8">
        <f t="shared" si="158"/>
        <v>906579</v>
      </c>
      <c r="CE209" s="8">
        <f>+CE102</f>
        <v>885469</v>
      </c>
      <c r="CF209" s="8">
        <f t="shared" ref="CF209:CK209" si="159">+CF102</f>
        <v>977199</v>
      </c>
      <c r="CG209" s="8">
        <f t="shared" si="159"/>
        <v>691049</v>
      </c>
      <c r="CH209" s="8">
        <f t="shared" si="159"/>
        <v>893582</v>
      </c>
      <c r="CI209" s="8">
        <f t="shared" si="159"/>
        <v>893582</v>
      </c>
      <c r="CJ209" s="8">
        <f t="shared" si="159"/>
        <v>724216</v>
      </c>
      <c r="CK209" s="8">
        <f t="shared" si="159"/>
        <v>712594</v>
      </c>
      <c r="CL209" s="8">
        <f t="shared" ref="CL209:CW209" si="160">+CL102</f>
        <v>491826</v>
      </c>
      <c r="CM209" s="8">
        <f t="shared" si="160"/>
        <v>535436</v>
      </c>
      <c r="CN209" s="8">
        <f t="shared" si="160"/>
        <v>535436</v>
      </c>
      <c r="CO209" s="8">
        <f t="shared" si="160"/>
        <v>417620</v>
      </c>
      <c r="CP209" s="8">
        <f t="shared" si="160"/>
        <v>593894</v>
      </c>
      <c r="CQ209" s="8">
        <f t="shared" si="160"/>
        <v>354184</v>
      </c>
      <c r="CR209" s="8">
        <f t="shared" si="160"/>
        <v>546481</v>
      </c>
      <c r="CS209" s="8">
        <f t="shared" si="160"/>
        <v>546481</v>
      </c>
      <c r="CT209" s="8">
        <f t="shared" si="160"/>
        <v>393427</v>
      </c>
      <c r="CU209" s="8">
        <f t="shared" si="160"/>
        <v>247910</v>
      </c>
      <c r="CV209" s="8">
        <f t="shared" si="160"/>
        <v>273500</v>
      </c>
      <c r="CW209" s="8">
        <f t="shared" si="160"/>
        <v>349310</v>
      </c>
      <c r="CX209" s="8">
        <f>+CW209</f>
        <v>349310</v>
      </c>
      <c r="CY209" s="8">
        <f>+CY102</f>
        <v>370101</v>
      </c>
      <c r="CZ209" s="8">
        <f>+CZ102</f>
        <v>505574</v>
      </c>
      <c r="DA209" s="8">
        <f>+DA102</f>
        <v>457536</v>
      </c>
      <c r="DB209" s="8">
        <f>+DB102</f>
        <v>360309</v>
      </c>
      <c r="DC209" s="8">
        <f>+DB209</f>
        <v>360309</v>
      </c>
      <c r="DD209" s="8">
        <f>+DD102</f>
        <v>204309</v>
      </c>
      <c r="DE209" s="8">
        <f>+DE102</f>
        <v>461187</v>
      </c>
      <c r="DF209" s="8">
        <f>+DF102</f>
        <v>370643</v>
      </c>
      <c r="DG209" s="8">
        <f>+DG102</f>
        <v>590680</v>
      </c>
      <c r="DH209" s="8">
        <f>+DG209</f>
        <v>590680</v>
      </c>
      <c r="DI209" s="8">
        <f>+DI102</f>
        <v>527077</v>
      </c>
      <c r="DJ209" s="8">
        <f>+DJ102</f>
        <v>838303</v>
      </c>
      <c r="DK209" s="8">
        <f>+DK102</f>
        <v>617529.81446490495</v>
      </c>
      <c r="DL209" s="8">
        <f>+DL102</f>
        <v>676803.54007470212</v>
      </c>
      <c r="DM209" s="8">
        <f>+DL209</f>
        <v>676803.54007470212</v>
      </c>
      <c r="DN209" s="8">
        <f>+DN102</f>
        <v>633245.84772050078</v>
      </c>
      <c r="DO209" s="8">
        <f>+DO102</f>
        <v>808163.55096173252</v>
      </c>
      <c r="DP209" s="8">
        <f>+DP102</f>
        <v>764812.07567089901</v>
      </c>
      <c r="DQ209" s="8">
        <f>+DQ102</f>
        <v>948326.94832185633</v>
      </c>
      <c r="DR209" s="8">
        <f>+DQ209</f>
        <v>948326.94832185633</v>
      </c>
      <c r="DS209" s="8">
        <f>+DS102</f>
        <v>893728.51431275881</v>
      </c>
      <c r="DT209" s="8">
        <f>+DT102</f>
        <v>1075749.9908414094</v>
      </c>
      <c r="DU209" s="8">
        <f>+DU102</f>
        <v>1017298.2571133387</v>
      </c>
      <c r="DV209" s="8">
        <f>+DV102</f>
        <v>1189948.4159909242</v>
      </c>
      <c r="DW209" s="8">
        <f>+DV209</f>
        <v>1189948.4159909242</v>
      </c>
    </row>
    <row r="210" spans="1:127" s="8" customFormat="1">
      <c r="A210" s="21"/>
      <c r="B210" s="21" t="s">
        <v>516</v>
      </c>
      <c r="C210" s="21"/>
      <c r="D210" s="21" t="str">
        <f>+D127</f>
        <v>marketable securities</v>
      </c>
      <c r="E210" s="21"/>
      <c r="I210" s="35"/>
      <c r="X210" s="8">
        <f t="shared" ref="X210:CD210" si="161">+X127</f>
        <v>0</v>
      </c>
      <c r="Y210" s="8">
        <f t="shared" si="161"/>
        <v>0</v>
      </c>
      <c r="Z210" s="8">
        <f t="shared" si="161"/>
        <v>0</v>
      </c>
      <c r="AA210" s="8">
        <f t="shared" si="161"/>
        <v>0</v>
      </c>
      <c r="AB210" s="8">
        <f t="shared" si="161"/>
        <v>0</v>
      </c>
      <c r="AC210" s="8">
        <f t="shared" si="161"/>
        <v>0</v>
      </c>
      <c r="AD210" s="8">
        <f t="shared" si="161"/>
        <v>0</v>
      </c>
      <c r="AE210" s="8">
        <f t="shared" si="161"/>
        <v>0</v>
      </c>
      <c r="AF210" s="8">
        <f t="shared" si="161"/>
        <v>0</v>
      </c>
      <c r="AG210" s="8">
        <f t="shared" si="161"/>
        <v>0</v>
      </c>
      <c r="AH210" s="8">
        <f t="shared" si="161"/>
        <v>0</v>
      </c>
      <c r="AI210" s="8">
        <f t="shared" si="161"/>
        <v>0</v>
      </c>
      <c r="AJ210" s="8">
        <f t="shared" si="161"/>
        <v>0</v>
      </c>
      <c r="AK210" s="8">
        <f t="shared" si="161"/>
        <v>0</v>
      </c>
      <c r="AL210" s="8">
        <f t="shared" si="161"/>
        <v>0</v>
      </c>
      <c r="AM210" s="8">
        <f t="shared" si="161"/>
        <v>0</v>
      </c>
      <c r="AN210" s="8">
        <f t="shared" si="161"/>
        <v>0</v>
      </c>
      <c r="AO210" s="8">
        <f t="shared" si="161"/>
        <v>0</v>
      </c>
      <c r="AP210" s="8">
        <f t="shared" si="161"/>
        <v>0</v>
      </c>
      <c r="AQ210" s="8">
        <f t="shared" si="161"/>
        <v>0</v>
      </c>
      <c r="AR210" s="8">
        <f t="shared" si="161"/>
        <v>0</v>
      </c>
      <c r="AS210" s="8">
        <f t="shared" si="161"/>
        <v>0</v>
      </c>
      <c r="AT210" s="8">
        <f t="shared" si="161"/>
        <v>0</v>
      </c>
      <c r="AU210" s="8">
        <f t="shared" si="161"/>
        <v>0</v>
      </c>
      <c r="AV210" s="8">
        <f t="shared" si="161"/>
        <v>0</v>
      </c>
      <c r="AW210" s="8">
        <f t="shared" si="161"/>
        <v>0</v>
      </c>
      <c r="AX210" s="8">
        <f t="shared" si="161"/>
        <v>0</v>
      </c>
      <c r="AY210" s="8">
        <f t="shared" si="161"/>
        <v>0</v>
      </c>
      <c r="AZ210" s="8">
        <f t="shared" si="161"/>
        <v>243062</v>
      </c>
      <c r="BA210" s="8">
        <f t="shared" si="161"/>
        <v>226082</v>
      </c>
      <c r="BB210" s="8">
        <f t="shared" si="161"/>
        <v>224035</v>
      </c>
      <c r="BC210" s="8">
        <f t="shared" si="161"/>
        <v>279314</v>
      </c>
      <c r="BD210" s="8">
        <f t="shared" si="161"/>
        <v>357824</v>
      </c>
      <c r="BE210" s="8">
        <f t="shared" si="161"/>
        <v>357824</v>
      </c>
      <c r="BF210" s="8">
        <f t="shared" si="161"/>
        <v>300150</v>
      </c>
      <c r="BG210" s="8">
        <f t="shared" si="161"/>
        <v>309970</v>
      </c>
      <c r="BH210" s="8">
        <f t="shared" si="161"/>
        <v>269218</v>
      </c>
      <c r="BI210" s="8">
        <f t="shared" si="161"/>
        <v>261456</v>
      </c>
      <c r="BJ210" s="8">
        <f t="shared" si="161"/>
        <v>261456</v>
      </c>
      <c r="BK210" s="8">
        <f t="shared" si="161"/>
        <v>291896</v>
      </c>
      <c r="BL210" s="8">
        <f t="shared" si="161"/>
        <v>325181</v>
      </c>
      <c r="BM210" s="8">
        <f t="shared" si="161"/>
        <v>340209</v>
      </c>
      <c r="BN210" s="8">
        <f t="shared" si="161"/>
        <v>187361</v>
      </c>
      <c r="BO210" s="8">
        <f t="shared" si="161"/>
        <v>187361</v>
      </c>
      <c r="BP210" s="8">
        <f t="shared" si="161"/>
        <v>177997</v>
      </c>
      <c r="BQ210" s="8">
        <f t="shared" si="161"/>
        <v>160380</v>
      </c>
      <c r="BR210" s="8">
        <f t="shared" si="161"/>
        <v>150459</v>
      </c>
      <c r="BS210" s="8">
        <f t="shared" si="161"/>
        <v>141544</v>
      </c>
      <c r="BT210" s="8">
        <f t="shared" si="161"/>
        <v>141544</v>
      </c>
      <c r="BU210" s="8">
        <f t="shared" si="161"/>
        <v>154803</v>
      </c>
      <c r="BV210" s="8">
        <f t="shared" si="161"/>
        <v>151126</v>
      </c>
      <c r="BW210" s="8">
        <f t="shared" si="161"/>
        <v>136549</v>
      </c>
      <c r="BX210" s="8">
        <f t="shared" si="161"/>
        <v>151026</v>
      </c>
      <c r="BY210" s="8">
        <f t="shared" si="161"/>
        <v>151026</v>
      </c>
      <c r="BZ210" s="8">
        <f t="shared" si="161"/>
        <v>138084</v>
      </c>
      <c r="CA210" s="8">
        <f t="shared" si="161"/>
        <v>135425</v>
      </c>
      <c r="CB210" s="8">
        <f t="shared" si="161"/>
        <v>137901</v>
      </c>
      <c r="CC210" s="8">
        <f t="shared" si="161"/>
        <v>128138</v>
      </c>
      <c r="CD210" s="8">
        <f t="shared" si="161"/>
        <v>128138</v>
      </c>
      <c r="CE210" s="8">
        <f>+CE127</f>
        <v>127445</v>
      </c>
      <c r="CF210" s="8">
        <f t="shared" ref="CF210:CK210" si="162">+CF127</f>
        <v>110993</v>
      </c>
      <c r="CG210" s="8">
        <f t="shared" si="162"/>
        <v>119138</v>
      </c>
      <c r="CH210" s="8">
        <f t="shared" si="162"/>
        <v>128389</v>
      </c>
      <c r="CI210" s="8">
        <f t="shared" si="162"/>
        <v>128389</v>
      </c>
      <c r="CJ210" s="8">
        <f t="shared" si="162"/>
        <v>126316</v>
      </c>
      <c r="CK210" s="8">
        <f t="shared" si="162"/>
        <v>133772</v>
      </c>
      <c r="CL210" s="8">
        <f t="shared" ref="CL210:CW210" si="163">+CL127</f>
        <v>313137</v>
      </c>
      <c r="CM210" s="8">
        <f t="shared" si="163"/>
        <v>371569</v>
      </c>
      <c r="CN210" s="8">
        <f t="shared" si="163"/>
        <v>371569</v>
      </c>
      <c r="CO210" s="8">
        <f t="shared" si="163"/>
        <v>176331</v>
      </c>
      <c r="CP210" s="8">
        <f t="shared" si="163"/>
        <v>186607</v>
      </c>
      <c r="CQ210" s="8">
        <f t="shared" si="163"/>
        <v>190436</v>
      </c>
      <c r="CR210" s="8">
        <f t="shared" si="163"/>
        <v>171875</v>
      </c>
      <c r="CS210" s="8">
        <f t="shared" si="163"/>
        <v>171875</v>
      </c>
      <c r="CT210" s="8">
        <f t="shared" si="163"/>
        <v>178252</v>
      </c>
      <c r="CU210" s="8">
        <f t="shared" si="163"/>
        <v>180636</v>
      </c>
      <c r="CV210" s="8">
        <f t="shared" si="163"/>
        <v>187137</v>
      </c>
      <c r="CW210" s="8">
        <f t="shared" si="163"/>
        <v>195047</v>
      </c>
      <c r="CX210" s="8">
        <f>+CW210</f>
        <v>195047</v>
      </c>
      <c r="CY210" s="8">
        <f>+CY127</f>
        <v>198099</v>
      </c>
      <c r="CZ210" s="8">
        <f>+CZ127</f>
        <v>185373</v>
      </c>
      <c r="DA210" s="8">
        <f>+DA127</f>
        <v>189569</v>
      </c>
      <c r="DB210" s="8">
        <f>+DB127</f>
        <v>182905</v>
      </c>
      <c r="DC210" s="8">
        <f>+DB210</f>
        <v>182905</v>
      </c>
      <c r="DD210" s="8">
        <f>+DD127</f>
        <v>167881</v>
      </c>
      <c r="DE210" s="8">
        <f>+DE127</f>
        <v>174101</v>
      </c>
      <c r="DF210" s="8">
        <f>+DF127</f>
        <v>196883</v>
      </c>
      <c r="DG210" s="8">
        <f>+DG127</f>
        <v>198650</v>
      </c>
      <c r="DH210" s="8">
        <f>+DG210</f>
        <v>198650</v>
      </c>
      <c r="DI210" s="8">
        <f>+DI127</f>
        <v>200350</v>
      </c>
      <c r="DJ210" s="8">
        <f>+DJ127</f>
        <v>189711</v>
      </c>
      <c r="DK210" s="8">
        <f>+DK127</f>
        <v>189711</v>
      </c>
      <c r="DL210" s="8">
        <f>+DL127</f>
        <v>189711</v>
      </c>
      <c r="DM210" s="8">
        <f>+DL210</f>
        <v>189711</v>
      </c>
      <c r="DN210" s="8">
        <f>+DN127</f>
        <v>189711</v>
      </c>
      <c r="DO210" s="8">
        <f>+DO127</f>
        <v>189711</v>
      </c>
      <c r="DP210" s="8">
        <f>+DP127</f>
        <v>189711</v>
      </c>
      <c r="DQ210" s="8">
        <f>+DQ127</f>
        <v>189711</v>
      </c>
      <c r="DR210" s="8">
        <f>+DQ210</f>
        <v>189711</v>
      </c>
      <c r="DS210" s="8">
        <f>+DS127</f>
        <v>189711</v>
      </c>
      <c r="DT210" s="8">
        <f>+DT127</f>
        <v>189711</v>
      </c>
      <c r="DU210" s="8">
        <f>+DU127</f>
        <v>189711</v>
      </c>
      <c r="DV210" s="8">
        <f>+DV127</f>
        <v>189711</v>
      </c>
      <c r="DW210" s="8">
        <f>+DV210</f>
        <v>189711</v>
      </c>
    </row>
    <row r="211" spans="1:127" s="8" customFormat="1">
      <c r="A211" s="21"/>
      <c r="B211" s="21" t="s">
        <v>307</v>
      </c>
      <c r="C211" s="21"/>
      <c r="D211" s="21" t="s">
        <v>445</v>
      </c>
      <c r="E211" s="21"/>
      <c r="I211" s="35"/>
      <c r="X211" s="8">
        <f t="shared" ref="X211:BC211" si="164">+X209+X210</f>
        <v>0</v>
      </c>
      <c r="Y211" s="8">
        <f t="shared" si="164"/>
        <v>0</v>
      </c>
      <c r="Z211" s="8">
        <f t="shared" si="164"/>
        <v>0</v>
      </c>
      <c r="AA211" s="8">
        <f t="shared" si="164"/>
        <v>0</v>
      </c>
      <c r="AB211" s="8">
        <f t="shared" si="164"/>
        <v>0</v>
      </c>
      <c r="AC211" s="8">
        <f t="shared" si="164"/>
        <v>0</v>
      </c>
      <c r="AD211" s="8">
        <f t="shared" si="164"/>
        <v>0</v>
      </c>
      <c r="AE211" s="8">
        <f t="shared" si="164"/>
        <v>0</v>
      </c>
      <c r="AF211" s="8">
        <f t="shared" si="164"/>
        <v>0</v>
      </c>
      <c r="AG211" s="8">
        <f t="shared" si="164"/>
        <v>0</v>
      </c>
      <c r="AH211" s="8">
        <f t="shared" si="164"/>
        <v>0</v>
      </c>
      <c r="AI211" s="8">
        <f t="shared" si="164"/>
        <v>0</v>
      </c>
      <c r="AJ211" s="8">
        <f t="shared" si="164"/>
        <v>0</v>
      </c>
      <c r="AK211" s="8">
        <f t="shared" si="164"/>
        <v>0</v>
      </c>
      <c r="AL211" s="8">
        <f t="shared" si="164"/>
        <v>0</v>
      </c>
      <c r="AM211" s="8">
        <f t="shared" si="164"/>
        <v>0</v>
      </c>
      <c r="AN211" s="8">
        <f t="shared" si="164"/>
        <v>0</v>
      </c>
      <c r="AO211" s="8">
        <f t="shared" si="164"/>
        <v>0</v>
      </c>
      <c r="AP211" s="8">
        <f t="shared" si="164"/>
        <v>0</v>
      </c>
      <c r="AQ211" s="8">
        <f t="shared" si="164"/>
        <v>0</v>
      </c>
      <c r="AR211" s="8">
        <f t="shared" si="164"/>
        <v>0</v>
      </c>
      <c r="AS211" s="8">
        <f t="shared" si="164"/>
        <v>0</v>
      </c>
      <c r="AT211" s="8">
        <f t="shared" si="164"/>
        <v>0</v>
      </c>
      <c r="AU211" s="8">
        <f t="shared" si="164"/>
        <v>0</v>
      </c>
      <c r="AV211" s="8">
        <f t="shared" si="164"/>
        <v>0</v>
      </c>
      <c r="AW211" s="8">
        <f t="shared" si="164"/>
        <v>0</v>
      </c>
      <c r="AX211" s="8">
        <f t="shared" si="164"/>
        <v>0</v>
      </c>
      <c r="AY211" s="8">
        <f t="shared" si="164"/>
        <v>0</v>
      </c>
      <c r="AZ211" s="8">
        <f t="shared" si="164"/>
        <v>1013014</v>
      </c>
      <c r="BA211" s="8">
        <f t="shared" si="164"/>
        <v>1116758</v>
      </c>
      <c r="BB211" s="8">
        <f t="shared" si="164"/>
        <v>917538</v>
      </c>
      <c r="BC211" s="8">
        <f t="shared" si="164"/>
        <v>859278</v>
      </c>
      <c r="BD211" s="8">
        <f t="shared" ref="BD211:CD211" si="165">+BD209+BD210</f>
        <v>1198548</v>
      </c>
      <c r="BE211" s="8">
        <f t="shared" si="165"/>
        <v>1198548</v>
      </c>
      <c r="BF211" s="8">
        <f t="shared" si="165"/>
        <v>692142</v>
      </c>
      <c r="BG211" s="8">
        <f t="shared" si="165"/>
        <v>556427</v>
      </c>
      <c r="BH211" s="8">
        <f t="shared" si="165"/>
        <v>512548</v>
      </c>
      <c r="BI211" s="8">
        <f t="shared" si="165"/>
        <v>604518</v>
      </c>
      <c r="BJ211" s="8">
        <f t="shared" si="165"/>
        <v>604518</v>
      </c>
      <c r="BK211" s="8">
        <f t="shared" si="165"/>
        <v>518862</v>
      </c>
      <c r="BL211" s="8">
        <f t="shared" si="165"/>
        <v>642688</v>
      </c>
      <c r="BM211" s="8">
        <f t="shared" si="165"/>
        <v>786840</v>
      </c>
      <c r="BN211" s="8">
        <f t="shared" si="165"/>
        <v>834266</v>
      </c>
      <c r="BO211" s="8">
        <f t="shared" si="165"/>
        <v>834266</v>
      </c>
      <c r="BP211" s="8">
        <f t="shared" si="165"/>
        <v>666662</v>
      </c>
      <c r="BQ211" s="8">
        <f t="shared" si="165"/>
        <v>687200</v>
      </c>
      <c r="BR211" s="8">
        <f t="shared" si="165"/>
        <v>679753</v>
      </c>
      <c r="BS211" s="8">
        <f t="shared" si="165"/>
        <v>743540</v>
      </c>
      <c r="BT211" s="8">
        <f t="shared" si="165"/>
        <v>743540</v>
      </c>
      <c r="BU211" s="8">
        <f t="shared" si="165"/>
        <v>693901</v>
      </c>
      <c r="BV211" s="8">
        <f t="shared" si="165"/>
        <v>733926</v>
      </c>
      <c r="BW211" s="8">
        <f t="shared" si="165"/>
        <v>495346</v>
      </c>
      <c r="BX211" s="8">
        <f t="shared" si="165"/>
        <v>911751</v>
      </c>
      <c r="BY211" s="8">
        <f t="shared" si="165"/>
        <v>911751</v>
      </c>
      <c r="BZ211" s="8">
        <f t="shared" si="165"/>
        <v>837456</v>
      </c>
      <c r="CA211" s="8">
        <f t="shared" si="165"/>
        <v>1058450</v>
      </c>
      <c r="CB211" s="8">
        <f t="shared" si="165"/>
        <v>876527</v>
      </c>
      <c r="CC211" s="8">
        <f t="shared" si="165"/>
        <v>1034717</v>
      </c>
      <c r="CD211" s="8">
        <f t="shared" si="165"/>
        <v>1034717</v>
      </c>
      <c r="CE211" s="8">
        <f t="shared" ref="CE211:CL211" si="166">+CE209+CE210</f>
        <v>1012914</v>
      </c>
      <c r="CF211" s="8">
        <f t="shared" si="166"/>
        <v>1088192</v>
      </c>
      <c r="CG211" s="8">
        <f t="shared" si="166"/>
        <v>810187</v>
      </c>
      <c r="CH211" s="8">
        <f t="shared" si="166"/>
        <v>1021971</v>
      </c>
      <c r="CI211" s="8">
        <f t="shared" si="166"/>
        <v>1021971</v>
      </c>
      <c r="CJ211" s="8">
        <f t="shared" si="166"/>
        <v>850532</v>
      </c>
      <c r="CK211" s="8">
        <f t="shared" si="166"/>
        <v>846366</v>
      </c>
      <c r="CL211" s="8">
        <f t="shared" si="166"/>
        <v>804963</v>
      </c>
      <c r="CM211" s="8">
        <f t="shared" ref="CM211:CS211" si="167">+CM209+CM210</f>
        <v>907005</v>
      </c>
      <c r="CN211" s="8">
        <f t="shared" si="167"/>
        <v>907005</v>
      </c>
      <c r="CO211" s="8">
        <f>+CO209+CO210</f>
        <v>593951</v>
      </c>
      <c r="CP211" s="8">
        <f>+CP209+CP210</f>
        <v>780501</v>
      </c>
      <c r="CQ211" s="8">
        <f>+CQ209+CQ210</f>
        <v>544620</v>
      </c>
      <c r="CR211" s="8">
        <f>+CR209+CR210</f>
        <v>718356</v>
      </c>
      <c r="CS211" s="8">
        <f t="shared" si="167"/>
        <v>718356</v>
      </c>
      <c r="CT211" s="8">
        <f>+CT209+CT210</f>
        <v>571679</v>
      </c>
      <c r="CU211" s="8">
        <f>+CU209+CU210</f>
        <v>428546</v>
      </c>
      <c r="CV211" s="8">
        <f>+CV209+CV210</f>
        <v>460637</v>
      </c>
      <c r="CW211" s="8">
        <f>+CW209+CW210</f>
        <v>544357</v>
      </c>
      <c r="CX211" s="8">
        <f>+CW211</f>
        <v>544357</v>
      </c>
      <c r="CY211" s="8">
        <f>+CY209+CY210</f>
        <v>568200</v>
      </c>
      <c r="CZ211" s="8">
        <f>+CZ209+CZ210</f>
        <v>690947</v>
      </c>
      <c r="DA211" s="8">
        <f>+DA209+DA210</f>
        <v>647105</v>
      </c>
      <c r="DB211" s="8">
        <f>+DB209+DB210</f>
        <v>543214</v>
      </c>
      <c r="DC211" s="8">
        <f>+DB211</f>
        <v>543214</v>
      </c>
      <c r="DD211" s="8">
        <f>+DD209+DD210</f>
        <v>372190</v>
      </c>
      <c r="DE211" s="8">
        <f>+DE209+DE210</f>
        <v>635288</v>
      </c>
      <c r="DF211" s="8">
        <f>+DF209+DF210</f>
        <v>567526</v>
      </c>
      <c r="DG211" s="8">
        <f>+DG209+DG210</f>
        <v>789330</v>
      </c>
      <c r="DH211" s="8">
        <f>+DG211</f>
        <v>789330</v>
      </c>
      <c r="DI211" s="8">
        <f>+DI209+DI210</f>
        <v>727427</v>
      </c>
      <c r="DJ211" s="8">
        <f>+DJ209+DJ210</f>
        <v>1028014</v>
      </c>
      <c r="DK211" s="8">
        <f>+DK209+DK210</f>
        <v>807240.81446490495</v>
      </c>
      <c r="DL211" s="8">
        <f>+DL209+DL210</f>
        <v>866514.54007470212</v>
      </c>
      <c r="DM211" s="8">
        <f>+DL211</f>
        <v>866514.54007470212</v>
      </c>
      <c r="DN211" s="8">
        <f>+DN209+DN210</f>
        <v>822956.84772050078</v>
      </c>
      <c r="DO211" s="8">
        <f>+DO209+DO210</f>
        <v>997874.55096173252</v>
      </c>
      <c r="DP211" s="8">
        <f>+DP209+DP210</f>
        <v>954523.07567089901</v>
      </c>
      <c r="DQ211" s="8">
        <f>+DQ209+DQ210</f>
        <v>1138037.9483218563</v>
      </c>
      <c r="DR211" s="8">
        <f>+DQ211</f>
        <v>1138037.9483218563</v>
      </c>
      <c r="DS211" s="8">
        <f>+DS209+DS210</f>
        <v>1083439.5143127588</v>
      </c>
      <c r="DT211" s="8">
        <f>+DT209+DT210</f>
        <v>1265460.9908414094</v>
      </c>
      <c r="DU211" s="8">
        <f>+DU209+DU210</f>
        <v>1207009.2571133387</v>
      </c>
      <c r="DV211" s="8">
        <f>+DV209+DV210</f>
        <v>1379659.4159909242</v>
      </c>
      <c r="DW211" s="8">
        <f>+DV211</f>
        <v>1379659.4159909242</v>
      </c>
    </row>
    <row r="212" spans="1:127" s="8" customFormat="1">
      <c r="A212" s="21"/>
      <c r="B212" s="21" t="s">
        <v>308</v>
      </c>
      <c r="C212" s="21"/>
      <c r="D212" s="21"/>
      <c r="E212" s="21"/>
      <c r="I212" s="35"/>
      <c r="BZ212" s="35"/>
    </row>
    <row r="213" spans="1:127" s="8" customFormat="1">
      <c r="A213" s="21"/>
      <c r="B213" s="21" t="s">
        <v>309</v>
      </c>
      <c r="C213" s="21"/>
      <c r="D213" s="21"/>
      <c r="E213" s="21"/>
      <c r="I213" s="35"/>
      <c r="BZ213" s="35"/>
    </row>
    <row r="214" spans="1:127" s="8" customFormat="1">
      <c r="A214" s="21"/>
      <c r="B214" s="21" t="s">
        <v>310</v>
      </c>
      <c r="C214" s="21"/>
      <c r="D214" s="21"/>
      <c r="E214" s="21"/>
      <c r="I214" s="35"/>
      <c r="BZ214" s="35"/>
    </row>
    <row r="215" spans="1:127" s="8" customFormat="1">
      <c r="A215" s="21"/>
      <c r="B215" s="21"/>
      <c r="C215" s="21"/>
      <c r="D215" s="21"/>
      <c r="E215" s="21"/>
      <c r="I215" s="35"/>
      <c r="BZ215" s="35"/>
    </row>
    <row r="216" spans="1:127" s="8" customFormat="1">
      <c r="A216" s="21"/>
      <c r="B216" s="21"/>
      <c r="C216" s="21"/>
      <c r="D216" s="21"/>
      <c r="E216" s="21"/>
      <c r="I216" s="35"/>
      <c r="BZ216" s="35"/>
    </row>
    <row r="217" spans="1:127" s="8" customFormat="1">
      <c r="A217" s="21"/>
      <c r="B217" s="21"/>
      <c r="C217" s="21"/>
      <c r="D217" s="21"/>
      <c r="E217" s="21"/>
      <c r="I217" s="35"/>
      <c r="BZ217" s="35"/>
    </row>
    <row r="218" spans="1:127" s="8" customFormat="1">
      <c r="A218" s="21"/>
      <c r="B218" s="21"/>
      <c r="C218" s="21"/>
      <c r="D218" s="21"/>
      <c r="E218" s="21"/>
      <c r="I218" s="35"/>
      <c r="BZ218" s="35"/>
    </row>
    <row r="219" spans="1:127" s="8" customFormat="1">
      <c r="A219" s="21"/>
      <c r="B219" s="21"/>
      <c r="C219" s="21"/>
      <c r="D219" s="21"/>
      <c r="E219" s="21"/>
      <c r="I219" s="35"/>
      <c r="BZ219" s="35"/>
    </row>
    <row r="220" spans="1:127" s="8" customFormat="1">
      <c r="A220" s="21"/>
      <c r="B220" s="21"/>
      <c r="C220" s="21"/>
      <c r="D220" s="21"/>
      <c r="E220" s="21"/>
      <c r="I220" s="35"/>
      <c r="BZ220" s="35"/>
    </row>
    <row r="221" spans="1:127" s="8" customFormat="1">
      <c r="A221" s="21"/>
      <c r="B221" s="21"/>
      <c r="C221" s="21"/>
      <c r="D221" s="21"/>
      <c r="E221" s="21"/>
      <c r="I221" s="35"/>
      <c r="BZ221" s="35"/>
    </row>
    <row r="222" spans="1:127" s="8" customFormat="1">
      <c r="A222" s="21"/>
      <c r="B222" s="21"/>
      <c r="C222" s="21"/>
      <c r="D222" s="21"/>
      <c r="E222" s="21"/>
      <c r="I222" s="35"/>
      <c r="BZ222" s="35"/>
    </row>
    <row r="223" spans="1:127" s="8" customFormat="1">
      <c r="A223" s="21"/>
      <c r="B223" s="21"/>
      <c r="C223" s="21"/>
      <c r="D223" s="21"/>
      <c r="E223" s="21"/>
      <c r="I223" s="35"/>
      <c r="BZ223" s="35"/>
    </row>
    <row r="224" spans="1:127" s="8" customFormat="1">
      <c r="A224" s="21"/>
      <c r="B224" s="21"/>
      <c r="C224" s="21"/>
      <c r="D224" s="21"/>
      <c r="E224" s="21"/>
      <c r="I224" s="35"/>
      <c r="BZ224" s="35"/>
    </row>
    <row r="225" spans="1:78" s="8" customFormat="1">
      <c r="A225" s="21"/>
      <c r="B225" s="21"/>
      <c r="C225" s="21"/>
      <c r="D225" s="21"/>
      <c r="E225" s="21"/>
      <c r="I225" s="35"/>
      <c r="BZ225" s="35"/>
    </row>
    <row r="226" spans="1:78" s="8" customFormat="1">
      <c r="A226" s="21"/>
      <c r="B226" s="21"/>
      <c r="C226" s="21"/>
      <c r="D226" s="21"/>
      <c r="E226" s="21"/>
      <c r="I226" s="35"/>
      <c r="BZ226" s="35"/>
    </row>
    <row r="227" spans="1:78" s="8" customFormat="1">
      <c r="A227" s="21"/>
      <c r="B227" s="21"/>
      <c r="C227" s="21"/>
      <c r="D227" s="21"/>
      <c r="E227" s="21"/>
      <c r="I227" s="35"/>
      <c r="BZ227" s="35"/>
    </row>
    <row r="228" spans="1:78" s="8" customFormat="1">
      <c r="A228" s="21"/>
      <c r="B228" s="21"/>
      <c r="C228" s="21"/>
      <c r="D228" s="21"/>
      <c r="E228" s="21"/>
      <c r="I228" s="35"/>
      <c r="BZ228" s="35"/>
    </row>
    <row r="229" spans="1:78" s="8" customFormat="1">
      <c r="A229" s="21"/>
      <c r="B229" s="21"/>
      <c r="C229" s="21"/>
      <c r="D229" s="21"/>
      <c r="E229" s="21"/>
      <c r="I229" s="35"/>
      <c r="BZ229" s="35"/>
    </row>
    <row r="230" spans="1:78" s="8" customFormat="1">
      <c r="A230" s="21"/>
      <c r="B230" s="21"/>
      <c r="C230" s="21"/>
      <c r="D230" s="21"/>
      <c r="E230" s="21"/>
      <c r="I230" s="35"/>
      <c r="BZ230" s="35"/>
    </row>
    <row r="231" spans="1:78" s="8" customFormat="1">
      <c r="A231" s="21"/>
      <c r="B231" s="21"/>
      <c r="C231" s="21"/>
      <c r="D231" s="21"/>
      <c r="E231" s="21"/>
      <c r="I231" s="35"/>
      <c r="BZ231" s="35"/>
    </row>
    <row r="232" spans="1:78" s="8" customFormat="1">
      <c r="A232" s="21"/>
      <c r="B232" s="21"/>
      <c r="C232" s="21"/>
      <c r="D232" s="21"/>
      <c r="E232" s="21"/>
      <c r="I232" s="35"/>
      <c r="BZ232" s="35"/>
    </row>
    <row r="233" spans="1:78" s="8" customFormat="1">
      <c r="A233" s="21"/>
      <c r="B233" s="21"/>
      <c r="C233" s="21"/>
      <c r="D233" s="21"/>
      <c r="E233" s="21"/>
      <c r="I233" s="35"/>
      <c r="BZ233" s="35"/>
    </row>
    <row r="234" spans="1:78" s="8" customFormat="1">
      <c r="A234" s="21"/>
      <c r="B234" s="21"/>
      <c r="C234" s="21"/>
      <c r="D234" s="21"/>
      <c r="E234" s="21"/>
      <c r="I234" s="35"/>
      <c r="BZ234" s="35"/>
    </row>
    <row r="235" spans="1:78" s="8" customFormat="1">
      <c r="A235" s="21"/>
      <c r="B235" s="21"/>
      <c r="C235" s="21"/>
      <c r="D235" s="21"/>
      <c r="E235" s="21"/>
      <c r="I235" s="35"/>
      <c r="BZ235" s="35"/>
    </row>
    <row r="236" spans="1:78" s="8" customFormat="1">
      <c r="A236" s="21"/>
      <c r="B236" s="21"/>
      <c r="C236" s="21"/>
      <c r="D236" s="21"/>
      <c r="E236" s="21"/>
      <c r="I236" s="35"/>
      <c r="BZ236" s="35"/>
    </row>
    <row r="237" spans="1:78" s="8" customFormat="1">
      <c r="A237" s="21"/>
      <c r="B237" s="21"/>
      <c r="C237" s="21"/>
      <c r="D237" s="21"/>
      <c r="E237" s="21"/>
      <c r="I237" s="35"/>
      <c r="BZ237" s="35"/>
    </row>
    <row r="238" spans="1:78" s="8" customFormat="1">
      <c r="A238" s="21"/>
      <c r="B238" s="21"/>
      <c r="C238" s="21"/>
      <c r="D238" s="21"/>
      <c r="E238" s="21"/>
      <c r="I238" s="35"/>
      <c r="BZ238" s="35"/>
    </row>
    <row r="239" spans="1:78" s="8" customFormat="1">
      <c r="A239" s="21"/>
      <c r="B239" s="21"/>
      <c r="C239" s="21"/>
      <c r="D239" s="21"/>
      <c r="E239" s="21"/>
      <c r="I239" s="35"/>
      <c r="BZ239" s="35"/>
    </row>
    <row r="240" spans="1:78" s="8" customFormat="1">
      <c r="A240" s="21"/>
      <c r="B240" s="21"/>
      <c r="C240" s="21"/>
      <c r="D240" s="21"/>
      <c r="E240" s="21"/>
      <c r="I240" s="35"/>
      <c r="BZ240" s="35"/>
    </row>
    <row r="241" spans="1:78" s="8" customFormat="1">
      <c r="A241" s="21"/>
      <c r="B241" s="21"/>
      <c r="C241" s="21"/>
      <c r="D241" s="21"/>
      <c r="E241" s="21"/>
      <c r="I241" s="35"/>
      <c r="BZ241" s="35"/>
    </row>
    <row r="242" spans="1:78" s="8" customFormat="1">
      <c r="A242" s="21"/>
      <c r="B242" s="21"/>
      <c r="C242" s="21"/>
      <c r="D242" s="21"/>
      <c r="E242" s="21"/>
      <c r="I242" s="35"/>
      <c r="BZ242" s="35"/>
    </row>
    <row r="243" spans="1:78" s="8" customFormat="1">
      <c r="A243" s="21"/>
      <c r="B243" s="21"/>
      <c r="C243" s="21"/>
      <c r="D243" s="21"/>
      <c r="E243" s="21"/>
      <c r="I243" s="35"/>
      <c r="BZ243" s="35"/>
    </row>
    <row r="244" spans="1:78" s="8" customFormat="1">
      <c r="A244" s="21"/>
      <c r="B244" s="21"/>
      <c r="C244" s="21"/>
      <c r="D244" s="21"/>
      <c r="E244" s="21"/>
      <c r="I244" s="35"/>
      <c r="BZ244" s="35"/>
    </row>
    <row r="245" spans="1:78" s="8" customFormat="1">
      <c r="A245" s="21"/>
      <c r="B245" s="21"/>
      <c r="C245" s="21"/>
      <c r="D245" s="21"/>
      <c r="E245" s="21"/>
      <c r="I245" s="35"/>
      <c r="BZ245" s="35"/>
    </row>
    <row r="246" spans="1:78" s="8" customFormat="1">
      <c r="A246" s="21"/>
      <c r="B246" s="21"/>
      <c r="C246" s="21"/>
      <c r="D246" s="21"/>
      <c r="E246" s="21"/>
      <c r="I246" s="35"/>
      <c r="BZ246" s="35"/>
    </row>
    <row r="247" spans="1:78" s="8" customFormat="1">
      <c r="A247" s="21"/>
      <c r="B247" s="21"/>
      <c r="C247" s="21"/>
      <c r="D247" s="21"/>
      <c r="E247" s="21"/>
      <c r="I247" s="35"/>
      <c r="BZ247" s="35"/>
    </row>
    <row r="248" spans="1:78" s="8" customFormat="1">
      <c r="A248" s="21"/>
      <c r="B248" s="21"/>
      <c r="C248" s="21"/>
      <c r="D248" s="21"/>
      <c r="E248" s="21"/>
      <c r="I248" s="35"/>
      <c r="BZ248" s="35"/>
    </row>
    <row r="249" spans="1:78" s="8" customFormat="1">
      <c r="A249" s="21"/>
      <c r="B249" s="21"/>
      <c r="C249" s="21"/>
      <c r="D249" s="21"/>
      <c r="E249" s="21"/>
      <c r="I249" s="35"/>
      <c r="BZ249" s="35"/>
    </row>
    <row r="250" spans="1:78" s="8" customFormat="1">
      <c r="A250" s="21"/>
      <c r="B250" s="21"/>
      <c r="C250" s="21"/>
      <c r="D250" s="21"/>
      <c r="E250" s="21"/>
      <c r="I250" s="35"/>
      <c r="BZ250" s="35"/>
    </row>
    <row r="251" spans="1:78" s="8" customFormat="1">
      <c r="A251" s="21"/>
      <c r="B251" s="21"/>
      <c r="C251" s="21"/>
      <c r="D251" s="21"/>
      <c r="E251" s="21"/>
      <c r="I251" s="35"/>
      <c r="BZ251" s="35"/>
    </row>
    <row r="252" spans="1:78" s="8" customFormat="1">
      <c r="A252" s="21"/>
      <c r="B252" s="21"/>
      <c r="C252" s="21"/>
      <c r="D252" s="21"/>
      <c r="E252" s="21"/>
      <c r="I252" s="35"/>
      <c r="BZ252" s="35"/>
    </row>
    <row r="253" spans="1:78" s="8" customFormat="1">
      <c r="A253" s="21"/>
      <c r="B253" s="21"/>
      <c r="C253" s="21"/>
      <c r="D253" s="21"/>
      <c r="E253" s="21"/>
      <c r="I253" s="35"/>
      <c r="BZ253" s="35"/>
    </row>
    <row r="254" spans="1:78" s="8" customFormat="1">
      <c r="A254" s="21"/>
      <c r="B254" s="21"/>
      <c r="C254" s="21"/>
      <c r="D254" s="21"/>
      <c r="E254" s="21"/>
      <c r="I254" s="35"/>
      <c r="BZ254" s="35"/>
    </row>
    <row r="255" spans="1:78" s="8" customFormat="1">
      <c r="A255" s="21"/>
      <c r="B255" s="21"/>
      <c r="C255" s="21"/>
      <c r="D255" s="21"/>
      <c r="E255" s="21"/>
      <c r="I255" s="35"/>
      <c r="BZ255" s="35"/>
    </row>
    <row r="256" spans="1:78" s="8" customFormat="1">
      <c r="A256" s="21"/>
      <c r="B256" s="21"/>
      <c r="C256" s="21"/>
      <c r="D256" s="21"/>
      <c r="E256" s="21"/>
      <c r="I256" s="35"/>
      <c r="BZ256" s="35"/>
    </row>
    <row r="257" spans="1:78" s="8" customFormat="1">
      <c r="A257" s="21"/>
      <c r="B257" s="21"/>
      <c r="C257" s="21"/>
      <c r="D257" s="21"/>
      <c r="E257" s="21"/>
      <c r="I257" s="35"/>
      <c r="BZ257" s="35"/>
    </row>
    <row r="258" spans="1:78" s="8" customFormat="1">
      <c r="A258" s="21"/>
      <c r="B258" s="21"/>
      <c r="C258" s="21"/>
      <c r="D258" s="21"/>
      <c r="E258" s="21"/>
      <c r="I258" s="35"/>
      <c r="BZ258" s="35"/>
    </row>
    <row r="259" spans="1:78" s="8" customFormat="1">
      <c r="A259" s="21"/>
      <c r="B259" s="21"/>
      <c r="C259" s="21"/>
      <c r="D259" s="21"/>
      <c r="E259" s="21"/>
      <c r="I259" s="35"/>
      <c r="BZ259" s="35"/>
    </row>
    <row r="260" spans="1:78" s="8" customFormat="1">
      <c r="A260" s="21"/>
      <c r="B260" s="21"/>
      <c r="C260" s="21"/>
      <c r="D260" s="21"/>
      <c r="E260" s="21"/>
      <c r="I260" s="35"/>
      <c r="BZ260" s="35"/>
    </row>
    <row r="261" spans="1:78" s="8" customFormat="1">
      <c r="A261" s="21"/>
      <c r="B261" s="21"/>
      <c r="C261" s="21"/>
      <c r="D261" s="21"/>
      <c r="E261" s="21"/>
      <c r="I261" s="35"/>
      <c r="BZ261" s="35"/>
    </row>
    <row r="262" spans="1:78" s="8" customFormat="1">
      <c r="A262" s="21"/>
      <c r="B262" s="21"/>
      <c r="C262" s="21"/>
      <c r="D262" s="21"/>
      <c r="E262" s="21"/>
      <c r="I262" s="35"/>
      <c r="BZ262" s="35"/>
    </row>
    <row r="263" spans="1:78" s="8" customFormat="1">
      <c r="A263" s="21"/>
      <c r="B263" s="21"/>
      <c r="C263" s="21"/>
      <c r="D263" s="21"/>
      <c r="E263" s="21"/>
      <c r="I263" s="35"/>
      <c r="BZ263" s="35"/>
    </row>
    <row r="264" spans="1:78" s="8" customFormat="1">
      <c r="A264" s="21"/>
      <c r="B264" s="21"/>
      <c r="C264" s="21"/>
      <c r="D264" s="21"/>
      <c r="E264" s="21"/>
      <c r="I264" s="35"/>
      <c r="BZ264" s="35"/>
    </row>
    <row r="265" spans="1:78" s="8" customFormat="1">
      <c r="A265" s="21"/>
      <c r="B265" s="21"/>
      <c r="C265" s="21"/>
      <c r="D265" s="21"/>
      <c r="E265" s="21"/>
      <c r="I265" s="35"/>
      <c r="BZ265" s="35"/>
    </row>
    <row r="266" spans="1:78" s="8" customFormat="1">
      <c r="A266" s="21"/>
      <c r="B266" s="21"/>
      <c r="C266" s="21"/>
      <c r="D266" s="21"/>
      <c r="E266" s="21"/>
      <c r="I266" s="35"/>
      <c r="BZ266" s="35"/>
    </row>
    <row r="267" spans="1:78" s="8" customFormat="1">
      <c r="A267" s="21"/>
      <c r="B267" s="21"/>
      <c r="C267" s="21"/>
      <c r="D267" s="21"/>
      <c r="E267" s="21"/>
      <c r="I267" s="35"/>
      <c r="BZ267" s="35"/>
    </row>
    <row r="268" spans="1:78" s="8" customFormat="1">
      <c r="A268" s="21"/>
      <c r="B268" s="21"/>
      <c r="C268" s="21"/>
      <c r="D268" s="21"/>
      <c r="E268" s="21"/>
      <c r="I268" s="35"/>
      <c r="BZ268" s="35"/>
    </row>
    <row r="269" spans="1:78" s="8" customFormat="1">
      <c r="A269" s="21"/>
      <c r="B269" s="21"/>
      <c r="C269" s="21"/>
      <c r="D269" s="21"/>
      <c r="E269" s="21"/>
      <c r="I269" s="35"/>
      <c r="BZ269" s="35"/>
    </row>
    <row r="270" spans="1:78" s="8" customFormat="1">
      <c r="A270" s="21"/>
      <c r="B270" s="21"/>
      <c r="C270" s="21"/>
      <c r="D270" s="21"/>
      <c r="E270" s="21"/>
      <c r="I270" s="35"/>
      <c r="BZ270" s="35"/>
    </row>
    <row r="271" spans="1:78" s="8" customFormat="1">
      <c r="A271" s="21"/>
      <c r="B271" s="21"/>
      <c r="C271" s="21"/>
      <c r="D271" s="21"/>
      <c r="E271" s="21"/>
      <c r="I271" s="35"/>
      <c r="BZ271" s="35"/>
    </row>
    <row r="272" spans="1:78" s="8" customFormat="1">
      <c r="A272" s="21"/>
      <c r="B272" s="21"/>
      <c r="C272" s="21"/>
      <c r="D272" s="21"/>
      <c r="E272" s="21"/>
      <c r="I272" s="35"/>
      <c r="BZ272" s="35"/>
    </row>
    <row r="273" spans="1:78" s="8" customFormat="1">
      <c r="A273" s="21"/>
      <c r="B273" s="21"/>
      <c r="C273" s="21"/>
      <c r="D273" s="21"/>
      <c r="E273" s="21"/>
      <c r="I273" s="35"/>
      <c r="BZ273" s="35"/>
    </row>
    <row r="274" spans="1:78" s="8" customFormat="1">
      <c r="A274" s="21"/>
      <c r="B274" s="21"/>
      <c r="C274" s="21"/>
      <c r="D274" s="21"/>
      <c r="E274" s="21"/>
      <c r="I274" s="35"/>
      <c r="BZ274" s="35"/>
    </row>
    <row r="275" spans="1:78" s="8" customFormat="1">
      <c r="A275" s="21"/>
      <c r="B275" s="21"/>
      <c r="C275" s="21"/>
      <c r="D275" s="21"/>
      <c r="E275" s="21"/>
      <c r="I275" s="35"/>
      <c r="BZ275" s="35"/>
    </row>
    <row r="276" spans="1:78" s="8" customFormat="1">
      <c r="A276" s="21"/>
      <c r="B276" s="21"/>
      <c r="C276" s="21"/>
      <c r="D276" s="21"/>
      <c r="E276" s="21"/>
      <c r="I276" s="35"/>
      <c r="BZ276" s="35"/>
    </row>
    <row r="277" spans="1:78" s="8" customFormat="1">
      <c r="A277" s="21"/>
      <c r="B277" s="21"/>
      <c r="C277" s="21"/>
      <c r="D277" s="21"/>
      <c r="E277" s="21"/>
      <c r="I277" s="35"/>
      <c r="BZ277" s="35"/>
    </row>
    <row r="278" spans="1:78" s="8" customFormat="1">
      <c r="A278" s="21"/>
      <c r="B278" s="21"/>
      <c r="C278" s="21"/>
      <c r="D278" s="21"/>
      <c r="E278" s="21"/>
      <c r="I278" s="35"/>
      <c r="BZ278" s="35"/>
    </row>
    <row r="279" spans="1:78" s="8" customFormat="1">
      <c r="A279" s="21"/>
      <c r="B279" s="21"/>
      <c r="C279" s="21"/>
      <c r="D279" s="21"/>
      <c r="E279" s="21"/>
      <c r="I279" s="35"/>
      <c r="BZ279" s="35"/>
    </row>
    <row r="280" spans="1:78" s="8" customFormat="1">
      <c r="A280" s="21"/>
      <c r="B280" s="21"/>
      <c r="C280" s="21"/>
      <c r="D280" s="21"/>
      <c r="E280" s="21"/>
      <c r="I280" s="35"/>
      <c r="BZ280" s="35"/>
    </row>
    <row r="281" spans="1:78" s="8" customFormat="1">
      <c r="A281" s="21"/>
      <c r="B281" s="21"/>
      <c r="C281" s="21"/>
      <c r="D281" s="21"/>
      <c r="E281" s="21"/>
      <c r="I281" s="35"/>
      <c r="BZ281" s="35"/>
    </row>
    <row r="282" spans="1:78" s="8" customFormat="1">
      <c r="A282" s="21"/>
      <c r="B282" s="21"/>
      <c r="C282" s="21"/>
      <c r="D282" s="21"/>
      <c r="E282" s="21"/>
      <c r="I282" s="35"/>
      <c r="BZ282" s="35"/>
    </row>
    <row r="283" spans="1:78" s="8" customFormat="1">
      <c r="A283" s="21"/>
      <c r="B283" s="21"/>
      <c r="C283" s="21"/>
      <c r="D283" s="21"/>
      <c r="E283" s="21"/>
      <c r="I283" s="35"/>
      <c r="BZ283" s="35"/>
    </row>
    <row r="284" spans="1:78" s="8" customFormat="1">
      <c r="A284" s="21"/>
      <c r="B284" s="21"/>
      <c r="C284" s="21"/>
      <c r="D284" s="21"/>
      <c r="E284" s="21"/>
      <c r="I284" s="35"/>
      <c r="BZ284" s="35"/>
    </row>
    <row r="285" spans="1:78" s="8" customFormat="1">
      <c r="A285" s="21"/>
      <c r="B285" s="21"/>
      <c r="C285" s="21"/>
      <c r="D285" s="21"/>
      <c r="E285" s="21"/>
      <c r="I285" s="35"/>
      <c r="BZ285" s="35"/>
    </row>
    <row r="286" spans="1:78" s="8" customFormat="1">
      <c r="A286" s="21"/>
      <c r="B286" s="21"/>
      <c r="C286" s="21"/>
      <c r="D286" s="21"/>
      <c r="E286" s="21"/>
      <c r="I286" s="35"/>
      <c r="BZ286" s="35"/>
    </row>
    <row r="287" spans="1:78" s="8" customFormat="1">
      <c r="A287" s="21"/>
      <c r="B287" s="21"/>
      <c r="C287" s="21"/>
      <c r="D287" s="21"/>
      <c r="E287" s="21"/>
      <c r="I287" s="35"/>
      <c r="BZ287" s="35"/>
    </row>
    <row r="288" spans="1:78" s="8" customFormat="1">
      <c r="A288" s="21"/>
      <c r="B288" s="21"/>
      <c r="C288" s="21"/>
      <c r="D288" s="21"/>
      <c r="E288" s="21"/>
      <c r="I288" s="35"/>
      <c r="BZ288" s="35"/>
    </row>
    <row r="289" spans="1:78" s="8" customFormat="1">
      <c r="A289" s="21"/>
      <c r="B289" s="21"/>
      <c r="C289" s="21"/>
      <c r="D289" s="21"/>
      <c r="E289" s="21"/>
      <c r="I289" s="35"/>
      <c r="BZ289" s="35"/>
    </row>
    <row r="290" spans="1:78" s="8" customFormat="1">
      <c r="A290" s="21"/>
      <c r="B290" s="21"/>
      <c r="C290" s="21"/>
      <c r="D290" s="21"/>
      <c r="E290" s="21"/>
      <c r="I290" s="35"/>
      <c r="BZ290" s="35"/>
    </row>
    <row r="291" spans="1:78" s="8" customFormat="1">
      <c r="A291" s="21"/>
      <c r="B291" s="21"/>
      <c r="C291" s="21"/>
      <c r="D291" s="21"/>
      <c r="E291" s="21"/>
      <c r="I291" s="35"/>
      <c r="BZ291" s="35"/>
    </row>
    <row r="292" spans="1:78" s="8" customFormat="1">
      <c r="A292" s="21"/>
      <c r="B292" s="21"/>
      <c r="C292" s="21"/>
      <c r="D292" s="21"/>
      <c r="E292" s="21"/>
      <c r="I292" s="35"/>
      <c r="BZ292" s="35"/>
    </row>
    <row r="293" spans="1:78" s="8" customFormat="1">
      <c r="A293" s="21"/>
      <c r="B293" s="21"/>
      <c r="C293" s="21"/>
      <c r="D293" s="21"/>
      <c r="E293" s="21"/>
      <c r="I293" s="35"/>
      <c r="BZ293" s="35"/>
    </row>
    <row r="294" spans="1:78" s="8" customFormat="1">
      <c r="A294" s="21"/>
      <c r="B294" s="21"/>
      <c r="C294" s="21"/>
      <c r="D294" s="21"/>
      <c r="E294" s="21"/>
      <c r="I294" s="35"/>
      <c r="BZ294" s="35"/>
    </row>
    <row r="295" spans="1:78" s="8" customFormat="1">
      <c r="A295" s="21"/>
      <c r="B295" s="21"/>
      <c r="C295" s="21"/>
      <c r="D295" s="21"/>
      <c r="E295" s="21"/>
      <c r="I295" s="35"/>
      <c r="BZ295" s="35"/>
    </row>
    <row r="296" spans="1:78" s="8" customFormat="1">
      <c r="A296" s="21"/>
      <c r="B296" s="21"/>
      <c r="C296" s="21"/>
      <c r="D296" s="21"/>
      <c r="E296" s="21"/>
      <c r="I296" s="35"/>
      <c r="BZ296" s="35"/>
    </row>
    <row r="297" spans="1:78" s="8" customFormat="1">
      <c r="A297" s="21"/>
      <c r="B297" s="21"/>
      <c r="C297" s="21"/>
      <c r="D297" s="21"/>
      <c r="E297" s="21"/>
      <c r="I297" s="35"/>
      <c r="BZ297" s="35"/>
    </row>
    <row r="298" spans="1:78" s="8" customFormat="1">
      <c r="A298" s="21"/>
      <c r="B298" s="21"/>
      <c r="C298" s="21"/>
      <c r="D298" s="21"/>
      <c r="E298" s="21"/>
      <c r="I298" s="35"/>
      <c r="BZ298" s="35"/>
    </row>
    <row r="299" spans="1:78" s="8" customFormat="1">
      <c r="A299" s="21"/>
      <c r="B299" s="21"/>
      <c r="C299" s="21"/>
      <c r="D299" s="21"/>
      <c r="E299" s="21"/>
      <c r="I299" s="35"/>
      <c r="BZ299" s="35"/>
    </row>
    <row r="300" spans="1:78" s="8" customFormat="1">
      <c r="A300" s="21"/>
      <c r="B300" s="21"/>
      <c r="C300" s="21"/>
      <c r="D300" s="21"/>
      <c r="E300" s="21"/>
      <c r="I300" s="35"/>
      <c r="BZ300" s="35"/>
    </row>
    <row r="301" spans="1:78" s="8" customFormat="1">
      <c r="A301" s="21"/>
      <c r="B301" s="21"/>
      <c r="C301" s="21"/>
      <c r="D301" s="21"/>
      <c r="E301" s="21"/>
      <c r="I301" s="35"/>
      <c r="BZ301" s="35"/>
    </row>
    <row r="302" spans="1:78" s="8" customFormat="1">
      <c r="A302" s="21"/>
      <c r="B302" s="21"/>
      <c r="C302" s="21"/>
      <c r="D302" s="21"/>
      <c r="E302" s="21"/>
      <c r="I302" s="35"/>
      <c r="BZ302" s="35"/>
    </row>
    <row r="303" spans="1:78" s="8" customFormat="1">
      <c r="A303" s="21"/>
      <c r="B303" s="21"/>
      <c r="C303" s="21"/>
      <c r="D303" s="21"/>
      <c r="E303" s="21"/>
      <c r="I303" s="35"/>
      <c r="BZ303" s="35"/>
    </row>
    <row r="304" spans="1:78" s="8" customFormat="1">
      <c r="A304" s="21"/>
      <c r="B304" s="21"/>
      <c r="C304" s="21"/>
      <c r="D304" s="21"/>
      <c r="E304" s="21"/>
      <c r="I304" s="35"/>
      <c r="BZ304" s="35"/>
    </row>
    <row r="305" spans="1:78" s="8" customFormat="1">
      <c r="A305" s="21"/>
      <c r="B305" s="21"/>
      <c r="C305" s="21"/>
      <c r="D305" s="21"/>
      <c r="E305" s="21"/>
      <c r="I305" s="35"/>
      <c r="BZ305" s="35"/>
    </row>
    <row r="306" spans="1:78" s="8" customFormat="1">
      <c r="A306" s="21"/>
      <c r="B306" s="21"/>
      <c r="C306" s="21"/>
      <c r="D306" s="21"/>
      <c r="E306" s="21"/>
      <c r="I306" s="35"/>
      <c r="BZ306" s="35"/>
    </row>
    <row r="307" spans="1:78" s="8" customFormat="1">
      <c r="A307" s="21"/>
      <c r="B307" s="21"/>
      <c r="C307" s="21"/>
      <c r="D307" s="21"/>
      <c r="E307" s="21"/>
      <c r="I307" s="35"/>
      <c r="BZ307" s="35"/>
    </row>
    <row r="308" spans="1:78" s="8" customFormat="1">
      <c r="A308" s="21"/>
      <c r="B308" s="21"/>
      <c r="C308" s="21"/>
      <c r="D308" s="21"/>
      <c r="E308" s="21"/>
      <c r="I308" s="35"/>
      <c r="BZ308" s="35"/>
    </row>
    <row r="309" spans="1:78" s="8" customFormat="1">
      <c r="A309" s="21"/>
      <c r="B309" s="21"/>
      <c r="C309" s="21"/>
      <c r="D309" s="21"/>
      <c r="E309" s="21"/>
      <c r="I309" s="35"/>
      <c r="BZ309" s="35"/>
    </row>
    <row r="310" spans="1:78" s="8" customFormat="1">
      <c r="A310" s="21"/>
      <c r="B310" s="21"/>
      <c r="C310" s="21"/>
      <c r="D310" s="21"/>
      <c r="E310" s="21"/>
      <c r="I310" s="35"/>
      <c r="BZ310" s="35"/>
    </row>
    <row r="311" spans="1:78" s="8" customFormat="1">
      <c r="A311" s="21"/>
      <c r="B311" s="21"/>
      <c r="C311" s="21"/>
      <c r="D311" s="21"/>
      <c r="E311" s="21"/>
      <c r="I311" s="35"/>
      <c r="BZ311" s="35"/>
    </row>
    <row r="312" spans="1:78" s="8" customFormat="1">
      <c r="A312" s="21"/>
      <c r="B312" s="21"/>
      <c r="C312" s="21"/>
      <c r="D312" s="21"/>
      <c r="E312" s="21"/>
      <c r="I312" s="35"/>
      <c r="BZ312" s="35"/>
    </row>
    <row r="313" spans="1:78" s="8" customFormat="1">
      <c r="A313" s="21"/>
      <c r="B313" s="21"/>
      <c r="C313" s="21"/>
      <c r="D313" s="21"/>
      <c r="E313" s="21"/>
      <c r="I313" s="35"/>
      <c r="BZ313" s="35"/>
    </row>
    <row r="314" spans="1:78" s="8" customFormat="1">
      <c r="A314" s="21"/>
      <c r="B314" s="21"/>
      <c r="C314" s="21"/>
      <c r="D314" s="21"/>
      <c r="E314" s="21"/>
      <c r="I314" s="35"/>
      <c r="BZ314" s="35"/>
    </row>
    <row r="315" spans="1:78" s="8" customFormat="1">
      <c r="A315" s="21"/>
      <c r="B315" s="21"/>
      <c r="C315" s="21"/>
      <c r="D315" s="21"/>
      <c r="E315" s="21"/>
      <c r="I315" s="35"/>
      <c r="BZ315" s="35"/>
    </row>
    <row r="316" spans="1:78" s="8" customFormat="1">
      <c r="A316" s="21"/>
      <c r="B316" s="21"/>
      <c r="C316" s="21"/>
      <c r="D316" s="21"/>
      <c r="E316" s="21"/>
      <c r="I316" s="35"/>
      <c r="BZ316" s="35"/>
    </row>
    <row r="317" spans="1:78" s="8" customFormat="1">
      <c r="A317" s="21"/>
      <c r="B317" s="21"/>
      <c r="C317" s="21"/>
      <c r="D317" s="21"/>
      <c r="E317" s="21"/>
      <c r="I317" s="35"/>
      <c r="BZ317" s="35"/>
    </row>
    <row r="318" spans="1:78" s="8" customFormat="1">
      <c r="A318" s="21"/>
      <c r="B318" s="21"/>
      <c r="C318" s="21"/>
      <c r="D318" s="21"/>
      <c r="E318" s="21"/>
      <c r="I318" s="35"/>
      <c r="BZ318" s="35"/>
    </row>
    <row r="319" spans="1:78" s="8" customFormat="1">
      <c r="A319" s="21"/>
      <c r="B319" s="21"/>
      <c r="C319" s="21"/>
      <c r="D319" s="21"/>
      <c r="E319" s="21"/>
      <c r="I319" s="35"/>
      <c r="BZ319" s="35"/>
    </row>
    <row r="320" spans="1:78" s="8" customFormat="1">
      <c r="A320" s="21"/>
      <c r="B320" s="21"/>
      <c r="C320" s="21"/>
      <c r="D320" s="21"/>
      <c r="E320" s="21"/>
      <c r="I320" s="35"/>
      <c r="BZ320" s="35"/>
    </row>
    <row r="321" spans="1:78" s="8" customFormat="1">
      <c r="A321" s="21"/>
      <c r="B321" s="21"/>
      <c r="C321" s="21"/>
      <c r="D321" s="21"/>
      <c r="E321" s="21"/>
      <c r="I321" s="35"/>
      <c r="BZ321" s="35"/>
    </row>
    <row r="322" spans="1:78" s="8" customFormat="1">
      <c r="A322" s="21"/>
      <c r="B322" s="21"/>
      <c r="C322" s="21"/>
      <c r="D322" s="21"/>
      <c r="E322" s="21"/>
      <c r="I322" s="35"/>
      <c r="BZ322" s="35"/>
    </row>
    <row r="323" spans="1:78" s="8" customFormat="1">
      <c r="A323" s="21"/>
      <c r="B323" s="21"/>
      <c r="C323" s="21"/>
      <c r="D323" s="21"/>
      <c r="E323" s="21"/>
      <c r="I323" s="35"/>
      <c r="BZ323" s="35"/>
    </row>
    <row r="324" spans="1:78" s="8" customFormat="1">
      <c r="A324" s="21"/>
      <c r="B324" s="21"/>
      <c r="C324" s="21"/>
      <c r="D324" s="21"/>
      <c r="E324" s="21"/>
      <c r="I324" s="35"/>
      <c r="BZ324" s="35"/>
    </row>
    <row r="325" spans="1:78" s="8" customFormat="1">
      <c r="A325" s="21"/>
      <c r="B325" s="21"/>
      <c r="C325" s="21"/>
      <c r="D325" s="21"/>
      <c r="E325" s="21"/>
      <c r="I325" s="35"/>
      <c r="BZ325" s="35"/>
    </row>
    <row r="326" spans="1:78" s="8" customFormat="1">
      <c r="A326" s="21"/>
      <c r="B326" s="21"/>
      <c r="C326" s="21"/>
      <c r="D326" s="21"/>
      <c r="E326" s="21"/>
      <c r="I326" s="35"/>
      <c r="BZ326" s="35"/>
    </row>
    <row r="327" spans="1:78" s="8" customFormat="1">
      <c r="A327" s="21"/>
      <c r="B327" s="21"/>
      <c r="C327" s="21"/>
      <c r="D327" s="21"/>
      <c r="E327" s="21"/>
      <c r="I327" s="35"/>
      <c r="BZ327" s="35"/>
    </row>
    <row r="328" spans="1:78" s="8" customFormat="1">
      <c r="A328" s="21"/>
      <c r="B328" s="21"/>
      <c r="C328" s="21"/>
      <c r="D328" s="21"/>
      <c r="E328" s="21"/>
      <c r="I328" s="35"/>
      <c r="BZ328" s="35"/>
    </row>
    <row r="329" spans="1:78" s="8" customFormat="1">
      <c r="A329" s="21"/>
      <c r="B329" s="21"/>
      <c r="C329" s="21"/>
      <c r="D329" s="21"/>
      <c r="E329" s="21"/>
      <c r="I329" s="35"/>
      <c r="BZ329" s="35"/>
    </row>
    <row r="330" spans="1:78" s="8" customFormat="1">
      <c r="A330" s="21"/>
      <c r="B330" s="21"/>
      <c r="C330" s="21"/>
      <c r="D330" s="21"/>
      <c r="E330" s="21"/>
      <c r="I330" s="35"/>
      <c r="BZ330" s="35"/>
    </row>
    <row r="331" spans="1:78" s="8" customFormat="1">
      <c r="A331" s="21"/>
      <c r="B331" s="21"/>
      <c r="C331" s="21"/>
      <c r="D331" s="21"/>
      <c r="E331" s="21"/>
      <c r="I331" s="35"/>
      <c r="BZ331" s="35"/>
    </row>
    <row r="332" spans="1:78" s="8" customFormat="1">
      <c r="A332" s="21"/>
      <c r="B332" s="21"/>
      <c r="C332" s="21"/>
      <c r="D332" s="21"/>
      <c r="E332" s="21"/>
      <c r="I332" s="35"/>
      <c r="BZ332" s="35"/>
    </row>
    <row r="333" spans="1:78" s="8" customFormat="1">
      <c r="A333" s="21"/>
      <c r="B333" s="21"/>
      <c r="C333" s="21"/>
      <c r="D333" s="21"/>
      <c r="E333" s="21"/>
      <c r="I333" s="35"/>
      <c r="BZ333" s="35"/>
    </row>
    <row r="334" spans="1:78" s="8" customFormat="1">
      <c r="A334" s="21"/>
      <c r="B334" s="21"/>
      <c r="C334" s="21"/>
      <c r="D334" s="21"/>
      <c r="E334" s="21"/>
      <c r="I334" s="35"/>
      <c r="BZ334" s="35"/>
    </row>
    <row r="335" spans="1:78" s="8" customFormat="1">
      <c r="A335" s="21"/>
      <c r="B335" s="21"/>
      <c r="C335" s="21"/>
      <c r="D335" s="21"/>
      <c r="E335" s="21"/>
      <c r="I335" s="35"/>
      <c r="BZ335" s="35"/>
    </row>
    <row r="336" spans="1:78" s="8" customFormat="1">
      <c r="A336" s="21"/>
      <c r="B336" s="21"/>
      <c r="C336" s="21"/>
      <c r="D336" s="21"/>
      <c r="E336" s="21"/>
      <c r="I336" s="35"/>
      <c r="BZ336" s="35"/>
    </row>
    <row r="337" spans="1:78" s="8" customFormat="1">
      <c r="A337" s="21"/>
      <c r="B337" s="21"/>
      <c r="C337" s="21"/>
      <c r="D337" s="21"/>
      <c r="E337" s="21"/>
      <c r="I337" s="35"/>
      <c r="BZ337" s="35"/>
    </row>
    <row r="338" spans="1:78" s="8" customFormat="1">
      <c r="A338" s="21"/>
      <c r="B338" s="21"/>
      <c r="C338" s="21"/>
      <c r="D338" s="21"/>
      <c r="E338" s="21"/>
      <c r="I338" s="35"/>
      <c r="BZ338" s="35"/>
    </row>
    <row r="339" spans="1:78" s="8" customFormat="1">
      <c r="A339" s="21"/>
      <c r="B339" s="21"/>
      <c r="C339" s="21"/>
      <c r="D339" s="21"/>
      <c r="E339" s="21"/>
      <c r="I339" s="35"/>
      <c r="BZ339" s="35"/>
    </row>
    <row r="340" spans="1:78" s="8" customFormat="1">
      <c r="A340" s="21"/>
      <c r="B340" s="21"/>
      <c r="C340" s="21"/>
      <c r="D340" s="21"/>
      <c r="E340" s="21"/>
      <c r="I340" s="35"/>
      <c r="BZ340" s="35"/>
    </row>
    <row r="341" spans="1:78" s="8" customFormat="1">
      <c r="A341" s="21"/>
      <c r="B341" s="21"/>
      <c r="C341" s="21"/>
      <c r="D341" s="21"/>
      <c r="E341" s="21"/>
      <c r="I341" s="35"/>
      <c r="BZ341" s="35"/>
    </row>
    <row r="342" spans="1:78" s="8" customFormat="1">
      <c r="A342" s="21"/>
      <c r="B342" s="21"/>
      <c r="C342" s="21"/>
      <c r="D342" s="21"/>
      <c r="E342" s="21"/>
      <c r="I342" s="35"/>
      <c r="BZ342" s="35"/>
    </row>
    <row r="343" spans="1:78" s="8" customFormat="1">
      <c r="A343" s="21"/>
      <c r="B343" s="21"/>
      <c r="C343" s="21"/>
      <c r="D343" s="21"/>
      <c r="E343" s="21"/>
      <c r="I343" s="35"/>
      <c r="BZ343" s="35"/>
    </row>
    <row r="344" spans="1:78" s="8" customFormat="1">
      <c r="A344" s="21"/>
      <c r="B344" s="21"/>
      <c r="C344" s="21"/>
      <c r="D344" s="21"/>
      <c r="E344" s="21"/>
      <c r="I344" s="35"/>
      <c r="BZ344" s="35"/>
    </row>
    <row r="345" spans="1:78" s="8" customFormat="1">
      <c r="A345" s="21"/>
      <c r="B345" s="21"/>
      <c r="C345" s="21"/>
      <c r="D345" s="21"/>
      <c r="E345" s="21"/>
      <c r="I345" s="35"/>
      <c r="BZ345" s="35"/>
    </row>
    <row r="346" spans="1:78" s="8" customFormat="1">
      <c r="A346" s="21"/>
      <c r="B346" s="21"/>
      <c r="C346" s="21"/>
      <c r="D346" s="21"/>
      <c r="E346" s="21"/>
      <c r="I346" s="35"/>
      <c r="BZ346" s="35"/>
    </row>
    <row r="347" spans="1:78" s="8" customFormat="1">
      <c r="A347" s="21"/>
      <c r="B347" s="21"/>
      <c r="C347" s="21"/>
      <c r="D347" s="21"/>
      <c r="E347" s="21"/>
      <c r="I347" s="35"/>
      <c r="BZ347" s="35"/>
    </row>
    <row r="348" spans="1:78" s="8" customFormat="1">
      <c r="A348" s="21"/>
      <c r="B348" s="21"/>
      <c r="C348" s="21"/>
      <c r="D348" s="21"/>
      <c r="E348" s="21"/>
      <c r="I348" s="35"/>
      <c r="BZ348" s="35"/>
    </row>
    <row r="349" spans="1:78" s="8" customFormat="1">
      <c r="A349" s="21"/>
      <c r="B349" s="21"/>
      <c r="C349" s="21"/>
      <c r="D349" s="21"/>
      <c r="E349" s="21"/>
      <c r="I349" s="35"/>
      <c r="BZ349" s="35"/>
    </row>
    <row r="350" spans="1:78" s="8" customFormat="1">
      <c r="A350" s="21"/>
      <c r="B350" s="21"/>
      <c r="C350" s="21"/>
      <c r="D350" s="21"/>
      <c r="E350" s="21"/>
      <c r="I350" s="35"/>
      <c r="BZ350" s="35"/>
    </row>
    <row r="351" spans="1:78" s="8" customFormat="1">
      <c r="A351" s="21"/>
      <c r="B351" s="21"/>
      <c r="C351" s="21"/>
      <c r="D351" s="21"/>
      <c r="E351" s="21"/>
      <c r="I351" s="35"/>
      <c r="BZ351" s="35"/>
    </row>
    <row r="352" spans="1:78" s="8" customFormat="1">
      <c r="A352" s="21"/>
      <c r="B352" s="21"/>
      <c r="C352" s="21"/>
      <c r="D352" s="21"/>
      <c r="E352" s="21"/>
      <c r="I352" s="35"/>
      <c r="BZ352" s="35"/>
    </row>
    <row r="353" spans="1:78" s="8" customFormat="1">
      <c r="A353" s="21"/>
      <c r="B353" s="21"/>
      <c r="C353" s="21"/>
      <c r="D353" s="21"/>
      <c r="E353" s="21"/>
      <c r="I353" s="35"/>
      <c r="BZ353" s="35"/>
    </row>
    <row r="354" spans="1:78" s="8" customFormat="1">
      <c r="A354" s="21"/>
      <c r="B354" s="21"/>
      <c r="C354" s="21"/>
      <c r="D354" s="21"/>
      <c r="E354" s="21"/>
      <c r="I354" s="35"/>
      <c r="BZ354" s="35"/>
    </row>
    <row r="355" spans="1:78" s="8" customFormat="1">
      <c r="A355" s="21"/>
      <c r="B355" s="21"/>
      <c r="C355" s="21"/>
      <c r="D355" s="21"/>
      <c r="E355" s="21"/>
      <c r="I355" s="35"/>
      <c r="BZ355" s="35"/>
    </row>
    <row r="356" spans="1:78" s="8" customFormat="1">
      <c r="A356" s="21"/>
      <c r="B356" s="21"/>
      <c r="C356" s="21"/>
      <c r="D356" s="21"/>
      <c r="E356" s="21"/>
      <c r="I356" s="35"/>
      <c r="BZ356" s="35"/>
    </row>
    <row r="357" spans="1:78" s="8" customFormat="1">
      <c r="A357" s="21"/>
      <c r="B357" s="21"/>
      <c r="C357" s="21"/>
      <c r="D357" s="21"/>
      <c r="E357" s="21"/>
      <c r="I357" s="35"/>
      <c r="BZ357" s="35"/>
    </row>
    <row r="358" spans="1:78" s="8" customFormat="1">
      <c r="A358" s="21"/>
      <c r="B358" s="21"/>
      <c r="C358" s="21"/>
      <c r="D358" s="21"/>
      <c r="E358" s="21"/>
      <c r="I358" s="35"/>
      <c r="BZ358" s="35"/>
    </row>
    <row r="359" spans="1:78" s="8" customFormat="1">
      <c r="A359" s="21"/>
      <c r="B359" s="21"/>
      <c r="C359" s="21"/>
      <c r="D359" s="21"/>
      <c r="E359" s="21"/>
      <c r="I359" s="35"/>
      <c r="BZ359" s="35"/>
    </row>
    <row r="360" spans="1:78" s="8" customFormat="1">
      <c r="A360" s="21"/>
      <c r="B360" s="21"/>
      <c r="C360" s="21"/>
      <c r="D360" s="21"/>
      <c r="E360" s="21"/>
      <c r="I360" s="35"/>
      <c r="BZ360" s="35"/>
    </row>
    <row r="361" spans="1:78" s="8" customFormat="1">
      <c r="A361" s="21"/>
      <c r="B361" s="21"/>
      <c r="C361" s="21"/>
      <c r="D361" s="21"/>
      <c r="E361" s="21"/>
      <c r="I361" s="35"/>
      <c r="BZ361" s="35"/>
    </row>
    <row r="362" spans="1:78" s="8" customFormat="1">
      <c r="A362" s="21"/>
      <c r="B362" s="21"/>
      <c r="C362" s="21"/>
      <c r="D362" s="21"/>
      <c r="E362" s="21"/>
      <c r="I362" s="35"/>
      <c r="BZ362" s="35"/>
    </row>
    <row r="363" spans="1:78" s="8" customFormat="1">
      <c r="A363" s="21"/>
      <c r="B363" s="21"/>
      <c r="C363" s="21"/>
      <c r="D363" s="21"/>
      <c r="E363" s="21"/>
      <c r="I363" s="35"/>
      <c r="BZ363" s="35"/>
    </row>
    <row r="364" spans="1:78" s="8" customFormat="1">
      <c r="A364" s="21"/>
      <c r="B364" s="21"/>
      <c r="C364" s="21"/>
      <c r="D364" s="21"/>
      <c r="E364" s="21"/>
      <c r="I364" s="35"/>
      <c r="BZ364" s="35"/>
    </row>
    <row r="365" spans="1:78" s="8" customFormat="1">
      <c r="A365" s="21"/>
      <c r="B365" s="21"/>
      <c r="C365" s="21"/>
      <c r="D365" s="21"/>
      <c r="E365" s="21"/>
      <c r="I365" s="35"/>
      <c r="BZ365" s="35"/>
    </row>
    <row r="366" spans="1:78" s="8" customFormat="1">
      <c r="A366" s="21"/>
      <c r="B366" s="21"/>
      <c r="C366" s="21"/>
      <c r="D366" s="21"/>
      <c r="E366" s="21"/>
      <c r="I366" s="35"/>
      <c r="BZ366" s="35"/>
    </row>
    <row r="367" spans="1:78" s="8" customFormat="1">
      <c r="A367" s="21"/>
      <c r="B367" s="21"/>
      <c r="C367" s="21"/>
      <c r="D367" s="21"/>
      <c r="E367" s="21"/>
      <c r="I367" s="35"/>
      <c r="BZ367" s="35"/>
    </row>
    <row r="368" spans="1:78" s="8" customFormat="1">
      <c r="A368" s="21"/>
      <c r="B368" s="21"/>
      <c r="C368" s="21"/>
      <c r="D368" s="21"/>
      <c r="E368" s="21"/>
      <c r="I368" s="35"/>
      <c r="BZ368" s="35"/>
    </row>
    <row r="369" spans="1:78" s="8" customFormat="1">
      <c r="A369" s="21"/>
      <c r="B369" s="21"/>
      <c r="C369" s="21"/>
      <c r="D369" s="21"/>
      <c r="E369" s="21"/>
      <c r="I369" s="35"/>
      <c r="BZ369" s="35"/>
    </row>
    <row r="370" spans="1:78" s="8" customFormat="1">
      <c r="A370" s="21"/>
      <c r="B370" s="21"/>
      <c r="C370" s="21"/>
      <c r="D370" s="21"/>
      <c r="E370" s="21"/>
      <c r="I370" s="35"/>
      <c r="BZ370" s="35"/>
    </row>
    <row r="371" spans="1:78" s="8" customFormat="1">
      <c r="A371" s="21"/>
      <c r="B371" s="21"/>
      <c r="C371" s="21"/>
      <c r="D371" s="21"/>
      <c r="E371" s="21"/>
      <c r="I371" s="35"/>
      <c r="BZ371" s="35"/>
    </row>
    <row r="372" spans="1:78" s="8" customFormat="1">
      <c r="A372" s="21"/>
      <c r="B372" s="21"/>
      <c r="C372" s="21"/>
      <c r="D372" s="21"/>
      <c r="E372" s="21"/>
      <c r="I372" s="35"/>
      <c r="BZ372" s="35"/>
    </row>
    <row r="373" spans="1:78" s="8" customFormat="1">
      <c r="A373" s="21"/>
      <c r="B373" s="21"/>
      <c r="C373" s="21"/>
      <c r="D373" s="21"/>
      <c r="E373" s="21"/>
      <c r="I373" s="35"/>
      <c r="BZ373" s="35"/>
    </row>
    <row r="374" spans="1:78" s="8" customFormat="1">
      <c r="A374" s="21"/>
      <c r="B374" s="21"/>
      <c r="C374" s="21"/>
      <c r="D374" s="21"/>
      <c r="E374" s="21"/>
      <c r="I374" s="35"/>
      <c r="BZ374" s="35"/>
    </row>
    <row r="375" spans="1:78" s="8" customFormat="1">
      <c r="A375" s="21"/>
      <c r="B375" s="21"/>
      <c r="C375" s="21"/>
      <c r="D375" s="21"/>
      <c r="E375" s="21"/>
      <c r="I375" s="35"/>
      <c r="BZ375" s="35"/>
    </row>
    <row r="376" spans="1:78" s="8" customFormat="1">
      <c r="A376" s="21"/>
      <c r="B376" s="21"/>
      <c r="C376" s="21"/>
      <c r="D376" s="21"/>
      <c r="E376" s="21"/>
      <c r="I376" s="35"/>
      <c r="BZ376" s="35"/>
    </row>
    <row r="377" spans="1:78" s="8" customFormat="1">
      <c r="A377" s="21"/>
      <c r="B377" s="21"/>
      <c r="C377" s="21"/>
      <c r="D377" s="21"/>
      <c r="E377" s="21"/>
      <c r="I377" s="35"/>
      <c r="BZ377" s="35"/>
    </row>
    <row r="378" spans="1:78" s="8" customFormat="1">
      <c r="A378" s="21"/>
      <c r="B378" s="21"/>
      <c r="C378" s="21"/>
      <c r="D378" s="21"/>
      <c r="E378" s="21"/>
      <c r="I378" s="35"/>
      <c r="BZ378" s="35"/>
    </row>
    <row r="379" spans="1:78" s="8" customFormat="1">
      <c r="A379" s="21"/>
      <c r="B379" s="21"/>
      <c r="C379" s="21"/>
      <c r="D379" s="21"/>
      <c r="E379" s="21"/>
      <c r="I379" s="35"/>
      <c r="BZ379" s="35"/>
    </row>
    <row r="380" spans="1:78" s="8" customFormat="1">
      <c r="A380" s="21"/>
      <c r="B380" s="21"/>
      <c r="C380" s="21"/>
      <c r="D380" s="21"/>
      <c r="E380" s="21"/>
      <c r="I380" s="35"/>
      <c r="BZ380" s="35"/>
    </row>
    <row r="381" spans="1:78" s="8" customFormat="1">
      <c r="A381" s="21"/>
      <c r="B381" s="21"/>
      <c r="C381" s="21"/>
      <c r="D381" s="21"/>
      <c r="E381" s="21"/>
      <c r="I381" s="35"/>
      <c r="BZ381" s="35"/>
    </row>
    <row r="382" spans="1:78" s="8" customFormat="1">
      <c r="A382" s="21"/>
      <c r="B382" s="21"/>
      <c r="C382" s="21"/>
      <c r="D382" s="21"/>
      <c r="E382" s="21"/>
      <c r="I382" s="35"/>
      <c r="BZ382" s="35"/>
    </row>
    <row r="383" spans="1:78" s="8" customFormat="1">
      <c r="A383" s="21"/>
      <c r="B383" s="21"/>
      <c r="C383" s="21"/>
      <c r="D383" s="21"/>
      <c r="E383" s="21"/>
      <c r="I383" s="35"/>
      <c r="BZ383" s="35"/>
    </row>
    <row r="384" spans="1:78" s="8" customFormat="1">
      <c r="A384" s="21"/>
      <c r="B384" s="21"/>
      <c r="C384" s="21"/>
      <c r="D384" s="21"/>
      <c r="E384" s="21"/>
      <c r="I384" s="35"/>
      <c r="BZ384" s="35"/>
    </row>
    <row r="385" spans="1:78" s="8" customFormat="1">
      <c r="A385" s="21"/>
      <c r="B385" s="21"/>
      <c r="C385" s="21"/>
      <c r="D385" s="21"/>
      <c r="E385" s="21"/>
      <c r="I385" s="35"/>
      <c r="BZ385" s="35"/>
    </row>
    <row r="386" spans="1:78" s="8" customFormat="1">
      <c r="A386" s="21"/>
      <c r="B386" s="21"/>
      <c r="C386" s="21"/>
      <c r="D386" s="21"/>
      <c r="E386" s="21"/>
      <c r="I386" s="35"/>
      <c r="BZ386" s="35"/>
    </row>
    <row r="387" spans="1:78" s="8" customFormat="1">
      <c r="A387" s="21"/>
      <c r="B387" s="21"/>
      <c r="C387" s="21"/>
      <c r="D387" s="21"/>
      <c r="E387" s="21"/>
      <c r="I387" s="35"/>
      <c r="BZ387" s="35"/>
    </row>
    <row r="388" spans="1:78" s="8" customFormat="1">
      <c r="A388" s="21"/>
      <c r="B388" s="21"/>
      <c r="C388" s="21"/>
      <c r="D388" s="21"/>
      <c r="E388" s="21"/>
      <c r="I388" s="35"/>
      <c r="BZ388" s="35"/>
    </row>
    <row r="389" spans="1:78" s="8" customFormat="1">
      <c r="A389" s="21"/>
      <c r="B389" s="21"/>
      <c r="C389" s="21"/>
      <c r="D389" s="21"/>
      <c r="E389" s="21"/>
      <c r="I389" s="35"/>
      <c r="BZ389" s="35"/>
    </row>
    <row r="439" spans="1:78" s="8" customFormat="1">
      <c r="A439" s="21"/>
      <c r="B439" s="21"/>
      <c r="D439" s="21"/>
      <c r="E439" s="21"/>
      <c r="G439" s="21"/>
      <c r="I439" s="35"/>
      <c r="BZ439" s="35"/>
    </row>
    <row r="440" spans="1:78" s="8" customFormat="1">
      <c r="A440" s="21"/>
      <c r="B440" s="21"/>
      <c r="D440" s="21"/>
      <c r="E440" s="21"/>
      <c r="G440" s="21"/>
      <c r="I440" s="35"/>
      <c r="BZ440" s="35"/>
    </row>
    <row r="441" spans="1:78" s="8" customFormat="1">
      <c r="A441" s="21"/>
      <c r="B441" s="21"/>
      <c r="D441" s="21"/>
      <c r="E441" s="21"/>
      <c r="G441" s="21"/>
      <c r="I441" s="35"/>
      <c r="BZ441" s="35"/>
    </row>
    <row r="442" spans="1:78" s="8" customFormat="1">
      <c r="A442" s="21"/>
      <c r="B442" s="21"/>
      <c r="C442" s="21"/>
      <c r="D442" s="21"/>
      <c r="E442" s="21"/>
      <c r="I442" s="35"/>
      <c r="BZ442" s="35"/>
    </row>
    <row r="443" spans="1:78" s="8" customFormat="1">
      <c r="A443" s="21"/>
      <c r="B443" s="21"/>
      <c r="C443" s="21"/>
      <c r="D443" s="21"/>
      <c r="E443" s="21"/>
      <c r="I443" s="35"/>
      <c r="BZ443" s="35"/>
    </row>
    <row r="444" spans="1:78" s="8" customFormat="1">
      <c r="A444" s="21"/>
      <c r="B444" s="21"/>
      <c r="C444" s="21"/>
      <c r="D444" s="21"/>
      <c r="E444" s="21"/>
      <c r="I444" s="35"/>
      <c r="BZ444" s="35"/>
    </row>
    <row r="445" spans="1:78" s="8" customFormat="1">
      <c r="A445" s="21"/>
      <c r="B445" s="21"/>
      <c r="C445" s="21"/>
      <c r="D445" s="21"/>
      <c r="E445" s="21"/>
      <c r="I445" s="35"/>
      <c r="BZ445" s="35"/>
    </row>
    <row r="446" spans="1:78" s="8" customFormat="1">
      <c r="A446" s="21"/>
      <c r="B446" s="21"/>
      <c r="C446" s="21"/>
      <c r="D446" s="21"/>
      <c r="E446" s="21"/>
      <c r="I446" s="35"/>
      <c r="BZ446" s="35"/>
    </row>
    <row r="447" spans="1:78" s="8" customFormat="1">
      <c r="A447" s="21"/>
      <c r="B447" s="21"/>
      <c r="C447" s="21"/>
      <c r="D447" s="21"/>
      <c r="E447" s="21"/>
      <c r="I447" s="35"/>
      <c r="BZ447" s="35"/>
    </row>
    <row r="448" spans="1:78" s="8" customFormat="1">
      <c r="A448" s="21"/>
      <c r="B448" s="21"/>
      <c r="C448" s="21"/>
      <c r="D448" s="21"/>
      <c r="E448" s="21"/>
      <c r="I448" s="35"/>
      <c r="BZ448" s="35"/>
    </row>
    <row r="449" spans="1:78" s="8" customFormat="1">
      <c r="A449" s="21"/>
      <c r="B449" s="21"/>
      <c r="C449" s="21"/>
      <c r="D449" s="21"/>
      <c r="E449" s="21"/>
      <c r="I449" s="35"/>
      <c r="BZ449" s="35"/>
    </row>
    <row r="450" spans="1:78" s="8" customFormat="1">
      <c r="A450" s="21"/>
      <c r="B450" s="21"/>
      <c r="C450" s="21"/>
      <c r="D450" s="21"/>
      <c r="E450" s="21"/>
      <c r="I450" s="35"/>
      <c r="BZ450" s="35"/>
    </row>
    <row r="451" spans="1:78" s="8" customFormat="1">
      <c r="A451" s="21"/>
      <c r="B451" s="21"/>
      <c r="C451" s="21"/>
      <c r="D451" s="21"/>
      <c r="E451" s="21"/>
      <c r="I451" s="35"/>
      <c r="BZ451" s="35"/>
    </row>
    <row r="452" spans="1:78" s="8" customFormat="1">
      <c r="A452" s="21"/>
      <c r="B452" s="21"/>
      <c r="C452" s="21"/>
      <c r="D452" s="21"/>
      <c r="E452" s="21"/>
      <c r="I452" s="35"/>
      <c r="BZ452" s="35"/>
    </row>
    <row r="453" spans="1:78" s="8" customFormat="1">
      <c r="A453" s="21"/>
      <c r="B453" s="21"/>
      <c r="C453" s="21"/>
      <c r="D453" s="21"/>
      <c r="E453" s="21"/>
      <c r="I453" s="35"/>
      <c r="BZ453" s="35"/>
    </row>
    <row r="454" spans="1:78" s="8" customFormat="1">
      <c r="A454" s="21"/>
      <c r="B454" s="21"/>
      <c r="C454" s="21"/>
      <c r="D454" s="21"/>
      <c r="E454" s="21"/>
      <c r="I454" s="35"/>
      <c r="BZ454" s="35"/>
    </row>
    <row r="455" spans="1:78" s="8" customFormat="1">
      <c r="A455" s="21"/>
      <c r="B455" s="21"/>
      <c r="C455" s="21"/>
      <c r="D455" s="21"/>
      <c r="E455" s="21"/>
      <c r="I455" s="35"/>
      <c r="BZ455" s="35"/>
    </row>
    <row r="456" spans="1:78" s="8" customFormat="1">
      <c r="A456" s="21"/>
      <c r="B456" s="21"/>
      <c r="C456" s="21"/>
      <c r="D456" s="21"/>
      <c r="E456" s="21"/>
      <c r="I456" s="35"/>
      <c r="BZ456" s="35"/>
    </row>
    <row r="457" spans="1:78" s="8" customFormat="1">
      <c r="A457" s="21"/>
      <c r="B457" s="21"/>
      <c r="C457" s="21"/>
      <c r="D457" s="21"/>
      <c r="E457" s="21"/>
      <c r="I457" s="35"/>
      <c r="BZ457" s="35"/>
    </row>
    <row r="458" spans="1:78" s="8" customFormat="1">
      <c r="A458" s="21"/>
      <c r="B458" s="21"/>
      <c r="C458" s="21"/>
      <c r="D458" s="21"/>
      <c r="E458" s="21"/>
      <c r="I458" s="35"/>
      <c r="BZ458" s="35"/>
    </row>
    <row r="459" spans="1:78" s="8" customFormat="1">
      <c r="A459" s="21"/>
      <c r="B459" s="21"/>
      <c r="C459" s="21"/>
      <c r="D459" s="21"/>
      <c r="E459" s="21"/>
      <c r="I459" s="35"/>
      <c r="BZ459" s="35"/>
    </row>
    <row r="460" spans="1:78" s="8" customFormat="1">
      <c r="A460" s="21"/>
      <c r="B460" s="21"/>
      <c r="C460" s="21"/>
      <c r="D460" s="21"/>
      <c r="E460" s="21"/>
      <c r="I460" s="35"/>
      <c r="BZ460" s="35"/>
    </row>
    <row r="461" spans="1:78" s="8" customFormat="1">
      <c r="A461" s="21"/>
      <c r="B461" s="21"/>
      <c r="C461" s="21"/>
      <c r="D461" s="21"/>
      <c r="E461" s="21"/>
      <c r="I461" s="35"/>
      <c r="BZ461" s="35"/>
    </row>
    <row r="462" spans="1:78" s="8" customFormat="1">
      <c r="A462" s="21"/>
      <c r="B462" s="21"/>
      <c r="C462" s="21"/>
      <c r="D462" s="21"/>
      <c r="E462" s="21"/>
      <c r="I462" s="35"/>
      <c r="BZ462" s="35"/>
    </row>
    <row r="463" spans="1:78" s="8" customFormat="1">
      <c r="A463" s="21"/>
      <c r="B463" s="21"/>
      <c r="C463" s="21"/>
      <c r="D463" s="21"/>
      <c r="E463" s="21"/>
      <c r="I463" s="35"/>
      <c r="BZ463" s="35"/>
    </row>
    <row r="464" spans="1:78" s="8" customFormat="1">
      <c r="A464" s="21"/>
      <c r="B464" s="21"/>
      <c r="C464" s="21"/>
      <c r="D464" s="21"/>
      <c r="E464" s="21"/>
      <c r="I464" s="35"/>
      <c r="BZ464" s="35"/>
    </row>
    <row r="465" spans="1:78" s="8" customFormat="1">
      <c r="A465" s="21"/>
      <c r="B465" s="21"/>
      <c r="C465" s="21"/>
      <c r="D465" s="21"/>
      <c r="E465" s="21"/>
      <c r="I465" s="35"/>
      <c r="BZ465" s="35"/>
    </row>
    <row r="466" spans="1:78" s="8" customFormat="1">
      <c r="A466" s="21"/>
      <c r="B466" s="21"/>
      <c r="C466" s="21"/>
      <c r="D466" s="21"/>
      <c r="E466" s="21"/>
      <c r="I466" s="35"/>
      <c r="BZ466" s="35"/>
    </row>
    <row r="467" spans="1:78" s="8" customFormat="1">
      <c r="A467" s="21"/>
      <c r="B467" s="21"/>
      <c r="C467" s="21"/>
      <c r="D467" s="21"/>
      <c r="E467" s="21"/>
      <c r="I467" s="35"/>
      <c r="BZ467" s="35"/>
    </row>
    <row r="468" spans="1:78" s="8" customFormat="1">
      <c r="A468" s="21"/>
      <c r="B468" s="21"/>
      <c r="C468" s="21"/>
      <c r="D468" s="21"/>
      <c r="E468" s="21"/>
      <c r="I468" s="35"/>
      <c r="BZ468" s="35"/>
    </row>
    <row r="469" spans="1:78" s="8" customFormat="1">
      <c r="A469" s="21"/>
      <c r="B469" s="21"/>
      <c r="C469" s="21"/>
      <c r="D469" s="21"/>
      <c r="E469" s="21"/>
      <c r="I469" s="35"/>
      <c r="BZ469" s="35"/>
    </row>
    <row r="470" spans="1:78" s="8" customFormat="1">
      <c r="A470" s="21"/>
      <c r="B470" s="21"/>
      <c r="C470" s="21"/>
      <c r="D470" s="21"/>
      <c r="E470" s="21"/>
      <c r="I470" s="35"/>
      <c r="BZ470" s="35"/>
    </row>
    <row r="471" spans="1:78" s="8" customFormat="1">
      <c r="A471" s="21"/>
      <c r="B471" s="21"/>
      <c r="C471" s="21"/>
      <c r="D471" s="21"/>
      <c r="E471" s="21"/>
      <c r="I471" s="35"/>
      <c r="BZ471" s="35"/>
    </row>
    <row r="472" spans="1:78" s="8" customFormat="1">
      <c r="A472" s="21"/>
      <c r="B472" s="21"/>
      <c r="C472" s="21"/>
      <c r="D472" s="21"/>
      <c r="E472" s="21"/>
      <c r="I472" s="35"/>
      <c r="BZ472" s="35"/>
    </row>
    <row r="473" spans="1:78" s="8" customFormat="1">
      <c r="A473" s="21"/>
      <c r="B473" s="21"/>
      <c r="C473" s="21"/>
      <c r="D473" s="21"/>
      <c r="E473" s="21"/>
      <c r="I473" s="35"/>
      <c r="BZ473" s="35"/>
    </row>
    <row r="474" spans="1:78" s="8" customFormat="1">
      <c r="A474" s="21"/>
      <c r="B474" s="21"/>
      <c r="C474" s="21"/>
      <c r="D474" s="21"/>
      <c r="E474" s="21"/>
      <c r="I474" s="35"/>
      <c r="BZ474" s="35"/>
    </row>
    <row r="475" spans="1:78" s="8" customFormat="1">
      <c r="A475" s="21"/>
      <c r="B475" s="21"/>
      <c r="C475" s="21"/>
      <c r="D475" s="21"/>
      <c r="E475" s="21"/>
      <c r="I475" s="35"/>
      <c r="BZ475" s="35"/>
    </row>
    <row r="476" spans="1:78" s="8" customFormat="1">
      <c r="A476" s="21"/>
      <c r="B476" s="21"/>
      <c r="C476" s="21"/>
      <c r="D476" s="21"/>
      <c r="E476" s="21"/>
      <c r="I476" s="35"/>
      <c r="BZ476" s="35"/>
    </row>
    <row r="477" spans="1:78" s="8" customFormat="1">
      <c r="A477" s="21"/>
      <c r="B477" s="21"/>
      <c r="C477" s="21"/>
      <c r="D477" s="21"/>
      <c r="E477" s="21"/>
      <c r="I477" s="35"/>
      <c r="BZ477" s="35"/>
    </row>
    <row r="478" spans="1:78" s="8" customFormat="1">
      <c r="A478" s="21"/>
      <c r="B478" s="21"/>
      <c r="C478" s="21"/>
      <c r="D478" s="21"/>
      <c r="E478" s="21"/>
      <c r="I478" s="35"/>
      <c r="BZ478" s="35"/>
    </row>
    <row r="479" spans="1:78" s="8" customFormat="1">
      <c r="A479" s="21"/>
      <c r="B479" s="21"/>
      <c r="C479" s="21"/>
      <c r="D479" s="21"/>
      <c r="E479" s="21"/>
      <c r="I479" s="35"/>
      <c r="BZ479" s="35"/>
    </row>
    <row r="480" spans="1:78" s="8" customFormat="1">
      <c r="A480" s="21"/>
      <c r="B480" s="21"/>
      <c r="C480" s="21"/>
      <c r="D480" s="21"/>
      <c r="E480" s="21"/>
      <c r="I480" s="35"/>
      <c r="BZ480" s="35"/>
    </row>
    <row r="481" spans="1:78" s="8" customFormat="1">
      <c r="A481" s="21"/>
      <c r="B481" s="21"/>
      <c r="C481" s="21"/>
      <c r="D481" s="21"/>
      <c r="E481" s="21"/>
      <c r="I481" s="35"/>
      <c r="BZ481" s="35"/>
    </row>
    <row r="482" spans="1:78" s="8" customFormat="1">
      <c r="A482" s="21"/>
      <c r="B482" s="21"/>
      <c r="C482" s="21"/>
      <c r="D482" s="21"/>
      <c r="E482" s="21"/>
      <c r="I482" s="35"/>
      <c r="BZ482" s="35"/>
    </row>
    <row r="483" spans="1:78" s="8" customFormat="1">
      <c r="A483" s="21"/>
      <c r="B483" s="21"/>
      <c r="C483" s="21"/>
      <c r="D483" s="21"/>
      <c r="E483" s="21"/>
      <c r="I483" s="35"/>
      <c r="BZ483" s="35"/>
    </row>
    <row r="484" spans="1:78" s="8" customFormat="1">
      <c r="A484" s="21"/>
      <c r="B484" s="21"/>
      <c r="C484" s="21"/>
      <c r="D484" s="21"/>
      <c r="E484" s="21"/>
      <c r="I484" s="35"/>
      <c r="BZ484" s="35"/>
    </row>
    <row r="485" spans="1:78" s="8" customFormat="1">
      <c r="A485" s="21"/>
      <c r="B485" s="21"/>
      <c r="C485" s="21"/>
      <c r="D485" s="21"/>
      <c r="E485" s="21"/>
      <c r="I485" s="35"/>
      <c r="BZ485" s="35"/>
    </row>
    <row r="486" spans="1:78" s="8" customFormat="1">
      <c r="A486" s="21"/>
      <c r="B486" s="21"/>
      <c r="C486" s="21"/>
      <c r="D486" s="21"/>
      <c r="E486" s="21"/>
      <c r="I486" s="35"/>
      <c r="BZ486" s="35"/>
    </row>
    <row r="487" spans="1:78" s="8" customFormat="1">
      <c r="A487" s="21"/>
      <c r="B487" s="21"/>
      <c r="C487" s="21"/>
      <c r="D487" s="21"/>
      <c r="E487" s="21"/>
      <c r="I487" s="35"/>
      <c r="BZ487" s="35"/>
    </row>
    <row r="488" spans="1:78" s="8" customFormat="1">
      <c r="A488" s="21"/>
      <c r="B488" s="21"/>
      <c r="C488" s="21"/>
      <c r="D488" s="21"/>
      <c r="E488" s="21"/>
      <c r="I488" s="35"/>
      <c r="BZ488" s="35"/>
    </row>
    <row r="489" spans="1:78" s="8" customFormat="1">
      <c r="A489" s="21"/>
      <c r="B489" s="21"/>
      <c r="C489" s="21"/>
      <c r="D489" s="21"/>
      <c r="E489" s="21"/>
      <c r="I489" s="35"/>
      <c r="BZ489" s="35"/>
    </row>
    <row r="490" spans="1:78" s="8" customFormat="1">
      <c r="A490" s="21"/>
      <c r="B490" s="21"/>
      <c r="C490" s="21"/>
      <c r="D490" s="21"/>
      <c r="E490" s="21"/>
      <c r="I490" s="35"/>
      <c r="BZ490" s="35"/>
    </row>
    <row r="491" spans="1:78" s="8" customFormat="1">
      <c r="A491" s="21"/>
      <c r="B491" s="21"/>
      <c r="C491" s="21"/>
      <c r="D491" s="21"/>
      <c r="E491" s="21"/>
      <c r="I491" s="35"/>
      <c r="BZ491" s="35"/>
    </row>
    <row r="492" spans="1:78" s="8" customFormat="1">
      <c r="A492" s="21"/>
      <c r="B492" s="21"/>
      <c r="C492" s="21"/>
      <c r="D492" s="21"/>
      <c r="E492" s="21"/>
      <c r="I492" s="35"/>
      <c r="BZ492" s="35"/>
    </row>
    <row r="493" spans="1:78" s="8" customFormat="1">
      <c r="A493" s="21"/>
      <c r="B493" s="21"/>
      <c r="C493" s="21"/>
      <c r="D493" s="21"/>
      <c r="E493" s="21"/>
      <c r="I493" s="35"/>
      <c r="BZ493" s="35"/>
    </row>
    <row r="494" spans="1:78" s="8" customFormat="1">
      <c r="A494" s="21"/>
      <c r="B494" s="21"/>
      <c r="C494" s="21"/>
      <c r="D494" s="21"/>
      <c r="E494" s="21"/>
      <c r="I494" s="35"/>
      <c r="BZ494" s="35"/>
    </row>
    <row r="495" spans="1:78" s="8" customFormat="1">
      <c r="A495" s="21"/>
      <c r="B495" s="21"/>
      <c r="C495" s="21"/>
      <c r="D495" s="21"/>
      <c r="E495" s="21"/>
      <c r="I495" s="35"/>
      <c r="BZ495" s="35"/>
    </row>
    <row r="496" spans="1:78" s="8" customFormat="1">
      <c r="A496" s="21"/>
      <c r="B496" s="21"/>
      <c r="C496" s="21"/>
      <c r="D496" s="21"/>
      <c r="E496" s="21"/>
      <c r="I496" s="35"/>
      <c r="BZ496" s="35"/>
    </row>
    <row r="497" spans="1:78" s="8" customFormat="1">
      <c r="A497" s="21"/>
      <c r="B497" s="21"/>
      <c r="C497" s="21"/>
      <c r="D497" s="21"/>
      <c r="E497" s="21"/>
      <c r="I497" s="35"/>
      <c r="BZ497" s="35"/>
    </row>
    <row r="498" spans="1:78" s="8" customFormat="1">
      <c r="A498" s="21"/>
      <c r="B498" s="21"/>
      <c r="C498" s="21"/>
      <c r="D498" s="21"/>
      <c r="E498" s="21"/>
      <c r="I498" s="35"/>
      <c r="BZ498" s="35"/>
    </row>
    <row r="499" spans="1:78" s="8" customFormat="1">
      <c r="A499" s="21"/>
      <c r="B499" s="21"/>
      <c r="C499" s="21"/>
      <c r="D499" s="21"/>
      <c r="E499" s="21"/>
      <c r="I499" s="35"/>
      <c r="BZ499" s="35"/>
    </row>
    <row r="500" spans="1:78" s="8" customFormat="1">
      <c r="A500" s="21"/>
      <c r="B500" s="21"/>
      <c r="C500" s="21"/>
      <c r="D500" s="21"/>
      <c r="E500" s="21"/>
      <c r="I500" s="35"/>
      <c r="BZ500" s="35"/>
    </row>
    <row r="501" spans="1:78" s="8" customFormat="1">
      <c r="A501" s="21"/>
      <c r="B501" s="21"/>
      <c r="C501" s="21"/>
      <c r="D501" s="21"/>
      <c r="E501" s="21"/>
      <c r="I501" s="35"/>
      <c r="BZ501" s="35"/>
    </row>
    <row r="502" spans="1:78" s="8" customFormat="1">
      <c r="A502" s="21"/>
      <c r="B502" s="21"/>
      <c r="C502" s="21"/>
      <c r="D502" s="21"/>
      <c r="E502" s="21"/>
      <c r="I502" s="35"/>
      <c r="BZ502" s="35"/>
    </row>
    <row r="503" spans="1:78" s="8" customFormat="1">
      <c r="A503" s="21"/>
      <c r="B503" s="21"/>
      <c r="C503" s="21"/>
      <c r="D503" s="21"/>
      <c r="E503" s="21"/>
      <c r="I503" s="35"/>
      <c r="BZ503" s="35"/>
    </row>
    <row r="504" spans="1:78" s="8" customFormat="1">
      <c r="A504" s="21"/>
      <c r="B504" s="21"/>
      <c r="C504" s="21"/>
      <c r="D504" s="21"/>
      <c r="E504" s="21"/>
      <c r="I504" s="35"/>
      <c r="BZ504" s="35"/>
    </row>
    <row r="505" spans="1:78" s="8" customFormat="1">
      <c r="A505" s="21"/>
      <c r="B505" s="21"/>
      <c r="C505" s="21"/>
      <c r="D505" s="21"/>
      <c r="E505" s="21"/>
      <c r="I505" s="35"/>
      <c r="BZ505" s="35"/>
    </row>
    <row r="506" spans="1:78" s="8" customFormat="1">
      <c r="A506" s="21"/>
      <c r="B506" s="21"/>
      <c r="C506" s="21"/>
      <c r="D506" s="21"/>
      <c r="E506" s="21"/>
      <c r="I506" s="35"/>
      <c r="BZ506" s="35"/>
    </row>
    <row r="507" spans="1:78" s="8" customFormat="1">
      <c r="A507" s="21"/>
      <c r="B507" s="21"/>
      <c r="C507" s="21"/>
      <c r="D507" s="21"/>
      <c r="E507" s="21"/>
      <c r="I507" s="35"/>
      <c r="BZ507" s="35"/>
    </row>
    <row r="508" spans="1:78" s="8" customFormat="1">
      <c r="A508" s="21"/>
      <c r="B508" s="21"/>
      <c r="C508" s="21"/>
      <c r="D508" s="21"/>
      <c r="E508" s="21"/>
      <c r="I508" s="35"/>
      <c r="BZ508" s="35"/>
    </row>
    <row r="509" spans="1:78" s="8" customFormat="1">
      <c r="A509" s="21"/>
      <c r="B509" s="21"/>
      <c r="C509" s="21"/>
      <c r="D509" s="21"/>
      <c r="E509" s="21"/>
      <c r="I509" s="35"/>
      <c r="BZ509" s="35"/>
    </row>
    <row r="510" spans="1:78" s="8" customFormat="1">
      <c r="A510" s="21"/>
      <c r="B510" s="21"/>
      <c r="C510" s="21"/>
      <c r="D510" s="21"/>
      <c r="E510" s="21"/>
      <c r="I510" s="35"/>
      <c r="BZ510" s="35"/>
    </row>
    <row r="511" spans="1:78" s="8" customFormat="1">
      <c r="A511" s="21"/>
      <c r="B511" s="21"/>
      <c r="C511" s="21"/>
      <c r="D511" s="21"/>
      <c r="E511" s="21"/>
      <c r="I511" s="35"/>
      <c r="BZ511" s="35"/>
    </row>
    <row r="512" spans="1:78" s="8" customFormat="1">
      <c r="A512" s="21"/>
      <c r="B512" s="21"/>
      <c r="C512" s="21"/>
      <c r="D512" s="21"/>
      <c r="E512" s="21"/>
      <c r="I512" s="35"/>
      <c r="BZ512" s="35"/>
    </row>
    <row r="513" spans="1:78" s="8" customFormat="1">
      <c r="A513" s="21"/>
      <c r="B513" s="21"/>
      <c r="C513" s="21"/>
      <c r="D513" s="21"/>
      <c r="E513" s="21"/>
      <c r="I513" s="35"/>
      <c r="BZ513" s="35"/>
    </row>
    <row r="514" spans="1:78" s="8" customFormat="1">
      <c r="A514" s="21"/>
      <c r="B514" s="21"/>
      <c r="C514" s="21"/>
      <c r="D514" s="21"/>
      <c r="E514" s="21"/>
      <c r="I514" s="35"/>
      <c r="BZ514" s="35"/>
    </row>
    <row r="515" spans="1:78" s="8" customFormat="1">
      <c r="A515" s="21"/>
      <c r="B515" s="21"/>
      <c r="C515" s="21"/>
      <c r="D515" s="21"/>
      <c r="E515" s="21"/>
      <c r="I515" s="35"/>
      <c r="BZ515" s="35"/>
    </row>
    <row r="516" spans="1:78" s="8" customFormat="1">
      <c r="A516" s="21"/>
      <c r="B516" s="21"/>
      <c r="C516" s="21"/>
      <c r="D516" s="21"/>
      <c r="E516" s="21"/>
      <c r="I516" s="35"/>
      <c r="BZ516" s="35"/>
    </row>
    <row r="517" spans="1:78" s="8" customFormat="1">
      <c r="A517" s="21"/>
      <c r="B517" s="21"/>
      <c r="C517" s="21"/>
      <c r="D517" s="21"/>
      <c r="E517" s="21"/>
      <c r="I517" s="35"/>
      <c r="BZ517" s="35"/>
    </row>
    <row r="518" spans="1:78" s="8" customFormat="1">
      <c r="A518" s="21"/>
      <c r="B518" s="21"/>
      <c r="C518" s="21"/>
      <c r="D518" s="21"/>
      <c r="E518" s="21"/>
      <c r="I518" s="35"/>
      <c r="BZ518" s="35"/>
    </row>
    <row r="519" spans="1:78" s="8" customFormat="1">
      <c r="A519" s="21"/>
      <c r="B519" s="21"/>
      <c r="C519" s="21"/>
      <c r="D519" s="21"/>
      <c r="E519" s="21"/>
      <c r="I519" s="35"/>
      <c r="BZ519" s="35"/>
    </row>
    <row r="520" spans="1:78" s="8" customFormat="1">
      <c r="A520" s="21"/>
      <c r="B520" s="21"/>
      <c r="C520" s="21"/>
      <c r="D520" s="21"/>
      <c r="E520" s="21"/>
      <c r="I520" s="35"/>
      <c r="BZ520" s="35"/>
    </row>
    <row r="521" spans="1:78" s="8" customFormat="1">
      <c r="A521" s="21"/>
      <c r="B521" s="21"/>
      <c r="C521" s="21"/>
      <c r="D521" s="21"/>
      <c r="E521" s="21"/>
      <c r="I521" s="35"/>
      <c r="BZ521" s="35"/>
    </row>
    <row r="522" spans="1:78" s="47" customFormat="1">
      <c r="A522" s="46"/>
      <c r="B522" s="46"/>
      <c r="C522" s="46"/>
      <c r="D522" s="46"/>
      <c r="E522" s="46"/>
    </row>
    <row r="523" spans="1:78" s="47" customFormat="1">
      <c r="A523" s="46"/>
      <c r="B523" s="46"/>
      <c r="C523" s="46"/>
      <c r="D523" s="46"/>
      <c r="E523" s="46"/>
    </row>
    <row r="524" spans="1:78" s="47" customFormat="1">
      <c r="A524" s="46"/>
      <c r="B524" s="46"/>
      <c r="C524" s="46"/>
      <c r="D524" s="46"/>
      <c r="E524" s="46"/>
    </row>
    <row r="525" spans="1:78" s="47" customFormat="1">
      <c r="A525" s="46"/>
      <c r="B525" s="46"/>
      <c r="C525" s="46"/>
      <c r="D525" s="46"/>
      <c r="E525" s="46"/>
    </row>
    <row r="526" spans="1:78" s="47" customFormat="1">
      <c r="A526" s="46"/>
      <c r="B526" s="46"/>
      <c r="C526" s="46"/>
      <c r="D526" s="46"/>
      <c r="E526" s="46"/>
    </row>
    <row r="527" spans="1:78" s="47" customFormat="1">
      <c r="A527" s="46"/>
      <c r="B527" s="46"/>
      <c r="C527" s="46"/>
      <c r="D527" s="46"/>
      <c r="E527" s="46"/>
    </row>
    <row r="528" spans="1:78" s="47" customFormat="1">
      <c r="A528" s="46"/>
      <c r="B528" s="46"/>
      <c r="C528" s="46"/>
      <c r="D528" s="46"/>
      <c r="E528" s="46"/>
    </row>
    <row r="529" spans="1:127" s="47" customFormat="1">
      <c r="A529" s="46"/>
      <c r="B529" s="46"/>
      <c r="C529" s="46"/>
      <c r="D529" s="46"/>
      <c r="E529" s="46"/>
    </row>
    <row r="530" spans="1:127" s="47" customFormat="1">
      <c r="A530" s="46"/>
      <c r="B530" s="46"/>
      <c r="C530" s="46"/>
      <c r="D530" s="46"/>
      <c r="E530" s="46"/>
    </row>
    <row r="531" spans="1:127" s="47" customFormat="1">
      <c r="A531" s="46"/>
      <c r="B531" s="46"/>
      <c r="C531" s="46"/>
      <c r="D531" s="46"/>
      <c r="E531" s="46"/>
    </row>
    <row r="532" spans="1:127" s="47" customFormat="1">
      <c r="A532" s="46"/>
      <c r="B532" s="46"/>
      <c r="C532" s="46"/>
      <c r="D532" s="46"/>
      <c r="E532" s="46"/>
    </row>
    <row r="533" spans="1:127" s="47" customFormat="1">
      <c r="A533" s="46"/>
      <c r="B533" s="46"/>
      <c r="C533" s="46"/>
      <c r="D533" s="46"/>
      <c r="E533" s="46"/>
    </row>
    <row r="534" spans="1:127" s="47" customFormat="1">
      <c r="A534" s="46"/>
      <c r="B534" s="46"/>
      <c r="C534" s="46"/>
      <c r="D534" s="46"/>
      <c r="E534" s="46"/>
    </row>
    <row r="535" spans="1:127" s="47" customFormat="1">
      <c r="A535" s="46"/>
      <c r="B535" s="46"/>
      <c r="C535" s="46"/>
      <c r="D535" s="46"/>
      <c r="E535" s="46"/>
    </row>
    <row r="536" spans="1:127" s="47" customFormat="1">
      <c r="A536" s="46"/>
      <c r="B536" s="46"/>
      <c r="C536" s="46"/>
      <c r="D536" s="46"/>
      <c r="E536" s="46"/>
    </row>
    <row r="537" spans="1:127" s="47" customFormat="1">
      <c r="A537" s="46"/>
      <c r="B537" s="46"/>
      <c r="C537" s="46"/>
      <c r="D537" s="46"/>
      <c r="E537" s="46"/>
    </row>
    <row r="539" spans="1:127">
      <c r="AP539" s="15"/>
      <c r="AQ539" s="3"/>
      <c r="AR539" s="3"/>
      <c r="AS539" s="3"/>
      <c r="AT539" s="3"/>
      <c r="AU539" s="15"/>
      <c r="AV539" s="3"/>
      <c r="AW539" s="3"/>
      <c r="AX539" s="3"/>
      <c r="AY539" s="3"/>
      <c r="AZ539" s="15"/>
      <c r="BA539" s="3"/>
      <c r="BB539" s="3"/>
      <c r="BC539" s="3"/>
      <c r="BD539" s="3"/>
      <c r="BE539" s="15"/>
      <c r="BF539" s="3"/>
      <c r="BG539" s="3"/>
      <c r="BH539" s="3"/>
      <c r="BI539" s="3"/>
      <c r="BJ539" s="15"/>
      <c r="BK539" s="3"/>
      <c r="BL539" s="3"/>
      <c r="BM539" s="3"/>
      <c r="BN539" s="3"/>
      <c r="BO539" s="15"/>
      <c r="BP539" s="3"/>
      <c r="BT539" s="15"/>
      <c r="BY539" s="15"/>
      <c r="BZ539" s="3"/>
      <c r="CA539" s="3"/>
      <c r="CC539" s="3"/>
      <c r="CD539" s="15"/>
      <c r="CE539" s="3"/>
      <c r="CF539" s="3"/>
      <c r="CG539" s="3"/>
      <c r="CH539" s="3"/>
      <c r="CI539" s="15"/>
      <c r="CJ539" s="3"/>
      <c r="CK539" s="3"/>
      <c r="CL539" s="3"/>
      <c r="CM539" s="3"/>
      <c r="CN539" s="15"/>
      <c r="CO539" s="3"/>
      <c r="CP539" s="3"/>
      <c r="CQ539" s="3"/>
      <c r="CR539" s="3"/>
      <c r="CS539" s="15"/>
      <c r="CT539" s="3"/>
      <c r="CU539" s="3"/>
      <c r="CV539" s="3"/>
      <c r="CW539" s="3"/>
      <c r="CX539" s="15"/>
      <c r="CY539" s="3"/>
      <c r="CZ539" s="3"/>
      <c r="DA539" s="3"/>
      <c r="DB539" s="3"/>
      <c r="DC539" s="15"/>
      <c r="DD539" s="3"/>
      <c r="DE539" s="3"/>
      <c r="DF539" s="3"/>
      <c r="DG539" s="3"/>
      <c r="DH539" s="15"/>
      <c r="DI539" s="3"/>
      <c r="DJ539" s="3"/>
      <c r="DK539" s="3"/>
      <c r="DL539" s="3"/>
      <c r="DM539" s="15"/>
      <c r="DN539" s="3"/>
      <c r="DO539" s="3"/>
      <c r="DP539" s="3"/>
      <c r="DQ539" s="3"/>
      <c r="DR539" s="15"/>
      <c r="DS539" s="3"/>
      <c r="DT539" s="3"/>
      <c r="DV539" s="3"/>
      <c r="DW539" s="15"/>
    </row>
    <row r="540" spans="1:127">
      <c r="D540" s="22"/>
      <c r="AQ540" s="4"/>
      <c r="AR540" s="4"/>
      <c r="AS540" s="4"/>
      <c r="AT540" s="4"/>
      <c r="AV540" s="4"/>
      <c r="AW540" s="4"/>
      <c r="AX540" s="4"/>
      <c r="AY540" s="4"/>
      <c r="BA540" s="4"/>
      <c r="BB540" s="4"/>
      <c r="BC540" s="4"/>
      <c r="BD540" s="4"/>
      <c r="BF540" s="4"/>
      <c r="BG540" s="4"/>
      <c r="BH540" s="4"/>
      <c r="BI540" s="4"/>
      <c r="BK540" s="4"/>
      <c r="BL540" s="4"/>
      <c r="BM540" s="4"/>
      <c r="BN540" s="4"/>
      <c r="BP540" s="4"/>
      <c r="BQ540" s="4"/>
      <c r="BR540" s="4"/>
      <c r="BS540" s="4"/>
      <c r="BU540" s="4"/>
      <c r="BV540" s="4"/>
      <c r="BW540" s="4"/>
      <c r="BX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</row>
    <row r="541" spans="1:127">
      <c r="AR541" s="3"/>
      <c r="AS541" s="3"/>
      <c r="AT541" s="3"/>
      <c r="AW541" s="3"/>
      <c r="AX541" s="3"/>
      <c r="AY541" s="3"/>
      <c r="BB541" s="3"/>
      <c r="BC541" s="3"/>
      <c r="BD541" s="3"/>
      <c r="BG541" s="3"/>
      <c r="BH541" s="3"/>
      <c r="BI541" s="3"/>
      <c r="BL541" s="3"/>
      <c r="BM541" s="3"/>
      <c r="BN541" s="3"/>
      <c r="BZ541" s="3"/>
      <c r="CA541" s="3"/>
      <c r="DU541" s="2"/>
    </row>
    <row r="542" spans="1:127">
      <c r="AP542" s="15"/>
      <c r="AQ542" s="3"/>
      <c r="AR542" s="3"/>
      <c r="AS542" s="3"/>
      <c r="AT542" s="3"/>
      <c r="AU542" s="15"/>
      <c r="AV542" s="3"/>
      <c r="AW542" s="3"/>
      <c r="AX542" s="3"/>
      <c r="AY542" s="3"/>
      <c r="AZ542" s="15"/>
      <c r="BA542" s="3"/>
      <c r="BB542" s="3"/>
      <c r="BC542" s="3"/>
      <c r="BD542" s="3"/>
      <c r="BE542" s="15"/>
      <c r="BF542" s="3"/>
      <c r="BG542" s="3"/>
      <c r="BH542" s="3"/>
      <c r="BI542" s="3"/>
      <c r="BJ542" s="15"/>
      <c r="BK542" s="3"/>
      <c r="BL542" s="3"/>
      <c r="BM542" s="3"/>
      <c r="BN542" s="3"/>
      <c r="BO542" s="15"/>
      <c r="BP542" s="3"/>
      <c r="BT542" s="15"/>
      <c r="BY542" s="15"/>
      <c r="BZ542" s="3"/>
      <c r="CA542" s="3"/>
      <c r="CC542" s="47"/>
      <c r="CD542" s="47"/>
      <c r="CE542" s="47"/>
      <c r="CF542" s="47"/>
      <c r="CG542" s="47"/>
      <c r="CH542" s="47"/>
      <c r="CI542" s="47"/>
      <c r="CJ542" s="47"/>
      <c r="CK542" s="47"/>
      <c r="CL542" s="47"/>
      <c r="CM542" s="47"/>
      <c r="CN542" s="47"/>
      <c r="CO542" s="3"/>
      <c r="CP542" s="3"/>
      <c r="CQ542" s="3"/>
      <c r="CR542" s="3"/>
      <c r="CS542" s="15"/>
      <c r="CT542" s="3"/>
      <c r="CU542" s="3"/>
      <c r="CV542" s="3"/>
      <c r="CW542" s="3"/>
      <c r="CX542" s="15"/>
      <c r="CY542" s="3"/>
      <c r="CZ542" s="3"/>
      <c r="DA542" s="3"/>
      <c r="DB542" s="3"/>
      <c r="DC542" s="15"/>
      <c r="DD542" s="3"/>
      <c r="DE542" s="3"/>
      <c r="DF542" s="3"/>
      <c r="DG542" s="3"/>
      <c r="DH542" s="15"/>
      <c r="DI542" s="3"/>
      <c r="DJ542" s="3"/>
      <c r="DK542" s="3"/>
      <c r="DL542" s="3"/>
      <c r="DM542" s="15"/>
      <c r="DN542" s="3"/>
      <c r="DO542" s="3"/>
      <c r="DP542" s="3"/>
      <c r="DQ542" s="3"/>
      <c r="DR542" s="15"/>
      <c r="DS542" s="3"/>
      <c r="DT542" s="3"/>
      <c r="DV542" s="3"/>
      <c r="DW542" s="15"/>
    </row>
    <row r="543" spans="1:127">
      <c r="AP543" s="15"/>
      <c r="AQ543" s="3"/>
      <c r="AR543" s="3"/>
      <c r="AS543" s="3"/>
      <c r="AT543" s="3"/>
      <c r="AU543" s="15"/>
      <c r="AV543" s="3"/>
      <c r="AW543" s="3"/>
      <c r="AX543" s="3"/>
      <c r="AY543" s="3"/>
      <c r="AZ543" s="15"/>
      <c r="BA543" s="3"/>
      <c r="BB543" s="3"/>
      <c r="BC543" s="3"/>
      <c r="BD543" s="3"/>
      <c r="BE543" s="15"/>
      <c r="BF543" s="3"/>
      <c r="BG543" s="3"/>
      <c r="BH543" s="3"/>
      <c r="BI543" s="3"/>
      <c r="BJ543" s="15"/>
      <c r="BK543" s="3"/>
      <c r="BL543" s="3"/>
      <c r="BM543" s="3"/>
      <c r="BN543" s="3"/>
      <c r="BO543" s="15"/>
      <c r="BP543" s="3"/>
      <c r="BT543" s="15"/>
      <c r="BY543" s="15"/>
      <c r="BZ543" s="3"/>
      <c r="CA543" s="3"/>
      <c r="CC543" s="3"/>
      <c r="CD543" s="15"/>
      <c r="CE543" s="3"/>
      <c r="CF543" s="3"/>
      <c r="CG543" s="3"/>
      <c r="CH543" s="3"/>
      <c r="CI543" s="15"/>
      <c r="CJ543" s="3"/>
      <c r="CK543" s="3"/>
      <c r="CL543" s="3"/>
      <c r="CM543" s="3"/>
      <c r="CN543" s="15"/>
      <c r="CO543" s="3"/>
      <c r="CP543" s="3"/>
      <c r="CQ543" s="3"/>
      <c r="CR543" s="3"/>
      <c r="CS543" s="15"/>
      <c r="CT543" s="3"/>
      <c r="CU543" s="3"/>
      <c r="CV543" s="3"/>
      <c r="CW543" s="3"/>
      <c r="CX543" s="15"/>
      <c r="CY543" s="3"/>
      <c r="CZ543" s="3"/>
      <c r="DA543" s="3"/>
      <c r="DB543" s="3"/>
      <c r="DC543" s="15"/>
      <c r="DD543" s="3"/>
      <c r="DE543" s="3"/>
      <c r="DF543" s="3"/>
      <c r="DG543" s="3"/>
      <c r="DH543" s="15"/>
      <c r="DI543" s="3"/>
      <c r="DJ543" s="3"/>
      <c r="DK543" s="3"/>
      <c r="DL543" s="3"/>
      <c r="DM543" s="15"/>
      <c r="DN543" s="3"/>
      <c r="DO543" s="3"/>
      <c r="DP543" s="3"/>
      <c r="DQ543" s="3"/>
      <c r="DR543" s="15"/>
      <c r="DS543" s="3"/>
      <c r="DT543" s="3"/>
      <c r="DV543" s="3"/>
      <c r="DW543" s="15"/>
    </row>
    <row r="544" spans="1:127">
      <c r="AP544" s="15"/>
      <c r="AQ544" s="3"/>
      <c r="AR544" s="3"/>
      <c r="AS544" s="3"/>
      <c r="AT544" s="3"/>
      <c r="AU544" s="15"/>
      <c r="AV544" s="3"/>
      <c r="AW544" s="3"/>
      <c r="AX544" s="3"/>
      <c r="AY544" s="3"/>
      <c r="AZ544" s="15"/>
      <c r="BA544" s="3"/>
      <c r="BB544" s="3"/>
      <c r="BC544" s="3"/>
      <c r="BD544" s="3"/>
      <c r="BE544" s="15"/>
      <c r="BF544" s="3"/>
      <c r="BG544" s="3"/>
      <c r="BH544" s="3"/>
      <c r="BI544" s="3"/>
      <c r="BJ544" s="15"/>
      <c r="BK544" s="3"/>
      <c r="BL544" s="3"/>
      <c r="BM544" s="3"/>
      <c r="BN544" s="3"/>
      <c r="BO544" s="15"/>
      <c r="BP544" s="3"/>
      <c r="BT544" s="15"/>
      <c r="BY544" s="15"/>
      <c r="BZ544" s="3"/>
      <c r="CA544" s="3"/>
      <c r="CC544" s="3"/>
      <c r="CD544" s="15"/>
      <c r="CE544" s="3"/>
      <c r="CF544" s="3"/>
      <c r="CG544" s="3"/>
      <c r="CH544" s="3"/>
      <c r="CI544" s="15"/>
      <c r="CJ544" s="3"/>
      <c r="CK544" s="3"/>
      <c r="CL544" s="3"/>
      <c r="CM544" s="3"/>
      <c r="CN544" s="15"/>
      <c r="CO544" s="3"/>
      <c r="CP544" s="3"/>
      <c r="CQ544" s="3"/>
      <c r="CR544" s="3"/>
      <c r="CS544" s="15"/>
      <c r="CT544" s="3"/>
      <c r="CU544" s="3"/>
      <c r="CV544" s="3"/>
      <c r="CW544" s="3"/>
      <c r="CX544" s="15"/>
      <c r="CY544" s="3"/>
      <c r="CZ544" s="3"/>
      <c r="DA544" s="3"/>
      <c r="DB544" s="3"/>
      <c r="DC544" s="15"/>
      <c r="DD544" s="3"/>
      <c r="DE544" s="3"/>
      <c r="DF544" s="3"/>
      <c r="DG544" s="3"/>
      <c r="DH544" s="15"/>
      <c r="DI544" s="3"/>
      <c r="DJ544" s="3"/>
      <c r="DK544" s="3"/>
      <c r="DL544" s="3"/>
      <c r="DM544" s="15"/>
      <c r="DN544" s="3"/>
      <c r="DO544" s="3"/>
      <c r="DP544" s="3"/>
      <c r="DQ544" s="3"/>
      <c r="DR544" s="15"/>
      <c r="DS544" s="3"/>
      <c r="DT544" s="3"/>
      <c r="DV544" s="3"/>
      <c r="DW544" s="15"/>
    </row>
    <row r="545" spans="1:127">
      <c r="AR545" s="3"/>
      <c r="AS545" s="3"/>
      <c r="AT545" s="3"/>
      <c r="AW545" s="3"/>
      <c r="AX545" s="3"/>
      <c r="AY545" s="3"/>
      <c r="BB545" s="3"/>
      <c r="BC545" s="3"/>
      <c r="BD545" s="3"/>
      <c r="BG545" s="3"/>
      <c r="BH545" s="3"/>
      <c r="BI545" s="3"/>
      <c r="BL545" s="3"/>
      <c r="BM545" s="3"/>
      <c r="BN545" s="3"/>
      <c r="BU545" s="4"/>
      <c r="BV545" s="4"/>
      <c r="BW545" s="4"/>
      <c r="BX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7"/>
      <c r="CP545" s="47"/>
      <c r="CQ545" s="47"/>
      <c r="CR545" s="47"/>
      <c r="CS545" s="47"/>
      <c r="CT545" s="47"/>
      <c r="CU545" s="47"/>
      <c r="CV545" s="47"/>
      <c r="CW545" s="47"/>
      <c r="CX545" s="47"/>
      <c r="CY545" s="47"/>
      <c r="CZ545" s="47"/>
      <c r="DA545" s="47"/>
      <c r="DB545" s="47"/>
      <c r="DC545" s="47"/>
      <c r="DD545" s="47"/>
      <c r="DE545" s="47"/>
      <c r="DF545" s="47"/>
      <c r="DG545" s="47"/>
      <c r="DH545" s="47"/>
      <c r="DI545" s="47"/>
      <c r="DJ545" s="47"/>
      <c r="DK545" s="47"/>
      <c r="DL545" s="47"/>
      <c r="DM545" s="47"/>
      <c r="DN545" s="47"/>
      <c r="DO545" s="47"/>
      <c r="DP545" s="47"/>
      <c r="DQ545" s="47"/>
      <c r="DR545" s="47"/>
      <c r="DS545" s="47"/>
      <c r="DT545" s="47"/>
      <c r="DU545" s="47"/>
      <c r="DV545" s="47"/>
      <c r="DW545" s="47"/>
    </row>
    <row r="546" spans="1:127">
      <c r="AR546" s="3"/>
      <c r="AS546" s="3"/>
      <c r="AT546" s="3"/>
      <c r="AW546" s="3"/>
      <c r="AX546" s="3"/>
      <c r="AY546" s="3"/>
      <c r="BB546" s="3"/>
      <c r="BC546" s="3"/>
      <c r="BD546" s="3"/>
      <c r="BG546" s="3"/>
      <c r="BH546" s="3"/>
      <c r="BI546" s="3"/>
      <c r="BL546" s="3"/>
      <c r="BM546" s="3"/>
      <c r="BN546" s="3"/>
      <c r="BZ546" s="3"/>
      <c r="CA546" s="3"/>
      <c r="DU546" s="2"/>
    </row>
    <row r="547" spans="1:127">
      <c r="AP547" s="15"/>
      <c r="AQ547" s="3"/>
      <c r="AR547" s="3"/>
      <c r="AS547" s="3"/>
      <c r="AT547" s="3"/>
      <c r="AU547" s="15"/>
      <c r="AV547" s="3"/>
      <c r="AW547" s="3"/>
      <c r="AX547" s="3"/>
      <c r="AY547" s="3"/>
      <c r="AZ547" s="15"/>
      <c r="BA547" s="3"/>
      <c r="BB547" s="3"/>
      <c r="BC547" s="3"/>
      <c r="BD547" s="3"/>
      <c r="BE547" s="15"/>
      <c r="BF547" s="3"/>
      <c r="BG547" s="3"/>
      <c r="BH547" s="3"/>
      <c r="BI547" s="3"/>
      <c r="BJ547" s="15"/>
      <c r="BK547" s="3"/>
      <c r="BL547" s="3"/>
      <c r="BM547" s="3"/>
      <c r="BN547" s="3"/>
      <c r="BO547" s="15"/>
      <c r="BP547" s="3"/>
      <c r="BT547" s="15"/>
      <c r="BY547" s="15"/>
      <c r="BZ547" s="3"/>
      <c r="CA547" s="3"/>
      <c r="CC547" s="3"/>
      <c r="CD547" s="15"/>
      <c r="CE547" s="3"/>
      <c r="CF547" s="3"/>
      <c r="CG547" s="3"/>
      <c r="CH547" s="3"/>
      <c r="CI547" s="15"/>
      <c r="CJ547" s="3"/>
      <c r="CK547" s="3"/>
      <c r="CL547" s="3"/>
      <c r="CM547" s="3"/>
      <c r="CN547" s="15"/>
      <c r="CO547" s="3"/>
      <c r="CP547" s="3"/>
      <c r="CQ547" s="3"/>
      <c r="CR547" s="3"/>
      <c r="CS547" s="15"/>
      <c r="CT547" s="3"/>
      <c r="CU547" s="3"/>
      <c r="CV547" s="3"/>
      <c r="CW547" s="3"/>
      <c r="CX547" s="15"/>
      <c r="CY547" s="3"/>
      <c r="CZ547" s="3"/>
      <c r="DA547" s="3"/>
      <c r="DB547" s="3"/>
      <c r="DC547" s="15"/>
      <c r="DD547" s="3"/>
      <c r="DE547" s="3"/>
      <c r="DF547" s="3"/>
      <c r="DG547" s="3"/>
      <c r="DH547" s="15"/>
      <c r="DI547" s="3"/>
      <c r="DJ547" s="3"/>
      <c r="DK547" s="3"/>
      <c r="DL547" s="3"/>
      <c r="DM547" s="15"/>
      <c r="DN547" s="3"/>
      <c r="DO547" s="3"/>
      <c r="DP547" s="3"/>
      <c r="DQ547" s="3"/>
      <c r="DR547" s="15"/>
      <c r="DS547" s="3"/>
      <c r="DT547" s="3"/>
      <c r="DV547" s="3"/>
      <c r="DW547" s="15"/>
    </row>
    <row r="548" spans="1:127">
      <c r="AP548" s="15"/>
      <c r="AQ548" s="3"/>
      <c r="AR548" s="3"/>
      <c r="AS548" s="3"/>
      <c r="AT548" s="3"/>
      <c r="AU548" s="15"/>
      <c r="AV548" s="3"/>
      <c r="AW548" s="3"/>
      <c r="AX548" s="3"/>
      <c r="AY548" s="3"/>
      <c r="AZ548" s="15"/>
      <c r="BA548" s="3"/>
      <c r="BB548" s="3"/>
      <c r="BC548" s="3"/>
      <c r="BD548" s="3"/>
      <c r="BE548" s="15"/>
      <c r="BF548" s="3"/>
      <c r="BG548" s="3"/>
      <c r="BH548" s="3"/>
      <c r="BI548" s="3"/>
      <c r="BJ548" s="15"/>
      <c r="BK548" s="3"/>
      <c r="BL548" s="3"/>
      <c r="BM548" s="3"/>
      <c r="BN548" s="3"/>
      <c r="BO548" s="15"/>
      <c r="BP548" s="3"/>
      <c r="BT548" s="15"/>
      <c r="BY548" s="15"/>
      <c r="BZ548" s="3"/>
      <c r="CA548" s="3"/>
      <c r="CC548" s="47"/>
      <c r="CD548" s="47"/>
      <c r="CE548" s="47"/>
      <c r="CF548" s="47"/>
      <c r="CG548" s="47"/>
      <c r="CH548" s="47"/>
      <c r="CI548" s="47"/>
      <c r="CJ548" s="47"/>
      <c r="CK548" s="47"/>
      <c r="CL548" s="47"/>
      <c r="CM548" s="47"/>
      <c r="CN548" s="47"/>
      <c r="CO548" s="3"/>
      <c r="CP548" s="3"/>
      <c r="CQ548" s="3"/>
      <c r="CR548" s="3"/>
      <c r="CS548" s="15"/>
      <c r="CT548" s="3"/>
      <c r="CU548" s="3"/>
      <c r="CV548" s="3"/>
      <c r="CW548" s="3"/>
      <c r="CX548" s="15"/>
      <c r="CY548" s="3"/>
      <c r="CZ548" s="3"/>
      <c r="DA548" s="3"/>
      <c r="DB548" s="3"/>
      <c r="DC548" s="15"/>
      <c r="DD548" s="3"/>
      <c r="DE548" s="3"/>
      <c r="DF548" s="3"/>
      <c r="DG548" s="3"/>
      <c r="DH548" s="15"/>
      <c r="DI548" s="3"/>
      <c r="DJ548" s="3"/>
      <c r="DK548" s="3"/>
      <c r="DL548" s="3"/>
      <c r="DM548" s="15"/>
      <c r="DN548" s="3"/>
      <c r="DO548" s="3"/>
      <c r="DP548" s="3"/>
      <c r="DQ548" s="3"/>
      <c r="DR548" s="15"/>
      <c r="DS548" s="3"/>
      <c r="DT548" s="3"/>
      <c r="DV548" s="3"/>
      <c r="DW548" s="15"/>
    </row>
    <row r="549" spans="1:127">
      <c r="AP549" s="15"/>
      <c r="AQ549" s="3"/>
      <c r="AR549" s="3"/>
      <c r="AS549" s="3"/>
      <c r="AT549" s="3"/>
      <c r="AU549" s="15"/>
      <c r="AV549" s="3"/>
      <c r="AW549" s="3"/>
      <c r="AX549" s="3"/>
      <c r="AY549" s="3"/>
      <c r="AZ549" s="15"/>
      <c r="BA549" s="3"/>
      <c r="BB549" s="3"/>
      <c r="BC549" s="3"/>
      <c r="BD549" s="3"/>
      <c r="BE549" s="15"/>
      <c r="BF549" s="3"/>
      <c r="BG549" s="3"/>
      <c r="BH549" s="3"/>
      <c r="BI549" s="3"/>
      <c r="BJ549" s="15"/>
      <c r="BK549" s="3"/>
      <c r="BL549" s="3"/>
      <c r="BM549" s="3"/>
      <c r="BN549" s="3"/>
      <c r="BO549" s="15"/>
      <c r="BP549" s="3"/>
      <c r="BT549" s="15"/>
      <c r="BY549" s="15"/>
      <c r="BZ549" s="3"/>
      <c r="CA549" s="3"/>
      <c r="CC549" s="3"/>
      <c r="CD549" s="15"/>
      <c r="CE549" s="3"/>
      <c r="CF549" s="3"/>
      <c r="CG549" s="3"/>
      <c r="CH549" s="3"/>
      <c r="CI549" s="15"/>
      <c r="CJ549" s="3"/>
      <c r="CK549" s="3"/>
      <c r="CL549" s="3"/>
      <c r="CM549" s="3"/>
      <c r="CN549" s="15"/>
      <c r="CO549" s="3"/>
      <c r="CP549" s="3"/>
      <c r="CQ549" s="3"/>
      <c r="CR549" s="3"/>
      <c r="CS549" s="15"/>
      <c r="CT549" s="3"/>
      <c r="CU549" s="3"/>
      <c r="CV549" s="3"/>
      <c r="CW549" s="3"/>
      <c r="CX549" s="15"/>
      <c r="CY549" s="3"/>
      <c r="CZ549" s="3"/>
      <c r="DA549" s="3"/>
      <c r="DB549" s="3"/>
      <c r="DC549" s="15"/>
      <c r="DD549" s="3"/>
      <c r="DE549" s="3"/>
      <c r="DF549" s="3"/>
      <c r="DG549" s="3"/>
      <c r="DH549" s="15"/>
      <c r="DI549" s="3"/>
      <c r="DJ549" s="3"/>
      <c r="DK549" s="3"/>
      <c r="DL549" s="3"/>
      <c r="DM549" s="15"/>
      <c r="DN549" s="3"/>
      <c r="DO549" s="3"/>
      <c r="DP549" s="3"/>
      <c r="DQ549" s="3"/>
      <c r="DR549" s="15"/>
      <c r="DS549" s="3"/>
      <c r="DT549" s="3"/>
      <c r="DV549" s="3"/>
      <c r="DW549" s="15"/>
    </row>
    <row r="550" spans="1:127">
      <c r="BP550" s="3"/>
      <c r="BT550" s="15"/>
      <c r="BY550" s="15"/>
      <c r="BZ550" s="3"/>
      <c r="CA550" s="3"/>
      <c r="DU550" s="2"/>
    </row>
    <row r="551" spans="1:127">
      <c r="BT551" s="15"/>
      <c r="BY551" s="15"/>
      <c r="BZ551" s="3"/>
      <c r="CA551" s="3"/>
      <c r="DU551" s="2"/>
    </row>
    <row r="552" spans="1:127">
      <c r="BR552" s="4"/>
      <c r="BS552" s="4"/>
      <c r="BT552" s="15"/>
      <c r="BU552" s="4"/>
      <c r="BV552" s="4"/>
      <c r="BW552" s="4"/>
      <c r="BX552" s="4"/>
      <c r="BY552" s="15"/>
      <c r="BZ552" s="4"/>
      <c r="CA552" s="4"/>
      <c r="CB552" s="4"/>
      <c r="CC552" s="47"/>
      <c r="CD552" s="47"/>
      <c r="CE552" s="47"/>
      <c r="CF552" s="47"/>
      <c r="CG552" s="47"/>
      <c r="CH552" s="47"/>
      <c r="CI552" s="47"/>
      <c r="CJ552" s="47"/>
      <c r="CK552" s="47"/>
      <c r="CL552" s="47"/>
      <c r="CM552" s="47"/>
      <c r="CN552" s="47"/>
      <c r="CO552" s="47"/>
      <c r="CP552" s="47"/>
      <c r="CQ552" s="47"/>
      <c r="CR552" s="47"/>
      <c r="CS552" s="47"/>
      <c r="CT552" s="47"/>
      <c r="CU552" s="47"/>
      <c r="CV552" s="47"/>
      <c r="CW552" s="47"/>
      <c r="CX552" s="47"/>
      <c r="CY552" s="47"/>
      <c r="CZ552" s="47"/>
      <c r="DA552" s="47"/>
      <c r="DB552" s="47"/>
      <c r="DC552" s="47"/>
      <c r="DD552" s="47"/>
      <c r="DE552" s="47"/>
      <c r="DF552" s="47"/>
      <c r="DG552" s="47"/>
      <c r="DH552" s="47"/>
      <c r="DI552" s="47"/>
      <c r="DJ552" s="47"/>
      <c r="DK552" s="47"/>
      <c r="DL552" s="47"/>
      <c r="DM552" s="47"/>
      <c r="DN552" s="47"/>
      <c r="DO552" s="47"/>
      <c r="DP552" s="47"/>
      <c r="DQ552" s="47"/>
      <c r="DR552" s="47"/>
      <c r="DS552" s="47"/>
      <c r="DT552" s="47"/>
      <c r="DU552" s="47"/>
      <c r="DV552" s="47"/>
      <c r="DW552" s="47"/>
    </row>
    <row r="553" spans="1:127">
      <c r="BR553" s="4"/>
      <c r="BS553" s="4"/>
      <c r="BT553" s="15"/>
      <c r="BU553" s="4"/>
      <c r="BV553" s="4"/>
      <c r="BW553" s="4"/>
      <c r="BX553" s="4"/>
      <c r="BY553" s="15"/>
      <c r="BZ553" s="4"/>
      <c r="CA553" s="4"/>
      <c r="CB553" s="4"/>
      <c r="CC553" s="4"/>
      <c r="CE553" s="4"/>
      <c r="CF553" s="4"/>
      <c r="CG553" s="4"/>
      <c r="CH553" s="4"/>
      <c r="CJ553" s="4"/>
      <c r="CK553" s="4"/>
      <c r="CL553" s="4"/>
      <c r="CM553" s="4"/>
      <c r="CO553" s="4"/>
      <c r="CP553" s="4"/>
      <c r="CQ553" s="4"/>
      <c r="CR553" s="4"/>
      <c r="CT553" s="4"/>
      <c r="CU553" s="4"/>
      <c r="CV553" s="4"/>
      <c r="CW553" s="4"/>
      <c r="CY553" s="4"/>
      <c r="CZ553" s="4"/>
      <c r="DA553" s="4"/>
      <c r="DB553" s="4"/>
      <c r="DD553" s="4"/>
      <c r="DE553" s="4"/>
      <c r="DF553" s="4"/>
      <c r="DG553" s="4"/>
      <c r="DI553" s="4"/>
      <c r="DJ553" s="4"/>
      <c r="DK553" s="4"/>
      <c r="DL553" s="4"/>
      <c r="DN553" s="4"/>
      <c r="DO553" s="4"/>
      <c r="DP553" s="4"/>
      <c r="DQ553" s="4"/>
      <c r="DS553" s="4"/>
      <c r="DT553" s="4"/>
      <c r="DU553" s="4"/>
      <c r="DV553" s="4"/>
    </row>
    <row r="554" spans="1:127" s="8" customFormat="1">
      <c r="A554" s="21"/>
      <c r="B554" s="21"/>
      <c r="C554" s="21"/>
      <c r="D554" s="46"/>
      <c r="E554" s="21"/>
      <c r="I554" s="47"/>
      <c r="AF554" s="47"/>
      <c r="AK554" s="47"/>
      <c r="AP554" s="47"/>
      <c r="AU554" s="47"/>
      <c r="AZ554" s="47"/>
      <c r="BE554" s="15"/>
      <c r="BJ554" s="15"/>
      <c r="BO554" s="15"/>
      <c r="BT554" s="15"/>
      <c r="BY554" s="15"/>
      <c r="CD554" s="47"/>
      <c r="CI554" s="47"/>
      <c r="CN554" s="47"/>
      <c r="CS554" s="47"/>
      <c r="CX554" s="47"/>
      <c r="DC554" s="47"/>
      <c r="DH554" s="47"/>
      <c r="DM554" s="47"/>
      <c r="DR554" s="47"/>
      <c r="DW554" s="47"/>
    </row>
    <row r="555" spans="1:127" s="8" customFormat="1">
      <c r="A555" s="21"/>
      <c r="B555" s="21"/>
      <c r="C555" s="21"/>
      <c r="D555" s="46"/>
      <c r="E555" s="21"/>
      <c r="I555" s="47"/>
      <c r="AF555" s="47"/>
      <c r="AK555" s="47"/>
      <c r="AP555" s="47"/>
      <c r="AU555" s="47"/>
      <c r="AZ555" s="47"/>
      <c r="BE555" s="15"/>
      <c r="BJ555" s="15"/>
      <c r="BO555" s="15"/>
      <c r="BT555" s="15"/>
      <c r="BY555" s="15"/>
      <c r="CD555" s="47"/>
      <c r="CI555" s="47"/>
      <c r="CN555" s="47"/>
      <c r="CS555" s="47"/>
      <c r="CX555" s="47"/>
      <c r="DC555" s="47"/>
      <c r="DH555" s="47"/>
      <c r="DM555" s="47"/>
      <c r="DR555" s="47"/>
      <c r="DW555" s="47"/>
    </row>
    <row r="556" spans="1:127" s="8" customFormat="1">
      <c r="A556" s="21"/>
      <c r="B556" s="21"/>
      <c r="C556" s="21"/>
      <c r="D556" s="46"/>
      <c r="E556" s="21"/>
      <c r="I556" s="47"/>
      <c r="AF556" s="47"/>
      <c r="AK556" s="47"/>
      <c r="AP556" s="47"/>
      <c r="AU556" s="47"/>
      <c r="AZ556" s="47"/>
      <c r="BE556" s="15"/>
      <c r="BJ556" s="15"/>
      <c r="BO556" s="15"/>
      <c r="BT556" s="15"/>
      <c r="BY556" s="15"/>
      <c r="CC556" s="47"/>
      <c r="CD556" s="47"/>
      <c r="CE556" s="47"/>
      <c r="CF556" s="47"/>
      <c r="CG556" s="47"/>
      <c r="CH556" s="47"/>
      <c r="CI556" s="47"/>
      <c r="CJ556" s="47"/>
      <c r="CK556" s="47"/>
      <c r="CL556" s="47"/>
      <c r="CM556" s="47"/>
      <c r="CN556" s="47"/>
      <c r="CO556" s="47"/>
      <c r="CP556" s="47"/>
      <c r="CQ556" s="47"/>
      <c r="CR556" s="47"/>
      <c r="CS556" s="47"/>
      <c r="CT556" s="47"/>
      <c r="CU556" s="47"/>
      <c r="CV556" s="47"/>
      <c r="CW556" s="47"/>
      <c r="CX556" s="47"/>
      <c r="CY556" s="47"/>
      <c r="CZ556" s="47"/>
      <c r="DA556" s="47"/>
      <c r="DB556" s="47"/>
      <c r="DC556" s="47"/>
      <c r="DD556" s="47"/>
      <c r="DE556" s="47"/>
      <c r="DF556" s="47"/>
      <c r="DG556" s="47"/>
      <c r="DH556" s="47"/>
      <c r="DI556" s="47"/>
      <c r="DJ556" s="47"/>
      <c r="DK556" s="47"/>
      <c r="DL556" s="47"/>
      <c r="DM556" s="47"/>
      <c r="DN556" s="47"/>
      <c r="DO556" s="47"/>
      <c r="DP556" s="47"/>
      <c r="DQ556" s="47"/>
      <c r="DR556" s="47"/>
      <c r="DS556" s="47"/>
      <c r="DT556" s="47"/>
      <c r="DU556" s="47"/>
      <c r="DV556" s="47"/>
      <c r="DW556" s="47"/>
    </row>
    <row r="557" spans="1:127" s="8" customFormat="1">
      <c r="A557" s="21"/>
      <c r="B557" s="21"/>
      <c r="C557" s="21"/>
      <c r="D557" s="46"/>
      <c r="E557" s="21"/>
      <c r="I557" s="47"/>
      <c r="AF557" s="47"/>
      <c r="AK557" s="47"/>
      <c r="AP557" s="47"/>
      <c r="AU557" s="47"/>
      <c r="AZ557" s="47"/>
      <c r="BE557" s="15"/>
      <c r="BJ557" s="15"/>
      <c r="BO557" s="15"/>
      <c r="BT557" s="15"/>
      <c r="BY557" s="15"/>
      <c r="CD557" s="47"/>
      <c r="CI557" s="47"/>
      <c r="CN557" s="47"/>
      <c r="CS557" s="47"/>
      <c r="CX557" s="47"/>
      <c r="DC557" s="47"/>
      <c r="DH557" s="47"/>
      <c r="DM557" s="47"/>
      <c r="DR557" s="47"/>
      <c r="DW557" s="47"/>
    </row>
    <row r="558" spans="1:127" s="8" customFormat="1">
      <c r="A558" s="21"/>
      <c r="B558" s="21"/>
      <c r="C558" s="21"/>
      <c r="D558" s="46"/>
      <c r="E558" s="21"/>
      <c r="I558" s="47"/>
      <c r="AF558" s="47"/>
      <c r="AK558" s="47"/>
      <c r="AP558" s="47"/>
      <c r="AU558" s="47"/>
      <c r="AZ558" s="47"/>
      <c r="BE558" s="15"/>
      <c r="BJ558" s="15"/>
      <c r="BO558" s="15"/>
      <c r="BT558" s="15"/>
      <c r="BY558" s="15"/>
      <c r="CC558" s="47"/>
      <c r="CD558" s="47"/>
      <c r="CE558" s="47"/>
      <c r="CF558" s="47"/>
      <c r="CG558" s="47"/>
      <c r="CH558" s="47"/>
      <c r="CI558" s="47"/>
      <c r="CJ558" s="47"/>
      <c r="CK558" s="47"/>
      <c r="CL558" s="47"/>
      <c r="CM558" s="47"/>
      <c r="CN558" s="47"/>
      <c r="CO558" s="47"/>
      <c r="CP558" s="47"/>
      <c r="CQ558" s="47"/>
      <c r="CR558" s="47"/>
      <c r="CS558" s="47"/>
      <c r="CT558" s="47"/>
      <c r="CU558" s="47"/>
      <c r="CV558" s="47"/>
      <c r="CW558" s="47"/>
      <c r="CX558" s="47"/>
      <c r="CY558" s="47"/>
      <c r="CZ558" s="47"/>
      <c r="DA558" s="47"/>
      <c r="DB558" s="47"/>
      <c r="DC558" s="47"/>
      <c r="DD558" s="47"/>
      <c r="DE558" s="47"/>
      <c r="DF558" s="47"/>
      <c r="DG558" s="47"/>
      <c r="DH558" s="47"/>
      <c r="DI558" s="47"/>
      <c r="DJ558" s="47"/>
      <c r="DK558" s="47"/>
      <c r="DL558" s="47"/>
      <c r="DM558" s="47"/>
      <c r="DN558" s="47"/>
      <c r="DO558" s="47"/>
      <c r="DP558" s="47"/>
      <c r="DQ558" s="47"/>
      <c r="DR558" s="47"/>
      <c r="DS558" s="47"/>
      <c r="DT558" s="47"/>
      <c r="DU558" s="47"/>
      <c r="DV558" s="47"/>
      <c r="DW558" s="47"/>
    </row>
    <row r="559" spans="1:127" s="8" customFormat="1">
      <c r="A559" s="21"/>
      <c r="B559" s="21"/>
      <c r="C559" s="21"/>
      <c r="D559" s="46"/>
      <c r="E559" s="21"/>
      <c r="I559" s="47"/>
      <c r="AF559" s="47"/>
      <c r="AK559" s="47"/>
      <c r="AP559" s="47"/>
      <c r="AU559" s="47"/>
      <c r="AZ559" s="47"/>
      <c r="BE559" s="15"/>
      <c r="BJ559" s="15"/>
      <c r="BO559" s="15"/>
      <c r="BT559" s="15"/>
      <c r="BY559" s="15"/>
      <c r="CD559" s="47"/>
      <c r="CI559" s="47"/>
      <c r="CN559" s="47"/>
      <c r="CS559" s="47"/>
      <c r="CX559" s="47"/>
      <c r="DC559" s="47"/>
      <c r="DH559" s="47"/>
      <c r="DM559" s="47"/>
      <c r="DR559" s="47"/>
      <c r="DW559" s="47"/>
    </row>
    <row r="560" spans="1:127" s="8" customFormat="1">
      <c r="A560" s="21"/>
      <c r="B560" s="21"/>
      <c r="C560" s="21"/>
      <c r="D560" s="46"/>
      <c r="E560" s="21"/>
      <c r="I560" s="47"/>
      <c r="AF560" s="47"/>
      <c r="AK560" s="47"/>
      <c r="AP560" s="47"/>
      <c r="AU560" s="47"/>
      <c r="AZ560" s="47"/>
      <c r="BE560" s="15"/>
      <c r="BJ560" s="15"/>
      <c r="BO560" s="15"/>
      <c r="BT560" s="15"/>
      <c r="BY560" s="15"/>
      <c r="CC560" s="47"/>
      <c r="CD560" s="47"/>
      <c r="CE560" s="47"/>
      <c r="CF560" s="47"/>
      <c r="CG560" s="47"/>
      <c r="CH560" s="47"/>
      <c r="CI560" s="47"/>
      <c r="CJ560" s="47"/>
      <c r="CK560" s="47"/>
      <c r="CL560" s="47"/>
      <c r="CM560" s="47"/>
      <c r="CN560" s="47"/>
      <c r="CO560" s="47"/>
      <c r="CP560" s="47"/>
      <c r="CQ560" s="47"/>
      <c r="CR560" s="47"/>
      <c r="CS560" s="47"/>
      <c r="CT560" s="47"/>
      <c r="CU560" s="47"/>
      <c r="CV560" s="47"/>
      <c r="CW560" s="47"/>
      <c r="CX560" s="47"/>
      <c r="CY560" s="47"/>
      <c r="CZ560" s="47"/>
      <c r="DA560" s="47"/>
      <c r="DB560" s="47"/>
      <c r="DC560" s="47"/>
      <c r="DD560" s="47"/>
      <c r="DE560" s="47"/>
      <c r="DF560" s="47"/>
      <c r="DG560" s="47"/>
      <c r="DH560" s="47"/>
      <c r="DI560" s="47"/>
      <c r="DJ560" s="47"/>
      <c r="DK560" s="47"/>
      <c r="DL560" s="47"/>
      <c r="DM560" s="47"/>
      <c r="DN560" s="47"/>
      <c r="DO560" s="47"/>
      <c r="DP560" s="47"/>
      <c r="DQ560" s="47"/>
      <c r="DR560" s="47"/>
      <c r="DS560" s="47"/>
      <c r="DT560" s="47"/>
      <c r="DU560" s="47"/>
      <c r="DV560" s="47"/>
      <c r="DW560" s="47"/>
    </row>
    <row r="561" spans="1:127" s="8" customFormat="1">
      <c r="A561" s="21"/>
      <c r="B561" s="21"/>
      <c r="C561" s="21"/>
      <c r="D561" s="46"/>
      <c r="E561" s="21"/>
      <c r="I561" s="47"/>
      <c r="AF561" s="47"/>
      <c r="AK561" s="47"/>
      <c r="AP561" s="47"/>
      <c r="AU561" s="47"/>
      <c r="AZ561" s="47"/>
      <c r="BE561" s="15"/>
      <c r="BJ561" s="15"/>
      <c r="BO561" s="15"/>
      <c r="BT561" s="15"/>
      <c r="BY561" s="15"/>
      <c r="CD561" s="47"/>
      <c r="CI561" s="47"/>
      <c r="CN561" s="47"/>
      <c r="CS561" s="47"/>
      <c r="CX561" s="47"/>
      <c r="DC561" s="47"/>
      <c r="DH561" s="47"/>
      <c r="DM561" s="47"/>
      <c r="DR561" s="47"/>
      <c r="DW561" s="47"/>
    </row>
    <row r="562" spans="1:127" s="8" customFormat="1">
      <c r="A562" s="21"/>
      <c r="B562" s="21"/>
      <c r="C562" s="21"/>
      <c r="D562" s="46"/>
      <c r="E562" s="21"/>
      <c r="I562" s="47"/>
      <c r="AF562" s="47"/>
      <c r="AK562" s="47"/>
      <c r="AP562" s="47"/>
      <c r="AU562" s="47"/>
      <c r="AZ562" s="47"/>
      <c r="BE562" s="15"/>
      <c r="BJ562" s="15"/>
      <c r="BO562" s="15"/>
      <c r="BT562" s="15"/>
      <c r="BY562" s="15"/>
      <c r="CD562" s="47"/>
      <c r="CI562" s="47"/>
      <c r="CN562" s="47"/>
      <c r="CS562" s="47"/>
      <c r="CX562" s="47"/>
      <c r="DC562" s="47"/>
      <c r="DH562" s="47"/>
      <c r="DM562" s="47"/>
      <c r="DR562" s="47"/>
      <c r="DW562" s="47"/>
    </row>
    <row r="563" spans="1:127" s="8" customFormat="1">
      <c r="A563" s="21"/>
      <c r="B563" s="21"/>
      <c r="C563" s="21"/>
      <c r="D563" s="46"/>
      <c r="E563" s="21"/>
      <c r="I563" s="47"/>
      <c r="AF563" s="47"/>
      <c r="AK563" s="47"/>
      <c r="AP563" s="47"/>
      <c r="AU563" s="47"/>
      <c r="AZ563" s="47"/>
      <c r="BE563" s="15"/>
      <c r="BJ563" s="15"/>
      <c r="BO563" s="15"/>
      <c r="BT563" s="15"/>
      <c r="BY563" s="15"/>
      <c r="CD563" s="15"/>
      <c r="CI563" s="15"/>
      <c r="CN563" s="15"/>
      <c r="CS563" s="15"/>
      <c r="CX563" s="15"/>
      <c r="DC563" s="15"/>
      <c r="DH563" s="15"/>
      <c r="DM563" s="15"/>
      <c r="DR563" s="15"/>
      <c r="DW563" s="15"/>
    </row>
    <row r="564" spans="1:127" s="8" customFormat="1">
      <c r="A564" s="21"/>
      <c r="B564" s="21"/>
      <c r="C564" s="21"/>
      <c r="D564" s="46"/>
      <c r="E564" s="21"/>
      <c r="I564" s="47"/>
      <c r="AF564" s="47"/>
      <c r="AK564" s="47"/>
      <c r="AP564" s="47"/>
      <c r="AU564" s="47"/>
      <c r="AZ564" s="47"/>
      <c r="BE564" s="47"/>
      <c r="BJ564" s="47"/>
      <c r="BO564" s="47"/>
      <c r="BT564" s="47"/>
      <c r="BY564" s="47"/>
      <c r="CD564" s="47"/>
      <c r="CI564" s="47"/>
      <c r="CN564" s="47"/>
      <c r="CS564" s="47"/>
      <c r="CX564" s="47"/>
      <c r="DC564" s="47"/>
      <c r="DH564" s="47"/>
      <c r="DM564" s="47"/>
      <c r="DR564" s="47"/>
      <c r="DW564" s="47"/>
    </row>
    <row r="565" spans="1:127">
      <c r="A565" s="23"/>
      <c r="B565" s="23"/>
      <c r="C565" s="23"/>
      <c r="BR565" s="4"/>
      <c r="BS565" s="4"/>
      <c r="BT565" s="47"/>
      <c r="BU565" s="4"/>
      <c r="BV565" s="4"/>
      <c r="BW565" s="4"/>
      <c r="BX565" s="4"/>
      <c r="BZ565" s="4"/>
      <c r="CA565" s="4"/>
      <c r="CB565" s="4"/>
      <c r="CC565" s="4"/>
      <c r="CE565" s="4"/>
      <c r="CF565" s="4"/>
      <c r="CG565" s="4"/>
      <c r="CH565" s="4"/>
      <c r="CJ565" s="4"/>
      <c r="CK565" s="4"/>
      <c r="CL565" s="4"/>
      <c r="CM565" s="4"/>
    </row>
    <row r="566" spans="1:127">
      <c r="BR566" s="4"/>
      <c r="BS566" s="4"/>
      <c r="BT566" s="47"/>
      <c r="BU566" s="4"/>
      <c r="BV566" s="4"/>
      <c r="BW566" s="4"/>
      <c r="BX566" s="4"/>
      <c r="BZ566" s="4"/>
      <c r="CA566" s="4"/>
      <c r="CB566" s="4"/>
      <c r="CC566" s="4"/>
      <c r="CE566" s="4"/>
      <c r="CF566" s="4"/>
      <c r="CG566" s="4"/>
      <c r="CH566" s="4"/>
      <c r="CJ566" s="4"/>
      <c r="CK566" s="4"/>
      <c r="CL566" s="4"/>
      <c r="CM566" s="4"/>
    </row>
    <row r="573" spans="1:127">
      <c r="CA573" s="24"/>
      <c r="CB573" s="24"/>
    </row>
    <row r="574" spans="1:127">
      <c r="AU574" s="15"/>
      <c r="AV574" s="3"/>
      <c r="AW574" s="3"/>
      <c r="AX574" s="3"/>
      <c r="AY574" s="3"/>
      <c r="AZ574" s="15"/>
      <c r="BA574" s="3"/>
      <c r="BB574" s="3"/>
      <c r="BC574" s="3"/>
      <c r="BD574" s="3"/>
      <c r="BE574" s="15"/>
      <c r="BF574" s="3"/>
      <c r="BG574" s="3"/>
      <c r="BH574" s="3"/>
      <c r="BI574" s="3"/>
      <c r="BJ574" s="15"/>
      <c r="BK574" s="3"/>
      <c r="BL574" s="3"/>
      <c r="BM574" s="3"/>
      <c r="BN574" s="3"/>
      <c r="BO574" s="15"/>
      <c r="BP574" s="3"/>
      <c r="BT574" s="15"/>
      <c r="BY574" s="15"/>
      <c r="BZ574" s="3"/>
      <c r="CA574" s="3"/>
      <c r="CC574" s="24"/>
      <c r="CD574" s="15"/>
      <c r="CE574" s="24"/>
      <c r="CF574" s="24"/>
      <c r="CG574" s="24"/>
      <c r="CH574" s="24"/>
      <c r="CI574" s="15"/>
      <c r="CJ574" s="24"/>
      <c r="CK574" s="24"/>
      <c r="CL574" s="24"/>
      <c r="CM574" s="24"/>
      <c r="CN574" s="15"/>
      <c r="CO574" s="24"/>
      <c r="CP574" s="24"/>
      <c r="CQ574" s="24"/>
      <c r="CR574" s="24"/>
      <c r="CS574" s="15"/>
      <c r="CT574" s="24"/>
      <c r="CU574" s="24"/>
      <c r="CV574" s="24"/>
      <c r="CW574" s="24"/>
      <c r="CX574" s="15"/>
      <c r="CY574" s="24"/>
      <c r="CZ574" s="24"/>
      <c r="DA574" s="24"/>
      <c r="DB574" s="24"/>
      <c r="DC574" s="15"/>
      <c r="DD574" s="24"/>
      <c r="DE574" s="24"/>
      <c r="DF574" s="24"/>
      <c r="DG574" s="24"/>
      <c r="DH574" s="15"/>
      <c r="DI574" s="24"/>
      <c r="DJ574" s="24"/>
      <c r="DK574" s="24"/>
      <c r="DL574" s="24"/>
      <c r="DM574" s="15"/>
      <c r="DN574" s="24"/>
      <c r="DO574" s="24"/>
      <c r="DP574" s="24"/>
      <c r="DQ574" s="24"/>
      <c r="DR574" s="15"/>
      <c r="DS574" s="24"/>
      <c r="DT574" s="24"/>
      <c r="DU574" s="24"/>
      <c r="DV574" s="24"/>
      <c r="DW574" s="15"/>
    </row>
    <row r="575" spans="1:127" s="47" customFormat="1">
      <c r="A575" s="46"/>
      <c r="B575" s="46"/>
      <c r="C575" s="18"/>
      <c r="D575" s="46"/>
      <c r="E575" s="46"/>
      <c r="AZ575" s="2"/>
      <c r="BA575" s="48"/>
      <c r="BB575" s="48"/>
      <c r="BC575" s="48"/>
      <c r="BD575" s="48"/>
      <c r="BE575" s="2"/>
      <c r="BF575" s="48"/>
      <c r="BG575" s="48"/>
      <c r="BH575" s="48"/>
      <c r="BI575" s="48"/>
      <c r="BJ575" s="2"/>
      <c r="BK575" s="48"/>
      <c r="BL575" s="48"/>
      <c r="BM575" s="48"/>
      <c r="BN575" s="48"/>
      <c r="BO575" s="2"/>
      <c r="BP575" s="48"/>
      <c r="BQ575" s="48"/>
      <c r="BR575" s="48"/>
      <c r="BS575" s="48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</row>
    <row r="576" spans="1:127" s="47" customFormat="1">
      <c r="A576" s="7"/>
      <c r="B576" s="46"/>
      <c r="C576" s="7"/>
      <c r="D576" s="7"/>
      <c r="E576" s="46"/>
      <c r="AP576" s="15"/>
      <c r="AQ576" s="3"/>
      <c r="AR576" s="3"/>
      <c r="AS576" s="3"/>
      <c r="AT576" s="3"/>
      <c r="AU576" s="15"/>
      <c r="AV576" s="3"/>
      <c r="AW576" s="3"/>
      <c r="AX576" s="3"/>
      <c r="AY576" s="3"/>
      <c r="AZ576" s="15"/>
      <c r="BA576" s="3"/>
      <c r="BB576" s="3"/>
      <c r="BC576" s="3"/>
      <c r="BD576" s="3"/>
      <c r="BE576" s="15"/>
      <c r="BF576" s="3"/>
      <c r="BG576" s="3"/>
      <c r="BH576" s="3"/>
      <c r="BI576" s="3"/>
      <c r="BJ576" s="15"/>
      <c r="BK576" s="3"/>
      <c r="BL576" s="3"/>
      <c r="BM576" s="3"/>
      <c r="BN576" s="3"/>
      <c r="BO576" s="15"/>
      <c r="BP576" s="3"/>
      <c r="BQ576" s="3"/>
      <c r="BR576" s="3"/>
      <c r="BS576" s="3"/>
      <c r="BT576" s="15"/>
      <c r="BU576" s="3"/>
      <c r="BV576" s="3"/>
      <c r="BW576" s="3"/>
      <c r="BX576" s="3"/>
      <c r="BY576" s="15"/>
      <c r="BZ576" s="3"/>
      <c r="CA576" s="3"/>
      <c r="CB576" s="3"/>
      <c r="CC576" s="24"/>
      <c r="CD576" s="15"/>
      <c r="CE576" s="24"/>
      <c r="CF576" s="24"/>
      <c r="CG576" s="24"/>
      <c r="CH576" s="24"/>
      <c r="CI576" s="15"/>
      <c r="CJ576" s="24"/>
      <c r="CK576" s="24"/>
      <c r="CL576" s="24"/>
      <c r="CM576" s="24"/>
      <c r="CN576" s="15"/>
      <c r="CO576" s="24"/>
      <c r="CP576" s="24"/>
      <c r="CQ576" s="24"/>
      <c r="CR576" s="24"/>
      <c r="CS576" s="15"/>
      <c r="CT576" s="24"/>
      <c r="CU576" s="24"/>
      <c r="CV576" s="24"/>
      <c r="CW576" s="24"/>
      <c r="CX576" s="15"/>
      <c r="CY576" s="24"/>
      <c r="CZ576" s="24"/>
      <c r="DA576" s="24"/>
      <c r="DB576" s="24"/>
      <c r="DC576" s="15"/>
      <c r="DD576" s="24"/>
      <c r="DE576" s="24"/>
      <c r="DF576" s="24"/>
      <c r="DG576" s="24"/>
      <c r="DH576" s="15"/>
      <c r="DI576" s="24"/>
      <c r="DJ576" s="24"/>
      <c r="DK576" s="24"/>
      <c r="DL576" s="24"/>
      <c r="DM576" s="15"/>
      <c r="DN576" s="24"/>
      <c r="DO576" s="24"/>
      <c r="DP576" s="24"/>
      <c r="DQ576" s="24"/>
      <c r="DR576" s="15"/>
      <c r="DS576" s="24"/>
      <c r="DT576" s="24"/>
      <c r="DU576" s="24"/>
      <c r="DV576" s="24"/>
      <c r="DW576" s="15"/>
    </row>
    <row r="577" spans="4:127">
      <c r="D577" s="46"/>
      <c r="BK577" s="15"/>
      <c r="BL577" s="15"/>
      <c r="BM577" s="15"/>
      <c r="BN577" s="15"/>
      <c r="BP577" s="15"/>
      <c r="BQ577" s="15"/>
      <c r="BR577" s="15"/>
      <c r="BS577" s="15"/>
      <c r="BU577" s="15"/>
      <c r="BV577" s="15"/>
      <c r="BW577" s="15"/>
      <c r="BX577" s="15"/>
      <c r="BZ577" s="15"/>
      <c r="CA577" s="15"/>
      <c r="CB577" s="15"/>
      <c r="CC577" s="3"/>
      <c r="CE577" s="3"/>
      <c r="CF577" s="3"/>
      <c r="CG577" s="3"/>
      <c r="CH577" s="3"/>
      <c r="CJ577" s="3"/>
      <c r="CK577" s="3"/>
      <c r="CL577" s="3"/>
      <c r="CM577" s="3"/>
      <c r="CO577" s="3"/>
      <c r="CP577" s="3"/>
      <c r="CQ577" s="3"/>
      <c r="CR577" s="3"/>
      <c r="CT577" s="3"/>
      <c r="CU577" s="3"/>
      <c r="CV577" s="3"/>
      <c r="CW577" s="3"/>
      <c r="CY577" s="3"/>
      <c r="CZ577" s="3"/>
      <c r="DA577" s="3"/>
      <c r="DB577" s="3"/>
      <c r="DD577" s="3"/>
      <c r="DE577" s="3"/>
      <c r="DF577" s="3"/>
      <c r="DG577" s="3"/>
      <c r="DI577" s="3"/>
      <c r="DJ577" s="3"/>
      <c r="DK577" s="3"/>
      <c r="DL577" s="3"/>
      <c r="DN577" s="3"/>
      <c r="DO577" s="3"/>
      <c r="DP577" s="3"/>
      <c r="DQ577" s="3"/>
      <c r="DS577" s="3"/>
      <c r="DT577" s="3"/>
      <c r="DV577" s="3"/>
    </row>
    <row r="578" spans="4:127">
      <c r="BZ578" s="3"/>
      <c r="CA578" s="3"/>
      <c r="DU578" s="2"/>
    </row>
    <row r="579" spans="4:127">
      <c r="D579" s="46"/>
      <c r="BF579" s="26"/>
      <c r="BG579" s="26"/>
      <c r="BH579" s="26"/>
      <c r="BI579" s="26"/>
      <c r="BK579" s="26"/>
      <c r="BL579" s="26"/>
      <c r="BM579" s="26"/>
      <c r="BN579" s="26"/>
      <c r="BO579" s="26"/>
      <c r="BP579" s="26"/>
      <c r="BQ579" s="26"/>
      <c r="BR579" s="26"/>
      <c r="BS579" s="26"/>
      <c r="BT579" s="26"/>
      <c r="BU579" s="26"/>
      <c r="BV579" s="26"/>
      <c r="BW579" s="26"/>
      <c r="BX579" s="26"/>
      <c r="BY579" s="26"/>
      <c r="BZ579" s="26"/>
      <c r="CA579" s="26"/>
      <c r="CB579" s="26"/>
      <c r="CC579" s="3"/>
      <c r="CD579" s="26"/>
      <c r="CE579" s="3"/>
      <c r="CF579" s="3"/>
      <c r="CG579" s="3"/>
      <c r="CH579" s="3"/>
      <c r="CI579" s="26"/>
      <c r="CJ579" s="3"/>
      <c r="CK579" s="3"/>
      <c r="CL579" s="3"/>
      <c r="CM579" s="3"/>
      <c r="CN579" s="26"/>
      <c r="CO579" s="3"/>
      <c r="CP579" s="3"/>
      <c r="CQ579" s="3"/>
      <c r="CR579" s="3"/>
      <c r="CS579" s="26"/>
      <c r="CT579" s="3"/>
      <c r="CU579" s="3"/>
      <c r="CV579" s="3"/>
      <c r="CW579" s="3"/>
      <c r="CX579" s="26"/>
      <c r="CY579" s="3"/>
      <c r="CZ579" s="3"/>
      <c r="DA579" s="3"/>
      <c r="DB579" s="3"/>
      <c r="DC579" s="26"/>
      <c r="DD579" s="3"/>
      <c r="DE579" s="3"/>
      <c r="DF579" s="3"/>
      <c r="DG579" s="3"/>
      <c r="DH579" s="26"/>
      <c r="DI579" s="3"/>
      <c r="DJ579" s="3"/>
      <c r="DK579" s="3"/>
      <c r="DL579" s="3"/>
      <c r="DM579" s="26"/>
      <c r="DN579" s="3"/>
      <c r="DO579" s="3"/>
      <c r="DP579" s="3"/>
      <c r="DQ579" s="3"/>
      <c r="DR579" s="26"/>
      <c r="DS579" s="3"/>
      <c r="DT579" s="3"/>
      <c r="DV579" s="3"/>
      <c r="DW579" s="26"/>
    </row>
    <row r="581" spans="4:127">
      <c r="BZ581" s="3"/>
      <c r="CA581" s="3"/>
      <c r="CI581" s="15"/>
      <c r="DU581" s="2"/>
    </row>
    <row r="582" spans="4:127">
      <c r="BF582" s="3"/>
      <c r="BG582" s="3"/>
      <c r="BH582" s="3"/>
      <c r="BI582" s="3"/>
      <c r="BK582" s="3"/>
      <c r="BL582" s="3"/>
      <c r="BM582" s="3"/>
      <c r="BN582" s="3"/>
      <c r="BP582" s="3"/>
      <c r="BT582" s="15"/>
      <c r="BY582" s="15"/>
      <c r="BZ582" s="3"/>
      <c r="CA582" s="3"/>
      <c r="CC582" s="3"/>
      <c r="CD582" s="15"/>
      <c r="CE582" s="3"/>
      <c r="CF582" s="3"/>
      <c r="CG582" s="3"/>
      <c r="CH582" s="3"/>
      <c r="CI582" s="15"/>
      <c r="CJ582" s="3"/>
      <c r="CK582" s="3"/>
      <c r="CL582" s="3"/>
      <c r="CM582" s="3"/>
      <c r="CN582" s="15"/>
      <c r="CO582" s="3"/>
      <c r="CP582" s="3"/>
      <c r="CQ582" s="3"/>
      <c r="CR582" s="3"/>
      <c r="CS582" s="15"/>
      <c r="CT582" s="3"/>
      <c r="CU582" s="3"/>
      <c r="CV582" s="3"/>
      <c r="CW582" s="3"/>
      <c r="CX582" s="15"/>
      <c r="CY582" s="3"/>
      <c r="CZ582" s="3"/>
      <c r="DA582" s="3"/>
      <c r="DB582" s="3"/>
      <c r="DC582" s="15"/>
      <c r="DD582" s="3"/>
      <c r="DE582" s="3"/>
      <c r="DF582" s="3"/>
      <c r="DG582" s="3"/>
      <c r="DH582" s="15"/>
      <c r="DI582" s="3"/>
      <c r="DJ582" s="3"/>
      <c r="DK582" s="3"/>
      <c r="DL582" s="3"/>
      <c r="DM582" s="15"/>
      <c r="DN582" s="3"/>
      <c r="DO582" s="3"/>
      <c r="DP582" s="3"/>
      <c r="DQ582" s="3"/>
      <c r="DR582" s="15"/>
      <c r="DS582" s="3"/>
      <c r="DT582" s="3"/>
      <c r="DV582" s="3"/>
      <c r="DW582" s="15"/>
    </row>
    <row r="583" spans="4:127">
      <c r="BZ583" s="3"/>
      <c r="CA583" s="3"/>
      <c r="CI583" s="15"/>
      <c r="DU583" s="2"/>
    </row>
    <row r="584" spans="4:127">
      <c r="BF584" s="3"/>
      <c r="BG584" s="3"/>
      <c r="BH584" s="3"/>
      <c r="BI584" s="3"/>
      <c r="BK584" s="3"/>
      <c r="BL584" s="3"/>
      <c r="BM584" s="3"/>
      <c r="BN584" s="3"/>
      <c r="BP584" s="3"/>
      <c r="BT584" s="15"/>
      <c r="BY584" s="15"/>
      <c r="BZ584" s="3"/>
      <c r="CA584" s="3"/>
      <c r="CC584" s="3"/>
      <c r="CD584" s="15"/>
      <c r="CE584" s="3"/>
      <c r="CF584" s="3"/>
      <c r="CG584" s="3"/>
      <c r="CH584" s="3"/>
      <c r="CI584" s="15"/>
      <c r="CJ584" s="3"/>
      <c r="CK584" s="3"/>
      <c r="CL584" s="3"/>
      <c r="CM584" s="3"/>
      <c r="CN584" s="15"/>
      <c r="CO584" s="3"/>
      <c r="CP584" s="3"/>
      <c r="CQ584" s="3"/>
      <c r="CR584" s="3"/>
      <c r="CS584" s="15"/>
      <c r="CT584" s="3"/>
      <c r="CU584" s="3"/>
      <c r="CV584" s="3"/>
      <c r="CW584" s="3"/>
      <c r="CX584" s="15"/>
      <c r="CY584" s="3"/>
      <c r="CZ584" s="3"/>
      <c r="DA584" s="3"/>
      <c r="DB584" s="3"/>
      <c r="DC584" s="15"/>
      <c r="DD584" s="3"/>
      <c r="DE584" s="3"/>
      <c r="DF584" s="3"/>
      <c r="DG584" s="3"/>
      <c r="DH584" s="15"/>
      <c r="DI584" s="3"/>
      <c r="DJ584" s="3"/>
      <c r="DK584" s="3"/>
      <c r="DL584" s="3"/>
      <c r="DM584" s="15"/>
      <c r="DN584" s="3"/>
      <c r="DO584" s="3"/>
      <c r="DP584" s="3"/>
      <c r="DQ584" s="3"/>
      <c r="DR584" s="15"/>
      <c r="DS584" s="3"/>
      <c r="DT584" s="3"/>
      <c r="DV584" s="3"/>
      <c r="DW584" s="15"/>
    </row>
    <row r="585" spans="4:127">
      <c r="BK585" s="3"/>
      <c r="BL585" s="3"/>
      <c r="BM585" s="3"/>
      <c r="BN585" s="3"/>
      <c r="BP585" s="3"/>
      <c r="BT585" s="15"/>
      <c r="BY585" s="15"/>
      <c r="BZ585" s="3"/>
      <c r="CA585" s="3"/>
      <c r="CC585" s="3"/>
      <c r="CD585" s="15"/>
      <c r="CE585" s="3"/>
      <c r="CF585" s="3"/>
      <c r="CG585" s="3"/>
      <c r="CH585" s="3"/>
      <c r="CI585" s="15"/>
      <c r="CJ585" s="3"/>
      <c r="CK585" s="3"/>
      <c r="CL585" s="3"/>
      <c r="CM585" s="3"/>
      <c r="CN585" s="15"/>
      <c r="CO585" s="3"/>
      <c r="CP585" s="3"/>
      <c r="CQ585" s="3"/>
      <c r="CR585" s="3"/>
      <c r="CS585" s="15"/>
      <c r="CT585" s="3"/>
      <c r="CU585" s="3"/>
      <c r="CV585" s="3"/>
      <c r="CW585" s="3"/>
      <c r="CX585" s="15"/>
      <c r="CY585" s="3"/>
      <c r="CZ585" s="3"/>
      <c r="DA585" s="3"/>
      <c r="DB585" s="3"/>
      <c r="DC585" s="15"/>
      <c r="DD585" s="3"/>
      <c r="DE585" s="3"/>
      <c r="DF585" s="3"/>
      <c r="DG585" s="3"/>
      <c r="DH585" s="15"/>
      <c r="DI585" s="3"/>
      <c r="DJ585" s="3"/>
      <c r="DK585" s="3"/>
      <c r="DL585" s="3"/>
      <c r="DM585" s="15"/>
      <c r="DN585" s="3"/>
      <c r="DO585" s="3"/>
      <c r="DP585" s="3"/>
      <c r="DQ585" s="3"/>
      <c r="DR585" s="15"/>
      <c r="DS585" s="3"/>
      <c r="DT585" s="3"/>
      <c r="DV585" s="3"/>
      <c r="DW585" s="15"/>
    </row>
    <row r="586" spans="4:127">
      <c r="BZ586" s="3"/>
      <c r="CA586" s="3"/>
      <c r="DU586" s="2"/>
    </row>
    <row r="587" spans="4:127">
      <c r="AZ587" s="15"/>
      <c r="BA587" s="3"/>
      <c r="BB587" s="3"/>
      <c r="BC587" s="3"/>
      <c r="BD587" s="3"/>
      <c r="BE587" s="15"/>
      <c r="BF587" s="3"/>
      <c r="BG587" s="3"/>
      <c r="BH587" s="3"/>
      <c r="BI587" s="3"/>
      <c r="BJ587" s="15"/>
      <c r="BK587" s="3"/>
      <c r="BL587" s="3"/>
      <c r="BM587" s="3"/>
      <c r="BN587" s="3"/>
      <c r="BO587" s="15"/>
      <c r="BP587" s="3"/>
      <c r="BT587" s="15"/>
      <c r="BY587" s="15"/>
      <c r="BZ587" s="3"/>
      <c r="CA587" s="3"/>
      <c r="CC587" s="3"/>
      <c r="CD587" s="15"/>
      <c r="CE587" s="3"/>
      <c r="CF587" s="3"/>
      <c r="CG587" s="3"/>
      <c r="CH587" s="3"/>
      <c r="CI587" s="15"/>
      <c r="CJ587" s="3"/>
      <c r="CK587" s="3"/>
      <c r="CL587" s="3"/>
      <c r="CM587" s="3"/>
      <c r="CN587" s="15"/>
      <c r="CO587" s="3"/>
      <c r="CP587" s="3"/>
      <c r="CQ587" s="3"/>
      <c r="CR587" s="3"/>
      <c r="CS587" s="15"/>
      <c r="CT587" s="3"/>
      <c r="CU587" s="3"/>
      <c r="CV587" s="3"/>
      <c r="CW587" s="3"/>
      <c r="CX587" s="15"/>
      <c r="CY587" s="3"/>
      <c r="CZ587" s="3"/>
      <c r="DA587" s="3"/>
      <c r="DB587" s="3"/>
      <c r="DC587" s="15"/>
      <c r="DD587" s="3"/>
      <c r="DE587" s="3"/>
      <c r="DF587" s="3"/>
      <c r="DG587" s="3"/>
      <c r="DH587" s="15"/>
      <c r="DI587" s="3"/>
      <c r="DJ587" s="3"/>
      <c r="DK587" s="3"/>
      <c r="DL587" s="3"/>
      <c r="DM587" s="15"/>
      <c r="DN587" s="3"/>
      <c r="DO587" s="3"/>
      <c r="DP587" s="3"/>
      <c r="DQ587" s="3"/>
      <c r="DR587" s="15"/>
      <c r="DS587" s="3"/>
      <c r="DT587" s="3"/>
      <c r="DV587" s="3"/>
      <c r="DW587" s="15"/>
    </row>
    <row r="588" spans="4:127">
      <c r="AZ588" s="15"/>
      <c r="BA588" s="3"/>
      <c r="BB588" s="3"/>
      <c r="BC588" s="3"/>
      <c r="BD588" s="3"/>
      <c r="BE588" s="15"/>
      <c r="BF588" s="3"/>
      <c r="BG588" s="3"/>
      <c r="BH588" s="3"/>
      <c r="BI588" s="3"/>
      <c r="BJ588" s="15"/>
      <c r="BK588" s="3"/>
      <c r="BL588" s="3"/>
      <c r="BM588" s="3"/>
      <c r="BN588" s="3"/>
      <c r="BO588" s="15"/>
      <c r="BP588" s="3"/>
      <c r="BT588" s="15"/>
      <c r="BY588" s="15"/>
      <c r="BZ588" s="3"/>
      <c r="CA588" s="3"/>
      <c r="CC588" s="3"/>
      <c r="CD588" s="15"/>
      <c r="CE588" s="3"/>
      <c r="CF588" s="3"/>
      <c r="CG588" s="3"/>
      <c r="CH588" s="3"/>
      <c r="CI588" s="15"/>
      <c r="CJ588" s="3"/>
      <c r="CK588" s="3"/>
      <c r="CL588" s="3"/>
      <c r="CM588" s="3"/>
      <c r="CN588" s="15"/>
      <c r="CO588" s="3"/>
      <c r="CP588" s="3"/>
      <c r="CQ588" s="3"/>
      <c r="CR588" s="3"/>
      <c r="CS588" s="15"/>
      <c r="CT588" s="3"/>
      <c r="CU588" s="3"/>
      <c r="CV588" s="3"/>
      <c r="CW588" s="3"/>
      <c r="CX588" s="15"/>
      <c r="CY588" s="3"/>
      <c r="CZ588" s="3"/>
      <c r="DA588" s="3"/>
      <c r="DB588" s="3"/>
      <c r="DC588" s="15"/>
      <c r="DD588" s="3"/>
      <c r="DE588" s="3"/>
      <c r="DF588" s="3"/>
      <c r="DG588" s="3"/>
      <c r="DH588" s="15"/>
      <c r="DI588" s="3"/>
      <c r="DJ588" s="3"/>
      <c r="DK588" s="3"/>
      <c r="DL588" s="3"/>
      <c r="DM588" s="15"/>
      <c r="DN588" s="3"/>
      <c r="DO588" s="3"/>
      <c r="DP588" s="3"/>
      <c r="DQ588" s="3"/>
      <c r="DR588" s="15"/>
      <c r="DS588" s="3"/>
      <c r="DT588" s="3"/>
      <c r="DV588" s="3"/>
      <c r="DW588" s="15"/>
    </row>
    <row r="589" spans="4:127">
      <c r="AZ589" s="15"/>
      <c r="BA589" s="3"/>
      <c r="BB589" s="3"/>
      <c r="BC589" s="3"/>
      <c r="BD589" s="3"/>
      <c r="BE589" s="15"/>
      <c r="BF589" s="3"/>
      <c r="BG589" s="3"/>
      <c r="BH589" s="3"/>
      <c r="BI589" s="3"/>
      <c r="BJ589" s="15"/>
      <c r="BK589" s="3"/>
      <c r="BL589" s="3"/>
      <c r="BM589" s="3"/>
      <c r="BN589" s="3"/>
      <c r="BO589" s="15"/>
      <c r="BP589" s="3"/>
      <c r="BT589" s="15"/>
      <c r="BY589" s="15"/>
      <c r="BZ589" s="3"/>
      <c r="CA589" s="3"/>
      <c r="DU589" s="2"/>
    </row>
    <row r="590" spans="4:127">
      <c r="AZ590" s="15"/>
      <c r="BA590" s="3"/>
      <c r="BB590" s="3"/>
      <c r="BC590" s="3"/>
      <c r="BD590" s="3"/>
      <c r="BE590" s="15"/>
      <c r="BF590" s="3"/>
      <c r="BG590" s="3"/>
      <c r="BH590" s="3"/>
      <c r="BI590" s="3"/>
      <c r="BJ590" s="15"/>
      <c r="BK590" s="3"/>
      <c r="BL590" s="3"/>
      <c r="BM590" s="3"/>
      <c r="BN590" s="3"/>
      <c r="BO590" s="15"/>
      <c r="BP590" s="3"/>
      <c r="BT590" s="15"/>
      <c r="BY590" s="15"/>
      <c r="BZ590" s="3"/>
      <c r="CA590" s="3"/>
      <c r="CC590" s="3"/>
      <c r="CD590" s="15"/>
      <c r="CE590" s="3"/>
      <c r="CF590" s="3"/>
      <c r="CG590" s="3"/>
      <c r="CH590" s="3"/>
      <c r="CI590" s="15"/>
      <c r="CJ590" s="3"/>
      <c r="CK590" s="3"/>
      <c r="CL590" s="3"/>
      <c r="CM590" s="3"/>
      <c r="CN590" s="15"/>
      <c r="CO590" s="3"/>
      <c r="CP590" s="3"/>
      <c r="CQ590" s="3"/>
      <c r="CR590" s="3"/>
      <c r="CS590" s="15"/>
      <c r="CT590" s="3"/>
      <c r="CU590" s="3"/>
      <c r="CV590" s="3"/>
      <c r="CW590" s="3"/>
      <c r="CX590" s="15"/>
      <c r="CY590" s="3"/>
      <c r="CZ590" s="3"/>
      <c r="DA590" s="3"/>
      <c r="DB590" s="3"/>
      <c r="DC590" s="15"/>
      <c r="DD590" s="3"/>
      <c r="DE590" s="3"/>
      <c r="DF590" s="3"/>
      <c r="DG590" s="3"/>
      <c r="DH590" s="15"/>
      <c r="DI590" s="3"/>
      <c r="DJ590" s="3"/>
      <c r="DK590" s="3"/>
      <c r="DL590" s="3"/>
      <c r="DM590" s="15"/>
      <c r="DN590" s="3"/>
      <c r="DO590" s="3"/>
      <c r="DP590" s="3"/>
      <c r="DQ590" s="3"/>
      <c r="DR590" s="15"/>
      <c r="DS590" s="3"/>
      <c r="DT590" s="3"/>
      <c r="DV590" s="3"/>
      <c r="DW590" s="15"/>
    </row>
    <row r="591" spans="4:127">
      <c r="AZ591" s="15"/>
      <c r="BA591" s="3"/>
      <c r="BB591" s="3"/>
      <c r="BC591" s="3"/>
      <c r="BD591" s="3"/>
      <c r="BE591" s="15"/>
      <c r="BF591" s="3"/>
      <c r="BG591" s="3"/>
      <c r="BH591" s="3"/>
      <c r="BI591" s="3"/>
      <c r="BJ591" s="15"/>
      <c r="BK591" s="3"/>
      <c r="BL591" s="3"/>
      <c r="BM591" s="3"/>
      <c r="BN591" s="3"/>
      <c r="BO591" s="15"/>
      <c r="BP591" s="3"/>
      <c r="BT591" s="15"/>
      <c r="BY591" s="15"/>
      <c r="BZ591" s="3"/>
      <c r="CA591" s="3"/>
      <c r="CC591" s="3"/>
      <c r="CD591" s="15"/>
      <c r="CE591" s="3"/>
      <c r="CF591" s="3"/>
      <c r="CG591" s="3"/>
      <c r="CH591" s="3"/>
      <c r="CI591" s="15"/>
      <c r="CJ591" s="3"/>
      <c r="CK591" s="3"/>
      <c r="CL591" s="3"/>
      <c r="CM591" s="3"/>
      <c r="CN591" s="15"/>
      <c r="CO591" s="3"/>
      <c r="CP591" s="3"/>
      <c r="CQ591" s="3"/>
      <c r="CR591" s="3"/>
      <c r="CS591" s="15"/>
      <c r="CT591" s="3"/>
      <c r="CU591" s="3"/>
      <c r="CV591" s="3"/>
      <c r="CW591" s="3"/>
      <c r="CX591" s="15"/>
      <c r="CY591" s="3"/>
      <c r="CZ591" s="3"/>
      <c r="DA591" s="3"/>
      <c r="DB591" s="3"/>
      <c r="DC591" s="15"/>
      <c r="DD591" s="3"/>
      <c r="DE591" s="3"/>
      <c r="DF591" s="3"/>
      <c r="DG591" s="3"/>
      <c r="DH591" s="15"/>
      <c r="DI591" s="3"/>
      <c r="DJ591" s="3"/>
      <c r="DK591" s="3"/>
      <c r="DL591" s="3"/>
      <c r="DM591" s="15"/>
      <c r="DN591" s="3"/>
      <c r="DO591" s="3"/>
      <c r="DP591" s="3"/>
      <c r="DQ591" s="3"/>
      <c r="DR591" s="15"/>
      <c r="DS591" s="3"/>
      <c r="DT591" s="3"/>
      <c r="DV591" s="3"/>
      <c r="DW591" s="15"/>
    </row>
    <row r="592" spans="4:127">
      <c r="AZ592" s="15"/>
      <c r="BA592" s="3"/>
      <c r="BB592" s="3"/>
      <c r="BC592" s="3"/>
      <c r="BD592" s="3"/>
      <c r="BE592" s="15"/>
      <c r="BF592" s="3"/>
      <c r="BG592" s="3"/>
      <c r="BH592" s="3"/>
      <c r="BI592" s="3"/>
      <c r="BJ592" s="15"/>
      <c r="BK592" s="3"/>
      <c r="BL592" s="3"/>
      <c r="BM592" s="3"/>
      <c r="BN592" s="3"/>
      <c r="BO592" s="15"/>
      <c r="BP592" s="3"/>
      <c r="BT592" s="15"/>
      <c r="BY592" s="15"/>
      <c r="BZ592" s="3"/>
      <c r="CA592" s="3"/>
      <c r="CC592" s="47"/>
      <c r="CD592" s="15"/>
      <c r="CE592" s="47"/>
      <c r="CF592" s="47"/>
      <c r="CG592" s="47"/>
      <c r="CH592" s="47"/>
      <c r="CI592" s="15"/>
      <c r="CJ592" s="47"/>
      <c r="CK592" s="47"/>
      <c r="CL592" s="47"/>
      <c r="CM592" s="47"/>
      <c r="CN592" s="15"/>
      <c r="CO592" s="47"/>
      <c r="CP592" s="47"/>
      <c r="CQ592" s="47"/>
      <c r="CR592" s="47"/>
      <c r="CS592" s="15"/>
      <c r="CT592" s="47"/>
      <c r="CU592" s="47"/>
      <c r="CV592" s="47"/>
      <c r="CW592" s="47"/>
      <c r="CX592" s="15"/>
      <c r="CY592" s="47"/>
      <c r="CZ592" s="47"/>
      <c r="DA592" s="47"/>
      <c r="DB592" s="47"/>
      <c r="DC592" s="15"/>
      <c r="DD592" s="47"/>
      <c r="DE592" s="47"/>
      <c r="DF592" s="47"/>
      <c r="DG592" s="47"/>
      <c r="DH592" s="15"/>
      <c r="DI592" s="47"/>
      <c r="DJ592" s="47"/>
      <c r="DK592" s="47"/>
      <c r="DL592" s="47"/>
      <c r="DM592" s="15"/>
      <c r="DN592" s="47"/>
      <c r="DO592" s="47"/>
      <c r="DP592" s="47"/>
      <c r="DQ592" s="47"/>
      <c r="DR592" s="15"/>
      <c r="DS592" s="47"/>
      <c r="DT592" s="47"/>
      <c r="DU592" s="47"/>
      <c r="DV592" s="47"/>
      <c r="DW592" s="15"/>
    </row>
    <row r="593" spans="1:127">
      <c r="AZ593" s="15"/>
      <c r="BA593" s="3"/>
      <c r="BB593" s="3"/>
      <c r="BC593" s="3"/>
      <c r="BD593" s="3"/>
      <c r="BE593" s="15"/>
      <c r="BF593" s="3"/>
      <c r="BG593" s="3"/>
      <c r="BH593" s="3"/>
      <c r="BI593" s="3"/>
      <c r="BJ593" s="15"/>
      <c r="BK593" s="3"/>
      <c r="BL593" s="3"/>
      <c r="BM593" s="3"/>
      <c r="BN593" s="3"/>
      <c r="BO593" s="15"/>
      <c r="BP593" s="3"/>
      <c r="BT593" s="15"/>
      <c r="BY593" s="15"/>
      <c r="BZ593" s="3"/>
      <c r="CA593" s="3"/>
      <c r="CC593" s="47"/>
      <c r="CD593" s="15"/>
      <c r="CE593" s="47"/>
      <c r="CF593" s="47"/>
      <c r="CG593" s="47"/>
      <c r="CH593" s="47"/>
      <c r="CI593" s="15"/>
      <c r="CJ593" s="47"/>
      <c r="CK593" s="47"/>
      <c r="CL593" s="47"/>
      <c r="CM593" s="47"/>
      <c r="CN593" s="15"/>
      <c r="CO593" s="47"/>
      <c r="CP593" s="47"/>
      <c r="CQ593" s="47"/>
      <c r="CR593" s="47"/>
      <c r="CS593" s="15"/>
      <c r="CT593" s="47"/>
      <c r="CU593" s="47"/>
      <c r="CV593" s="47"/>
      <c r="CW593" s="47"/>
      <c r="CX593" s="15"/>
      <c r="CY593" s="47"/>
      <c r="CZ593" s="47"/>
      <c r="DA593" s="47"/>
      <c r="DB593" s="47"/>
      <c r="DC593" s="15"/>
      <c r="DD593" s="47"/>
      <c r="DE593" s="47"/>
      <c r="DF593" s="47"/>
      <c r="DG593" s="47"/>
      <c r="DH593" s="15"/>
      <c r="DI593" s="47"/>
      <c r="DJ593" s="47"/>
      <c r="DK593" s="47"/>
      <c r="DL593" s="47"/>
      <c r="DM593" s="15"/>
      <c r="DN593" s="47"/>
      <c r="DO593" s="47"/>
      <c r="DP593" s="47"/>
      <c r="DQ593" s="47"/>
      <c r="DR593" s="15"/>
      <c r="DS593" s="47"/>
      <c r="DT593" s="47"/>
      <c r="DU593" s="47"/>
      <c r="DV593" s="47"/>
      <c r="DW593" s="15"/>
    </row>
    <row r="594" spans="1:127">
      <c r="AZ594" s="15"/>
      <c r="BA594" s="3"/>
      <c r="BB594" s="3"/>
      <c r="BC594" s="3"/>
      <c r="BD594" s="3"/>
      <c r="BE594" s="15"/>
      <c r="BF594" s="3"/>
      <c r="BG594" s="3"/>
      <c r="BH594" s="3"/>
      <c r="BI594" s="3"/>
      <c r="BJ594" s="15"/>
      <c r="BK594" s="3"/>
      <c r="BL594" s="3"/>
      <c r="BM594" s="3"/>
      <c r="BN594" s="3"/>
      <c r="BO594" s="15"/>
      <c r="BP594" s="3"/>
      <c r="BT594" s="15"/>
      <c r="BY594" s="15"/>
      <c r="BZ594" s="3"/>
      <c r="CA594" s="3"/>
    </row>
    <row r="595" spans="1:127">
      <c r="AZ595" s="15"/>
      <c r="BA595" s="3"/>
      <c r="BB595" s="3"/>
      <c r="BC595" s="3"/>
      <c r="BD595" s="3"/>
      <c r="BE595" s="15"/>
      <c r="BF595" s="3"/>
      <c r="BG595" s="3"/>
      <c r="BH595" s="3"/>
      <c r="BI595" s="3"/>
      <c r="BJ595" s="15"/>
      <c r="BK595" s="3"/>
      <c r="BL595" s="3"/>
      <c r="BM595" s="3"/>
      <c r="BN595" s="3"/>
      <c r="BO595" s="15"/>
      <c r="BP595" s="3"/>
      <c r="BT595" s="15"/>
      <c r="BY595" s="15"/>
      <c r="BZ595" s="3"/>
      <c r="CA595" s="3"/>
      <c r="CC595" s="3"/>
      <c r="CD595" s="47"/>
      <c r="CE595" s="3"/>
      <c r="CF595" s="3"/>
      <c r="CG595" s="3"/>
      <c r="CH595" s="3"/>
      <c r="CI595" s="47"/>
      <c r="CJ595" s="3"/>
      <c r="CK595" s="3"/>
      <c r="CL595" s="3"/>
      <c r="CM595" s="3"/>
      <c r="CN595" s="47"/>
      <c r="CO595" s="3"/>
      <c r="CP595" s="3"/>
      <c r="CQ595" s="3"/>
      <c r="CR595" s="3"/>
      <c r="CS595" s="47"/>
      <c r="CT595" s="3"/>
      <c r="CU595" s="3"/>
      <c r="CV595" s="3"/>
      <c r="CW595" s="3"/>
      <c r="CX595" s="47"/>
      <c r="CY595" s="3"/>
      <c r="CZ595" s="3"/>
      <c r="DA595" s="3"/>
      <c r="DB595" s="3"/>
      <c r="DC595" s="47"/>
      <c r="DD595" s="3"/>
      <c r="DE595" s="3"/>
      <c r="DF595" s="3"/>
      <c r="DG595" s="3"/>
      <c r="DH595" s="47"/>
      <c r="DI595" s="3"/>
      <c r="DJ595" s="3"/>
      <c r="DK595" s="3"/>
      <c r="DL595" s="3"/>
      <c r="DM595" s="47"/>
      <c r="DN595" s="3"/>
      <c r="DO595" s="3"/>
      <c r="DP595" s="3"/>
      <c r="DQ595" s="3"/>
      <c r="DR595" s="47"/>
      <c r="DS595" s="3"/>
      <c r="DT595" s="3"/>
      <c r="DV595" s="3"/>
      <c r="DW595" s="47"/>
    </row>
    <row r="596" spans="1:127">
      <c r="A596" s="21"/>
      <c r="AZ596" s="15"/>
      <c r="BA596" s="3"/>
      <c r="BB596" s="3"/>
      <c r="BC596" s="3"/>
      <c r="BD596" s="3"/>
      <c r="BE596" s="15"/>
      <c r="BF596" s="3"/>
      <c r="BG596" s="3"/>
      <c r="BH596" s="3"/>
      <c r="BI596" s="3"/>
      <c r="BJ596" s="15"/>
      <c r="BK596" s="3"/>
      <c r="BL596" s="3"/>
      <c r="BM596" s="3"/>
      <c r="BN596" s="3"/>
      <c r="BO596" s="15"/>
      <c r="BP596" s="3"/>
      <c r="BT596" s="15"/>
      <c r="BY596" s="15"/>
      <c r="BZ596" s="3"/>
      <c r="CA596" s="3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</row>
    <row r="597" spans="1:127">
      <c r="AZ597" s="15"/>
      <c r="BA597" s="3"/>
      <c r="BB597" s="3"/>
      <c r="BC597" s="3"/>
      <c r="BD597" s="3"/>
      <c r="BE597" s="15"/>
      <c r="BF597" s="3"/>
      <c r="BG597" s="3"/>
      <c r="BH597" s="3"/>
      <c r="BI597" s="3"/>
      <c r="BJ597" s="15"/>
      <c r="BK597" s="3"/>
      <c r="BL597" s="3"/>
      <c r="BM597" s="3"/>
      <c r="BN597" s="3"/>
      <c r="BO597" s="15"/>
      <c r="BP597" s="3"/>
      <c r="BS597" s="4"/>
      <c r="BT597" s="15"/>
      <c r="BU597" s="4"/>
      <c r="BV597" s="4"/>
      <c r="BW597" s="4"/>
      <c r="BX597" s="4"/>
      <c r="BY597" s="15"/>
      <c r="BZ597" s="4"/>
      <c r="CA597" s="4"/>
      <c r="CB597" s="4"/>
      <c r="CC597" s="4"/>
      <c r="CD597" s="47"/>
      <c r="CE597" s="4"/>
      <c r="CF597" s="4"/>
      <c r="CG597" s="4"/>
      <c r="CH597" s="4"/>
      <c r="CI597" s="47"/>
      <c r="CJ597" s="4"/>
      <c r="CK597" s="4"/>
      <c r="CL597" s="4"/>
      <c r="CM597" s="4"/>
      <c r="CN597" s="47"/>
      <c r="CO597" s="4"/>
      <c r="CP597" s="4"/>
      <c r="CQ597" s="4"/>
      <c r="CR597" s="4"/>
      <c r="CS597" s="47"/>
      <c r="CT597" s="4"/>
      <c r="CU597" s="4"/>
      <c r="CV597" s="4"/>
      <c r="CW597" s="4"/>
      <c r="CX597" s="47"/>
      <c r="CY597" s="4"/>
      <c r="CZ597" s="4"/>
      <c r="DA597" s="4"/>
      <c r="DB597" s="4"/>
      <c r="DC597" s="47"/>
      <c r="DD597" s="4"/>
      <c r="DE597" s="4"/>
      <c r="DF597" s="4"/>
      <c r="DG597" s="4"/>
      <c r="DH597" s="47"/>
      <c r="DI597" s="4"/>
      <c r="DJ597" s="4"/>
      <c r="DK597" s="4"/>
      <c r="DL597" s="4"/>
      <c r="DM597" s="47"/>
      <c r="DN597" s="4"/>
      <c r="DO597" s="4"/>
      <c r="DP597" s="4"/>
      <c r="DQ597" s="4"/>
      <c r="DR597" s="47"/>
      <c r="DS597" s="4"/>
      <c r="DT597" s="4"/>
      <c r="DU597" s="4"/>
      <c r="DV597" s="4"/>
      <c r="DW597" s="47"/>
    </row>
    <row r="598" spans="1:127">
      <c r="AZ598" s="15"/>
      <c r="BA598" s="3"/>
      <c r="BB598" s="3"/>
      <c r="BC598" s="3"/>
      <c r="BD598" s="3"/>
      <c r="BE598" s="15"/>
      <c r="BF598" s="3"/>
      <c r="BG598" s="3"/>
      <c r="BH598" s="3"/>
      <c r="BI598" s="3"/>
      <c r="BJ598" s="15"/>
      <c r="BK598" s="3"/>
      <c r="BL598" s="3"/>
      <c r="BM598" s="3"/>
      <c r="BN598" s="3"/>
      <c r="BO598" s="15"/>
      <c r="BP598" s="3"/>
      <c r="BT598" s="15"/>
      <c r="BY598" s="15"/>
      <c r="BZ598" s="3"/>
      <c r="CA598" s="3"/>
    </row>
    <row r="599" spans="1:127">
      <c r="AZ599" s="15"/>
      <c r="BA599" s="3"/>
      <c r="BB599" s="3"/>
      <c r="BC599" s="3"/>
      <c r="BD599" s="3"/>
      <c r="BE599" s="15"/>
      <c r="BF599" s="3"/>
      <c r="BG599" s="3"/>
      <c r="BH599" s="3"/>
      <c r="BI599" s="3"/>
      <c r="BJ599" s="15"/>
      <c r="BK599" s="3"/>
      <c r="BL599" s="3"/>
      <c r="BM599" s="3"/>
      <c r="BN599" s="3"/>
      <c r="BO599" s="15"/>
      <c r="BP599" s="3"/>
      <c r="BT599" s="15"/>
      <c r="BY599" s="15"/>
      <c r="BZ599" s="3"/>
      <c r="CA599" s="3"/>
    </row>
    <row r="600" spans="1:127">
      <c r="AZ600" s="15"/>
      <c r="BA600" s="3"/>
      <c r="BB600" s="3"/>
      <c r="BC600" s="3"/>
      <c r="BD600" s="3"/>
      <c r="BE600" s="15"/>
      <c r="BF600" s="3"/>
      <c r="BG600" s="3"/>
      <c r="BH600" s="3"/>
      <c r="BI600" s="3"/>
      <c r="BJ600" s="15"/>
      <c r="BK600" s="3"/>
      <c r="BL600" s="3"/>
      <c r="BM600" s="3"/>
      <c r="BN600" s="3"/>
      <c r="BO600" s="15"/>
      <c r="BP600" s="3"/>
      <c r="BT600" s="15"/>
      <c r="BY600" s="15"/>
      <c r="BZ600" s="3"/>
      <c r="CA600" s="3"/>
      <c r="CC600" s="3"/>
      <c r="CD600" s="15"/>
      <c r="CE600" s="3"/>
      <c r="CF600" s="3"/>
      <c r="CG600" s="3"/>
      <c r="CH600" s="3"/>
      <c r="CI600" s="15"/>
      <c r="CJ600" s="3"/>
      <c r="CK600" s="3"/>
      <c r="CL600" s="3"/>
      <c r="CM600" s="3"/>
      <c r="CN600" s="15"/>
      <c r="CO600" s="3"/>
      <c r="CP600" s="3"/>
      <c r="CQ600" s="3"/>
      <c r="CR600" s="3"/>
      <c r="CS600" s="15"/>
      <c r="CT600" s="3"/>
      <c r="CU600" s="3"/>
      <c r="CV600" s="3"/>
      <c r="CW600" s="3"/>
      <c r="CX600" s="15"/>
      <c r="CY600" s="3"/>
      <c r="CZ600" s="3"/>
      <c r="DA600" s="3"/>
      <c r="DB600" s="3"/>
      <c r="DC600" s="15"/>
      <c r="DD600" s="3"/>
      <c r="DE600" s="3"/>
      <c r="DF600" s="3"/>
      <c r="DG600" s="3"/>
      <c r="DH600" s="15"/>
      <c r="DI600" s="3"/>
      <c r="DJ600" s="3"/>
      <c r="DK600" s="3"/>
      <c r="DL600" s="3"/>
      <c r="DM600" s="15"/>
      <c r="DN600" s="3"/>
      <c r="DO600" s="3"/>
      <c r="DP600" s="3"/>
      <c r="DQ600" s="3"/>
      <c r="DR600" s="15"/>
      <c r="DS600" s="3"/>
      <c r="DT600" s="3"/>
      <c r="DV600" s="3"/>
      <c r="DW600" s="15"/>
    </row>
    <row r="601" spans="1:127">
      <c r="AZ601" s="15"/>
      <c r="BA601" s="3"/>
      <c r="BB601" s="3"/>
      <c r="BC601" s="3"/>
      <c r="BD601" s="3"/>
      <c r="BE601" s="15"/>
      <c r="BF601" s="3"/>
      <c r="BG601" s="3"/>
      <c r="BH601" s="3"/>
      <c r="BI601" s="3"/>
      <c r="BJ601" s="15"/>
      <c r="BK601" s="3"/>
      <c r="BL601" s="3"/>
      <c r="BM601" s="3"/>
      <c r="BN601" s="3"/>
      <c r="BO601" s="15"/>
      <c r="BP601" s="3"/>
      <c r="BT601" s="15"/>
      <c r="BY601" s="15"/>
      <c r="BZ601" s="3"/>
      <c r="CA601" s="3"/>
      <c r="CC601" s="3"/>
      <c r="CD601" s="15"/>
      <c r="CE601" s="3"/>
      <c r="CF601" s="3"/>
      <c r="CG601" s="3"/>
      <c r="CH601" s="3"/>
      <c r="CI601" s="15"/>
      <c r="CJ601" s="3"/>
      <c r="CK601" s="3"/>
      <c r="CL601" s="3"/>
      <c r="CM601" s="3"/>
      <c r="CN601" s="15"/>
      <c r="CO601" s="3"/>
      <c r="CP601" s="3"/>
      <c r="CQ601" s="3"/>
      <c r="CR601" s="3"/>
      <c r="CS601" s="15"/>
      <c r="CT601" s="3"/>
      <c r="CU601" s="3"/>
      <c r="CV601" s="3"/>
      <c r="CW601" s="3"/>
      <c r="CX601" s="15"/>
      <c r="CY601" s="3"/>
      <c r="CZ601" s="3"/>
      <c r="DA601" s="3"/>
      <c r="DB601" s="3"/>
      <c r="DC601" s="15"/>
      <c r="DD601" s="3"/>
      <c r="DE601" s="3"/>
      <c r="DF601" s="3"/>
      <c r="DG601" s="3"/>
      <c r="DH601" s="15"/>
      <c r="DI601" s="3"/>
      <c r="DJ601" s="3"/>
      <c r="DK601" s="3"/>
      <c r="DL601" s="3"/>
      <c r="DM601" s="15"/>
      <c r="DN601" s="3"/>
      <c r="DO601" s="3"/>
      <c r="DP601" s="3"/>
      <c r="DQ601" s="3"/>
      <c r="DR601" s="15"/>
      <c r="DS601" s="3"/>
      <c r="DT601" s="3"/>
      <c r="DV601" s="3"/>
      <c r="DW601" s="15"/>
    </row>
    <row r="602" spans="1:127" s="4" customFormat="1">
      <c r="A602" s="23"/>
      <c r="B602" s="23"/>
      <c r="C602" s="23"/>
      <c r="D602" s="23"/>
      <c r="E602" s="23"/>
      <c r="I602" s="27"/>
    </row>
    <row r="603" spans="1:127">
      <c r="CE603" s="24"/>
      <c r="CJ603" s="24"/>
      <c r="CL603" s="3"/>
    </row>
    <row r="606" spans="1:127">
      <c r="CA606" s="24"/>
      <c r="CB606" s="24"/>
    </row>
    <row r="607" spans="1:127">
      <c r="AP607" s="15"/>
      <c r="AQ607" s="3"/>
      <c r="AR607" s="3"/>
      <c r="AS607" s="3"/>
      <c r="AT607" s="3"/>
      <c r="AU607" s="15"/>
      <c r="AV607" s="3"/>
      <c r="AW607" s="3"/>
      <c r="AX607" s="3"/>
      <c r="AY607" s="3"/>
      <c r="AZ607" s="15"/>
      <c r="BA607" s="3"/>
      <c r="BB607" s="3"/>
      <c r="BC607" s="3"/>
      <c r="BD607" s="3"/>
      <c r="BE607" s="15"/>
      <c r="BF607" s="3"/>
      <c r="BG607" s="3"/>
      <c r="BH607" s="3"/>
      <c r="BI607" s="3"/>
      <c r="BJ607" s="15"/>
      <c r="BK607" s="3"/>
      <c r="BL607" s="3"/>
      <c r="BM607" s="3"/>
      <c r="BN607" s="3"/>
      <c r="BO607" s="15"/>
      <c r="BP607" s="3"/>
      <c r="BT607" s="15"/>
      <c r="BY607" s="15"/>
      <c r="BZ607" s="3"/>
      <c r="CA607" s="3"/>
      <c r="CC607" s="3"/>
      <c r="CD607" s="15"/>
      <c r="CE607" s="3"/>
      <c r="CF607" s="3"/>
      <c r="CG607" s="3"/>
      <c r="CH607" s="3"/>
      <c r="CI607" s="15"/>
      <c r="CJ607" s="3"/>
      <c r="CK607" s="3"/>
      <c r="CL607" s="3"/>
      <c r="CM607" s="3"/>
      <c r="CN607" s="15"/>
      <c r="CO607" s="3"/>
      <c r="CP607" s="3"/>
      <c r="CQ607" s="3"/>
      <c r="CR607" s="3"/>
      <c r="CS607" s="15"/>
      <c r="CT607" s="3"/>
      <c r="CU607" s="3"/>
      <c r="CV607" s="3"/>
      <c r="CW607" s="3"/>
      <c r="CX607" s="15"/>
      <c r="CY607" s="3"/>
      <c r="CZ607" s="3"/>
      <c r="DA607" s="3"/>
      <c r="DB607" s="3"/>
      <c r="DC607" s="15"/>
      <c r="DD607" s="3"/>
      <c r="DE607" s="3"/>
      <c r="DF607" s="3"/>
      <c r="DG607" s="3"/>
      <c r="DH607" s="15"/>
      <c r="DI607" s="3"/>
      <c r="DJ607" s="3"/>
      <c r="DK607" s="3"/>
      <c r="DL607" s="3"/>
      <c r="DM607" s="15"/>
      <c r="DN607" s="3"/>
      <c r="DO607" s="3"/>
      <c r="DP607" s="3"/>
      <c r="DQ607" s="3"/>
      <c r="DR607" s="15"/>
      <c r="DS607" s="3"/>
      <c r="DT607" s="3"/>
      <c r="DV607" s="3"/>
      <c r="DW607" s="15"/>
    </row>
    <row r="608" spans="1:127">
      <c r="BZ608" s="3"/>
      <c r="CA608" s="3"/>
      <c r="DU608" s="2"/>
    </row>
    <row r="609" spans="1:127">
      <c r="AF609" s="15"/>
      <c r="AG609" s="3"/>
      <c r="AH609" s="3"/>
      <c r="AI609" s="3"/>
      <c r="AJ609" s="3"/>
      <c r="AK609" s="15"/>
      <c r="AL609" s="3"/>
      <c r="AM609" s="3"/>
      <c r="AN609" s="3"/>
      <c r="AO609" s="3"/>
      <c r="AP609" s="15"/>
      <c r="AQ609" s="3"/>
      <c r="AR609" s="3"/>
      <c r="AS609" s="3"/>
      <c r="AT609" s="3"/>
      <c r="AU609" s="15"/>
      <c r="AV609" s="3"/>
      <c r="AW609" s="3"/>
      <c r="AX609" s="3"/>
      <c r="AY609" s="3"/>
      <c r="AZ609" s="15"/>
      <c r="BA609" s="3"/>
      <c r="BB609" s="3"/>
      <c r="BC609" s="3"/>
      <c r="BD609" s="3"/>
      <c r="BE609" s="15"/>
      <c r="BF609" s="3"/>
      <c r="BG609" s="3"/>
      <c r="BH609" s="3"/>
      <c r="BI609" s="3"/>
      <c r="BJ609" s="15"/>
      <c r="BK609" s="3"/>
      <c r="BL609" s="3"/>
      <c r="BM609" s="3"/>
      <c r="BN609" s="3"/>
      <c r="BO609" s="15"/>
      <c r="BP609" s="3"/>
      <c r="BT609" s="15"/>
      <c r="BY609" s="15"/>
      <c r="BZ609" s="3"/>
      <c r="CA609" s="3"/>
      <c r="CC609" s="24"/>
      <c r="CD609" s="15"/>
      <c r="CE609" s="24"/>
      <c r="CF609" s="24"/>
      <c r="CG609" s="24"/>
      <c r="CH609" s="24"/>
      <c r="CI609" s="15"/>
      <c r="CJ609" s="24"/>
      <c r="CK609" s="24"/>
      <c r="CL609" s="24"/>
      <c r="CM609" s="24"/>
      <c r="CN609" s="15"/>
      <c r="CO609" s="24"/>
      <c r="CP609" s="24"/>
      <c r="CQ609" s="24"/>
      <c r="CR609" s="24"/>
      <c r="CS609" s="15"/>
      <c r="CT609" s="24"/>
      <c r="CU609" s="24"/>
      <c r="CV609" s="24"/>
      <c r="CW609" s="24"/>
      <c r="CX609" s="15"/>
      <c r="CY609" s="24"/>
      <c r="CZ609" s="24"/>
      <c r="DA609" s="24"/>
      <c r="DB609" s="24"/>
      <c r="DC609" s="15"/>
      <c r="DD609" s="24"/>
      <c r="DE609" s="24"/>
      <c r="DF609" s="24"/>
      <c r="DG609" s="24"/>
      <c r="DH609" s="15"/>
      <c r="DI609" s="24"/>
      <c r="DJ609" s="24"/>
      <c r="DK609" s="24"/>
      <c r="DL609" s="24"/>
      <c r="DM609" s="15"/>
      <c r="DN609" s="24"/>
      <c r="DO609" s="24"/>
      <c r="DP609" s="24"/>
      <c r="DQ609" s="24"/>
      <c r="DR609" s="15"/>
      <c r="DS609" s="24"/>
      <c r="DT609" s="24"/>
      <c r="DU609" s="24"/>
      <c r="DV609" s="24"/>
      <c r="DW609" s="15"/>
    </row>
    <row r="610" spans="1:127" s="47" customFormat="1">
      <c r="A610" s="7"/>
      <c r="B610" s="7"/>
      <c r="C610" s="7"/>
      <c r="D610" s="46"/>
      <c r="E610" s="46"/>
      <c r="AR610" s="48"/>
      <c r="AS610" s="48"/>
      <c r="AT610" s="48"/>
      <c r="AU610" s="2"/>
      <c r="AV610" s="48"/>
      <c r="AW610" s="48"/>
      <c r="AX610" s="48"/>
      <c r="AY610" s="48"/>
      <c r="AZ610" s="2"/>
      <c r="BA610" s="15"/>
      <c r="BB610" s="15"/>
      <c r="BC610" s="15"/>
      <c r="BD610" s="15"/>
      <c r="BE610" s="2"/>
      <c r="BF610" s="15"/>
      <c r="BG610" s="15"/>
      <c r="BH610" s="15"/>
      <c r="BI610" s="15"/>
      <c r="BJ610" s="15"/>
      <c r="BK610" s="15"/>
      <c r="BL610" s="15"/>
      <c r="BM610" s="15"/>
      <c r="BN610" s="15"/>
      <c r="BO610" s="15"/>
      <c r="BP610" s="15"/>
      <c r="BQ610" s="15"/>
      <c r="BR610" s="15"/>
      <c r="BS610" s="15"/>
      <c r="BT610" s="15"/>
      <c r="BU610" s="15"/>
      <c r="BV610" s="15"/>
      <c r="BW610" s="15"/>
      <c r="BX610" s="15"/>
      <c r="BY610" s="15"/>
      <c r="BZ610" s="15"/>
      <c r="CA610" s="15"/>
      <c r="CB610" s="15"/>
      <c r="CC610" s="8"/>
      <c r="CD610" s="15"/>
      <c r="CH610" s="8"/>
      <c r="CI610" s="15"/>
      <c r="CM610" s="8"/>
      <c r="CN610" s="15"/>
      <c r="CR610" s="8"/>
      <c r="CS610" s="15"/>
      <c r="CW610" s="8"/>
      <c r="CX610" s="15"/>
      <c r="DB610" s="8"/>
      <c r="DC610" s="15"/>
      <c r="DG610" s="8"/>
      <c r="DH610" s="15"/>
      <c r="DL610" s="8"/>
      <c r="DM610" s="15"/>
      <c r="DQ610" s="8"/>
      <c r="DR610" s="15"/>
      <c r="DV610" s="8"/>
      <c r="DW610" s="15"/>
    </row>
    <row r="611" spans="1:127" s="47" customFormat="1">
      <c r="A611" s="46"/>
      <c r="B611" s="46"/>
      <c r="C611" s="18"/>
      <c r="D611" s="46"/>
      <c r="E611" s="46"/>
      <c r="AR611" s="48"/>
      <c r="AS611" s="48"/>
      <c r="AT611" s="48"/>
      <c r="AU611" s="2"/>
      <c r="AV611" s="48"/>
      <c r="AW611" s="48"/>
      <c r="AX611" s="48"/>
      <c r="AY611" s="48"/>
      <c r="AZ611" s="2"/>
      <c r="BA611" s="48"/>
      <c r="BB611" s="48"/>
      <c r="BC611" s="48"/>
      <c r="BD611" s="48"/>
      <c r="BE611" s="2"/>
      <c r="BF611" s="48"/>
      <c r="BG611" s="48"/>
      <c r="BH611" s="48"/>
      <c r="BI611" s="48"/>
      <c r="BJ611" s="2"/>
      <c r="BK611" s="48"/>
      <c r="BL611" s="48"/>
      <c r="BM611" s="48"/>
      <c r="BN611" s="48"/>
      <c r="BO611" s="2"/>
      <c r="BP611" s="48"/>
      <c r="BQ611" s="48"/>
      <c r="BR611" s="48"/>
      <c r="BS611" s="48"/>
      <c r="BT611" s="2"/>
      <c r="BU611" s="3"/>
      <c r="BV611" s="3"/>
      <c r="BW611" s="3"/>
      <c r="BX611" s="3"/>
      <c r="BY611" s="2"/>
      <c r="BZ611" s="3"/>
      <c r="CA611" s="3"/>
      <c r="CB611" s="3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48"/>
      <c r="CU611" s="48"/>
      <c r="CV611" s="48"/>
      <c r="CW611" s="48"/>
      <c r="CY611" s="48"/>
      <c r="CZ611" s="48"/>
      <c r="DA611" s="48"/>
      <c r="DB611" s="48"/>
      <c r="DD611" s="48"/>
      <c r="DE611" s="48"/>
      <c r="DF611" s="48"/>
      <c r="DG611" s="48"/>
    </row>
    <row r="612" spans="1:127" s="47" customFormat="1">
      <c r="A612" s="7"/>
      <c r="B612" s="7"/>
      <c r="C612" s="7"/>
      <c r="D612" s="46"/>
      <c r="E612" s="46"/>
      <c r="AE612" s="28"/>
      <c r="AF612" s="2"/>
      <c r="AG612" s="28"/>
      <c r="AH612" s="28"/>
      <c r="AI612" s="28"/>
      <c r="AJ612" s="28"/>
      <c r="AK612" s="26"/>
      <c r="AL612" s="28"/>
      <c r="AM612" s="28"/>
      <c r="AN612" s="28"/>
      <c r="AO612" s="28"/>
      <c r="AP612" s="26"/>
      <c r="AQ612" s="28"/>
      <c r="AR612" s="28"/>
      <c r="AS612" s="28"/>
      <c r="AT612" s="28"/>
      <c r="AU612" s="26"/>
      <c r="AV612" s="28"/>
      <c r="AW612" s="28"/>
      <c r="AX612" s="28"/>
      <c r="AY612" s="28"/>
      <c r="AZ612" s="26"/>
      <c r="BA612" s="28"/>
      <c r="BB612" s="28"/>
      <c r="BC612" s="28"/>
      <c r="BD612" s="28"/>
      <c r="BE612" s="26"/>
      <c r="BF612" s="28"/>
      <c r="BG612" s="28"/>
      <c r="BH612" s="28"/>
      <c r="BI612" s="28"/>
      <c r="BJ612" s="26"/>
      <c r="BK612" s="28"/>
      <c r="BL612" s="28"/>
      <c r="BM612" s="28"/>
      <c r="BN612" s="28"/>
      <c r="BO612" s="26"/>
      <c r="BP612" s="28"/>
      <c r="BQ612" s="28"/>
      <c r="BR612" s="28"/>
      <c r="BS612" s="28"/>
      <c r="BT612" s="26"/>
      <c r="BU612" s="28"/>
      <c r="BV612" s="28"/>
      <c r="BW612" s="28"/>
      <c r="BX612" s="28"/>
      <c r="BY612" s="26"/>
      <c r="BZ612" s="28"/>
      <c r="CA612" s="28"/>
      <c r="CB612" s="28"/>
      <c r="CC612" s="3"/>
      <c r="CD612" s="26"/>
      <c r="CE612" s="3"/>
      <c r="CF612" s="3"/>
      <c r="CG612" s="3"/>
      <c r="CH612" s="3"/>
      <c r="CI612" s="26"/>
      <c r="CJ612" s="3"/>
      <c r="CK612" s="3"/>
      <c r="CL612" s="3"/>
      <c r="CM612" s="3"/>
      <c r="CN612" s="26"/>
      <c r="CO612" s="3"/>
      <c r="CP612" s="3"/>
      <c r="CQ612" s="3"/>
      <c r="CR612" s="3"/>
      <c r="CS612" s="26"/>
      <c r="CT612" s="3"/>
      <c r="CU612" s="3"/>
      <c r="CV612" s="3"/>
      <c r="CW612" s="3"/>
      <c r="CX612" s="26"/>
      <c r="CY612" s="3"/>
      <c r="CZ612" s="3"/>
      <c r="DA612" s="3"/>
      <c r="DB612" s="3"/>
      <c r="DC612" s="26"/>
      <c r="DD612" s="3"/>
      <c r="DE612" s="3"/>
      <c r="DF612" s="3"/>
      <c r="DG612" s="3"/>
      <c r="DH612" s="26"/>
      <c r="DI612" s="3"/>
      <c r="DJ612" s="3"/>
      <c r="DK612" s="3"/>
      <c r="DL612" s="3"/>
      <c r="DM612" s="26"/>
      <c r="DN612" s="3"/>
      <c r="DO612" s="3"/>
      <c r="DP612" s="3"/>
      <c r="DQ612" s="3"/>
      <c r="DR612" s="26"/>
      <c r="DS612" s="3"/>
      <c r="DT612" s="3"/>
      <c r="DU612" s="3"/>
      <c r="DV612" s="3"/>
      <c r="DW612" s="26"/>
    </row>
    <row r="613" spans="1:127" s="29" customFormat="1">
      <c r="A613" s="7"/>
      <c r="B613" s="7"/>
      <c r="C613" s="7"/>
      <c r="D613" s="22"/>
      <c r="E613" s="22"/>
      <c r="AF613" s="2"/>
      <c r="AK613" s="2"/>
      <c r="AP613" s="2"/>
      <c r="AU613" s="2"/>
      <c r="AZ613" s="2"/>
      <c r="BE613" s="2"/>
      <c r="BJ613" s="2"/>
      <c r="BK613" s="4"/>
      <c r="BL613" s="4"/>
      <c r="BM613" s="4"/>
      <c r="BN613" s="4"/>
      <c r="BO613" s="2"/>
      <c r="BP613" s="4"/>
      <c r="BQ613" s="4"/>
      <c r="BR613" s="4"/>
      <c r="BS613" s="4"/>
      <c r="BT613" s="2"/>
      <c r="BU613" s="4"/>
      <c r="BV613" s="4"/>
      <c r="BW613" s="4"/>
      <c r="BX613" s="4"/>
      <c r="BY613" s="2"/>
      <c r="BZ613" s="4"/>
      <c r="CA613" s="4"/>
      <c r="CB613" s="4"/>
      <c r="CC613" s="4"/>
      <c r="CD613" s="2"/>
      <c r="CE613" s="4"/>
      <c r="CF613" s="4"/>
      <c r="CG613" s="4"/>
      <c r="CH613" s="4"/>
      <c r="CI613" s="2"/>
      <c r="CJ613" s="4"/>
      <c r="CK613" s="4"/>
      <c r="CL613" s="4"/>
      <c r="CM613" s="4"/>
      <c r="CN613" s="2"/>
      <c r="CO613" s="4"/>
      <c r="CP613" s="4"/>
      <c r="CQ613" s="4"/>
      <c r="CR613" s="4"/>
      <c r="CS613" s="2"/>
      <c r="CT613" s="4"/>
      <c r="CU613" s="4"/>
      <c r="CV613" s="4"/>
      <c r="CW613" s="4"/>
      <c r="CX613" s="2"/>
      <c r="CY613" s="4"/>
      <c r="CZ613" s="4"/>
      <c r="DA613" s="4"/>
      <c r="DB613" s="4"/>
      <c r="DC613" s="2"/>
      <c r="DD613" s="4"/>
      <c r="DE613" s="4"/>
      <c r="DF613" s="4"/>
      <c r="DG613" s="4"/>
      <c r="DH613" s="2"/>
      <c r="DI613" s="4"/>
      <c r="DJ613" s="4"/>
      <c r="DK613" s="4"/>
      <c r="DL613" s="4"/>
      <c r="DM613" s="2"/>
      <c r="DN613" s="4"/>
      <c r="DO613" s="4"/>
      <c r="DP613" s="4"/>
      <c r="DQ613" s="4"/>
      <c r="DR613" s="2"/>
      <c r="DS613" s="4"/>
      <c r="DT613" s="4"/>
      <c r="DU613" s="4"/>
      <c r="DV613" s="4"/>
      <c r="DW613" s="2"/>
    </row>
    <row r="614" spans="1:127">
      <c r="BZ614" s="3"/>
      <c r="CA614" s="3"/>
    </row>
    <row r="615" spans="1:127">
      <c r="BA615" s="3"/>
      <c r="BB615" s="3"/>
      <c r="BC615" s="3"/>
      <c r="BD615" s="3"/>
      <c r="BE615" s="15"/>
      <c r="BF615" s="3"/>
      <c r="BG615" s="3"/>
      <c r="BH615" s="3"/>
      <c r="BI615" s="3"/>
      <c r="BJ615" s="15"/>
      <c r="BK615" s="3"/>
      <c r="BL615" s="3"/>
      <c r="BM615" s="3"/>
      <c r="BN615" s="3"/>
      <c r="BO615" s="15"/>
      <c r="BP615" s="3"/>
      <c r="BT615" s="15"/>
      <c r="BY615" s="15"/>
      <c r="BZ615" s="3"/>
      <c r="CA615" s="3"/>
      <c r="CC615" s="3"/>
      <c r="CD615" s="15"/>
      <c r="CE615" s="3"/>
      <c r="CF615" s="3"/>
      <c r="CG615" s="3"/>
      <c r="CH615" s="3"/>
      <c r="CI615" s="15"/>
      <c r="CJ615" s="3"/>
      <c r="CK615" s="3"/>
      <c r="CL615" s="3"/>
      <c r="CM615" s="3"/>
      <c r="CN615" s="15"/>
      <c r="CO615" s="3"/>
      <c r="CP615" s="3"/>
      <c r="CQ615" s="3"/>
      <c r="CR615" s="3"/>
      <c r="CS615" s="15"/>
      <c r="CT615" s="3"/>
      <c r="CU615" s="3"/>
      <c r="CV615" s="3"/>
      <c r="CW615" s="3"/>
      <c r="CX615" s="15"/>
      <c r="CY615" s="3"/>
      <c r="CZ615" s="3"/>
      <c r="DA615" s="3"/>
      <c r="DB615" s="3"/>
      <c r="DC615" s="15"/>
      <c r="DD615" s="3"/>
      <c r="DE615" s="3"/>
      <c r="DF615" s="3"/>
      <c r="DG615" s="3"/>
      <c r="DH615" s="15"/>
      <c r="DI615" s="3"/>
      <c r="DJ615" s="3"/>
      <c r="DK615" s="3"/>
      <c r="DL615" s="3"/>
      <c r="DM615" s="15"/>
      <c r="DN615" s="3"/>
      <c r="DO615" s="3"/>
      <c r="DP615" s="3"/>
      <c r="DQ615" s="3"/>
      <c r="DR615" s="15"/>
      <c r="DS615" s="3"/>
      <c r="DT615" s="3"/>
      <c r="DV615" s="3"/>
      <c r="DW615" s="15"/>
    </row>
    <row r="616" spans="1:127"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Y616" s="8"/>
      <c r="BZ616" s="3"/>
      <c r="CA616" s="3"/>
      <c r="CC616" s="3"/>
      <c r="CD616" s="15"/>
      <c r="CE616" s="3"/>
      <c r="CF616" s="3"/>
      <c r="CG616" s="3"/>
      <c r="CH616" s="3"/>
      <c r="CI616" s="15"/>
      <c r="CJ616" s="3"/>
      <c r="CK616" s="3"/>
      <c r="CL616" s="3"/>
      <c r="CM616" s="3"/>
      <c r="CN616" s="15"/>
      <c r="CO616" s="3"/>
      <c r="CP616" s="3"/>
      <c r="CQ616" s="3"/>
      <c r="CR616" s="3"/>
      <c r="CS616" s="15"/>
      <c r="CT616" s="3"/>
      <c r="CU616" s="3"/>
      <c r="CV616" s="3"/>
      <c r="CW616" s="3"/>
      <c r="CX616" s="15"/>
      <c r="CY616" s="3"/>
      <c r="CZ616" s="3"/>
      <c r="DA616" s="3"/>
      <c r="DB616" s="3"/>
      <c r="DC616" s="15"/>
      <c r="DD616" s="3"/>
      <c r="DE616" s="3"/>
      <c r="DF616" s="3"/>
      <c r="DG616" s="3"/>
      <c r="DH616" s="15"/>
      <c r="DI616" s="3"/>
      <c r="DJ616" s="3"/>
      <c r="DK616" s="3"/>
      <c r="DL616" s="3"/>
      <c r="DM616" s="15"/>
      <c r="DN616" s="3"/>
      <c r="DO616" s="3"/>
      <c r="DP616" s="3"/>
      <c r="DQ616" s="3"/>
      <c r="DR616" s="15"/>
      <c r="DS616" s="3"/>
      <c r="DT616" s="3"/>
      <c r="DV616" s="3"/>
      <c r="DW616" s="15"/>
    </row>
    <row r="617" spans="1:127">
      <c r="BZ617" s="3"/>
      <c r="CA617" s="3"/>
    </row>
    <row r="618" spans="1:127">
      <c r="BA618" s="3"/>
      <c r="BB618" s="3"/>
      <c r="BC618" s="3"/>
      <c r="BD618" s="3"/>
      <c r="BE618" s="15"/>
      <c r="BF618" s="3"/>
      <c r="BG618" s="3"/>
      <c r="BH618" s="3"/>
      <c r="BI618" s="3"/>
      <c r="BJ618" s="15"/>
      <c r="BK618" s="3"/>
      <c r="BL618" s="3"/>
      <c r="BM618" s="3"/>
      <c r="BN618" s="3"/>
      <c r="BO618" s="15"/>
      <c r="BP618" s="3"/>
      <c r="BT618" s="15"/>
      <c r="BY618" s="15"/>
      <c r="BZ618" s="3"/>
      <c r="CA618" s="3"/>
      <c r="CC618" s="3"/>
      <c r="CD618" s="15"/>
      <c r="CE618" s="3"/>
      <c r="CF618" s="3"/>
      <c r="CG618" s="3"/>
      <c r="CH618" s="3"/>
      <c r="CI618" s="15"/>
      <c r="CJ618" s="3"/>
      <c r="CK618" s="3"/>
      <c r="CL618" s="3"/>
      <c r="CM618" s="3"/>
      <c r="CN618" s="15"/>
      <c r="CO618" s="3"/>
      <c r="CP618" s="3"/>
      <c r="CQ618" s="3"/>
      <c r="CR618" s="3"/>
      <c r="CS618" s="15"/>
      <c r="CT618" s="3"/>
      <c r="CU618" s="3"/>
      <c r="CV618" s="3"/>
      <c r="CW618" s="3"/>
      <c r="CX618" s="15"/>
      <c r="CY618" s="3"/>
      <c r="CZ618" s="3"/>
      <c r="DA618" s="3"/>
      <c r="DB618" s="3"/>
      <c r="DC618" s="15"/>
      <c r="DD618" s="3"/>
      <c r="DE618" s="3"/>
      <c r="DF618" s="3"/>
      <c r="DG618" s="3"/>
      <c r="DH618" s="15"/>
      <c r="DI618" s="3"/>
      <c r="DJ618" s="3"/>
      <c r="DK618" s="3"/>
      <c r="DL618" s="3"/>
      <c r="DM618" s="15"/>
      <c r="DN618" s="3"/>
      <c r="DO618" s="3"/>
      <c r="DP618" s="3"/>
      <c r="DQ618" s="3"/>
      <c r="DR618" s="15"/>
      <c r="DS618" s="3"/>
      <c r="DT618" s="3"/>
      <c r="DV618" s="3"/>
      <c r="DW618" s="15"/>
    </row>
    <row r="619" spans="1:127">
      <c r="BA619" s="3"/>
      <c r="BB619" s="3"/>
      <c r="BC619" s="3"/>
      <c r="BD619" s="3"/>
      <c r="BE619" s="15"/>
      <c r="BF619" s="3"/>
      <c r="BG619" s="3"/>
      <c r="BH619" s="3"/>
      <c r="BI619" s="3"/>
      <c r="BJ619" s="15"/>
      <c r="BK619" s="3"/>
      <c r="BL619" s="3"/>
      <c r="BM619" s="3"/>
      <c r="BN619" s="3"/>
      <c r="BO619" s="15"/>
      <c r="BP619" s="3"/>
      <c r="BT619" s="15"/>
      <c r="BY619" s="15"/>
      <c r="BZ619" s="3"/>
      <c r="CA619" s="3"/>
      <c r="CC619" s="3"/>
      <c r="CD619" s="15"/>
      <c r="CE619" s="3"/>
      <c r="CF619" s="3"/>
      <c r="CG619" s="3"/>
      <c r="CH619" s="3"/>
      <c r="CI619" s="15"/>
      <c r="CJ619" s="3"/>
      <c r="CK619" s="3"/>
      <c r="CL619" s="3"/>
      <c r="CM619" s="3"/>
      <c r="CN619" s="15"/>
      <c r="CO619" s="3"/>
      <c r="CP619" s="3"/>
      <c r="CQ619" s="3"/>
      <c r="CR619" s="3"/>
      <c r="CS619" s="15"/>
      <c r="CT619" s="3"/>
      <c r="CU619" s="3"/>
      <c r="CV619" s="3"/>
      <c r="CW619" s="3"/>
      <c r="CX619" s="15"/>
      <c r="CY619" s="3"/>
      <c r="CZ619" s="3"/>
      <c r="DA619" s="3"/>
      <c r="DB619" s="3"/>
      <c r="DC619" s="15"/>
      <c r="DD619" s="3"/>
      <c r="DE619" s="3"/>
      <c r="DF619" s="3"/>
      <c r="DG619" s="3"/>
      <c r="DH619" s="15"/>
      <c r="DI619" s="3"/>
      <c r="DJ619" s="3"/>
      <c r="DK619" s="3"/>
      <c r="DL619" s="3"/>
      <c r="DM619" s="15"/>
      <c r="DN619" s="3"/>
      <c r="DO619" s="3"/>
      <c r="DP619" s="3"/>
      <c r="DQ619" s="3"/>
      <c r="DR619" s="15"/>
      <c r="DS619" s="3"/>
      <c r="DT619" s="3"/>
      <c r="DV619" s="3"/>
      <c r="DW619" s="15"/>
    </row>
    <row r="620" spans="1:127">
      <c r="BZ620" s="3"/>
      <c r="CA620" s="3"/>
    </row>
    <row r="621" spans="1:127">
      <c r="BA621" s="3"/>
      <c r="BB621" s="3"/>
      <c r="BC621" s="3"/>
      <c r="BD621" s="3"/>
      <c r="BE621" s="15"/>
      <c r="BF621" s="3"/>
      <c r="BG621" s="3"/>
      <c r="BH621" s="3"/>
      <c r="BI621" s="3"/>
      <c r="BJ621" s="15"/>
      <c r="BK621" s="3"/>
      <c r="BL621" s="3"/>
      <c r="BM621" s="3"/>
      <c r="BN621" s="3"/>
      <c r="BO621" s="15"/>
      <c r="BP621" s="3"/>
      <c r="BT621" s="15"/>
      <c r="BY621" s="15"/>
      <c r="BZ621" s="3"/>
      <c r="CA621" s="3"/>
      <c r="CC621" s="3"/>
      <c r="CD621" s="15"/>
      <c r="CE621" s="3"/>
      <c r="CF621" s="3"/>
      <c r="CG621" s="3"/>
      <c r="CH621" s="3"/>
      <c r="CI621" s="15"/>
      <c r="CJ621" s="3"/>
      <c r="CK621" s="3"/>
      <c r="CL621" s="3"/>
      <c r="CM621" s="3"/>
      <c r="CN621" s="15"/>
      <c r="CO621" s="3"/>
      <c r="CP621" s="3"/>
      <c r="CQ621" s="3"/>
      <c r="CR621" s="3"/>
      <c r="CS621" s="15"/>
      <c r="CT621" s="3"/>
      <c r="CU621" s="3"/>
      <c r="CV621" s="3"/>
      <c r="CW621" s="3"/>
      <c r="CX621" s="15"/>
      <c r="CY621" s="3"/>
      <c r="CZ621" s="3"/>
      <c r="DA621" s="3"/>
      <c r="DB621" s="3"/>
      <c r="DC621" s="15"/>
      <c r="DD621" s="3"/>
      <c r="DE621" s="3"/>
      <c r="DF621" s="3"/>
      <c r="DG621" s="3"/>
      <c r="DH621" s="15"/>
      <c r="DI621" s="3"/>
      <c r="DJ621" s="3"/>
      <c r="DK621" s="3"/>
      <c r="DL621" s="3"/>
      <c r="DM621" s="15"/>
      <c r="DN621" s="3"/>
      <c r="DO621" s="3"/>
      <c r="DP621" s="3"/>
      <c r="DQ621" s="3"/>
      <c r="DR621" s="15"/>
      <c r="DS621" s="3"/>
      <c r="DT621" s="3"/>
      <c r="DV621" s="3"/>
      <c r="DW621" s="15"/>
    </row>
    <row r="622" spans="1:127">
      <c r="BA622" s="3"/>
      <c r="BB622" s="3"/>
      <c r="BC622" s="3"/>
      <c r="BD622" s="3"/>
      <c r="BE622" s="15"/>
      <c r="BF622" s="3"/>
      <c r="BG622" s="3"/>
      <c r="BH622" s="3"/>
      <c r="BI622" s="3"/>
      <c r="BJ622" s="15"/>
      <c r="BK622" s="3"/>
      <c r="BL622" s="3"/>
      <c r="BM622" s="3"/>
      <c r="BN622" s="3"/>
      <c r="BO622" s="15"/>
      <c r="BP622" s="3"/>
      <c r="BT622" s="15"/>
      <c r="BY622" s="15"/>
      <c r="BZ622" s="3"/>
      <c r="CA622" s="3"/>
      <c r="CC622" s="3"/>
      <c r="CD622" s="15"/>
      <c r="CE622" s="3"/>
      <c r="CF622" s="3"/>
      <c r="CG622" s="3"/>
      <c r="CH622" s="3"/>
      <c r="CI622" s="15"/>
      <c r="CJ622" s="3"/>
      <c r="CK622" s="3"/>
      <c r="CL622" s="3"/>
      <c r="CM622" s="3"/>
      <c r="CN622" s="15"/>
      <c r="CO622" s="3"/>
      <c r="CP622" s="3"/>
      <c r="CQ622" s="3"/>
      <c r="CR622" s="3"/>
      <c r="CS622" s="15"/>
      <c r="CT622" s="3"/>
      <c r="CU622" s="3"/>
      <c r="CV622" s="3"/>
      <c r="CW622" s="3"/>
      <c r="CX622" s="15"/>
      <c r="CY622" s="3"/>
      <c r="CZ622" s="3"/>
      <c r="DA622" s="3"/>
      <c r="DB622" s="3"/>
      <c r="DC622" s="15"/>
      <c r="DD622" s="3"/>
      <c r="DE622" s="3"/>
      <c r="DF622" s="3"/>
      <c r="DG622" s="3"/>
      <c r="DH622" s="15"/>
      <c r="DI622" s="3"/>
      <c r="DJ622" s="3"/>
      <c r="DK622" s="3"/>
      <c r="DL622" s="3"/>
      <c r="DM622" s="15"/>
      <c r="DN622" s="3"/>
      <c r="DO622" s="3"/>
      <c r="DP622" s="3"/>
      <c r="DQ622" s="3"/>
      <c r="DR622" s="15"/>
      <c r="DS622" s="3"/>
      <c r="DT622" s="3"/>
      <c r="DV622" s="3"/>
      <c r="DW622" s="15"/>
    </row>
    <row r="623" spans="1:127">
      <c r="BF623" s="3"/>
      <c r="BG623" s="3"/>
      <c r="BH623" s="3"/>
      <c r="BI623" s="3"/>
      <c r="BJ623" s="15"/>
      <c r="BK623" s="3"/>
      <c r="BL623" s="3"/>
      <c r="BM623" s="3"/>
      <c r="BN623" s="3"/>
      <c r="BO623" s="15"/>
      <c r="BP623" s="3"/>
      <c r="BT623" s="15"/>
      <c r="BY623" s="15"/>
      <c r="BZ623" s="3"/>
      <c r="CA623" s="3"/>
    </row>
    <row r="624" spans="1:127">
      <c r="BA624" s="3"/>
      <c r="BB624" s="3"/>
      <c r="BC624" s="3"/>
      <c r="BD624" s="3"/>
      <c r="BE624" s="15"/>
      <c r="BF624" s="3"/>
      <c r="BG624" s="3"/>
      <c r="BH624" s="3"/>
      <c r="BI624" s="3"/>
      <c r="BJ624" s="15"/>
      <c r="BK624" s="3"/>
      <c r="BL624" s="3"/>
      <c r="BM624" s="3"/>
      <c r="BN624" s="3"/>
      <c r="BO624" s="15"/>
      <c r="BP624" s="3"/>
      <c r="BT624" s="15"/>
      <c r="BY624" s="15"/>
      <c r="BZ624" s="3"/>
      <c r="CA624" s="3"/>
    </row>
    <row r="625" spans="1:127">
      <c r="BJ625" s="15"/>
      <c r="BO625" s="15"/>
      <c r="BT625" s="15"/>
      <c r="BY625" s="15"/>
      <c r="BZ625" s="3"/>
      <c r="CA625" s="3"/>
    </row>
    <row r="626" spans="1:127">
      <c r="AU626" s="15"/>
      <c r="AV626" s="3"/>
      <c r="AW626" s="3"/>
      <c r="AX626" s="3"/>
      <c r="AY626" s="3"/>
      <c r="AZ626" s="15"/>
      <c r="BA626" s="3"/>
      <c r="BB626" s="3"/>
      <c r="BC626" s="3"/>
      <c r="BD626" s="3"/>
      <c r="BE626" s="15"/>
      <c r="BF626" s="3"/>
      <c r="BG626" s="3"/>
      <c r="BH626" s="3"/>
      <c r="BI626" s="3"/>
      <c r="BJ626" s="15"/>
      <c r="BK626" s="3"/>
      <c r="BL626" s="3"/>
      <c r="BM626" s="3"/>
      <c r="BN626" s="3"/>
      <c r="BO626" s="15"/>
      <c r="BP626" s="3"/>
      <c r="BT626" s="15"/>
      <c r="BY626" s="15"/>
      <c r="BZ626" s="3"/>
      <c r="CA626" s="3"/>
      <c r="CC626" s="3"/>
      <c r="CD626" s="15"/>
      <c r="CE626" s="3"/>
      <c r="CF626" s="3"/>
      <c r="CG626" s="3"/>
      <c r="CH626" s="3"/>
      <c r="CI626" s="15"/>
      <c r="CJ626" s="3"/>
      <c r="CK626" s="3"/>
      <c r="CL626" s="3"/>
      <c r="CM626" s="3"/>
      <c r="CN626" s="15"/>
      <c r="CO626" s="3"/>
      <c r="CP626" s="3"/>
      <c r="CQ626" s="3"/>
      <c r="CR626" s="3"/>
      <c r="CS626" s="15"/>
      <c r="CT626" s="3"/>
      <c r="CU626" s="3"/>
      <c r="CV626" s="3"/>
      <c r="CW626" s="3"/>
      <c r="CX626" s="15"/>
      <c r="CY626" s="3"/>
      <c r="CZ626" s="3"/>
      <c r="DA626" s="3"/>
      <c r="DB626" s="3"/>
      <c r="DC626" s="15"/>
      <c r="DD626" s="3"/>
      <c r="DE626" s="3"/>
      <c r="DF626" s="3"/>
      <c r="DG626" s="3"/>
      <c r="DH626" s="15"/>
      <c r="DI626" s="3"/>
      <c r="DJ626" s="3"/>
      <c r="DK626" s="3"/>
      <c r="DL626" s="3"/>
      <c r="DM626" s="15"/>
      <c r="DN626" s="3"/>
      <c r="DO626" s="3"/>
      <c r="DP626" s="3"/>
      <c r="DQ626" s="3"/>
      <c r="DR626" s="15"/>
      <c r="DS626" s="3"/>
      <c r="DT626" s="3"/>
      <c r="DV626" s="3"/>
      <c r="DW626" s="15"/>
    </row>
    <row r="627" spans="1:127" s="8" customFormat="1">
      <c r="A627" s="21"/>
      <c r="B627" s="21"/>
      <c r="C627" s="21"/>
      <c r="D627" s="46"/>
      <c r="E627" s="21"/>
      <c r="I627" s="47"/>
    </row>
    <row r="628" spans="1:127">
      <c r="BS628" s="4"/>
      <c r="BU628" s="4"/>
      <c r="BV628" s="4"/>
      <c r="BW628" s="4"/>
      <c r="BX628" s="4"/>
      <c r="BZ628" s="4"/>
      <c r="CA628" s="4"/>
      <c r="CB628" s="4"/>
      <c r="CC628" s="4"/>
      <c r="CD628" s="47"/>
      <c r="CE628" s="4"/>
      <c r="CF628" s="4"/>
      <c r="CG628" s="4"/>
      <c r="CH628" s="4"/>
      <c r="CI628" s="47"/>
      <c r="CJ628" s="4"/>
      <c r="CK628" s="4"/>
      <c r="CL628" s="4"/>
      <c r="CM628" s="4"/>
      <c r="CN628" s="47"/>
      <c r="CO628" s="4"/>
      <c r="CP628" s="4"/>
      <c r="CQ628" s="4"/>
      <c r="CR628" s="4"/>
      <c r="CS628" s="47"/>
      <c r="CT628" s="4"/>
      <c r="CU628" s="4"/>
      <c r="CV628" s="4"/>
      <c r="CW628" s="4"/>
      <c r="CX628" s="47"/>
      <c r="CY628" s="4"/>
      <c r="CZ628" s="4"/>
      <c r="DA628" s="4"/>
      <c r="DB628" s="4"/>
      <c r="DC628" s="47"/>
      <c r="DD628" s="4"/>
      <c r="DE628" s="4"/>
      <c r="DF628" s="4"/>
      <c r="DG628" s="4"/>
      <c r="DH628" s="47"/>
      <c r="DI628" s="4"/>
      <c r="DJ628" s="4"/>
      <c r="DK628" s="4"/>
      <c r="DL628" s="4"/>
      <c r="DM628" s="47"/>
      <c r="DN628" s="4"/>
      <c r="DO628" s="4"/>
      <c r="DP628" s="4"/>
      <c r="DQ628" s="4"/>
      <c r="DR628" s="47"/>
      <c r="DS628" s="4"/>
      <c r="DT628" s="4"/>
      <c r="DU628" s="4"/>
      <c r="DV628" s="4"/>
      <c r="DW628" s="47"/>
    </row>
    <row r="629" spans="1:127">
      <c r="BV629" s="4"/>
      <c r="BW629" s="4"/>
      <c r="BX629" s="4"/>
      <c r="BZ629" s="3"/>
      <c r="CA629" s="3"/>
    </row>
    <row r="630" spans="1:127">
      <c r="BV630" s="4"/>
      <c r="BW630" s="4"/>
      <c r="BX630" s="4"/>
      <c r="BZ630" s="3"/>
      <c r="CA630" s="3"/>
    </row>
    <row r="631" spans="1:127">
      <c r="BA631" s="3"/>
      <c r="BB631" s="3"/>
      <c r="BC631" s="3"/>
      <c r="BD631" s="3"/>
      <c r="BE631" s="15"/>
      <c r="BF631" s="3"/>
      <c r="BG631" s="3"/>
      <c r="BH631" s="3"/>
      <c r="BI631" s="3"/>
      <c r="BJ631" s="15"/>
      <c r="BK631" s="3"/>
      <c r="BL631" s="3"/>
      <c r="BM631" s="3"/>
      <c r="BN631" s="3"/>
      <c r="BO631" s="15"/>
      <c r="BP631" s="3"/>
      <c r="BT631" s="15"/>
      <c r="BY631" s="15"/>
      <c r="BZ631" s="3"/>
      <c r="CA631" s="3"/>
      <c r="CC631" s="3"/>
      <c r="CD631" s="15"/>
      <c r="CE631" s="3"/>
      <c r="CF631" s="3"/>
      <c r="CG631" s="3"/>
      <c r="CH631" s="3"/>
      <c r="CI631" s="15"/>
      <c r="CJ631" s="3"/>
      <c r="CK631" s="3"/>
      <c r="CL631" s="3"/>
      <c r="CM631" s="3"/>
      <c r="CN631" s="15"/>
      <c r="CO631" s="3"/>
      <c r="CP631" s="3"/>
      <c r="CQ631" s="3"/>
      <c r="CR631" s="3"/>
      <c r="CS631" s="15"/>
      <c r="CT631" s="3"/>
      <c r="CU631" s="3"/>
      <c r="CV631" s="3"/>
      <c r="CW631" s="3"/>
      <c r="CX631" s="15"/>
      <c r="CY631" s="3"/>
      <c r="CZ631" s="3"/>
      <c r="DA631" s="3"/>
      <c r="DB631" s="3"/>
      <c r="DC631" s="15"/>
      <c r="DD631" s="3"/>
      <c r="DE631" s="3"/>
      <c r="DF631" s="3"/>
      <c r="DG631" s="3"/>
      <c r="DH631" s="15"/>
      <c r="DI631" s="3"/>
      <c r="DJ631" s="3"/>
      <c r="DK631" s="3"/>
      <c r="DL631" s="3"/>
      <c r="DM631" s="15"/>
      <c r="DN631" s="3"/>
      <c r="DO631" s="3"/>
      <c r="DP631" s="3"/>
      <c r="DQ631" s="3"/>
      <c r="DR631" s="15"/>
      <c r="DS631" s="3"/>
      <c r="DT631" s="3"/>
      <c r="DV631" s="3"/>
      <c r="DW631" s="15"/>
    </row>
    <row r="632" spans="1:127">
      <c r="BF632" s="3"/>
      <c r="BG632" s="3"/>
      <c r="BH632" s="3"/>
      <c r="BI632" s="3"/>
      <c r="BJ632" s="15"/>
      <c r="BK632" s="3"/>
      <c r="BL632" s="3"/>
      <c r="BM632" s="3"/>
      <c r="BN632" s="3"/>
      <c r="BO632" s="15"/>
      <c r="BP632" s="3"/>
      <c r="BT632" s="15"/>
      <c r="BY632" s="15"/>
      <c r="BZ632" s="3"/>
      <c r="CA632" s="3"/>
      <c r="CC632" s="3"/>
      <c r="CD632" s="15"/>
      <c r="CE632" s="3"/>
      <c r="CF632" s="3"/>
      <c r="CG632" s="3"/>
      <c r="CH632" s="3"/>
      <c r="CI632" s="15"/>
      <c r="CJ632" s="3"/>
      <c r="CK632" s="3"/>
      <c r="CL632" s="3"/>
      <c r="CM632" s="3"/>
      <c r="CN632" s="15"/>
      <c r="CO632" s="3"/>
      <c r="CP632" s="3"/>
      <c r="CQ632" s="3"/>
      <c r="CR632" s="3"/>
      <c r="CS632" s="15"/>
      <c r="CT632" s="3"/>
      <c r="CU632" s="3"/>
      <c r="CV632" s="3"/>
      <c r="CW632" s="3"/>
      <c r="CX632" s="15"/>
      <c r="CY632" s="3"/>
      <c r="CZ632" s="3"/>
      <c r="DA632" s="3"/>
      <c r="DB632" s="3"/>
      <c r="DC632" s="15"/>
      <c r="DD632" s="3"/>
      <c r="DE632" s="3"/>
      <c r="DF632" s="3"/>
      <c r="DG632" s="3"/>
      <c r="DH632" s="15"/>
      <c r="DI632" s="3"/>
      <c r="DJ632" s="3"/>
      <c r="DK632" s="3"/>
      <c r="DL632" s="3"/>
      <c r="DM632" s="15"/>
      <c r="DN632" s="3"/>
      <c r="DO632" s="3"/>
      <c r="DP632" s="3"/>
      <c r="DQ632" s="3"/>
      <c r="DR632" s="15"/>
      <c r="DS632" s="3"/>
      <c r="DT632" s="3"/>
      <c r="DV632" s="3"/>
      <c r="DW632" s="15"/>
    </row>
    <row r="633" spans="1:127"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7"/>
      <c r="CE633" s="4"/>
      <c r="CF633" s="4"/>
      <c r="CG633" s="4"/>
      <c r="CH633" s="4"/>
      <c r="CI633" s="47"/>
      <c r="CJ633" s="4"/>
      <c r="CK633" s="4"/>
      <c r="CL633" s="4"/>
      <c r="CM633" s="4"/>
      <c r="CN633" s="47"/>
      <c r="CO633" s="4"/>
      <c r="CP633" s="4"/>
      <c r="CQ633" s="4"/>
      <c r="CR633" s="4"/>
      <c r="CS633" s="47"/>
      <c r="CT633" s="4"/>
      <c r="CU633" s="4"/>
      <c r="CV633" s="4"/>
      <c r="CW633" s="4"/>
      <c r="CX633" s="47"/>
      <c r="CY633" s="4"/>
      <c r="CZ633" s="4"/>
      <c r="DA633" s="4"/>
      <c r="DB633" s="4"/>
      <c r="DC633" s="47"/>
      <c r="DD633" s="4"/>
      <c r="DE633" s="4"/>
      <c r="DF633" s="4"/>
      <c r="DG633" s="4"/>
      <c r="DH633" s="47"/>
      <c r="DI633" s="4"/>
      <c r="DJ633" s="4"/>
      <c r="DK633" s="4"/>
      <c r="DL633" s="4"/>
      <c r="DM633" s="47"/>
      <c r="DN633" s="4"/>
      <c r="DO633" s="4"/>
      <c r="DP633" s="4"/>
      <c r="DQ633" s="4"/>
      <c r="DR633" s="47"/>
      <c r="DS633" s="4"/>
      <c r="DT633" s="4"/>
      <c r="DU633" s="4"/>
      <c r="DV633" s="4"/>
      <c r="DW633" s="47"/>
    </row>
    <row r="634" spans="1:127">
      <c r="BZ634" s="3"/>
      <c r="CA634" s="3"/>
    </row>
    <row r="635" spans="1:127" s="8" customFormat="1">
      <c r="A635" s="21"/>
      <c r="B635" s="21"/>
      <c r="C635" s="21"/>
      <c r="D635" s="46"/>
      <c r="E635" s="21"/>
      <c r="I635" s="47"/>
    </row>
    <row r="636" spans="1:127"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</row>
    <row r="637" spans="1:127">
      <c r="BZ637" s="3"/>
      <c r="CA637" s="3"/>
    </row>
    <row r="638" spans="1:127">
      <c r="CA638" s="24"/>
      <c r="CB638" s="24"/>
    </row>
    <row r="639" spans="1:127">
      <c r="CA639" s="24"/>
      <c r="CB639" s="24"/>
    </row>
    <row r="640" spans="1:127">
      <c r="CA640" s="24"/>
      <c r="CB640" s="24"/>
    </row>
    <row r="641" spans="79:80">
      <c r="CA641" s="24"/>
      <c r="CB641" s="24"/>
    </row>
    <row r="663" spans="1:125" s="1" customFormat="1">
      <c r="A663" s="7"/>
      <c r="B663" s="7"/>
      <c r="C663" s="7"/>
      <c r="D663" s="7"/>
      <c r="E663" s="7"/>
      <c r="F663" s="7"/>
      <c r="W663" s="7"/>
      <c r="BQ663" s="24"/>
      <c r="BR663" s="24"/>
      <c r="BS663" s="24"/>
      <c r="BU663" s="24"/>
      <c r="BV663" s="24"/>
      <c r="BW663" s="24"/>
      <c r="BX663" s="24"/>
      <c r="BZ663" s="24"/>
      <c r="CA663" s="24"/>
      <c r="CB663" s="24"/>
      <c r="CC663" s="24"/>
      <c r="DT663" s="24"/>
      <c r="DU663" s="24"/>
    </row>
    <row r="664" spans="1:125" s="1" customFormat="1">
      <c r="A664" s="7"/>
      <c r="B664" s="7"/>
      <c r="C664" s="7"/>
      <c r="D664" s="7"/>
      <c r="E664" s="7"/>
      <c r="BQ664" s="24"/>
      <c r="BR664" s="24"/>
      <c r="BS664" s="24"/>
      <c r="BU664" s="24"/>
      <c r="BV664" s="24"/>
      <c r="BW664" s="24"/>
      <c r="BX664" s="24"/>
      <c r="BZ664" s="24"/>
      <c r="CA664" s="24"/>
      <c r="CB664" s="24"/>
      <c r="CC664" s="24"/>
    </row>
    <row r="665" spans="1:125" s="28" customFormat="1" hidden="1">
      <c r="A665" s="30"/>
      <c r="B665" s="30"/>
      <c r="C665" s="30"/>
      <c r="D665" s="30"/>
      <c r="E665" s="30"/>
      <c r="I665" s="31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BZ665" s="31"/>
    </row>
    <row r="666" spans="1:125" s="28" customFormat="1" hidden="1">
      <c r="A666" s="30"/>
      <c r="B666" s="30"/>
      <c r="C666" s="30"/>
      <c r="D666" s="30"/>
      <c r="E666" s="30"/>
      <c r="I666" s="31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BZ666" s="31"/>
    </row>
    <row r="667" spans="1:125" s="28" customFormat="1" hidden="1">
      <c r="A667" s="30"/>
      <c r="B667" s="30"/>
      <c r="C667" s="30"/>
      <c r="D667" s="30"/>
      <c r="E667" s="30"/>
      <c r="I667" s="31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BZ667" s="31"/>
    </row>
    <row r="668" spans="1:125" hidden="1">
      <c r="J668" s="47"/>
      <c r="K668" s="47"/>
      <c r="L668" s="47"/>
      <c r="M668" s="47"/>
      <c r="N668" s="47"/>
      <c r="O668" s="47"/>
      <c r="P668" s="47"/>
      <c r="Q668" s="47"/>
      <c r="R668" s="47"/>
      <c r="S668" s="47"/>
    </row>
    <row r="669" spans="1:125" s="28" customFormat="1" hidden="1">
      <c r="A669" s="30"/>
      <c r="B669" s="30"/>
      <c r="C669" s="30"/>
      <c r="D669" s="30"/>
      <c r="E669" s="30"/>
      <c r="I669" s="31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BZ669" s="31"/>
    </row>
    <row r="670" spans="1:125" s="28" customFormat="1" hidden="1">
      <c r="A670" s="30"/>
      <c r="B670" s="30"/>
      <c r="C670" s="30"/>
      <c r="D670" s="30"/>
      <c r="E670" s="30"/>
      <c r="I670" s="31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BZ670" s="31"/>
    </row>
    <row r="671" spans="1:125" s="28" customFormat="1" hidden="1">
      <c r="A671" s="30"/>
      <c r="B671" s="30"/>
      <c r="C671" s="30"/>
      <c r="D671" s="30"/>
      <c r="E671" s="30"/>
      <c r="I671" s="31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BZ671" s="31"/>
    </row>
    <row r="672" spans="1:125" hidden="1">
      <c r="J672" s="47"/>
      <c r="K672" s="47"/>
      <c r="L672" s="47"/>
      <c r="M672" s="47"/>
      <c r="N672" s="47"/>
      <c r="O672" s="47"/>
      <c r="P672" s="47"/>
      <c r="Q672" s="47"/>
      <c r="R672" s="47"/>
      <c r="S672" s="47"/>
    </row>
    <row r="673" spans="1:78" hidden="1"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BK673" s="4"/>
      <c r="BL673" s="4"/>
      <c r="BM673" s="4"/>
      <c r="BN673" s="4"/>
      <c r="BP673" s="4"/>
      <c r="BQ673" s="4"/>
      <c r="BR673" s="4"/>
      <c r="BS673" s="4"/>
      <c r="BU673" s="4"/>
      <c r="BV673" s="4"/>
    </row>
    <row r="674" spans="1:78" hidden="1">
      <c r="J674" s="47"/>
      <c r="K674" s="47"/>
      <c r="L674" s="47"/>
      <c r="M674" s="47"/>
      <c r="N674" s="47"/>
      <c r="O674" s="47"/>
      <c r="P674" s="47"/>
      <c r="Q674" s="47"/>
      <c r="R674" s="47"/>
      <c r="S674" s="47"/>
      <c r="BK674" s="4"/>
      <c r="BL674" s="4"/>
      <c r="BM674" s="4"/>
      <c r="BN674" s="4"/>
      <c r="BP674" s="4"/>
      <c r="BQ674" s="4"/>
      <c r="BR674" s="4"/>
      <c r="BS674" s="4"/>
      <c r="BU674" s="4"/>
      <c r="BV674" s="4"/>
    </row>
    <row r="675" spans="1:78" hidden="1"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BK675" s="4"/>
      <c r="BL675" s="4"/>
      <c r="BM675" s="4"/>
      <c r="BN675" s="4"/>
      <c r="BP675" s="4"/>
      <c r="BQ675" s="4"/>
      <c r="BR675" s="4"/>
      <c r="BS675" s="4"/>
      <c r="BU675" s="4"/>
      <c r="BV675" s="4"/>
    </row>
    <row r="676" spans="1:78" ht="6" customHeight="1" collapsed="1">
      <c r="J676" s="47"/>
      <c r="K676" s="47"/>
      <c r="L676" s="47"/>
      <c r="M676" s="47"/>
      <c r="N676" s="47"/>
      <c r="O676" s="47"/>
      <c r="P676" s="47"/>
      <c r="Q676" s="47"/>
      <c r="R676" s="47"/>
      <c r="S676" s="47"/>
    </row>
    <row r="677" spans="1:78" hidden="1"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BF677" s="3"/>
      <c r="BG677" s="3"/>
      <c r="BH677" s="3"/>
      <c r="BI677" s="3"/>
      <c r="BK677" s="3"/>
      <c r="BL677" s="3"/>
      <c r="BM677" s="3"/>
      <c r="BN677" s="3"/>
      <c r="BP677" s="3"/>
    </row>
    <row r="678" spans="1:78" hidden="1">
      <c r="J678" s="47"/>
      <c r="K678" s="47"/>
      <c r="L678" s="47"/>
      <c r="M678" s="47"/>
      <c r="N678" s="47"/>
      <c r="O678" s="47"/>
      <c r="P678" s="47"/>
      <c r="Q678" s="47"/>
      <c r="R678" s="47"/>
      <c r="S678" s="47"/>
      <c r="BF678" s="3"/>
      <c r="BG678" s="3"/>
      <c r="BH678" s="3"/>
      <c r="BI678" s="3"/>
      <c r="BK678" s="3"/>
      <c r="BL678" s="3"/>
      <c r="BM678" s="3"/>
      <c r="BN678" s="3"/>
      <c r="BP678" s="3"/>
    </row>
    <row r="679" spans="1:78" hidden="1">
      <c r="J679" s="47"/>
      <c r="K679" s="47"/>
      <c r="L679" s="47"/>
      <c r="M679" s="47"/>
      <c r="N679" s="47"/>
      <c r="O679" s="47"/>
      <c r="P679" s="47"/>
      <c r="Q679" s="47"/>
      <c r="R679" s="47"/>
      <c r="S679" s="47"/>
      <c r="BF679" s="4"/>
      <c r="BG679" s="4"/>
      <c r="BH679" s="4"/>
      <c r="BI679" s="4"/>
      <c r="BK679" s="4"/>
      <c r="BL679" s="4"/>
      <c r="BM679" s="4"/>
      <c r="BN679" s="4"/>
      <c r="BP679" s="4"/>
      <c r="BQ679" s="4"/>
      <c r="BR679" s="4"/>
      <c r="BS679" s="4"/>
      <c r="BU679" s="4"/>
      <c r="BV679" s="4"/>
    </row>
    <row r="680" spans="1:78" hidden="1">
      <c r="J680" s="47"/>
      <c r="K680" s="47"/>
      <c r="L680" s="47"/>
      <c r="M680" s="47"/>
      <c r="N680" s="47"/>
      <c r="O680" s="47"/>
      <c r="P680" s="47"/>
      <c r="Q680" s="47"/>
      <c r="R680" s="47"/>
      <c r="S680" s="47"/>
      <c r="BF680" s="3"/>
      <c r="BG680" s="3"/>
      <c r="BH680" s="3"/>
      <c r="BI680" s="3"/>
      <c r="BK680" s="3"/>
      <c r="BL680" s="3"/>
      <c r="BM680" s="3"/>
      <c r="BN680" s="3"/>
      <c r="BP680" s="3"/>
    </row>
    <row r="681" spans="1:78" hidden="1">
      <c r="J681" s="47"/>
      <c r="K681" s="47"/>
      <c r="L681" s="47"/>
      <c r="M681" s="47"/>
      <c r="N681" s="47"/>
      <c r="O681" s="47"/>
      <c r="P681" s="47"/>
      <c r="Q681" s="47"/>
      <c r="R681" s="47"/>
      <c r="S681" s="47"/>
      <c r="BF681" s="3"/>
      <c r="BG681" s="3"/>
      <c r="BH681" s="3"/>
      <c r="BI681" s="3"/>
      <c r="BK681" s="3"/>
      <c r="BL681" s="3"/>
      <c r="BM681" s="3"/>
      <c r="BN681" s="3"/>
      <c r="BP681" s="3"/>
    </row>
    <row r="682" spans="1:78" hidden="1">
      <c r="J682" s="47"/>
      <c r="K682" s="47"/>
      <c r="L682" s="47"/>
      <c r="M682" s="47"/>
      <c r="N682" s="47"/>
      <c r="O682" s="47"/>
      <c r="P682" s="47"/>
      <c r="Q682" s="47"/>
      <c r="R682" s="47"/>
      <c r="S682" s="47"/>
      <c r="BF682" s="3"/>
      <c r="BG682" s="3"/>
      <c r="BH682" s="3"/>
      <c r="BI682" s="3"/>
      <c r="BK682" s="3"/>
      <c r="BL682" s="3"/>
      <c r="BM682" s="3"/>
      <c r="BN682" s="3"/>
      <c r="BP682" s="3"/>
    </row>
    <row r="683" spans="1:78" hidden="1">
      <c r="J683" s="47"/>
      <c r="K683" s="47"/>
      <c r="L683" s="47"/>
      <c r="M683" s="47"/>
      <c r="N683" s="47"/>
      <c r="O683" s="47"/>
      <c r="P683" s="47"/>
      <c r="Q683" s="47"/>
      <c r="R683" s="47"/>
      <c r="S683" s="47"/>
      <c r="BF683" s="4"/>
      <c r="BG683" s="4"/>
      <c r="BH683" s="4"/>
      <c r="BI683" s="4"/>
      <c r="BK683" s="4"/>
      <c r="BL683" s="4"/>
      <c r="BM683" s="4"/>
      <c r="BN683" s="4"/>
      <c r="BP683" s="4"/>
      <c r="BQ683" s="4"/>
      <c r="BR683" s="4"/>
      <c r="BS683" s="4"/>
      <c r="BU683" s="4"/>
      <c r="BV683" s="4"/>
    </row>
    <row r="684" spans="1:78" hidden="1">
      <c r="J684" s="47"/>
      <c r="K684" s="47"/>
      <c r="L684" s="47"/>
      <c r="M684" s="47"/>
      <c r="N684" s="47"/>
      <c r="O684" s="47"/>
      <c r="P684" s="47"/>
      <c r="Q684" s="47"/>
      <c r="R684" s="47"/>
      <c r="S684" s="47"/>
      <c r="BF684" s="3"/>
      <c r="BG684" s="3"/>
      <c r="BH684" s="3"/>
      <c r="BI684" s="3"/>
      <c r="BK684" s="3"/>
      <c r="BL684" s="3"/>
      <c r="BM684" s="3"/>
      <c r="BN684" s="3"/>
      <c r="BP684" s="3"/>
    </row>
    <row r="685" spans="1:78" s="28" customFormat="1" hidden="1">
      <c r="A685" s="30"/>
      <c r="B685" s="30"/>
      <c r="C685" s="30"/>
      <c r="D685" s="30"/>
      <c r="E685" s="30"/>
      <c r="I685" s="31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BZ685" s="31"/>
    </row>
    <row r="686" spans="1:78" hidden="1">
      <c r="J686" s="47"/>
      <c r="K686" s="47"/>
      <c r="L686" s="47"/>
      <c r="M686" s="47"/>
      <c r="N686" s="47"/>
      <c r="O686" s="47"/>
      <c r="P686" s="47"/>
      <c r="Q686" s="47"/>
      <c r="R686" s="47"/>
      <c r="S686" s="47"/>
      <c r="BF686" s="3"/>
      <c r="BG686" s="3"/>
      <c r="BH686" s="3"/>
      <c r="BI686" s="3"/>
      <c r="BK686" s="3"/>
      <c r="BL686" s="3"/>
      <c r="BM686" s="3"/>
      <c r="BN686" s="3"/>
      <c r="BP686" s="3"/>
    </row>
    <row r="687" spans="1:78" hidden="1">
      <c r="J687" s="47"/>
      <c r="K687" s="47"/>
      <c r="L687" s="47"/>
      <c r="M687" s="47"/>
      <c r="N687" s="47"/>
      <c r="O687" s="47"/>
      <c r="P687" s="47"/>
      <c r="Q687" s="47"/>
      <c r="R687" s="47"/>
      <c r="S687" s="47"/>
      <c r="BF687" s="4"/>
      <c r="BG687" s="4"/>
      <c r="BH687" s="4"/>
      <c r="BI687" s="4"/>
      <c r="BK687" s="4"/>
      <c r="BL687" s="4"/>
      <c r="BM687" s="4"/>
      <c r="BN687" s="4"/>
      <c r="BP687" s="4"/>
      <c r="BQ687" s="4"/>
      <c r="BR687" s="4"/>
      <c r="BS687" s="4"/>
      <c r="BU687" s="4"/>
      <c r="BV687" s="4"/>
    </row>
    <row r="688" spans="1:78" ht="6" customHeight="1" collapsed="1"/>
    <row r="689" spans="58:74" hidden="1">
      <c r="BF689" s="3"/>
      <c r="BG689" s="3"/>
      <c r="BH689" s="3"/>
      <c r="BI689" s="3"/>
      <c r="BK689" s="3"/>
      <c r="BL689" s="3"/>
      <c r="BM689" s="3"/>
      <c r="BN689" s="3"/>
      <c r="BP689" s="3"/>
    </row>
    <row r="690" spans="58:74" hidden="1">
      <c r="BF690" s="3"/>
      <c r="BG690" s="3"/>
      <c r="BH690" s="3"/>
      <c r="BI690" s="3"/>
      <c r="BK690" s="3"/>
      <c r="BL690" s="3"/>
      <c r="BM690" s="3"/>
      <c r="BN690" s="3"/>
      <c r="BP690" s="3"/>
    </row>
    <row r="691" spans="58:74" hidden="1"/>
    <row r="692" spans="58:74" hidden="1">
      <c r="BF692" s="3"/>
      <c r="BG692" s="3"/>
      <c r="BH692" s="3"/>
      <c r="BI692" s="3"/>
      <c r="BK692" s="3"/>
      <c r="BL692" s="3"/>
      <c r="BM692" s="3"/>
      <c r="BN692" s="3"/>
      <c r="BP692" s="3"/>
    </row>
    <row r="693" spans="58:74" hidden="1">
      <c r="BF693" s="3"/>
      <c r="BG693" s="3"/>
      <c r="BH693" s="3"/>
      <c r="BI693" s="3"/>
      <c r="BK693" s="3"/>
      <c r="BL693" s="3"/>
      <c r="BM693" s="3"/>
      <c r="BN693" s="3"/>
      <c r="BP693" s="3"/>
    </row>
    <row r="694" spans="58:74" hidden="1"/>
    <row r="695" spans="58:74" hidden="1">
      <c r="BK695" s="34"/>
      <c r="BL695" s="34"/>
      <c r="BM695" s="34"/>
      <c r="BN695" s="34"/>
      <c r="BP695" s="34"/>
      <c r="BQ695" s="34"/>
      <c r="BR695" s="34"/>
      <c r="BS695" s="34"/>
      <c r="BU695" s="34"/>
      <c r="BV695" s="34"/>
    </row>
    <row r="696" spans="58:74" hidden="1">
      <c r="BK696" s="34"/>
      <c r="BL696" s="34"/>
      <c r="BM696" s="34"/>
      <c r="BN696" s="34"/>
      <c r="BP696" s="34"/>
      <c r="BQ696" s="34"/>
      <c r="BR696" s="34"/>
      <c r="BS696" s="34"/>
      <c r="BU696" s="34"/>
      <c r="BV696" s="34"/>
    </row>
    <row r="697" spans="58:74" ht="4.5" customHeight="1" collapsed="1"/>
    <row r="698" spans="58:74" hidden="1">
      <c r="BF698" s="3"/>
      <c r="BG698" s="3"/>
      <c r="BH698" s="3"/>
      <c r="BI698" s="3"/>
      <c r="BK698" s="3"/>
      <c r="BL698" s="3"/>
      <c r="BM698" s="3"/>
      <c r="BN698" s="3"/>
      <c r="BP698" s="3"/>
    </row>
    <row r="699" spans="58:74" hidden="1">
      <c r="BF699" s="3"/>
      <c r="BG699" s="3"/>
      <c r="BH699" s="3"/>
      <c r="BI699" s="3"/>
      <c r="BK699" s="3"/>
      <c r="BL699" s="3"/>
      <c r="BM699" s="3"/>
      <c r="BN699" s="3"/>
      <c r="BP699" s="3"/>
    </row>
    <row r="700" spans="58:74" hidden="1"/>
    <row r="701" spans="58:74" hidden="1">
      <c r="BK701" s="3"/>
      <c r="BL701" s="3"/>
      <c r="BM701" s="3"/>
      <c r="BN701" s="3"/>
      <c r="BP701" s="3"/>
    </row>
    <row r="702" spans="58:74" hidden="1">
      <c r="BK702" s="3"/>
      <c r="BL702" s="3"/>
      <c r="BM702" s="3"/>
      <c r="BN702" s="3"/>
      <c r="BP702" s="3"/>
    </row>
    <row r="703" spans="58:74" hidden="1"/>
    <row r="704" spans="58:74" hidden="1">
      <c r="BK704" s="34"/>
      <c r="BL704" s="34"/>
      <c r="BM704" s="34"/>
      <c r="BN704" s="34"/>
      <c r="BP704" s="34"/>
      <c r="BQ704" s="34"/>
      <c r="BR704" s="34"/>
      <c r="BS704" s="34"/>
      <c r="BU704" s="34"/>
      <c r="BV704" s="34"/>
    </row>
    <row r="705" spans="58:74" hidden="1">
      <c r="BK705" s="34"/>
      <c r="BL705" s="34"/>
      <c r="BM705" s="34"/>
      <c r="BN705" s="34"/>
      <c r="BP705" s="34"/>
      <c r="BQ705" s="34"/>
      <c r="BR705" s="34"/>
      <c r="BS705" s="34"/>
      <c r="BU705" s="34"/>
      <c r="BV705" s="34"/>
    </row>
    <row r="706" spans="58:74" ht="5.25" customHeight="1" collapsed="1"/>
    <row r="707" spans="58:74" hidden="1">
      <c r="BF707" s="3"/>
      <c r="BG707" s="3"/>
      <c r="BH707" s="3"/>
      <c r="BI707" s="3"/>
      <c r="BK707" s="3"/>
      <c r="BL707" s="3"/>
      <c r="BM707" s="3"/>
      <c r="BN707" s="3"/>
      <c r="BP707" s="3"/>
    </row>
    <row r="708" spans="58:74" hidden="1">
      <c r="BF708" s="3"/>
      <c r="BG708" s="3"/>
      <c r="BH708" s="3"/>
      <c r="BI708" s="3"/>
      <c r="BK708" s="3"/>
      <c r="BL708" s="3"/>
      <c r="BM708" s="3"/>
      <c r="BN708" s="3"/>
      <c r="BP708" s="3"/>
    </row>
    <row r="709" spans="58:74" hidden="1">
      <c r="BF709" s="3"/>
      <c r="BG709" s="3"/>
      <c r="BH709" s="3"/>
      <c r="BI709" s="3"/>
      <c r="BK709" s="3"/>
      <c r="BL709" s="3"/>
      <c r="BM709" s="3"/>
      <c r="BN709" s="3"/>
      <c r="BP709" s="3"/>
    </row>
    <row r="710" spans="58:74" hidden="1">
      <c r="BF710" s="3"/>
      <c r="BG710" s="3"/>
      <c r="BH710" s="3"/>
      <c r="BI710" s="3"/>
      <c r="BK710" s="3"/>
      <c r="BL710" s="3"/>
      <c r="BM710" s="3"/>
      <c r="BN710" s="3"/>
      <c r="BP710" s="3"/>
    </row>
    <row r="711" spans="58:74" hidden="1">
      <c r="BF711" s="3"/>
      <c r="BG711" s="3"/>
      <c r="BH711" s="3"/>
      <c r="BI711" s="3"/>
      <c r="BK711" s="3"/>
      <c r="BL711" s="3"/>
      <c r="BM711" s="3"/>
      <c r="BN711" s="3"/>
      <c r="BP711" s="3"/>
    </row>
    <row r="712" spans="58:74" hidden="1"/>
    <row r="713" spans="58:74" hidden="1">
      <c r="BK713" s="3"/>
      <c r="BL713" s="3"/>
      <c r="BM713" s="3"/>
      <c r="BN713" s="3"/>
      <c r="BP713" s="3"/>
    </row>
    <row r="714" spans="58:74" hidden="1">
      <c r="BK714" s="3"/>
      <c r="BL714" s="3"/>
      <c r="BM714" s="3"/>
      <c r="BN714" s="3"/>
      <c r="BP714" s="3"/>
    </row>
    <row r="715" spans="58:74" hidden="1">
      <c r="BK715" s="3"/>
      <c r="BL715" s="3"/>
      <c r="BM715" s="3"/>
      <c r="BN715" s="3"/>
      <c r="BP715" s="3"/>
    </row>
    <row r="716" spans="58:74" hidden="1">
      <c r="BK716" s="3"/>
      <c r="BL716" s="3"/>
      <c r="BM716" s="3"/>
      <c r="BN716" s="3"/>
      <c r="BP716" s="3"/>
    </row>
    <row r="717" spans="58:74" hidden="1">
      <c r="BK717" s="3"/>
      <c r="BL717" s="3"/>
      <c r="BM717" s="3"/>
      <c r="BN717" s="3"/>
      <c r="BP717" s="3"/>
    </row>
    <row r="718" spans="58:74" hidden="1"/>
    <row r="719" spans="58:74" hidden="1">
      <c r="BK719" s="34"/>
      <c r="BL719" s="34"/>
      <c r="BM719" s="34"/>
      <c r="BN719" s="34"/>
      <c r="BP719" s="34"/>
      <c r="BQ719" s="34"/>
      <c r="BR719" s="34"/>
      <c r="BS719" s="34"/>
      <c r="BU719" s="34"/>
      <c r="BV719" s="34"/>
    </row>
    <row r="720" spans="58:74" hidden="1">
      <c r="BK720" s="34"/>
      <c r="BL720" s="34"/>
      <c r="BM720" s="34"/>
      <c r="BN720" s="34"/>
      <c r="BP720" s="34"/>
      <c r="BQ720" s="34"/>
      <c r="BR720" s="34"/>
      <c r="BS720" s="34"/>
      <c r="BU720" s="34"/>
      <c r="BV720" s="34"/>
    </row>
    <row r="721" spans="58:78" hidden="1">
      <c r="BK721" s="34"/>
      <c r="BL721" s="34"/>
      <c r="BM721" s="34"/>
      <c r="BN721" s="34"/>
      <c r="BP721" s="34"/>
      <c r="BQ721" s="34"/>
      <c r="BR721" s="34"/>
      <c r="BS721" s="34"/>
      <c r="BU721" s="34"/>
      <c r="BV721" s="34"/>
    </row>
    <row r="722" spans="58:78" hidden="1">
      <c r="BK722" s="34"/>
      <c r="BL722" s="34"/>
      <c r="BM722" s="34"/>
      <c r="BN722" s="34"/>
      <c r="BP722" s="34"/>
      <c r="BQ722" s="34"/>
      <c r="BR722" s="34"/>
      <c r="BS722" s="34"/>
      <c r="BU722" s="34"/>
      <c r="BV722" s="34"/>
    </row>
    <row r="723" spans="58:78" hidden="1">
      <c r="BK723" s="34"/>
      <c r="BL723" s="34"/>
      <c r="BM723" s="34"/>
      <c r="BN723" s="34"/>
      <c r="BP723" s="34"/>
      <c r="BQ723" s="34"/>
      <c r="BR723" s="34"/>
      <c r="BS723" s="34"/>
      <c r="BU723" s="34"/>
      <c r="BV723" s="34"/>
    </row>
    <row r="724" spans="58:78" ht="3.75" customHeight="1" collapsed="1"/>
    <row r="725" spans="58:78">
      <c r="BF725" s="3"/>
      <c r="BG725" s="3"/>
      <c r="BH725" s="3"/>
      <c r="BI725" s="3"/>
      <c r="BK725" s="3"/>
      <c r="BL725" s="3"/>
      <c r="BM725" s="3"/>
      <c r="BN725" s="3"/>
      <c r="BP725" s="3"/>
      <c r="BZ725" s="3"/>
    </row>
    <row r="726" spans="58:78">
      <c r="BF726" s="3"/>
      <c r="BG726" s="3"/>
      <c r="BH726" s="3"/>
      <c r="BI726" s="3"/>
      <c r="BK726" s="3"/>
      <c r="BL726" s="3"/>
      <c r="BM726" s="3"/>
      <c r="BN726" s="3"/>
      <c r="BP726" s="3"/>
      <c r="BZ726" s="3"/>
    </row>
    <row r="727" spans="58:78">
      <c r="BF727" s="3"/>
      <c r="BG727" s="3"/>
      <c r="BH727" s="3"/>
      <c r="BI727" s="3"/>
      <c r="BK727" s="3"/>
      <c r="BL727" s="3"/>
      <c r="BM727" s="3"/>
      <c r="BN727" s="3"/>
      <c r="BP727" s="3"/>
      <c r="BZ727" s="3"/>
    </row>
    <row r="728" spans="58:78">
      <c r="BF728" s="3"/>
      <c r="BG728" s="3"/>
      <c r="BH728" s="3"/>
      <c r="BI728" s="3"/>
      <c r="BK728" s="3"/>
      <c r="BL728" s="3"/>
      <c r="BM728" s="3"/>
      <c r="BN728" s="3"/>
      <c r="BP728" s="3"/>
      <c r="BZ728" s="3"/>
    </row>
    <row r="729" spans="58:78">
      <c r="BF729" s="3"/>
      <c r="BG729" s="3"/>
      <c r="BH729" s="3"/>
      <c r="BI729" s="3"/>
      <c r="BK729" s="3"/>
      <c r="BL729" s="3"/>
      <c r="BM729" s="3"/>
      <c r="BN729" s="3"/>
      <c r="BP729" s="3"/>
      <c r="BZ729" s="3"/>
    </row>
    <row r="730" spans="58:78">
      <c r="BZ730" s="3"/>
    </row>
    <row r="731" spans="58:78">
      <c r="BK731" s="3"/>
      <c r="BL731" s="3"/>
      <c r="BM731" s="3"/>
      <c r="BN731" s="3"/>
      <c r="BP731" s="3"/>
      <c r="BZ731" s="3"/>
    </row>
    <row r="732" spans="58:78">
      <c r="BK732" s="3"/>
      <c r="BL732" s="3"/>
      <c r="BM732" s="3"/>
      <c r="BN732" s="3"/>
      <c r="BP732" s="3"/>
      <c r="BZ732" s="3"/>
    </row>
    <row r="733" spans="58:78">
      <c r="BK733" s="3"/>
      <c r="BL733" s="3"/>
      <c r="BM733" s="3"/>
      <c r="BN733" s="3"/>
      <c r="BP733" s="3"/>
      <c r="BZ733" s="3"/>
    </row>
    <row r="734" spans="58:78">
      <c r="BK734" s="3"/>
      <c r="BL734" s="3"/>
      <c r="BM734" s="3"/>
      <c r="BN734" s="3"/>
      <c r="BP734" s="3"/>
      <c r="BZ734" s="3"/>
    </row>
    <row r="735" spans="58:78">
      <c r="BK735" s="3"/>
      <c r="BL735" s="3"/>
      <c r="BM735" s="3"/>
      <c r="BN735" s="3"/>
      <c r="BP735" s="3"/>
      <c r="BZ735" s="3"/>
    </row>
    <row r="736" spans="58:78">
      <c r="BZ736" s="3"/>
    </row>
    <row r="737" spans="63:78">
      <c r="BK737" s="34"/>
      <c r="BL737" s="34"/>
      <c r="BM737" s="34"/>
      <c r="BN737" s="34"/>
      <c r="BP737" s="34"/>
      <c r="BQ737" s="34"/>
      <c r="BR737" s="34"/>
      <c r="BS737" s="34"/>
      <c r="BU737" s="34"/>
      <c r="BV737" s="34"/>
      <c r="BW737" s="34"/>
      <c r="BX737" s="34"/>
      <c r="BZ737" s="34"/>
    </row>
    <row r="738" spans="63:78">
      <c r="BK738" s="34"/>
      <c r="BL738" s="34"/>
      <c r="BM738" s="34"/>
      <c r="BN738" s="34"/>
      <c r="BP738" s="34"/>
      <c r="BQ738" s="34"/>
      <c r="BR738" s="34"/>
      <c r="BS738" s="34"/>
      <c r="BU738" s="34"/>
      <c r="BV738" s="34"/>
      <c r="BW738" s="34"/>
      <c r="BX738" s="34"/>
      <c r="BZ738" s="34"/>
    </row>
    <row r="739" spans="63:78">
      <c r="BK739" s="34"/>
      <c r="BL739" s="34"/>
      <c r="BM739" s="34"/>
      <c r="BN739" s="34"/>
      <c r="BP739" s="34"/>
      <c r="BQ739" s="34"/>
      <c r="BR739" s="34"/>
      <c r="BS739" s="34"/>
      <c r="BU739" s="34"/>
      <c r="BV739" s="34"/>
      <c r="BW739" s="34"/>
      <c r="BX739" s="34"/>
      <c r="BZ739" s="34"/>
    </row>
    <row r="740" spans="63:78">
      <c r="BK740" s="34"/>
      <c r="BL740" s="34"/>
      <c r="BM740" s="34"/>
      <c r="BN740" s="34"/>
      <c r="BP740" s="34"/>
      <c r="BQ740" s="34"/>
      <c r="BR740" s="34"/>
      <c r="BS740" s="34"/>
      <c r="BU740" s="34"/>
      <c r="BV740" s="34"/>
      <c r="BW740" s="34"/>
      <c r="BX740" s="34"/>
      <c r="BZ740" s="34"/>
    </row>
    <row r="741" spans="63:78">
      <c r="BK741" s="34"/>
      <c r="BL741" s="34"/>
      <c r="BM741" s="34"/>
      <c r="BN741" s="34"/>
      <c r="BP741" s="34"/>
      <c r="BQ741" s="34"/>
      <c r="BR741" s="34"/>
      <c r="BS741" s="34"/>
      <c r="BU741" s="34"/>
      <c r="BV741" s="34"/>
      <c r="BW741" s="34"/>
      <c r="BX741" s="34"/>
      <c r="BZ741" s="34"/>
    </row>
    <row r="824" spans="1:79">
      <c r="CA824" s="15"/>
    </row>
    <row r="827" spans="1:79">
      <c r="BY827" s="15"/>
    </row>
    <row r="828" spans="1:79">
      <c r="BY828" s="47"/>
    </row>
    <row r="829" spans="1:79" s="8" customFormat="1">
      <c r="A829" s="21"/>
      <c r="B829" s="21"/>
      <c r="C829" s="21"/>
      <c r="D829" s="21"/>
      <c r="E829" s="21"/>
      <c r="I829" s="35"/>
    </row>
    <row r="830" spans="1:79" s="8" customFormat="1">
      <c r="A830" s="21"/>
      <c r="B830" s="21"/>
      <c r="C830" s="21"/>
      <c r="D830" s="21"/>
      <c r="E830" s="21"/>
      <c r="I830" s="35"/>
    </row>
    <row r="831" spans="1:79" s="8" customFormat="1">
      <c r="A831" s="21"/>
      <c r="B831" s="21"/>
      <c r="C831" s="21"/>
      <c r="D831" s="21"/>
      <c r="E831" s="21"/>
      <c r="I831" s="35"/>
    </row>
    <row r="832" spans="1:79" s="8" customFormat="1">
      <c r="A832" s="21"/>
      <c r="B832" s="21"/>
      <c r="C832" s="21"/>
      <c r="D832" s="21"/>
      <c r="E832" s="21"/>
      <c r="I832" s="35"/>
    </row>
    <row r="833" spans="1:127" s="8" customFormat="1">
      <c r="A833" s="21"/>
      <c r="B833" s="21"/>
      <c r="C833" s="21"/>
      <c r="D833" s="21"/>
      <c r="E833" s="21"/>
      <c r="I833" s="35"/>
    </row>
    <row r="834" spans="1:127" s="8" customFormat="1">
      <c r="A834" s="21"/>
      <c r="B834" s="21"/>
      <c r="C834" s="21"/>
      <c r="D834" s="21"/>
      <c r="E834" s="21"/>
      <c r="I834" s="35"/>
    </row>
    <row r="835" spans="1:127" s="8" customFormat="1">
      <c r="A835" s="21"/>
      <c r="B835" s="21"/>
      <c r="C835" s="21"/>
      <c r="D835" s="21"/>
      <c r="E835" s="21"/>
      <c r="I835" s="35"/>
    </row>
    <row r="836" spans="1:127" s="8" customFormat="1">
      <c r="A836" s="21"/>
      <c r="B836" s="21"/>
      <c r="C836" s="21"/>
      <c r="D836" s="21"/>
      <c r="E836" s="21"/>
      <c r="I836" s="35"/>
    </row>
    <row r="837" spans="1:127" s="8" customFormat="1">
      <c r="A837" s="21"/>
      <c r="B837" s="21"/>
      <c r="C837" s="21"/>
      <c r="D837" s="21"/>
      <c r="E837" s="21"/>
      <c r="I837" s="35"/>
    </row>
    <row r="838" spans="1:127" s="8" customFormat="1">
      <c r="A838" s="21"/>
      <c r="B838" s="21"/>
      <c r="C838" s="21"/>
      <c r="D838" s="21"/>
      <c r="E838" s="21"/>
      <c r="I838" s="35"/>
    </row>
    <row r="839" spans="1:127" s="8" customFormat="1">
      <c r="A839" s="21"/>
      <c r="B839" s="21"/>
      <c r="C839" s="21"/>
      <c r="D839" s="21"/>
      <c r="E839" s="21"/>
      <c r="I839" s="35"/>
    </row>
    <row r="840" spans="1:127" s="8" customFormat="1">
      <c r="A840" s="21"/>
      <c r="B840" s="21"/>
      <c r="C840" s="21"/>
      <c r="D840" s="21"/>
      <c r="E840" s="21"/>
      <c r="I840" s="35"/>
    </row>
    <row r="841" spans="1:127" s="8" customFormat="1">
      <c r="A841" s="21"/>
      <c r="B841" s="21"/>
      <c r="C841" s="21"/>
      <c r="D841" s="21"/>
      <c r="E841" s="21"/>
      <c r="I841" s="35"/>
    </row>
    <row r="842" spans="1:127" s="8" customFormat="1">
      <c r="A842" s="21"/>
      <c r="B842" s="21"/>
      <c r="C842" s="21"/>
      <c r="D842" s="21"/>
      <c r="E842" s="21"/>
      <c r="I842" s="35"/>
    </row>
    <row r="843" spans="1:127" s="8" customFormat="1">
      <c r="A843" s="21"/>
      <c r="B843" s="21"/>
      <c r="C843" s="21"/>
      <c r="D843" s="21"/>
      <c r="E843" s="21"/>
      <c r="I843" s="35"/>
    </row>
    <row r="844" spans="1:127" s="8" customFormat="1">
      <c r="A844" s="21"/>
      <c r="B844" s="21"/>
      <c r="C844" s="21"/>
      <c r="D844" s="21"/>
      <c r="E844" s="21"/>
      <c r="I844" s="35"/>
      <c r="CC844" s="10"/>
      <c r="CD844" s="10"/>
      <c r="CE844" s="10"/>
      <c r="CF844" s="10"/>
      <c r="CG844" s="10"/>
      <c r="CH844" s="10"/>
      <c r="CI844" s="10"/>
      <c r="CJ844" s="10"/>
      <c r="CK844" s="10"/>
      <c r="CL844" s="10"/>
      <c r="CM844" s="10"/>
      <c r="CN844" s="10"/>
      <c r="CO844" s="10"/>
      <c r="CP844" s="10"/>
      <c r="CQ844" s="10"/>
      <c r="CR844" s="10"/>
      <c r="CS844" s="10"/>
      <c r="CT844" s="10"/>
      <c r="CU844" s="10"/>
      <c r="CV844" s="10"/>
      <c r="CW844" s="10"/>
      <c r="CX844" s="10"/>
      <c r="CY844" s="10"/>
      <c r="CZ844" s="10"/>
      <c r="DA844" s="10"/>
      <c r="DB844" s="10"/>
      <c r="DC844" s="10"/>
      <c r="DD844" s="10"/>
      <c r="DE844" s="10"/>
      <c r="DF844" s="10"/>
      <c r="DG844" s="10"/>
      <c r="DH844" s="10"/>
      <c r="DI844" s="10"/>
      <c r="DJ844" s="10"/>
      <c r="DK844" s="10"/>
      <c r="DL844" s="10"/>
      <c r="DM844" s="10"/>
      <c r="DN844" s="10"/>
      <c r="DO844" s="10"/>
      <c r="DP844" s="10"/>
      <c r="DQ844" s="10"/>
      <c r="DR844" s="10"/>
      <c r="DS844" s="10"/>
      <c r="DT844" s="10"/>
      <c r="DU844" s="10"/>
      <c r="DV844" s="10"/>
      <c r="DW844" s="10"/>
    </row>
    <row r="845" spans="1:127" s="8" customFormat="1">
      <c r="A845" s="21"/>
      <c r="B845" s="21"/>
      <c r="C845" s="21"/>
      <c r="D845" s="21"/>
      <c r="E845" s="21"/>
      <c r="I845" s="35"/>
    </row>
    <row r="846" spans="1:127" s="37" customFormat="1">
      <c r="A846" s="36"/>
      <c r="B846" s="36"/>
      <c r="C846" s="36"/>
      <c r="D846" s="36"/>
      <c r="E846" s="36"/>
      <c r="I846" s="38"/>
      <c r="BK846" s="9"/>
      <c r="BL846" s="9"/>
      <c r="BM846" s="9"/>
      <c r="BN846" s="9"/>
      <c r="BO846" s="9"/>
      <c r="BP846" s="9"/>
      <c r="BQ846" s="9"/>
      <c r="BR846" s="9"/>
      <c r="BS846" s="9"/>
      <c r="BT846" s="9"/>
      <c r="BU846" s="9"/>
      <c r="BV846" s="9"/>
      <c r="BW846" s="9"/>
      <c r="BX846" s="9"/>
      <c r="BY846" s="9"/>
      <c r="BZ846" s="9"/>
      <c r="CA846" s="9"/>
      <c r="CB846" s="9"/>
      <c r="CC846" s="9"/>
      <c r="CD846" s="9"/>
      <c r="CE846" s="9"/>
      <c r="CF846" s="9"/>
      <c r="CG846" s="9"/>
      <c r="CH846" s="9"/>
      <c r="CI846" s="9"/>
      <c r="CJ846" s="9"/>
      <c r="CK846" s="9"/>
      <c r="CL846" s="9"/>
      <c r="CM846" s="9"/>
      <c r="CN846" s="9"/>
      <c r="CO846" s="9"/>
      <c r="CP846" s="9"/>
      <c r="CQ846" s="9"/>
      <c r="CR846" s="9"/>
      <c r="CS846" s="9"/>
      <c r="CT846" s="9"/>
      <c r="CU846" s="9"/>
      <c r="CV846" s="9"/>
      <c r="CW846" s="9"/>
      <c r="CX846" s="9"/>
      <c r="CY846" s="9"/>
      <c r="CZ846" s="9"/>
      <c r="DA846" s="9"/>
      <c r="DB846" s="9"/>
      <c r="DC846" s="9"/>
      <c r="DD846" s="9"/>
      <c r="DE846" s="9"/>
      <c r="DF846" s="9"/>
      <c r="DG846" s="9"/>
      <c r="DH846" s="9"/>
      <c r="DI846" s="9"/>
      <c r="DJ846" s="9"/>
      <c r="DK846" s="9"/>
      <c r="DL846" s="9"/>
      <c r="DM846" s="9"/>
      <c r="DN846" s="9"/>
      <c r="DO846" s="9"/>
      <c r="DP846" s="9"/>
      <c r="DQ846" s="9"/>
      <c r="DR846" s="9"/>
      <c r="DS846" s="9"/>
      <c r="DT846" s="9"/>
      <c r="DU846" s="9"/>
      <c r="DV846" s="9"/>
      <c r="DW846" s="9"/>
    </row>
    <row r="847" spans="1:127" s="8" customFormat="1">
      <c r="A847" s="21"/>
      <c r="B847" s="21"/>
      <c r="C847" s="21"/>
      <c r="D847" s="21"/>
      <c r="E847" s="21"/>
      <c r="I847" s="35"/>
    </row>
    <row r="848" spans="1:127" s="8" customFormat="1">
      <c r="A848" s="21"/>
      <c r="B848" s="21"/>
      <c r="C848" s="21"/>
      <c r="D848" s="18"/>
      <c r="E848" s="21"/>
      <c r="I848" s="10"/>
    </row>
    <row r="849" spans="1:127" s="8" customFormat="1">
      <c r="A849" s="21"/>
      <c r="B849" s="21"/>
      <c r="C849" s="21"/>
      <c r="D849" s="18"/>
      <c r="E849" s="21"/>
      <c r="I849" s="10"/>
      <c r="CE849" s="35"/>
      <c r="CJ849" s="35"/>
      <c r="CO849" s="35"/>
      <c r="CT849" s="35"/>
      <c r="CY849" s="35"/>
      <c r="DD849" s="35"/>
      <c r="DI849" s="35"/>
      <c r="DN849" s="35"/>
      <c r="DS849" s="35"/>
    </row>
    <row r="850" spans="1:127" s="8" customFormat="1">
      <c r="A850" s="21"/>
      <c r="B850" s="21"/>
      <c r="C850" s="21"/>
      <c r="D850" s="21"/>
      <c r="E850" s="21"/>
      <c r="I850" s="35"/>
      <c r="BZ850" s="35"/>
    </row>
    <row r="851" spans="1:127" s="8" customFormat="1">
      <c r="A851" s="21"/>
      <c r="B851" s="21"/>
      <c r="C851" s="21"/>
      <c r="D851" s="21"/>
      <c r="E851" s="21"/>
      <c r="I851" s="35"/>
    </row>
    <row r="852" spans="1:127">
      <c r="BY852" s="15"/>
    </row>
    <row r="853" spans="1:127">
      <c r="BY853" s="15"/>
    </row>
    <row r="854" spans="1:127">
      <c r="BY854" s="15"/>
    </row>
    <row r="855" spans="1:127">
      <c r="BY855" s="15"/>
    </row>
    <row r="856" spans="1:127">
      <c r="BY856" s="15"/>
    </row>
    <row r="857" spans="1:127">
      <c r="BY857" s="15"/>
    </row>
    <row r="858" spans="1:127">
      <c r="BY858" s="15"/>
    </row>
    <row r="859" spans="1:127">
      <c r="C859" s="46"/>
      <c r="BY859" s="15"/>
    </row>
    <row r="860" spans="1:127">
      <c r="BY860" s="15"/>
    </row>
    <row r="861" spans="1:127">
      <c r="BY861" s="15"/>
    </row>
    <row r="862" spans="1:127">
      <c r="BY862" s="15"/>
    </row>
    <row r="863" spans="1:127">
      <c r="AA863" s="15"/>
      <c r="AF863" s="15"/>
      <c r="AK863" s="15"/>
      <c r="AP863" s="15"/>
      <c r="AU863" s="15"/>
      <c r="AZ863" s="15"/>
      <c r="BA863" s="47"/>
      <c r="BB863" s="8"/>
      <c r="BC863" s="8"/>
      <c r="BD863" s="8"/>
      <c r="BE863" s="8"/>
      <c r="BF863" s="47"/>
      <c r="BG863" s="8"/>
      <c r="BH863" s="8"/>
      <c r="BI863" s="8"/>
      <c r="BJ863" s="8"/>
      <c r="BK863" s="47"/>
      <c r="BL863" s="8"/>
      <c r="BM863" s="8"/>
      <c r="BN863" s="8"/>
      <c r="BO863" s="8"/>
      <c r="BP863" s="47"/>
      <c r="BQ863" s="8"/>
      <c r="BR863" s="8"/>
      <c r="BS863" s="8"/>
      <c r="BT863" s="8"/>
      <c r="BU863" s="47"/>
      <c r="BV863" s="8"/>
      <c r="BW863" s="8"/>
      <c r="BX863" s="8"/>
      <c r="BY863" s="8"/>
      <c r="BZ863" s="47"/>
      <c r="CA863" s="8"/>
      <c r="CB863" s="8"/>
      <c r="CC863" s="8"/>
      <c r="CD863" s="8"/>
      <c r="CE863" s="47"/>
      <c r="CF863" s="8"/>
      <c r="CG863" s="8"/>
      <c r="CH863" s="8"/>
      <c r="CI863" s="8"/>
      <c r="CJ863" s="47"/>
      <c r="CK863" s="8"/>
      <c r="CL863" s="8"/>
      <c r="CM863" s="8"/>
      <c r="CN863" s="8"/>
      <c r="CO863" s="47"/>
      <c r="CP863" s="8"/>
      <c r="CQ863" s="8"/>
      <c r="CR863" s="8"/>
      <c r="CS863" s="8"/>
      <c r="CT863" s="47"/>
      <c r="CU863" s="8"/>
      <c r="CV863" s="8"/>
      <c r="CW863" s="8"/>
      <c r="CX863" s="8"/>
      <c r="CY863" s="47"/>
      <c r="CZ863" s="8"/>
      <c r="DA863" s="8"/>
      <c r="DB863" s="8"/>
      <c r="DC863" s="8"/>
      <c r="DD863" s="47"/>
      <c r="DE863" s="8"/>
      <c r="DF863" s="8"/>
      <c r="DG863" s="8"/>
      <c r="DH863" s="8"/>
      <c r="DI863" s="47"/>
      <c r="DJ863" s="8"/>
      <c r="DK863" s="8"/>
      <c r="DL863" s="8"/>
      <c r="DM863" s="8"/>
      <c r="DN863" s="47"/>
      <c r="DO863" s="8"/>
      <c r="DP863" s="8"/>
      <c r="DQ863" s="8"/>
      <c r="DR863" s="8"/>
      <c r="DS863" s="47"/>
      <c r="DT863" s="8"/>
      <c r="DU863" s="8"/>
      <c r="DV863" s="8"/>
      <c r="DW863" s="8"/>
    </row>
    <row r="864" spans="1:127">
      <c r="AA864" s="4"/>
      <c r="AF864" s="4"/>
      <c r="AK864" s="4"/>
      <c r="AP864" s="4"/>
      <c r="AU864" s="4"/>
      <c r="AZ864" s="4"/>
      <c r="BA864" s="27"/>
      <c r="BB864" s="4"/>
      <c r="BC864" s="4"/>
      <c r="BD864" s="4"/>
      <c r="BE864" s="4"/>
      <c r="BF864" s="27"/>
      <c r="BG864" s="4"/>
      <c r="BH864" s="4"/>
      <c r="BI864" s="4"/>
      <c r="BJ864" s="4"/>
      <c r="BK864" s="27"/>
      <c r="BL864" s="4"/>
      <c r="BM864" s="4"/>
      <c r="BN864" s="4"/>
      <c r="BO864" s="4"/>
      <c r="BP864" s="27"/>
      <c r="BQ864" s="4"/>
      <c r="BR864" s="4"/>
      <c r="BS864" s="4"/>
      <c r="BT864" s="4"/>
      <c r="BU864" s="27"/>
      <c r="BV864" s="4"/>
      <c r="BW864" s="4"/>
      <c r="BX864" s="4"/>
      <c r="BY864" s="4"/>
      <c r="BZ864" s="27"/>
      <c r="CA864" s="4"/>
      <c r="CB864" s="4"/>
      <c r="CC864" s="4"/>
      <c r="CD864" s="4"/>
      <c r="CE864" s="27"/>
      <c r="CF864" s="4"/>
      <c r="CG864" s="4"/>
      <c r="CH864" s="4"/>
      <c r="CI864" s="4"/>
      <c r="CJ864" s="27"/>
      <c r="CK864" s="4"/>
      <c r="CL864" s="4"/>
      <c r="CM864" s="4"/>
      <c r="CN864" s="4"/>
      <c r="CO864" s="27"/>
      <c r="CP864" s="4"/>
      <c r="CQ864" s="4"/>
      <c r="CR864" s="4"/>
      <c r="CS864" s="4"/>
      <c r="CT864" s="27"/>
      <c r="CU864" s="4"/>
      <c r="CV864" s="4"/>
      <c r="CW864" s="4"/>
      <c r="CX864" s="4"/>
      <c r="CY864" s="27"/>
      <c r="CZ864" s="4"/>
      <c r="DA864" s="4"/>
      <c r="DB864" s="4"/>
      <c r="DC864" s="4"/>
      <c r="DD864" s="27"/>
      <c r="DE864" s="4"/>
      <c r="DF864" s="4"/>
      <c r="DG864" s="4"/>
      <c r="DH864" s="4"/>
      <c r="DI864" s="27"/>
      <c r="DJ864" s="4"/>
      <c r="DK864" s="4"/>
      <c r="DL864" s="4"/>
      <c r="DM864" s="4"/>
      <c r="DN864" s="27"/>
      <c r="DO864" s="4"/>
      <c r="DP864" s="4"/>
      <c r="DQ864" s="4"/>
      <c r="DR864" s="4"/>
      <c r="DS864" s="27"/>
      <c r="DT864" s="4"/>
      <c r="DU864" s="4"/>
      <c r="DV864" s="4"/>
      <c r="DW864" s="4"/>
    </row>
    <row r="865" spans="1:127">
      <c r="BZ865" s="3"/>
    </row>
    <row r="866" spans="1:127">
      <c r="AA866" s="15"/>
      <c r="AF866" s="15"/>
      <c r="AK866" s="15"/>
      <c r="AP866" s="15"/>
      <c r="AU866" s="15"/>
      <c r="AZ866" s="15"/>
      <c r="BA866" s="3"/>
      <c r="BB866" s="3"/>
      <c r="BC866" s="3"/>
      <c r="BD866" s="3"/>
      <c r="BE866" s="15"/>
      <c r="BF866" s="3"/>
      <c r="BG866" s="3"/>
      <c r="BH866" s="3"/>
      <c r="BI866" s="3"/>
      <c r="BJ866" s="15"/>
      <c r="BK866" s="3"/>
      <c r="BL866" s="3"/>
      <c r="BM866" s="3"/>
      <c r="BN866" s="3"/>
      <c r="BO866" s="15"/>
      <c r="BP866" s="3"/>
      <c r="BT866" s="15"/>
      <c r="BY866" s="15"/>
      <c r="BZ866" s="3"/>
      <c r="CA866" s="3"/>
      <c r="CC866" s="3"/>
      <c r="CD866" s="15"/>
      <c r="CE866" s="3"/>
      <c r="CF866" s="3"/>
      <c r="CG866" s="3"/>
      <c r="CH866" s="3"/>
      <c r="CI866" s="15"/>
      <c r="CJ866" s="3"/>
      <c r="CK866" s="3"/>
      <c r="CL866" s="3"/>
      <c r="CM866" s="3"/>
      <c r="CN866" s="15"/>
      <c r="CO866" s="3"/>
      <c r="CP866" s="3"/>
      <c r="CQ866" s="3"/>
      <c r="CR866" s="3"/>
      <c r="CS866" s="15"/>
      <c r="CT866" s="3"/>
      <c r="CU866" s="3"/>
      <c r="CV866" s="3"/>
      <c r="CW866" s="3"/>
      <c r="CX866" s="15"/>
      <c r="CY866" s="3"/>
      <c r="CZ866" s="3"/>
      <c r="DA866" s="3"/>
      <c r="DB866" s="3"/>
      <c r="DC866" s="15"/>
      <c r="DD866" s="3"/>
      <c r="DE866" s="3"/>
      <c r="DF866" s="3"/>
      <c r="DG866" s="3"/>
      <c r="DH866" s="15"/>
      <c r="DI866" s="3"/>
      <c r="DJ866" s="3"/>
      <c r="DK866" s="3"/>
      <c r="DL866" s="3"/>
      <c r="DM866" s="15"/>
      <c r="DN866" s="3"/>
      <c r="DO866" s="3"/>
      <c r="DP866" s="3"/>
      <c r="DQ866" s="3"/>
      <c r="DR866" s="15"/>
      <c r="DS866" s="3"/>
      <c r="DT866" s="3"/>
      <c r="DV866" s="3"/>
      <c r="DW866" s="15"/>
    </row>
    <row r="867" spans="1:127">
      <c r="AA867" s="15"/>
      <c r="AF867" s="15"/>
      <c r="AK867" s="15"/>
      <c r="AP867" s="15"/>
      <c r="AU867" s="15"/>
      <c r="AZ867" s="15"/>
      <c r="BA867" s="15"/>
      <c r="BB867" s="15"/>
      <c r="BC867" s="15"/>
      <c r="BD867" s="15"/>
      <c r="BE867" s="15"/>
      <c r="BF867" s="15"/>
      <c r="BG867" s="15"/>
      <c r="BH867" s="15"/>
      <c r="BI867" s="15"/>
      <c r="BJ867" s="15"/>
      <c r="BK867" s="15"/>
      <c r="BL867" s="15"/>
      <c r="BM867" s="15"/>
      <c r="BN867" s="15"/>
      <c r="BO867" s="15"/>
      <c r="BP867" s="15"/>
      <c r="BQ867" s="15"/>
      <c r="BR867" s="15"/>
      <c r="BS867" s="15"/>
      <c r="BT867" s="15"/>
      <c r="BU867" s="15"/>
      <c r="BV867" s="15"/>
      <c r="BW867" s="15"/>
      <c r="BX867" s="15"/>
      <c r="BY867" s="15"/>
      <c r="BZ867" s="15"/>
      <c r="CA867" s="15"/>
      <c r="CB867" s="15"/>
      <c r="CC867" s="15"/>
      <c r="CD867" s="15"/>
      <c r="CE867" s="15"/>
      <c r="CF867" s="15"/>
      <c r="CG867" s="15"/>
      <c r="CH867" s="15"/>
      <c r="CI867" s="15"/>
      <c r="CJ867" s="15"/>
      <c r="CK867" s="15"/>
      <c r="CL867" s="15"/>
      <c r="CM867" s="15"/>
      <c r="CN867" s="15"/>
      <c r="CO867" s="15"/>
      <c r="CP867" s="15"/>
      <c r="CQ867" s="15"/>
      <c r="CR867" s="15"/>
      <c r="CS867" s="15"/>
      <c r="CT867" s="15"/>
      <c r="CU867" s="15"/>
      <c r="CV867" s="15"/>
      <c r="CW867" s="15"/>
      <c r="CX867" s="15"/>
      <c r="CY867" s="15"/>
      <c r="CZ867" s="15"/>
      <c r="DA867" s="15"/>
      <c r="DB867" s="15"/>
      <c r="DC867" s="15"/>
      <c r="DD867" s="15"/>
      <c r="DE867" s="15"/>
      <c r="DF867" s="15"/>
      <c r="DG867" s="15"/>
      <c r="DH867" s="15"/>
      <c r="DI867" s="15"/>
      <c r="DJ867" s="15"/>
      <c r="DK867" s="15"/>
      <c r="DL867" s="15"/>
      <c r="DM867" s="15"/>
      <c r="DN867" s="15"/>
      <c r="DO867" s="15"/>
      <c r="DP867" s="15"/>
      <c r="DQ867" s="15"/>
      <c r="DR867" s="15"/>
      <c r="DS867" s="15"/>
      <c r="DT867" s="15"/>
      <c r="DU867" s="15"/>
      <c r="DV867" s="15"/>
      <c r="DW867" s="15"/>
    </row>
    <row r="868" spans="1:127"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</row>
    <row r="869" spans="1:127"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</row>
    <row r="872" spans="1:127">
      <c r="BA872" s="15"/>
      <c r="CA872" s="24"/>
      <c r="CB872" s="24"/>
    </row>
    <row r="873" spans="1:127">
      <c r="CA873" s="24"/>
      <c r="CB873" s="24"/>
    </row>
    <row r="874" spans="1:127" s="47" customFormat="1">
      <c r="A874" s="46"/>
      <c r="B874" s="46"/>
      <c r="C874" s="46"/>
      <c r="D874" s="46"/>
      <c r="E874" s="46"/>
      <c r="AA874" s="10"/>
      <c r="AF874" s="10"/>
      <c r="AK874" s="10"/>
      <c r="AP874" s="10"/>
      <c r="AU874" s="10"/>
      <c r="AZ874" s="10"/>
      <c r="BA874" s="10"/>
      <c r="BB874" s="10"/>
      <c r="BC874" s="10"/>
      <c r="BD874" s="10"/>
      <c r="BE874" s="10"/>
      <c r="BF874" s="10"/>
      <c r="BG874" s="10"/>
      <c r="BH874" s="10"/>
      <c r="BI874" s="10"/>
      <c r="BJ874" s="10"/>
      <c r="BK874" s="10"/>
      <c r="BL874" s="10"/>
      <c r="BM874" s="10"/>
      <c r="BN874" s="10"/>
      <c r="BO874" s="10"/>
      <c r="BP874" s="10"/>
      <c r="BQ874" s="10"/>
      <c r="BR874" s="10"/>
      <c r="BS874" s="10"/>
      <c r="BT874" s="10"/>
      <c r="BU874" s="10"/>
      <c r="BV874" s="10"/>
      <c r="BW874" s="10"/>
      <c r="BX874" s="10"/>
      <c r="BY874" s="10"/>
      <c r="BZ874" s="10"/>
      <c r="CA874" s="10"/>
      <c r="CB874" s="10"/>
      <c r="CC874" s="10"/>
      <c r="CD874" s="48"/>
      <c r="CE874" s="48"/>
      <c r="CF874" s="48"/>
      <c r="CG874" s="48"/>
      <c r="CH874" s="48"/>
      <c r="CI874" s="48"/>
      <c r="CJ874" s="48"/>
      <c r="CK874" s="48"/>
      <c r="CL874" s="48"/>
      <c r="CM874" s="48"/>
      <c r="CN874" s="48"/>
      <c r="CO874" s="48"/>
      <c r="CP874" s="48"/>
      <c r="CQ874" s="48"/>
      <c r="CR874" s="48"/>
      <c r="CS874" s="48"/>
      <c r="CT874" s="48"/>
      <c r="CU874" s="48"/>
      <c r="CV874" s="48"/>
      <c r="CW874" s="48"/>
      <c r="CX874" s="48"/>
      <c r="CY874" s="48"/>
      <c r="CZ874" s="48"/>
      <c r="DA874" s="48"/>
      <c r="DB874" s="48"/>
      <c r="DC874" s="48"/>
      <c r="DD874" s="48"/>
      <c r="DE874" s="48"/>
      <c r="DF874" s="48"/>
      <c r="DG874" s="48"/>
      <c r="DH874" s="48"/>
      <c r="DI874" s="48"/>
      <c r="DJ874" s="48"/>
      <c r="DK874" s="48"/>
      <c r="DL874" s="48"/>
      <c r="DM874" s="48"/>
      <c r="DN874" s="48"/>
      <c r="DO874" s="48"/>
      <c r="DP874" s="48"/>
      <c r="DQ874" s="48"/>
      <c r="DR874" s="48"/>
      <c r="DS874" s="48"/>
      <c r="DT874" s="48"/>
      <c r="DU874" s="48"/>
      <c r="DV874" s="48"/>
      <c r="DW874" s="48"/>
    </row>
    <row r="875" spans="1:127" s="10" customFormat="1">
      <c r="A875" s="18"/>
      <c r="B875" s="18"/>
      <c r="C875" s="18"/>
      <c r="D875" s="18"/>
      <c r="E875" s="18"/>
      <c r="CD875" s="47"/>
      <c r="CI875" s="47"/>
      <c r="CN875" s="47"/>
      <c r="CS875" s="47"/>
      <c r="CX875" s="47"/>
      <c r="DC875" s="47"/>
      <c r="DH875" s="47"/>
      <c r="DM875" s="47"/>
      <c r="DR875" s="47"/>
      <c r="DW875" s="47"/>
    </row>
    <row r="876" spans="1:127" s="10" customFormat="1">
      <c r="A876" s="18"/>
      <c r="B876" s="18"/>
      <c r="C876" s="18"/>
      <c r="D876" s="18"/>
      <c r="E876" s="18"/>
      <c r="AF876" s="47"/>
      <c r="AK876" s="47"/>
      <c r="AP876" s="47"/>
      <c r="AU876" s="47"/>
      <c r="AZ876" s="47"/>
      <c r="BE876" s="47"/>
      <c r="BJ876" s="47"/>
      <c r="BO876" s="47"/>
      <c r="BT876" s="47"/>
      <c r="BY876" s="47"/>
      <c r="CD876" s="47"/>
      <c r="CI876" s="47"/>
      <c r="CN876" s="47"/>
      <c r="CS876" s="47"/>
      <c r="CX876" s="47"/>
      <c r="DC876" s="47"/>
      <c r="DH876" s="47"/>
      <c r="DM876" s="47"/>
      <c r="DR876" s="47"/>
      <c r="DW876" s="47"/>
    </row>
    <row r="877" spans="1:127" s="10" customFormat="1">
      <c r="A877" s="18"/>
      <c r="B877" s="18"/>
      <c r="C877" s="18"/>
      <c r="D877" s="18"/>
      <c r="E877" s="18"/>
      <c r="CD877" s="47"/>
      <c r="CI877" s="47"/>
      <c r="CN877" s="47"/>
      <c r="CS877" s="47"/>
      <c r="CX877" s="47"/>
      <c r="DC877" s="47"/>
      <c r="DH877" s="47"/>
      <c r="DM877" s="47"/>
      <c r="DR877" s="47"/>
      <c r="DW877" s="47"/>
    </row>
    <row r="878" spans="1:127" s="10" customFormat="1">
      <c r="A878" s="18"/>
      <c r="B878" s="18"/>
      <c r="C878" s="18"/>
      <c r="D878" s="18"/>
      <c r="E878" s="18"/>
      <c r="CD878" s="47"/>
      <c r="CI878" s="47"/>
      <c r="CN878" s="47"/>
      <c r="CS878" s="47"/>
      <c r="CX878" s="47"/>
      <c r="DC878" s="47"/>
      <c r="DH878" s="47"/>
      <c r="DM878" s="47"/>
      <c r="DR878" s="47"/>
      <c r="DW878" s="47"/>
    </row>
    <row r="879" spans="1:127" s="10" customFormat="1">
      <c r="A879" s="18"/>
      <c r="B879" s="18"/>
      <c r="C879" s="18"/>
      <c r="D879" s="18"/>
      <c r="E879" s="18"/>
    </row>
    <row r="880" spans="1:127" s="10" customFormat="1">
      <c r="A880" s="18"/>
      <c r="B880" s="18"/>
      <c r="C880" s="18"/>
      <c r="D880" s="18"/>
      <c r="E880" s="18"/>
    </row>
    <row r="881" spans="1:127" s="10" customFormat="1">
      <c r="A881" s="18"/>
      <c r="B881" s="18"/>
      <c r="C881" s="18"/>
      <c r="D881" s="18"/>
      <c r="E881" s="18"/>
    </row>
    <row r="882" spans="1:127" s="10" customFormat="1">
      <c r="A882" s="18"/>
      <c r="B882" s="18"/>
      <c r="C882" s="18"/>
      <c r="D882" s="18"/>
      <c r="E882" s="18"/>
    </row>
    <row r="883" spans="1:127" s="10" customFormat="1">
      <c r="A883" s="18"/>
      <c r="B883" s="18"/>
      <c r="C883" s="18"/>
      <c r="D883" s="18"/>
      <c r="E883" s="18"/>
    </row>
    <row r="884" spans="1:127" s="47" customFormat="1">
      <c r="A884" s="46"/>
      <c r="B884" s="46"/>
      <c r="C884" s="46"/>
      <c r="D884" s="46"/>
      <c r="E884" s="46"/>
    </row>
    <row r="885" spans="1:127" s="47" customFormat="1">
      <c r="A885" s="46"/>
      <c r="B885" s="46"/>
      <c r="C885" s="46"/>
      <c r="D885" s="46"/>
      <c r="E885" s="46"/>
    </row>
    <row r="886" spans="1:127" s="10" customFormat="1">
      <c r="A886" s="18"/>
      <c r="B886" s="18"/>
      <c r="C886" s="18"/>
      <c r="D886" s="18"/>
      <c r="E886" s="18"/>
      <c r="AF886" s="47"/>
      <c r="AK886" s="47"/>
      <c r="AP886" s="47"/>
      <c r="AU886" s="47"/>
      <c r="AZ886" s="47"/>
      <c r="BE886" s="47"/>
      <c r="BJ886" s="47"/>
      <c r="BO886" s="47"/>
      <c r="BT886" s="47"/>
      <c r="BY886" s="47"/>
      <c r="CD886" s="47"/>
      <c r="CI886" s="47"/>
      <c r="CN886" s="47"/>
      <c r="CS886" s="47"/>
      <c r="CX886" s="47"/>
      <c r="DC886" s="47"/>
      <c r="DH886" s="47"/>
      <c r="DM886" s="47"/>
      <c r="DR886" s="47"/>
      <c r="DW886" s="47"/>
    </row>
    <row r="887" spans="1:127" s="10" customFormat="1">
      <c r="A887" s="18"/>
      <c r="B887" s="18"/>
      <c r="C887" s="18"/>
      <c r="D887" s="18"/>
      <c r="E887" s="18"/>
      <c r="AF887" s="47"/>
      <c r="AK887" s="47"/>
      <c r="AP887" s="47"/>
      <c r="AU887" s="47"/>
      <c r="AZ887" s="47"/>
      <c r="BE887" s="47"/>
      <c r="BJ887" s="47"/>
      <c r="BO887" s="47"/>
      <c r="BT887" s="47"/>
      <c r="BY887" s="47"/>
      <c r="CD887" s="47"/>
      <c r="CI887" s="47"/>
      <c r="CN887" s="47"/>
      <c r="CS887" s="47"/>
      <c r="CX887" s="47"/>
      <c r="DC887" s="47"/>
      <c r="DH887" s="47"/>
      <c r="DM887" s="47"/>
      <c r="DR887" s="47"/>
      <c r="DW887" s="47"/>
    </row>
    <row r="888" spans="1:127" s="10" customFormat="1">
      <c r="A888" s="18"/>
      <c r="B888" s="18"/>
      <c r="C888" s="18"/>
      <c r="D888" s="18"/>
      <c r="E888" s="18"/>
    </row>
    <row r="889" spans="1:127" s="10" customFormat="1">
      <c r="A889" s="18"/>
      <c r="B889" s="18"/>
      <c r="C889" s="18"/>
      <c r="D889" s="18"/>
      <c r="E889" s="18"/>
    </row>
    <row r="890" spans="1:127" s="10" customFormat="1">
      <c r="A890" s="18"/>
      <c r="B890" s="18"/>
      <c r="C890" s="18"/>
      <c r="D890" s="18"/>
      <c r="E890" s="18"/>
      <c r="AF890" s="47"/>
      <c r="AK890" s="47"/>
      <c r="AP890" s="47"/>
      <c r="AZ890" s="47"/>
      <c r="BE890" s="47"/>
      <c r="BJ890" s="47"/>
      <c r="BO890" s="47"/>
      <c r="BT890" s="47"/>
      <c r="BY890" s="47"/>
      <c r="CD890" s="47"/>
      <c r="CI890" s="47"/>
      <c r="CN890" s="47"/>
      <c r="CS890" s="47"/>
      <c r="CX890" s="47"/>
      <c r="DC890" s="47"/>
      <c r="DH890" s="47"/>
      <c r="DM890" s="47"/>
      <c r="DR890" s="47"/>
      <c r="DW890" s="47"/>
    </row>
    <row r="891" spans="1:127" s="10" customFormat="1">
      <c r="A891" s="18"/>
      <c r="B891" s="18"/>
      <c r="C891" s="18"/>
      <c r="D891" s="18"/>
      <c r="E891" s="18"/>
    </row>
    <row r="892" spans="1:127" s="10" customFormat="1">
      <c r="A892" s="18"/>
      <c r="B892" s="18"/>
      <c r="C892" s="18"/>
      <c r="D892" s="18"/>
      <c r="E892" s="18"/>
      <c r="AF892" s="47"/>
      <c r="AK892" s="47"/>
      <c r="AP892" s="47"/>
      <c r="AZ892" s="47"/>
      <c r="BE892" s="47"/>
      <c r="BJ892" s="47"/>
      <c r="BO892" s="47"/>
      <c r="BT892" s="47"/>
      <c r="BY892" s="47"/>
      <c r="CD892" s="47"/>
      <c r="CI892" s="47"/>
      <c r="CN892" s="47"/>
      <c r="CS892" s="47"/>
      <c r="CX892" s="47"/>
      <c r="DC892" s="47"/>
      <c r="DH892" s="47"/>
      <c r="DM892" s="47"/>
      <c r="DR892" s="47"/>
      <c r="DW892" s="47"/>
    </row>
    <row r="893" spans="1:127" s="10" customFormat="1">
      <c r="A893" s="18"/>
      <c r="B893" s="18"/>
      <c r="C893" s="18"/>
      <c r="D893" s="18"/>
      <c r="E893" s="18"/>
    </row>
    <row r="894" spans="1:127" s="10" customFormat="1">
      <c r="A894" s="18"/>
      <c r="B894" s="18"/>
      <c r="C894" s="18"/>
      <c r="D894" s="18"/>
      <c r="E894" s="18"/>
    </row>
    <row r="895" spans="1:127" s="10" customFormat="1">
      <c r="A895" s="18"/>
      <c r="B895" s="18"/>
      <c r="C895" s="18"/>
      <c r="D895" s="18"/>
      <c r="E895" s="18"/>
    </row>
    <row r="896" spans="1:127" s="10" customFormat="1">
      <c r="A896" s="18"/>
      <c r="B896" s="18"/>
      <c r="C896" s="18"/>
      <c r="D896" s="18"/>
      <c r="E896" s="18"/>
    </row>
    <row r="897" spans="1:127" s="10" customFormat="1">
      <c r="A897" s="18"/>
      <c r="B897" s="18"/>
      <c r="C897" s="18"/>
      <c r="D897" s="18"/>
      <c r="E897" s="18"/>
    </row>
    <row r="898" spans="1:127" s="10" customFormat="1">
      <c r="A898" s="18"/>
      <c r="B898" s="18"/>
      <c r="C898" s="18"/>
      <c r="D898" s="18"/>
      <c r="E898" s="18"/>
    </row>
    <row r="899" spans="1:127" s="47" customFormat="1">
      <c r="A899" s="46"/>
      <c r="B899" s="46"/>
      <c r="C899" s="46"/>
      <c r="D899" s="46"/>
      <c r="E899" s="46"/>
      <c r="AV899" s="10"/>
      <c r="AW899" s="10"/>
      <c r="AX899" s="10"/>
      <c r="AY899" s="10"/>
      <c r="BT899" s="10"/>
      <c r="BY899" s="10"/>
      <c r="CD899" s="10"/>
    </row>
    <row r="900" spans="1:127" s="47" customFormat="1">
      <c r="A900" s="46"/>
      <c r="B900" s="46"/>
      <c r="C900" s="46"/>
      <c r="D900" s="46"/>
      <c r="E900" s="46"/>
      <c r="BA900" s="29"/>
      <c r="BB900" s="29"/>
      <c r="BC900" s="29"/>
      <c r="BD900" s="29"/>
      <c r="BF900" s="29"/>
      <c r="BG900" s="29"/>
      <c r="BH900" s="29"/>
      <c r="BI900" s="29"/>
      <c r="BK900" s="29"/>
      <c r="BL900" s="29"/>
      <c r="BM900" s="29"/>
      <c r="BN900" s="29"/>
      <c r="BP900" s="29"/>
      <c r="BQ900" s="29"/>
      <c r="BR900" s="29"/>
      <c r="BS900" s="29"/>
      <c r="BU900" s="29"/>
      <c r="BV900" s="29"/>
      <c r="BW900" s="29"/>
      <c r="BX900" s="29"/>
      <c r="BZ900" s="29"/>
      <c r="CA900" s="29"/>
      <c r="CB900" s="29"/>
      <c r="CC900" s="49"/>
      <c r="CE900" s="49"/>
      <c r="CF900" s="49"/>
      <c r="CG900" s="49"/>
      <c r="CH900" s="49"/>
      <c r="CJ900" s="49"/>
      <c r="CK900" s="49"/>
      <c r="CL900" s="49"/>
      <c r="CM900" s="49"/>
      <c r="CO900" s="49"/>
      <c r="CP900" s="49"/>
      <c r="CQ900" s="49"/>
      <c r="CR900" s="49"/>
      <c r="CT900" s="49"/>
      <c r="CU900" s="49"/>
      <c r="CV900" s="49"/>
      <c r="CW900" s="49"/>
      <c r="CY900" s="49"/>
      <c r="CZ900" s="49"/>
      <c r="DA900" s="49"/>
      <c r="DB900" s="49"/>
      <c r="DD900" s="49"/>
      <c r="DE900" s="49"/>
      <c r="DF900" s="49"/>
      <c r="DG900" s="49"/>
      <c r="DI900" s="49"/>
      <c r="DJ900" s="49"/>
      <c r="DK900" s="49"/>
      <c r="DL900" s="49"/>
      <c r="DN900" s="49"/>
      <c r="DO900" s="49"/>
      <c r="DP900" s="49"/>
      <c r="DQ900" s="49"/>
      <c r="DS900" s="49"/>
      <c r="DT900" s="49"/>
      <c r="DU900" s="49"/>
      <c r="DV900" s="49"/>
    </row>
    <row r="901" spans="1:127" s="47" customFormat="1">
      <c r="A901" s="46"/>
      <c r="B901" s="18"/>
      <c r="C901" s="46"/>
      <c r="D901" s="46"/>
      <c r="E901" s="46"/>
      <c r="BA901" s="29"/>
      <c r="BB901" s="29"/>
      <c r="BC901" s="29"/>
      <c r="BD901" s="29"/>
      <c r="BF901" s="29"/>
      <c r="BG901" s="29"/>
      <c r="BH901" s="29"/>
      <c r="BI901" s="29"/>
      <c r="BK901" s="29"/>
      <c r="BL901" s="29"/>
      <c r="BM901" s="29"/>
      <c r="BN901" s="29"/>
      <c r="BP901" s="29"/>
      <c r="BQ901" s="29"/>
      <c r="BR901" s="29"/>
      <c r="BS901" s="29"/>
      <c r="BU901" s="29"/>
      <c r="BV901" s="29"/>
      <c r="BW901" s="29"/>
      <c r="BX901" s="29"/>
      <c r="BZ901" s="29"/>
      <c r="CA901" s="29"/>
      <c r="CB901" s="29"/>
      <c r="CC901" s="49"/>
      <c r="CE901" s="49"/>
      <c r="CF901" s="49"/>
      <c r="CG901" s="49"/>
      <c r="CH901" s="49"/>
      <c r="CJ901" s="49"/>
      <c r="CK901" s="49"/>
      <c r="CL901" s="49"/>
      <c r="CM901" s="49"/>
      <c r="CO901" s="49"/>
      <c r="CP901" s="49"/>
      <c r="CQ901" s="49"/>
      <c r="CR901" s="49"/>
      <c r="CT901" s="49"/>
      <c r="CU901" s="49"/>
      <c r="CV901" s="49"/>
      <c r="CW901" s="49"/>
      <c r="CY901" s="49"/>
      <c r="CZ901" s="49"/>
      <c r="DA901" s="49"/>
      <c r="DB901" s="49"/>
      <c r="DD901" s="49"/>
      <c r="DE901" s="49"/>
      <c r="DF901" s="49"/>
      <c r="DG901" s="49"/>
      <c r="DI901" s="49"/>
      <c r="DJ901" s="49"/>
      <c r="DK901" s="49"/>
      <c r="DL901" s="49"/>
      <c r="DN901" s="49"/>
      <c r="DO901" s="49"/>
      <c r="DP901" s="49"/>
      <c r="DQ901" s="49"/>
      <c r="DS901" s="49"/>
      <c r="DT901" s="49"/>
      <c r="DU901" s="49"/>
      <c r="DV901" s="49"/>
    </row>
    <row r="902" spans="1:127" s="32" customFormat="1">
      <c r="A902" s="40"/>
      <c r="B902" s="40"/>
      <c r="C902" s="40"/>
      <c r="D902" s="40"/>
      <c r="E902" s="40"/>
    </row>
    <row r="903" spans="1:127" s="32" customFormat="1">
      <c r="A903" s="40"/>
      <c r="B903" s="18"/>
      <c r="C903" s="40"/>
      <c r="D903" s="40"/>
      <c r="E903" s="40"/>
    </row>
    <row r="904" spans="1:127" s="32" customFormat="1">
      <c r="A904" s="40"/>
      <c r="B904" s="40"/>
      <c r="C904" s="40"/>
      <c r="D904" s="40"/>
      <c r="E904" s="40"/>
      <c r="BA904" s="29"/>
      <c r="BB904" s="29"/>
      <c r="BC904" s="29"/>
      <c r="BD904" s="29"/>
      <c r="BF904" s="29"/>
      <c r="BG904" s="29"/>
      <c r="BH904" s="29"/>
      <c r="BI904" s="29"/>
      <c r="BK904" s="29"/>
      <c r="BL904" s="29"/>
      <c r="BM904" s="29"/>
      <c r="BN904" s="29"/>
      <c r="BP904" s="29"/>
      <c r="BQ904" s="29"/>
      <c r="BR904" s="29"/>
      <c r="BS904" s="29"/>
      <c r="BU904" s="29"/>
      <c r="BV904" s="29"/>
      <c r="BW904" s="29"/>
      <c r="BX904" s="29"/>
      <c r="BZ904" s="29"/>
      <c r="CA904" s="29"/>
      <c r="CB904" s="29"/>
      <c r="CC904" s="4"/>
      <c r="CD904" s="47"/>
      <c r="CE904" s="29"/>
      <c r="CF904" s="29"/>
      <c r="CG904" s="29"/>
      <c r="CH904" s="29"/>
      <c r="CI904" s="47"/>
      <c r="CJ904" s="29"/>
      <c r="CK904" s="29"/>
      <c r="CL904" s="29"/>
      <c r="CM904" s="29"/>
      <c r="CN904" s="47"/>
      <c r="CO904" s="29"/>
      <c r="CP904" s="29"/>
      <c r="CQ904" s="29"/>
      <c r="CR904" s="29"/>
      <c r="CS904" s="47"/>
      <c r="CT904" s="29"/>
      <c r="CU904" s="29"/>
      <c r="CV904" s="29"/>
      <c r="CW904" s="29"/>
      <c r="CX904" s="47"/>
      <c r="CY904" s="29"/>
      <c r="CZ904" s="29"/>
      <c r="DA904" s="29"/>
      <c r="DB904" s="29"/>
      <c r="DC904" s="47"/>
      <c r="DD904" s="29"/>
      <c r="DE904" s="29"/>
      <c r="DF904" s="29"/>
      <c r="DG904" s="29"/>
      <c r="DH904" s="47"/>
      <c r="DI904" s="29"/>
      <c r="DJ904" s="29"/>
      <c r="DK904" s="29"/>
      <c r="DL904" s="29"/>
      <c r="DM904" s="47"/>
      <c r="DN904" s="29"/>
      <c r="DO904" s="29"/>
      <c r="DP904" s="29"/>
      <c r="DQ904" s="29"/>
      <c r="DR904" s="47"/>
      <c r="DS904" s="29"/>
      <c r="DT904" s="29"/>
      <c r="DU904" s="29"/>
      <c r="DV904" s="29"/>
      <c r="DW904" s="47"/>
    </row>
    <row r="905" spans="1:127" s="47" customFormat="1">
      <c r="A905" s="46"/>
      <c r="B905" s="46"/>
      <c r="C905" s="46"/>
      <c r="D905" s="46"/>
      <c r="E905" s="46"/>
    </row>
    <row r="906" spans="1:127" s="47" customFormat="1">
      <c r="A906" s="46"/>
      <c r="B906" s="46"/>
      <c r="C906" s="46"/>
      <c r="D906" s="46"/>
      <c r="E906" s="46"/>
      <c r="BA906" s="50"/>
      <c r="BB906" s="50"/>
      <c r="BC906" s="50"/>
      <c r="BD906" s="50"/>
      <c r="BF906" s="50"/>
      <c r="BG906" s="50"/>
      <c r="BH906" s="50"/>
      <c r="BI906" s="50"/>
      <c r="BK906" s="50"/>
      <c r="BL906" s="50"/>
      <c r="BM906" s="50"/>
      <c r="BN906" s="50"/>
      <c r="BP906" s="50"/>
      <c r="BQ906" s="50"/>
      <c r="BR906" s="50"/>
      <c r="BS906" s="50"/>
      <c r="BU906" s="50"/>
      <c r="BV906" s="50"/>
    </row>
    <row r="907" spans="1:127" s="47" customFormat="1">
      <c r="A907" s="46"/>
      <c r="B907" s="46"/>
      <c r="C907" s="46"/>
      <c r="D907" s="46"/>
      <c r="E907" s="46"/>
      <c r="BA907" s="32"/>
      <c r="BB907" s="32"/>
      <c r="BC907" s="32"/>
      <c r="BD907" s="32"/>
      <c r="BF907" s="32"/>
      <c r="BG907" s="32"/>
      <c r="BH907" s="32"/>
      <c r="BI907" s="32"/>
      <c r="BK907" s="32"/>
      <c r="BL907" s="32"/>
      <c r="BM907" s="32"/>
      <c r="BN907" s="32"/>
      <c r="BP907" s="32"/>
      <c r="BQ907" s="32"/>
      <c r="BR907" s="32"/>
      <c r="BS907" s="32"/>
      <c r="BU907" s="32"/>
      <c r="BV907" s="32"/>
    </row>
    <row r="908" spans="1:127" s="47" customFormat="1">
      <c r="A908" s="46"/>
      <c r="B908" s="46"/>
      <c r="C908" s="46"/>
      <c r="D908" s="46"/>
      <c r="E908" s="46"/>
      <c r="BA908" s="32"/>
      <c r="BB908" s="32"/>
      <c r="BC908" s="32"/>
      <c r="BD908" s="32"/>
      <c r="BF908" s="32"/>
      <c r="BG908" s="32"/>
      <c r="BH908" s="32"/>
      <c r="BI908" s="32"/>
      <c r="BK908" s="32"/>
      <c r="BL908" s="32"/>
      <c r="BM908" s="32"/>
      <c r="BN908" s="32"/>
      <c r="BP908" s="32"/>
      <c r="BQ908" s="32"/>
      <c r="BR908" s="32"/>
      <c r="BS908" s="32"/>
      <c r="BU908" s="32"/>
      <c r="BV908" s="32"/>
    </row>
    <row r="909" spans="1:127" s="47" customFormat="1">
      <c r="A909" s="46"/>
      <c r="B909" s="46"/>
      <c r="C909" s="46"/>
      <c r="D909" s="46"/>
      <c r="E909" s="46"/>
      <c r="BH909" s="10"/>
      <c r="BI909" s="10"/>
      <c r="BK909" s="10"/>
      <c r="BL909" s="10"/>
      <c r="BM909" s="10"/>
      <c r="BN909" s="10"/>
      <c r="BP909" s="10"/>
      <c r="BQ909" s="10"/>
      <c r="BR909" s="10"/>
      <c r="BS909" s="10"/>
      <c r="BU909" s="10"/>
      <c r="BV909" s="10"/>
    </row>
    <row r="910" spans="1:127" s="47" customFormat="1">
      <c r="A910" s="46"/>
      <c r="B910" s="46"/>
      <c r="C910" s="46"/>
      <c r="D910" s="46"/>
      <c r="E910" s="46"/>
      <c r="BH910" s="32"/>
      <c r="BI910" s="32"/>
      <c r="BK910" s="32"/>
      <c r="BL910" s="32"/>
      <c r="BM910" s="32"/>
      <c r="BN910" s="32"/>
      <c r="BP910" s="32"/>
      <c r="BQ910" s="32"/>
      <c r="BR910" s="32"/>
      <c r="BS910" s="32"/>
      <c r="BU910" s="32"/>
      <c r="BV910" s="32"/>
    </row>
    <row r="911" spans="1:127" s="47" customFormat="1">
      <c r="A911" s="46"/>
      <c r="B911" s="46"/>
      <c r="C911" s="46"/>
      <c r="D911" s="46"/>
      <c r="E911" s="46"/>
    </row>
    <row r="912" spans="1:127" s="47" customFormat="1">
      <c r="A912" s="46"/>
      <c r="B912" s="46"/>
      <c r="C912" s="46"/>
      <c r="D912" s="46"/>
      <c r="E912" s="46"/>
    </row>
    <row r="913" spans="1:127" s="47" customFormat="1">
      <c r="A913" s="46"/>
      <c r="B913" s="46"/>
      <c r="C913" s="46"/>
      <c r="D913" s="46"/>
      <c r="E913" s="46"/>
      <c r="CA913" s="48"/>
    </row>
    <row r="914" spans="1:127" s="47" customFormat="1">
      <c r="A914" s="46"/>
      <c r="B914" s="46"/>
      <c r="C914" s="46"/>
      <c r="D914" s="46"/>
      <c r="E914" s="46"/>
    </row>
    <row r="915" spans="1:127" s="47" customFormat="1">
      <c r="A915" s="46"/>
      <c r="B915" s="46"/>
      <c r="C915" s="46"/>
      <c r="D915" s="46"/>
      <c r="E915" s="46"/>
    </row>
    <row r="916" spans="1:127" s="47" customFormat="1">
      <c r="A916" s="46"/>
      <c r="B916" s="46"/>
      <c r="C916" s="46"/>
      <c r="D916" s="46"/>
      <c r="E916" s="46"/>
    </row>
    <row r="917" spans="1:127" s="47" customFormat="1">
      <c r="A917" s="46"/>
      <c r="B917" s="46"/>
      <c r="C917" s="46"/>
      <c r="D917" s="46"/>
      <c r="E917" s="46"/>
    </row>
    <row r="918" spans="1:127" s="47" customFormat="1">
      <c r="A918" s="46"/>
      <c r="B918" s="46"/>
      <c r="C918" s="46"/>
      <c r="D918" s="46"/>
      <c r="E918" s="46"/>
      <c r="AA918" s="48"/>
      <c r="AF918" s="48"/>
      <c r="AK918" s="48"/>
      <c r="AP918" s="48"/>
      <c r="AU918" s="48"/>
      <c r="AZ918" s="48"/>
      <c r="BA918" s="48"/>
      <c r="BB918" s="48"/>
      <c r="BC918" s="48"/>
      <c r="BD918" s="48"/>
      <c r="BE918" s="48"/>
      <c r="BF918" s="48"/>
      <c r="BG918" s="48"/>
      <c r="BH918" s="48"/>
      <c r="BI918" s="48"/>
      <c r="BJ918" s="48"/>
      <c r="BK918" s="48"/>
      <c r="BL918" s="48"/>
      <c r="BM918" s="48"/>
      <c r="BN918" s="48"/>
      <c r="BO918" s="48"/>
      <c r="BP918" s="48"/>
      <c r="BQ918" s="48"/>
      <c r="BR918" s="48"/>
      <c r="BS918" s="48"/>
      <c r="BT918" s="48"/>
      <c r="BU918" s="48"/>
      <c r="BV918" s="48"/>
      <c r="BW918" s="48"/>
      <c r="BX918" s="48"/>
      <c r="BY918" s="48"/>
      <c r="BZ918" s="48"/>
      <c r="CA918" s="48"/>
      <c r="CB918" s="48"/>
      <c r="CC918" s="48"/>
      <c r="CD918" s="48"/>
      <c r="CE918" s="48"/>
      <c r="CF918" s="48"/>
      <c r="CG918" s="48"/>
      <c r="CH918" s="48"/>
      <c r="CI918" s="48"/>
      <c r="CJ918" s="48"/>
      <c r="CK918" s="48"/>
      <c r="CL918" s="48"/>
      <c r="CM918" s="48"/>
      <c r="CN918" s="48"/>
      <c r="CO918" s="48"/>
      <c r="CP918" s="48"/>
      <c r="CQ918" s="48"/>
      <c r="CR918" s="48"/>
      <c r="CS918" s="48"/>
      <c r="CT918" s="48"/>
      <c r="CU918" s="48"/>
      <c r="CV918" s="48"/>
      <c r="CW918" s="48"/>
      <c r="CX918" s="48"/>
      <c r="CY918" s="48"/>
      <c r="CZ918" s="48"/>
      <c r="DA918" s="48"/>
      <c r="DB918" s="48"/>
      <c r="DC918" s="48"/>
      <c r="DD918" s="48"/>
      <c r="DE918" s="48"/>
      <c r="DF918" s="48"/>
      <c r="DG918" s="48"/>
      <c r="DH918" s="48"/>
      <c r="DI918" s="48"/>
      <c r="DJ918" s="48"/>
      <c r="DK918" s="48"/>
      <c r="DL918" s="48"/>
      <c r="DM918" s="48"/>
      <c r="DN918" s="48"/>
      <c r="DO918" s="48"/>
      <c r="DP918" s="48"/>
      <c r="DQ918" s="48"/>
      <c r="DR918" s="48"/>
      <c r="DS918" s="48"/>
      <c r="DT918" s="48"/>
      <c r="DU918" s="48"/>
      <c r="DV918" s="48"/>
      <c r="DW918" s="48"/>
    </row>
    <row r="919" spans="1:127" s="47" customFormat="1">
      <c r="A919" s="46"/>
      <c r="B919" s="46"/>
      <c r="C919" s="46"/>
      <c r="D919" s="46"/>
      <c r="E919" s="46"/>
      <c r="AA919" s="48"/>
      <c r="AF919" s="48"/>
      <c r="AK919" s="48"/>
      <c r="AP919" s="48"/>
      <c r="AU919" s="48"/>
      <c r="AZ919" s="48"/>
      <c r="BA919" s="10"/>
      <c r="BB919" s="10"/>
      <c r="BC919" s="10"/>
      <c r="BD919" s="10"/>
      <c r="BE919" s="48"/>
      <c r="BF919" s="10"/>
      <c r="BG919" s="10"/>
      <c r="BH919" s="10"/>
      <c r="BI919" s="10"/>
      <c r="BJ919" s="48"/>
      <c r="BK919" s="10"/>
      <c r="BL919" s="10"/>
      <c r="BM919" s="10"/>
      <c r="BN919" s="10"/>
      <c r="BO919" s="48"/>
      <c r="BP919" s="10"/>
      <c r="BQ919" s="10"/>
      <c r="BR919" s="10"/>
      <c r="BS919" s="10"/>
      <c r="BT919" s="48"/>
      <c r="BU919" s="10"/>
      <c r="BV919" s="10"/>
      <c r="BW919" s="10"/>
      <c r="BX919" s="10"/>
      <c r="BY919" s="48"/>
      <c r="BZ919" s="10"/>
      <c r="CA919" s="10"/>
      <c r="CB919" s="10"/>
      <c r="CC919" s="48"/>
      <c r="CD919" s="48"/>
      <c r="CE919" s="48"/>
      <c r="CF919" s="48"/>
      <c r="CG919" s="48"/>
      <c r="CH919" s="48"/>
      <c r="CI919" s="48"/>
      <c r="CJ919" s="48"/>
      <c r="CK919" s="48"/>
      <c r="CL919" s="48"/>
      <c r="CM919" s="48"/>
      <c r="CN919" s="48"/>
      <c r="CO919" s="48"/>
      <c r="CP919" s="48"/>
      <c r="CQ919" s="48"/>
      <c r="CR919" s="48"/>
      <c r="CS919" s="48"/>
      <c r="CT919" s="48"/>
      <c r="CU919" s="48"/>
      <c r="CV919" s="48"/>
      <c r="CW919" s="48"/>
      <c r="CX919" s="48"/>
      <c r="CY919" s="48"/>
      <c r="CZ919" s="48"/>
      <c r="DA919" s="48"/>
      <c r="DB919" s="48"/>
      <c r="DC919" s="48"/>
      <c r="DD919" s="48"/>
      <c r="DE919" s="48"/>
      <c r="DF919" s="48"/>
      <c r="DG919" s="48"/>
      <c r="DH919" s="48"/>
      <c r="DI919" s="48"/>
      <c r="DJ919" s="48"/>
      <c r="DK919" s="48"/>
      <c r="DL919" s="48"/>
      <c r="DM919" s="48"/>
      <c r="DN919" s="48"/>
      <c r="DO919" s="48"/>
      <c r="DP919" s="48"/>
      <c r="DQ919" s="48"/>
      <c r="DR919" s="48"/>
      <c r="DS919" s="48"/>
      <c r="DT919" s="48"/>
      <c r="DU919" s="48"/>
      <c r="DV919" s="48"/>
      <c r="DW919" s="48"/>
    </row>
    <row r="920" spans="1:127" s="47" customFormat="1">
      <c r="A920" s="46"/>
      <c r="B920" s="46"/>
      <c r="C920" s="46"/>
      <c r="D920" s="46"/>
      <c r="E920" s="46"/>
      <c r="AA920" s="48"/>
      <c r="AF920" s="48"/>
      <c r="AK920" s="48"/>
      <c r="AP920" s="48"/>
      <c r="AU920" s="48"/>
      <c r="AZ920" s="48"/>
      <c r="BA920" s="10"/>
      <c r="BB920" s="10"/>
      <c r="BC920" s="10"/>
      <c r="BD920" s="10"/>
      <c r="BE920" s="48"/>
      <c r="BF920" s="10"/>
      <c r="BG920" s="10"/>
      <c r="BH920" s="10"/>
      <c r="BI920" s="10"/>
      <c r="BJ920" s="48"/>
      <c r="BK920" s="10"/>
      <c r="BL920" s="10"/>
      <c r="BM920" s="10"/>
      <c r="BN920" s="10"/>
      <c r="BO920" s="48"/>
      <c r="BP920" s="10"/>
      <c r="BQ920" s="10"/>
      <c r="BR920" s="10"/>
      <c r="BS920" s="10"/>
      <c r="BT920" s="48"/>
      <c r="BU920" s="10"/>
      <c r="BV920" s="10"/>
      <c r="BW920" s="10"/>
      <c r="BX920" s="10"/>
      <c r="BY920" s="48"/>
      <c r="BZ920" s="10"/>
      <c r="CA920" s="10"/>
      <c r="CB920" s="10"/>
      <c r="CC920" s="48"/>
      <c r="CD920" s="48"/>
      <c r="CE920" s="48"/>
      <c r="CF920" s="48"/>
      <c r="CG920" s="48"/>
      <c r="CH920" s="48"/>
      <c r="CI920" s="48"/>
      <c r="CJ920" s="48"/>
      <c r="CK920" s="48"/>
      <c r="CL920" s="48"/>
      <c r="CM920" s="48"/>
      <c r="CN920" s="48"/>
      <c r="CO920" s="48"/>
      <c r="CP920" s="48"/>
      <c r="CQ920" s="48"/>
      <c r="CR920" s="48"/>
      <c r="CS920" s="48"/>
      <c r="CT920" s="48"/>
      <c r="CU920" s="48"/>
      <c r="CV920" s="48"/>
      <c r="CW920" s="48"/>
      <c r="CX920" s="48"/>
      <c r="CY920" s="48"/>
      <c r="CZ920" s="48"/>
      <c r="DA920" s="48"/>
      <c r="DB920" s="48"/>
      <c r="DC920" s="48"/>
      <c r="DD920" s="48"/>
      <c r="DE920" s="48"/>
      <c r="DF920" s="48"/>
      <c r="DG920" s="48"/>
      <c r="DH920" s="48"/>
      <c r="DI920" s="48"/>
      <c r="DJ920" s="48"/>
      <c r="DK920" s="48"/>
      <c r="DL920" s="48"/>
      <c r="DM920" s="48"/>
      <c r="DN920" s="48"/>
      <c r="DO920" s="48"/>
      <c r="DP920" s="48"/>
      <c r="DQ920" s="48"/>
      <c r="DR920" s="48"/>
      <c r="DS920" s="48"/>
      <c r="DT920" s="48"/>
      <c r="DU920" s="48"/>
      <c r="DV920" s="48"/>
      <c r="DW920" s="48"/>
    </row>
    <row r="921" spans="1:127" s="47" customFormat="1">
      <c r="A921" s="46"/>
      <c r="B921" s="46"/>
      <c r="C921" s="46"/>
      <c r="D921" s="46"/>
      <c r="E921" s="46"/>
    </row>
    <row r="922" spans="1:127" s="47" customFormat="1">
      <c r="A922" s="46"/>
      <c r="B922" s="46"/>
      <c r="C922" s="46"/>
      <c r="D922" s="46"/>
      <c r="E922" s="46"/>
      <c r="AA922" s="48"/>
      <c r="AB922" s="10"/>
      <c r="AC922" s="10"/>
      <c r="AD922" s="10"/>
      <c r="AE922" s="10"/>
      <c r="AF922" s="48"/>
      <c r="AG922" s="10"/>
      <c r="AH922" s="10"/>
      <c r="AI922" s="10"/>
      <c r="AJ922" s="10"/>
      <c r="AK922" s="48"/>
      <c r="AL922" s="10"/>
      <c r="AM922" s="10"/>
      <c r="AN922" s="10"/>
      <c r="AO922" s="10"/>
      <c r="AP922" s="48"/>
      <c r="AQ922" s="10"/>
      <c r="AR922" s="10"/>
      <c r="AS922" s="10"/>
      <c r="AT922" s="10"/>
      <c r="AU922" s="48"/>
      <c r="AV922" s="10"/>
      <c r="AW922" s="10"/>
      <c r="AX922" s="10"/>
      <c r="AY922" s="10"/>
      <c r="AZ922" s="48"/>
      <c r="BA922" s="10"/>
      <c r="BB922" s="10"/>
      <c r="BC922" s="10"/>
      <c r="BD922" s="10"/>
      <c r="BE922" s="48"/>
      <c r="BF922" s="10"/>
      <c r="BG922" s="10"/>
      <c r="BH922" s="10"/>
      <c r="BI922" s="10"/>
      <c r="BJ922" s="48"/>
      <c r="BK922" s="10"/>
      <c r="BL922" s="10"/>
      <c r="BM922" s="10"/>
      <c r="BN922" s="10"/>
      <c r="BO922" s="48"/>
      <c r="BP922" s="10"/>
      <c r="BQ922" s="10"/>
      <c r="BR922" s="10"/>
      <c r="BS922" s="10"/>
      <c r="BT922" s="48"/>
      <c r="BU922" s="10"/>
      <c r="BV922" s="10"/>
      <c r="BW922" s="10"/>
      <c r="BX922" s="10"/>
      <c r="BY922" s="48"/>
      <c r="BZ922" s="10"/>
      <c r="CA922" s="10"/>
      <c r="CB922" s="10"/>
      <c r="CC922" s="10"/>
      <c r="CD922" s="48"/>
      <c r="CE922" s="10"/>
      <c r="CF922" s="10"/>
      <c r="CG922" s="10"/>
      <c r="CH922" s="10"/>
      <c r="CI922" s="48"/>
      <c r="CJ922" s="10"/>
      <c r="CK922" s="10"/>
      <c r="CL922" s="10"/>
      <c r="CM922" s="10"/>
      <c r="CN922" s="48"/>
      <c r="CO922" s="10"/>
      <c r="CP922" s="10"/>
      <c r="CQ922" s="10"/>
      <c r="CR922" s="10"/>
      <c r="CS922" s="48"/>
      <c r="CT922" s="10"/>
      <c r="CU922" s="10"/>
      <c r="CV922" s="10"/>
      <c r="CW922" s="10"/>
      <c r="CX922" s="48"/>
      <c r="CY922" s="10"/>
      <c r="CZ922" s="10"/>
      <c r="DA922" s="10"/>
      <c r="DB922" s="10"/>
      <c r="DC922" s="48"/>
      <c r="DD922" s="10"/>
      <c r="DE922" s="10"/>
      <c r="DF922" s="10"/>
      <c r="DG922" s="10"/>
      <c r="DH922" s="48"/>
      <c r="DI922" s="10"/>
      <c r="DJ922" s="10"/>
      <c r="DK922" s="10"/>
      <c r="DL922" s="10"/>
      <c r="DM922" s="48"/>
      <c r="DN922" s="10"/>
      <c r="DO922" s="10"/>
      <c r="DP922" s="10"/>
      <c r="DQ922" s="10"/>
      <c r="DR922" s="48"/>
      <c r="DS922" s="10"/>
      <c r="DT922" s="10"/>
      <c r="DU922" s="10"/>
      <c r="DV922" s="10"/>
      <c r="DW922" s="48"/>
    </row>
    <row r="923" spans="1:127" s="47" customFormat="1">
      <c r="A923" s="46"/>
      <c r="B923" s="46"/>
      <c r="C923" s="46"/>
      <c r="D923" s="46"/>
      <c r="E923" s="46"/>
      <c r="AU923" s="48"/>
      <c r="AZ923" s="48"/>
      <c r="BA923" s="48"/>
      <c r="BB923" s="48"/>
      <c r="BC923" s="48"/>
      <c r="BD923" s="48"/>
      <c r="BE923" s="48"/>
      <c r="BF923" s="48"/>
      <c r="BG923" s="48"/>
      <c r="BH923" s="48"/>
      <c r="BI923" s="48"/>
      <c r="BJ923" s="48"/>
      <c r="BK923" s="48"/>
      <c r="BL923" s="48"/>
      <c r="BM923" s="48"/>
      <c r="BN923" s="48"/>
      <c r="BO923" s="48"/>
      <c r="BP923" s="48"/>
      <c r="BQ923" s="48"/>
      <c r="BR923" s="48"/>
      <c r="BS923" s="48"/>
      <c r="BT923" s="48"/>
      <c r="BU923" s="48"/>
      <c r="BV923" s="48"/>
      <c r="BW923" s="48"/>
      <c r="BX923" s="48"/>
      <c r="BY923" s="48"/>
      <c r="BZ923" s="48"/>
      <c r="CA923" s="48"/>
      <c r="CB923" s="48"/>
      <c r="CC923" s="10"/>
      <c r="CD923" s="48"/>
      <c r="CE923" s="10"/>
      <c r="CF923" s="10"/>
      <c r="CG923" s="10"/>
      <c r="CH923" s="10"/>
      <c r="CI923" s="48"/>
      <c r="CJ923" s="10"/>
      <c r="CK923" s="10"/>
      <c r="CL923" s="10"/>
      <c r="CM923" s="10"/>
      <c r="CN923" s="48"/>
      <c r="CO923" s="10"/>
      <c r="CP923" s="10"/>
      <c r="CQ923" s="10"/>
      <c r="CR923" s="10"/>
      <c r="CS923" s="48"/>
      <c r="CT923" s="10"/>
      <c r="CU923" s="10"/>
      <c r="CV923" s="10"/>
      <c r="CW923" s="10"/>
      <c r="CX923" s="48"/>
      <c r="CY923" s="10"/>
      <c r="CZ923" s="10"/>
      <c r="DA923" s="10"/>
      <c r="DB923" s="10"/>
      <c r="DC923" s="48"/>
      <c r="DD923" s="10"/>
      <c r="DE923" s="10"/>
      <c r="DF923" s="10"/>
      <c r="DG923" s="10"/>
      <c r="DH923" s="48"/>
      <c r="DI923" s="10"/>
      <c r="DJ923" s="10"/>
      <c r="DK923" s="10"/>
      <c r="DL923" s="10"/>
      <c r="DM923" s="48"/>
      <c r="DN923" s="10"/>
      <c r="DO923" s="10"/>
      <c r="DP923" s="10"/>
      <c r="DQ923" s="10"/>
      <c r="DR923" s="48"/>
      <c r="DS923" s="10"/>
      <c r="DT923" s="10"/>
      <c r="DU923" s="10"/>
      <c r="DV923" s="10"/>
      <c r="DW923" s="48"/>
    </row>
    <row r="924" spans="1:127" s="47" customFormat="1">
      <c r="A924" s="46"/>
      <c r="B924" s="46"/>
      <c r="C924" s="46"/>
      <c r="D924" s="46"/>
      <c r="E924" s="46"/>
      <c r="AU924" s="29"/>
      <c r="AZ924" s="29"/>
      <c r="BA924" s="29"/>
      <c r="BB924" s="29"/>
      <c r="BC924" s="29"/>
      <c r="BD924" s="29"/>
      <c r="BE924" s="29"/>
      <c r="BF924" s="29"/>
      <c r="BG924" s="29"/>
      <c r="BH924" s="29"/>
      <c r="BI924" s="29"/>
      <c r="BJ924" s="29"/>
      <c r="BK924" s="29"/>
      <c r="BL924" s="29"/>
      <c r="BM924" s="29"/>
      <c r="BN924" s="29"/>
      <c r="BO924" s="29"/>
      <c r="BP924" s="29"/>
      <c r="BQ924" s="29"/>
      <c r="BR924" s="29"/>
      <c r="BS924" s="29"/>
      <c r="BU924" s="29"/>
      <c r="BV924" s="29"/>
      <c r="BW924" s="29"/>
      <c r="BX924" s="29"/>
      <c r="BZ924" s="29"/>
      <c r="CA924" s="29"/>
      <c r="CB924" s="29"/>
      <c r="CC924" s="49"/>
      <c r="CE924" s="49"/>
      <c r="CF924" s="49"/>
      <c r="CG924" s="49"/>
      <c r="CH924" s="49"/>
      <c r="CJ924" s="49"/>
      <c r="CK924" s="49"/>
      <c r="CL924" s="49"/>
      <c r="CM924" s="49"/>
      <c r="CO924" s="49"/>
      <c r="CP924" s="49"/>
      <c r="CQ924" s="49"/>
      <c r="CR924" s="49"/>
      <c r="CT924" s="49"/>
      <c r="CU924" s="49"/>
      <c r="CV924" s="49"/>
      <c r="CW924" s="49"/>
      <c r="CY924" s="49"/>
      <c r="CZ924" s="49"/>
      <c r="DA924" s="49"/>
      <c r="DB924" s="49"/>
      <c r="DD924" s="49"/>
      <c r="DE924" s="49"/>
      <c r="DF924" s="49"/>
      <c r="DG924" s="49"/>
      <c r="DI924" s="49"/>
      <c r="DJ924" s="49"/>
      <c r="DK924" s="49"/>
      <c r="DL924" s="49"/>
      <c r="DN924" s="49"/>
      <c r="DO924" s="49"/>
      <c r="DP924" s="49"/>
      <c r="DQ924" s="49"/>
      <c r="DS924" s="49"/>
      <c r="DT924" s="49"/>
      <c r="DU924" s="49"/>
      <c r="DV924" s="49"/>
    </row>
    <row r="925" spans="1:127" s="47" customFormat="1">
      <c r="A925" s="46"/>
      <c r="B925" s="46"/>
      <c r="C925" s="46"/>
      <c r="D925" s="46"/>
      <c r="E925" s="46"/>
    </row>
    <row r="926" spans="1:127" s="47" customFormat="1">
      <c r="A926" s="46"/>
      <c r="B926" s="46"/>
      <c r="C926" s="46"/>
      <c r="D926" s="46"/>
      <c r="E926" s="46"/>
    </row>
    <row r="927" spans="1:127" s="47" customFormat="1">
      <c r="A927" s="46"/>
      <c r="B927" s="46"/>
      <c r="C927" s="46"/>
      <c r="D927" s="46"/>
      <c r="E927" s="46"/>
      <c r="BK927" s="51"/>
      <c r="BL927" s="51"/>
      <c r="BM927" s="51"/>
      <c r="BN927" s="51"/>
      <c r="BP927" s="51"/>
      <c r="BQ927" s="51"/>
      <c r="BR927" s="51"/>
      <c r="BS927" s="51"/>
      <c r="BU927" s="51"/>
      <c r="BV927" s="51"/>
    </row>
    <row r="928" spans="1:127" s="47" customFormat="1">
      <c r="A928" s="46"/>
      <c r="B928" s="46"/>
      <c r="C928" s="46"/>
      <c r="D928" s="46"/>
      <c r="E928" s="46"/>
    </row>
    <row r="929" spans="1:74" s="47" customFormat="1">
      <c r="A929" s="46"/>
      <c r="B929" s="46"/>
      <c r="C929" s="46"/>
      <c r="D929" s="46"/>
      <c r="E929" s="46"/>
      <c r="BK929" s="51"/>
      <c r="BL929" s="51"/>
      <c r="BM929" s="51"/>
      <c r="BN929" s="51"/>
      <c r="BP929" s="51"/>
      <c r="BQ929" s="51"/>
      <c r="BR929" s="51"/>
      <c r="BS929" s="51"/>
      <c r="BU929" s="51"/>
      <c r="BV929" s="51"/>
    </row>
  </sheetData>
  <phoneticPr fontId="23"/>
  <pageMargins left="0.75" right="0.75" top="1" bottom="1" header="0.51200000000000001" footer="0.51200000000000001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indexed="10"/>
  </sheetPr>
  <dimension ref="A1:DW875"/>
  <sheetViews>
    <sheetView showGridLines="0" defaultGridColor="0" colorId="60" zoomScale="75" workbookViewId="0">
      <pane xSplit="8" ySplit="10" topLeftCell="AZ23" activePane="bottomRight" state="frozen"/>
      <selection activeCell="EA34" sqref="EA34"/>
      <selection pane="topRight" activeCell="EA34" sqref="EA34"/>
      <selection pane="bottomLeft" activeCell="EA34" sqref="EA34"/>
      <selection pane="bottomRight" activeCell="DM1" sqref="DM1:DW1"/>
    </sheetView>
  </sheetViews>
  <sheetFormatPr defaultColWidth="11.7109375" defaultRowHeight="12" outlineLevelCol="1"/>
  <cols>
    <col min="1" max="4" width="10.85546875" style="7" customWidth="1"/>
    <col min="5" max="5" width="10.85546875" style="7" hidden="1" customWidth="1" outlineLevel="1"/>
    <col min="6" max="6" width="10.85546875" style="2" hidden="1" customWidth="1" outlineLevel="1"/>
    <col min="7" max="7" width="10.85546875" style="2" customWidth="1" collapsed="1"/>
    <col min="8" max="8" width="10.85546875" style="2" customWidth="1"/>
    <col min="9" max="9" width="10.85546875" style="1" hidden="1" customWidth="1" outlineLevel="1"/>
    <col min="10" max="51" width="10.85546875" style="2" hidden="1" customWidth="1" outlineLevel="1"/>
    <col min="52" max="52" width="10.85546875" style="2" customWidth="1" collapsed="1"/>
    <col min="53" max="56" width="10.85546875" style="2" hidden="1" customWidth="1" outlineLevel="1"/>
    <col min="57" max="57" width="10.85546875" style="2" customWidth="1" collapsed="1"/>
    <col min="58" max="61" width="10.85546875" style="2" hidden="1" customWidth="1" outlineLevel="1"/>
    <col min="62" max="62" width="10.85546875" style="2" customWidth="1" collapsed="1"/>
    <col min="63" max="66" width="10.85546875" style="2" hidden="1" customWidth="1" outlineLevel="1"/>
    <col min="67" max="67" width="10.85546875" style="2" customWidth="1" collapsed="1"/>
    <col min="68" max="68" width="10.85546875" style="2" hidden="1" customWidth="1" outlineLevel="1"/>
    <col min="69" max="71" width="10.85546875" style="3" hidden="1" customWidth="1" outlineLevel="1"/>
    <col min="72" max="72" width="10.85546875" style="2" customWidth="1" collapsed="1"/>
    <col min="73" max="76" width="10.85546875" style="3" hidden="1" customWidth="1" outlineLevel="1"/>
    <col min="77" max="77" width="10.85546875" style="2" customWidth="1" collapsed="1"/>
    <col min="78" max="78" width="10.85546875" style="24" hidden="1" customWidth="1" outlineLevel="1"/>
    <col min="79" max="79" width="10.85546875" style="2" hidden="1" customWidth="1" outlineLevel="1"/>
    <col min="80" max="80" width="10.85546875" style="3" hidden="1" customWidth="1" outlineLevel="1"/>
    <col min="81" max="81" width="10.85546875" style="2" hidden="1" customWidth="1" outlineLevel="1"/>
    <col min="82" max="82" width="10.85546875" style="2" customWidth="1" collapsed="1"/>
    <col min="83" max="86" width="10.85546875" style="2" hidden="1" customWidth="1" outlineLevel="1"/>
    <col min="87" max="87" width="10.85546875" style="2" customWidth="1" collapsed="1"/>
    <col min="88" max="91" width="10.85546875" style="2" hidden="1" customWidth="1" outlineLevel="1"/>
    <col min="92" max="92" width="10.85546875" style="2" customWidth="1" collapsed="1"/>
    <col min="93" max="96" width="10.85546875" style="2" hidden="1" customWidth="1" outlineLevel="1"/>
    <col min="97" max="97" width="10.85546875" style="2" customWidth="1" collapsed="1"/>
    <col min="98" max="101" width="10.85546875" style="2" hidden="1" customWidth="1" outlineLevel="1"/>
    <col min="102" max="102" width="10.85546875" style="2" customWidth="1" collapsed="1"/>
    <col min="103" max="106" width="10.85546875" style="2" hidden="1" customWidth="1" outlineLevel="1"/>
    <col min="107" max="107" width="10.85546875" style="2" customWidth="1" collapsed="1"/>
    <col min="108" max="111" width="10.85546875" style="2" hidden="1" customWidth="1" outlineLevel="1"/>
    <col min="112" max="112" width="10.85546875" style="2" customWidth="1" collapsed="1"/>
    <col min="113" max="116" width="10.85546875" style="2" hidden="1" customWidth="1" outlineLevel="1"/>
    <col min="117" max="117" width="10.85546875" style="2" customWidth="1" collapsed="1"/>
    <col min="118" max="121" width="10.85546875" style="2" hidden="1" customWidth="1" outlineLevel="1"/>
    <col min="122" max="122" width="10.85546875" style="2" customWidth="1" collapsed="1"/>
    <col min="123" max="124" width="10.85546875" style="2" hidden="1" customWidth="1" outlineLevel="1"/>
    <col min="125" max="125" width="10.85546875" style="3" hidden="1" customWidth="1" outlineLevel="1"/>
    <col min="126" max="126" width="10.85546875" style="2" hidden="1" customWidth="1" outlineLevel="1"/>
    <col min="127" max="127" width="10.85546875" style="2" customWidth="1" collapsed="1"/>
    <col min="128" max="16384" width="11.7109375" style="2"/>
  </cols>
  <sheetData>
    <row r="1" spans="1:127" s="11" customFormat="1" ht="30">
      <c r="A1" s="98" t="s">
        <v>692</v>
      </c>
      <c r="B1" s="80"/>
      <c r="C1" s="81"/>
      <c r="D1" s="81"/>
      <c r="E1" s="81"/>
      <c r="AA1" s="84">
        <v>2000</v>
      </c>
      <c r="AB1" s="85" t="s">
        <v>424</v>
      </c>
      <c r="AC1" s="85" t="s">
        <v>425</v>
      </c>
      <c r="AD1" s="85" t="s">
        <v>426</v>
      </c>
      <c r="AE1" s="85" t="s">
        <v>427</v>
      </c>
      <c r="AF1" s="84">
        <v>2001</v>
      </c>
      <c r="AG1" s="85" t="s">
        <v>428</v>
      </c>
      <c r="AH1" s="85" t="s">
        <v>429</v>
      </c>
      <c r="AI1" s="85" t="s">
        <v>430</v>
      </c>
      <c r="AJ1" s="85" t="s">
        <v>431</v>
      </c>
      <c r="AK1" s="84">
        <v>2002</v>
      </c>
      <c r="AL1" s="85" t="s">
        <v>432</v>
      </c>
      <c r="AM1" s="85" t="s">
        <v>605</v>
      </c>
      <c r="AN1" s="85" t="s">
        <v>606</v>
      </c>
      <c r="AO1" s="85" t="s">
        <v>607</v>
      </c>
      <c r="AP1" s="84">
        <v>2003</v>
      </c>
      <c r="AQ1" s="85" t="s">
        <v>608</v>
      </c>
      <c r="AR1" s="85" t="s">
        <v>454</v>
      </c>
      <c r="AS1" s="85" t="s">
        <v>455</v>
      </c>
      <c r="AT1" s="85" t="s">
        <v>500</v>
      </c>
      <c r="AU1" s="84">
        <v>2004</v>
      </c>
      <c r="AV1" s="74">
        <v>38168</v>
      </c>
      <c r="AW1" s="74">
        <v>38260</v>
      </c>
      <c r="AX1" s="74">
        <v>38352</v>
      </c>
      <c r="AY1" s="74">
        <v>38442</v>
      </c>
      <c r="AZ1" s="66">
        <f>+AY1</f>
        <v>38442</v>
      </c>
      <c r="BA1" s="74">
        <v>38533</v>
      </c>
      <c r="BB1" s="74">
        <v>38625</v>
      </c>
      <c r="BC1" s="74">
        <v>38717</v>
      </c>
      <c r="BD1" s="74">
        <v>38807</v>
      </c>
      <c r="BE1" s="66">
        <f>+BD1</f>
        <v>38807</v>
      </c>
      <c r="BF1" s="74">
        <v>38898</v>
      </c>
      <c r="BG1" s="74">
        <v>38990</v>
      </c>
      <c r="BH1" s="74">
        <v>39082</v>
      </c>
      <c r="BI1" s="74">
        <v>39172</v>
      </c>
      <c r="BJ1" s="66">
        <f>+BI1</f>
        <v>39172</v>
      </c>
      <c r="BK1" s="74">
        <v>39263</v>
      </c>
      <c r="BL1" s="74">
        <v>39355</v>
      </c>
      <c r="BM1" s="74">
        <v>39447</v>
      </c>
      <c r="BN1" s="74">
        <v>39538</v>
      </c>
      <c r="BO1" s="66">
        <f>+BN1</f>
        <v>39538</v>
      </c>
      <c r="BP1" s="74">
        <v>39629</v>
      </c>
      <c r="BQ1" s="74">
        <v>39721</v>
      </c>
      <c r="BR1" s="74">
        <v>39813</v>
      </c>
      <c r="BS1" s="74">
        <v>39903</v>
      </c>
      <c r="BT1" s="66">
        <f>+BS1</f>
        <v>39903</v>
      </c>
      <c r="BU1" s="74">
        <v>39994</v>
      </c>
      <c r="BV1" s="74">
        <v>40086</v>
      </c>
      <c r="BW1" s="74">
        <v>40178</v>
      </c>
      <c r="BX1" s="74">
        <v>40268</v>
      </c>
      <c r="BY1" s="66">
        <f>+BX1</f>
        <v>40268</v>
      </c>
      <c r="BZ1" s="74">
        <v>40359</v>
      </c>
      <c r="CA1" s="74">
        <v>40451</v>
      </c>
      <c r="CB1" s="74">
        <v>40543</v>
      </c>
      <c r="CC1" s="74">
        <v>40633</v>
      </c>
      <c r="CD1" s="66">
        <f>+CC1</f>
        <v>40633</v>
      </c>
      <c r="CE1" s="74">
        <v>40724</v>
      </c>
      <c r="CF1" s="74">
        <v>40816</v>
      </c>
      <c r="CG1" s="74">
        <v>40816</v>
      </c>
      <c r="CH1" s="74">
        <v>40999</v>
      </c>
      <c r="CI1" s="66">
        <f>+CH1</f>
        <v>40999</v>
      </c>
      <c r="CJ1" s="74">
        <v>41090</v>
      </c>
      <c r="CK1" s="74">
        <v>41182</v>
      </c>
      <c r="CL1" s="74">
        <v>41274</v>
      </c>
      <c r="CM1" s="74">
        <v>41364</v>
      </c>
      <c r="CN1" s="66">
        <f>+CM1</f>
        <v>41364</v>
      </c>
      <c r="CO1" s="74">
        <v>41455</v>
      </c>
      <c r="CP1" s="74">
        <v>41547</v>
      </c>
      <c r="CQ1" s="74">
        <v>41639</v>
      </c>
      <c r="CR1" s="74">
        <v>41729</v>
      </c>
      <c r="CS1" s="66">
        <f>+CR1</f>
        <v>41729</v>
      </c>
      <c r="CT1" s="74">
        <v>41820</v>
      </c>
      <c r="CU1" s="74">
        <v>41912</v>
      </c>
      <c r="CV1" s="74">
        <v>42004</v>
      </c>
      <c r="CW1" s="74">
        <v>42094</v>
      </c>
      <c r="CX1" s="66">
        <f>+CW1</f>
        <v>42094</v>
      </c>
      <c r="CY1" s="74">
        <v>42185</v>
      </c>
      <c r="CZ1" s="74">
        <v>42277</v>
      </c>
      <c r="DA1" s="74">
        <v>42369</v>
      </c>
      <c r="DB1" s="74">
        <v>42460</v>
      </c>
      <c r="DC1" s="66">
        <f>+DB1</f>
        <v>42460</v>
      </c>
      <c r="DD1" s="74">
        <v>42551</v>
      </c>
      <c r="DE1" s="74">
        <v>42643</v>
      </c>
      <c r="DF1" s="74">
        <v>42735</v>
      </c>
      <c r="DG1" s="74">
        <v>42825</v>
      </c>
      <c r="DH1" s="66">
        <f>+DG1</f>
        <v>42825</v>
      </c>
      <c r="DI1" s="74">
        <v>42916</v>
      </c>
      <c r="DJ1" s="74">
        <v>43008</v>
      </c>
      <c r="DK1" s="74">
        <v>43100</v>
      </c>
      <c r="DL1" s="74">
        <v>43190</v>
      </c>
      <c r="DM1" s="66" t="s">
        <v>1343</v>
      </c>
      <c r="DN1" s="74">
        <v>43281</v>
      </c>
      <c r="DO1" s="74">
        <v>43373</v>
      </c>
      <c r="DP1" s="74">
        <v>43465</v>
      </c>
      <c r="DQ1" s="74">
        <v>43555</v>
      </c>
      <c r="DR1" s="66" t="s">
        <v>1344</v>
      </c>
      <c r="DS1" s="74">
        <v>43646</v>
      </c>
      <c r="DT1" s="74">
        <v>43738</v>
      </c>
      <c r="DU1" s="74">
        <v>43830</v>
      </c>
      <c r="DV1" s="74">
        <v>43921</v>
      </c>
      <c r="DW1" s="66" t="s">
        <v>1345</v>
      </c>
    </row>
    <row r="2" spans="1:127" s="8" customFormat="1">
      <c r="A2" s="10"/>
      <c r="B2" s="21" t="s">
        <v>694</v>
      </c>
      <c r="C2" s="21"/>
      <c r="D2" s="21"/>
      <c r="E2" s="21"/>
      <c r="F2" s="21"/>
      <c r="I2" s="35"/>
      <c r="AZ2" s="8">
        <v>4844600</v>
      </c>
      <c r="BA2" s="8">
        <v>1187000</v>
      </c>
      <c r="BB2" s="8">
        <v>1186500</v>
      </c>
      <c r="BC2" s="8">
        <v>1208793</v>
      </c>
      <c r="BD2" s="8">
        <v>1183624</v>
      </c>
      <c r="BE2" s="8">
        <v>4765872</v>
      </c>
      <c r="BF2" s="8">
        <v>1218500</v>
      </c>
      <c r="BG2" s="8">
        <v>1164873</v>
      </c>
      <c r="BH2" s="8">
        <v>1213647</v>
      </c>
      <c r="BI2" s="8">
        <v>1191073</v>
      </c>
      <c r="BJ2" s="8">
        <v>4788093</v>
      </c>
      <c r="BK2" s="8">
        <v>1182900</v>
      </c>
      <c r="BL2" s="8">
        <v>1142217</v>
      </c>
      <c r="BM2" s="8">
        <v>1196917</v>
      </c>
      <c r="BN2" s="8">
        <v>1189793</v>
      </c>
      <c r="BO2" s="8">
        <v>4711827</v>
      </c>
      <c r="BP2" s="8">
        <v>1170246</v>
      </c>
      <c r="BQ2" s="8">
        <v>1097538</v>
      </c>
      <c r="BR2" s="8">
        <v>1110976</v>
      </c>
      <c r="BS2" s="8">
        <v>1069220</v>
      </c>
      <c r="BT2" s="8">
        <v>4447980</v>
      </c>
      <c r="BU2" s="8">
        <v>1084800</v>
      </c>
      <c r="BV2" s="8">
        <v>1061100</v>
      </c>
      <c r="BW2" s="8">
        <v>1096600</v>
      </c>
      <c r="BX2" s="8">
        <v>1041900</v>
      </c>
      <c r="BY2" s="8">
        <v>4284400</v>
      </c>
      <c r="BZ2" s="8">
        <v>1089200</v>
      </c>
      <c r="CA2" s="8">
        <v>1048900</v>
      </c>
      <c r="CB2" s="8">
        <v>1071000</v>
      </c>
      <c r="CC2" s="8">
        <v>1015200</v>
      </c>
      <c r="CD2" s="8">
        <v>4224300</v>
      </c>
      <c r="CE2" s="8">
        <v>1047300</v>
      </c>
      <c r="CF2" s="8">
        <v>1065700</v>
      </c>
      <c r="CG2" s="8">
        <v>1061200</v>
      </c>
      <c r="CH2" s="8">
        <v>1065800</v>
      </c>
      <c r="CI2" s="8">
        <v>4240000</v>
      </c>
      <c r="CJ2" s="8">
        <v>1072300</v>
      </c>
      <c r="CK2" s="8">
        <v>1135000</v>
      </c>
      <c r="CL2" s="8">
        <v>1163500</v>
      </c>
      <c r="CM2" s="8">
        <v>1099300</v>
      </c>
      <c r="CN2" s="8">
        <v>4470100</v>
      </c>
      <c r="CO2" s="8">
        <v>1113600</v>
      </c>
      <c r="CP2" s="8">
        <v>1085400</v>
      </c>
      <c r="CQ2" s="8">
        <v>1164600</v>
      </c>
      <c r="CR2" s="8">
        <v>1097600</v>
      </c>
      <c r="CS2" s="8">
        <v>4461200</v>
      </c>
      <c r="CT2" s="8">
        <v>1075300</v>
      </c>
      <c r="CU2" s="8">
        <v>1097700</v>
      </c>
      <c r="CV2" s="8">
        <v>1153800</v>
      </c>
      <c r="CW2" s="8">
        <v>1056600</v>
      </c>
      <c r="CX2" s="8">
        <v>4383400</v>
      </c>
      <c r="CY2" s="8">
        <v>1076900</v>
      </c>
      <c r="CZ2" s="8">
        <v>1138100</v>
      </c>
      <c r="DA2" s="8">
        <v>1168500</v>
      </c>
      <c r="DB2" s="8">
        <v>1143600</v>
      </c>
      <c r="DC2" s="8">
        <v>4527100</v>
      </c>
      <c r="DD2" s="8">
        <v>1108700</v>
      </c>
      <c r="DE2" s="8">
        <v>1179700</v>
      </c>
      <c r="DF2" s="8">
        <v>1181300</v>
      </c>
      <c r="DG2" s="8">
        <v>1115000</v>
      </c>
      <c r="DH2" s="8">
        <v>4584600</v>
      </c>
      <c r="DI2" s="8">
        <v>1136700</v>
      </c>
      <c r="DJ2" s="8">
        <v>1163400</v>
      </c>
      <c r="DK2" s="8">
        <v>1226761.1152711338</v>
      </c>
      <c r="DL2" s="8">
        <v>1215520.6943650115</v>
      </c>
      <c r="DM2" s="8">
        <v>4742481.8096361458</v>
      </c>
      <c r="DN2" s="8">
        <v>1179572.5975057129</v>
      </c>
      <c r="DO2" s="8">
        <v>1202656.5607347547</v>
      </c>
      <c r="DP2" s="8">
        <v>1240597.5588058291</v>
      </c>
      <c r="DQ2" s="8">
        <v>1235761.6103811036</v>
      </c>
      <c r="DR2" s="8">
        <v>4858588.3274274003</v>
      </c>
      <c r="DS2" s="8">
        <v>1186201.8683489962</v>
      </c>
      <c r="DT2" s="8">
        <v>1208146.6040496705</v>
      </c>
      <c r="DU2" s="8">
        <v>1246524.970564316</v>
      </c>
      <c r="DV2" s="8">
        <v>1235999.6383163936</v>
      </c>
      <c r="DW2" s="8">
        <v>4876873.0812793765</v>
      </c>
    </row>
    <row r="3" spans="1:127" s="10" customFormat="1">
      <c r="B3" s="10" t="s">
        <v>693</v>
      </c>
      <c r="AZ3" s="10">
        <v>784166</v>
      </c>
      <c r="BA3" s="10">
        <v>287614</v>
      </c>
      <c r="BB3" s="10">
        <v>270768</v>
      </c>
      <c r="BC3" s="10">
        <v>135112</v>
      </c>
      <c r="BD3" s="10">
        <v>139159</v>
      </c>
      <c r="BE3" s="10">
        <v>832639</v>
      </c>
      <c r="BF3" s="10">
        <v>272727</v>
      </c>
      <c r="BG3" s="10">
        <v>244162</v>
      </c>
      <c r="BH3" s="10">
        <v>160023</v>
      </c>
      <c r="BI3" s="10">
        <v>96612</v>
      </c>
      <c r="BJ3" s="10">
        <v>773524</v>
      </c>
      <c r="BK3" s="10">
        <v>203900</v>
      </c>
      <c r="BL3" s="10">
        <v>204596</v>
      </c>
      <c r="BM3" s="10">
        <v>216502</v>
      </c>
      <c r="BN3" s="10">
        <v>183314</v>
      </c>
      <c r="BO3" s="10">
        <v>808312</v>
      </c>
      <c r="BP3" s="10">
        <v>296488</v>
      </c>
      <c r="BQ3" s="10">
        <v>280458</v>
      </c>
      <c r="BR3" s="10">
        <v>169839</v>
      </c>
      <c r="BS3" s="10">
        <v>84174</v>
      </c>
      <c r="BT3" s="10">
        <v>830959</v>
      </c>
      <c r="BU3" s="10">
        <v>251819</v>
      </c>
      <c r="BV3" s="10">
        <v>233404</v>
      </c>
      <c r="BW3" s="10">
        <v>217430</v>
      </c>
      <c r="BX3" s="10">
        <v>131592</v>
      </c>
      <c r="BY3" s="10">
        <v>834245</v>
      </c>
      <c r="BZ3" s="10">
        <v>240518</v>
      </c>
      <c r="CA3" s="10">
        <v>290952</v>
      </c>
      <c r="CB3" s="10">
        <v>227031</v>
      </c>
      <c r="CC3" s="10">
        <v>86228</v>
      </c>
      <c r="CD3" s="10">
        <v>844729</v>
      </c>
      <c r="CE3" s="10">
        <v>267715</v>
      </c>
      <c r="CF3" s="10">
        <v>240786</v>
      </c>
      <c r="CG3" s="10">
        <v>235283</v>
      </c>
      <c r="CH3" s="10">
        <v>130676</v>
      </c>
      <c r="CI3" s="10">
        <v>874460</v>
      </c>
      <c r="CJ3" s="10">
        <v>262627</v>
      </c>
      <c r="CK3" s="10">
        <v>208482</v>
      </c>
      <c r="CL3" s="10">
        <v>231071</v>
      </c>
      <c r="CM3" s="10">
        <v>135000</v>
      </c>
      <c r="CN3" s="10">
        <v>837180</v>
      </c>
      <c r="CO3" s="10">
        <v>247470</v>
      </c>
      <c r="CP3" s="10">
        <v>225685</v>
      </c>
      <c r="CQ3" s="10">
        <v>215506</v>
      </c>
      <c r="CR3" s="10">
        <v>130538</v>
      </c>
      <c r="CS3" s="10">
        <v>819199</v>
      </c>
      <c r="CT3" s="10">
        <v>209640</v>
      </c>
      <c r="CU3" s="10">
        <v>189946</v>
      </c>
      <c r="CV3" s="10">
        <v>187554</v>
      </c>
      <c r="CW3" s="10">
        <v>51931</v>
      </c>
      <c r="CX3" s="10">
        <v>639071</v>
      </c>
      <c r="CY3" s="10">
        <v>235395</v>
      </c>
      <c r="CZ3" s="10">
        <v>227179</v>
      </c>
      <c r="DA3" s="10">
        <v>222931</v>
      </c>
      <c r="DB3" s="10">
        <v>97519</v>
      </c>
      <c r="DC3" s="10">
        <v>783024</v>
      </c>
      <c r="DD3" s="10">
        <v>299291</v>
      </c>
      <c r="DE3" s="10">
        <v>286306</v>
      </c>
      <c r="DF3" s="10">
        <v>256739</v>
      </c>
      <c r="DG3" s="10">
        <v>102402</v>
      </c>
      <c r="DH3" s="10">
        <v>944738</v>
      </c>
      <c r="DI3" s="10">
        <v>278299</v>
      </c>
      <c r="DJ3" s="10">
        <v>270477</v>
      </c>
      <c r="DK3" s="10">
        <v>274960.1107361078</v>
      </c>
      <c r="DL3" s="10">
        <v>147087.17343085539</v>
      </c>
      <c r="DM3" s="10">
        <v>970823.28416696319</v>
      </c>
      <c r="DN3" s="10">
        <v>290589.33336121636</v>
      </c>
      <c r="DO3" s="10">
        <v>280968.81201760937</v>
      </c>
      <c r="DP3" s="10">
        <v>266157.0351690005</v>
      </c>
      <c r="DQ3" s="10">
        <v>141147.97966157831</v>
      </c>
      <c r="DR3" s="10">
        <v>978863.16020940454</v>
      </c>
      <c r="DS3" s="10">
        <v>303118.69240363664</v>
      </c>
      <c r="DT3" s="10">
        <v>293555.53016200149</v>
      </c>
      <c r="DU3" s="10">
        <v>270883.70525597525</v>
      </c>
      <c r="DV3" s="10">
        <v>138928.38883473957</v>
      </c>
      <c r="DW3" s="10">
        <v>1006486.316656353</v>
      </c>
    </row>
    <row r="4" spans="1:127" s="8" customFormat="1">
      <c r="A4" s="21"/>
      <c r="B4" s="21"/>
      <c r="C4" s="21"/>
      <c r="D4" s="21"/>
      <c r="E4" s="21"/>
      <c r="I4" s="35"/>
      <c r="BZ4" s="35"/>
    </row>
    <row r="5" spans="1:127" s="8" customFormat="1" ht="3.75" customHeight="1">
      <c r="A5" s="21"/>
      <c r="B5" s="21"/>
      <c r="C5" s="21"/>
      <c r="D5" s="21"/>
      <c r="E5" s="21"/>
      <c r="I5" s="35"/>
      <c r="BE5" s="8" t="s">
        <v>1341</v>
      </c>
      <c r="BW5" s="8" t="s">
        <v>1341</v>
      </c>
      <c r="BZ5" s="35"/>
    </row>
    <row r="6" spans="1:127" s="8" customFormat="1" ht="3.75" customHeight="1">
      <c r="A6" s="21"/>
      <c r="B6" s="21"/>
      <c r="C6" s="21"/>
      <c r="D6" s="21"/>
      <c r="E6" s="21"/>
      <c r="I6" s="35"/>
      <c r="BZ6" s="35"/>
    </row>
    <row r="7" spans="1:127" s="8" customFormat="1" ht="3.75" customHeight="1">
      <c r="A7" s="21"/>
      <c r="B7" s="21"/>
      <c r="C7" s="21"/>
      <c r="D7" s="21"/>
      <c r="E7" s="21"/>
      <c r="I7" s="35"/>
      <c r="BZ7" s="35"/>
    </row>
    <row r="8" spans="1:127" s="8" customFormat="1" ht="3.75" customHeight="1">
      <c r="A8" s="21"/>
      <c r="B8" s="21"/>
      <c r="C8" s="21"/>
      <c r="D8" s="21"/>
      <c r="E8" s="21"/>
      <c r="I8" s="35"/>
      <c r="BZ8" s="35"/>
    </row>
    <row r="9" spans="1:127" s="8" customFormat="1" ht="3.75" customHeight="1">
      <c r="A9" s="21"/>
      <c r="B9" s="21"/>
      <c r="C9" s="21"/>
      <c r="D9" s="21"/>
      <c r="E9" s="21"/>
      <c r="I9" s="35"/>
      <c r="BZ9" s="35"/>
    </row>
    <row r="10" spans="1:127" s="8" customFormat="1" ht="3.75" customHeight="1">
      <c r="A10" s="21"/>
      <c r="B10" s="21"/>
      <c r="C10" s="21"/>
      <c r="D10" s="21"/>
      <c r="E10" s="21"/>
      <c r="I10" s="35"/>
      <c r="BZ10" s="35"/>
    </row>
    <row r="11" spans="1:127" s="100" customFormat="1" ht="12" customHeight="1">
      <c r="A11" s="21"/>
      <c r="B11" s="21"/>
      <c r="C11" s="94"/>
      <c r="D11" s="94"/>
      <c r="E11" s="94"/>
      <c r="F11" s="8"/>
      <c r="G11" s="8"/>
      <c r="H11" s="8"/>
      <c r="I11" s="53"/>
      <c r="J11" s="53"/>
      <c r="K11" s="53"/>
      <c r="L11" s="21"/>
      <c r="M11" s="21"/>
      <c r="N11" s="21"/>
      <c r="O11" s="21"/>
      <c r="P11" s="8"/>
      <c r="BY11" s="35"/>
      <c r="BZ11" s="99"/>
      <c r="CA11" s="99"/>
      <c r="CB11" s="99"/>
      <c r="CC11" s="99"/>
      <c r="CD11" s="74"/>
      <c r="CE11" s="99"/>
      <c r="CF11" s="99"/>
      <c r="CG11" s="99"/>
      <c r="CH11" s="99"/>
      <c r="CI11" s="74"/>
      <c r="CJ11" s="99"/>
      <c r="CK11" s="99"/>
      <c r="CL11" s="99"/>
      <c r="CM11" s="74"/>
      <c r="CN11" s="74"/>
      <c r="CO11" s="74"/>
      <c r="CP11" s="74"/>
      <c r="CQ11" s="74"/>
      <c r="CR11" s="74"/>
      <c r="CS11" s="74"/>
      <c r="CT11" s="74"/>
      <c r="CU11" s="74"/>
      <c r="CV11" s="74"/>
      <c r="CW11" s="74"/>
      <c r="CX11" s="74"/>
      <c r="DC11" s="74"/>
      <c r="DH11" s="74"/>
    </row>
    <row r="12" spans="1:127" s="100" customFormat="1" ht="12" customHeight="1">
      <c r="A12" s="21"/>
      <c r="B12" s="21"/>
      <c r="C12" s="94"/>
      <c r="D12" s="94"/>
      <c r="E12" s="94"/>
      <c r="F12" s="8"/>
      <c r="G12" s="8"/>
      <c r="H12" s="8"/>
      <c r="I12" s="53"/>
      <c r="J12" s="53"/>
      <c r="K12" s="53"/>
      <c r="L12" s="21"/>
      <c r="M12" s="21"/>
      <c r="N12" s="21"/>
      <c r="O12" s="21"/>
      <c r="P12" s="8"/>
      <c r="BY12" s="35"/>
      <c r="BZ12" s="99"/>
      <c r="CA12" s="99"/>
      <c r="CB12" s="99"/>
      <c r="CC12" s="99"/>
      <c r="CD12" s="74"/>
      <c r="CE12" s="99"/>
      <c r="CF12" s="99"/>
      <c r="CG12" s="99"/>
      <c r="CH12" s="99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DC12" s="74"/>
      <c r="DH12" s="74"/>
    </row>
    <row r="13" spans="1:127" s="8" customFormat="1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 t="s">
        <v>1341</v>
      </c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</row>
    <row r="14" spans="1:127" s="8" customFormat="1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</row>
    <row r="15" spans="1:127" s="8" customFormat="1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</row>
    <row r="16" spans="1:127" s="8" customFormat="1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</row>
    <row r="17" spans="1:127" s="8" customFormat="1">
      <c r="A17" s="21"/>
      <c r="B17" s="21"/>
      <c r="C17" s="21"/>
      <c r="D17" s="21"/>
      <c r="E17" s="21"/>
      <c r="I17" s="35"/>
      <c r="BT17" s="35"/>
      <c r="BU17" s="35"/>
      <c r="BV17" s="35"/>
      <c r="BW17" s="35"/>
      <c r="BX17" s="35"/>
      <c r="BY17" s="35"/>
      <c r="BZ17" s="99"/>
      <c r="CA17" s="99"/>
      <c r="CB17" s="99"/>
      <c r="CC17" s="99"/>
      <c r="CD17" s="74"/>
      <c r="CE17" s="99"/>
      <c r="CF17" s="99"/>
      <c r="CG17" s="99"/>
      <c r="CH17" s="99"/>
      <c r="CI17" s="74"/>
      <c r="CJ17" s="99"/>
      <c r="CK17" s="99"/>
      <c r="CL17" s="99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100"/>
      <c r="CZ17" s="100"/>
      <c r="DA17" s="100"/>
      <c r="DB17" s="100"/>
      <c r="DC17" s="74"/>
      <c r="DD17" s="100"/>
      <c r="DE17" s="100"/>
      <c r="DF17" s="100"/>
      <c r="DG17" s="100"/>
      <c r="DH17" s="74"/>
      <c r="DI17" s="100"/>
      <c r="DJ17" s="100"/>
      <c r="DK17" s="100"/>
      <c r="DL17" s="100"/>
      <c r="DM17" s="74"/>
      <c r="DN17" s="100"/>
      <c r="DO17" s="100"/>
      <c r="DP17" s="100"/>
      <c r="DQ17" s="100"/>
      <c r="DR17" s="74"/>
      <c r="DS17" s="100"/>
      <c r="DT17" s="100"/>
      <c r="DU17" s="100"/>
      <c r="DV17" s="100"/>
      <c r="DW17" s="74"/>
    </row>
    <row r="18" spans="1:127" s="8" customFormat="1">
      <c r="A18" s="21"/>
      <c r="B18" s="21"/>
      <c r="C18" s="21" t="s">
        <v>223</v>
      </c>
      <c r="E18" s="21" t="s">
        <v>1304</v>
      </c>
      <c r="I18" s="35"/>
      <c r="AZ18" s="8">
        <f t="shared" ref="AZ18:CE18" si="0">+AZ83</f>
        <v>1181585</v>
      </c>
      <c r="BA18" s="8">
        <f t="shared" si="0"/>
        <v>326334</v>
      </c>
      <c r="BB18" s="8">
        <f t="shared" si="0"/>
        <v>532605</v>
      </c>
      <c r="BC18" s="8">
        <f t="shared" si="0"/>
        <v>185764</v>
      </c>
      <c r="BD18" s="8">
        <f t="shared" si="0"/>
        <v>566238</v>
      </c>
      <c r="BE18" s="8">
        <f t="shared" si="0"/>
        <v>1610941</v>
      </c>
      <c r="BF18" s="8">
        <f t="shared" si="0"/>
        <v>98381</v>
      </c>
      <c r="BG18" s="8">
        <f t="shared" si="0"/>
        <v>160572</v>
      </c>
      <c r="BH18" s="8">
        <f t="shared" si="0"/>
        <v>323095</v>
      </c>
      <c r="BI18" s="8">
        <f t="shared" si="0"/>
        <v>398550</v>
      </c>
      <c r="BJ18" s="8">
        <f t="shared" si="0"/>
        <v>980598</v>
      </c>
      <c r="BK18" s="8">
        <f t="shared" si="0"/>
        <v>300736</v>
      </c>
      <c r="BL18" s="8">
        <f t="shared" si="0"/>
        <v>327700</v>
      </c>
      <c r="BM18" s="8">
        <f t="shared" si="0"/>
        <v>398957</v>
      </c>
      <c r="BN18" s="8">
        <f t="shared" si="0"/>
        <v>532747</v>
      </c>
      <c r="BO18" s="8">
        <f t="shared" si="0"/>
        <v>1560140</v>
      </c>
      <c r="BP18" s="8">
        <f t="shared" si="0"/>
        <v>135278</v>
      </c>
      <c r="BQ18" s="8">
        <f t="shared" si="0"/>
        <v>273093</v>
      </c>
      <c r="BR18" s="8">
        <f t="shared" si="0"/>
        <v>219756</v>
      </c>
      <c r="BS18" s="8">
        <f t="shared" si="0"/>
        <v>545550</v>
      </c>
      <c r="BT18" s="8">
        <f t="shared" si="0"/>
        <v>1173677</v>
      </c>
      <c r="BU18" s="8">
        <f t="shared" si="0"/>
        <v>154536</v>
      </c>
      <c r="BV18" s="8">
        <f t="shared" si="0"/>
        <v>354000</v>
      </c>
      <c r="BW18" s="8">
        <f t="shared" si="0"/>
        <v>83560</v>
      </c>
      <c r="BX18" s="8">
        <f t="shared" si="0"/>
        <v>590722</v>
      </c>
      <c r="BY18" s="8">
        <f t="shared" si="0"/>
        <v>1182818</v>
      </c>
      <c r="BZ18" s="8">
        <f t="shared" si="0"/>
        <v>241314</v>
      </c>
      <c r="CA18" s="8">
        <f t="shared" si="0"/>
        <v>391951</v>
      </c>
      <c r="CB18" s="8">
        <f t="shared" si="0"/>
        <v>121258</v>
      </c>
      <c r="CC18" s="8">
        <f t="shared" si="0"/>
        <v>532514</v>
      </c>
      <c r="CD18" s="8">
        <f t="shared" si="0"/>
        <v>1287037</v>
      </c>
      <c r="CE18" s="8">
        <f t="shared" si="0"/>
        <v>272207</v>
      </c>
      <c r="CF18" s="8">
        <f t="shared" ref="CF18:DH18" si="1">+CF83</f>
        <v>352166</v>
      </c>
      <c r="CG18" s="8">
        <f t="shared" si="1"/>
        <v>84243</v>
      </c>
      <c r="CH18" s="8">
        <f t="shared" si="1"/>
        <v>401943</v>
      </c>
      <c r="CI18" s="8">
        <f t="shared" si="1"/>
        <v>1110559</v>
      </c>
      <c r="CJ18" s="8">
        <f t="shared" si="1"/>
        <v>173675</v>
      </c>
      <c r="CK18" s="8">
        <f t="shared" si="1"/>
        <v>213324</v>
      </c>
      <c r="CL18" s="8">
        <f t="shared" si="1"/>
        <v>160769</v>
      </c>
      <c r="CM18" s="8">
        <f t="shared" si="1"/>
        <v>384637</v>
      </c>
      <c r="CN18" s="8">
        <f t="shared" si="1"/>
        <v>932405</v>
      </c>
      <c r="CO18" s="8">
        <f t="shared" si="1"/>
        <v>241577</v>
      </c>
      <c r="CP18" s="8">
        <f t="shared" si="1"/>
        <v>338076</v>
      </c>
      <c r="CQ18" s="8">
        <f t="shared" si="1"/>
        <v>82466</v>
      </c>
      <c r="CR18" s="8">
        <f t="shared" si="1"/>
        <v>338523</v>
      </c>
      <c r="CS18" s="8">
        <f t="shared" si="1"/>
        <v>1000642</v>
      </c>
      <c r="CT18" s="8">
        <f t="shared" si="1"/>
        <v>196465</v>
      </c>
      <c r="CU18" s="8">
        <f t="shared" si="1"/>
        <v>327859</v>
      </c>
      <c r="CV18" s="8">
        <f t="shared" si="1"/>
        <v>173084</v>
      </c>
      <c r="CW18" s="8">
        <f t="shared" si="1"/>
        <v>265569</v>
      </c>
      <c r="CX18" s="8">
        <f t="shared" si="1"/>
        <v>962977</v>
      </c>
      <c r="CY18" s="8">
        <f t="shared" si="1"/>
        <v>273798</v>
      </c>
      <c r="CZ18" s="8">
        <f t="shared" si="1"/>
        <v>344067</v>
      </c>
      <c r="DA18" s="8">
        <f t="shared" si="1"/>
        <v>226985</v>
      </c>
      <c r="DB18" s="8">
        <f t="shared" si="1"/>
        <v>364281</v>
      </c>
      <c r="DC18" s="8">
        <f t="shared" si="1"/>
        <v>1209131</v>
      </c>
      <c r="DD18" s="8">
        <f t="shared" si="1"/>
        <v>243794</v>
      </c>
      <c r="DE18" s="8">
        <f t="shared" si="1"/>
        <v>427926</v>
      </c>
      <c r="DF18" s="8">
        <f t="shared" si="1"/>
        <v>253138</v>
      </c>
      <c r="DG18" s="8">
        <f t="shared" si="1"/>
        <v>387560</v>
      </c>
      <c r="DH18" s="8">
        <f t="shared" si="1"/>
        <v>1312418</v>
      </c>
      <c r="DI18" s="8">
        <f t="shared" ref="DI18:DW18" si="2">+DI83</f>
        <v>301187</v>
      </c>
      <c r="DJ18" s="8">
        <f t="shared" si="2"/>
        <v>365031</v>
      </c>
      <c r="DK18" s="8">
        <f t="shared" si="2"/>
        <v>263456.09111490496</v>
      </c>
      <c r="DL18" s="8">
        <f t="shared" si="2"/>
        <v>371773.72560979717</v>
      </c>
      <c r="DM18" s="8">
        <f t="shared" si="2"/>
        <v>1301447.8167247023</v>
      </c>
      <c r="DN18" s="8">
        <f t="shared" si="2"/>
        <v>269671.58429579868</v>
      </c>
      <c r="DO18" s="8">
        <f t="shared" si="2"/>
        <v>308917.70324123173</v>
      </c>
      <c r="DP18" s="8">
        <f t="shared" si="2"/>
        <v>287800.72902416647</v>
      </c>
      <c r="DQ18" s="8">
        <f t="shared" si="2"/>
        <v>346014.87265095732</v>
      </c>
      <c r="DR18" s="8">
        <f t="shared" si="2"/>
        <v>1212404.8892121543</v>
      </c>
      <c r="DS18" s="8">
        <f t="shared" si="2"/>
        <v>281553.77030590252</v>
      </c>
      <c r="DT18" s="8">
        <f t="shared" si="2"/>
        <v>321021.47652865067</v>
      </c>
      <c r="DU18" s="8">
        <f t="shared" si="2"/>
        <v>295623.3982519292</v>
      </c>
      <c r="DV18" s="8">
        <f t="shared" si="2"/>
        <v>360150.15887758561</v>
      </c>
      <c r="DW18" s="8">
        <f t="shared" si="2"/>
        <v>1258348.8039640679</v>
      </c>
    </row>
    <row r="19" spans="1:127" s="8" customFormat="1">
      <c r="A19" s="21"/>
      <c r="B19" s="21"/>
      <c r="C19" s="21"/>
      <c r="D19" s="21" t="s">
        <v>168</v>
      </c>
      <c r="E19" s="21"/>
      <c r="F19" s="21" t="s">
        <v>1305</v>
      </c>
      <c r="I19" s="35"/>
      <c r="AZ19" s="8">
        <f t="shared" ref="AZ19:CE19" si="3">AZ45</f>
        <v>747564</v>
      </c>
      <c r="BA19" s="8">
        <f t="shared" si="3"/>
        <v>207860</v>
      </c>
      <c r="BB19" s="8">
        <f t="shared" si="3"/>
        <v>177416</v>
      </c>
      <c r="BC19" s="8">
        <f t="shared" si="3"/>
        <v>131123</v>
      </c>
      <c r="BD19" s="8">
        <f t="shared" si="3"/>
        <v>94082</v>
      </c>
      <c r="BE19" s="8">
        <f t="shared" si="3"/>
        <v>610481</v>
      </c>
      <c r="BF19" s="8">
        <f t="shared" si="3"/>
        <v>163512</v>
      </c>
      <c r="BG19" s="8">
        <f t="shared" si="3"/>
        <v>146308</v>
      </c>
      <c r="BH19" s="8">
        <f t="shared" si="3"/>
        <v>93872</v>
      </c>
      <c r="BI19" s="8">
        <f t="shared" si="3"/>
        <v>53586</v>
      </c>
      <c r="BJ19" s="8">
        <f t="shared" si="3"/>
        <v>457278</v>
      </c>
      <c r="BK19" s="8">
        <f t="shared" si="3"/>
        <v>122810</v>
      </c>
      <c r="BL19" s="8">
        <f t="shared" si="3"/>
        <v>123700</v>
      </c>
      <c r="BM19" s="8">
        <f t="shared" si="3"/>
        <v>129987</v>
      </c>
      <c r="BN19" s="8">
        <f t="shared" si="3"/>
        <v>114705</v>
      </c>
      <c r="BO19" s="8">
        <f t="shared" si="3"/>
        <v>491202</v>
      </c>
      <c r="BP19" s="8">
        <f t="shared" si="3"/>
        <v>173509</v>
      </c>
      <c r="BQ19" s="8">
        <f t="shared" si="3"/>
        <v>173150</v>
      </c>
      <c r="BR19" s="8">
        <f t="shared" si="3"/>
        <v>91046</v>
      </c>
      <c r="BS19" s="8">
        <f t="shared" si="3"/>
        <v>34168</v>
      </c>
      <c r="BT19" s="8">
        <f t="shared" si="3"/>
        <v>471873</v>
      </c>
      <c r="BU19" s="8">
        <f t="shared" si="3"/>
        <v>148042</v>
      </c>
      <c r="BV19" s="8">
        <f t="shared" si="3"/>
        <v>138008</v>
      </c>
      <c r="BW19" s="8">
        <f t="shared" si="3"/>
        <v>135016</v>
      </c>
      <c r="BX19" s="8">
        <f t="shared" si="3"/>
        <v>76042</v>
      </c>
      <c r="BY19" s="8">
        <f t="shared" si="3"/>
        <v>497108</v>
      </c>
      <c r="BZ19" s="8">
        <f t="shared" si="3"/>
        <v>142585</v>
      </c>
      <c r="CA19" s="8">
        <f t="shared" si="3"/>
        <v>168241</v>
      </c>
      <c r="CB19" s="8">
        <f t="shared" si="3"/>
        <v>134816</v>
      </c>
      <c r="CC19" s="8">
        <f t="shared" si="3"/>
        <v>46351</v>
      </c>
      <c r="CD19" s="8">
        <f t="shared" si="3"/>
        <v>491993</v>
      </c>
      <c r="CE19" s="8">
        <f t="shared" si="3"/>
        <v>158689</v>
      </c>
      <c r="CF19" s="8">
        <f t="shared" ref="CF19:DH19" si="4">CF45</f>
        <v>139787</v>
      </c>
      <c r="CG19" s="8">
        <f t="shared" si="4"/>
        <v>95215</v>
      </c>
      <c r="CH19" s="8">
        <f t="shared" si="4"/>
        <v>67261</v>
      </c>
      <c r="CI19" s="8">
        <f t="shared" si="4"/>
        <v>460952</v>
      </c>
      <c r="CJ19" s="8">
        <f t="shared" si="4"/>
        <v>161932</v>
      </c>
      <c r="CK19" s="8">
        <f t="shared" si="4"/>
        <v>118958</v>
      </c>
      <c r="CL19" s="8">
        <f t="shared" si="4"/>
        <v>128948</v>
      </c>
      <c r="CM19" s="8">
        <f t="shared" si="4"/>
        <v>75482</v>
      </c>
      <c r="CN19" s="8">
        <f t="shared" si="4"/>
        <v>485320</v>
      </c>
      <c r="CO19" s="8">
        <f t="shared" si="4"/>
        <v>156634</v>
      </c>
      <c r="CP19" s="8">
        <f t="shared" si="4"/>
        <v>140519</v>
      </c>
      <c r="CQ19" s="8">
        <f t="shared" si="4"/>
        <v>128090</v>
      </c>
      <c r="CR19" s="8">
        <f t="shared" si="4"/>
        <v>30710</v>
      </c>
      <c r="CS19" s="8">
        <f t="shared" si="4"/>
        <v>455953</v>
      </c>
      <c r="CT19" s="8">
        <f t="shared" si="4"/>
        <v>135394</v>
      </c>
      <c r="CU19" s="8">
        <f t="shared" si="4"/>
        <v>123085</v>
      </c>
      <c r="CV19" s="8">
        <f t="shared" si="4"/>
        <v>122896</v>
      </c>
      <c r="CW19" s="8">
        <f t="shared" si="4"/>
        <v>16659</v>
      </c>
      <c r="CX19" s="8">
        <f t="shared" si="4"/>
        <v>398034</v>
      </c>
      <c r="CY19" s="8">
        <f t="shared" si="4"/>
        <v>169609</v>
      </c>
      <c r="CZ19" s="8">
        <f t="shared" si="4"/>
        <v>148555</v>
      </c>
      <c r="DA19" s="8">
        <f t="shared" si="4"/>
        <v>188631</v>
      </c>
      <c r="DB19" s="8">
        <f t="shared" si="4"/>
        <v>54447</v>
      </c>
      <c r="DC19" s="8">
        <f t="shared" si="4"/>
        <v>561242</v>
      </c>
      <c r="DD19" s="8">
        <f t="shared" si="4"/>
        <v>206636</v>
      </c>
      <c r="DE19" s="8">
        <f t="shared" si="4"/>
        <v>199173</v>
      </c>
      <c r="DF19" s="8">
        <f t="shared" si="4"/>
        <v>185581</v>
      </c>
      <c r="DG19" s="8">
        <f t="shared" si="4"/>
        <v>59221</v>
      </c>
      <c r="DH19" s="8">
        <f t="shared" si="4"/>
        <v>650611</v>
      </c>
      <c r="DI19" s="8">
        <f t="shared" ref="DI19:DW19" si="5">DI45</f>
        <v>190542</v>
      </c>
      <c r="DJ19" s="8">
        <f t="shared" si="5"/>
        <v>183972</v>
      </c>
      <c r="DK19" s="8">
        <f t="shared" si="5"/>
        <v>194376.67281527544</v>
      </c>
      <c r="DL19" s="8">
        <f t="shared" si="5"/>
        <v>104788.34608666149</v>
      </c>
      <c r="DM19" s="8">
        <f t="shared" si="5"/>
        <v>673679.01890193694</v>
      </c>
      <c r="DN19" s="8">
        <f t="shared" si="5"/>
        <v>205260.6038418776</v>
      </c>
      <c r="DO19" s="8">
        <f t="shared" si="5"/>
        <v>198510.99370902876</v>
      </c>
      <c r="DP19" s="8">
        <f t="shared" si="5"/>
        <v>188203.97111113695</v>
      </c>
      <c r="DQ19" s="8">
        <f t="shared" si="5"/>
        <v>100682.45923958963</v>
      </c>
      <c r="DR19" s="8">
        <f t="shared" si="5"/>
        <v>692658.02790163294</v>
      </c>
      <c r="DS19" s="8">
        <f t="shared" si="5"/>
        <v>214126.18836445833</v>
      </c>
      <c r="DT19" s="8">
        <f t="shared" si="5"/>
        <v>207412.86534341052</v>
      </c>
      <c r="DU19" s="8">
        <f t="shared" si="5"/>
        <v>191606.29542597715</v>
      </c>
      <c r="DV19" s="8">
        <f t="shared" si="5"/>
        <v>99217.115824307373</v>
      </c>
      <c r="DW19" s="8">
        <f t="shared" si="5"/>
        <v>712362.46495815343</v>
      </c>
    </row>
    <row r="20" spans="1:127" s="8" customFormat="1">
      <c r="A20" s="21"/>
      <c r="B20" s="21"/>
      <c r="C20" s="21"/>
      <c r="D20" s="21" t="s">
        <v>169</v>
      </c>
      <c r="E20" s="21"/>
      <c r="F20" s="8" t="s">
        <v>1082</v>
      </c>
      <c r="I20" s="35"/>
      <c r="AZ20" s="8">
        <f t="shared" ref="AZ20:CE20" si="6">AZ52</f>
        <v>735423</v>
      </c>
      <c r="BA20" s="8">
        <f t="shared" si="6"/>
        <v>165484</v>
      </c>
      <c r="BB20" s="8">
        <f t="shared" si="6"/>
        <v>174046</v>
      </c>
      <c r="BC20" s="8">
        <f t="shared" si="6"/>
        <v>193190</v>
      </c>
      <c r="BD20" s="8">
        <f t="shared" si="6"/>
        <v>205417</v>
      </c>
      <c r="BE20" s="8">
        <f t="shared" si="6"/>
        <v>738137</v>
      </c>
      <c r="BF20" s="8">
        <f t="shared" si="6"/>
        <v>169288</v>
      </c>
      <c r="BG20" s="8">
        <f t="shared" si="6"/>
        <v>178397</v>
      </c>
      <c r="BH20" s="8">
        <f t="shared" si="6"/>
        <v>189677</v>
      </c>
      <c r="BI20" s="8">
        <f t="shared" si="6"/>
        <v>207976</v>
      </c>
      <c r="BJ20" s="8">
        <f t="shared" si="6"/>
        <v>745338</v>
      </c>
      <c r="BK20" s="8">
        <f t="shared" si="6"/>
        <v>177071</v>
      </c>
      <c r="BL20" s="8">
        <f t="shared" si="6"/>
        <v>187267</v>
      </c>
      <c r="BM20" s="8">
        <f t="shared" si="6"/>
        <v>193634</v>
      </c>
      <c r="BN20" s="8">
        <f t="shared" si="6"/>
        <v>218453</v>
      </c>
      <c r="BO20" s="8">
        <f t="shared" si="6"/>
        <v>776425</v>
      </c>
      <c r="BP20" s="8">
        <f t="shared" si="6"/>
        <v>168480</v>
      </c>
      <c r="BQ20" s="8">
        <f t="shared" si="6"/>
        <v>179907</v>
      </c>
      <c r="BR20" s="8">
        <f t="shared" si="6"/>
        <v>233913</v>
      </c>
      <c r="BS20" s="8">
        <f t="shared" si="6"/>
        <v>221859</v>
      </c>
      <c r="BT20" s="8">
        <f t="shared" si="6"/>
        <v>804159</v>
      </c>
      <c r="BU20" s="8">
        <f t="shared" si="6"/>
        <v>169005</v>
      </c>
      <c r="BV20" s="8">
        <f t="shared" si="6"/>
        <v>168804</v>
      </c>
      <c r="BW20" s="8">
        <f t="shared" si="6"/>
        <v>173720</v>
      </c>
      <c r="BX20" s="8">
        <f t="shared" si="6"/>
        <v>189617</v>
      </c>
      <c r="BY20" s="8">
        <f t="shared" si="6"/>
        <v>701146</v>
      </c>
      <c r="BZ20" s="8">
        <f t="shared" si="6"/>
        <v>158050</v>
      </c>
      <c r="CA20" s="8">
        <f t="shared" si="6"/>
        <v>163917</v>
      </c>
      <c r="CB20" s="8">
        <f t="shared" si="6"/>
        <v>174145</v>
      </c>
      <c r="CC20" s="8">
        <f t="shared" si="6"/>
        <v>196951</v>
      </c>
      <c r="CD20" s="8">
        <f t="shared" si="6"/>
        <v>693063</v>
      </c>
      <c r="CE20" s="8">
        <f t="shared" si="6"/>
        <v>155787</v>
      </c>
      <c r="CF20" s="8">
        <f t="shared" ref="CF20:DH20" si="7">CF52</f>
        <v>162597</v>
      </c>
      <c r="CG20" s="8">
        <f t="shared" si="7"/>
        <v>170206</v>
      </c>
      <c r="CH20" s="8">
        <f t="shared" si="7"/>
        <v>196193</v>
      </c>
      <c r="CI20" s="8">
        <f t="shared" si="7"/>
        <v>684783</v>
      </c>
      <c r="CJ20" s="8">
        <f t="shared" si="7"/>
        <v>157472</v>
      </c>
      <c r="CK20" s="8">
        <f t="shared" si="7"/>
        <v>166744</v>
      </c>
      <c r="CL20" s="8">
        <f t="shared" si="7"/>
        <v>176277</v>
      </c>
      <c r="CM20" s="8">
        <f t="shared" si="7"/>
        <v>199713</v>
      </c>
      <c r="CN20" s="8">
        <f t="shared" si="7"/>
        <v>700206</v>
      </c>
      <c r="CO20" s="8">
        <f t="shared" si="7"/>
        <v>166640</v>
      </c>
      <c r="CP20" s="8">
        <f t="shared" si="7"/>
        <v>172457</v>
      </c>
      <c r="CQ20" s="8">
        <f t="shared" si="7"/>
        <v>182694</v>
      </c>
      <c r="CR20" s="8">
        <f t="shared" si="7"/>
        <v>196903</v>
      </c>
      <c r="CS20" s="8">
        <f t="shared" si="7"/>
        <v>718694</v>
      </c>
      <c r="CT20" s="8">
        <f t="shared" si="7"/>
        <v>167183</v>
      </c>
      <c r="CU20" s="8">
        <f t="shared" si="7"/>
        <v>156248</v>
      </c>
      <c r="CV20" s="8">
        <f t="shared" si="7"/>
        <v>163471</v>
      </c>
      <c r="CW20" s="8">
        <f t="shared" si="7"/>
        <v>172885</v>
      </c>
      <c r="CX20" s="8">
        <f t="shared" si="7"/>
        <v>659787</v>
      </c>
      <c r="CY20" s="8">
        <f t="shared" si="7"/>
        <v>145572</v>
      </c>
      <c r="CZ20" s="8">
        <f t="shared" si="7"/>
        <v>151535</v>
      </c>
      <c r="DA20" s="8">
        <f t="shared" si="7"/>
        <v>159988</v>
      </c>
      <c r="DB20" s="8">
        <f t="shared" si="7"/>
        <v>168839</v>
      </c>
      <c r="DC20" s="8">
        <f t="shared" si="7"/>
        <v>625934</v>
      </c>
      <c r="DD20" s="8">
        <f t="shared" si="7"/>
        <v>109715</v>
      </c>
      <c r="DE20" s="8">
        <f t="shared" si="7"/>
        <v>110823</v>
      </c>
      <c r="DF20" s="8">
        <f t="shared" si="7"/>
        <v>113880</v>
      </c>
      <c r="DG20" s="8">
        <f t="shared" si="7"/>
        <v>117923</v>
      </c>
      <c r="DH20" s="8">
        <f t="shared" si="7"/>
        <v>452341</v>
      </c>
      <c r="DI20" s="8">
        <f t="shared" ref="DI20:DW20" si="8">DI52</f>
        <v>119029</v>
      </c>
      <c r="DJ20" s="8">
        <f t="shared" si="8"/>
        <v>121000</v>
      </c>
      <c r="DK20" s="8">
        <f t="shared" si="8"/>
        <v>123931.70833333333</v>
      </c>
      <c r="DL20" s="8">
        <f t="shared" si="8"/>
        <v>124559.55381944444</v>
      </c>
      <c r="DM20" s="8">
        <f t="shared" si="8"/>
        <v>488520.26215277775</v>
      </c>
      <c r="DN20" s="8">
        <f t="shared" si="8"/>
        <v>114890.40574363426</v>
      </c>
      <c r="DO20" s="8">
        <f t="shared" si="8"/>
        <v>115269.97217098282</v>
      </c>
      <c r="DP20" s="8">
        <f t="shared" si="8"/>
        <v>115633.7233305252</v>
      </c>
      <c r="DQ20" s="8">
        <f t="shared" si="8"/>
        <v>115982.31819175331</v>
      </c>
      <c r="DR20" s="8">
        <f t="shared" si="8"/>
        <v>461776.41943689558</v>
      </c>
      <c r="DS20" s="8">
        <f t="shared" si="8"/>
        <v>116670.55493376359</v>
      </c>
      <c r="DT20" s="8">
        <f t="shared" si="8"/>
        <v>117184.28181152344</v>
      </c>
      <c r="DU20" s="8">
        <f t="shared" si="8"/>
        <v>117676.60340270998</v>
      </c>
      <c r="DV20" s="8">
        <f t="shared" si="8"/>
        <v>118148.41159426373</v>
      </c>
      <c r="DW20" s="8">
        <f t="shared" si="8"/>
        <v>469679.85174226074</v>
      </c>
    </row>
    <row r="21" spans="1:127" s="8" customFormat="1">
      <c r="A21" s="21"/>
      <c r="B21" s="21"/>
      <c r="C21" s="21"/>
      <c r="D21" s="21" t="s">
        <v>170</v>
      </c>
      <c r="E21" s="21"/>
      <c r="F21" s="8" t="s">
        <v>1306</v>
      </c>
      <c r="I21" s="35"/>
      <c r="AZ21" s="8">
        <f t="shared" ref="AZ21:CE21" si="9">AZ53</f>
        <v>45673</v>
      </c>
      <c r="BA21" s="8">
        <f t="shared" si="9"/>
        <v>1868</v>
      </c>
      <c r="BB21" s="8">
        <f t="shared" si="9"/>
        <v>5732</v>
      </c>
      <c r="BC21" s="8">
        <f t="shared" si="9"/>
        <v>9500</v>
      </c>
      <c r="BD21" s="8">
        <f t="shared" si="9"/>
        <v>18900</v>
      </c>
      <c r="BE21" s="8">
        <f t="shared" si="9"/>
        <v>36000</v>
      </c>
      <c r="BF21" s="8">
        <f t="shared" si="9"/>
        <v>2984</v>
      </c>
      <c r="BG21" s="8">
        <f t="shared" si="9"/>
        <v>11216</v>
      </c>
      <c r="BH21" s="8">
        <f t="shared" si="9"/>
        <v>14405</v>
      </c>
      <c r="BI21" s="8">
        <f t="shared" si="9"/>
        <v>27103</v>
      </c>
      <c r="BJ21" s="8">
        <f t="shared" si="9"/>
        <v>55708</v>
      </c>
      <c r="BK21" s="8">
        <f t="shared" si="9"/>
        <v>5661</v>
      </c>
      <c r="BL21" s="8">
        <f t="shared" si="9"/>
        <v>8108</v>
      </c>
      <c r="BM21" s="8">
        <f t="shared" si="9"/>
        <v>10180</v>
      </c>
      <c r="BN21" s="8">
        <f t="shared" si="9"/>
        <v>30410</v>
      </c>
      <c r="BO21" s="8">
        <f t="shared" si="9"/>
        <v>54359</v>
      </c>
      <c r="BP21" s="8">
        <f t="shared" si="9"/>
        <v>4718</v>
      </c>
      <c r="BQ21" s="8">
        <f t="shared" si="9"/>
        <v>8128</v>
      </c>
      <c r="BR21" s="8">
        <f t="shared" si="9"/>
        <v>11821</v>
      </c>
      <c r="BS21" s="8">
        <f t="shared" si="9"/>
        <v>18637</v>
      </c>
      <c r="BT21" s="8">
        <f t="shared" si="9"/>
        <v>43304</v>
      </c>
      <c r="BU21" s="8">
        <f t="shared" si="9"/>
        <v>5620</v>
      </c>
      <c r="BV21" s="8">
        <f t="shared" si="9"/>
        <v>7353</v>
      </c>
      <c r="BW21" s="8">
        <f t="shared" si="9"/>
        <v>7413</v>
      </c>
      <c r="BX21" s="8">
        <f t="shared" si="9"/>
        <v>12349</v>
      </c>
      <c r="BY21" s="8">
        <f t="shared" si="9"/>
        <v>32735</v>
      </c>
      <c r="BZ21" s="8">
        <f t="shared" si="9"/>
        <v>2971</v>
      </c>
      <c r="CA21" s="8">
        <f t="shared" si="9"/>
        <v>4260</v>
      </c>
      <c r="CB21" s="8">
        <f t="shared" si="9"/>
        <v>6441</v>
      </c>
      <c r="CC21" s="8">
        <f t="shared" si="9"/>
        <v>14264</v>
      </c>
      <c r="CD21" s="8">
        <f t="shared" si="9"/>
        <v>27936</v>
      </c>
      <c r="CE21" s="8">
        <f t="shared" si="9"/>
        <v>3609</v>
      </c>
      <c r="CF21" s="8">
        <f t="shared" ref="CF21:DH21" si="10">CF53</f>
        <v>3564</v>
      </c>
      <c r="CG21" s="8">
        <f t="shared" si="10"/>
        <v>5287</v>
      </c>
      <c r="CH21" s="8">
        <f t="shared" si="10"/>
        <v>11595</v>
      </c>
      <c r="CI21" s="8">
        <f t="shared" si="10"/>
        <v>24055</v>
      </c>
      <c r="CJ21" s="8">
        <f t="shared" si="10"/>
        <v>4969</v>
      </c>
      <c r="CK21" s="8">
        <f t="shared" si="10"/>
        <v>6324</v>
      </c>
      <c r="CL21" s="8">
        <f t="shared" si="10"/>
        <v>7473</v>
      </c>
      <c r="CM21" s="8">
        <f t="shared" si="10"/>
        <v>13112</v>
      </c>
      <c r="CN21" s="8">
        <f t="shared" si="10"/>
        <v>31878</v>
      </c>
      <c r="CO21" s="8">
        <f t="shared" si="10"/>
        <v>6276</v>
      </c>
      <c r="CP21" s="8">
        <f t="shared" si="10"/>
        <v>7929</v>
      </c>
      <c r="CQ21" s="8">
        <f t="shared" si="10"/>
        <v>8772</v>
      </c>
      <c r="CR21" s="8">
        <f t="shared" si="10"/>
        <v>11326</v>
      </c>
      <c r="CS21" s="8">
        <f t="shared" si="10"/>
        <v>34303</v>
      </c>
      <c r="CT21" s="8">
        <f t="shared" si="10"/>
        <v>9849</v>
      </c>
      <c r="CU21" s="8">
        <f t="shared" si="10"/>
        <v>10916</v>
      </c>
      <c r="CV21" s="8">
        <f t="shared" si="10"/>
        <v>9074</v>
      </c>
      <c r="CW21" s="8">
        <f t="shared" si="10"/>
        <v>10234</v>
      </c>
      <c r="CX21" s="8">
        <f t="shared" si="10"/>
        <v>40073</v>
      </c>
      <c r="CY21" s="8">
        <f t="shared" si="10"/>
        <v>6379</v>
      </c>
      <c r="CZ21" s="8">
        <f t="shared" si="10"/>
        <v>5306</v>
      </c>
      <c r="DA21" s="8">
        <f t="shared" si="10"/>
        <v>5870</v>
      </c>
      <c r="DB21" s="8">
        <f t="shared" si="10"/>
        <v>18980</v>
      </c>
      <c r="DC21" s="8">
        <f t="shared" si="10"/>
        <v>36535</v>
      </c>
      <c r="DD21" s="8">
        <f t="shared" si="10"/>
        <v>3963</v>
      </c>
      <c r="DE21" s="8">
        <f t="shared" si="10"/>
        <v>10822</v>
      </c>
      <c r="DF21" s="8">
        <f t="shared" si="10"/>
        <v>9789</v>
      </c>
      <c r="DG21" s="8">
        <f t="shared" si="10"/>
        <v>29586</v>
      </c>
      <c r="DH21" s="8">
        <f t="shared" si="10"/>
        <v>54160</v>
      </c>
      <c r="DI21" s="8">
        <f t="shared" ref="DI21:DW21" si="11">DI53</f>
        <v>7609</v>
      </c>
      <c r="DJ21" s="8">
        <f t="shared" si="11"/>
        <v>16000</v>
      </c>
      <c r="DK21" s="8">
        <f t="shared" si="11"/>
        <v>10000</v>
      </c>
      <c r="DL21" s="8">
        <f t="shared" si="11"/>
        <v>30000</v>
      </c>
      <c r="DM21" s="8">
        <f t="shared" si="11"/>
        <v>63609</v>
      </c>
      <c r="DN21" s="8">
        <f t="shared" si="11"/>
        <v>10000</v>
      </c>
      <c r="DO21" s="8">
        <f t="shared" si="11"/>
        <v>10000</v>
      </c>
      <c r="DP21" s="8">
        <f t="shared" si="11"/>
        <v>10000</v>
      </c>
      <c r="DQ21" s="8">
        <f t="shared" si="11"/>
        <v>30000</v>
      </c>
      <c r="DR21" s="8">
        <f t="shared" si="11"/>
        <v>60000</v>
      </c>
      <c r="DS21" s="8">
        <f t="shared" si="11"/>
        <v>10000</v>
      </c>
      <c r="DT21" s="8">
        <f t="shared" si="11"/>
        <v>10000</v>
      </c>
      <c r="DU21" s="8">
        <f t="shared" si="11"/>
        <v>10000</v>
      </c>
      <c r="DV21" s="8">
        <f t="shared" si="11"/>
        <v>30000</v>
      </c>
      <c r="DW21" s="8">
        <f t="shared" si="11"/>
        <v>60000</v>
      </c>
    </row>
    <row r="22" spans="1:127" s="8" customFormat="1">
      <c r="A22" s="21"/>
      <c r="B22" s="21"/>
      <c r="C22" s="21"/>
      <c r="D22" s="21" t="s">
        <v>222</v>
      </c>
      <c r="E22" s="21"/>
      <c r="F22" s="21" t="s">
        <v>1307</v>
      </c>
      <c r="I22" s="35"/>
      <c r="AZ22" s="8">
        <f t="shared" ref="AZ22:CE22" si="12">AZ59+AZ60+AZ61</f>
        <v>64397</v>
      </c>
      <c r="BA22" s="8">
        <f t="shared" si="12"/>
        <v>-48321</v>
      </c>
      <c r="BB22" s="8">
        <f t="shared" si="12"/>
        <v>-59682</v>
      </c>
      <c r="BC22" s="8">
        <f t="shared" si="12"/>
        <v>-92480</v>
      </c>
      <c r="BD22" s="8">
        <f t="shared" si="12"/>
        <v>193842</v>
      </c>
      <c r="BE22" s="8">
        <f t="shared" si="12"/>
        <v>-6641</v>
      </c>
      <c r="BF22" s="8">
        <f t="shared" si="12"/>
        <v>-83307</v>
      </c>
      <c r="BG22" s="8">
        <f t="shared" si="12"/>
        <v>-288779</v>
      </c>
      <c r="BH22" s="8">
        <f t="shared" si="12"/>
        <v>91945</v>
      </c>
      <c r="BI22" s="8">
        <f t="shared" si="12"/>
        <v>59812</v>
      </c>
      <c r="BJ22" s="8">
        <f t="shared" si="12"/>
        <v>-220329</v>
      </c>
      <c r="BK22" s="8">
        <f t="shared" si="12"/>
        <v>16024</v>
      </c>
      <c r="BL22" s="8">
        <f t="shared" si="12"/>
        <v>-117776</v>
      </c>
      <c r="BM22" s="8">
        <f t="shared" si="12"/>
        <v>92352</v>
      </c>
      <c r="BN22" s="8">
        <f t="shared" si="12"/>
        <v>87416</v>
      </c>
      <c r="BO22" s="8">
        <f t="shared" si="12"/>
        <v>78016</v>
      </c>
      <c r="BP22" s="8">
        <f t="shared" si="12"/>
        <v>-100610</v>
      </c>
      <c r="BQ22" s="8">
        <f t="shared" si="12"/>
        <v>-201008</v>
      </c>
      <c r="BR22" s="8">
        <f t="shared" si="12"/>
        <v>-103258</v>
      </c>
      <c r="BS22" s="8">
        <f t="shared" si="12"/>
        <v>192296</v>
      </c>
      <c r="BT22" s="8">
        <f t="shared" si="12"/>
        <v>-212580</v>
      </c>
      <c r="BU22" s="8">
        <f t="shared" si="12"/>
        <v>-28460</v>
      </c>
      <c r="BV22" s="8">
        <f t="shared" si="12"/>
        <v>-92792</v>
      </c>
      <c r="BW22" s="8">
        <f t="shared" si="12"/>
        <v>-139425</v>
      </c>
      <c r="BX22" s="8">
        <f t="shared" si="12"/>
        <v>234992</v>
      </c>
      <c r="BY22" s="8">
        <f t="shared" si="12"/>
        <v>-25685</v>
      </c>
      <c r="BZ22" s="8">
        <f t="shared" si="12"/>
        <v>51</v>
      </c>
      <c r="CA22" s="8">
        <f t="shared" si="12"/>
        <v>-30742</v>
      </c>
      <c r="CB22" s="8">
        <f t="shared" si="12"/>
        <v>-116201</v>
      </c>
      <c r="CC22" s="8">
        <f t="shared" si="12"/>
        <v>192916</v>
      </c>
      <c r="CD22" s="8">
        <f t="shared" si="12"/>
        <v>46024</v>
      </c>
      <c r="CE22" s="8">
        <f t="shared" si="12"/>
        <v>7380</v>
      </c>
      <c r="CF22" s="8">
        <f t="shared" ref="CF22:DH22" si="13">CF59+CF60+CF61</f>
        <v>-45058</v>
      </c>
      <c r="CG22" s="8">
        <f t="shared" si="13"/>
        <v>-129110</v>
      </c>
      <c r="CH22" s="8">
        <f t="shared" si="13"/>
        <v>50433</v>
      </c>
      <c r="CI22" s="8">
        <f t="shared" si="13"/>
        <v>-116355</v>
      </c>
      <c r="CJ22" s="8">
        <f t="shared" si="13"/>
        <v>-76348</v>
      </c>
      <c r="CK22" s="8">
        <f t="shared" si="13"/>
        <v>-152082</v>
      </c>
      <c r="CL22" s="8">
        <f t="shared" si="13"/>
        <v>-68457</v>
      </c>
      <c r="CM22" s="8">
        <f t="shared" si="13"/>
        <v>12579</v>
      </c>
      <c r="CN22" s="8">
        <f t="shared" si="13"/>
        <v>-284308</v>
      </c>
      <c r="CO22" s="8">
        <f t="shared" si="13"/>
        <v>-12602</v>
      </c>
      <c r="CP22" s="8">
        <f t="shared" si="13"/>
        <v>-73141</v>
      </c>
      <c r="CQ22" s="8">
        <f t="shared" si="13"/>
        <v>-145107</v>
      </c>
      <c r="CR22" s="8">
        <f t="shared" si="13"/>
        <v>11354</v>
      </c>
      <c r="CS22" s="8">
        <f t="shared" si="13"/>
        <v>-219496</v>
      </c>
      <c r="CT22" s="8">
        <f t="shared" si="13"/>
        <v>-4965</v>
      </c>
      <c r="CU22" s="8">
        <f t="shared" si="13"/>
        <v>-33153</v>
      </c>
      <c r="CV22" s="8">
        <f>CV59+CV60+CV61</f>
        <v>-50567</v>
      </c>
      <c r="CW22" s="8">
        <f t="shared" si="13"/>
        <v>-35753</v>
      </c>
      <c r="CX22" s="8">
        <f t="shared" si="13"/>
        <v>-124438</v>
      </c>
      <c r="CY22" s="8">
        <f t="shared" si="13"/>
        <v>-37555</v>
      </c>
      <c r="CZ22" s="8">
        <f t="shared" si="13"/>
        <v>-78540</v>
      </c>
      <c r="DA22" s="8">
        <f t="shared" si="13"/>
        <v>-49555</v>
      </c>
      <c r="DB22" s="8">
        <f t="shared" si="13"/>
        <v>33853</v>
      </c>
      <c r="DC22" s="8">
        <f t="shared" si="13"/>
        <v>-131797</v>
      </c>
      <c r="DD22" s="8">
        <f t="shared" si="13"/>
        <v>1482</v>
      </c>
      <c r="DE22" s="8">
        <f t="shared" si="13"/>
        <v>22548</v>
      </c>
      <c r="DF22" s="8">
        <f t="shared" si="13"/>
        <v>269</v>
      </c>
      <c r="DG22" s="8">
        <f t="shared" si="13"/>
        <v>97120</v>
      </c>
      <c r="DH22" s="8">
        <f t="shared" si="13"/>
        <v>121419</v>
      </c>
      <c r="DI22" s="8">
        <f t="shared" ref="DI22:DW22" si="14">DI59+DI60+DI61</f>
        <v>4316</v>
      </c>
      <c r="DJ22" s="8">
        <f t="shared" si="14"/>
        <v>44059</v>
      </c>
      <c r="DK22" s="8">
        <f t="shared" si="14"/>
        <v>-64852.290033703786</v>
      </c>
      <c r="DL22" s="8">
        <f t="shared" si="14"/>
        <v>112425.8257036912</v>
      </c>
      <c r="DM22" s="8">
        <f t="shared" si="14"/>
        <v>95948.53566998741</v>
      </c>
      <c r="DN22" s="8">
        <f t="shared" si="14"/>
        <v>-60479.425289713225</v>
      </c>
      <c r="DO22" s="8">
        <f t="shared" si="14"/>
        <v>-14863.262638779794</v>
      </c>
      <c r="DP22" s="8">
        <f t="shared" si="14"/>
        <v>-26036.965417495696</v>
      </c>
      <c r="DQ22" s="8">
        <f t="shared" si="14"/>
        <v>99350.095219614392</v>
      </c>
      <c r="DR22" s="8">
        <f t="shared" si="14"/>
        <v>-2029.5581263743225</v>
      </c>
      <c r="DS22" s="8">
        <f t="shared" si="14"/>
        <v>-59242.972992319395</v>
      </c>
      <c r="DT22" s="8">
        <f t="shared" si="14"/>
        <v>-13575.670626283289</v>
      </c>
      <c r="DU22" s="8">
        <f t="shared" si="14"/>
        <v>-23659.500576757971</v>
      </c>
      <c r="DV22" s="8">
        <f t="shared" si="14"/>
        <v>112784.63145901449</v>
      </c>
      <c r="DW22" s="8">
        <f t="shared" si="14"/>
        <v>16306.487263653835</v>
      </c>
    </row>
    <row r="23" spans="1:127" s="8" customFormat="1">
      <c r="A23" s="21"/>
      <c r="B23" s="21"/>
      <c r="C23" s="21"/>
      <c r="D23" s="8" t="s">
        <v>423</v>
      </c>
      <c r="E23" s="21"/>
      <c r="F23" s="8" t="s">
        <v>1080</v>
      </c>
      <c r="I23" s="35"/>
      <c r="AZ23" s="8">
        <f t="shared" ref="AZ23:CE23" si="15">AZ71</f>
        <v>-411472</v>
      </c>
      <c r="BA23" s="8">
        <f t="shared" si="15"/>
        <v>-557</v>
      </c>
      <c r="BB23" s="8">
        <f t="shared" si="15"/>
        <v>235093</v>
      </c>
      <c r="BC23" s="8">
        <f t="shared" si="15"/>
        <v>-55569</v>
      </c>
      <c r="BD23" s="8">
        <f t="shared" si="15"/>
        <v>53997</v>
      </c>
      <c r="BE23" s="8">
        <f t="shared" si="15"/>
        <v>232964</v>
      </c>
      <c r="BF23" s="8">
        <f t="shared" si="15"/>
        <v>-154096</v>
      </c>
      <c r="BG23" s="8">
        <f t="shared" si="15"/>
        <v>113430</v>
      </c>
      <c r="BH23" s="8">
        <f t="shared" si="15"/>
        <v>-66804</v>
      </c>
      <c r="BI23" s="8">
        <f t="shared" si="15"/>
        <v>50073</v>
      </c>
      <c r="BJ23" s="8">
        <f t="shared" si="15"/>
        <v>-57397</v>
      </c>
      <c r="BK23" s="8">
        <f t="shared" si="15"/>
        <v>-20830</v>
      </c>
      <c r="BL23" s="8">
        <f t="shared" si="15"/>
        <v>126401</v>
      </c>
      <c r="BM23" s="8">
        <f t="shared" si="15"/>
        <v>-27196</v>
      </c>
      <c r="BN23" s="8">
        <f t="shared" si="15"/>
        <v>81763</v>
      </c>
      <c r="BO23" s="8">
        <f t="shared" si="15"/>
        <v>160138</v>
      </c>
      <c r="BP23" s="8">
        <f t="shared" si="15"/>
        <v>-110819</v>
      </c>
      <c r="BQ23" s="8">
        <f t="shared" si="15"/>
        <v>112916</v>
      </c>
      <c r="BR23" s="8">
        <f t="shared" si="15"/>
        <v>-13766</v>
      </c>
      <c r="BS23" s="8">
        <f t="shared" si="15"/>
        <v>78590</v>
      </c>
      <c r="BT23" s="8">
        <f t="shared" si="15"/>
        <v>66921</v>
      </c>
      <c r="BU23" s="8">
        <f t="shared" si="15"/>
        <v>-139671</v>
      </c>
      <c r="BV23" s="8">
        <f t="shared" si="15"/>
        <v>132627</v>
      </c>
      <c r="BW23" s="8">
        <f t="shared" si="15"/>
        <v>-93164</v>
      </c>
      <c r="BX23" s="8">
        <f t="shared" si="15"/>
        <v>77722</v>
      </c>
      <c r="BY23" s="8">
        <f t="shared" si="15"/>
        <v>-22486</v>
      </c>
      <c r="BZ23" s="8">
        <f t="shared" si="15"/>
        <v>-62343</v>
      </c>
      <c r="CA23" s="8">
        <f t="shared" si="15"/>
        <v>86275</v>
      </c>
      <c r="CB23" s="8">
        <f t="shared" si="15"/>
        <v>-77943</v>
      </c>
      <c r="CC23" s="8">
        <f t="shared" si="15"/>
        <v>82032</v>
      </c>
      <c r="CD23" s="8">
        <f t="shared" si="15"/>
        <v>28021</v>
      </c>
      <c r="CE23" s="8">
        <f t="shared" si="15"/>
        <v>-53258</v>
      </c>
      <c r="CF23" s="8">
        <f t="shared" ref="CF23:DH23" si="16">CF71</f>
        <v>91276</v>
      </c>
      <c r="CG23" s="8">
        <f t="shared" si="16"/>
        <v>-57355</v>
      </c>
      <c r="CH23" s="8">
        <f t="shared" si="16"/>
        <v>76461</v>
      </c>
      <c r="CI23" s="8">
        <f t="shared" si="16"/>
        <v>57124</v>
      </c>
      <c r="CJ23" s="8">
        <f t="shared" si="16"/>
        <v>-74350</v>
      </c>
      <c r="CK23" s="8">
        <f t="shared" si="16"/>
        <v>73380</v>
      </c>
      <c r="CL23" s="8">
        <f t="shared" si="16"/>
        <v>-83472</v>
      </c>
      <c r="CM23" s="8">
        <f t="shared" si="16"/>
        <v>83751</v>
      </c>
      <c r="CN23" s="8">
        <f t="shared" si="16"/>
        <v>-691</v>
      </c>
      <c r="CO23" s="8">
        <f t="shared" si="16"/>
        <v>-75371</v>
      </c>
      <c r="CP23" s="8">
        <f t="shared" si="16"/>
        <v>90312</v>
      </c>
      <c r="CQ23" s="8">
        <f t="shared" si="16"/>
        <v>-91983</v>
      </c>
      <c r="CR23" s="8">
        <f t="shared" si="16"/>
        <v>88230</v>
      </c>
      <c r="CS23" s="8">
        <f t="shared" si="16"/>
        <v>11188</v>
      </c>
      <c r="CT23" s="8">
        <f t="shared" si="16"/>
        <v>-110996</v>
      </c>
      <c r="CU23" s="8">
        <f t="shared" si="16"/>
        <v>70763</v>
      </c>
      <c r="CV23" s="8">
        <f t="shared" si="16"/>
        <v>-71790</v>
      </c>
      <c r="CW23" s="8">
        <f t="shared" si="16"/>
        <v>101544</v>
      </c>
      <c r="CX23" s="8">
        <f t="shared" si="16"/>
        <v>-10479</v>
      </c>
      <c r="CY23" s="8">
        <f t="shared" si="16"/>
        <v>-10207</v>
      </c>
      <c r="CZ23" s="8">
        <f t="shared" si="16"/>
        <v>117211</v>
      </c>
      <c r="DA23" s="8">
        <f t="shared" si="16"/>
        <v>-77949</v>
      </c>
      <c r="DB23" s="8">
        <f t="shared" si="16"/>
        <v>88162</v>
      </c>
      <c r="DC23" s="8">
        <f t="shared" si="16"/>
        <v>117217</v>
      </c>
      <c r="DD23" s="8">
        <f t="shared" si="16"/>
        <v>-78002</v>
      </c>
      <c r="DE23" s="8">
        <f t="shared" si="16"/>
        <v>84560</v>
      </c>
      <c r="DF23" s="8">
        <f t="shared" si="16"/>
        <v>-56381</v>
      </c>
      <c r="DG23" s="8">
        <f t="shared" si="16"/>
        <v>83710</v>
      </c>
      <c r="DH23" s="8">
        <f t="shared" si="16"/>
        <v>33887</v>
      </c>
      <c r="DI23" s="8">
        <f t="shared" ref="DI23:DW23" si="17">DI71</f>
        <v>-20309</v>
      </c>
      <c r="DJ23" s="8">
        <f t="shared" si="17"/>
        <v>0</v>
      </c>
      <c r="DK23" s="8">
        <f t="shared" si="17"/>
        <v>0</v>
      </c>
      <c r="DL23" s="8">
        <f t="shared" si="17"/>
        <v>0</v>
      </c>
      <c r="DM23" s="8">
        <f t="shared" si="17"/>
        <v>-20309</v>
      </c>
      <c r="DN23" s="8">
        <f t="shared" si="17"/>
        <v>0</v>
      </c>
      <c r="DO23" s="8">
        <f t="shared" si="17"/>
        <v>0</v>
      </c>
      <c r="DP23" s="8">
        <f t="shared" si="17"/>
        <v>0</v>
      </c>
      <c r="DQ23" s="8">
        <f t="shared" si="17"/>
        <v>0</v>
      </c>
      <c r="DR23" s="8">
        <f t="shared" si="17"/>
        <v>0</v>
      </c>
      <c r="DS23" s="8">
        <f t="shared" si="17"/>
        <v>0</v>
      </c>
      <c r="DT23" s="8">
        <f t="shared" si="17"/>
        <v>0</v>
      </c>
      <c r="DU23" s="8">
        <f t="shared" si="17"/>
        <v>0</v>
      </c>
      <c r="DV23" s="8">
        <f t="shared" si="17"/>
        <v>0</v>
      </c>
      <c r="DW23" s="8">
        <f t="shared" si="17"/>
        <v>0</v>
      </c>
    </row>
    <row r="24" spans="1:127">
      <c r="A24" s="21"/>
      <c r="B24" s="21"/>
      <c r="DU24" s="2"/>
    </row>
    <row r="25" spans="1:127" s="8" customFormat="1">
      <c r="A25" s="21"/>
      <c r="B25" s="21"/>
      <c r="C25" s="21"/>
      <c r="D25" s="21"/>
      <c r="E25" s="21"/>
      <c r="I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5"/>
      <c r="CY25" s="35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</row>
    <row r="26" spans="1:127" s="8" customFormat="1">
      <c r="A26" s="21"/>
      <c r="B26" s="21"/>
      <c r="C26" s="21" t="s">
        <v>640</v>
      </c>
      <c r="E26" s="21" t="s">
        <v>1308</v>
      </c>
      <c r="I26" s="35"/>
      <c r="AZ26" s="8">
        <f t="shared" ref="AZ26:CE26" si="18">+AZ104</f>
        <v>-578329</v>
      </c>
      <c r="BA26" s="8">
        <f t="shared" si="18"/>
        <v>0</v>
      </c>
      <c r="BB26" s="8">
        <f t="shared" si="18"/>
        <v>0</v>
      </c>
      <c r="BC26" s="8">
        <f t="shared" si="18"/>
        <v>0</v>
      </c>
      <c r="BD26" s="8">
        <f t="shared" si="18"/>
        <v>0</v>
      </c>
      <c r="BE26" s="8">
        <f t="shared" si="18"/>
        <v>-951077</v>
      </c>
      <c r="BF26" s="8">
        <f t="shared" si="18"/>
        <v>0</v>
      </c>
      <c r="BG26" s="8">
        <f t="shared" si="18"/>
        <v>0</v>
      </c>
      <c r="BH26" s="8">
        <f t="shared" si="18"/>
        <v>0</v>
      </c>
      <c r="BI26" s="8">
        <f t="shared" si="18"/>
        <v>0</v>
      </c>
      <c r="BJ26" s="8">
        <f t="shared" si="18"/>
        <v>-947651</v>
      </c>
      <c r="BK26" s="8">
        <f t="shared" si="18"/>
        <v>-157840</v>
      </c>
      <c r="BL26" s="8">
        <f t="shared" si="18"/>
        <v>-207380</v>
      </c>
      <c r="BM26" s="8">
        <f t="shared" si="18"/>
        <v>-144237</v>
      </c>
      <c r="BN26" s="8">
        <f t="shared" si="18"/>
        <v>-249392</v>
      </c>
      <c r="BO26" s="8">
        <f t="shared" si="18"/>
        <v>-758849</v>
      </c>
      <c r="BP26" s="8">
        <f t="shared" si="18"/>
        <v>-190446</v>
      </c>
      <c r="BQ26" s="8">
        <f t="shared" si="18"/>
        <v>-233326</v>
      </c>
      <c r="BR26" s="8">
        <f t="shared" si="18"/>
        <v>-201191</v>
      </c>
      <c r="BS26" s="8">
        <f t="shared" si="18"/>
        <v>-406020</v>
      </c>
      <c r="BT26" s="8">
        <f t="shared" si="18"/>
        <v>-1030983</v>
      </c>
      <c r="BU26" s="8">
        <f t="shared" si="18"/>
        <v>-242179</v>
      </c>
      <c r="BV26" s="8">
        <f t="shared" si="18"/>
        <v>-198946</v>
      </c>
      <c r="BW26" s="8">
        <f t="shared" si="18"/>
        <v>-259266</v>
      </c>
      <c r="BX26" s="8">
        <f t="shared" si="18"/>
        <v>-463535</v>
      </c>
      <c r="BY26" s="8">
        <f t="shared" si="18"/>
        <v>-1163926</v>
      </c>
      <c r="BZ26" s="8">
        <f t="shared" si="18"/>
        <v>-2308</v>
      </c>
      <c r="CA26" s="8">
        <f t="shared" si="18"/>
        <v>-346345</v>
      </c>
      <c r="CB26" s="8">
        <f t="shared" si="18"/>
        <v>-171245</v>
      </c>
      <c r="CC26" s="8">
        <f t="shared" si="18"/>
        <v>64528</v>
      </c>
      <c r="CD26" s="8">
        <f t="shared" si="18"/>
        <v>-455370</v>
      </c>
      <c r="CE26" s="8">
        <f t="shared" si="18"/>
        <v>-359425</v>
      </c>
      <c r="CF26" s="8">
        <f t="shared" ref="CF26:DH26" si="19">+CF104</f>
        <v>-302363</v>
      </c>
      <c r="CG26" s="8">
        <f t="shared" si="19"/>
        <v>-85100</v>
      </c>
      <c r="CH26" s="8">
        <f t="shared" si="19"/>
        <v>-227697</v>
      </c>
      <c r="CI26" s="8">
        <f t="shared" si="19"/>
        <v>-974585</v>
      </c>
      <c r="CJ26" s="8">
        <f t="shared" si="19"/>
        <v>-56864</v>
      </c>
      <c r="CK26" s="8">
        <f t="shared" si="19"/>
        <v>-401324</v>
      </c>
      <c r="CL26" s="8">
        <f t="shared" si="19"/>
        <v>-16022</v>
      </c>
      <c r="CM26" s="8">
        <f t="shared" si="19"/>
        <v>-227724</v>
      </c>
      <c r="CN26" s="8">
        <f t="shared" si="19"/>
        <v>-701934</v>
      </c>
      <c r="CO26" s="8">
        <f t="shared" si="19"/>
        <v>-207394</v>
      </c>
      <c r="CP26" s="8">
        <f t="shared" si="19"/>
        <v>-245032</v>
      </c>
      <c r="CQ26" s="8">
        <f t="shared" si="19"/>
        <v>-94893</v>
      </c>
      <c r="CR26" s="8">
        <f t="shared" si="19"/>
        <v>-156261</v>
      </c>
      <c r="CS26" s="8">
        <f t="shared" si="19"/>
        <v>-703580</v>
      </c>
      <c r="CT26" s="8">
        <f t="shared" si="19"/>
        <v>-235819</v>
      </c>
      <c r="CU26" s="8">
        <f t="shared" si="19"/>
        <v>-157551</v>
      </c>
      <c r="CV26" s="8">
        <f t="shared" si="19"/>
        <v>-145034</v>
      </c>
      <c r="CW26" s="8">
        <f t="shared" si="19"/>
        <v>-112790</v>
      </c>
      <c r="CX26" s="8">
        <f t="shared" si="19"/>
        <v>-651194</v>
      </c>
      <c r="CY26" s="8">
        <f t="shared" si="19"/>
        <v>-208445</v>
      </c>
      <c r="CZ26" s="8">
        <f t="shared" si="19"/>
        <v>-110969</v>
      </c>
      <c r="DA26" s="8">
        <f t="shared" si="19"/>
        <v>-57045</v>
      </c>
      <c r="DB26" s="8">
        <f t="shared" si="19"/>
        <v>1208</v>
      </c>
      <c r="DC26" s="8">
        <f t="shared" si="19"/>
        <v>-375251</v>
      </c>
      <c r="DD26" s="8">
        <f t="shared" si="19"/>
        <v>-208798</v>
      </c>
      <c r="DE26" s="8">
        <f t="shared" si="19"/>
        <v>-216488</v>
      </c>
      <c r="DF26" s="8">
        <f t="shared" si="19"/>
        <v>-242796</v>
      </c>
      <c r="DG26" s="8">
        <f t="shared" si="19"/>
        <v>-275012</v>
      </c>
      <c r="DH26" s="8">
        <f t="shared" si="19"/>
        <v>-943094</v>
      </c>
      <c r="DI26" s="8">
        <f t="shared" ref="DI26:DW26" si="20">+DI104</f>
        <v>-115051</v>
      </c>
      <c r="DJ26" s="8">
        <f t="shared" si="20"/>
        <v>-146700</v>
      </c>
      <c r="DK26" s="8">
        <f t="shared" si="20"/>
        <v>-149000</v>
      </c>
      <c r="DL26" s="8">
        <f t="shared" si="20"/>
        <v>-162500</v>
      </c>
      <c r="DM26" s="8">
        <f t="shared" si="20"/>
        <v>-573251</v>
      </c>
      <c r="DN26" s="8">
        <f t="shared" si="20"/>
        <v>-134000</v>
      </c>
      <c r="DO26" s="8">
        <f t="shared" si="20"/>
        <v>-134000</v>
      </c>
      <c r="DP26" s="8">
        <f t="shared" si="20"/>
        <v>-134000</v>
      </c>
      <c r="DQ26" s="8">
        <f t="shared" si="20"/>
        <v>-162500</v>
      </c>
      <c r="DR26" s="8">
        <f t="shared" si="20"/>
        <v>-564500</v>
      </c>
      <c r="DS26" s="8">
        <f t="shared" si="20"/>
        <v>-139000</v>
      </c>
      <c r="DT26" s="8">
        <f t="shared" si="20"/>
        <v>-139000</v>
      </c>
      <c r="DU26" s="8">
        <f t="shared" si="20"/>
        <v>-139000</v>
      </c>
      <c r="DV26" s="8">
        <f t="shared" si="20"/>
        <v>-187500</v>
      </c>
      <c r="DW26" s="8">
        <f t="shared" si="20"/>
        <v>-604500</v>
      </c>
    </row>
    <row r="27" spans="1:127" s="8" customFormat="1">
      <c r="A27" s="21"/>
      <c r="B27" s="21"/>
      <c r="C27" s="21"/>
      <c r="D27" s="21" t="s">
        <v>921</v>
      </c>
      <c r="E27" s="21"/>
      <c r="F27" s="8" t="s">
        <v>1309</v>
      </c>
      <c r="I27" s="35"/>
      <c r="AZ27" s="8">
        <f t="shared" ref="AZ27:CE27" si="21">AZ90</f>
        <v>-861500</v>
      </c>
      <c r="BA27" s="8">
        <f t="shared" si="21"/>
        <v>-210800</v>
      </c>
      <c r="BB27" s="8">
        <f t="shared" si="21"/>
        <v>-195100</v>
      </c>
      <c r="BC27" s="8">
        <f t="shared" si="21"/>
        <v>-202600</v>
      </c>
      <c r="BD27" s="8">
        <f t="shared" si="21"/>
        <v>-278600</v>
      </c>
      <c r="BE27" s="8">
        <f t="shared" si="21"/>
        <v>-887100</v>
      </c>
      <c r="BF27" s="8">
        <f t="shared" si="21"/>
        <v>-214700</v>
      </c>
      <c r="BG27" s="8">
        <f t="shared" si="21"/>
        <v>-248100</v>
      </c>
      <c r="BH27" s="8">
        <f t="shared" si="21"/>
        <v>-216500</v>
      </c>
      <c r="BI27" s="8">
        <f t="shared" si="21"/>
        <v>-280400</v>
      </c>
      <c r="BJ27" s="8">
        <f t="shared" si="21"/>
        <v>-934400</v>
      </c>
      <c r="BK27" s="8">
        <f t="shared" si="21"/>
        <v>-151200</v>
      </c>
      <c r="BL27" s="8">
        <f t="shared" si="21"/>
        <v>-164600</v>
      </c>
      <c r="BM27" s="8">
        <f t="shared" si="21"/>
        <v>-172400</v>
      </c>
      <c r="BN27" s="8">
        <f t="shared" si="21"/>
        <v>-270500</v>
      </c>
      <c r="BO27" s="8">
        <f t="shared" si="21"/>
        <v>-758700</v>
      </c>
      <c r="BP27" s="8">
        <f t="shared" si="21"/>
        <v>-163800</v>
      </c>
      <c r="BQ27" s="8">
        <f t="shared" si="21"/>
        <v>-172700</v>
      </c>
      <c r="BR27" s="8">
        <f t="shared" si="21"/>
        <v>-164000</v>
      </c>
      <c r="BS27" s="8">
        <f t="shared" si="21"/>
        <v>-237100</v>
      </c>
      <c r="BT27" s="8">
        <f t="shared" si="21"/>
        <v>-737600</v>
      </c>
      <c r="BU27" s="8">
        <f t="shared" si="21"/>
        <v>-153100</v>
      </c>
      <c r="BV27" s="8">
        <f t="shared" si="21"/>
        <v>-163000</v>
      </c>
      <c r="BW27" s="8">
        <f t="shared" si="21"/>
        <v>-168400</v>
      </c>
      <c r="BX27" s="8">
        <f t="shared" si="21"/>
        <v>-202000</v>
      </c>
      <c r="BY27" s="8">
        <f t="shared" si="21"/>
        <v>-686500</v>
      </c>
      <c r="BZ27" s="8">
        <f t="shared" si="21"/>
        <v>-140900</v>
      </c>
      <c r="CA27" s="8">
        <f t="shared" si="21"/>
        <v>-168900</v>
      </c>
      <c r="CB27" s="8">
        <f t="shared" si="21"/>
        <v>-158500</v>
      </c>
      <c r="CC27" s="8">
        <f t="shared" si="21"/>
        <v>-200200</v>
      </c>
      <c r="CD27" s="8">
        <f t="shared" si="21"/>
        <v>-668500</v>
      </c>
      <c r="CE27" s="8">
        <f t="shared" si="21"/>
        <v>-136700</v>
      </c>
      <c r="CF27" s="8">
        <f t="shared" ref="CF27:DH27" si="22">CF90</f>
        <v>-174900</v>
      </c>
      <c r="CG27" s="8">
        <f t="shared" si="22"/>
        <v>-189700</v>
      </c>
      <c r="CH27" s="8">
        <f t="shared" si="22"/>
        <v>-225500</v>
      </c>
      <c r="CI27" s="8">
        <f t="shared" si="22"/>
        <v>-726800</v>
      </c>
      <c r="CJ27" s="8">
        <f t="shared" si="22"/>
        <v>-213992</v>
      </c>
      <c r="CK27" s="8">
        <f t="shared" si="22"/>
        <v>-197187</v>
      </c>
      <c r="CL27" s="8">
        <f t="shared" si="22"/>
        <v>-191476</v>
      </c>
      <c r="CM27" s="8">
        <f t="shared" si="22"/>
        <v>-176262</v>
      </c>
      <c r="CN27" s="8">
        <f t="shared" si="22"/>
        <v>-778917</v>
      </c>
      <c r="CO27" s="8">
        <f t="shared" si="22"/>
        <v>-206839</v>
      </c>
      <c r="CP27" s="8">
        <f t="shared" si="22"/>
        <v>-149850</v>
      </c>
      <c r="CQ27" s="8">
        <f t="shared" si="22"/>
        <v>-194567</v>
      </c>
      <c r="CR27" s="8">
        <f t="shared" si="22"/>
        <v>-160920</v>
      </c>
      <c r="CS27" s="8">
        <f t="shared" si="22"/>
        <v>-712176</v>
      </c>
      <c r="CT27" s="8">
        <f t="shared" si="22"/>
        <v>-211121</v>
      </c>
      <c r="CU27" s="8">
        <f t="shared" si="22"/>
        <v>-161612</v>
      </c>
      <c r="CV27" s="8">
        <f t="shared" si="22"/>
        <v>-148239</v>
      </c>
      <c r="CW27" s="8">
        <f t="shared" si="22"/>
        <v>-142420</v>
      </c>
      <c r="CX27" s="8">
        <f t="shared" si="22"/>
        <v>-663392</v>
      </c>
      <c r="CY27" s="8">
        <f t="shared" si="22"/>
        <v>-202559</v>
      </c>
      <c r="CZ27" s="8">
        <f t="shared" si="22"/>
        <v>-106656</v>
      </c>
      <c r="DA27" s="8">
        <f t="shared" si="22"/>
        <v>-144865</v>
      </c>
      <c r="DB27" s="8">
        <f t="shared" si="22"/>
        <v>-159849</v>
      </c>
      <c r="DC27" s="8">
        <f t="shared" si="22"/>
        <v>-595200</v>
      </c>
      <c r="DD27" s="8">
        <f t="shared" si="22"/>
        <v>-204304</v>
      </c>
      <c r="DE27" s="8">
        <f t="shared" si="22"/>
        <v>-119114</v>
      </c>
      <c r="DF27" s="8">
        <f t="shared" si="22"/>
        <v>-156472</v>
      </c>
      <c r="DG27" s="8">
        <f t="shared" si="22"/>
        <v>-163561</v>
      </c>
      <c r="DH27" s="8">
        <f t="shared" si="22"/>
        <v>-597000</v>
      </c>
      <c r="DI27" s="8">
        <f t="shared" ref="DI27:DW27" si="23">DI90</f>
        <v>-195278</v>
      </c>
      <c r="DJ27" s="8">
        <f t="shared" si="23"/>
        <v>-146700</v>
      </c>
      <c r="DK27" s="8">
        <f t="shared" si="23"/>
        <v>-149000</v>
      </c>
      <c r="DL27" s="8">
        <f t="shared" si="23"/>
        <v>-162500</v>
      </c>
      <c r="DM27" s="8">
        <f t="shared" si="23"/>
        <v>-579100</v>
      </c>
      <c r="DN27" s="8">
        <f t="shared" si="23"/>
        <v>-134000</v>
      </c>
      <c r="DO27" s="8">
        <f t="shared" si="23"/>
        <v>-134000</v>
      </c>
      <c r="DP27" s="8">
        <f t="shared" si="23"/>
        <v>-134000</v>
      </c>
      <c r="DQ27" s="8">
        <f t="shared" si="23"/>
        <v>-162500</v>
      </c>
      <c r="DR27" s="8">
        <f t="shared" si="23"/>
        <v>-564500</v>
      </c>
      <c r="DS27" s="8">
        <f t="shared" si="23"/>
        <v>-139000</v>
      </c>
      <c r="DT27" s="8">
        <f t="shared" si="23"/>
        <v>-139000</v>
      </c>
      <c r="DU27" s="8">
        <f t="shared" si="23"/>
        <v>-139000</v>
      </c>
      <c r="DV27" s="8">
        <f t="shared" si="23"/>
        <v>-187500</v>
      </c>
      <c r="DW27" s="8">
        <f t="shared" si="23"/>
        <v>-604500</v>
      </c>
    </row>
    <row r="28" spans="1:127" s="8" customFormat="1">
      <c r="A28" s="21"/>
      <c r="B28" s="21"/>
      <c r="C28" s="21"/>
      <c r="D28" s="21" t="s">
        <v>641</v>
      </c>
      <c r="E28" s="21"/>
      <c r="F28" s="8" t="s">
        <v>1080</v>
      </c>
      <c r="I28" s="35"/>
      <c r="AZ28" s="8">
        <f t="shared" ref="AZ28:CE28" si="24">AZ97</f>
        <v>283171</v>
      </c>
      <c r="BA28" s="8">
        <f t="shared" si="24"/>
        <v>210800</v>
      </c>
      <c r="BB28" s="8">
        <f t="shared" si="24"/>
        <v>195100</v>
      </c>
      <c r="BC28" s="8">
        <f t="shared" si="24"/>
        <v>202600</v>
      </c>
      <c r="BD28" s="8">
        <f t="shared" si="24"/>
        <v>278600</v>
      </c>
      <c r="BE28" s="8">
        <f t="shared" si="24"/>
        <v>-63977</v>
      </c>
      <c r="BF28" s="8">
        <f t="shared" si="24"/>
        <v>214700</v>
      </c>
      <c r="BG28" s="8">
        <f t="shared" si="24"/>
        <v>248100</v>
      </c>
      <c r="BH28" s="8">
        <f t="shared" si="24"/>
        <v>216500</v>
      </c>
      <c r="BI28" s="8">
        <f t="shared" si="24"/>
        <v>280400</v>
      </c>
      <c r="BJ28" s="8">
        <f t="shared" si="24"/>
        <v>-13251</v>
      </c>
      <c r="BK28" s="8">
        <f t="shared" si="24"/>
        <v>-6640</v>
      </c>
      <c r="BL28" s="8">
        <f t="shared" si="24"/>
        <v>-42780</v>
      </c>
      <c r="BM28" s="8">
        <f t="shared" si="24"/>
        <v>28163</v>
      </c>
      <c r="BN28" s="8">
        <f t="shared" si="24"/>
        <v>21108</v>
      </c>
      <c r="BO28" s="8">
        <f t="shared" si="24"/>
        <v>-149</v>
      </c>
      <c r="BP28" s="8">
        <f t="shared" si="24"/>
        <v>-26646</v>
      </c>
      <c r="BQ28" s="8">
        <f t="shared" si="24"/>
        <v>-60626</v>
      </c>
      <c r="BR28" s="8">
        <f t="shared" si="24"/>
        <v>-37191</v>
      </c>
      <c r="BS28" s="8">
        <f t="shared" si="24"/>
        <v>-168920</v>
      </c>
      <c r="BT28" s="8">
        <f t="shared" si="24"/>
        <v>-293383</v>
      </c>
      <c r="BU28" s="8">
        <f t="shared" si="24"/>
        <v>-89079</v>
      </c>
      <c r="BV28" s="8">
        <f t="shared" si="24"/>
        <v>-35946</v>
      </c>
      <c r="BW28" s="8">
        <f t="shared" si="24"/>
        <v>-90866</v>
      </c>
      <c r="BX28" s="8">
        <f t="shared" si="24"/>
        <v>-261535</v>
      </c>
      <c r="BY28" s="8">
        <f t="shared" si="24"/>
        <v>-477426</v>
      </c>
      <c r="BZ28" s="8">
        <f t="shared" si="24"/>
        <v>138592</v>
      </c>
      <c r="CA28" s="8">
        <f t="shared" si="24"/>
        <v>-177445</v>
      </c>
      <c r="CB28" s="8">
        <f t="shared" si="24"/>
        <v>-12745</v>
      </c>
      <c r="CC28" s="8">
        <f t="shared" si="24"/>
        <v>264728</v>
      </c>
      <c r="CD28" s="8">
        <f t="shared" si="24"/>
        <v>213130</v>
      </c>
      <c r="CE28" s="8">
        <f t="shared" si="24"/>
        <v>-222725</v>
      </c>
      <c r="CF28" s="8">
        <f t="shared" ref="CF28:DH28" si="25">CF97</f>
        <v>-127463</v>
      </c>
      <c r="CG28" s="8">
        <f t="shared" si="25"/>
        <v>104600</v>
      </c>
      <c r="CH28" s="8">
        <f t="shared" si="25"/>
        <v>-2197</v>
      </c>
      <c r="CI28" s="8">
        <f t="shared" si="25"/>
        <v>-247785</v>
      </c>
      <c r="CJ28" s="8">
        <f t="shared" si="25"/>
        <v>157128</v>
      </c>
      <c r="CK28" s="8">
        <f t="shared" si="25"/>
        <v>-204137</v>
      </c>
      <c r="CL28" s="8">
        <f t="shared" si="25"/>
        <v>175454</v>
      </c>
      <c r="CM28" s="8">
        <f t="shared" si="25"/>
        <v>-51462</v>
      </c>
      <c r="CN28" s="8">
        <f t="shared" si="25"/>
        <v>76983</v>
      </c>
      <c r="CO28" s="8">
        <f t="shared" si="25"/>
        <v>-555</v>
      </c>
      <c r="CP28" s="8">
        <f t="shared" si="25"/>
        <v>-95182</v>
      </c>
      <c r="CQ28" s="8">
        <f t="shared" si="25"/>
        <v>99674</v>
      </c>
      <c r="CR28" s="8">
        <f t="shared" si="25"/>
        <v>4659</v>
      </c>
      <c r="CS28" s="8">
        <f t="shared" si="25"/>
        <v>8596</v>
      </c>
      <c r="CT28" s="8">
        <f t="shared" si="25"/>
        <v>-24698</v>
      </c>
      <c r="CU28" s="8">
        <f t="shared" si="25"/>
        <v>4061</v>
      </c>
      <c r="CV28" s="8">
        <f t="shared" si="25"/>
        <v>3205</v>
      </c>
      <c r="CW28" s="8">
        <f t="shared" si="25"/>
        <v>29630</v>
      </c>
      <c r="CX28" s="8">
        <f t="shared" si="25"/>
        <v>12198</v>
      </c>
      <c r="CY28" s="8">
        <f t="shared" si="25"/>
        <v>-5886</v>
      </c>
      <c r="CZ28" s="8">
        <f t="shared" si="25"/>
        <v>-4313</v>
      </c>
      <c r="DA28" s="8">
        <f t="shared" si="25"/>
        <v>87820</v>
      </c>
      <c r="DB28" s="8">
        <f t="shared" si="25"/>
        <v>161057</v>
      </c>
      <c r="DC28" s="8">
        <f t="shared" si="25"/>
        <v>238678</v>
      </c>
      <c r="DD28" s="8">
        <f t="shared" si="25"/>
        <v>-4494</v>
      </c>
      <c r="DE28" s="8">
        <f t="shared" si="25"/>
        <v>-97374</v>
      </c>
      <c r="DF28" s="8">
        <f t="shared" si="25"/>
        <v>-86324</v>
      </c>
      <c r="DG28" s="8">
        <f t="shared" si="25"/>
        <v>-111451</v>
      </c>
      <c r="DH28" s="8">
        <f t="shared" si="25"/>
        <v>-299643</v>
      </c>
      <c r="DI28" s="8">
        <f t="shared" ref="DI28:DW28" si="26">DI97</f>
        <v>80227</v>
      </c>
      <c r="DJ28" s="8">
        <f t="shared" si="26"/>
        <v>0</v>
      </c>
      <c r="DK28" s="8">
        <f t="shared" si="26"/>
        <v>0</v>
      </c>
      <c r="DL28" s="8">
        <f t="shared" si="26"/>
        <v>0</v>
      </c>
      <c r="DM28" s="8">
        <f t="shared" si="26"/>
        <v>80227</v>
      </c>
      <c r="DN28" s="8">
        <f t="shared" si="26"/>
        <v>0</v>
      </c>
      <c r="DO28" s="8">
        <f t="shared" si="26"/>
        <v>0</v>
      </c>
      <c r="DP28" s="8">
        <f t="shared" si="26"/>
        <v>0</v>
      </c>
      <c r="DQ28" s="8">
        <f t="shared" si="26"/>
        <v>0</v>
      </c>
      <c r="DR28" s="8">
        <f t="shared" si="26"/>
        <v>0</v>
      </c>
      <c r="DS28" s="8">
        <f t="shared" si="26"/>
        <v>0</v>
      </c>
      <c r="DT28" s="8">
        <f t="shared" si="26"/>
        <v>0</v>
      </c>
      <c r="DU28" s="8">
        <f t="shared" si="26"/>
        <v>0</v>
      </c>
      <c r="DV28" s="8">
        <f t="shared" si="26"/>
        <v>0</v>
      </c>
      <c r="DW28" s="8">
        <f t="shared" si="26"/>
        <v>0</v>
      </c>
    </row>
    <row r="29" spans="1:127">
      <c r="A29" s="21"/>
      <c r="B29" s="21"/>
      <c r="DU29" s="2"/>
    </row>
    <row r="30" spans="1:127" s="8" customFormat="1">
      <c r="A30" s="21"/>
      <c r="B30" s="21"/>
      <c r="C30" s="21" t="s">
        <v>642</v>
      </c>
      <c r="E30" s="21" t="s">
        <v>1338</v>
      </c>
      <c r="I30" s="35"/>
      <c r="AZ30" s="8">
        <f t="shared" ref="AZ30:CE30" si="27">+AZ18+AZ27</f>
        <v>320085</v>
      </c>
      <c r="BA30" s="8">
        <f t="shared" si="27"/>
        <v>115534</v>
      </c>
      <c r="BB30" s="8">
        <f t="shared" si="27"/>
        <v>337505</v>
      </c>
      <c r="BC30" s="8">
        <f t="shared" si="27"/>
        <v>-16836</v>
      </c>
      <c r="BD30" s="8">
        <f t="shared" si="27"/>
        <v>287638</v>
      </c>
      <c r="BE30" s="8">
        <f t="shared" si="27"/>
        <v>723841</v>
      </c>
      <c r="BF30" s="8">
        <f t="shared" si="27"/>
        <v>-116319</v>
      </c>
      <c r="BG30" s="8">
        <f t="shared" si="27"/>
        <v>-87528</v>
      </c>
      <c r="BH30" s="8">
        <f t="shared" si="27"/>
        <v>106595</v>
      </c>
      <c r="BI30" s="8">
        <f t="shared" si="27"/>
        <v>118150</v>
      </c>
      <c r="BJ30" s="8">
        <f t="shared" si="27"/>
        <v>46198</v>
      </c>
      <c r="BK30" s="8">
        <f t="shared" si="27"/>
        <v>149536</v>
      </c>
      <c r="BL30" s="8">
        <f t="shared" si="27"/>
        <v>163100</v>
      </c>
      <c r="BM30" s="8">
        <f t="shared" si="27"/>
        <v>226557</v>
      </c>
      <c r="BN30" s="8">
        <f t="shared" si="27"/>
        <v>262247</v>
      </c>
      <c r="BO30" s="8">
        <f t="shared" si="27"/>
        <v>801440</v>
      </c>
      <c r="BP30" s="8">
        <f t="shared" si="27"/>
        <v>-28522</v>
      </c>
      <c r="BQ30" s="8">
        <f t="shared" si="27"/>
        <v>100393</v>
      </c>
      <c r="BR30" s="8">
        <f t="shared" si="27"/>
        <v>55756</v>
      </c>
      <c r="BS30" s="8">
        <f t="shared" si="27"/>
        <v>308450</v>
      </c>
      <c r="BT30" s="8">
        <f t="shared" si="27"/>
        <v>436077</v>
      </c>
      <c r="BU30" s="8">
        <f t="shared" si="27"/>
        <v>1436</v>
      </c>
      <c r="BV30" s="8">
        <f t="shared" si="27"/>
        <v>191000</v>
      </c>
      <c r="BW30" s="8">
        <f t="shared" si="27"/>
        <v>-84840</v>
      </c>
      <c r="BX30" s="8">
        <f t="shared" si="27"/>
        <v>388722</v>
      </c>
      <c r="BY30" s="8">
        <f t="shared" si="27"/>
        <v>496318</v>
      </c>
      <c r="BZ30" s="8">
        <f t="shared" si="27"/>
        <v>100414</v>
      </c>
      <c r="CA30" s="8">
        <f t="shared" si="27"/>
        <v>223051</v>
      </c>
      <c r="CB30" s="8">
        <f t="shared" si="27"/>
        <v>-37242</v>
      </c>
      <c r="CC30" s="8">
        <f t="shared" si="27"/>
        <v>332314</v>
      </c>
      <c r="CD30" s="8">
        <f t="shared" si="27"/>
        <v>618537</v>
      </c>
      <c r="CE30" s="8">
        <f t="shared" si="27"/>
        <v>135507</v>
      </c>
      <c r="CF30" s="8">
        <f t="shared" ref="CF30:DC30" si="28">+CF18+CF27</f>
        <v>177266</v>
      </c>
      <c r="CG30" s="8">
        <f t="shared" si="28"/>
        <v>-105457</v>
      </c>
      <c r="CH30" s="8">
        <f t="shared" si="28"/>
        <v>176443</v>
      </c>
      <c r="CI30" s="8">
        <f t="shared" si="28"/>
        <v>383759</v>
      </c>
      <c r="CJ30" s="8">
        <f t="shared" si="28"/>
        <v>-40317</v>
      </c>
      <c r="CK30" s="8">
        <f t="shared" si="28"/>
        <v>16137</v>
      </c>
      <c r="CL30" s="8">
        <f t="shared" si="28"/>
        <v>-30707</v>
      </c>
      <c r="CM30" s="8">
        <f t="shared" si="28"/>
        <v>208375</v>
      </c>
      <c r="CN30" s="8">
        <f t="shared" si="28"/>
        <v>153488</v>
      </c>
      <c r="CO30" s="8">
        <f t="shared" si="28"/>
        <v>34738</v>
      </c>
      <c r="CP30" s="8">
        <f t="shared" si="28"/>
        <v>188226</v>
      </c>
      <c r="CQ30" s="8">
        <f t="shared" si="28"/>
        <v>-112101</v>
      </c>
      <c r="CR30" s="8">
        <f t="shared" si="28"/>
        <v>177603</v>
      </c>
      <c r="CS30" s="8">
        <f t="shared" si="28"/>
        <v>288466</v>
      </c>
      <c r="CT30" s="8">
        <f t="shared" si="28"/>
        <v>-14656</v>
      </c>
      <c r="CU30" s="8">
        <f t="shared" si="28"/>
        <v>166247</v>
      </c>
      <c r="CV30" s="8">
        <f t="shared" si="28"/>
        <v>24845</v>
      </c>
      <c r="CW30" s="8">
        <f t="shared" si="28"/>
        <v>123149</v>
      </c>
      <c r="CX30" s="8">
        <f t="shared" si="28"/>
        <v>299585</v>
      </c>
      <c r="CY30" s="8">
        <f t="shared" si="28"/>
        <v>71239</v>
      </c>
      <c r="CZ30" s="8">
        <f t="shared" si="28"/>
        <v>237411</v>
      </c>
      <c r="DA30" s="8">
        <f t="shared" si="28"/>
        <v>82120</v>
      </c>
      <c r="DB30" s="8">
        <f t="shared" si="28"/>
        <v>204432</v>
      </c>
      <c r="DC30" s="8">
        <f t="shared" si="28"/>
        <v>613931</v>
      </c>
      <c r="DD30" s="8">
        <f>+DD18+DD27</f>
        <v>39490</v>
      </c>
      <c r="DE30" s="8">
        <f>+DE18+DE27</f>
        <v>308812</v>
      </c>
      <c r="DF30" s="8">
        <f>+DF18+DF27</f>
        <v>96666</v>
      </c>
      <c r="DG30" s="8">
        <f>+DG18+DG27</f>
        <v>223999</v>
      </c>
      <c r="DH30" s="8">
        <f>+DH18+DH27</f>
        <v>715418</v>
      </c>
      <c r="DI30" s="8">
        <f t="shared" ref="DI30:DW30" si="29">+DI18+DI27</f>
        <v>105909</v>
      </c>
      <c r="DJ30" s="8">
        <f t="shared" si="29"/>
        <v>218331</v>
      </c>
      <c r="DK30" s="8">
        <f t="shared" si="29"/>
        <v>114456.09111490496</v>
      </c>
      <c r="DL30" s="8">
        <f t="shared" si="29"/>
        <v>209273.72560979717</v>
      </c>
      <c r="DM30" s="8">
        <f t="shared" si="29"/>
        <v>722347.81672470225</v>
      </c>
      <c r="DN30" s="8">
        <f t="shared" si="29"/>
        <v>135671.58429579868</v>
      </c>
      <c r="DO30" s="8">
        <f t="shared" si="29"/>
        <v>174917.70324123173</v>
      </c>
      <c r="DP30" s="8">
        <f t="shared" si="29"/>
        <v>153800.72902416647</v>
      </c>
      <c r="DQ30" s="8">
        <f t="shared" si="29"/>
        <v>183514.87265095732</v>
      </c>
      <c r="DR30" s="8">
        <f t="shared" si="29"/>
        <v>647904.88921215432</v>
      </c>
      <c r="DS30" s="8">
        <f t="shared" si="29"/>
        <v>142553.77030590252</v>
      </c>
      <c r="DT30" s="8">
        <f t="shared" si="29"/>
        <v>182021.47652865067</v>
      </c>
      <c r="DU30" s="8">
        <f t="shared" si="29"/>
        <v>156623.3982519292</v>
      </c>
      <c r="DV30" s="8">
        <f t="shared" si="29"/>
        <v>172650.15887758561</v>
      </c>
      <c r="DW30" s="8">
        <f t="shared" si="29"/>
        <v>653848.80396406795</v>
      </c>
    </row>
    <row r="31" spans="1:127" s="8" customFormat="1">
      <c r="A31" s="21"/>
      <c r="B31" s="21"/>
      <c r="C31" s="21"/>
      <c r="D31" s="21"/>
      <c r="E31" s="21"/>
      <c r="I31" s="35"/>
    </row>
    <row r="32" spans="1:127" s="8" customFormat="1">
      <c r="A32" s="21"/>
      <c r="B32" s="21"/>
      <c r="C32" s="21"/>
      <c r="D32" s="21"/>
      <c r="E32" s="21"/>
      <c r="I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</row>
    <row r="33" spans="1:127" s="8" customFormat="1">
      <c r="A33" s="21"/>
      <c r="B33" s="21"/>
      <c r="C33" s="21" t="s">
        <v>643</v>
      </c>
      <c r="E33" s="21" t="s">
        <v>1308</v>
      </c>
      <c r="I33" s="35"/>
      <c r="AZ33" s="8">
        <f t="shared" ref="AZ33:CE33" si="30">AZ123</f>
        <v>-672039</v>
      </c>
      <c r="BA33" s="8">
        <f t="shared" si="30"/>
        <v>-68100</v>
      </c>
      <c r="BB33" s="8">
        <f t="shared" si="30"/>
        <v>-272434</v>
      </c>
      <c r="BC33" s="8">
        <f t="shared" si="30"/>
        <v>-101543</v>
      </c>
      <c r="BD33" s="8">
        <f t="shared" si="30"/>
        <v>-148544</v>
      </c>
      <c r="BE33" s="8">
        <f t="shared" si="30"/>
        <v>-590621</v>
      </c>
      <c r="BF33" s="8">
        <f t="shared" si="30"/>
        <v>-282441</v>
      </c>
      <c r="BG33" s="8">
        <f t="shared" si="30"/>
        <v>-40759</v>
      </c>
      <c r="BH33" s="8">
        <f t="shared" si="30"/>
        <v>-138876</v>
      </c>
      <c r="BI33" s="8">
        <f t="shared" si="30"/>
        <v>-69405</v>
      </c>
      <c r="BJ33" s="8">
        <f t="shared" si="30"/>
        <v>-531481</v>
      </c>
      <c r="BK33" s="8">
        <f t="shared" si="30"/>
        <v>-259284</v>
      </c>
      <c r="BL33" s="8">
        <f t="shared" si="30"/>
        <v>-30707</v>
      </c>
      <c r="BM33" s="8">
        <f t="shared" si="30"/>
        <v>-124160</v>
      </c>
      <c r="BN33" s="8">
        <f t="shared" si="30"/>
        <v>-83324</v>
      </c>
      <c r="BO33" s="8">
        <f t="shared" si="30"/>
        <v>-497475</v>
      </c>
      <c r="BP33" s="8">
        <f t="shared" si="30"/>
        <v>-102657</v>
      </c>
      <c r="BQ33" s="8">
        <f t="shared" si="30"/>
        <v>-2942</v>
      </c>
      <c r="BR33" s="8">
        <f t="shared" si="30"/>
        <v>-39599</v>
      </c>
      <c r="BS33" s="8">
        <f t="shared" si="30"/>
        <v>-37243</v>
      </c>
      <c r="BT33" s="8">
        <f t="shared" si="30"/>
        <v>-182441</v>
      </c>
      <c r="BU33" s="8">
        <f t="shared" si="30"/>
        <v>24341</v>
      </c>
      <c r="BV33" s="8">
        <f t="shared" si="30"/>
        <v>-141230</v>
      </c>
      <c r="BW33" s="8">
        <f t="shared" si="30"/>
        <v>-129063</v>
      </c>
      <c r="BX33" s="8">
        <f t="shared" si="30"/>
        <v>-14993</v>
      </c>
      <c r="BY33" s="8">
        <f t="shared" si="30"/>
        <v>-260945</v>
      </c>
      <c r="BZ33" s="8">
        <f t="shared" si="30"/>
        <v>-108334</v>
      </c>
      <c r="CA33" s="8">
        <f t="shared" si="30"/>
        <v>-3197</v>
      </c>
      <c r="CB33" s="8">
        <f t="shared" si="30"/>
        <v>-112278</v>
      </c>
      <c r="CC33" s="8">
        <f t="shared" si="30"/>
        <v>-198160</v>
      </c>
      <c r="CD33" s="8">
        <f t="shared" si="30"/>
        <v>-421969</v>
      </c>
      <c r="CE33" s="8">
        <f t="shared" si="30"/>
        <v>-113934</v>
      </c>
      <c r="CF33" s="8">
        <f t="shared" ref="CF33:DH33" si="31">CF123</f>
        <v>-98214</v>
      </c>
      <c r="CG33" s="8">
        <f t="shared" si="31"/>
        <v>-165584</v>
      </c>
      <c r="CH33" s="8">
        <f t="shared" si="31"/>
        <v>-884</v>
      </c>
      <c r="CI33" s="8">
        <f t="shared" si="31"/>
        <v>-378616</v>
      </c>
      <c r="CJ33" s="8">
        <f t="shared" si="31"/>
        <v>-127277</v>
      </c>
      <c r="CK33" s="8">
        <f t="shared" si="31"/>
        <v>-2885</v>
      </c>
      <c r="CL33" s="8">
        <f t="shared" si="31"/>
        <v>-125100</v>
      </c>
      <c r="CM33" s="8">
        <f t="shared" si="31"/>
        <v>-5705</v>
      </c>
      <c r="CN33" s="8">
        <f t="shared" si="31"/>
        <v>-260967</v>
      </c>
      <c r="CO33" s="8">
        <f t="shared" si="31"/>
        <v>-135697</v>
      </c>
      <c r="CP33" s="8">
        <f t="shared" si="31"/>
        <v>-7406</v>
      </c>
      <c r="CQ33" s="8">
        <f t="shared" si="31"/>
        <v>-127846</v>
      </c>
      <c r="CR33" s="8">
        <f t="shared" si="31"/>
        <v>1156</v>
      </c>
      <c r="CS33" s="8">
        <f t="shared" si="31"/>
        <v>-269793</v>
      </c>
      <c r="CT33" s="8">
        <f t="shared" si="31"/>
        <v>-127967</v>
      </c>
      <c r="CU33" s="8">
        <f t="shared" si="31"/>
        <v>-312406</v>
      </c>
      <c r="CV33" s="8">
        <f t="shared" si="31"/>
        <v>-81628</v>
      </c>
      <c r="CW33" s="8">
        <f t="shared" si="31"/>
        <v>-212256</v>
      </c>
      <c r="CX33" s="8">
        <f t="shared" si="31"/>
        <v>-734257</v>
      </c>
      <c r="CY33" s="8">
        <f t="shared" si="31"/>
        <v>-43843</v>
      </c>
      <c r="CZ33" s="8">
        <f t="shared" si="31"/>
        <v>-95389</v>
      </c>
      <c r="DA33" s="8">
        <f t="shared" si="31"/>
        <v>-137140</v>
      </c>
      <c r="DB33" s="8">
        <f t="shared" si="31"/>
        <v>-307236</v>
      </c>
      <c r="DC33" s="8">
        <f t="shared" si="31"/>
        <v>-583608</v>
      </c>
      <c r="DD33" s="8">
        <f t="shared" si="31"/>
        <v>-189966</v>
      </c>
      <c r="DE33" s="8">
        <f t="shared" si="31"/>
        <v>-48365</v>
      </c>
      <c r="DF33" s="8">
        <f t="shared" si="31"/>
        <v>-190872</v>
      </c>
      <c r="DG33" s="8">
        <f t="shared" si="31"/>
        <v>-3894</v>
      </c>
      <c r="DH33" s="8">
        <f t="shared" si="31"/>
        <v>-433097</v>
      </c>
      <c r="DI33" s="8">
        <f t="shared" ref="DI33:DW33" si="32">DI123</f>
        <v>-149177</v>
      </c>
      <c r="DJ33" s="8">
        <f t="shared" si="32"/>
        <v>0</v>
      </c>
      <c r="DK33" s="8">
        <f t="shared" si="32"/>
        <v>-335229.27665000001</v>
      </c>
      <c r="DL33" s="8">
        <f t="shared" si="32"/>
        <v>-150000</v>
      </c>
      <c r="DM33" s="8">
        <f t="shared" si="32"/>
        <v>-634406.27665000001</v>
      </c>
      <c r="DN33" s="8">
        <f t="shared" si="32"/>
        <v>-179229.27665000001</v>
      </c>
      <c r="DO33" s="8">
        <f t="shared" si="32"/>
        <v>0</v>
      </c>
      <c r="DP33" s="8">
        <f t="shared" si="32"/>
        <v>-197152.20431500001</v>
      </c>
      <c r="DQ33" s="8">
        <f t="shared" si="32"/>
        <v>0</v>
      </c>
      <c r="DR33" s="8">
        <f t="shared" si="32"/>
        <v>-376381.480965</v>
      </c>
      <c r="DS33" s="8">
        <f t="shared" si="32"/>
        <v>-197152.20431500001</v>
      </c>
      <c r="DT33" s="8">
        <f t="shared" si="32"/>
        <v>0</v>
      </c>
      <c r="DU33" s="8">
        <f t="shared" si="32"/>
        <v>-215075.13198000001</v>
      </c>
      <c r="DV33" s="8">
        <f t="shared" si="32"/>
        <v>0</v>
      </c>
      <c r="DW33" s="8">
        <f t="shared" si="32"/>
        <v>-412227.33629500004</v>
      </c>
    </row>
    <row r="34" spans="1:127" s="8" customFormat="1">
      <c r="A34" s="21"/>
      <c r="B34" s="21"/>
      <c r="C34" s="21"/>
      <c r="D34" s="21" t="s">
        <v>644</v>
      </c>
      <c r="E34" s="21"/>
      <c r="F34" s="8" t="s">
        <v>1310</v>
      </c>
      <c r="I34" s="35"/>
      <c r="AZ34" s="8">
        <f t="shared" ref="AZ34:CE34" si="33">AZ111</f>
        <v>-425247</v>
      </c>
      <c r="BA34" s="8">
        <f t="shared" si="33"/>
        <v>-16916</v>
      </c>
      <c r="BB34" s="8">
        <f t="shared" si="33"/>
        <v>-259162</v>
      </c>
      <c r="BC34" s="8">
        <f t="shared" si="33"/>
        <v>-8000</v>
      </c>
      <c r="BD34" s="8">
        <f t="shared" si="33"/>
        <v>-16000</v>
      </c>
      <c r="BE34" s="8">
        <f t="shared" si="33"/>
        <v>-300078</v>
      </c>
      <c r="BF34" s="8">
        <f t="shared" si="33"/>
        <v>-49998</v>
      </c>
      <c r="BG34" s="8">
        <f t="shared" si="33"/>
        <v>-39999</v>
      </c>
      <c r="BH34" s="8">
        <f t="shared" si="33"/>
        <v>-50025</v>
      </c>
      <c r="BI34" s="8">
        <f t="shared" si="33"/>
        <v>-17201</v>
      </c>
      <c r="BJ34" s="8">
        <f t="shared" si="33"/>
        <v>-157223</v>
      </c>
      <c r="BK34" s="8">
        <f t="shared" si="33"/>
        <v>-72998</v>
      </c>
      <c r="BL34" s="8">
        <f t="shared" si="33"/>
        <v>-29999</v>
      </c>
      <c r="BM34" s="8">
        <f t="shared" si="33"/>
        <v>-20005</v>
      </c>
      <c r="BN34" s="8">
        <f t="shared" si="33"/>
        <v>-50000</v>
      </c>
      <c r="BO34" s="8">
        <f t="shared" si="33"/>
        <v>-173002</v>
      </c>
      <c r="BP34" s="8">
        <f t="shared" si="33"/>
        <v>-49998</v>
      </c>
      <c r="BQ34" s="8">
        <f t="shared" si="33"/>
        <v>-1850</v>
      </c>
      <c r="BR34" s="8">
        <f t="shared" si="33"/>
        <v>-49998</v>
      </c>
      <c r="BS34" s="8">
        <f t="shared" si="33"/>
        <v>-35000</v>
      </c>
      <c r="BT34" s="8">
        <f t="shared" si="33"/>
        <v>-136846</v>
      </c>
      <c r="BU34" s="8">
        <f t="shared" si="33"/>
        <v>0</v>
      </c>
      <c r="BV34" s="8">
        <f t="shared" si="33"/>
        <v>0</v>
      </c>
      <c r="BW34" s="8">
        <f t="shared" si="33"/>
        <v>-20000</v>
      </c>
      <c r="BX34" s="8">
        <f t="shared" si="33"/>
        <v>0</v>
      </c>
      <c r="BY34" s="8">
        <f t="shared" si="33"/>
        <v>-20000</v>
      </c>
      <c r="BZ34" s="8">
        <f t="shared" si="33"/>
        <v>0</v>
      </c>
      <c r="CA34" s="8">
        <f t="shared" si="33"/>
        <v>0</v>
      </c>
      <c r="CB34" s="8">
        <f t="shared" si="33"/>
        <v>-3169</v>
      </c>
      <c r="CC34" s="8">
        <f t="shared" si="33"/>
        <v>-16831</v>
      </c>
      <c r="CD34" s="8">
        <f t="shared" si="33"/>
        <v>-20000</v>
      </c>
      <c r="CE34" s="8">
        <f t="shared" si="33"/>
        <v>0</v>
      </c>
      <c r="CF34" s="8">
        <f t="shared" ref="CF34:DH34" si="34">CF111</f>
        <v>0</v>
      </c>
      <c r="CG34" s="8">
        <f t="shared" si="34"/>
        <v>0</v>
      </c>
      <c r="CH34" s="8">
        <f t="shared" si="34"/>
        <v>0</v>
      </c>
      <c r="CI34" s="8">
        <f t="shared" si="34"/>
        <v>0</v>
      </c>
      <c r="CJ34" s="8">
        <f t="shared" si="34"/>
        <v>0</v>
      </c>
      <c r="CK34" s="8">
        <f t="shared" si="34"/>
        <v>0</v>
      </c>
      <c r="CL34" s="8">
        <f t="shared" si="34"/>
        <v>0</v>
      </c>
      <c r="CM34" s="8">
        <f t="shared" si="34"/>
        <v>0</v>
      </c>
      <c r="CN34" s="8">
        <f t="shared" si="34"/>
        <v>0</v>
      </c>
      <c r="CO34" s="8">
        <f t="shared" si="34"/>
        <v>0</v>
      </c>
      <c r="CP34" s="8">
        <f t="shared" si="34"/>
        <v>0</v>
      </c>
      <c r="CQ34" s="8">
        <f t="shared" si="34"/>
        <v>0</v>
      </c>
      <c r="CR34" s="8">
        <f t="shared" si="34"/>
        <v>0</v>
      </c>
      <c r="CS34" s="8">
        <f t="shared" si="34"/>
        <v>0</v>
      </c>
      <c r="CT34" s="8">
        <f t="shared" si="34"/>
        <v>0</v>
      </c>
      <c r="CU34" s="8">
        <f t="shared" si="34"/>
        <v>-307694</v>
      </c>
      <c r="CV34" s="8">
        <f t="shared" si="34"/>
        <v>-62003</v>
      </c>
      <c r="CW34" s="8">
        <f t="shared" si="34"/>
        <v>-103339</v>
      </c>
      <c r="CX34" s="8">
        <f t="shared" si="34"/>
        <v>-473036</v>
      </c>
      <c r="CY34" s="8">
        <f t="shared" si="34"/>
        <v>0</v>
      </c>
      <c r="CZ34" s="8">
        <f t="shared" si="34"/>
        <v>0</v>
      </c>
      <c r="DA34" s="8">
        <f t="shared" si="34"/>
        <v>0</v>
      </c>
      <c r="DB34" s="8">
        <f t="shared" si="34"/>
        <v>-307486</v>
      </c>
      <c r="DC34" s="8">
        <f t="shared" si="34"/>
        <v>-307486</v>
      </c>
      <c r="DD34" s="8">
        <f t="shared" si="34"/>
        <v>-54641</v>
      </c>
      <c r="DE34" s="8">
        <f t="shared" si="34"/>
        <v>-54541</v>
      </c>
      <c r="DF34" s="8">
        <f t="shared" si="34"/>
        <v>-40425</v>
      </c>
      <c r="DG34" s="8">
        <f t="shared" si="34"/>
        <v>0</v>
      </c>
      <c r="DH34" s="8">
        <f t="shared" si="34"/>
        <v>-149607</v>
      </c>
      <c r="DI34" s="8">
        <f t="shared" ref="DI34:DW34" si="35">DI111</f>
        <v>0</v>
      </c>
      <c r="DJ34" s="8">
        <f t="shared" si="35"/>
        <v>0</v>
      </c>
      <c r="DK34" s="8">
        <f t="shared" si="35"/>
        <v>-150000</v>
      </c>
      <c r="DL34" s="8">
        <f t="shared" si="35"/>
        <v>-150000</v>
      </c>
      <c r="DM34" s="8">
        <f t="shared" si="35"/>
        <v>-300000</v>
      </c>
      <c r="DN34" s="8">
        <f t="shared" si="35"/>
        <v>0</v>
      </c>
      <c r="DO34" s="8">
        <f t="shared" si="35"/>
        <v>0</v>
      </c>
      <c r="DP34" s="8">
        <f t="shared" si="35"/>
        <v>0</v>
      </c>
      <c r="DQ34" s="8">
        <f t="shared" si="35"/>
        <v>0</v>
      </c>
      <c r="DR34" s="8">
        <f t="shared" si="35"/>
        <v>0</v>
      </c>
      <c r="DS34" s="8">
        <f t="shared" si="35"/>
        <v>0</v>
      </c>
      <c r="DT34" s="8">
        <f t="shared" si="35"/>
        <v>0</v>
      </c>
      <c r="DU34" s="8">
        <f t="shared" si="35"/>
        <v>0</v>
      </c>
      <c r="DV34" s="8">
        <f t="shared" si="35"/>
        <v>0</v>
      </c>
      <c r="DW34" s="8">
        <f t="shared" si="35"/>
        <v>0</v>
      </c>
    </row>
    <row r="35" spans="1:127" s="8" customFormat="1">
      <c r="A35" s="21"/>
      <c r="B35" s="21"/>
      <c r="C35" s="21"/>
      <c r="D35" s="21" t="s">
        <v>645</v>
      </c>
      <c r="E35" s="21"/>
      <c r="F35" s="8" t="s">
        <v>1311</v>
      </c>
      <c r="I35" s="35"/>
      <c r="AZ35" s="8">
        <f t="shared" ref="AZ35:CE35" si="36">AZ112</f>
        <v>-95334</v>
      </c>
      <c r="BA35" s="8">
        <f t="shared" si="36"/>
        <v>-46273</v>
      </c>
      <c r="BB35" s="8">
        <f t="shared" si="36"/>
        <v>0</v>
      </c>
      <c r="BC35" s="8">
        <f t="shared" si="36"/>
        <v>-89217</v>
      </c>
      <c r="BD35" s="8">
        <f t="shared" si="36"/>
        <v>0</v>
      </c>
      <c r="BE35" s="8">
        <f t="shared" si="36"/>
        <v>-135490</v>
      </c>
      <c r="BF35" s="8">
        <f t="shared" si="36"/>
        <v>-88949</v>
      </c>
      <c r="BG35" s="8">
        <f t="shared" si="36"/>
        <v>0</v>
      </c>
      <c r="BH35" s="8">
        <f t="shared" si="36"/>
        <v>-87913</v>
      </c>
      <c r="BI35" s="8">
        <f t="shared" si="36"/>
        <v>0</v>
      </c>
      <c r="BJ35" s="8">
        <f t="shared" si="36"/>
        <v>-176862</v>
      </c>
      <c r="BK35" s="8">
        <f t="shared" si="36"/>
        <v>-87187</v>
      </c>
      <c r="BL35" s="8">
        <f t="shared" si="36"/>
        <v>0</v>
      </c>
      <c r="BM35" s="8">
        <f t="shared" si="36"/>
        <v>-103356</v>
      </c>
      <c r="BN35" s="8">
        <f t="shared" si="36"/>
        <v>0</v>
      </c>
      <c r="BO35" s="8">
        <f t="shared" si="36"/>
        <v>-190543</v>
      </c>
      <c r="BP35" s="8">
        <f t="shared" si="36"/>
        <v>-102307</v>
      </c>
      <c r="BQ35" s="8">
        <f t="shared" si="36"/>
        <v>0</v>
      </c>
      <c r="BR35" s="8">
        <f t="shared" si="36"/>
        <v>-101532</v>
      </c>
      <c r="BS35" s="8">
        <f t="shared" si="36"/>
        <v>0</v>
      </c>
      <c r="BT35" s="8">
        <f t="shared" si="36"/>
        <v>-203839</v>
      </c>
      <c r="BU35" s="8">
        <f t="shared" si="36"/>
        <v>-98061</v>
      </c>
      <c r="BV35" s="8">
        <f t="shared" si="36"/>
        <v>-2129</v>
      </c>
      <c r="BW35" s="8">
        <f t="shared" si="36"/>
        <v>-108298</v>
      </c>
      <c r="BX35" s="8">
        <f t="shared" si="36"/>
        <v>-221</v>
      </c>
      <c r="BY35" s="8">
        <f t="shared" si="36"/>
        <v>-208709</v>
      </c>
      <c r="BZ35" s="8">
        <f t="shared" si="36"/>
        <v>-106144</v>
      </c>
      <c r="CA35" s="8">
        <f t="shared" si="36"/>
        <v>-1991</v>
      </c>
      <c r="CB35" s="8">
        <f t="shared" si="36"/>
        <v>-107953</v>
      </c>
      <c r="CC35" s="8">
        <f t="shared" si="36"/>
        <v>-195</v>
      </c>
      <c r="CD35" s="8">
        <f t="shared" si="36"/>
        <v>-216283</v>
      </c>
      <c r="CE35" s="8">
        <f t="shared" si="36"/>
        <v>-106078</v>
      </c>
      <c r="CF35" s="8">
        <f t="shared" ref="CF35:DH35" si="37">CF112</f>
        <v>-1714</v>
      </c>
      <c r="CG35" s="8">
        <f t="shared" si="37"/>
        <v>-115879</v>
      </c>
      <c r="CH35" s="8">
        <f t="shared" si="37"/>
        <v>-194</v>
      </c>
      <c r="CI35" s="8">
        <f t="shared" si="37"/>
        <v>-223865</v>
      </c>
      <c r="CJ35" s="8">
        <f t="shared" si="37"/>
        <v>-113793</v>
      </c>
      <c r="CK35" s="8">
        <f t="shared" si="37"/>
        <v>-2295</v>
      </c>
      <c r="CL35" s="8">
        <f t="shared" si="37"/>
        <v>-124121</v>
      </c>
      <c r="CM35" s="8">
        <f t="shared" si="37"/>
        <v>-179</v>
      </c>
      <c r="CN35" s="8">
        <f t="shared" si="37"/>
        <v>-240388</v>
      </c>
      <c r="CO35" s="8">
        <f t="shared" si="37"/>
        <v>-121665</v>
      </c>
      <c r="CP35" s="8">
        <f t="shared" si="37"/>
        <v>-2722</v>
      </c>
      <c r="CQ35" s="8">
        <f t="shared" si="37"/>
        <v>-124210</v>
      </c>
      <c r="CR35" s="8">
        <f t="shared" si="37"/>
        <v>-217</v>
      </c>
      <c r="CS35" s="8">
        <f t="shared" si="37"/>
        <v>-248814</v>
      </c>
      <c r="CT35" s="8">
        <f t="shared" si="37"/>
        <v>-122434</v>
      </c>
      <c r="CU35" s="8">
        <f t="shared" si="37"/>
        <v>-1993</v>
      </c>
      <c r="CV35" s="8">
        <f t="shared" si="37"/>
        <v>-118769</v>
      </c>
      <c r="CW35" s="8">
        <f t="shared" si="37"/>
        <v>-153</v>
      </c>
      <c r="CX35" s="8">
        <f t="shared" si="37"/>
        <v>-243349</v>
      </c>
      <c r="CY35" s="8">
        <f t="shared" si="37"/>
        <v>-134332</v>
      </c>
      <c r="CZ35" s="8">
        <f t="shared" si="37"/>
        <v>-1504</v>
      </c>
      <c r="DA35" s="8">
        <f t="shared" si="37"/>
        <v>-135702</v>
      </c>
      <c r="DB35" s="8">
        <f t="shared" si="37"/>
        <v>-105</v>
      </c>
      <c r="DC35" s="8">
        <f t="shared" si="37"/>
        <v>-271643</v>
      </c>
      <c r="DD35" s="8">
        <f t="shared" si="37"/>
        <v>-130524</v>
      </c>
      <c r="DE35" s="8">
        <f t="shared" si="37"/>
        <v>-1034</v>
      </c>
      <c r="DF35" s="8">
        <f t="shared" si="37"/>
        <v>-148801</v>
      </c>
      <c r="DG35" s="8">
        <f t="shared" si="37"/>
        <v>-168</v>
      </c>
      <c r="DH35" s="8">
        <f t="shared" si="37"/>
        <v>-280527</v>
      </c>
      <c r="DI35" s="8">
        <f t="shared" ref="DI35:DW35" si="38">DI112</f>
        <v>-146607</v>
      </c>
      <c r="DJ35" s="8">
        <f t="shared" si="38"/>
        <v>0</v>
      </c>
      <c r="DK35" s="8">
        <f t="shared" si="38"/>
        <v>-185229.27665000001</v>
      </c>
      <c r="DL35" s="8">
        <f t="shared" si="38"/>
        <v>0</v>
      </c>
      <c r="DM35" s="8">
        <f t="shared" si="38"/>
        <v>-331836.27665000001</v>
      </c>
      <c r="DN35" s="8">
        <f t="shared" si="38"/>
        <v>-179229.27665000001</v>
      </c>
      <c r="DO35" s="8">
        <f t="shared" si="38"/>
        <v>0</v>
      </c>
      <c r="DP35" s="8">
        <f t="shared" si="38"/>
        <v>-197152.20431500001</v>
      </c>
      <c r="DQ35" s="8">
        <f t="shared" si="38"/>
        <v>0</v>
      </c>
      <c r="DR35" s="8">
        <f t="shared" si="38"/>
        <v>-376381.480965</v>
      </c>
      <c r="DS35" s="8">
        <f t="shared" si="38"/>
        <v>-197152.20431500001</v>
      </c>
      <c r="DT35" s="8">
        <f t="shared" si="38"/>
        <v>0</v>
      </c>
      <c r="DU35" s="8">
        <f t="shared" si="38"/>
        <v>-215075.13198000001</v>
      </c>
      <c r="DV35" s="8">
        <f t="shared" si="38"/>
        <v>0</v>
      </c>
      <c r="DW35" s="8">
        <f t="shared" si="38"/>
        <v>-412227.33629500004</v>
      </c>
    </row>
    <row r="36" spans="1:127" s="8" customFormat="1">
      <c r="A36" s="21"/>
      <c r="B36" s="21"/>
      <c r="C36" s="21"/>
      <c r="D36" s="21" t="s">
        <v>10</v>
      </c>
      <c r="E36" s="21"/>
      <c r="F36" s="8" t="s">
        <v>1080</v>
      </c>
      <c r="I36" s="35"/>
      <c r="AZ36" s="8">
        <f t="shared" ref="AZ36:CE36" si="39">AZ113</f>
        <v>-151458</v>
      </c>
      <c r="BA36" s="8">
        <f t="shared" si="39"/>
        <v>-4911</v>
      </c>
      <c r="BB36" s="8">
        <f t="shared" si="39"/>
        <v>-13272</v>
      </c>
      <c r="BC36" s="8">
        <f t="shared" si="39"/>
        <v>-4326</v>
      </c>
      <c r="BD36" s="8">
        <f t="shared" si="39"/>
        <v>-132544</v>
      </c>
      <c r="BE36" s="8">
        <f t="shared" si="39"/>
        <v>-155053</v>
      </c>
      <c r="BF36" s="8">
        <f t="shared" si="39"/>
        <v>-143494</v>
      </c>
      <c r="BG36" s="8">
        <f t="shared" si="39"/>
        <v>-760</v>
      </c>
      <c r="BH36" s="8">
        <f t="shared" si="39"/>
        <v>-938</v>
      </c>
      <c r="BI36" s="8">
        <f t="shared" si="39"/>
        <v>-52204</v>
      </c>
      <c r="BJ36" s="8">
        <f t="shared" si="39"/>
        <v>-197396</v>
      </c>
      <c r="BK36" s="8">
        <f t="shared" si="39"/>
        <v>-99099</v>
      </c>
      <c r="BL36" s="8">
        <f t="shared" si="39"/>
        <v>-708</v>
      </c>
      <c r="BM36" s="8">
        <f t="shared" si="39"/>
        <v>-799</v>
      </c>
      <c r="BN36" s="8">
        <f t="shared" si="39"/>
        <v>-33324</v>
      </c>
      <c r="BO36" s="8">
        <f t="shared" si="39"/>
        <v>-133930</v>
      </c>
      <c r="BP36" s="8">
        <f t="shared" si="39"/>
        <v>49648</v>
      </c>
      <c r="BQ36" s="8">
        <f t="shared" si="39"/>
        <v>-1092</v>
      </c>
      <c r="BR36" s="8">
        <f t="shared" si="39"/>
        <v>111931</v>
      </c>
      <c r="BS36" s="8">
        <f t="shared" si="39"/>
        <v>-2243</v>
      </c>
      <c r="BT36" s="8">
        <f t="shared" si="39"/>
        <v>158244</v>
      </c>
      <c r="BU36" s="8">
        <f t="shared" si="39"/>
        <v>122402</v>
      </c>
      <c r="BV36" s="8">
        <f t="shared" si="39"/>
        <v>-139101</v>
      </c>
      <c r="BW36" s="8">
        <f t="shared" si="39"/>
        <v>-765</v>
      </c>
      <c r="BX36" s="8">
        <f t="shared" si="39"/>
        <v>-14772</v>
      </c>
      <c r="BY36" s="8">
        <f t="shared" si="39"/>
        <v>-32236</v>
      </c>
      <c r="BZ36" s="8">
        <f t="shared" si="39"/>
        <v>-2190</v>
      </c>
      <c r="CA36" s="8">
        <f t="shared" si="39"/>
        <v>-1206</v>
      </c>
      <c r="CB36" s="8">
        <f t="shared" si="39"/>
        <v>-1156</v>
      </c>
      <c r="CC36" s="8">
        <f t="shared" si="39"/>
        <v>-181134</v>
      </c>
      <c r="CD36" s="8">
        <f t="shared" si="39"/>
        <v>-185686</v>
      </c>
      <c r="CE36" s="8">
        <f t="shared" si="39"/>
        <v>-7856</v>
      </c>
      <c r="CF36" s="8">
        <f t="shared" ref="CF36:DH36" si="40">CF113</f>
        <v>-96500</v>
      </c>
      <c r="CG36" s="8">
        <f t="shared" si="40"/>
        <v>-49705</v>
      </c>
      <c r="CH36" s="8">
        <f t="shared" si="40"/>
        <v>-690</v>
      </c>
      <c r="CI36" s="8">
        <f t="shared" si="40"/>
        <v>-154751</v>
      </c>
      <c r="CJ36" s="8">
        <f t="shared" si="40"/>
        <v>-13484</v>
      </c>
      <c r="CK36" s="8">
        <f t="shared" si="40"/>
        <v>-590</v>
      </c>
      <c r="CL36" s="8">
        <f t="shared" si="40"/>
        <v>-979</v>
      </c>
      <c r="CM36" s="8">
        <f t="shared" si="40"/>
        <v>-5526</v>
      </c>
      <c r="CN36" s="8">
        <f t="shared" si="40"/>
        <v>-20579</v>
      </c>
      <c r="CO36" s="8">
        <f t="shared" si="40"/>
        <v>-14032</v>
      </c>
      <c r="CP36" s="8">
        <f t="shared" si="40"/>
        <v>-4684</v>
      </c>
      <c r="CQ36" s="8">
        <f t="shared" si="40"/>
        <v>-3636</v>
      </c>
      <c r="CR36" s="8">
        <f t="shared" si="40"/>
        <v>1373</v>
      </c>
      <c r="CS36" s="8">
        <f t="shared" si="40"/>
        <v>-20979</v>
      </c>
      <c r="CT36" s="8">
        <f t="shared" si="40"/>
        <v>-5533</v>
      </c>
      <c r="CU36" s="8">
        <f t="shared" si="40"/>
        <v>-2719</v>
      </c>
      <c r="CV36" s="8">
        <f t="shared" si="40"/>
        <v>99144</v>
      </c>
      <c r="CW36" s="8">
        <f t="shared" si="40"/>
        <v>-108764</v>
      </c>
      <c r="CX36" s="8">
        <f t="shared" si="40"/>
        <v>-17872</v>
      </c>
      <c r="CY36" s="8">
        <f t="shared" si="40"/>
        <v>90489</v>
      </c>
      <c r="CZ36" s="8">
        <f t="shared" si="40"/>
        <v>-93885</v>
      </c>
      <c r="DA36" s="8">
        <f t="shared" si="40"/>
        <v>-1438</v>
      </c>
      <c r="DB36" s="8">
        <f t="shared" si="40"/>
        <v>355</v>
      </c>
      <c r="DC36" s="8">
        <f t="shared" si="40"/>
        <v>-4479</v>
      </c>
      <c r="DD36" s="8">
        <f t="shared" si="40"/>
        <v>-4801</v>
      </c>
      <c r="DE36" s="8">
        <f t="shared" si="40"/>
        <v>7210</v>
      </c>
      <c r="DF36" s="8">
        <f t="shared" si="40"/>
        <v>-1646</v>
      </c>
      <c r="DG36" s="8">
        <f t="shared" si="40"/>
        <v>-3726</v>
      </c>
      <c r="DH36" s="8">
        <f t="shared" si="40"/>
        <v>-2963</v>
      </c>
      <c r="DI36" s="8">
        <f t="shared" ref="DI36:DW36" si="41">DI113</f>
        <v>-2570</v>
      </c>
      <c r="DJ36" s="8">
        <f t="shared" si="41"/>
        <v>0</v>
      </c>
      <c r="DK36" s="8">
        <f t="shared" si="41"/>
        <v>0</v>
      </c>
      <c r="DL36" s="8">
        <f t="shared" si="41"/>
        <v>0</v>
      </c>
      <c r="DM36" s="8">
        <f t="shared" si="41"/>
        <v>-2570</v>
      </c>
      <c r="DN36" s="8">
        <f t="shared" si="41"/>
        <v>0</v>
      </c>
      <c r="DO36" s="8">
        <f t="shared" si="41"/>
        <v>0</v>
      </c>
      <c r="DP36" s="8">
        <f t="shared" si="41"/>
        <v>0</v>
      </c>
      <c r="DQ36" s="8">
        <f t="shared" si="41"/>
        <v>0</v>
      </c>
      <c r="DR36" s="8">
        <f t="shared" si="41"/>
        <v>0</v>
      </c>
      <c r="DS36" s="8">
        <f t="shared" si="41"/>
        <v>0</v>
      </c>
      <c r="DT36" s="8">
        <f t="shared" si="41"/>
        <v>0</v>
      </c>
      <c r="DU36" s="8">
        <f t="shared" si="41"/>
        <v>0</v>
      </c>
      <c r="DV36" s="8">
        <f t="shared" si="41"/>
        <v>0</v>
      </c>
      <c r="DW36" s="8">
        <f t="shared" si="41"/>
        <v>0</v>
      </c>
    </row>
    <row r="37" spans="1:127">
      <c r="A37" s="21"/>
      <c r="B37" s="21"/>
      <c r="DU37" s="2"/>
    </row>
    <row r="38" spans="1:127" s="8" customFormat="1">
      <c r="A38" s="21"/>
      <c r="B38" s="21"/>
      <c r="C38" s="8" t="s">
        <v>599</v>
      </c>
      <c r="E38" s="21" t="s">
        <v>1312</v>
      </c>
      <c r="I38" s="35"/>
      <c r="AZ38" s="8">
        <f t="shared" ref="AZ38:CE38" si="42">AZ30+AZ33</f>
        <v>-351954</v>
      </c>
      <c r="BA38" s="8">
        <f t="shared" si="42"/>
        <v>47434</v>
      </c>
      <c r="BB38" s="8">
        <f t="shared" si="42"/>
        <v>65071</v>
      </c>
      <c r="BC38" s="8">
        <f t="shared" si="42"/>
        <v>-118379</v>
      </c>
      <c r="BD38" s="8">
        <f t="shared" si="42"/>
        <v>139094</v>
      </c>
      <c r="BE38" s="8">
        <f t="shared" si="42"/>
        <v>133220</v>
      </c>
      <c r="BF38" s="8">
        <f t="shared" si="42"/>
        <v>-398760</v>
      </c>
      <c r="BG38" s="8">
        <f t="shared" si="42"/>
        <v>-128287</v>
      </c>
      <c r="BH38" s="8">
        <f t="shared" si="42"/>
        <v>-32281</v>
      </c>
      <c r="BI38" s="8">
        <f t="shared" si="42"/>
        <v>48745</v>
      </c>
      <c r="BJ38" s="8">
        <f t="shared" si="42"/>
        <v>-485283</v>
      </c>
      <c r="BK38" s="8">
        <f t="shared" si="42"/>
        <v>-109748</v>
      </c>
      <c r="BL38" s="8">
        <f t="shared" si="42"/>
        <v>132393</v>
      </c>
      <c r="BM38" s="8">
        <f t="shared" si="42"/>
        <v>102397</v>
      </c>
      <c r="BN38" s="8">
        <f t="shared" si="42"/>
        <v>178923</v>
      </c>
      <c r="BO38" s="8">
        <f t="shared" si="42"/>
        <v>303965</v>
      </c>
      <c r="BP38" s="8">
        <f t="shared" si="42"/>
        <v>-131179</v>
      </c>
      <c r="BQ38" s="8">
        <f t="shared" si="42"/>
        <v>97451</v>
      </c>
      <c r="BR38" s="8">
        <f t="shared" si="42"/>
        <v>16157</v>
      </c>
      <c r="BS38" s="8">
        <f t="shared" si="42"/>
        <v>271207</v>
      </c>
      <c r="BT38" s="8">
        <f t="shared" si="42"/>
        <v>253636</v>
      </c>
      <c r="BU38" s="8">
        <f t="shared" si="42"/>
        <v>25777</v>
      </c>
      <c r="BV38" s="8">
        <f t="shared" si="42"/>
        <v>49770</v>
      </c>
      <c r="BW38" s="8">
        <f t="shared" si="42"/>
        <v>-213903</v>
      </c>
      <c r="BX38" s="8">
        <f t="shared" si="42"/>
        <v>373729</v>
      </c>
      <c r="BY38" s="8">
        <f t="shared" si="42"/>
        <v>235373</v>
      </c>
      <c r="BZ38" s="8">
        <f t="shared" si="42"/>
        <v>-7920</v>
      </c>
      <c r="CA38" s="8">
        <f t="shared" si="42"/>
        <v>219854</v>
      </c>
      <c r="CB38" s="8">
        <f t="shared" si="42"/>
        <v>-149520</v>
      </c>
      <c r="CC38" s="8">
        <f t="shared" si="42"/>
        <v>134154</v>
      </c>
      <c r="CD38" s="8">
        <f t="shared" si="42"/>
        <v>196568</v>
      </c>
      <c r="CE38" s="8">
        <f t="shared" si="42"/>
        <v>21573</v>
      </c>
      <c r="CF38" s="8">
        <f t="shared" ref="CF38:DC38" si="43">CF30+CF33</f>
        <v>79052</v>
      </c>
      <c r="CG38" s="8">
        <f t="shared" si="43"/>
        <v>-271041</v>
      </c>
      <c r="CH38" s="8">
        <f t="shared" si="43"/>
        <v>175559</v>
      </c>
      <c r="CI38" s="8">
        <f t="shared" si="43"/>
        <v>5143</v>
      </c>
      <c r="CJ38" s="8">
        <f t="shared" si="43"/>
        <v>-167594</v>
      </c>
      <c r="CK38" s="8">
        <f t="shared" si="43"/>
        <v>13252</v>
      </c>
      <c r="CL38" s="8">
        <f t="shared" si="43"/>
        <v>-155807</v>
      </c>
      <c r="CM38" s="8">
        <f t="shared" si="43"/>
        <v>202670</v>
      </c>
      <c r="CN38" s="8">
        <f t="shared" si="43"/>
        <v>-107479</v>
      </c>
      <c r="CO38" s="8">
        <f t="shared" si="43"/>
        <v>-100959</v>
      </c>
      <c r="CP38" s="8">
        <f t="shared" si="43"/>
        <v>180820</v>
      </c>
      <c r="CQ38" s="8">
        <f t="shared" si="43"/>
        <v>-239947</v>
      </c>
      <c r="CR38" s="8">
        <f t="shared" si="43"/>
        <v>178759</v>
      </c>
      <c r="CS38" s="8">
        <f t="shared" si="43"/>
        <v>18673</v>
      </c>
      <c r="CT38" s="8">
        <f t="shared" si="43"/>
        <v>-142623</v>
      </c>
      <c r="CU38" s="8">
        <f t="shared" si="43"/>
        <v>-146159</v>
      </c>
      <c r="CV38" s="8">
        <f t="shared" si="43"/>
        <v>-56783</v>
      </c>
      <c r="CW38" s="8">
        <f t="shared" si="43"/>
        <v>-89107</v>
      </c>
      <c r="CX38" s="8">
        <f t="shared" si="43"/>
        <v>-434672</v>
      </c>
      <c r="CY38" s="8">
        <f t="shared" si="43"/>
        <v>27396</v>
      </c>
      <c r="CZ38" s="8">
        <f t="shared" si="43"/>
        <v>142022</v>
      </c>
      <c r="DA38" s="8">
        <f t="shared" si="43"/>
        <v>-55020</v>
      </c>
      <c r="DB38" s="8">
        <f t="shared" si="43"/>
        <v>-102804</v>
      </c>
      <c r="DC38" s="8">
        <f t="shared" si="43"/>
        <v>30323</v>
      </c>
      <c r="DD38" s="8">
        <f>DD30+DD33</f>
        <v>-150476</v>
      </c>
      <c r="DE38" s="8">
        <f>DE30+DE33</f>
        <v>260447</v>
      </c>
      <c r="DF38" s="8">
        <f>DF30+DF33</f>
        <v>-94206</v>
      </c>
      <c r="DG38" s="8">
        <f>DG30+DG33</f>
        <v>220105</v>
      </c>
      <c r="DH38" s="8">
        <f>DH30+DH33</f>
        <v>282321</v>
      </c>
      <c r="DI38" s="8">
        <f t="shared" ref="DI38:DW38" si="44">DI30+DI33</f>
        <v>-43268</v>
      </c>
      <c r="DJ38" s="8">
        <f t="shared" si="44"/>
        <v>218331</v>
      </c>
      <c r="DK38" s="8">
        <f t="shared" si="44"/>
        <v>-220773.18553509505</v>
      </c>
      <c r="DL38" s="8">
        <f t="shared" si="44"/>
        <v>59273.725609797169</v>
      </c>
      <c r="DM38" s="8">
        <f t="shared" si="44"/>
        <v>87941.540074702236</v>
      </c>
      <c r="DN38" s="8">
        <f t="shared" si="44"/>
        <v>-43557.692354201339</v>
      </c>
      <c r="DO38" s="8">
        <f t="shared" si="44"/>
        <v>174917.70324123173</v>
      </c>
      <c r="DP38" s="8">
        <f t="shared" si="44"/>
        <v>-43351.475290833536</v>
      </c>
      <c r="DQ38" s="8">
        <f t="shared" si="44"/>
        <v>183514.87265095732</v>
      </c>
      <c r="DR38" s="8">
        <f t="shared" si="44"/>
        <v>271523.40824715432</v>
      </c>
      <c r="DS38" s="8">
        <f t="shared" si="44"/>
        <v>-54598.434009097487</v>
      </c>
      <c r="DT38" s="8">
        <f t="shared" si="44"/>
        <v>182021.47652865067</v>
      </c>
      <c r="DU38" s="8">
        <f t="shared" si="44"/>
        <v>-58451.733728070802</v>
      </c>
      <c r="DV38" s="8">
        <f t="shared" si="44"/>
        <v>172650.15887758561</v>
      </c>
      <c r="DW38" s="8">
        <f t="shared" si="44"/>
        <v>241621.4676690679</v>
      </c>
    </row>
    <row r="39" spans="1:127" s="8" customFormat="1">
      <c r="A39" s="21"/>
      <c r="B39" s="21"/>
      <c r="C39" s="21"/>
      <c r="E39" s="21"/>
      <c r="I39" s="35"/>
    </row>
    <row r="40" spans="1:127" s="8" customFormat="1">
      <c r="A40" s="21"/>
      <c r="B40" s="21"/>
      <c r="C40" s="21" t="s">
        <v>646</v>
      </c>
      <c r="E40" s="21" t="s">
        <v>1313</v>
      </c>
      <c r="I40" s="35"/>
      <c r="AZ40" s="8">
        <f t="shared" ref="AZ40:CE40" si="45">AZ130</f>
        <v>769952</v>
      </c>
      <c r="BA40" s="8">
        <f t="shared" si="45"/>
        <v>890676</v>
      </c>
      <c r="BB40" s="8">
        <f t="shared" si="45"/>
        <v>693503</v>
      </c>
      <c r="BC40" s="8">
        <f t="shared" si="45"/>
        <v>579964</v>
      </c>
      <c r="BD40" s="8">
        <f t="shared" si="45"/>
        <v>840724</v>
      </c>
      <c r="BE40" s="8">
        <f t="shared" si="45"/>
        <v>840724</v>
      </c>
      <c r="BF40" s="8">
        <f t="shared" si="45"/>
        <v>391992</v>
      </c>
      <c r="BG40" s="8">
        <f t="shared" si="45"/>
        <v>246457</v>
      </c>
      <c r="BH40" s="8">
        <f t="shared" si="45"/>
        <v>243330</v>
      </c>
      <c r="BI40" s="8">
        <f t="shared" si="45"/>
        <v>343062</v>
      </c>
      <c r="BJ40" s="8">
        <f t="shared" si="45"/>
        <v>343062</v>
      </c>
      <c r="BK40" s="8">
        <f t="shared" si="45"/>
        <v>226966</v>
      </c>
      <c r="BL40" s="8">
        <f t="shared" si="45"/>
        <v>317507</v>
      </c>
      <c r="BM40" s="8">
        <f t="shared" si="45"/>
        <v>446631</v>
      </c>
      <c r="BN40" s="8">
        <f t="shared" si="45"/>
        <v>646905</v>
      </c>
      <c r="BO40" s="8">
        <f t="shared" si="45"/>
        <v>646905</v>
      </c>
      <c r="BP40" s="8">
        <f t="shared" si="45"/>
        <v>488665</v>
      </c>
      <c r="BQ40" s="8">
        <f t="shared" si="45"/>
        <v>526820</v>
      </c>
      <c r="BR40" s="8">
        <f t="shared" si="45"/>
        <v>529294</v>
      </c>
      <c r="BS40" s="8">
        <f t="shared" si="45"/>
        <v>601996</v>
      </c>
      <c r="BT40" s="8">
        <f t="shared" si="45"/>
        <v>601996</v>
      </c>
      <c r="BU40" s="8">
        <f t="shared" si="45"/>
        <v>539098</v>
      </c>
      <c r="BV40" s="8">
        <f t="shared" si="45"/>
        <v>582800</v>
      </c>
      <c r="BW40" s="8">
        <f t="shared" si="45"/>
        <v>358797</v>
      </c>
      <c r="BX40" s="8">
        <f t="shared" si="45"/>
        <v>760725</v>
      </c>
      <c r="BY40" s="8">
        <f t="shared" si="45"/>
        <v>760725</v>
      </c>
      <c r="BZ40" s="8">
        <f t="shared" si="45"/>
        <v>699372</v>
      </c>
      <c r="CA40" s="8">
        <f t="shared" si="45"/>
        <v>923025</v>
      </c>
      <c r="CB40" s="8">
        <f t="shared" si="45"/>
        <v>738626</v>
      </c>
      <c r="CC40" s="8">
        <f t="shared" si="45"/>
        <v>906579</v>
      </c>
      <c r="CD40" s="8">
        <f t="shared" si="45"/>
        <v>906579</v>
      </c>
      <c r="CE40" s="8">
        <f t="shared" si="45"/>
        <v>885469</v>
      </c>
      <c r="CF40" s="8">
        <f t="shared" ref="CF40:DH40" si="46">CF130</f>
        <v>977199</v>
      </c>
      <c r="CG40" s="8">
        <f t="shared" si="46"/>
        <v>691049</v>
      </c>
      <c r="CH40" s="8">
        <f t="shared" si="46"/>
        <v>893582</v>
      </c>
      <c r="CI40" s="8">
        <f t="shared" si="46"/>
        <v>893582</v>
      </c>
      <c r="CJ40" s="8">
        <f t="shared" si="46"/>
        <v>724216</v>
      </c>
      <c r="CK40" s="8">
        <f t="shared" si="46"/>
        <v>712594</v>
      </c>
      <c r="CL40" s="8">
        <f t="shared" si="46"/>
        <v>491826</v>
      </c>
      <c r="CM40" s="8">
        <f t="shared" si="46"/>
        <v>535436</v>
      </c>
      <c r="CN40" s="8">
        <f t="shared" si="46"/>
        <v>535436</v>
      </c>
      <c r="CO40" s="8">
        <f t="shared" si="46"/>
        <v>417620</v>
      </c>
      <c r="CP40" s="8">
        <f t="shared" si="46"/>
        <v>593894</v>
      </c>
      <c r="CQ40" s="8">
        <f t="shared" si="46"/>
        <v>354184</v>
      </c>
      <c r="CR40" s="8">
        <f t="shared" si="46"/>
        <v>546481</v>
      </c>
      <c r="CS40" s="8">
        <f t="shared" si="46"/>
        <v>546481</v>
      </c>
      <c r="CT40" s="8">
        <f t="shared" si="46"/>
        <v>393427</v>
      </c>
      <c r="CU40" s="8">
        <f t="shared" si="46"/>
        <v>247910</v>
      </c>
      <c r="CV40" s="8">
        <f t="shared" si="46"/>
        <v>273500</v>
      </c>
      <c r="CW40" s="8">
        <f t="shared" si="46"/>
        <v>349310</v>
      </c>
      <c r="CX40" s="8">
        <f t="shared" si="46"/>
        <v>349310</v>
      </c>
      <c r="CY40" s="8">
        <f t="shared" si="46"/>
        <v>370101</v>
      </c>
      <c r="CZ40" s="8">
        <f t="shared" si="46"/>
        <v>505574</v>
      </c>
      <c r="DA40" s="8">
        <f t="shared" si="46"/>
        <v>457536</v>
      </c>
      <c r="DB40" s="8">
        <f t="shared" si="46"/>
        <v>360309</v>
      </c>
      <c r="DC40" s="8">
        <f t="shared" si="46"/>
        <v>360309</v>
      </c>
      <c r="DD40" s="8">
        <f t="shared" si="46"/>
        <v>204309</v>
      </c>
      <c r="DE40" s="8">
        <f t="shared" si="46"/>
        <v>461187</v>
      </c>
      <c r="DF40" s="8">
        <f t="shared" si="46"/>
        <v>370643</v>
      </c>
      <c r="DG40" s="8">
        <f t="shared" si="46"/>
        <v>590680</v>
      </c>
      <c r="DH40" s="8">
        <f t="shared" si="46"/>
        <v>590680</v>
      </c>
      <c r="DI40" s="8">
        <f t="shared" ref="DI40:DW40" si="47">DI130</f>
        <v>527077</v>
      </c>
      <c r="DJ40" s="8">
        <f t="shared" si="47"/>
        <v>838303</v>
      </c>
      <c r="DK40" s="8">
        <f t="shared" si="47"/>
        <v>617529.81446490495</v>
      </c>
      <c r="DL40" s="8">
        <f t="shared" si="47"/>
        <v>676803.54007470212</v>
      </c>
      <c r="DM40" s="8">
        <f t="shared" si="47"/>
        <v>676803.54007470212</v>
      </c>
      <c r="DN40" s="8">
        <f t="shared" si="47"/>
        <v>633245.84772050078</v>
      </c>
      <c r="DO40" s="8">
        <f t="shared" si="47"/>
        <v>808163.55096173252</v>
      </c>
      <c r="DP40" s="8">
        <f t="shared" si="47"/>
        <v>764812.07567089901</v>
      </c>
      <c r="DQ40" s="8">
        <f t="shared" si="47"/>
        <v>948326.94832185633</v>
      </c>
      <c r="DR40" s="8">
        <f t="shared" si="47"/>
        <v>948326.94832185633</v>
      </c>
      <c r="DS40" s="8">
        <f t="shared" si="47"/>
        <v>893728.51431275881</v>
      </c>
      <c r="DT40" s="8">
        <f t="shared" si="47"/>
        <v>1075749.9908414094</v>
      </c>
      <c r="DU40" s="8">
        <f t="shared" si="47"/>
        <v>1017298.2571133387</v>
      </c>
      <c r="DV40" s="8">
        <f t="shared" si="47"/>
        <v>1189948.4159909242</v>
      </c>
      <c r="DW40" s="8">
        <f t="shared" si="47"/>
        <v>1189948.4159909242</v>
      </c>
    </row>
    <row r="41" spans="1:127" s="8" customFormat="1" ht="12" customHeight="1">
      <c r="A41" s="21"/>
      <c r="B41" s="21"/>
      <c r="C41" s="21"/>
      <c r="D41" s="21"/>
      <c r="E41" s="21"/>
      <c r="I41" s="35"/>
      <c r="BZ41" s="35"/>
    </row>
    <row r="42" spans="1:127" s="8" customFormat="1" ht="12" customHeight="1">
      <c r="A42" s="21"/>
      <c r="B42" s="21"/>
      <c r="C42" s="21"/>
      <c r="D42" s="21"/>
      <c r="E42" s="21"/>
      <c r="I42" s="35"/>
      <c r="BZ42" s="35"/>
    </row>
    <row r="43" spans="1:127" s="8" customFormat="1" ht="12" customHeight="1">
      <c r="A43" s="21"/>
      <c r="B43" s="21"/>
      <c r="C43" s="21"/>
      <c r="D43" s="21"/>
      <c r="E43" s="21"/>
      <c r="I43" s="35"/>
      <c r="BZ43" s="35"/>
    </row>
    <row r="44" spans="1:127" s="8" customFormat="1" ht="12" customHeight="1">
      <c r="A44" s="21"/>
      <c r="B44" s="21"/>
      <c r="C44" s="21"/>
      <c r="D44" s="21"/>
      <c r="E44" s="21"/>
      <c r="I44" s="35"/>
      <c r="BZ44" s="35"/>
    </row>
    <row r="45" spans="1:127" s="8" customFormat="1">
      <c r="B45" s="21" t="s">
        <v>77</v>
      </c>
      <c r="D45" s="21" t="s">
        <v>803</v>
      </c>
      <c r="E45" s="21"/>
      <c r="I45" s="35"/>
      <c r="AZ45" s="8">
        <v>747564</v>
      </c>
      <c r="BA45" s="8">
        <v>207860</v>
      </c>
      <c r="BB45" s="8">
        <v>177416</v>
      </c>
      <c r="BC45" s="8">
        <v>131123</v>
      </c>
      <c r="BD45" s="8">
        <v>94082</v>
      </c>
      <c r="BE45" s="8">
        <f>+BD45+BC45+BB45+BA45</f>
        <v>610481</v>
      </c>
      <c r="BF45" s="8">
        <v>163512</v>
      </c>
      <c r="BG45" s="8">
        <v>146308</v>
      </c>
      <c r="BH45" s="8">
        <v>93872</v>
      </c>
      <c r="BI45" s="8">
        <v>53586</v>
      </c>
      <c r="BJ45" s="8">
        <f>+BI45+BH45+BG45+BF45</f>
        <v>457278</v>
      </c>
      <c r="BK45" s="8">
        <v>122810</v>
      </c>
      <c r="BL45" s="8">
        <v>123700</v>
      </c>
      <c r="BM45" s="8">
        <v>129987</v>
      </c>
      <c r="BN45" s="8">
        <v>114705</v>
      </c>
      <c r="BO45" s="8">
        <f>+BN45+BM45+BL45+BK45</f>
        <v>491202</v>
      </c>
      <c r="BP45" s="8">
        <v>173509</v>
      </c>
      <c r="BQ45" s="8">
        <v>173150</v>
      </c>
      <c r="BR45" s="8">
        <v>91046</v>
      </c>
      <c r="BS45" s="8">
        <v>34168</v>
      </c>
      <c r="BT45" s="8">
        <f>+BS45+BR45+BQ45+BP45</f>
        <v>471873</v>
      </c>
      <c r="BU45" s="8">
        <v>148042</v>
      </c>
      <c r="BV45" s="8">
        <v>138008</v>
      </c>
      <c r="BW45" s="8">
        <v>135016</v>
      </c>
      <c r="BX45" s="8">
        <v>76042</v>
      </c>
      <c r="BY45" s="8">
        <f>+BX45+BW45+BV45+BU45</f>
        <v>497108</v>
      </c>
      <c r="BZ45" s="8">
        <v>142585</v>
      </c>
      <c r="CA45" s="8">
        <v>168241</v>
      </c>
      <c r="CB45" s="8">
        <v>134816</v>
      </c>
      <c r="CC45" s="8">
        <v>46351</v>
      </c>
      <c r="CD45" s="8">
        <f>+CC45+CB45+CA45+BZ45</f>
        <v>491993</v>
      </c>
      <c r="CE45" s="8">
        <v>158689</v>
      </c>
      <c r="CF45" s="8">
        <v>139787</v>
      </c>
      <c r="CG45" s="8">
        <v>95215</v>
      </c>
      <c r="CH45" s="8">
        <v>67261</v>
      </c>
      <c r="CI45" s="8">
        <f>+CH45+CG45+CF45+CE45</f>
        <v>460952</v>
      </c>
      <c r="CJ45" s="8">
        <v>161932</v>
      </c>
      <c r="CK45" s="8">
        <v>118958</v>
      </c>
      <c r="CL45" s="8">
        <v>128948</v>
      </c>
      <c r="CM45" s="8">
        <v>75482</v>
      </c>
      <c r="CN45" s="8">
        <v>485320</v>
      </c>
      <c r="CO45" s="8">
        <v>156634</v>
      </c>
      <c r="CP45" s="8">
        <v>140519</v>
      </c>
      <c r="CQ45" s="8">
        <v>128090</v>
      </c>
      <c r="CR45" s="8">
        <v>30710</v>
      </c>
      <c r="CS45" s="8">
        <v>455953</v>
      </c>
      <c r="CT45" s="8">
        <v>135394</v>
      </c>
      <c r="CU45" s="8">
        <v>123085</v>
      </c>
      <c r="CV45" s="8">
        <v>122896</v>
      </c>
      <c r="CW45" s="8">
        <v>16659</v>
      </c>
      <c r="CX45" s="8">
        <v>398034</v>
      </c>
      <c r="CY45" s="8">
        <v>169609</v>
      </c>
      <c r="CZ45" s="8">
        <v>148555</v>
      </c>
      <c r="DA45" s="8">
        <v>188631</v>
      </c>
      <c r="DB45" s="8">
        <v>54447</v>
      </c>
      <c r="DC45" s="8">
        <f>+DB45+DA45+CZ45+CY45</f>
        <v>561242</v>
      </c>
      <c r="DD45" s="8">
        <v>206636</v>
      </c>
      <c r="DE45" s="8">
        <v>199173</v>
      </c>
      <c r="DF45" s="8">
        <v>185581</v>
      </c>
      <c r="DG45" s="8">
        <v>59221</v>
      </c>
      <c r="DH45" s="8">
        <f>+DG45+DF45+DE45+DD45</f>
        <v>650611</v>
      </c>
      <c r="DI45" s="8">
        <v>190542</v>
      </c>
      <c r="DJ45" s="8">
        <f>+PL!DJ239</f>
        <v>183972</v>
      </c>
      <c r="DK45" s="8">
        <f>+PL!DK239</f>
        <v>194376.67281527544</v>
      </c>
      <c r="DL45" s="8">
        <f>+PL!DL239</f>
        <v>104788.34608666149</v>
      </c>
      <c r="DM45" s="8">
        <f>+DL45+DK45+DJ45+DI45</f>
        <v>673679.01890193694</v>
      </c>
      <c r="DN45" s="8">
        <f>+PL!DN239</f>
        <v>205260.6038418776</v>
      </c>
      <c r="DO45" s="8">
        <f>+PL!DO239</f>
        <v>198510.99370902876</v>
      </c>
      <c r="DP45" s="8">
        <f>+PL!DP239</f>
        <v>188203.97111113695</v>
      </c>
      <c r="DQ45" s="8">
        <f>+PL!DQ239</f>
        <v>100682.45923958963</v>
      </c>
      <c r="DR45" s="8">
        <f>+DQ45+DP45+DO45+DN45</f>
        <v>692658.02790163294</v>
      </c>
      <c r="DS45" s="8">
        <f>+PL!DS239</f>
        <v>214126.18836445833</v>
      </c>
      <c r="DT45" s="8">
        <f>+PL!DT239</f>
        <v>207412.86534341052</v>
      </c>
      <c r="DU45" s="8">
        <f>+PL!DU239</f>
        <v>191606.29542597715</v>
      </c>
      <c r="DV45" s="8">
        <f>+PL!DV239</f>
        <v>99217.115824307373</v>
      </c>
      <c r="DW45" s="8">
        <f>+DV45+DU45+DT45+DS45</f>
        <v>712362.46495815343</v>
      </c>
    </row>
    <row r="46" spans="1:127" s="8" customFormat="1">
      <c r="B46" s="21" t="s">
        <v>27</v>
      </c>
      <c r="D46" s="21"/>
      <c r="E46" s="21"/>
      <c r="I46" s="35"/>
    </row>
    <row r="47" spans="1:127" s="8" customFormat="1">
      <c r="B47" s="21" t="s">
        <v>28</v>
      </c>
      <c r="D47" s="21"/>
      <c r="E47" s="21"/>
      <c r="I47" s="35"/>
    </row>
    <row r="48" spans="1:127" s="8" customFormat="1">
      <c r="B48" s="21" t="s">
        <v>29</v>
      </c>
      <c r="D48" s="21"/>
      <c r="E48" s="21"/>
      <c r="I48" s="35"/>
    </row>
    <row r="49" spans="2:127" s="8" customFormat="1">
      <c r="B49" s="21" t="s">
        <v>582</v>
      </c>
      <c r="D49" s="21"/>
      <c r="E49" s="21"/>
      <c r="I49" s="35"/>
    </row>
    <row r="50" spans="2:127" s="8" customFormat="1">
      <c r="B50" s="21" t="s">
        <v>583</v>
      </c>
      <c r="D50" s="21"/>
      <c r="E50" s="21"/>
      <c r="I50" s="35"/>
    </row>
    <row r="51" spans="2:127" s="8" customFormat="1">
      <c r="B51" s="21"/>
      <c r="D51" s="21"/>
      <c r="E51" s="21"/>
      <c r="I51" s="35"/>
    </row>
    <row r="52" spans="2:127" s="8" customFormat="1">
      <c r="B52" s="21" t="s">
        <v>416</v>
      </c>
      <c r="D52" s="21" t="s">
        <v>417</v>
      </c>
      <c r="E52" s="21"/>
      <c r="I52" s="35"/>
      <c r="AZ52" s="8">
        <v>735423</v>
      </c>
      <c r="BA52" s="8">
        <v>165484</v>
      </c>
      <c r="BB52" s="8">
        <v>174046</v>
      </c>
      <c r="BC52" s="8">
        <v>193190</v>
      </c>
      <c r="BD52" s="8">
        <v>205417</v>
      </c>
      <c r="BE52" s="8">
        <f>+BD52+BC52+BB52+BA52</f>
        <v>738137</v>
      </c>
      <c r="BF52" s="35">
        <v>169288</v>
      </c>
      <c r="BG52" s="35">
        <v>178397</v>
      </c>
      <c r="BH52" s="35">
        <v>189677</v>
      </c>
      <c r="BI52" s="35">
        <v>207976</v>
      </c>
      <c r="BJ52" s="8">
        <f>+BI52+BH52+BG52+BF52</f>
        <v>745338</v>
      </c>
      <c r="BK52" s="35">
        <v>177071</v>
      </c>
      <c r="BL52" s="35">
        <v>187267</v>
      </c>
      <c r="BM52" s="35">
        <v>193634</v>
      </c>
      <c r="BN52" s="35">
        <v>218453</v>
      </c>
      <c r="BO52" s="8">
        <f>+BN52+BM52+BL52+BK52</f>
        <v>776425</v>
      </c>
      <c r="BP52" s="35">
        <v>168480</v>
      </c>
      <c r="BQ52" s="35">
        <v>179907</v>
      </c>
      <c r="BR52" s="35">
        <v>233913</v>
      </c>
      <c r="BS52" s="35">
        <v>221859</v>
      </c>
      <c r="BT52" s="8">
        <f>+BS52+BR52+BQ52+BP52</f>
        <v>804159</v>
      </c>
      <c r="BU52" s="35">
        <v>169005</v>
      </c>
      <c r="BV52" s="35">
        <v>168804</v>
      </c>
      <c r="BW52" s="35">
        <v>173720</v>
      </c>
      <c r="BX52" s="35">
        <v>189617</v>
      </c>
      <c r="BY52" s="8">
        <f>+BX52+BW52+BV52+BU52</f>
        <v>701146</v>
      </c>
      <c r="BZ52" s="35">
        <v>158050</v>
      </c>
      <c r="CA52" s="35">
        <v>163917</v>
      </c>
      <c r="CB52" s="35">
        <v>174145</v>
      </c>
      <c r="CC52" s="35">
        <v>196951</v>
      </c>
      <c r="CD52" s="8">
        <f>+CC52+CB52+CA52+BZ52</f>
        <v>693063</v>
      </c>
      <c r="CE52" s="35">
        <v>155787</v>
      </c>
      <c r="CF52" s="35">
        <v>162597</v>
      </c>
      <c r="CG52" s="35">
        <v>170206</v>
      </c>
      <c r="CH52" s="35">
        <v>196193</v>
      </c>
      <c r="CI52" s="8">
        <f>+CH52+CG52+CF52+CE52</f>
        <v>684783</v>
      </c>
      <c r="CJ52" s="35">
        <v>157472</v>
      </c>
      <c r="CK52" s="35">
        <v>166744</v>
      </c>
      <c r="CL52" s="35">
        <v>176277</v>
      </c>
      <c r="CM52" s="35">
        <v>199713</v>
      </c>
      <c r="CN52" s="35">
        <v>700206</v>
      </c>
      <c r="CO52" s="35">
        <v>166640</v>
      </c>
      <c r="CP52" s="35">
        <v>172457</v>
      </c>
      <c r="CQ52" s="35">
        <v>182694</v>
      </c>
      <c r="CR52" s="35">
        <v>196903</v>
      </c>
      <c r="CS52" s="35">
        <v>718694</v>
      </c>
      <c r="CT52" s="35">
        <v>167183</v>
      </c>
      <c r="CU52" s="35">
        <v>156248</v>
      </c>
      <c r="CV52" s="35">
        <v>163471</v>
      </c>
      <c r="CW52" s="35">
        <v>172885</v>
      </c>
      <c r="CX52" s="35">
        <v>659787</v>
      </c>
      <c r="CY52" s="35">
        <v>145572</v>
      </c>
      <c r="CZ52" s="35">
        <v>151535</v>
      </c>
      <c r="DA52" s="35">
        <v>159988</v>
      </c>
      <c r="DB52" s="35">
        <v>168839</v>
      </c>
      <c r="DC52" s="8">
        <f>+DB52+DA52+CZ52+CY52</f>
        <v>625934</v>
      </c>
      <c r="DD52" s="35">
        <v>109715</v>
      </c>
      <c r="DE52" s="35">
        <v>110823</v>
      </c>
      <c r="DF52" s="35">
        <v>113880</v>
      </c>
      <c r="DG52" s="35">
        <v>117923</v>
      </c>
      <c r="DH52" s="8">
        <f>+DG52+DF52+DE52+DD52</f>
        <v>452341</v>
      </c>
      <c r="DI52" s="35">
        <v>119029</v>
      </c>
      <c r="DJ52" s="8">
        <f>+'capex &amp; depre'!DJ84</f>
        <v>121000</v>
      </c>
      <c r="DK52" s="8">
        <f>+'capex &amp; depre'!DK84</f>
        <v>123931.70833333333</v>
      </c>
      <c r="DL52" s="8">
        <f>+'capex &amp; depre'!DL84</f>
        <v>124559.55381944444</v>
      </c>
      <c r="DM52" s="8">
        <f>+DL52+DK52+DJ52+DI52</f>
        <v>488520.26215277775</v>
      </c>
      <c r="DN52" s="35">
        <f>+'capex &amp; depre'!DN84</f>
        <v>114890.40574363426</v>
      </c>
      <c r="DO52" s="8">
        <f>+'capex &amp; depre'!DO84</f>
        <v>115269.97217098282</v>
      </c>
      <c r="DP52" s="8">
        <f>+'capex &amp; depre'!DP84</f>
        <v>115633.7233305252</v>
      </c>
      <c r="DQ52" s="8">
        <f>+'capex &amp; depre'!DQ84</f>
        <v>115982.31819175331</v>
      </c>
      <c r="DR52" s="8">
        <f>+DQ52+DP52+DO52+DN52</f>
        <v>461776.41943689558</v>
      </c>
      <c r="DS52" s="35">
        <f>+'capex &amp; depre'!DS84</f>
        <v>116670.55493376359</v>
      </c>
      <c r="DT52" s="8">
        <f>+'capex &amp; depre'!DT84</f>
        <v>117184.28181152344</v>
      </c>
      <c r="DU52" s="8">
        <f>+'capex &amp; depre'!DU84</f>
        <v>117676.60340270998</v>
      </c>
      <c r="DV52" s="8">
        <f>+'capex &amp; depre'!DV84</f>
        <v>118148.41159426373</v>
      </c>
      <c r="DW52" s="8">
        <f>+DV52+DU52+DT52+DS52</f>
        <v>469679.85174226074</v>
      </c>
    </row>
    <row r="53" spans="2:127" s="8" customFormat="1">
      <c r="B53" s="21" t="s">
        <v>584</v>
      </c>
      <c r="D53" s="21" t="s">
        <v>418</v>
      </c>
      <c r="E53" s="21"/>
      <c r="I53" s="35"/>
      <c r="AZ53" s="8">
        <v>45673</v>
      </c>
      <c r="BA53" s="8">
        <v>1868</v>
      </c>
      <c r="BB53" s="8">
        <v>5732</v>
      </c>
      <c r="BC53" s="8">
        <v>9500</v>
      </c>
      <c r="BD53" s="8">
        <v>18900</v>
      </c>
      <c r="BE53" s="8">
        <f>+BD53+BC53+BB53+BA53</f>
        <v>36000</v>
      </c>
      <c r="BF53" s="35">
        <v>2984</v>
      </c>
      <c r="BG53" s="35">
        <v>11216</v>
      </c>
      <c r="BH53" s="35">
        <v>14405</v>
      </c>
      <c r="BI53" s="35">
        <v>27103</v>
      </c>
      <c r="BJ53" s="8">
        <f>+BI53+BH53+BG53+BF53</f>
        <v>55708</v>
      </c>
      <c r="BK53" s="35">
        <v>5661</v>
      </c>
      <c r="BL53" s="35">
        <v>8108</v>
      </c>
      <c r="BM53" s="35">
        <v>10180</v>
      </c>
      <c r="BN53" s="35">
        <v>30410</v>
      </c>
      <c r="BO53" s="8">
        <f>+BN53+BM53+BL53+BK53</f>
        <v>54359</v>
      </c>
      <c r="BP53" s="35">
        <v>4718</v>
      </c>
      <c r="BQ53" s="35">
        <v>8128</v>
      </c>
      <c r="BR53" s="35">
        <v>11821</v>
      </c>
      <c r="BS53" s="35">
        <v>18637</v>
      </c>
      <c r="BT53" s="8">
        <f>+BS53+BR53+BQ53+BP53</f>
        <v>43304</v>
      </c>
      <c r="BU53" s="35">
        <v>5620</v>
      </c>
      <c r="BV53" s="35">
        <v>7353</v>
      </c>
      <c r="BW53" s="35">
        <v>7413</v>
      </c>
      <c r="BX53" s="35">
        <v>12349</v>
      </c>
      <c r="BY53" s="8">
        <f>+BX53+BW53+BV53+BU53</f>
        <v>32735</v>
      </c>
      <c r="BZ53" s="35">
        <v>2971</v>
      </c>
      <c r="CA53" s="35">
        <v>4260</v>
      </c>
      <c r="CB53" s="35">
        <v>6441</v>
      </c>
      <c r="CC53" s="35">
        <v>14264</v>
      </c>
      <c r="CD53" s="8">
        <f>+CC53+CB53+CA53+BZ53</f>
        <v>27936</v>
      </c>
      <c r="CE53" s="35">
        <v>3609</v>
      </c>
      <c r="CF53" s="35">
        <v>3564</v>
      </c>
      <c r="CG53" s="35">
        <v>5287</v>
      </c>
      <c r="CH53" s="35">
        <v>11595</v>
      </c>
      <c r="CI53" s="8">
        <f>+CH53+CG53+CF53+CE53</f>
        <v>24055</v>
      </c>
      <c r="CJ53" s="35">
        <v>4969</v>
      </c>
      <c r="CK53" s="35">
        <v>6324</v>
      </c>
      <c r="CL53" s="35">
        <v>7473</v>
      </c>
      <c r="CM53" s="35">
        <v>13112</v>
      </c>
      <c r="CN53" s="35">
        <v>31878</v>
      </c>
      <c r="CO53" s="35">
        <v>6276</v>
      </c>
      <c r="CP53" s="35">
        <v>7929</v>
      </c>
      <c r="CQ53" s="35">
        <v>8772</v>
      </c>
      <c r="CR53" s="35">
        <v>11326</v>
      </c>
      <c r="CS53" s="35">
        <v>34303</v>
      </c>
      <c r="CT53" s="35">
        <v>9849</v>
      </c>
      <c r="CU53" s="35">
        <v>10916</v>
      </c>
      <c r="CV53" s="35">
        <v>9074</v>
      </c>
      <c r="CW53" s="35">
        <v>10234</v>
      </c>
      <c r="CX53" s="35">
        <v>40073</v>
      </c>
      <c r="CY53" s="35">
        <v>6379</v>
      </c>
      <c r="CZ53" s="35">
        <v>5306</v>
      </c>
      <c r="DA53" s="35">
        <v>5870</v>
      </c>
      <c r="DB53" s="35">
        <v>18980</v>
      </c>
      <c r="DC53" s="8">
        <f>+DB53+DA53+CZ53+CY53</f>
        <v>36535</v>
      </c>
      <c r="DD53" s="35">
        <v>3963</v>
      </c>
      <c r="DE53" s="35">
        <v>10822</v>
      </c>
      <c r="DF53" s="35">
        <v>9789</v>
      </c>
      <c r="DG53" s="35">
        <v>29586</v>
      </c>
      <c r="DH53" s="8">
        <f>+DG53+DF53+DE53+DD53</f>
        <v>54160</v>
      </c>
      <c r="DI53" s="35">
        <v>7609</v>
      </c>
      <c r="DJ53" s="8">
        <f>+'mobile model'!DJ311</f>
        <v>16000</v>
      </c>
      <c r="DK53" s="8">
        <f>+'mobile model'!DK311</f>
        <v>10000</v>
      </c>
      <c r="DL53" s="8">
        <f>+'mobile model'!DL311</f>
        <v>30000</v>
      </c>
      <c r="DM53" s="8">
        <f>+DL53+DK53+DJ53+DI53</f>
        <v>63609</v>
      </c>
      <c r="DN53" s="35">
        <f>+'mobile model'!DN311</f>
        <v>10000</v>
      </c>
      <c r="DO53" s="8">
        <f>+'mobile model'!DO311</f>
        <v>10000</v>
      </c>
      <c r="DP53" s="8">
        <f>+'mobile model'!DP311</f>
        <v>10000</v>
      </c>
      <c r="DQ53" s="8">
        <f>+'mobile model'!DQ311</f>
        <v>30000</v>
      </c>
      <c r="DR53" s="8">
        <f>+DQ53+DP53+DO53+DN53</f>
        <v>60000</v>
      </c>
      <c r="DS53" s="35">
        <f>+'mobile model'!DS311</f>
        <v>10000</v>
      </c>
      <c r="DT53" s="8">
        <f>+'mobile model'!DT311</f>
        <v>10000</v>
      </c>
      <c r="DU53" s="8">
        <f>+'mobile model'!DU311</f>
        <v>10000</v>
      </c>
      <c r="DV53" s="8">
        <f>+'mobile model'!DV311</f>
        <v>30000</v>
      </c>
      <c r="DW53" s="8">
        <f>+DV53+DU53+DT53+DS53</f>
        <v>60000</v>
      </c>
    </row>
    <row r="54" spans="2:127" s="8" customFormat="1">
      <c r="B54" s="21" t="s">
        <v>585</v>
      </c>
      <c r="C54" s="21"/>
      <c r="D54" s="21"/>
      <c r="E54" s="21"/>
      <c r="I54" s="35"/>
      <c r="BE54" s="35"/>
      <c r="BJ54" s="35"/>
      <c r="BO54" s="35"/>
      <c r="BT54" s="35"/>
      <c r="BY54" s="35"/>
      <c r="CD54" s="35"/>
      <c r="CI54" s="35"/>
      <c r="DN54" s="35"/>
      <c r="DS54" s="35"/>
    </row>
    <row r="55" spans="2:127" s="8" customFormat="1">
      <c r="B55" s="21" t="s">
        <v>586</v>
      </c>
      <c r="C55" s="21"/>
      <c r="D55" s="21"/>
      <c r="E55" s="21"/>
      <c r="I55" s="35"/>
      <c r="BE55" s="35"/>
      <c r="BJ55" s="35"/>
      <c r="BO55" s="35"/>
      <c r="BT55" s="35"/>
      <c r="BY55" s="35"/>
      <c r="CD55" s="35"/>
      <c r="CI55" s="35"/>
      <c r="DN55" s="35"/>
      <c r="DS55" s="35"/>
    </row>
    <row r="56" spans="2:127" s="8" customFormat="1">
      <c r="B56" s="21" t="s">
        <v>587</v>
      </c>
      <c r="C56" s="21"/>
      <c r="D56" s="21"/>
      <c r="E56" s="21"/>
      <c r="I56" s="35"/>
      <c r="BE56" s="35"/>
      <c r="BJ56" s="35"/>
      <c r="BO56" s="35"/>
      <c r="BT56" s="35"/>
      <c r="BY56" s="35"/>
      <c r="CD56" s="35"/>
      <c r="CI56" s="35"/>
      <c r="DN56" s="35"/>
      <c r="DS56" s="35"/>
    </row>
    <row r="57" spans="2:127" s="8" customFormat="1">
      <c r="B57" s="21" t="s">
        <v>588</v>
      </c>
      <c r="C57" s="21"/>
      <c r="D57" s="21"/>
      <c r="E57" s="21"/>
      <c r="I57" s="35"/>
      <c r="BE57" s="35"/>
      <c r="BJ57" s="35"/>
      <c r="BO57" s="35"/>
      <c r="BT57" s="35"/>
      <c r="BY57" s="35"/>
      <c r="CD57" s="35"/>
      <c r="CI57" s="35"/>
      <c r="DN57" s="35"/>
      <c r="DS57" s="35"/>
    </row>
    <row r="58" spans="2:127" s="8" customFormat="1">
      <c r="B58" s="21"/>
      <c r="C58" s="21"/>
      <c r="D58" s="21"/>
      <c r="E58" s="21"/>
      <c r="I58" s="35"/>
      <c r="BE58" s="35"/>
      <c r="BJ58" s="35"/>
      <c r="BO58" s="35"/>
      <c r="BT58" s="35"/>
      <c r="BY58" s="35"/>
      <c r="CD58" s="35"/>
      <c r="CI58" s="35"/>
      <c r="DN58" s="35"/>
      <c r="DS58" s="35"/>
    </row>
    <row r="59" spans="2:127" s="8" customFormat="1">
      <c r="B59" s="21" t="s">
        <v>392</v>
      </c>
      <c r="C59" s="21"/>
      <c r="D59" s="21" t="s">
        <v>278</v>
      </c>
      <c r="E59" s="21"/>
      <c r="I59" s="35"/>
      <c r="AZ59" s="8">
        <v>4090</v>
      </c>
      <c r="BA59" s="8">
        <v>16150</v>
      </c>
      <c r="BB59" s="8">
        <v>11506</v>
      </c>
      <c r="BC59" s="8">
        <v>-313317</v>
      </c>
      <c r="BD59" s="8">
        <v>307006</v>
      </c>
      <c r="BE59" s="8">
        <f>+BD59+BC59+BB59+BA59</f>
        <v>21345</v>
      </c>
      <c r="BF59" s="35">
        <v>-2391</v>
      </c>
      <c r="BG59" s="35">
        <v>-201553</v>
      </c>
      <c r="BH59" s="35">
        <v>-76791</v>
      </c>
      <c r="BI59" s="35">
        <v>18703</v>
      </c>
      <c r="BJ59" s="8">
        <f>+BI59+BH59+BG59+BF59</f>
        <v>-262032</v>
      </c>
      <c r="BK59" s="35">
        <v>9941</v>
      </c>
      <c r="BL59" s="35">
        <v>70374</v>
      </c>
      <c r="BM59" s="35">
        <v>-74466</v>
      </c>
      <c r="BN59" s="35">
        <v>122654</v>
      </c>
      <c r="BO59" s="8">
        <f>+BN59+BM59+BL59+BK59</f>
        <v>128503</v>
      </c>
      <c r="BP59" s="35">
        <v>-37828</v>
      </c>
      <c r="BQ59" s="35">
        <v>-40635</v>
      </c>
      <c r="BR59" s="35">
        <v>-274287</v>
      </c>
      <c r="BS59" s="35">
        <v>166129</v>
      </c>
      <c r="BT59" s="8">
        <f>+BS59+BR59+BQ59+BP59</f>
        <v>-186621</v>
      </c>
      <c r="BU59" s="35">
        <v>18125</v>
      </c>
      <c r="BV59" s="35">
        <v>51587</v>
      </c>
      <c r="BW59" s="35">
        <v>-216084</v>
      </c>
      <c r="BX59" s="35">
        <v>159176</v>
      </c>
      <c r="BY59" s="8">
        <f>+BX59+BW59+BV59+BU59</f>
        <v>12804</v>
      </c>
      <c r="BZ59" s="35">
        <v>52004</v>
      </c>
      <c r="CA59" s="35">
        <v>46513</v>
      </c>
      <c r="CB59" s="35">
        <v>-192056</v>
      </c>
      <c r="CC59" s="35">
        <v>175768</v>
      </c>
      <c r="CD59" s="8">
        <f>+CC59+CB59+CA59+BZ59</f>
        <v>82229</v>
      </c>
      <c r="CE59" s="35">
        <v>41470</v>
      </c>
      <c r="CF59" s="35">
        <v>12992</v>
      </c>
      <c r="CG59" s="35">
        <v>-214748</v>
      </c>
      <c r="CH59" s="35">
        <v>-51061</v>
      </c>
      <c r="CI59" s="8">
        <f>+CH59+CG59+CF59+CE59</f>
        <v>-211347</v>
      </c>
      <c r="CJ59" s="35">
        <v>47711</v>
      </c>
      <c r="CK59" s="35">
        <v>-176871</v>
      </c>
      <c r="CL59" s="35">
        <v>-122789</v>
      </c>
      <c r="CM59" s="35">
        <v>29393</v>
      </c>
      <c r="CN59" s="35">
        <v>-222556</v>
      </c>
      <c r="CO59" s="35">
        <v>-4326</v>
      </c>
      <c r="CP59" s="35">
        <v>-12661</v>
      </c>
      <c r="CQ59" s="35">
        <v>-118592</v>
      </c>
      <c r="CR59" s="35">
        <v>-98151</v>
      </c>
      <c r="CS59" s="35">
        <v>-233730</v>
      </c>
      <c r="CT59" s="35">
        <v>70268</v>
      </c>
      <c r="CU59" s="35">
        <v>-65351</v>
      </c>
      <c r="CV59" s="35">
        <v>-102579</v>
      </c>
      <c r="CW59" s="35">
        <v>-64324</v>
      </c>
      <c r="CX59" s="35">
        <v>-161986</v>
      </c>
      <c r="CY59" s="35">
        <v>72285</v>
      </c>
      <c r="CZ59" s="35">
        <v>-77226</v>
      </c>
      <c r="DA59" s="35">
        <v>-53199</v>
      </c>
      <c r="DB59" s="35">
        <v>-54238</v>
      </c>
      <c r="DC59" s="8">
        <f>+DB59+DA59+CZ59+CY59</f>
        <v>-112378</v>
      </c>
      <c r="DD59" s="35">
        <v>112929</v>
      </c>
      <c r="DE59" s="35">
        <v>-44811</v>
      </c>
      <c r="DF59" s="35">
        <v>-22139</v>
      </c>
      <c r="DG59" s="35">
        <v>27325</v>
      </c>
      <c r="DH59" s="8">
        <f>+DG59+DF59+DE59+DD59</f>
        <v>73304</v>
      </c>
      <c r="DI59" s="35">
        <v>120947</v>
      </c>
      <c r="DJ59" s="8">
        <f>-(BS!DJ103-BS!DI103)</f>
        <v>-3190</v>
      </c>
      <c r="DK59" s="8">
        <f>-(BS!DK103-BS!DJ103)</f>
        <v>-80282.514261915348</v>
      </c>
      <c r="DL59" s="8">
        <f>-(BS!DL103-BS!DK103)</f>
        <v>14250.191217983142</v>
      </c>
      <c r="DM59" s="8">
        <f>+DL59+DK59+DJ59+DI59</f>
        <v>51724.676956067793</v>
      </c>
      <c r="DN59" s="8">
        <f>-(BS!DN103-BS!DM103)</f>
        <v>45573.671879899688</v>
      </c>
      <c r="DO59" s="8">
        <f>-(BS!DO103-BS!DN103)</f>
        <v>-29264.997532571666</v>
      </c>
      <c r="DP59" s="8">
        <f>-(BS!DP103-BS!DO103)</f>
        <v>-48100.198562800651</v>
      </c>
      <c r="DQ59" s="8">
        <f>-(BS!DQ103-BS!DP103)</f>
        <v>6130.8371232885402</v>
      </c>
      <c r="DR59" s="8">
        <f>+DQ59+DP59+DO59+DN59</f>
        <v>-25660.687092184089</v>
      </c>
      <c r="DS59" s="8">
        <f>-(BS!DS103-BS!DR103)</f>
        <v>62830.013801954687</v>
      </c>
      <c r="DT59" s="8">
        <f>-(BS!DT103-BS!DS103)</f>
        <v>-27820.726872637169</v>
      </c>
      <c r="DU59" s="8">
        <f>-(BS!DU103-BS!DT103)</f>
        <v>-48654.678150856402</v>
      </c>
      <c r="DV59" s="8">
        <f>-(BS!DV103-BS!DU103)</f>
        <v>13343.628180685453</v>
      </c>
      <c r="DW59" s="8">
        <f>+DV59+DU59+DT59+DS59</f>
        <v>-301.76304085343145</v>
      </c>
    </row>
    <row r="60" spans="2:127" s="8" customFormat="1">
      <c r="B60" s="21" t="s">
        <v>589</v>
      </c>
      <c r="C60" s="21"/>
      <c r="D60" s="21" t="s">
        <v>279</v>
      </c>
      <c r="E60" s="21"/>
      <c r="I60" s="35"/>
      <c r="AZ60" s="8">
        <v>-29157</v>
      </c>
      <c r="BA60" s="8">
        <v>-11448</v>
      </c>
      <c r="BB60" s="8">
        <v>11522</v>
      </c>
      <c r="BC60" s="8">
        <v>34843</v>
      </c>
      <c r="BD60" s="8">
        <v>-108011</v>
      </c>
      <c r="BE60" s="8">
        <f>+BD60+BC60+BB60+BA60</f>
        <v>-73094</v>
      </c>
      <c r="BF60" s="35">
        <v>-22575</v>
      </c>
      <c r="BG60" s="35">
        <v>45769</v>
      </c>
      <c r="BH60" s="35">
        <v>37616</v>
      </c>
      <c r="BI60" s="35">
        <v>22906</v>
      </c>
      <c r="BJ60" s="8">
        <f>+BI60+BH60+BG60+BF60</f>
        <v>83716</v>
      </c>
      <c r="BK60" s="35">
        <v>-22880</v>
      </c>
      <c r="BL60" s="35">
        <v>10515</v>
      </c>
      <c r="BM60" s="35">
        <v>27103</v>
      </c>
      <c r="BN60" s="35">
        <v>-14748</v>
      </c>
      <c r="BO60" s="8">
        <f>+BN60+BM60+BL60+BK60</f>
        <v>-10</v>
      </c>
      <c r="BP60" s="35">
        <v>-49510</v>
      </c>
      <c r="BQ60" s="35">
        <v>10677</v>
      </c>
      <c r="BR60" s="35">
        <v>17870</v>
      </c>
      <c r="BS60" s="35">
        <v>44290</v>
      </c>
      <c r="BT60" s="8">
        <f>+BS60+BR60+BQ60+BP60</f>
        <v>23327</v>
      </c>
      <c r="BU60" s="35">
        <v>-50888</v>
      </c>
      <c r="BV60" s="35">
        <v>-3867</v>
      </c>
      <c r="BW60" s="35">
        <v>3620</v>
      </c>
      <c r="BX60" s="35">
        <v>33873</v>
      </c>
      <c r="BY60" s="8">
        <f>+BX60+BW60+BV60+BU60</f>
        <v>-17262</v>
      </c>
      <c r="BZ60" s="35">
        <v>-17024</v>
      </c>
      <c r="CA60" s="35">
        <v>-15895</v>
      </c>
      <c r="CB60" s="35">
        <v>-558</v>
      </c>
      <c r="CC60" s="35">
        <v>28260</v>
      </c>
      <c r="CD60" s="8">
        <f>+CC60+CB60+CA60+BZ60</f>
        <v>-5217</v>
      </c>
      <c r="CE60" s="35">
        <v>2726</v>
      </c>
      <c r="CF60" s="35">
        <v>-30941</v>
      </c>
      <c r="CG60" s="35">
        <v>-7419</v>
      </c>
      <c r="CH60" s="35">
        <v>35879</v>
      </c>
      <c r="CI60" s="8">
        <f>+CH60+CG60+CF60+CE60</f>
        <v>245</v>
      </c>
      <c r="CJ60" s="35">
        <v>6158</v>
      </c>
      <c r="CK60" s="35">
        <v>-35830</v>
      </c>
      <c r="CL60" s="35">
        <v>-24784</v>
      </c>
      <c r="CM60" s="35">
        <v>32081</v>
      </c>
      <c r="CN60" s="35">
        <v>-22375</v>
      </c>
      <c r="CO60" s="35">
        <v>-2396</v>
      </c>
      <c r="CP60" s="35">
        <v>-1760</v>
      </c>
      <c r="CQ60" s="35">
        <v>-70192</v>
      </c>
      <c r="CR60" s="35">
        <v>23499</v>
      </c>
      <c r="CS60" s="35">
        <v>-50849</v>
      </c>
      <c r="CT60" s="35">
        <v>-7938</v>
      </c>
      <c r="CU60" s="35">
        <v>73608</v>
      </c>
      <c r="CV60" s="35">
        <v>-44772</v>
      </c>
      <c r="CW60" s="35">
        <v>11372</v>
      </c>
      <c r="CX60" s="35">
        <v>32270</v>
      </c>
      <c r="CY60" s="35">
        <v>-24058</v>
      </c>
      <c r="CZ60" s="35">
        <v>-2036</v>
      </c>
      <c r="DA60" s="35">
        <v>1266</v>
      </c>
      <c r="DB60" s="35">
        <v>37953</v>
      </c>
      <c r="DC60" s="8">
        <f>+DB60+DA60+CZ60+CY60</f>
        <v>13125</v>
      </c>
      <c r="DD60" s="35">
        <v>-21333</v>
      </c>
      <c r="DE60" s="35">
        <v>17902</v>
      </c>
      <c r="DF60" s="35">
        <v>4975</v>
      </c>
      <c r="DG60" s="35">
        <v>-12109</v>
      </c>
      <c r="DH60" s="8">
        <f>+DG60+DF60+DE60+DD60</f>
        <v>-10565</v>
      </c>
      <c r="DI60" s="35">
        <v>-28488</v>
      </c>
      <c r="DJ60" s="8">
        <f>-(BS!DJ104-BS!DI104)</f>
        <v>37104</v>
      </c>
      <c r="DK60" s="8">
        <f>-(BS!DK104-BS!DJ104)</f>
        <v>-31293.072579541826</v>
      </c>
      <c r="DL60" s="8">
        <f>-(BS!DL104-BS!DK104)</f>
        <v>5620.6010027053708</v>
      </c>
      <c r="DM60" s="8">
        <f>+DL60+DK60+DJ60+DI60</f>
        <v>-17056.471576836455</v>
      </c>
      <c r="DN60" s="8">
        <f>-(BS!DN104-BS!DM104)</f>
        <v>36351.654425236949</v>
      </c>
      <c r="DO60" s="8">
        <f>-(BS!DO104-BS!DN104)</f>
        <v>-11551.273393427342</v>
      </c>
      <c r="DP60" s="8">
        <f>-(BS!DP104-BS!DO104)</f>
        <v>-19799.319423688692</v>
      </c>
      <c r="DQ60" s="8">
        <f>-(BS!DQ104-BS!DP104)</f>
        <v>-2145.4505903368699</v>
      </c>
      <c r="DR60" s="8">
        <f>+DQ60+DP60+DO60+DN60</f>
        <v>2855.6110177840455</v>
      </c>
      <c r="DS60" s="8">
        <f>-(BS!DS104-BS!DR104)</f>
        <v>45789.363506895592</v>
      </c>
      <c r="DT60" s="8">
        <f>-(BS!DT104-BS!DS104)</f>
        <v>-10758.387382092318</v>
      </c>
      <c r="DU60" s="8">
        <f>-(BS!DU104-BS!DT104)</f>
        <v>-23451.882349973923</v>
      </c>
      <c r="DV60" s="8">
        <f>-(BS!DV104-BS!DU104)</f>
        <v>3078.8857660868671</v>
      </c>
      <c r="DW60" s="8">
        <f>+DV60+DU60+DT60+DS60</f>
        <v>14657.979540916218</v>
      </c>
    </row>
    <row r="61" spans="2:127" s="8" customFormat="1">
      <c r="B61" s="21" t="s">
        <v>0</v>
      </c>
      <c r="C61" s="21"/>
      <c r="D61" s="21" t="s">
        <v>851</v>
      </c>
      <c r="E61" s="21"/>
      <c r="I61" s="35"/>
      <c r="AZ61" s="8">
        <v>89464</v>
      </c>
      <c r="BA61" s="8">
        <v>-53023</v>
      </c>
      <c r="BB61" s="8">
        <v>-82710</v>
      </c>
      <c r="BC61" s="8">
        <v>185994</v>
      </c>
      <c r="BD61" s="8">
        <v>-5153</v>
      </c>
      <c r="BE61" s="8">
        <f>+BD61+BC61+BB61+BA61</f>
        <v>45108</v>
      </c>
      <c r="BF61" s="35">
        <v>-58341</v>
      </c>
      <c r="BG61" s="35">
        <v>-132995</v>
      </c>
      <c r="BH61" s="35">
        <v>131120</v>
      </c>
      <c r="BI61" s="35">
        <v>18203</v>
      </c>
      <c r="BJ61" s="8">
        <f>+BI61+BH61+BG61+BF61</f>
        <v>-42013</v>
      </c>
      <c r="BK61" s="35">
        <v>28963</v>
      </c>
      <c r="BL61" s="35">
        <v>-198665</v>
      </c>
      <c r="BM61" s="35">
        <v>139715</v>
      </c>
      <c r="BN61" s="35">
        <v>-20490</v>
      </c>
      <c r="BO61" s="8">
        <f>+BN61+BM61+BL61+BK61</f>
        <v>-50477</v>
      </c>
      <c r="BP61" s="35">
        <v>-13272</v>
      </c>
      <c r="BQ61" s="35">
        <v>-171050</v>
      </c>
      <c r="BR61" s="35">
        <v>153159</v>
      </c>
      <c r="BS61" s="35">
        <v>-18123</v>
      </c>
      <c r="BT61" s="8">
        <f>+BS61+BR61+BQ61+BP61</f>
        <v>-49286</v>
      </c>
      <c r="BU61" s="35">
        <v>4303</v>
      </c>
      <c r="BV61" s="35">
        <v>-140512</v>
      </c>
      <c r="BW61" s="35">
        <v>73039</v>
      </c>
      <c r="BX61" s="35">
        <v>41943</v>
      </c>
      <c r="BY61" s="8">
        <f>+BX61+BW61+BV61+BU61</f>
        <v>-21227</v>
      </c>
      <c r="BZ61" s="35">
        <v>-34929</v>
      </c>
      <c r="CA61" s="35">
        <v>-61360</v>
      </c>
      <c r="CB61" s="35">
        <v>76413</v>
      </c>
      <c r="CC61" s="35">
        <v>-11112</v>
      </c>
      <c r="CD61" s="8">
        <f>+CC61+CB61+CA61+BZ61</f>
        <v>-30988</v>
      </c>
      <c r="CE61" s="35">
        <v>-36816</v>
      </c>
      <c r="CF61" s="35">
        <v>-27109</v>
      </c>
      <c r="CG61" s="35">
        <v>93057</v>
      </c>
      <c r="CH61" s="35">
        <v>65615</v>
      </c>
      <c r="CI61" s="8">
        <f>+CH61+CG61+CF61+CE61</f>
        <v>94747</v>
      </c>
      <c r="CJ61" s="35">
        <v>-130217</v>
      </c>
      <c r="CK61" s="35">
        <v>60619</v>
      </c>
      <c r="CL61" s="35">
        <v>79116</v>
      </c>
      <c r="CM61" s="35">
        <v>-48895</v>
      </c>
      <c r="CN61" s="35">
        <v>-39377</v>
      </c>
      <c r="CO61" s="35">
        <v>-5880</v>
      </c>
      <c r="CP61" s="35">
        <v>-58720</v>
      </c>
      <c r="CQ61" s="35">
        <v>43677</v>
      </c>
      <c r="CR61" s="35">
        <v>86006</v>
      </c>
      <c r="CS61" s="35">
        <v>65083</v>
      </c>
      <c r="CT61" s="35">
        <v>-67295</v>
      </c>
      <c r="CU61" s="35">
        <v>-41410</v>
      </c>
      <c r="CV61" s="35">
        <v>96784</v>
      </c>
      <c r="CW61" s="35">
        <v>17199</v>
      </c>
      <c r="CX61" s="35">
        <v>5278</v>
      </c>
      <c r="CY61" s="35">
        <v>-85782</v>
      </c>
      <c r="CZ61" s="35">
        <v>722</v>
      </c>
      <c r="DA61" s="35">
        <v>2378</v>
      </c>
      <c r="DB61" s="35">
        <v>50138</v>
      </c>
      <c r="DC61" s="8">
        <f>+DB61+DA61+CZ61+CY61</f>
        <v>-32544</v>
      </c>
      <c r="DD61" s="35">
        <v>-90114</v>
      </c>
      <c r="DE61" s="35">
        <v>49457</v>
      </c>
      <c r="DF61" s="35">
        <v>17433</v>
      </c>
      <c r="DG61" s="35">
        <v>81904</v>
      </c>
      <c r="DH61" s="8">
        <f>+DG61+DF61+DE61+DD61</f>
        <v>58680</v>
      </c>
      <c r="DI61" s="35">
        <v>-88143</v>
      </c>
      <c r="DJ61" s="8">
        <f>+BS!DJ147-BS!DI147</f>
        <v>10145</v>
      </c>
      <c r="DK61" s="8">
        <f>+BS!DK147-BS!DJ147</f>
        <v>46723.296807753388</v>
      </c>
      <c r="DL61" s="8">
        <f>+BS!DL147-BS!DK147</f>
        <v>92555.033483002684</v>
      </c>
      <c r="DM61" s="8">
        <f>+DL61+DK61+DJ61+DI61</f>
        <v>61280.330290756072</v>
      </c>
      <c r="DN61" s="8">
        <f>+BS!DN147-BS!DM147</f>
        <v>-142404.75159484986</v>
      </c>
      <c r="DO61" s="8">
        <f>+BS!DO147-BS!DN147</f>
        <v>25953.008287219214</v>
      </c>
      <c r="DP61" s="8">
        <f>+BS!DP147-BS!DO147</f>
        <v>41862.552568993648</v>
      </c>
      <c r="DQ61" s="8">
        <f>+BS!DQ147-BS!DP147</f>
        <v>95364.708686662721</v>
      </c>
      <c r="DR61" s="8">
        <f>+DQ61+DP61+DO61+DN61</f>
        <v>20775.517948025721</v>
      </c>
      <c r="DS61" s="8">
        <f>+BS!DS147-BS!DR147</f>
        <v>-167862.35030116967</v>
      </c>
      <c r="DT61" s="8">
        <f>+BS!DT147-BS!DS147</f>
        <v>25003.443628446199</v>
      </c>
      <c r="DU61" s="8">
        <f>+BS!DU147-BS!DT147</f>
        <v>48447.059924072353</v>
      </c>
      <c r="DV61" s="8">
        <f>+BS!DV147-BS!DU147</f>
        <v>96362.11751224217</v>
      </c>
      <c r="DW61" s="8">
        <f>+DV61+DU61+DT61+DS61</f>
        <v>1950.2707635910483</v>
      </c>
    </row>
    <row r="62" spans="2:127" s="8" customFormat="1">
      <c r="B62" s="21" t="s">
        <v>1</v>
      </c>
      <c r="C62" s="21"/>
      <c r="D62" s="21"/>
      <c r="E62" s="21"/>
      <c r="I62" s="35"/>
      <c r="BE62" s="35"/>
      <c r="BJ62" s="35"/>
      <c r="BO62" s="35"/>
      <c r="BT62" s="35"/>
      <c r="BY62" s="35"/>
      <c r="CD62" s="35"/>
      <c r="CI62" s="35"/>
      <c r="DN62" s="35"/>
      <c r="DS62" s="35"/>
    </row>
    <row r="63" spans="2:127" s="8" customFormat="1">
      <c r="B63" s="21" t="s">
        <v>2</v>
      </c>
      <c r="C63" s="21"/>
      <c r="D63" s="21"/>
      <c r="E63" s="21"/>
      <c r="I63" s="35"/>
      <c r="BE63" s="35"/>
      <c r="BJ63" s="35"/>
      <c r="BO63" s="35"/>
      <c r="BT63" s="35"/>
      <c r="BY63" s="35"/>
      <c r="CD63" s="35"/>
      <c r="CI63" s="35"/>
      <c r="DN63" s="35"/>
      <c r="DS63" s="35"/>
    </row>
    <row r="64" spans="2:127" s="8" customFormat="1">
      <c r="B64" s="21" t="s">
        <v>90</v>
      </c>
      <c r="C64" s="21"/>
      <c r="D64" s="21"/>
      <c r="E64" s="21"/>
      <c r="I64" s="35"/>
      <c r="BE64" s="35"/>
      <c r="BJ64" s="35"/>
      <c r="BO64" s="35"/>
      <c r="BT64" s="35"/>
      <c r="BY64" s="35"/>
      <c r="CD64" s="35"/>
      <c r="CI64" s="35"/>
      <c r="DN64" s="35"/>
      <c r="DS64" s="35"/>
    </row>
    <row r="65" spans="2:127" s="8" customFormat="1">
      <c r="B65" s="21" t="s">
        <v>91</v>
      </c>
      <c r="C65" s="21"/>
      <c r="D65" s="21"/>
      <c r="E65" s="21"/>
      <c r="I65" s="35"/>
      <c r="BE65" s="35"/>
      <c r="BJ65" s="35"/>
      <c r="BO65" s="35"/>
      <c r="BT65" s="35"/>
      <c r="BY65" s="35"/>
      <c r="CD65" s="35"/>
      <c r="CI65" s="35"/>
      <c r="DN65" s="35"/>
      <c r="DS65" s="35"/>
    </row>
    <row r="66" spans="2:127" s="8" customFormat="1">
      <c r="B66" s="21" t="s">
        <v>92</v>
      </c>
      <c r="C66" s="21"/>
      <c r="D66" s="21"/>
      <c r="E66" s="21"/>
      <c r="I66" s="35"/>
      <c r="BE66" s="35"/>
      <c r="BJ66" s="35"/>
      <c r="BO66" s="35"/>
      <c r="BT66" s="35"/>
      <c r="BY66" s="35"/>
      <c r="CD66" s="35"/>
      <c r="CI66" s="35"/>
      <c r="DN66" s="35"/>
      <c r="DS66" s="35"/>
    </row>
    <row r="67" spans="2:127" s="8" customFormat="1">
      <c r="B67" s="21" t="s">
        <v>93</v>
      </c>
      <c r="C67" s="21"/>
      <c r="D67" s="21"/>
      <c r="E67" s="21"/>
      <c r="I67" s="35"/>
      <c r="BE67" s="35"/>
      <c r="BJ67" s="35"/>
      <c r="BO67" s="35"/>
      <c r="BT67" s="35"/>
      <c r="BY67" s="35"/>
      <c r="CD67" s="35"/>
      <c r="CI67" s="35"/>
      <c r="DN67" s="35"/>
      <c r="DS67" s="35"/>
    </row>
    <row r="68" spans="2:127" s="8" customFormat="1">
      <c r="B68" s="21" t="s">
        <v>94</v>
      </c>
      <c r="C68" s="21"/>
      <c r="D68" s="21"/>
      <c r="E68" s="21"/>
      <c r="I68" s="35"/>
      <c r="BE68" s="35"/>
      <c r="BJ68" s="35"/>
      <c r="BO68" s="35"/>
      <c r="BT68" s="35"/>
      <c r="BY68" s="35"/>
      <c r="CD68" s="35"/>
      <c r="CI68" s="35"/>
      <c r="DN68" s="35"/>
      <c r="DS68" s="35"/>
    </row>
    <row r="69" spans="2:127" s="8" customFormat="1">
      <c r="B69" s="21" t="s">
        <v>700</v>
      </c>
      <c r="C69" s="21"/>
      <c r="D69" s="21"/>
      <c r="E69" s="21"/>
      <c r="I69" s="35"/>
      <c r="BE69" s="35"/>
      <c r="BJ69" s="35"/>
      <c r="BO69" s="35"/>
      <c r="BT69" s="35"/>
      <c r="BY69" s="35"/>
      <c r="CD69" s="35"/>
      <c r="CI69" s="35"/>
      <c r="DN69" s="35"/>
      <c r="DS69" s="35"/>
    </row>
    <row r="70" spans="2:127" s="8" customFormat="1">
      <c r="B70" s="21"/>
      <c r="C70" s="21"/>
      <c r="D70" s="21"/>
      <c r="E70" s="21"/>
      <c r="I70" s="35"/>
      <c r="BE70" s="35"/>
      <c r="BJ70" s="35"/>
      <c r="BO70" s="35"/>
      <c r="BT70" s="35"/>
      <c r="BY70" s="35"/>
      <c r="CD70" s="35"/>
      <c r="CI70" s="35"/>
      <c r="DN70" s="35"/>
      <c r="DS70" s="35"/>
    </row>
    <row r="71" spans="2:127" s="8" customFormat="1">
      <c r="B71" s="21" t="s">
        <v>393</v>
      </c>
      <c r="C71" s="21"/>
      <c r="D71" s="21" t="s">
        <v>352</v>
      </c>
      <c r="E71" s="21"/>
      <c r="I71" s="35"/>
      <c r="AZ71" s="8">
        <f>+AZ83-AZ45-AZ52-AZ53-AZ59-AZ60-AZ61</f>
        <v>-411472</v>
      </c>
      <c r="BA71" s="8">
        <f>+BA83-BA45-BA52-BA53-BA59-BA60-BA61</f>
        <v>-557</v>
      </c>
      <c r="BB71" s="8">
        <f>+BB83-BB45-BB52-BB53-BB59-BB60-BB61</f>
        <v>235093</v>
      </c>
      <c r="BC71" s="8">
        <f>+BC83-BC45-BC52-BC53-BC59-BC60-BC61</f>
        <v>-55569</v>
      </c>
      <c r="BD71" s="8">
        <f>+BD83-BD45-BD52-BD53-BD59-BD60-BD61</f>
        <v>53997</v>
      </c>
      <c r="BE71" s="8">
        <f>+BD71+BC71+BB71+BA71</f>
        <v>232964</v>
      </c>
      <c r="BF71" s="8">
        <f>+BF83-BF45-BF52-BF53-BF59-BF60-BF61</f>
        <v>-154096</v>
      </c>
      <c r="BG71" s="8">
        <f>+BG83-BG45-BG52-BG53-BG59-BG60-BG61</f>
        <v>113430</v>
      </c>
      <c r="BH71" s="8">
        <f>+BH83-BH45-BH52-BH53-BH59-BH60-BH61</f>
        <v>-66804</v>
      </c>
      <c r="BI71" s="8">
        <f>+BI83-BI45-BI52-BI53-BI59-BI60-BI61</f>
        <v>50073</v>
      </c>
      <c r="BJ71" s="8">
        <f>+BI71+BH71+BG71+BF71</f>
        <v>-57397</v>
      </c>
      <c r="BK71" s="8">
        <f>+BK83-BK45-BK52-BK53-BK59-BK60-BK61</f>
        <v>-20830</v>
      </c>
      <c r="BL71" s="8">
        <f>+BL83-BL45-BL52-BL53-BL59-BL60-BL61</f>
        <v>126401</v>
      </c>
      <c r="BM71" s="8">
        <f>+BM83-BM45-BM52-BM53-BM59-BM60-BM61</f>
        <v>-27196</v>
      </c>
      <c r="BN71" s="8">
        <f>+BN83-BN45-BN52-BN53-BN59-BN60-BN61</f>
        <v>81763</v>
      </c>
      <c r="BO71" s="8">
        <f>+BN71+BM71+BL71+BK71</f>
        <v>160138</v>
      </c>
      <c r="BP71" s="8">
        <f>+BP83-BP45-BP52-BP53-BP59-BP60-BP61</f>
        <v>-110819</v>
      </c>
      <c r="BQ71" s="8">
        <f>+BQ83-BQ45-BQ52-BQ53-BQ59-BQ60-BQ61</f>
        <v>112916</v>
      </c>
      <c r="BR71" s="8">
        <f>+BR83-BR45-BR52-BR53-BR59-BR60-BR61</f>
        <v>-13766</v>
      </c>
      <c r="BS71" s="8">
        <f>+BS83-BS45-BS52-BS53-BS59-BS60-BS61</f>
        <v>78590</v>
      </c>
      <c r="BT71" s="8">
        <f>+BS71+BR71+BQ71+BP71</f>
        <v>66921</v>
      </c>
      <c r="BU71" s="8">
        <f>+BU83-BU45-BU52-BU53-BU59-BU60-BU61</f>
        <v>-139671</v>
      </c>
      <c r="BV71" s="8">
        <f>+BV83-BV45-BV52-BV53-BV59-BV60-BV61</f>
        <v>132627</v>
      </c>
      <c r="BW71" s="8">
        <f>+BW83-BW45-BW52-BW53-BW59-BW60-BW61</f>
        <v>-93164</v>
      </c>
      <c r="BX71" s="8">
        <f>+BX83-BX45-BX52-BX53-BX59-BX60-BX61</f>
        <v>77722</v>
      </c>
      <c r="BY71" s="8">
        <f>+BX71+BW71+BV71+BU71</f>
        <v>-22486</v>
      </c>
      <c r="BZ71" s="8">
        <f>+BZ83-BZ45-BZ52-BZ53-BZ59-BZ60-BZ61</f>
        <v>-62343</v>
      </c>
      <c r="CA71" s="8">
        <f>+CA83-CA45-CA52-CA53-CA59-CA60-CA61</f>
        <v>86275</v>
      </c>
      <c r="CB71" s="8">
        <f>+CB83-CB45-CB52-CB53-CB59-CB60-CB61</f>
        <v>-77943</v>
      </c>
      <c r="CC71" s="8">
        <f>+CC83-CC45-CC52-CC53-CC59-CC60-CC61</f>
        <v>82032</v>
      </c>
      <c r="CD71" s="8">
        <f>+CC71+CB71+CA71+BZ71</f>
        <v>28021</v>
      </c>
      <c r="CE71" s="8">
        <f>+CE83-CE45-CE52-CE53-CE59-CE60-CE61</f>
        <v>-53258</v>
      </c>
      <c r="CF71" s="8">
        <f>+CF83-CF45-CF52-CF53-CF59-CF60-CF61</f>
        <v>91276</v>
      </c>
      <c r="CG71" s="8">
        <f>+CG83-CG45-CG52-CG53-CG59-CG60-CG61</f>
        <v>-57355</v>
      </c>
      <c r="CH71" s="8">
        <f>+CH83-CH45-CH52-CH53-CH59-CH60-CH61</f>
        <v>76461</v>
      </c>
      <c r="CI71" s="8">
        <f>+CH71+CG71+CF71+CE71</f>
        <v>57124</v>
      </c>
      <c r="CJ71" s="8">
        <f t="shared" ref="CJ71:CP71" si="48">+CJ83-CJ45-CJ52-CJ53-CJ59-CJ60-CJ61</f>
        <v>-74350</v>
      </c>
      <c r="CK71" s="8">
        <f t="shared" si="48"/>
        <v>73380</v>
      </c>
      <c r="CL71" s="8">
        <f t="shared" si="48"/>
        <v>-83472</v>
      </c>
      <c r="CM71" s="8">
        <f t="shared" si="48"/>
        <v>83751</v>
      </c>
      <c r="CN71" s="8">
        <f t="shared" si="48"/>
        <v>-691</v>
      </c>
      <c r="CO71" s="8">
        <f t="shared" si="48"/>
        <v>-75371</v>
      </c>
      <c r="CP71" s="8">
        <f t="shared" si="48"/>
        <v>90312</v>
      </c>
      <c r="CQ71" s="8">
        <f t="shared" ref="CQ71:CX71" si="49">+CQ83-CQ45-CQ52-CQ53-CQ59-CQ60-CQ61</f>
        <v>-91983</v>
      </c>
      <c r="CR71" s="8">
        <f t="shared" si="49"/>
        <v>88230</v>
      </c>
      <c r="CS71" s="8">
        <f t="shared" si="49"/>
        <v>11188</v>
      </c>
      <c r="CT71" s="8">
        <f t="shared" si="49"/>
        <v>-110996</v>
      </c>
      <c r="CU71" s="8">
        <f t="shared" si="49"/>
        <v>70763</v>
      </c>
      <c r="CV71" s="8">
        <f t="shared" si="49"/>
        <v>-71790</v>
      </c>
      <c r="CW71" s="8">
        <f t="shared" si="49"/>
        <v>101544</v>
      </c>
      <c r="CX71" s="8">
        <f t="shared" si="49"/>
        <v>-10479</v>
      </c>
      <c r="CY71" s="8">
        <f>+CY83-CY45-CY52-CY53-CY59-CY60-CY61</f>
        <v>-10207</v>
      </c>
      <c r="CZ71" s="8">
        <f>+CZ83-CZ45-CZ52-CZ53-CZ59-CZ60-CZ61</f>
        <v>117211</v>
      </c>
      <c r="DA71" s="8">
        <f>+DA83-DA45-DA52-DA53-DA59-DA60-DA61</f>
        <v>-77949</v>
      </c>
      <c r="DB71" s="8">
        <f>+DB83-DB45-DB52-DB53-DB59-DB60-DB61</f>
        <v>88162</v>
      </c>
      <c r="DC71" s="8">
        <f>+DB71+DA71+CZ71+CY71</f>
        <v>117217</v>
      </c>
      <c r="DD71" s="8">
        <f>+DD83-DD45-DD52-DD53-DD59-DD60-DD61</f>
        <v>-78002</v>
      </c>
      <c r="DE71" s="8">
        <f>+DE83-DE45-DE52-DE53-DE59-DE60-DE61</f>
        <v>84560</v>
      </c>
      <c r="DF71" s="8">
        <f>+DF83-DF45-DF52-DF53-DF59-DF60-DF61</f>
        <v>-56381</v>
      </c>
      <c r="DG71" s="8">
        <f>+DG83-DG45-DG52-DG53-DG59-DG60-DG61</f>
        <v>83710</v>
      </c>
      <c r="DH71" s="8">
        <f>+DG71+DF71+DE71+DD71</f>
        <v>33887</v>
      </c>
      <c r="DI71" s="8">
        <f>+DI83-DI45-DI52-DI53-DI59-DI60-DI61</f>
        <v>-20309</v>
      </c>
      <c r="DJ71" s="8">
        <v>0</v>
      </c>
      <c r="DK71" s="8">
        <v>0</v>
      </c>
      <c r="DL71" s="8">
        <v>0</v>
      </c>
      <c r="DM71" s="8">
        <f>+DL71+DK71+DJ71+DI71</f>
        <v>-20309</v>
      </c>
      <c r="DN71" s="8">
        <v>0</v>
      </c>
      <c r="DO71" s="8">
        <v>0</v>
      </c>
      <c r="DP71" s="8">
        <v>0</v>
      </c>
      <c r="DQ71" s="8">
        <v>0</v>
      </c>
      <c r="DR71" s="8">
        <f>+DQ71+DP71+DO71+DN71</f>
        <v>0</v>
      </c>
      <c r="DS71" s="8">
        <v>0</v>
      </c>
      <c r="DT71" s="8">
        <v>0</v>
      </c>
      <c r="DU71" s="8">
        <v>0</v>
      </c>
      <c r="DV71" s="8">
        <v>0</v>
      </c>
      <c r="DW71" s="8">
        <f>+DV71+DU71+DT71+DS71</f>
        <v>0</v>
      </c>
    </row>
    <row r="72" spans="2:127" s="8" customFormat="1">
      <c r="B72" s="21" t="s">
        <v>701</v>
      </c>
      <c r="C72" s="21"/>
      <c r="D72" s="21"/>
      <c r="E72" s="21"/>
      <c r="I72" s="35"/>
      <c r="BE72" s="35"/>
      <c r="BJ72" s="35"/>
      <c r="BO72" s="35"/>
      <c r="BT72" s="35"/>
      <c r="BY72" s="35"/>
      <c r="CD72" s="35"/>
      <c r="CI72" s="35"/>
      <c r="CJ72" s="35"/>
      <c r="CO72" s="35"/>
      <c r="CT72" s="35"/>
      <c r="CY72" s="35"/>
      <c r="DD72" s="35"/>
      <c r="DI72" s="35"/>
      <c r="DJ72" s="35"/>
      <c r="DN72" s="35"/>
      <c r="DS72" s="35"/>
    </row>
    <row r="73" spans="2:127" s="8" customFormat="1">
      <c r="B73" s="21" t="s">
        <v>702</v>
      </c>
      <c r="C73" s="21"/>
      <c r="D73" s="21"/>
      <c r="E73" s="21"/>
      <c r="I73" s="35"/>
      <c r="BE73" s="35"/>
      <c r="BJ73" s="35"/>
      <c r="BO73" s="35"/>
      <c r="BT73" s="35"/>
      <c r="BY73" s="35"/>
      <c r="CD73" s="35"/>
      <c r="CI73" s="35"/>
      <c r="CJ73" s="35"/>
      <c r="CO73" s="35"/>
      <c r="CT73" s="35"/>
      <c r="CY73" s="35"/>
      <c r="DD73" s="35"/>
      <c r="DI73" s="35"/>
      <c r="DJ73" s="35"/>
      <c r="DN73" s="35"/>
      <c r="DS73" s="35"/>
    </row>
    <row r="74" spans="2:127" s="8" customFormat="1">
      <c r="B74" s="21" t="s">
        <v>565</v>
      </c>
      <c r="C74" s="21"/>
      <c r="D74" s="21"/>
      <c r="E74" s="21"/>
      <c r="I74" s="35"/>
      <c r="BE74" s="35"/>
      <c r="BJ74" s="35"/>
      <c r="BO74" s="35"/>
      <c r="BT74" s="35"/>
      <c r="BY74" s="35"/>
      <c r="CD74" s="35"/>
      <c r="CI74" s="35"/>
      <c r="CJ74" s="35"/>
      <c r="CO74" s="35"/>
      <c r="CT74" s="35"/>
      <c r="CY74" s="35"/>
      <c r="DD74" s="35"/>
      <c r="DI74" s="35"/>
      <c r="DJ74" s="35"/>
      <c r="DN74" s="35"/>
      <c r="DS74" s="35"/>
    </row>
    <row r="75" spans="2:127" s="8" customFormat="1">
      <c r="B75" s="21" t="s">
        <v>566</v>
      </c>
      <c r="C75" s="21"/>
      <c r="D75" s="21"/>
      <c r="E75" s="21"/>
      <c r="I75" s="35"/>
      <c r="BE75" s="35"/>
      <c r="BJ75" s="35"/>
      <c r="BO75" s="35"/>
      <c r="BT75" s="35"/>
      <c r="BY75" s="35"/>
      <c r="CD75" s="35"/>
      <c r="CI75" s="35"/>
      <c r="CJ75" s="35"/>
      <c r="CO75" s="35"/>
      <c r="CT75" s="35"/>
      <c r="CY75" s="35"/>
      <c r="DD75" s="35"/>
      <c r="DI75" s="35"/>
      <c r="DJ75" s="35"/>
      <c r="DN75" s="35"/>
      <c r="DS75" s="35"/>
    </row>
    <row r="76" spans="2:127" s="8" customFormat="1">
      <c r="B76" s="21" t="s">
        <v>567</v>
      </c>
      <c r="C76" s="21"/>
      <c r="D76" s="21"/>
      <c r="E76" s="21"/>
      <c r="I76" s="35"/>
      <c r="BE76" s="35"/>
      <c r="BJ76" s="35"/>
      <c r="BO76" s="35"/>
      <c r="BT76" s="35"/>
      <c r="BY76" s="35"/>
      <c r="CD76" s="35"/>
      <c r="CI76" s="35"/>
      <c r="CJ76" s="35"/>
      <c r="CO76" s="35"/>
      <c r="CT76" s="35"/>
      <c r="CY76" s="35"/>
      <c r="DD76" s="35"/>
      <c r="DI76" s="35"/>
      <c r="DJ76" s="35"/>
      <c r="DN76" s="35"/>
      <c r="DS76" s="35"/>
    </row>
    <row r="77" spans="2:127" s="8" customFormat="1">
      <c r="B77" s="21" t="s">
        <v>568</v>
      </c>
      <c r="C77" s="21"/>
      <c r="D77" s="21"/>
      <c r="E77" s="21"/>
      <c r="I77" s="35"/>
      <c r="BE77" s="35"/>
      <c r="BJ77" s="35"/>
      <c r="BO77" s="35"/>
      <c r="BT77" s="35"/>
      <c r="BY77" s="35"/>
      <c r="CD77" s="35"/>
      <c r="CI77" s="35"/>
      <c r="CJ77" s="35"/>
      <c r="CO77" s="35"/>
      <c r="CT77" s="35"/>
      <c r="CY77" s="35"/>
      <c r="DD77" s="35"/>
      <c r="DI77" s="35"/>
      <c r="DJ77" s="35"/>
      <c r="DN77" s="35"/>
      <c r="DS77" s="35"/>
    </row>
    <row r="78" spans="2:127" s="8" customFormat="1">
      <c r="B78" s="21" t="s">
        <v>362</v>
      </c>
      <c r="C78" s="21"/>
      <c r="D78" s="21"/>
      <c r="E78" s="21"/>
      <c r="I78" s="35"/>
      <c r="BE78" s="35"/>
      <c r="BJ78" s="35"/>
      <c r="BO78" s="35"/>
      <c r="BT78" s="35"/>
      <c r="BY78" s="35"/>
      <c r="CD78" s="35"/>
      <c r="CI78" s="35"/>
      <c r="CJ78" s="35"/>
      <c r="CO78" s="35"/>
      <c r="CT78" s="35"/>
      <c r="CY78" s="35"/>
      <c r="DD78" s="35"/>
      <c r="DI78" s="35"/>
      <c r="DJ78" s="35"/>
      <c r="DN78" s="35"/>
      <c r="DS78" s="35"/>
    </row>
    <row r="79" spans="2:127" s="8" customFormat="1">
      <c r="B79" s="21" t="s">
        <v>363</v>
      </c>
      <c r="C79" s="21"/>
      <c r="D79" s="21"/>
      <c r="E79" s="21"/>
      <c r="I79" s="35"/>
      <c r="BE79" s="35"/>
      <c r="BJ79" s="35"/>
      <c r="BO79" s="35"/>
      <c r="BT79" s="35"/>
      <c r="BY79" s="35"/>
      <c r="CD79" s="35"/>
      <c r="CI79" s="35"/>
      <c r="CJ79" s="35"/>
      <c r="CO79" s="35"/>
      <c r="CT79" s="35"/>
      <c r="CY79" s="35"/>
      <c r="DD79" s="35"/>
      <c r="DI79" s="35"/>
      <c r="DJ79" s="35"/>
      <c r="DN79" s="35"/>
      <c r="DS79" s="35"/>
    </row>
    <row r="80" spans="2:127" s="8" customFormat="1">
      <c r="B80" s="21" t="s">
        <v>364</v>
      </c>
      <c r="C80" s="21"/>
      <c r="D80" s="21"/>
      <c r="E80" s="21"/>
      <c r="I80" s="35"/>
      <c r="BE80" s="35"/>
      <c r="BJ80" s="35"/>
      <c r="BO80" s="35"/>
      <c r="BT80" s="35"/>
      <c r="BY80" s="35"/>
      <c r="CD80" s="35"/>
      <c r="CI80" s="35"/>
      <c r="CJ80" s="35"/>
      <c r="CO80" s="35"/>
      <c r="CT80" s="35"/>
      <c r="CY80" s="35"/>
      <c r="DD80" s="35"/>
      <c r="DI80" s="35"/>
      <c r="DJ80" s="35"/>
      <c r="DN80" s="35"/>
      <c r="DS80" s="35"/>
    </row>
    <row r="81" spans="1:127" s="8" customFormat="1">
      <c r="B81" s="21" t="s">
        <v>365</v>
      </c>
      <c r="C81" s="21"/>
      <c r="D81" s="21"/>
      <c r="E81" s="21"/>
      <c r="I81" s="35"/>
      <c r="BE81" s="35"/>
      <c r="BJ81" s="35"/>
      <c r="BO81" s="35"/>
      <c r="BT81" s="35"/>
      <c r="BY81" s="35"/>
      <c r="CD81" s="35"/>
      <c r="CI81" s="35"/>
      <c r="CJ81" s="35"/>
      <c r="CO81" s="35"/>
      <c r="CT81" s="35"/>
      <c r="CY81" s="35"/>
      <c r="DD81" s="35"/>
      <c r="DI81" s="35"/>
      <c r="DJ81" s="35"/>
      <c r="DN81" s="35"/>
      <c r="DS81" s="35"/>
    </row>
    <row r="82" spans="1:127" s="8" customFormat="1">
      <c r="B82" s="21"/>
      <c r="C82" s="21"/>
      <c r="D82" s="21"/>
      <c r="E82" s="21"/>
      <c r="I82" s="35"/>
      <c r="BE82" s="35"/>
      <c r="BJ82" s="35"/>
      <c r="BO82" s="35"/>
      <c r="BT82" s="35"/>
      <c r="BY82" s="35"/>
      <c r="CD82" s="35"/>
      <c r="CI82" s="35"/>
      <c r="CJ82" s="35"/>
      <c r="CO82" s="35"/>
      <c r="CT82" s="35"/>
      <c r="CY82" s="35"/>
      <c r="DD82" s="35"/>
      <c r="DI82" s="35"/>
      <c r="DJ82" s="35"/>
      <c r="DN82" s="35"/>
      <c r="DS82" s="35"/>
    </row>
    <row r="83" spans="1:127" s="8" customFormat="1">
      <c r="B83" s="21" t="s">
        <v>394</v>
      </c>
      <c r="C83" s="21" t="s">
        <v>445</v>
      </c>
      <c r="D83" s="21"/>
      <c r="E83" s="21"/>
      <c r="I83" s="35"/>
      <c r="AZ83" s="8">
        <v>1181585</v>
      </c>
      <c r="BA83" s="8">
        <v>326334</v>
      </c>
      <c r="BB83" s="8">
        <v>532605</v>
      </c>
      <c r="BC83" s="8">
        <v>185764</v>
      </c>
      <c r="BD83" s="8">
        <v>566238</v>
      </c>
      <c r="BE83" s="8">
        <f>+BD83+BC83+BB83+BA83</f>
        <v>1610941</v>
      </c>
      <c r="BF83" s="35">
        <v>98381</v>
      </c>
      <c r="BG83" s="35">
        <v>160572</v>
      </c>
      <c r="BH83" s="35">
        <v>323095</v>
      </c>
      <c r="BI83" s="35">
        <v>398550</v>
      </c>
      <c r="BJ83" s="8">
        <f>+BI83+BH83+BG83+BF83</f>
        <v>980598</v>
      </c>
      <c r="BK83" s="35">
        <v>300736</v>
      </c>
      <c r="BL83" s="35">
        <v>327700</v>
      </c>
      <c r="BM83" s="35">
        <v>398957</v>
      </c>
      <c r="BN83" s="35">
        <v>532747</v>
      </c>
      <c r="BO83" s="8">
        <f>+BN83+BM83+BL83+BK83</f>
        <v>1560140</v>
      </c>
      <c r="BP83" s="35">
        <v>135278</v>
      </c>
      <c r="BQ83" s="35">
        <v>273093</v>
      </c>
      <c r="BR83" s="35">
        <v>219756</v>
      </c>
      <c r="BS83" s="35">
        <v>545550</v>
      </c>
      <c r="BT83" s="8">
        <f>+BS83+BR83+BQ83+BP83</f>
        <v>1173677</v>
      </c>
      <c r="BU83" s="35">
        <v>154536</v>
      </c>
      <c r="BV83" s="35">
        <v>354000</v>
      </c>
      <c r="BW83" s="35">
        <v>83560</v>
      </c>
      <c r="BX83" s="35">
        <v>590722</v>
      </c>
      <c r="BY83" s="8">
        <f>+BX83+BW83+BV83+BU83</f>
        <v>1182818</v>
      </c>
      <c r="BZ83" s="35">
        <v>241314</v>
      </c>
      <c r="CA83" s="35">
        <v>391951</v>
      </c>
      <c r="CB83" s="35">
        <v>121258</v>
      </c>
      <c r="CC83" s="35">
        <v>532514</v>
      </c>
      <c r="CD83" s="8">
        <f>+CC83+CB83+CA83+BZ83</f>
        <v>1287037</v>
      </c>
      <c r="CE83" s="35">
        <v>272207</v>
      </c>
      <c r="CF83" s="35">
        <v>352166</v>
      </c>
      <c r="CG83" s="35">
        <v>84243</v>
      </c>
      <c r="CH83" s="35">
        <v>401943</v>
      </c>
      <c r="CI83" s="8">
        <f>+CH83+CG83+CF83+CE83</f>
        <v>1110559</v>
      </c>
      <c r="CJ83" s="35">
        <v>173675</v>
      </c>
      <c r="CK83" s="35">
        <v>213324</v>
      </c>
      <c r="CL83" s="35">
        <v>160769</v>
      </c>
      <c r="CM83" s="35">
        <v>384637</v>
      </c>
      <c r="CN83" s="35">
        <v>932405</v>
      </c>
      <c r="CO83" s="35">
        <v>241577</v>
      </c>
      <c r="CP83" s="35">
        <v>338076</v>
      </c>
      <c r="CQ83" s="35">
        <v>82466</v>
      </c>
      <c r="CR83" s="35">
        <v>338523</v>
      </c>
      <c r="CS83" s="35">
        <v>1000642</v>
      </c>
      <c r="CT83" s="35">
        <v>196465</v>
      </c>
      <c r="CU83" s="35">
        <v>327859</v>
      </c>
      <c r="CV83" s="35">
        <v>173084</v>
      </c>
      <c r="CW83" s="35">
        <v>265569</v>
      </c>
      <c r="CX83" s="35">
        <v>962977</v>
      </c>
      <c r="CY83" s="35">
        <v>273798</v>
      </c>
      <c r="CZ83" s="35">
        <v>344067</v>
      </c>
      <c r="DA83" s="35">
        <v>226985</v>
      </c>
      <c r="DB83" s="35">
        <v>364281</v>
      </c>
      <c r="DC83" s="8">
        <f>+DB83+DA83+CZ83+CY83</f>
        <v>1209131</v>
      </c>
      <c r="DD83" s="35">
        <v>243794</v>
      </c>
      <c r="DE83" s="35">
        <v>427926</v>
      </c>
      <c r="DF83" s="35">
        <v>253138</v>
      </c>
      <c r="DG83" s="35">
        <v>387560</v>
      </c>
      <c r="DH83" s="8">
        <f>+DG83+DF83+DE83+DD83</f>
        <v>1312418</v>
      </c>
      <c r="DI83" s="35">
        <v>301187</v>
      </c>
      <c r="DJ83" s="8">
        <f>+DJ45+DJ52+DJ53+DJ59+DJ60+DJ61+DJ71</f>
        <v>365031</v>
      </c>
      <c r="DK83" s="8">
        <f>+DK45+DK52+DK53+DK59+DK60+DK61+DK71</f>
        <v>263456.09111490496</v>
      </c>
      <c r="DL83" s="8">
        <f>+DL45+DL52+DL53+DL59+DL60+DL61+DL71</f>
        <v>371773.72560979717</v>
      </c>
      <c r="DM83" s="8">
        <f>+DL83+DK83+DJ83+DI83</f>
        <v>1301447.8167247023</v>
      </c>
      <c r="DN83" s="8">
        <f>+DN45+DN52+DN53+DN59+DN60+DN61+DN71</f>
        <v>269671.58429579868</v>
      </c>
      <c r="DO83" s="8">
        <f>+DO45+DO52+DO53+DO59+DO60+DO61+DO71</f>
        <v>308917.70324123173</v>
      </c>
      <c r="DP83" s="8">
        <f>+DP45+DP52+DP53+DP59+DP60+DP61+DP71</f>
        <v>287800.72902416647</v>
      </c>
      <c r="DQ83" s="8">
        <f>+DQ45+DQ52+DQ53+DQ59+DQ60+DQ61+DQ71</f>
        <v>346014.87265095732</v>
      </c>
      <c r="DR83" s="8">
        <f>+DQ83+DP83+DO83+DN83</f>
        <v>1212404.8892121543</v>
      </c>
      <c r="DS83" s="8">
        <f>+DS45+DS52+DS53+DS59+DS60+DS61+DS71</f>
        <v>281553.77030590252</v>
      </c>
      <c r="DT83" s="8">
        <f>+DT45+DT52+DT53+DT59+DT60+DT61+DT71</f>
        <v>321021.47652865067</v>
      </c>
      <c r="DU83" s="8">
        <f>+DU45+DU52+DU53+DU59+DU60+DU61+DU71</f>
        <v>295623.3982519292</v>
      </c>
      <c r="DV83" s="8">
        <f>+DV45+DV52+DV53+DV59+DV60+DV61+DV71</f>
        <v>360150.15887758561</v>
      </c>
      <c r="DW83" s="8">
        <f>+DV83+DU83+DT83+DS83</f>
        <v>1258348.8039640679</v>
      </c>
    </row>
    <row r="84" spans="1:127" s="8" customFormat="1">
      <c r="B84" s="21" t="s">
        <v>366</v>
      </c>
      <c r="C84" s="21"/>
      <c r="D84" s="21"/>
      <c r="E84" s="21"/>
      <c r="I84" s="35"/>
      <c r="BZ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DD84" s="35"/>
      <c r="DI84" s="35"/>
      <c r="DJ84" s="35"/>
      <c r="DN84" s="35"/>
      <c r="DS84" s="35"/>
    </row>
    <row r="85" spans="1:127" s="8" customFormat="1">
      <c r="B85" s="21" t="s">
        <v>367</v>
      </c>
      <c r="C85" s="21"/>
      <c r="D85" s="21"/>
      <c r="E85" s="21"/>
      <c r="I85" s="35"/>
      <c r="BZ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DD85" s="35"/>
      <c r="DI85" s="35"/>
      <c r="DJ85" s="35"/>
      <c r="DN85" s="35"/>
      <c r="DS85" s="35"/>
    </row>
    <row r="86" spans="1:127" s="8" customFormat="1">
      <c r="B86" s="21" t="s">
        <v>368</v>
      </c>
      <c r="C86" s="21"/>
      <c r="D86" s="21"/>
      <c r="E86" s="21"/>
      <c r="I86" s="35"/>
      <c r="BZ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DD86" s="35"/>
      <c r="DI86" s="35"/>
      <c r="DJ86" s="35"/>
      <c r="DN86" s="35"/>
      <c r="DS86" s="35"/>
    </row>
    <row r="87" spans="1:127" s="8" customFormat="1">
      <c r="B87" s="21" t="s">
        <v>369</v>
      </c>
      <c r="C87" s="21"/>
      <c r="D87" s="21"/>
      <c r="E87" s="21"/>
      <c r="I87" s="35"/>
      <c r="BZ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DD87" s="35"/>
      <c r="DI87" s="35"/>
      <c r="DJ87" s="35"/>
      <c r="DN87" s="35"/>
      <c r="DS87" s="35"/>
    </row>
    <row r="88" spans="1:127" s="8" customFormat="1">
      <c r="B88" s="21" t="s">
        <v>370</v>
      </c>
      <c r="C88" s="21"/>
      <c r="D88" s="21"/>
      <c r="E88" s="21"/>
      <c r="I88" s="35"/>
      <c r="BZ88" s="35"/>
      <c r="CE88" s="35"/>
      <c r="CF88" s="35"/>
      <c r="CG88" s="35"/>
      <c r="CH88" s="35"/>
      <c r="CI88" s="35"/>
      <c r="CJ88" s="35"/>
      <c r="CK88" s="35"/>
      <c r="CL88" s="35"/>
      <c r="CO88" s="35"/>
      <c r="CP88" s="35"/>
      <c r="CQ88" s="35"/>
      <c r="CR88" s="35"/>
      <c r="CT88" s="35"/>
      <c r="CU88" s="35"/>
      <c r="CV88" s="35"/>
      <c r="CW88" s="35"/>
      <c r="CY88" s="35"/>
      <c r="DD88" s="35"/>
      <c r="DI88" s="35"/>
      <c r="DJ88" s="35"/>
      <c r="DN88" s="35"/>
      <c r="DS88" s="35"/>
    </row>
    <row r="89" spans="1:127" s="8" customFormat="1">
      <c r="B89" s="21"/>
      <c r="C89" s="21"/>
      <c r="D89" s="21"/>
      <c r="E89" s="21"/>
      <c r="I89" s="35"/>
      <c r="BZ89" s="35"/>
      <c r="CE89" s="35"/>
      <c r="CF89" s="35"/>
      <c r="CG89" s="35"/>
      <c r="CH89" s="35"/>
      <c r="CI89" s="35"/>
      <c r="CJ89" s="35"/>
      <c r="CK89" s="35"/>
      <c r="CL89" s="35"/>
      <c r="CO89" s="35"/>
      <c r="CP89" s="35"/>
      <c r="CT89" s="35"/>
      <c r="CU89" s="35"/>
      <c r="CY89" s="35"/>
      <c r="DD89" s="35"/>
      <c r="DI89" s="35"/>
      <c r="DJ89" s="35"/>
      <c r="DN89" s="35"/>
      <c r="DS89" s="35"/>
    </row>
    <row r="90" spans="1:127" s="8" customFormat="1">
      <c r="B90" s="21" t="s">
        <v>395</v>
      </c>
      <c r="C90" s="21" t="s">
        <v>396</v>
      </c>
      <c r="D90" s="21"/>
      <c r="E90" s="21"/>
      <c r="I90" s="35"/>
      <c r="AZ90" s="8">
        <f>-'capex &amp; depre'!AZ11</f>
        <v>-861500</v>
      </c>
      <c r="BA90" s="35">
        <f>-'capex &amp; depre'!BA11</f>
        <v>-210800</v>
      </c>
      <c r="BB90" s="35">
        <f>-'capex &amp; depre'!BB11</f>
        <v>-195100</v>
      </c>
      <c r="BC90" s="35">
        <f>-'capex &amp; depre'!BC11</f>
        <v>-202600</v>
      </c>
      <c r="BD90" s="35">
        <f>-'capex &amp; depre'!BD11</f>
        <v>-278600</v>
      </c>
      <c r="BE90" s="8">
        <f>-'capex &amp; depre'!BE11</f>
        <v>-887100</v>
      </c>
      <c r="BF90" s="35">
        <f>-'capex &amp; depre'!BF11</f>
        <v>-214700</v>
      </c>
      <c r="BG90" s="35">
        <f>-'capex &amp; depre'!BG11</f>
        <v>-248100</v>
      </c>
      <c r="BH90" s="35">
        <f>-'capex &amp; depre'!BH11</f>
        <v>-216500</v>
      </c>
      <c r="BI90" s="35">
        <f>-'capex &amp; depre'!BI11</f>
        <v>-280400</v>
      </c>
      <c r="BJ90" s="8">
        <f>-'capex &amp; depre'!BJ11</f>
        <v>-934400</v>
      </c>
      <c r="BK90" s="35">
        <f>-'capex &amp; depre'!BK11</f>
        <v>-151200</v>
      </c>
      <c r="BL90" s="35">
        <f>-'capex &amp; depre'!BL11</f>
        <v>-164600</v>
      </c>
      <c r="BM90" s="35">
        <f>-'capex &amp; depre'!BM11</f>
        <v>-172400</v>
      </c>
      <c r="BN90" s="35">
        <f>-'capex &amp; depre'!BN11</f>
        <v>-270500</v>
      </c>
      <c r="BO90" s="8">
        <f>-'capex &amp; depre'!BO11</f>
        <v>-758700</v>
      </c>
      <c r="BP90" s="35">
        <f>-'capex &amp; depre'!BP11</f>
        <v>-163800</v>
      </c>
      <c r="BQ90" s="35">
        <f>-'capex &amp; depre'!BQ11</f>
        <v>-172700</v>
      </c>
      <c r="BR90" s="35">
        <f>-'capex &amp; depre'!BR11</f>
        <v>-164000</v>
      </c>
      <c r="BS90" s="35">
        <f>-'capex &amp; depre'!BS11</f>
        <v>-237100</v>
      </c>
      <c r="BT90" s="8">
        <f>-'capex &amp; depre'!BT11</f>
        <v>-737600</v>
      </c>
      <c r="BU90" s="35">
        <f>-'capex &amp; depre'!BU11</f>
        <v>-153100</v>
      </c>
      <c r="BV90" s="35">
        <f>-'capex &amp; depre'!BV11</f>
        <v>-163000</v>
      </c>
      <c r="BW90" s="35">
        <f>-'capex &amp; depre'!BW11</f>
        <v>-168400</v>
      </c>
      <c r="BX90" s="35">
        <f>-'capex &amp; depre'!BX11</f>
        <v>-202000</v>
      </c>
      <c r="BY90" s="8">
        <f>-'capex &amp; depre'!BY11</f>
        <v>-686500</v>
      </c>
      <c r="BZ90" s="35">
        <f>-'capex &amp; depre'!BZ11</f>
        <v>-140900</v>
      </c>
      <c r="CA90" s="35">
        <f>-'capex &amp; depre'!CA11</f>
        <v>-168900</v>
      </c>
      <c r="CB90" s="35">
        <f>-'capex &amp; depre'!CB11</f>
        <v>-158500</v>
      </c>
      <c r="CC90" s="35">
        <f>-'capex &amp; depre'!CC11</f>
        <v>-200200</v>
      </c>
      <c r="CD90" s="8">
        <f>-'capex &amp; depre'!CD11</f>
        <v>-668500</v>
      </c>
      <c r="CE90" s="35">
        <f>-'capex &amp; depre'!CE11</f>
        <v>-136700</v>
      </c>
      <c r="CF90" s="35">
        <f>-'capex &amp; depre'!CF11</f>
        <v>-174900</v>
      </c>
      <c r="CG90" s="35">
        <f>-'capex &amp; depre'!CG11</f>
        <v>-189700</v>
      </c>
      <c r="CH90" s="35">
        <f>-'capex &amp; depre'!CH11</f>
        <v>-225500</v>
      </c>
      <c r="CI90" s="35">
        <f>-'capex &amp; depre'!CI11</f>
        <v>-726800</v>
      </c>
      <c r="CJ90" s="35">
        <f t="shared" ref="CJ90:CP90" si="50">+CJ91+CJ92</f>
        <v>-213992</v>
      </c>
      <c r="CK90" s="35">
        <f t="shared" si="50"/>
        <v>-197187</v>
      </c>
      <c r="CL90" s="35">
        <f t="shared" si="50"/>
        <v>-191476</v>
      </c>
      <c r="CM90" s="35">
        <f t="shared" si="50"/>
        <v>-176262</v>
      </c>
      <c r="CN90" s="35">
        <f t="shared" si="50"/>
        <v>-778917</v>
      </c>
      <c r="CO90" s="35">
        <f t="shared" si="50"/>
        <v>-206839</v>
      </c>
      <c r="CP90" s="35">
        <f t="shared" si="50"/>
        <v>-149850</v>
      </c>
      <c r="CQ90" s="35">
        <f t="shared" ref="CQ90:CX90" si="51">+CQ91+CQ92</f>
        <v>-194567</v>
      </c>
      <c r="CR90" s="35">
        <f t="shared" si="51"/>
        <v>-160920</v>
      </c>
      <c r="CS90" s="35">
        <f t="shared" si="51"/>
        <v>-712176</v>
      </c>
      <c r="CT90" s="35">
        <f t="shared" si="51"/>
        <v>-211121</v>
      </c>
      <c r="CU90" s="35">
        <f t="shared" si="51"/>
        <v>-161612</v>
      </c>
      <c r="CV90" s="35">
        <f t="shared" si="51"/>
        <v>-148239</v>
      </c>
      <c r="CW90" s="35">
        <f t="shared" si="51"/>
        <v>-142420</v>
      </c>
      <c r="CX90" s="35">
        <f t="shared" si="51"/>
        <v>-663392</v>
      </c>
      <c r="CY90" s="35">
        <f>+CY91+CY92</f>
        <v>-202559</v>
      </c>
      <c r="CZ90" s="35">
        <f>+CZ91+CZ92</f>
        <v>-106656</v>
      </c>
      <c r="DA90" s="35">
        <f>+DA91+DA92</f>
        <v>-144865</v>
      </c>
      <c r="DB90" s="35">
        <f>+DB91+DB92</f>
        <v>-159849</v>
      </c>
      <c r="DC90" s="8">
        <f>-'capex &amp; depre'!DC11</f>
        <v>-595200</v>
      </c>
      <c r="DD90" s="35">
        <f>+DD91+DD92</f>
        <v>-204304</v>
      </c>
      <c r="DE90" s="35">
        <f>+DE91+DE92</f>
        <v>-119114</v>
      </c>
      <c r="DF90" s="35">
        <f>+DF91+DF92</f>
        <v>-156472</v>
      </c>
      <c r="DG90" s="35">
        <f>+DG91+DG92</f>
        <v>-163561</v>
      </c>
      <c r="DH90" s="8">
        <f>-'capex &amp; depre'!DH11</f>
        <v>-597000</v>
      </c>
      <c r="DI90" s="35">
        <f>+DI91+DI92</f>
        <v>-195278</v>
      </c>
      <c r="DJ90" s="35">
        <f>-'capex &amp; depre'!DJ11</f>
        <v>-146700</v>
      </c>
      <c r="DK90" s="35">
        <f>-'capex &amp; depre'!DK11</f>
        <v>-149000</v>
      </c>
      <c r="DL90" s="35">
        <f>-'capex &amp; depre'!DL11</f>
        <v>-162500</v>
      </c>
      <c r="DM90" s="8">
        <f>-'capex &amp; depre'!DM11</f>
        <v>-579100</v>
      </c>
      <c r="DN90" s="35">
        <f>-'capex &amp; depre'!DN11</f>
        <v>-134000</v>
      </c>
      <c r="DO90" s="35">
        <f>-'capex &amp; depre'!DO11</f>
        <v>-134000</v>
      </c>
      <c r="DP90" s="35">
        <f>-'capex &amp; depre'!DP11</f>
        <v>-134000</v>
      </c>
      <c r="DQ90" s="35">
        <f>-'capex &amp; depre'!DQ11</f>
        <v>-162500</v>
      </c>
      <c r="DR90" s="8">
        <f>-'capex &amp; depre'!DR11</f>
        <v>-564500</v>
      </c>
      <c r="DS90" s="35">
        <f>-'capex &amp; depre'!DS11</f>
        <v>-139000</v>
      </c>
      <c r="DT90" s="35">
        <f>-'capex &amp; depre'!DT11</f>
        <v>-139000</v>
      </c>
      <c r="DU90" s="35">
        <f>-'capex &amp; depre'!DU11</f>
        <v>-139000</v>
      </c>
      <c r="DV90" s="35">
        <f>-'capex &amp; depre'!DV11</f>
        <v>-187500</v>
      </c>
      <c r="DW90" s="8">
        <f>-'capex &amp; depre'!DW11</f>
        <v>-604500</v>
      </c>
    </row>
    <row r="91" spans="1:127" s="8" customFormat="1">
      <c r="B91" s="21" t="s">
        <v>371</v>
      </c>
      <c r="C91" s="21"/>
      <c r="D91" s="21" t="s">
        <v>625</v>
      </c>
      <c r="E91" s="21"/>
      <c r="I91" s="35"/>
      <c r="AZ91" s="8">
        <v>-668413</v>
      </c>
      <c r="BA91" s="8">
        <v>-166682</v>
      </c>
      <c r="BB91" s="8">
        <v>-162510</v>
      </c>
      <c r="BC91" s="8">
        <v>-141473</v>
      </c>
      <c r="BD91" s="8">
        <v>-167925</v>
      </c>
      <c r="BE91" s="8">
        <v>-638590</v>
      </c>
      <c r="BF91" s="8">
        <v>-185941</v>
      </c>
      <c r="BG91" s="8">
        <v>-228176</v>
      </c>
      <c r="BH91" s="8">
        <v>-156563</v>
      </c>
      <c r="BI91" s="8">
        <v>-164970</v>
      </c>
      <c r="BJ91" s="8">
        <v>-735650</v>
      </c>
      <c r="BK91" s="8">
        <v>-143705</v>
      </c>
      <c r="BL91" s="8">
        <v>-127808</v>
      </c>
      <c r="BM91" s="8">
        <v>-118387</v>
      </c>
      <c r="BN91" s="8">
        <v>-158617</v>
      </c>
      <c r="BO91" s="8">
        <v>-548517</v>
      </c>
      <c r="BP91" s="8">
        <v>-163740</v>
      </c>
      <c r="BQ91" s="8">
        <v>-138384</v>
      </c>
      <c r="BR91" s="8">
        <v>-113123</v>
      </c>
      <c r="BS91" s="8">
        <v>-102529</v>
      </c>
      <c r="BT91" s="8">
        <v>-517776</v>
      </c>
      <c r="BU91" s="8">
        <v>-123547</v>
      </c>
      <c r="BV91" s="8">
        <v>-125579</v>
      </c>
      <c r="BW91" s="8">
        <v>-120350</v>
      </c>
      <c r="BX91" s="8">
        <v>-110604</v>
      </c>
      <c r="BY91" s="8">
        <v>-480080</v>
      </c>
      <c r="BZ91" s="35">
        <v>-113936</v>
      </c>
      <c r="CA91" s="8">
        <v>-101864</v>
      </c>
      <c r="CB91" s="8">
        <v>-102969</v>
      </c>
      <c r="CC91" s="8">
        <v>-104350</v>
      </c>
      <c r="CD91" s="8">
        <v>-423119</v>
      </c>
      <c r="CE91" s="8">
        <v>-111634</v>
      </c>
      <c r="CF91" s="8">
        <v>-106161</v>
      </c>
      <c r="CG91" s="8">
        <v>-125307</v>
      </c>
      <c r="CH91" s="8">
        <v>-137314</v>
      </c>
      <c r="CI91" s="8">
        <v>-480416</v>
      </c>
      <c r="CJ91" s="8">
        <v>-141109</v>
      </c>
      <c r="CK91" s="8">
        <v>-144455</v>
      </c>
      <c r="CL91" s="8">
        <v>-130065</v>
      </c>
      <c r="CM91" s="8">
        <v>-120370</v>
      </c>
      <c r="CN91" s="8">
        <v>-535999</v>
      </c>
      <c r="CO91" s="8">
        <v>-140377</v>
      </c>
      <c r="CP91" s="8">
        <v>-110545</v>
      </c>
      <c r="CQ91" s="8">
        <v>-132680</v>
      </c>
      <c r="CR91" s="8">
        <v>-115066</v>
      </c>
      <c r="CS91" s="8">
        <v>-498668</v>
      </c>
      <c r="CT91" s="8">
        <v>-150785</v>
      </c>
      <c r="CU91" s="8">
        <v>-128374</v>
      </c>
      <c r="CV91" s="8">
        <v>-104231</v>
      </c>
      <c r="CW91" s="8">
        <v>-109799</v>
      </c>
      <c r="CX91" s="8">
        <v>-493189</v>
      </c>
      <c r="CY91" s="8">
        <v>-130531</v>
      </c>
      <c r="CZ91" s="8">
        <v>-86091</v>
      </c>
      <c r="DA91" s="8">
        <v>-96046</v>
      </c>
      <c r="DB91" s="8">
        <v>-122251</v>
      </c>
      <c r="DD91" s="8">
        <v>-125769</v>
      </c>
      <c r="DE91" s="8">
        <v>-84790</v>
      </c>
      <c r="DF91" s="8">
        <v>-126887</v>
      </c>
      <c r="DG91" s="8">
        <v>-113380</v>
      </c>
      <c r="DI91" s="8">
        <v>-128136</v>
      </c>
      <c r="DJ91" s="8">
        <v>0</v>
      </c>
    </row>
    <row r="92" spans="1:127" s="8" customFormat="1">
      <c r="B92" s="21" t="s">
        <v>372</v>
      </c>
      <c r="C92" s="21"/>
      <c r="D92" s="21" t="s">
        <v>626</v>
      </c>
      <c r="E92" s="21"/>
      <c r="I92" s="35"/>
      <c r="AZ92" s="8">
        <v>-242668</v>
      </c>
      <c r="BA92" s="8">
        <v>-49133</v>
      </c>
      <c r="BB92" s="8">
        <v>-42091</v>
      </c>
      <c r="BC92" s="8">
        <v>-57198</v>
      </c>
      <c r="BD92" s="8">
        <v>-46855</v>
      </c>
      <c r="BE92" s="8">
        <v>-195277</v>
      </c>
      <c r="BF92" s="8">
        <v>-63391</v>
      </c>
      <c r="BG92" s="8">
        <v>-34456</v>
      </c>
      <c r="BH92" s="8">
        <v>-65561</v>
      </c>
      <c r="BI92" s="8">
        <v>-49667</v>
      </c>
      <c r="BJ92" s="8">
        <v>-213075</v>
      </c>
      <c r="BK92" s="8">
        <v>-80927</v>
      </c>
      <c r="BL92" s="8">
        <v>-39750</v>
      </c>
      <c r="BM92" s="8">
        <v>-50182</v>
      </c>
      <c r="BN92" s="8">
        <v>-45957</v>
      </c>
      <c r="BO92" s="8">
        <v>-216816</v>
      </c>
      <c r="BP92" s="8">
        <v>-72033</v>
      </c>
      <c r="BQ92" s="8">
        <v>-43125</v>
      </c>
      <c r="BR92" s="8">
        <v>-61501</v>
      </c>
      <c r="BS92" s="8">
        <v>-64714</v>
      </c>
      <c r="BT92" s="8">
        <v>-241373</v>
      </c>
      <c r="BU92" s="8">
        <v>-91400</v>
      </c>
      <c r="BV92" s="8">
        <v>-41556</v>
      </c>
      <c r="BW92" s="8">
        <v>-50714</v>
      </c>
      <c r="BX92" s="8">
        <v>-61818</v>
      </c>
      <c r="BY92" s="8">
        <v>-245488</v>
      </c>
      <c r="BZ92" s="35">
        <v>-75760</v>
      </c>
      <c r="CA92" s="8">
        <v>-48570</v>
      </c>
      <c r="CB92" s="8">
        <v>-69666</v>
      </c>
      <c r="CC92" s="8">
        <v>-56761</v>
      </c>
      <c r="CD92" s="8">
        <v>-250757</v>
      </c>
      <c r="CE92" s="8">
        <v>-71363</v>
      </c>
      <c r="CF92" s="8">
        <v>-50994</v>
      </c>
      <c r="CG92" s="8">
        <v>-58299</v>
      </c>
      <c r="CH92" s="8">
        <v>-56414</v>
      </c>
      <c r="CI92" s="8">
        <v>-237070</v>
      </c>
      <c r="CJ92" s="8">
        <v>-72883</v>
      </c>
      <c r="CK92" s="8">
        <v>-52732</v>
      </c>
      <c r="CL92" s="8">
        <v>-61411</v>
      </c>
      <c r="CM92" s="8">
        <v>-55892</v>
      </c>
      <c r="CN92" s="8">
        <v>-242918</v>
      </c>
      <c r="CO92" s="8">
        <v>-66462</v>
      </c>
      <c r="CP92" s="8">
        <v>-39305</v>
      </c>
      <c r="CQ92" s="8">
        <v>-61887</v>
      </c>
      <c r="CR92" s="8">
        <v>-45854</v>
      </c>
      <c r="CS92" s="8">
        <v>-213508</v>
      </c>
      <c r="CT92" s="8">
        <v>-60336</v>
      </c>
      <c r="CU92" s="8">
        <v>-33238</v>
      </c>
      <c r="CV92" s="8">
        <v>-44008</v>
      </c>
      <c r="CW92" s="8">
        <v>-32621</v>
      </c>
      <c r="CX92" s="8">
        <v>-170203</v>
      </c>
      <c r="CY92" s="8">
        <v>-72028</v>
      </c>
      <c r="CZ92" s="8">
        <v>-20565</v>
      </c>
      <c r="DA92" s="8">
        <v>-48819</v>
      </c>
      <c r="DB92" s="8">
        <v>-37598</v>
      </c>
      <c r="DD92" s="8">
        <v>-78535</v>
      </c>
      <c r="DE92" s="8">
        <v>-34324</v>
      </c>
      <c r="DF92" s="8">
        <v>-29585</v>
      </c>
      <c r="DG92" s="8">
        <v>-50181</v>
      </c>
      <c r="DI92" s="8">
        <v>-67142</v>
      </c>
      <c r="DJ92" s="8">
        <v>0</v>
      </c>
    </row>
    <row r="93" spans="1:127" s="8" customFormat="1">
      <c r="B93" s="21" t="s">
        <v>373</v>
      </c>
      <c r="C93" s="21"/>
      <c r="BZ93" s="35"/>
    </row>
    <row r="94" spans="1:127" s="8" customFormat="1">
      <c r="B94" s="21" t="s">
        <v>374</v>
      </c>
      <c r="C94" s="21"/>
      <c r="D94" s="21"/>
      <c r="E94" s="21"/>
      <c r="I94" s="35"/>
      <c r="BZ94" s="35"/>
    </row>
    <row r="95" spans="1:127" s="8" customFormat="1">
      <c r="B95" s="21" t="s">
        <v>375</v>
      </c>
      <c r="C95" s="21"/>
      <c r="D95" s="21"/>
      <c r="E95" s="21"/>
      <c r="I95" s="35"/>
      <c r="BZ95" s="35"/>
    </row>
    <row r="96" spans="1:127" s="8" customFormat="1">
      <c r="A96" s="21"/>
      <c r="B96" s="21"/>
      <c r="C96" s="21"/>
      <c r="D96" s="21"/>
      <c r="E96" s="21"/>
      <c r="I96" s="35"/>
      <c r="BZ96" s="35"/>
    </row>
    <row r="97" spans="1:127" s="8" customFormat="1">
      <c r="A97" s="21"/>
      <c r="B97" s="21" t="s">
        <v>397</v>
      </c>
      <c r="C97" s="21" t="s">
        <v>398</v>
      </c>
      <c r="D97" s="21"/>
      <c r="E97" s="21"/>
      <c r="I97" s="35"/>
      <c r="AZ97" s="8">
        <f t="shared" ref="AZ97:BY97" si="52">+AZ104-AZ90</f>
        <v>283171</v>
      </c>
      <c r="BA97" s="35">
        <f t="shared" si="52"/>
        <v>210800</v>
      </c>
      <c r="BB97" s="8">
        <f t="shared" si="52"/>
        <v>195100</v>
      </c>
      <c r="BC97" s="8">
        <f t="shared" si="52"/>
        <v>202600</v>
      </c>
      <c r="BD97" s="8">
        <f t="shared" si="52"/>
        <v>278600</v>
      </c>
      <c r="BE97" s="8">
        <f t="shared" si="52"/>
        <v>-63977</v>
      </c>
      <c r="BF97" s="35">
        <f t="shared" si="52"/>
        <v>214700</v>
      </c>
      <c r="BG97" s="8">
        <f t="shared" si="52"/>
        <v>248100</v>
      </c>
      <c r="BH97" s="8">
        <f t="shared" si="52"/>
        <v>216500</v>
      </c>
      <c r="BI97" s="8">
        <f t="shared" si="52"/>
        <v>280400</v>
      </c>
      <c r="BJ97" s="8">
        <f t="shared" si="52"/>
        <v>-13251</v>
      </c>
      <c r="BK97" s="35">
        <f t="shared" si="52"/>
        <v>-6640</v>
      </c>
      <c r="BL97" s="8">
        <f t="shared" si="52"/>
        <v>-42780</v>
      </c>
      <c r="BM97" s="8">
        <f t="shared" si="52"/>
        <v>28163</v>
      </c>
      <c r="BN97" s="8">
        <f t="shared" si="52"/>
        <v>21108</v>
      </c>
      <c r="BO97" s="8">
        <f t="shared" si="52"/>
        <v>-149</v>
      </c>
      <c r="BP97" s="35">
        <f t="shared" si="52"/>
        <v>-26646</v>
      </c>
      <c r="BQ97" s="8">
        <f t="shared" si="52"/>
        <v>-60626</v>
      </c>
      <c r="BR97" s="8">
        <f t="shared" si="52"/>
        <v>-37191</v>
      </c>
      <c r="BS97" s="8">
        <f t="shared" si="52"/>
        <v>-168920</v>
      </c>
      <c r="BT97" s="8">
        <f t="shared" si="52"/>
        <v>-293383</v>
      </c>
      <c r="BU97" s="35">
        <f t="shared" si="52"/>
        <v>-89079</v>
      </c>
      <c r="BV97" s="8">
        <f t="shared" si="52"/>
        <v>-35946</v>
      </c>
      <c r="BW97" s="8">
        <f t="shared" si="52"/>
        <v>-90866</v>
      </c>
      <c r="BX97" s="8">
        <f t="shared" si="52"/>
        <v>-261535</v>
      </c>
      <c r="BY97" s="8">
        <f t="shared" si="52"/>
        <v>-477426</v>
      </c>
      <c r="BZ97" s="35">
        <f t="shared" ref="BZ97:CE97" si="53">+BZ104-BZ90</f>
        <v>138592</v>
      </c>
      <c r="CA97" s="8">
        <f t="shared" si="53"/>
        <v>-177445</v>
      </c>
      <c r="CB97" s="8">
        <f t="shared" si="53"/>
        <v>-12745</v>
      </c>
      <c r="CC97" s="8">
        <f t="shared" si="53"/>
        <v>264728</v>
      </c>
      <c r="CD97" s="8">
        <f>+CD104-CD90</f>
        <v>213130</v>
      </c>
      <c r="CE97" s="35">
        <f t="shared" si="53"/>
        <v>-222725</v>
      </c>
      <c r="CF97" s="35">
        <f t="shared" ref="CF97:CK97" si="54">+CF104-CF90</f>
        <v>-127463</v>
      </c>
      <c r="CG97" s="35">
        <f t="shared" si="54"/>
        <v>104600</v>
      </c>
      <c r="CH97" s="35">
        <f t="shared" si="54"/>
        <v>-2197</v>
      </c>
      <c r="CI97" s="35">
        <f t="shared" si="54"/>
        <v>-247785</v>
      </c>
      <c r="CJ97" s="35">
        <f t="shared" si="54"/>
        <v>157128</v>
      </c>
      <c r="CK97" s="35">
        <f t="shared" si="54"/>
        <v>-204137</v>
      </c>
      <c r="CL97" s="35">
        <f t="shared" ref="CL97:CQ97" si="55">+CL104-CL90</f>
        <v>175454</v>
      </c>
      <c r="CM97" s="35">
        <f t="shared" si="55"/>
        <v>-51462</v>
      </c>
      <c r="CN97" s="35">
        <f t="shared" si="55"/>
        <v>76983</v>
      </c>
      <c r="CO97" s="35">
        <f t="shared" si="55"/>
        <v>-555</v>
      </c>
      <c r="CP97" s="35">
        <f t="shared" si="55"/>
        <v>-95182</v>
      </c>
      <c r="CQ97" s="35">
        <f t="shared" si="55"/>
        <v>99674</v>
      </c>
      <c r="CR97" s="35">
        <f t="shared" ref="CR97:CX97" si="56">+CR104-CR90</f>
        <v>4659</v>
      </c>
      <c r="CS97" s="35">
        <f t="shared" si="56"/>
        <v>8596</v>
      </c>
      <c r="CT97" s="35">
        <f t="shared" si="56"/>
        <v>-24698</v>
      </c>
      <c r="CU97" s="35">
        <f t="shared" si="56"/>
        <v>4061</v>
      </c>
      <c r="CV97" s="35">
        <f t="shared" si="56"/>
        <v>3205</v>
      </c>
      <c r="CW97" s="35">
        <f t="shared" si="56"/>
        <v>29630</v>
      </c>
      <c r="CX97" s="35">
        <f t="shared" si="56"/>
        <v>12198</v>
      </c>
      <c r="CY97" s="35">
        <f>+CY104-CY90</f>
        <v>-5886</v>
      </c>
      <c r="CZ97" s="35">
        <f>+CZ104-CZ90</f>
        <v>-4313</v>
      </c>
      <c r="DA97" s="35">
        <f>+DA104-DA90</f>
        <v>87820</v>
      </c>
      <c r="DB97" s="35">
        <f>+DB104-DB90</f>
        <v>161057</v>
      </c>
      <c r="DC97" s="8">
        <f>+DB97+DA97+CZ97+CY97</f>
        <v>238678</v>
      </c>
      <c r="DD97" s="35">
        <f>+DD104-DD90</f>
        <v>-4494</v>
      </c>
      <c r="DE97" s="35">
        <f>+DE104-DE90</f>
        <v>-97374</v>
      </c>
      <c r="DF97" s="35">
        <f>+DF104-DF90</f>
        <v>-86324</v>
      </c>
      <c r="DG97" s="35">
        <f>+DG104-DG90</f>
        <v>-111451</v>
      </c>
      <c r="DH97" s="8">
        <f>+DG97+DF97+DE97+DD97</f>
        <v>-299643</v>
      </c>
      <c r="DI97" s="35">
        <f>+DI104-DI90</f>
        <v>80227</v>
      </c>
      <c r="DM97" s="8">
        <f>+DL97+DK97+DJ97+DI97</f>
        <v>80227</v>
      </c>
      <c r="DR97" s="8">
        <f>+DQ97+DP97+DO97+DN97</f>
        <v>0</v>
      </c>
      <c r="DW97" s="8">
        <f>+DV97+DU97+DT97+DS97</f>
        <v>0</v>
      </c>
    </row>
    <row r="98" spans="1:127" s="8" customFormat="1">
      <c r="A98" s="21"/>
      <c r="B98" s="21" t="s">
        <v>376</v>
      </c>
      <c r="C98" s="21"/>
      <c r="D98" s="21" t="s">
        <v>399</v>
      </c>
      <c r="E98" s="21"/>
      <c r="I98" s="35"/>
      <c r="AZ98" s="8">
        <v>549888</v>
      </c>
      <c r="BA98" s="8">
        <v>23829</v>
      </c>
      <c r="BB98" s="8">
        <v>-103109</v>
      </c>
      <c r="BC98" s="8">
        <v>-110355</v>
      </c>
      <c r="BD98" s="8">
        <v>-77779</v>
      </c>
      <c r="BE98" s="8">
        <v>-267414</v>
      </c>
      <c r="BF98" s="8">
        <v>-14981</v>
      </c>
      <c r="BG98" s="8">
        <v>-2192</v>
      </c>
      <c r="BH98" s="8">
        <v>42806</v>
      </c>
      <c r="BI98" s="8">
        <v>-16915</v>
      </c>
      <c r="BJ98" s="8">
        <v>8718</v>
      </c>
      <c r="BK98" s="8">
        <v>19193</v>
      </c>
      <c r="BL98" s="8">
        <v>-39019</v>
      </c>
      <c r="BM98" s="8">
        <v>26831</v>
      </c>
      <c r="BN98" s="8">
        <v>-44773</v>
      </c>
      <c r="BO98" s="8">
        <v>-37768</v>
      </c>
      <c r="BP98" s="8">
        <v>-685</v>
      </c>
      <c r="BQ98" s="8">
        <v>-45678</v>
      </c>
      <c r="BR98" s="101" t="e">
        <v>#VALUE!</v>
      </c>
      <c r="BS98" s="8">
        <v>-263017</v>
      </c>
      <c r="BT98" s="8">
        <v>-312661</v>
      </c>
      <c r="BU98" s="8">
        <v>-27209</v>
      </c>
      <c r="BV98" s="8">
        <v>2437</v>
      </c>
      <c r="BW98" s="8">
        <v>-4792</v>
      </c>
      <c r="BX98" s="8">
        <v>-138</v>
      </c>
      <c r="BY98" s="8">
        <v>-29702</v>
      </c>
      <c r="BZ98" s="8">
        <v>-1769</v>
      </c>
      <c r="CA98" s="8">
        <v>-235</v>
      </c>
      <c r="CB98" s="8">
        <v>-9645</v>
      </c>
      <c r="CC98" s="8">
        <v>-3829</v>
      </c>
      <c r="CD98" s="8">
        <v>-15478</v>
      </c>
      <c r="CE98" s="8">
        <v>-6374</v>
      </c>
      <c r="CF98" s="8">
        <v>-2525</v>
      </c>
      <c r="CG98" s="8">
        <v>-22951</v>
      </c>
      <c r="CH98" s="8">
        <v>-4816</v>
      </c>
      <c r="CI98" s="8">
        <v>-36666</v>
      </c>
      <c r="CJ98" s="8">
        <v>-713</v>
      </c>
      <c r="CK98" s="8">
        <v>-23372</v>
      </c>
      <c r="CL98" s="8">
        <v>1716</v>
      </c>
      <c r="CM98" s="8">
        <v>-1230</v>
      </c>
      <c r="CN98" s="8">
        <v>-23599</v>
      </c>
      <c r="CO98" s="8">
        <v>-14674</v>
      </c>
      <c r="CP98" s="8">
        <v>-4503</v>
      </c>
      <c r="CQ98" s="8">
        <v>-3534</v>
      </c>
      <c r="CR98" s="8">
        <v>-7453</v>
      </c>
      <c r="CS98" s="8">
        <v>-30164</v>
      </c>
      <c r="CT98" s="8">
        <v>-151</v>
      </c>
      <c r="CU98" s="8">
        <v>-1181</v>
      </c>
      <c r="CV98" s="8">
        <v>-1329</v>
      </c>
      <c r="CW98" s="8">
        <v>-693</v>
      </c>
      <c r="CX98" s="8">
        <v>-3354</v>
      </c>
      <c r="CY98" s="8">
        <v>-305</v>
      </c>
      <c r="CZ98" s="8">
        <v>37</v>
      </c>
      <c r="DA98" s="8">
        <v>1845</v>
      </c>
      <c r="DB98" s="8">
        <v>4303</v>
      </c>
      <c r="DD98" s="8">
        <v>868</v>
      </c>
      <c r="DE98" s="8">
        <v>1042</v>
      </c>
      <c r="DF98" s="8">
        <v>1949</v>
      </c>
      <c r="DG98" s="8">
        <v>438</v>
      </c>
      <c r="DI98" s="8">
        <v>-9155</v>
      </c>
      <c r="DJ98" s="8">
        <v>0</v>
      </c>
    </row>
    <row r="99" spans="1:127" s="8" customFormat="1">
      <c r="A99" s="21"/>
      <c r="B99" s="21" t="s">
        <v>232</v>
      </c>
      <c r="C99" s="21"/>
      <c r="D99" s="21"/>
      <c r="E99" s="21"/>
      <c r="I99" s="35"/>
      <c r="BZ99" s="35"/>
    </row>
    <row r="100" spans="1:127" s="8" customFormat="1">
      <c r="A100" s="21"/>
      <c r="B100" s="21" t="s">
        <v>233</v>
      </c>
      <c r="C100" s="21"/>
      <c r="D100" s="21"/>
      <c r="E100" s="21"/>
      <c r="I100" s="35"/>
      <c r="BZ100" s="35"/>
    </row>
    <row r="101" spans="1:127" s="8" customFormat="1">
      <c r="A101" s="21"/>
      <c r="B101" s="21" t="s">
        <v>234</v>
      </c>
      <c r="C101" s="21"/>
      <c r="D101" s="21"/>
      <c r="E101" s="21"/>
      <c r="I101" s="35"/>
      <c r="BZ101" s="35"/>
    </row>
    <row r="102" spans="1:127" s="8" customFormat="1">
      <c r="A102" s="21"/>
      <c r="B102" s="21" t="s">
        <v>235</v>
      </c>
      <c r="C102" s="21"/>
      <c r="D102" s="21"/>
      <c r="E102" s="21"/>
      <c r="I102" s="35"/>
      <c r="BZ102" s="35"/>
    </row>
    <row r="103" spans="1:127" s="8" customFormat="1">
      <c r="A103" s="21"/>
      <c r="B103" s="21"/>
      <c r="C103" s="21"/>
      <c r="D103" s="21"/>
      <c r="E103" s="21"/>
      <c r="I103" s="35"/>
      <c r="BZ103" s="35"/>
    </row>
    <row r="104" spans="1:127" s="8" customFormat="1">
      <c r="A104" s="21"/>
      <c r="B104" s="21" t="s">
        <v>400</v>
      </c>
      <c r="C104" s="21" t="s">
        <v>803</v>
      </c>
      <c r="D104" s="21"/>
      <c r="E104" s="21"/>
      <c r="I104" s="35"/>
      <c r="AZ104" s="8">
        <v>-578329</v>
      </c>
      <c r="BE104" s="8">
        <v>-951077</v>
      </c>
      <c r="BJ104" s="8">
        <v>-947651</v>
      </c>
      <c r="BK104" s="8">
        <v>-157840</v>
      </c>
      <c r="BL104" s="8">
        <v>-207380</v>
      </c>
      <c r="BM104" s="8">
        <v>-144237</v>
      </c>
      <c r="BN104" s="8">
        <v>-249392</v>
      </c>
      <c r="BO104" s="8">
        <v>-758849</v>
      </c>
      <c r="BP104" s="8">
        <v>-190446</v>
      </c>
      <c r="BQ104" s="8">
        <v>-233326</v>
      </c>
      <c r="BR104" s="8">
        <v>-201191</v>
      </c>
      <c r="BS104" s="8">
        <v>-406020</v>
      </c>
      <c r="BT104" s="8">
        <v>-1030983</v>
      </c>
      <c r="BU104" s="8">
        <v>-242179</v>
      </c>
      <c r="BV104" s="8">
        <v>-198946</v>
      </c>
      <c r="BW104" s="8">
        <v>-259266</v>
      </c>
      <c r="BX104" s="8">
        <v>-463535</v>
      </c>
      <c r="BY104" s="8">
        <v>-1163926</v>
      </c>
      <c r="BZ104" s="35">
        <v>-2308</v>
      </c>
      <c r="CA104" s="8">
        <v>-346345</v>
      </c>
      <c r="CB104" s="8">
        <v>-171245</v>
      </c>
      <c r="CC104" s="8">
        <v>64528</v>
      </c>
      <c r="CD104" s="8">
        <v>-455370</v>
      </c>
      <c r="CE104" s="8">
        <v>-359425</v>
      </c>
      <c r="CF104" s="8">
        <v>-302363</v>
      </c>
      <c r="CG104" s="8">
        <v>-85100</v>
      </c>
      <c r="CH104" s="8">
        <v>-227697</v>
      </c>
      <c r="CI104" s="8">
        <v>-974585</v>
      </c>
      <c r="CJ104" s="8">
        <v>-56864</v>
      </c>
      <c r="CK104" s="8">
        <v>-401324</v>
      </c>
      <c r="CL104" s="8">
        <v>-16022</v>
      </c>
      <c r="CM104" s="8">
        <v>-227724</v>
      </c>
      <c r="CN104" s="8">
        <v>-701934</v>
      </c>
      <c r="CO104" s="8">
        <v>-207394</v>
      </c>
      <c r="CP104" s="8">
        <v>-245032</v>
      </c>
      <c r="CQ104" s="8">
        <v>-94893</v>
      </c>
      <c r="CR104" s="8">
        <v>-156261</v>
      </c>
      <c r="CS104" s="8">
        <v>-703580</v>
      </c>
      <c r="CT104" s="8">
        <v>-235819</v>
      </c>
      <c r="CU104" s="8">
        <v>-157551</v>
      </c>
      <c r="CV104" s="8">
        <v>-145034</v>
      </c>
      <c r="CW104" s="8">
        <v>-112790</v>
      </c>
      <c r="CX104" s="8">
        <v>-651194</v>
      </c>
      <c r="CY104" s="8">
        <v>-208445</v>
      </c>
      <c r="CZ104" s="8">
        <v>-110969</v>
      </c>
      <c r="DA104" s="8">
        <v>-57045</v>
      </c>
      <c r="DB104" s="8">
        <v>1208</v>
      </c>
      <c r="DC104" s="8">
        <f>+DB104+DA104+CZ104+CY104</f>
        <v>-375251</v>
      </c>
      <c r="DD104" s="8">
        <v>-208798</v>
      </c>
      <c r="DE104" s="8">
        <v>-216488</v>
      </c>
      <c r="DF104" s="8">
        <v>-242796</v>
      </c>
      <c r="DG104" s="8">
        <v>-275012</v>
      </c>
      <c r="DH104" s="8">
        <f>+DG104+DF104+DE104+DD104</f>
        <v>-943094</v>
      </c>
      <c r="DI104" s="8">
        <v>-115051</v>
      </c>
      <c r="DJ104" s="8">
        <f>+DJ90+DJ97</f>
        <v>-146700</v>
      </c>
      <c r="DK104" s="8">
        <f>+DK90+DK97</f>
        <v>-149000</v>
      </c>
      <c r="DL104" s="8">
        <f>+DL90+DL97</f>
        <v>-162500</v>
      </c>
      <c r="DM104" s="8">
        <f>+DL104+DK104+DJ104+DI104</f>
        <v>-573251</v>
      </c>
      <c r="DN104" s="8">
        <f>+DN90+DN97</f>
        <v>-134000</v>
      </c>
      <c r="DO104" s="8">
        <f>+DO90+DO97</f>
        <v>-134000</v>
      </c>
      <c r="DP104" s="8">
        <f>+DP90+DP97</f>
        <v>-134000</v>
      </c>
      <c r="DQ104" s="8">
        <f>+DQ90+DQ97</f>
        <v>-162500</v>
      </c>
      <c r="DR104" s="8">
        <f>+DQ104+DP104+DO104+DN104</f>
        <v>-564500</v>
      </c>
      <c r="DS104" s="8">
        <f>+DS90+DS97</f>
        <v>-139000</v>
      </c>
      <c r="DT104" s="8">
        <f>+DT90+DT97</f>
        <v>-139000</v>
      </c>
      <c r="DU104" s="8">
        <f>+DU90+DU97</f>
        <v>-139000</v>
      </c>
      <c r="DV104" s="8">
        <f>+DV90+DV97</f>
        <v>-187500</v>
      </c>
      <c r="DW104" s="8">
        <f>+DV104+DU104+DT104+DS104</f>
        <v>-604500</v>
      </c>
    </row>
    <row r="105" spans="1:127" s="8" customFormat="1">
      <c r="A105" s="21"/>
      <c r="B105" s="21" t="s">
        <v>377</v>
      </c>
      <c r="C105" s="21"/>
      <c r="D105" s="21"/>
      <c r="E105" s="21"/>
      <c r="I105" s="35"/>
      <c r="BZ105" s="35"/>
    </row>
    <row r="106" spans="1:127" s="8" customFormat="1">
      <c r="A106" s="21"/>
      <c r="B106" s="21" t="s">
        <v>378</v>
      </c>
      <c r="C106" s="21"/>
      <c r="D106" s="21"/>
      <c r="E106" s="21"/>
      <c r="I106" s="35"/>
      <c r="BZ106" s="35"/>
    </row>
    <row r="107" spans="1:127" s="8" customFormat="1">
      <c r="A107" s="21"/>
      <c r="B107" s="21" t="s">
        <v>379</v>
      </c>
      <c r="C107" s="21"/>
      <c r="D107" s="21"/>
      <c r="E107" s="21"/>
      <c r="I107" s="35"/>
      <c r="BZ107" s="35"/>
    </row>
    <row r="108" spans="1:127" s="8" customFormat="1">
      <c r="A108" s="21"/>
      <c r="B108" s="21" t="s">
        <v>380</v>
      </c>
      <c r="C108" s="21"/>
      <c r="D108" s="21"/>
      <c r="E108" s="21"/>
      <c r="I108" s="35"/>
      <c r="BZ108" s="35"/>
    </row>
    <row r="109" spans="1:127" s="8" customFormat="1">
      <c r="A109" s="21"/>
      <c r="B109" s="21" t="s">
        <v>381</v>
      </c>
      <c r="C109" s="21"/>
      <c r="D109" s="21"/>
      <c r="E109" s="21"/>
      <c r="I109" s="35"/>
      <c r="BZ109" s="35"/>
    </row>
    <row r="110" spans="1:127" s="8" customFormat="1">
      <c r="A110" s="21"/>
      <c r="B110" s="21"/>
      <c r="C110" s="21"/>
      <c r="D110" s="21"/>
      <c r="E110" s="21"/>
      <c r="I110" s="35"/>
      <c r="BZ110" s="35"/>
    </row>
    <row r="111" spans="1:127" s="8" customFormat="1">
      <c r="A111" s="21"/>
      <c r="B111" s="21" t="s">
        <v>401</v>
      </c>
      <c r="C111" s="21" t="s">
        <v>437</v>
      </c>
      <c r="D111" s="21"/>
      <c r="E111" s="21"/>
      <c r="I111" s="35"/>
      <c r="AZ111" s="35">
        <v>-425247</v>
      </c>
      <c r="BA111" s="35">
        <v>-16916</v>
      </c>
      <c r="BB111" s="35">
        <v>-259162</v>
      </c>
      <c r="BC111" s="35">
        <v>-8000</v>
      </c>
      <c r="BD111" s="35">
        <v>-16000</v>
      </c>
      <c r="BE111" s="35">
        <v>-300078</v>
      </c>
      <c r="BF111" s="35">
        <v>-49998</v>
      </c>
      <c r="BG111" s="35">
        <v>-39999</v>
      </c>
      <c r="BH111" s="35">
        <v>-50025</v>
      </c>
      <c r="BI111" s="35">
        <v>-17201</v>
      </c>
      <c r="BJ111" s="35">
        <v>-157223</v>
      </c>
      <c r="BK111" s="35">
        <v>-72998</v>
      </c>
      <c r="BL111" s="35">
        <v>-29999</v>
      </c>
      <c r="BM111" s="35">
        <v>-20005</v>
      </c>
      <c r="BN111" s="35">
        <v>-50000</v>
      </c>
      <c r="BO111" s="35">
        <v>-173002</v>
      </c>
      <c r="BP111" s="35">
        <v>-49998</v>
      </c>
      <c r="BQ111" s="35">
        <v>-1850</v>
      </c>
      <c r="BR111" s="35">
        <v>-49998</v>
      </c>
      <c r="BS111" s="35">
        <v>-35000</v>
      </c>
      <c r="BT111" s="35">
        <v>-136846</v>
      </c>
      <c r="BU111" s="35">
        <v>0</v>
      </c>
      <c r="BV111" s="35">
        <v>0</v>
      </c>
      <c r="BW111" s="35">
        <v>-20000</v>
      </c>
      <c r="BX111" s="35">
        <v>0</v>
      </c>
      <c r="BY111" s="35">
        <v>-20000</v>
      </c>
      <c r="BZ111" s="35">
        <v>0</v>
      </c>
      <c r="CA111" s="35">
        <v>0</v>
      </c>
      <c r="CB111" s="35">
        <v>-3169</v>
      </c>
      <c r="CC111" s="35">
        <v>-16831</v>
      </c>
      <c r="CD111" s="35">
        <v>-20000</v>
      </c>
      <c r="CE111" s="35">
        <v>0</v>
      </c>
      <c r="CF111" s="35">
        <v>0</v>
      </c>
      <c r="CG111" s="35">
        <v>0</v>
      </c>
      <c r="CH111" s="35">
        <v>0</v>
      </c>
      <c r="CI111" s="35">
        <v>0</v>
      </c>
      <c r="CJ111" s="35">
        <v>0</v>
      </c>
      <c r="CK111" s="35">
        <v>0</v>
      </c>
      <c r="CL111" s="35">
        <v>0</v>
      </c>
      <c r="CM111" s="35">
        <v>0</v>
      </c>
      <c r="CN111" s="35">
        <v>0</v>
      </c>
      <c r="CO111" s="35">
        <v>0</v>
      </c>
      <c r="CP111" s="35">
        <v>0</v>
      </c>
      <c r="CQ111" s="35">
        <v>0</v>
      </c>
      <c r="CR111" s="35">
        <v>0</v>
      </c>
      <c r="CS111" s="35">
        <v>0</v>
      </c>
      <c r="CT111" s="35">
        <v>0</v>
      </c>
      <c r="CU111" s="35">
        <v>-307694</v>
      </c>
      <c r="CV111" s="35">
        <v>-62003</v>
      </c>
      <c r="CW111" s="35">
        <v>-103339</v>
      </c>
      <c r="CX111" s="35">
        <v>-473036</v>
      </c>
      <c r="CY111" s="35">
        <v>0</v>
      </c>
      <c r="CZ111" s="35">
        <v>0</v>
      </c>
      <c r="DA111" s="35">
        <v>0</v>
      </c>
      <c r="DB111" s="35">
        <v>-307486</v>
      </c>
      <c r="DC111" s="8">
        <f>+DB111+DA111+CZ111+CY111</f>
        <v>-307486</v>
      </c>
      <c r="DD111" s="35">
        <v>-54641</v>
      </c>
      <c r="DE111" s="35">
        <v>-54541</v>
      </c>
      <c r="DF111" s="35">
        <v>-40425</v>
      </c>
      <c r="DG111" s="35">
        <v>0</v>
      </c>
      <c r="DH111" s="8">
        <f>+DG111+DF111+DE111+DD111</f>
        <v>-149607</v>
      </c>
      <c r="DI111" s="35">
        <v>0</v>
      </c>
      <c r="DK111" s="8">
        <f>+-PL!DK259</f>
        <v>-150000</v>
      </c>
      <c r="DL111" s="8">
        <f>+-PL!DL259</f>
        <v>-150000</v>
      </c>
      <c r="DM111" s="8">
        <f>+DL111+DK111+DJ111+DI111</f>
        <v>-300000</v>
      </c>
      <c r="DR111" s="8">
        <f>+DQ111+DP111+DO111+DN111</f>
        <v>0</v>
      </c>
      <c r="DW111" s="8">
        <f>+DV111+DU111+DT111+DS111</f>
        <v>0</v>
      </c>
    </row>
    <row r="112" spans="1:127" s="8" customFormat="1">
      <c r="A112" s="21"/>
      <c r="B112" s="21" t="s">
        <v>382</v>
      </c>
      <c r="C112" s="21" t="s">
        <v>438</v>
      </c>
      <c r="D112" s="21"/>
      <c r="E112" s="21"/>
      <c r="I112" s="35"/>
      <c r="AZ112" s="35">
        <v>-95334</v>
      </c>
      <c r="BA112" s="35">
        <v>-46273</v>
      </c>
      <c r="BB112" s="35">
        <v>0</v>
      </c>
      <c r="BC112" s="35">
        <v>-89217</v>
      </c>
      <c r="BD112" s="35">
        <v>0</v>
      </c>
      <c r="BE112" s="35">
        <v>-135490</v>
      </c>
      <c r="BF112" s="35">
        <v>-88949</v>
      </c>
      <c r="BG112" s="35">
        <v>0</v>
      </c>
      <c r="BH112" s="35">
        <v>-87913</v>
      </c>
      <c r="BI112" s="35">
        <v>0</v>
      </c>
      <c r="BJ112" s="35">
        <v>-176862</v>
      </c>
      <c r="BK112" s="35">
        <v>-87187</v>
      </c>
      <c r="BL112" s="35">
        <v>0</v>
      </c>
      <c r="BM112" s="35">
        <v>-103356</v>
      </c>
      <c r="BN112" s="35">
        <v>0</v>
      </c>
      <c r="BO112" s="35">
        <v>-190543</v>
      </c>
      <c r="BP112" s="35">
        <v>-102307</v>
      </c>
      <c r="BQ112" s="35">
        <v>0</v>
      </c>
      <c r="BR112" s="35">
        <v>-101532</v>
      </c>
      <c r="BS112" s="35">
        <v>0</v>
      </c>
      <c r="BT112" s="35">
        <v>-203839</v>
      </c>
      <c r="BU112" s="35">
        <v>-98061</v>
      </c>
      <c r="BV112" s="35">
        <v>-2129</v>
      </c>
      <c r="BW112" s="35">
        <v>-108298</v>
      </c>
      <c r="BX112" s="35">
        <v>-221</v>
      </c>
      <c r="BY112" s="35">
        <v>-208709</v>
      </c>
      <c r="BZ112" s="35">
        <v>-106144</v>
      </c>
      <c r="CA112" s="35">
        <v>-1991</v>
      </c>
      <c r="CB112" s="35">
        <v>-107953</v>
      </c>
      <c r="CC112" s="35">
        <v>-195</v>
      </c>
      <c r="CD112" s="35">
        <v>-216283</v>
      </c>
      <c r="CE112" s="35">
        <v>-106078</v>
      </c>
      <c r="CF112" s="35">
        <v>-1714</v>
      </c>
      <c r="CG112" s="35">
        <v>-115879</v>
      </c>
      <c r="CH112" s="35">
        <v>-194</v>
      </c>
      <c r="CI112" s="35">
        <v>-223865</v>
      </c>
      <c r="CJ112" s="35">
        <v>-113793</v>
      </c>
      <c r="CK112" s="35">
        <v>-2295</v>
      </c>
      <c r="CL112" s="35">
        <v>-124121</v>
      </c>
      <c r="CM112" s="35">
        <v>-179</v>
      </c>
      <c r="CN112" s="35">
        <v>-240388</v>
      </c>
      <c r="CO112" s="35">
        <v>-121665</v>
      </c>
      <c r="CP112" s="35">
        <v>-2722</v>
      </c>
      <c r="CQ112" s="35">
        <v>-124210</v>
      </c>
      <c r="CR112" s="35">
        <v>-217</v>
      </c>
      <c r="CS112" s="35">
        <v>-248814</v>
      </c>
      <c r="CT112" s="35">
        <v>-122434</v>
      </c>
      <c r="CU112" s="35">
        <v>-1993</v>
      </c>
      <c r="CV112" s="35">
        <v>-118769</v>
      </c>
      <c r="CW112" s="35">
        <v>-153</v>
      </c>
      <c r="CX112" s="35">
        <v>-243349</v>
      </c>
      <c r="CY112" s="35">
        <v>-134332</v>
      </c>
      <c r="CZ112" s="35">
        <v>-1504</v>
      </c>
      <c r="DA112" s="35">
        <v>-135702</v>
      </c>
      <c r="DB112" s="35">
        <v>-105</v>
      </c>
      <c r="DC112" s="8">
        <f>+DB112+DA112+CZ112+CY112</f>
        <v>-271643</v>
      </c>
      <c r="DD112" s="35">
        <v>-130524</v>
      </c>
      <c r="DE112" s="35">
        <v>-1034</v>
      </c>
      <c r="DF112" s="35">
        <v>-148801</v>
      </c>
      <c r="DG112" s="35">
        <v>-168</v>
      </c>
      <c r="DH112" s="8">
        <f>+DG112+DF112+DE112+DD112</f>
        <v>-280527</v>
      </c>
      <c r="DI112" s="35">
        <v>-146607</v>
      </c>
      <c r="DJ112" s="8">
        <f>-PL!DI254</f>
        <v>0</v>
      </c>
      <c r="DK112" s="8">
        <f>-PL!DJ254</f>
        <v>-185229.27665000001</v>
      </c>
      <c r="DL112" s="8">
        <f>-PL!DK254</f>
        <v>0</v>
      </c>
      <c r="DM112" s="8">
        <f>+DL112+DK112+DJ112+DI112</f>
        <v>-331836.27665000001</v>
      </c>
      <c r="DN112" s="8">
        <f>-PL!DL254</f>
        <v>-179229.27665000001</v>
      </c>
      <c r="DO112" s="8">
        <f>-PL!DN254</f>
        <v>0</v>
      </c>
      <c r="DP112" s="8">
        <f>-PL!DO254</f>
        <v>-197152.20431500001</v>
      </c>
      <c r="DQ112" s="8">
        <f>-PL!DP254</f>
        <v>0</v>
      </c>
      <c r="DR112" s="8">
        <f>+DQ112+DP112+DO112+DN112</f>
        <v>-376381.480965</v>
      </c>
      <c r="DS112" s="8">
        <f>-PL!DQ254</f>
        <v>-197152.20431500001</v>
      </c>
      <c r="DT112" s="8">
        <f>-PL!DS254</f>
        <v>0</v>
      </c>
      <c r="DU112" s="8">
        <f>-PL!DT254</f>
        <v>-215075.13198000001</v>
      </c>
      <c r="DV112" s="8">
        <f>-PL!DU254</f>
        <v>0</v>
      </c>
      <c r="DW112" s="8">
        <f>+DV112+DU112+DT112+DS112</f>
        <v>-412227.33629500004</v>
      </c>
    </row>
    <row r="113" spans="1:127" s="8" customFormat="1">
      <c r="A113" s="21"/>
      <c r="B113" s="21" t="s">
        <v>383</v>
      </c>
      <c r="C113" s="21" t="s">
        <v>439</v>
      </c>
      <c r="D113" s="21"/>
      <c r="E113" s="21"/>
      <c r="I113" s="35"/>
      <c r="AZ113" s="35">
        <v>-151458</v>
      </c>
      <c r="BA113" s="35">
        <v>-4911</v>
      </c>
      <c r="BB113" s="35">
        <v>-13272</v>
      </c>
      <c r="BC113" s="35">
        <v>-4326</v>
      </c>
      <c r="BD113" s="35">
        <v>-132544</v>
      </c>
      <c r="BE113" s="35">
        <v>-155053</v>
      </c>
      <c r="BF113" s="35">
        <v>-143494</v>
      </c>
      <c r="BG113" s="35">
        <v>-760</v>
      </c>
      <c r="BH113" s="35">
        <v>-938</v>
      </c>
      <c r="BI113" s="35">
        <v>-52204</v>
      </c>
      <c r="BJ113" s="35">
        <v>-197396</v>
      </c>
      <c r="BK113" s="35">
        <v>-99099</v>
      </c>
      <c r="BL113" s="35">
        <v>-708</v>
      </c>
      <c r="BM113" s="35">
        <v>-799</v>
      </c>
      <c r="BN113" s="35">
        <v>-33324</v>
      </c>
      <c r="BO113" s="35">
        <v>-133930</v>
      </c>
      <c r="BP113" s="35">
        <v>49648</v>
      </c>
      <c r="BQ113" s="35">
        <v>-1092</v>
      </c>
      <c r="BR113" s="35">
        <v>111931</v>
      </c>
      <c r="BS113" s="35">
        <v>-2243</v>
      </c>
      <c r="BT113" s="35">
        <v>158244</v>
      </c>
      <c r="BU113" s="35">
        <v>122402</v>
      </c>
      <c r="BV113" s="35">
        <v>-139101</v>
      </c>
      <c r="BW113" s="35">
        <v>-765</v>
      </c>
      <c r="BX113" s="35">
        <v>-14772</v>
      </c>
      <c r="BY113" s="35">
        <v>-32236</v>
      </c>
      <c r="BZ113" s="35">
        <v>-2190</v>
      </c>
      <c r="CA113" s="35">
        <v>-1206</v>
      </c>
      <c r="CB113" s="35">
        <v>-1156</v>
      </c>
      <c r="CC113" s="35">
        <v>-181134</v>
      </c>
      <c r="CD113" s="35">
        <v>-185686</v>
      </c>
      <c r="CE113" s="35">
        <v>-7856</v>
      </c>
      <c r="CF113" s="35">
        <v>-96500</v>
      </c>
      <c r="CG113" s="35">
        <v>-49705</v>
      </c>
      <c r="CH113" s="35">
        <v>-690</v>
      </c>
      <c r="CI113" s="35">
        <v>-154751</v>
      </c>
      <c r="CJ113" s="35">
        <v>-13484</v>
      </c>
      <c r="CK113" s="35">
        <v>-590</v>
      </c>
      <c r="CL113" s="35">
        <v>-979</v>
      </c>
      <c r="CM113" s="35">
        <v>-5526</v>
      </c>
      <c r="CN113" s="35">
        <v>-20579</v>
      </c>
      <c r="CO113" s="35">
        <v>-14032</v>
      </c>
      <c r="CP113" s="35">
        <v>-4684</v>
      </c>
      <c r="CQ113" s="35">
        <v>-3636</v>
      </c>
      <c r="CR113" s="35">
        <v>1373</v>
      </c>
      <c r="CS113" s="35">
        <v>-20979</v>
      </c>
      <c r="CT113" s="35">
        <v>-5533</v>
      </c>
      <c r="CU113" s="35">
        <v>-2719</v>
      </c>
      <c r="CV113" s="35">
        <v>99144</v>
      </c>
      <c r="CW113" s="35">
        <v>-108764</v>
      </c>
      <c r="CX113" s="35">
        <v>-17872</v>
      </c>
      <c r="CY113" s="35">
        <v>90489</v>
      </c>
      <c r="CZ113" s="35">
        <v>-93885</v>
      </c>
      <c r="DA113" s="35">
        <v>-1438</v>
      </c>
      <c r="DB113" s="35">
        <v>355</v>
      </c>
      <c r="DC113" s="8">
        <f>+DB113+DA113+CZ113+CY113</f>
        <v>-4479</v>
      </c>
      <c r="DD113" s="35">
        <v>-4801</v>
      </c>
      <c r="DE113" s="35">
        <v>7210</v>
      </c>
      <c r="DF113" s="35">
        <v>-1646</v>
      </c>
      <c r="DG113" s="35">
        <v>-3726</v>
      </c>
      <c r="DH113" s="8">
        <f>+DG113+DF113+DE113+DD113</f>
        <v>-2963</v>
      </c>
      <c r="DI113" s="35">
        <v>-2570</v>
      </c>
      <c r="DJ113" s="8">
        <v>0</v>
      </c>
      <c r="DK113" s="8">
        <v>0</v>
      </c>
      <c r="DL113" s="8">
        <v>0</v>
      </c>
      <c r="DM113" s="8">
        <f>+DL113+DK113+DJ113+DI113</f>
        <v>-2570</v>
      </c>
      <c r="DN113" s="8">
        <v>0</v>
      </c>
      <c r="DO113" s="8">
        <v>0</v>
      </c>
      <c r="DP113" s="8">
        <v>0</v>
      </c>
      <c r="DQ113" s="8">
        <v>0</v>
      </c>
      <c r="DR113" s="8">
        <f>+DQ113+DP113+DO113+DN113</f>
        <v>0</v>
      </c>
      <c r="DS113" s="8">
        <v>0</v>
      </c>
      <c r="DT113" s="8">
        <v>0</v>
      </c>
      <c r="DU113" s="8">
        <v>0</v>
      </c>
      <c r="DV113" s="8">
        <v>0</v>
      </c>
      <c r="DW113" s="8">
        <f>+DV113+DU113+DT113+DS113</f>
        <v>0</v>
      </c>
    </row>
    <row r="114" spans="1:127" s="8" customFormat="1">
      <c r="A114" s="21"/>
      <c r="B114" s="21" t="s">
        <v>384</v>
      </c>
      <c r="C114" s="21"/>
      <c r="D114" s="21"/>
      <c r="E114" s="21"/>
      <c r="I114" s="35"/>
      <c r="BZ114" s="35"/>
    </row>
    <row r="115" spans="1:127" s="8" customFormat="1">
      <c r="A115" s="21"/>
      <c r="B115" s="21" t="s">
        <v>385</v>
      </c>
      <c r="C115" s="21"/>
      <c r="D115" s="21"/>
      <c r="E115" s="21"/>
      <c r="I115" s="35"/>
      <c r="BZ115" s="35"/>
    </row>
    <row r="116" spans="1:127" s="8" customFormat="1">
      <c r="A116" s="21"/>
      <c r="B116" s="21" t="s">
        <v>386</v>
      </c>
      <c r="C116" s="21"/>
      <c r="D116" s="21"/>
      <c r="E116" s="21"/>
      <c r="I116" s="35"/>
      <c r="BZ116" s="35"/>
    </row>
    <row r="117" spans="1:127" s="8" customFormat="1">
      <c r="A117" s="21"/>
      <c r="B117" s="21" t="s">
        <v>928</v>
      </c>
      <c r="C117" s="21"/>
      <c r="D117" s="21"/>
      <c r="E117" s="21"/>
      <c r="I117" s="35"/>
      <c r="BZ117" s="35"/>
    </row>
    <row r="118" spans="1:127" s="8" customFormat="1">
      <c r="A118" s="21"/>
      <c r="B118" s="21" t="s">
        <v>929</v>
      </c>
      <c r="C118" s="21"/>
      <c r="D118" s="21"/>
      <c r="E118" s="21"/>
      <c r="I118" s="35"/>
      <c r="BZ118" s="35"/>
    </row>
    <row r="119" spans="1:127" s="8" customFormat="1">
      <c r="A119" s="21"/>
      <c r="B119" s="21" t="s">
        <v>930</v>
      </c>
      <c r="C119" s="21"/>
      <c r="D119" s="21"/>
      <c r="E119" s="21"/>
      <c r="I119" s="35"/>
      <c r="BZ119" s="35"/>
    </row>
    <row r="120" spans="1:127" s="8" customFormat="1">
      <c r="A120" s="21"/>
      <c r="B120" s="21" t="s">
        <v>631</v>
      </c>
      <c r="C120" s="21"/>
      <c r="D120" s="21"/>
      <c r="E120" s="21"/>
      <c r="I120" s="35"/>
      <c r="BZ120" s="35"/>
    </row>
    <row r="121" spans="1:127" s="8" customFormat="1">
      <c r="A121" s="21"/>
      <c r="B121" s="21" t="s">
        <v>632</v>
      </c>
      <c r="C121" s="21"/>
      <c r="D121" s="21"/>
      <c r="E121" s="21"/>
      <c r="I121" s="35"/>
      <c r="BZ121" s="35"/>
    </row>
    <row r="122" spans="1:127" s="8" customFormat="1">
      <c r="A122" s="21"/>
      <c r="B122" s="21"/>
      <c r="C122" s="21"/>
      <c r="D122" s="21"/>
      <c r="E122" s="21"/>
      <c r="I122" s="35"/>
      <c r="BZ122" s="35"/>
    </row>
    <row r="123" spans="1:127" s="8" customFormat="1">
      <c r="A123" s="21"/>
      <c r="B123" s="21" t="s">
        <v>353</v>
      </c>
      <c r="C123" s="21" t="s">
        <v>803</v>
      </c>
      <c r="D123" s="21"/>
      <c r="E123" s="21"/>
      <c r="I123" s="35"/>
      <c r="AZ123" s="8">
        <v>-672039</v>
      </c>
      <c r="BA123" s="8">
        <v>-68100</v>
      </c>
      <c r="BB123" s="8">
        <v>-272434</v>
      </c>
      <c r="BC123" s="8">
        <v>-101543</v>
      </c>
      <c r="BD123" s="8">
        <v>-148544</v>
      </c>
      <c r="BE123" s="8">
        <v>-590621</v>
      </c>
      <c r="BF123" s="8">
        <v>-282441</v>
      </c>
      <c r="BG123" s="8">
        <v>-40759</v>
      </c>
      <c r="BH123" s="8">
        <v>-138876</v>
      </c>
      <c r="BI123" s="8">
        <v>-69405</v>
      </c>
      <c r="BJ123" s="8">
        <v>-531481</v>
      </c>
      <c r="BK123" s="8">
        <v>-259284</v>
      </c>
      <c r="BL123" s="8">
        <v>-30707</v>
      </c>
      <c r="BM123" s="8">
        <v>-124160</v>
      </c>
      <c r="BN123" s="8">
        <v>-83324</v>
      </c>
      <c r="BO123" s="8">
        <v>-497475</v>
      </c>
      <c r="BP123" s="8">
        <v>-102657</v>
      </c>
      <c r="BQ123" s="8">
        <v>-2942</v>
      </c>
      <c r="BR123" s="8">
        <v>-39599</v>
      </c>
      <c r="BS123" s="8">
        <v>-37243</v>
      </c>
      <c r="BT123" s="8">
        <v>-182441</v>
      </c>
      <c r="BU123" s="8">
        <v>24341</v>
      </c>
      <c r="BV123" s="8">
        <v>-141230</v>
      </c>
      <c r="BW123" s="8">
        <v>-129063</v>
      </c>
      <c r="BX123" s="8">
        <v>-14993</v>
      </c>
      <c r="BY123" s="8">
        <v>-260945</v>
      </c>
      <c r="BZ123" s="35">
        <v>-108334</v>
      </c>
      <c r="CA123" s="8">
        <v>-3197</v>
      </c>
      <c r="CB123" s="8">
        <v>-112278</v>
      </c>
      <c r="CC123" s="8">
        <v>-198160</v>
      </c>
      <c r="CD123" s="8">
        <v>-421969</v>
      </c>
      <c r="CE123" s="8">
        <v>-113934</v>
      </c>
      <c r="CF123" s="8">
        <v>-98214</v>
      </c>
      <c r="CG123" s="8">
        <v>-165584</v>
      </c>
      <c r="CH123" s="8">
        <v>-884</v>
      </c>
      <c r="CI123" s="8">
        <v>-378616</v>
      </c>
      <c r="CJ123" s="8">
        <v>-127277</v>
      </c>
      <c r="CK123" s="8">
        <v>-2885</v>
      </c>
      <c r="CL123" s="8">
        <v>-125100</v>
      </c>
      <c r="CM123" s="8">
        <v>-5705</v>
      </c>
      <c r="CN123" s="8">
        <v>-260967</v>
      </c>
      <c r="CO123" s="8">
        <v>-135697</v>
      </c>
      <c r="CP123" s="8">
        <v>-7406</v>
      </c>
      <c r="CQ123" s="8">
        <v>-127846</v>
      </c>
      <c r="CR123" s="8">
        <v>1156</v>
      </c>
      <c r="CS123" s="8">
        <v>-269793</v>
      </c>
      <c r="CT123" s="8">
        <v>-127967</v>
      </c>
      <c r="CU123" s="8">
        <v>-312406</v>
      </c>
      <c r="CV123" s="8">
        <v>-81628</v>
      </c>
      <c r="CW123" s="8">
        <v>-212256</v>
      </c>
      <c r="CX123" s="8">
        <v>-734257</v>
      </c>
      <c r="CY123" s="8">
        <v>-43843</v>
      </c>
      <c r="CZ123" s="8">
        <v>-95389</v>
      </c>
      <c r="DA123" s="8">
        <v>-137140</v>
      </c>
      <c r="DB123" s="8">
        <v>-307236</v>
      </c>
      <c r="DC123" s="8">
        <f>+DC111+DC112+DC113</f>
        <v>-583608</v>
      </c>
      <c r="DD123" s="8">
        <v>-189966</v>
      </c>
      <c r="DE123" s="8">
        <v>-48365</v>
      </c>
      <c r="DF123" s="8">
        <v>-190872</v>
      </c>
      <c r="DG123" s="8">
        <v>-3894</v>
      </c>
      <c r="DH123" s="8">
        <f>+DH111+DH112+DH113</f>
        <v>-433097</v>
      </c>
      <c r="DI123" s="8">
        <v>-149177</v>
      </c>
      <c r="DJ123" s="8">
        <f>+DJ111+DJ112+DJ113</f>
        <v>0</v>
      </c>
      <c r="DK123" s="8">
        <f t="shared" ref="DK123:DW123" si="57">+DK111+DK112+DK113</f>
        <v>-335229.27665000001</v>
      </c>
      <c r="DL123" s="8">
        <f t="shared" si="57"/>
        <v>-150000</v>
      </c>
      <c r="DM123" s="8">
        <f t="shared" si="57"/>
        <v>-634406.27665000001</v>
      </c>
      <c r="DN123" s="8">
        <f t="shared" si="57"/>
        <v>-179229.27665000001</v>
      </c>
      <c r="DO123" s="8">
        <f t="shared" si="57"/>
        <v>0</v>
      </c>
      <c r="DP123" s="8">
        <f t="shared" si="57"/>
        <v>-197152.20431500001</v>
      </c>
      <c r="DQ123" s="8">
        <f t="shared" si="57"/>
        <v>0</v>
      </c>
      <c r="DR123" s="8">
        <f t="shared" si="57"/>
        <v>-376381.480965</v>
      </c>
      <c r="DS123" s="8">
        <f t="shared" si="57"/>
        <v>-197152.20431500001</v>
      </c>
      <c r="DT123" s="8">
        <f t="shared" si="57"/>
        <v>0</v>
      </c>
      <c r="DU123" s="8">
        <f t="shared" si="57"/>
        <v>-215075.13198000001</v>
      </c>
      <c r="DV123" s="8">
        <f t="shared" si="57"/>
        <v>0</v>
      </c>
      <c r="DW123" s="8">
        <f t="shared" si="57"/>
        <v>-412227.33629500004</v>
      </c>
    </row>
    <row r="124" spans="1:127" s="8" customFormat="1">
      <c r="A124" s="21"/>
      <c r="B124" s="21" t="s">
        <v>526</v>
      </c>
      <c r="C124" s="21"/>
      <c r="D124" s="21"/>
      <c r="E124" s="21"/>
      <c r="I124" s="35"/>
      <c r="BZ124" s="35"/>
    </row>
    <row r="125" spans="1:127" s="8" customFormat="1">
      <c r="A125" s="21"/>
      <c r="B125" s="21" t="s">
        <v>527</v>
      </c>
      <c r="C125" s="21"/>
      <c r="D125" s="21"/>
      <c r="E125" s="21"/>
      <c r="I125" s="35"/>
      <c r="BZ125" s="35"/>
    </row>
    <row r="126" spans="1:127" s="8" customFormat="1">
      <c r="A126" s="21"/>
      <c r="B126" s="21" t="s">
        <v>782</v>
      </c>
      <c r="C126" s="21"/>
      <c r="D126" s="21"/>
      <c r="E126" s="21"/>
      <c r="I126" s="35"/>
      <c r="BZ126" s="35"/>
    </row>
    <row r="127" spans="1:127" s="8" customFormat="1">
      <c r="A127" s="21"/>
      <c r="B127" s="21" t="s">
        <v>783</v>
      </c>
      <c r="C127" s="21"/>
      <c r="D127" s="21"/>
      <c r="E127" s="21"/>
      <c r="I127" s="35"/>
      <c r="BZ127" s="35"/>
    </row>
    <row r="128" spans="1:127" s="8" customFormat="1">
      <c r="A128" s="21"/>
      <c r="B128" s="21" t="s">
        <v>784</v>
      </c>
      <c r="C128" s="21"/>
      <c r="D128" s="21"/>
      <c r="E128" s="21"/>
      <c r="I128" s="35"/>
      <c r="BZ128" s="35"/>
    </row>
    <row r="129" spans="1:127" s="8" customFormat="1">
      <c r="A129" s="21"/>
      <c r="B129" s="21"/>
      <c r="C129" s="21"/>
      <c r="D129" s="21"/>
      <c r="E129" s="21"/>
      <c r="I129" s="35"/>
      <c r="BZ129" s="35"/>
    </row>
    <row r="130" spans="1:127" s="8" customFormat="1">
      <c r="A130" s="21"/>
      <c r="B130" s="21" t="s">
        <v>440</v>
      </c>
      <c r="C130" s="21" t="s">
        <v>78</v>
      </c>
      <c r="D130" s="21"/>
      <c r="E130" s="21"/>
      <c r="I130" s="35"/>
      <c r="AZ130" s="8">
        <f>+BS!AZ102</f>
        <v>769952</v>
      </c>
      <c r="BA130" s="35">
        <f>+BS!BA102</f>
        <v>890676</v>
      </c>
      <c r="BB130" s="8">
        <f>+BS!BB102</f>
        <v>693503</v>
      </c>
      <c r="BC130" s="8">
        <f>+BS!BC102</f>
        <v>579964</v>
      </c>
      <c r="BD130" s="8">
        <f>+BS!BD102</f>
        <v>840724</v>
      </c>
      <c r="BE130" s="8">
        <f>+BS!BE102</f>
        <v>840724</v>
      </c>
      <c r="BF130" s="35">
        <f>+BS!BF102</f>
        <v>391992</v>
      </c>
      <c r="BG130" s="8">
        <f>+BS!BG102</f>
        <v>246457</v>
      </c>
      <c r="BH130" s="8">
        <f>+BS!BH102</f>
        <v>243330</v>
      </c>
      <c r="BI130" s="8">
        <f>+BS!BI102</f>
        <v>343062</v>
      </c>
      <c r="BJ130" s="8">
        <f>+BS!BJ102</f>
        <v>343062</v>
      </c>
      <c r="BK130" s="35">
        <f>+BS!BK102</f>
        <v>226966</v>
      </c>
      <c r="BL130" s="8">
        <f>+BS!BL102</f>
        <v>317507</v>
      </c>
      <c r="BM130" s="8">
        <f>+BS!BM102</f>
        <v>446631</v>
      </c>
      <c r="BN130" s="8">
        <f>+BS!BN102</f>
        <v>646905</v>
      </c>
      <c r="BO130" s="8">
        <f>+BS!BO102</f>
        <v>646905</v>
      </c>
      <c r="BP130" s="35">
        <f>+BS!BP102</f>
        <v>488665</v>
      </c>
      <c r="BQ130" s="8">
        <f>+BS!BQ102</f>
        <v>526820</v>
      </c>
      <c r="BR130" s="8">
        <f>+BS!BR102</f>
        <v>529294</v>
      </c>
      <c r="BS130" s="8">
        <f>+BS!BS102</f>
        <v>601996</v>
      </c>
      <c r="BT130" s="8">
        <f>+BS!BT102</f>
        <v>601996</v>
      </c>
      <c r="BU130" s="35">
        <f>+BS!BU102</f>
        <v>539098</v>
      </c>
      <c r="BV130" s="8">
        <f>+BS!BV102</f>
        <v>582800</v>
      </c>
      <c r="BW130" s="8">
        <f>+BS!BW102</f>
        <v>358797</v>
      </c>
      <c r="BX130" s="8">
        <f>+BS!BX102</f>
        <v>760725</v>
      </c>
      <c r="BY130" s="8">
        <f>+BS!BY102</f>
        <v>760725</v>
      </c>
      <c r="BZ130" s="35">
        <f>+BS!BZ102</f>
        <v>699372</v>
      </c>
      <c r="CA130" s="8">
        <f>+BS!CA102</f>
        <v>923025</v>
      </c>
      <c r="CB130" s="8">
        <f>+BS!CB102</f>
        <v>738626</v>
      </c>
      <c r="CC130" s="8">
        <f>+BS!CC102</f>
        <v>906579</v>
      </c>
      <c r="CD130" s="8">
        <f>+BS!CD102</f>
        <v>906579</v>
      </c>
      <c r="CE130" s="35">
        <f>+BS!CE102</f>
        <v>885469</v>
      </c>
      <c r="CF130" s="35">
        <f>+BS!CF102</f>
        <v>977199</v>
      </c>
      <c r="CG130" s="35">
        <f>+BS!CG102</f>
        <v>691049</v>
      </c>
      <c r="CH130" s="35">
        <f>+BS!CH102</f>
        <v>893582</v>
      </c>
      <c r="CI130" s="35">
        <f>+BS!CI102</f>
        <v>893582</v>
      </c>
      <c r="CJ130" s="35">
        <f>+BS!CJ102</f>
        <v>724216</v>
      </c>
      <c r="CK130" s="35">
        <f>+BS!CK102</f>
        <v>712594</v>
      </c>
      <c r="CL130" s="35">
        <f>+BS!CL102</f>
        <v>491826</v>
      </c>
      <c r="CM130" s="35">
        <f>+BS!CM102</f>
        <v>535436</v>
      </c>
      <c r="CN130" s="35">
        <f>+BS!CN102</f>
        <v>535436</v>
      </c>
      <c r="CO130" s="35">
        <f>+BS!CO102</f>
        <v>417620</v>
      </c>
      <c r="CP130" s="35">
        <f>+BS!CP102</f>
        <v>593894</v>
      </c>
      <c r="CQ130" s="35">
        <f>+BS!CQ102</f>
        <v>354184</v>
      </c>
      <c r="CR130" s="35">
        <f>+BS!CR102</f>
        <v>546481</v>
      </c>
      <c r="CS130" s="35">
        <f>+BS!CS102</f>
        <v>546481</v>
      </c>
      <c r="CT130" s="35">
        <f>+BS!CT102</f>
        <v>393427</v>
      </c>
      <c r="CU130" s="35">
        <f>+BS!CU102</f>
        <v>247910</v>
      </c>
      <c r="CV130" s="35">
        <f>+BS!CV102</f>
        <v>273500</v>
      </c>
      <c r="CW130" s="35">
        <f>+BS!CW102</f>
        <v>349310</v>
      </c>
      <c r="CX130" s="35">
        <f>+BS!CX102</f>
        <v>349310</v>
      </c>
      <c r="CY130" s="35">
        <f>+BS!CY102</f>
        <v>370101</v>
      </c>
      <c r="CZ130" s="35">
        <f>+BS!CZ102</f>
        <v>505574</v>
      </c>
      <c r="DA130" s="35">
        <f>+BS!DA102</f>
        <v>457536</v>
      </c>
      <c r="DB130" s="35">
        <f>+BS!DB102</f>
        <v>360309</v>
      </c>
      <c r="DC130" s="8">
        <f>+DB130</f>
        <v>360309</v>
      </c>
      <c r="DD130" s="35">
        <f>+BS!DD102</f>
        <v>204309</v>
      </c>
      <c r="DE130" s="35">
        <f>+BS!DE102</f>
        <v>461187</v>
      </c>
      <c r="DF130" s="35">
        <f>+BS!DF102</f>
        <v>370643</v>
      </c>
      <c r="DG130" s="35">
        <f>+BS!DG102</f>
        <v>590680</v>
      </c>
      <c r="DH130" s="8">
        <f>+DG130</f>
        <v>590680</v>
      </c>
      <c r="DI130" s="35">
        <f>+BS!DI102</f>
        <v>527077</v>
      </c>
      <c r="DJ130" s="35">
        <f>+BS!DJ102</f>
        <v>838303</v>
      </c>
      <c r="DK130" s="8">
        <f>+DJ130+DK131</f>
        <v>617529.81446490495</v>
      </c>
      <c r="DL130" s="8">
        <f>+DK130+DL131</f>
        <v>676803.54007470212</v>
      </c>
      <c r="DM130" s="8">
        <f>+DL130</f>
        <v>676803.54007470212</v>
      </c>
      <c r="DN130" s="8">
        <f>+DM130+DN131</f>
        <v>633245.84772050078</v>
      </c>
      <c r="DO130" s="8">
        <f>+DN130+DO131</f>
        <v>808163.55096173252</v>
      </c>
      <c r="DP130" s="8">
        <f>+DO130+DP131</f>
        <v>764812.07567089901</v>
      </c>
      <c r="DQ130" s="8">
        <f>+DP130+DQ131</f>
        <v>948326.94832185633</v>
      </c>
      <c r="DR130" s="8">
        <f>+DQ130</f>
        <v>948326.94832185633</v>
      </c>
      <c r="DS130" s="8">
        <f>+DR130+DS131</f>
        <v>893728.51431275881</v>
      </c>
      <c r="DT130" s="8">
        <f>+DS130+DT131</f>
        <v>1075749.9908414094</v>
      </c>
      <c r="DU130" s="8">
        <f>+DT130+DU131</f>
        <v>1017298.2571133387</v>
      </c>
      <c r="DV130" s="8">
        <f>+DU130+DV131</f>
        <v>1189948.4159909242</v>
      </c>
      <c r="DW130" s="8">
        <f>+DV130</f>
        <v>1189948.4159909242</v>
      </c>
    </row>
    <row r="131" spans="1:127" s="8" customFormat="1">
      <c r="A131" s="21"/>
      <c r="B131" s="21" t="s">
        <v>633</v>
      </c>
      <c r="C131" s="21" t="s">
        <v>441</v>
      </c>
      <c r="D131" s="21"/>
      <c r="E131" s="21"/>
      <c r="I131" s="35"/>
      <c r="BE131" s="8">
        <f>+BE83+BE104+BE123</f>
        <v>69243</v>
      </c>
      <c r="BJ131" s="8">
        <f>+BJ83+BJ104+BJ123</f>
        <v>-498534</v>
      </c>
      <c r="BO131" s="8">
        <f>+BO83+BO104+BO123</f>
        <v>303816</v>
      </c>
      <c r="BT131" s="8">
        <f>+BT83+BT104+BT123</f>
        <v>-39747</v>
      </c>
      <c r="BY131" s="8">
        <f>+BY83+BY104+BY123</f>
        <v>-242053</v>
      </c>
      <c r="BZ131" s="35"/>
      <c r="CD131" s="8">
        <f>+CD83+CD104+CD123</f>
        <v>409698</v>
      </c>
      <c r="CI131" s="8">
        <f t="shared" ref="CI131:CN131" si="58">+CI83+CI104+CI123</f>
        <v>-242642</v>
      </c>
      <c r="CJ131" s="8">
        <f t="shared" si="58"/>
        <v>-10466</v>
      </c>
      <c r="CK131" s="8">
        <f t="shared" si="58"/>
        <v>-190885</v>
      </c>
      <c r="CL131" s="8">
        <f t="shared" si="58"/>
        <v>19647</v>
      </c>
      <c r="CM131" s="8">
        <f t="shared" si="58"/>
        <v>151208</v>
      </c>
      <c r="CN131" s="8">
        <f t="shared" si="58"/>
        <v>-30496</v>
      </c>
      <c r="CO131" s="8">
        <f t="shared" ref="CO131:CX131" si="59">+CO83+CO104+CO123</f>
        <v>-101514</v>
      </c>
      <c r="CP131" s="8">
        <f t="shared" si="59"/>
        <v>85638</v>
      </c>
      <c r="CQ131" s="8">
        <f t="shared" si="59"/>
        <v>-140273</v>
      </c>
      <c r="CR131" s="8">
        <f t="shared" si="59"/>
        <v>183418</v>
      </c>
      <c r="CS131" s="8">
        <f t="shared" si="59"/>
        <v>27269</v>
      </c>
      <c r="CT131" s="8">
        <f t="shared" si="59"/>
        <v>-167321</v>
      </c>
      <c r="CU131" s="8">
        <f t="shared" si="59"/>
        <v>-142098</v>
      </c>
      <c r="CV131" s="8">
        <f t="shared" si="59"/>
        <v>-53578</v>
      </c>
      <c r="CW131" s="8">
        <f t="shared" si="59"/>
        <v>-59477</v>
      </c>
      <c r="CX131" s="8">
        <f t="shared" si="59"/>
        <v>-422474</v>
      </c>
      <c r="CY131" s="8">
        <f>+CY83+CY104+CY123</f>
        <v>21510</v>
      </c>
      <c r="CZ131" s="8">
        <f>+CZ83+CZ104+CZ123</f>
        <v>137709</v>
      </c>
      <c r="DA131" s="8">
        <f>+DA83+DA104+DA123</f>
        <v>32800</v>
      </c>
      <c r="DB131" s="8">
        <f>+DB83+DB104+DB123</f>
        <v>58253</v>
      </c>
      <c r="DC131" s="8">
        <f>+DB131+DA131+CZ131+CY131</f>
        <v>250272</v>
      </c>
      <c r="DD131" s="8">
        <f>+DD83+DD104+DD123</f>
        <v>-154970</v>
      </c>
      <c r="DE131" s="8">
        <f>+DE83+DE104+DE123</f>
        <v>163073</v>
      </c>
      <c r="DF131" s="8">
        <f>+DF83+DF104+DF123</f>
        <v>-180530</v>
      </c>
      <c r="DG131" s="8">
        <f>+DG83+DG104+DG123</f>
        <v>108654</v>
      </c>
      <c r="DH131" s="8">
        <f>+DG131+DF131+DE131+DD131</f>
        <v>-63773</v>
      </c>
      <c r="DI131" s="8">
        <f>+DI83+DI104+DI123</f>
        <v>36959</v>
      </c>
      <c r="DJ131" s="8">
        <f>+DJ83+DJ104+DJ123</f>
        <v>218331</v>
      </c>
      <c r="DK131" s="8">
        <f>+DK83+DK104+DK123</f>
        <v>-220773.18553509505</v>
      </c>
      <c r="DL131" s="8">
        <f>+DL83+DL104+DL123</f>
        <v>59273.725609797169</v>
      </c>
      <c r="DM131" s="8">
        <f>+DL131+DK131+DJ131+DI131</f>
        <v>93790.540074702119</v>
      </c>
      <c r="DN131" s="8">
        <f>+DN83+DN104+DN123</f>
        <v>-43557.692354201339</v>
      </c>
      <c r="DO131" s="8">
        <f>+DO83+DO104+DO123</f>
        <v>174917.70324123173</v>
      </c>
      <c r="DP131" s="8">
        <f>+DP83+DP104+DP123</f>
        <v>-43351.475290833536</v>
      </c>
      <c r="DQ131" s="8">
        <f>+DQ83+DQ104+DQ123</f>
        <v>183514.87265095732</v>
      </c>
      <c r="DR131" s="8">
        <f>+DQ131+DP131+DO131+DN131</f>
        <v>271523.40824715421</v>
      </c>
      <c r="DS131" s="8">
        <f>+DS83+DS104+DS123</f>
        <v>-54598.434009097487</v>
      </c>
      <c r="DT131" s="8">
        <f>+DT83+DT104+DT123</f>
        <v>182021.47652865067</v>
      </c>
      <c r="DU131" s="8">
        <f>+DU83+DU104+DU123</f>
        <v>-58451.733728070802</v>
      </c>
      <c r="DV131" s="8">
        <f>+DV83+DV104+DV123</f>
        <v>172650.15887758561</v>
      </c>
      <c r="DW131" s="8">
        <f>+DV131+DU131+DT131+DS131</f>
        <v>241621.46766906799</v>
      </c>
    </row>
    <row r="132" spans="1:127" s="8" customFormat="1">
      <c r="A132" s="21"/>
      <c r="B132" s="21" t="s">
        <v>634</v>
      </c>
      <c r="C132" s="21" t="s">
        <v>442</v>
      </c>
      <c r="D132" s="21"/>
      <c r="E132" s="21"/>
      <c r="I132" s="35"/>
      <c r="BE132" s="8">
        <f>+BE131-(BE130-AZ130)</f>
        <v>-1529</v>
      </c>
      <c r="BJ132" s="8">
        <f>+BJ131-(BJ130-BE130)</f>
        <v>-872</v>
      </c>
      <c r="BO132" s="8">
        <f>+BO131-(BO130-BJ130)</f>
        <v>-27</v>
      </c>
      <c r="BT132" s="8">
        <f>+BT131-(BT130-BO130)</f>
        <v>5162</v>
      </c>
      <c r="BY132" s="8">
        <f>+BY131-(BY130-BT130)</f>
        <v>-400782</v>
      </c>
      <c r="BZ132" s="35"/>
      <c r="CD132" s="8">
        <f>+CD131-(CD130-BY130)</f>
        <v>263844</v>
      </c>
      <c r="CI132" s="8">
        <f>+CI131-(CI130-CD130)</f>
        <v>-229645</v>
      </c>
    </row>
    <row r="133" spans="1:127" s="8" customFormat="1">
      <c r="A133" s="21"/>
      <c r="B133" s="21" t="s">
        <v>635</v>
      </c>
      <c r="C133" s="21"/>
      <c r="D133" s="21"/>
      <c r="E133" s="21"/>
      <c r="I133" s="35"/>
      <c r="BZ133" s="35"/>
    </row>
    <row r="134" spans="1:127" s="8" customFormat="1">
      <c r="A134" s="21"/>
      <c r="B134" s="21" t="s">
        <v>636</v>
      </c>
      <c r="C134" s="21"/>
      <c r="D134" s="21"/>
      <c r="E134" s="21"/>
      <c r="I134" s="35"/>
      <c r="BZ134" s="35"/>
    </row>
    <row r="135" spans="1:127" s="8" customFormat="1">
      <c r="A135" s="21"/>
      <c r="B135" s="21" t="s">
        <v>637</v>
      </c>
      <c r="C135" s="21"/>
      <c r="D135" s="21"/>
      <c r="E135" s="21"/>
      <c r="I135" s="35"/>
      <c r="BZ135" s="35"/>
    </row>
    <row r="136" spans="1:127" s="8" customFormat="1">
      <c r="A136" s="21"/>
      <c r="B136" s="21"/>
      <c r="C136" s="21"/>
      <c r="D136" s="21"/>
      <c r="E136" s="21"/>
      <c r="I136" s="35"/>
      <c r="BZ136" s="35"/>
    </row>
    <row r="137" spans="1:127" s="8" customFormat="1">
      <c r="A137" s="21"/>
      <c r="B137" s="21" t="s">
        <v>443</v>
      </c>
      <c r="C137" s="8" t="s">
        <v>569</v>
      </c>
      <c r="D137" s="21"/>
      <c r="E137" s="21"/>
      <c r="I137" s="35"/>
      <c r="AZ137" s="8">
        <f>+AZ83+AZ104</f>
        <v>603256</v>
      </c>
      <c r="BA137" s="8">
        <f t="shared" ref="BA137:CE137" si="60">+BA83+BA104</f>
        <v>326334</v>
      </c>
      <c r="BB137" s="8">
        <f t="shared" si="60"/>
        <v>532605</v>
      </c>
      <c r="BC137" s="8">
        <f t="shared" si="60"/>
        <v>185764</v>
      </c>
      <c r="BD137" s="8">
        <f t="shared" si="60"/>
        <v>566238</v>
      </c>
      <c r="BE137" s="8">
        <f t="shared" si="60"/>
        <v>659864</v>
      </c>
      <c r="BF137" s="8">
        <f t="shared" si="60"/>
        <v>98381</v>
      </c>
      <c r="BG137" s="8">
        <f t="shared" si="60"/>
        <v>160572</v>
      </c>
      <c r="BH137" s="8">
        <f t="shared" si="60"/>
        <v>323095</v>
      </c>
      <c r="BI137" s="8">
        <f t="shared" si="60"/>
        <v>398550</v>
      </c>
      <c r="BJ137" s="8">
        <f t="shared" si="60"/>
        <v>32947</v>
      </c>
      <c r="BK137" s="8">
        <f t="shared" si="60"/>
        <v>142896</v>
      </c>
      <c r="BL137" s="8">
        <f t="shared" si="60"/>
        <v>120320</v>
      </c>
      <c r="BM137" s="8">
        <f t="shared" si="60"/>
        <v>254720</v>
      </c>
      <c r="BN137" s="8">
        <f t="shared" si="60"/>
        <v>283355</v>
      </c>
      <c r="BO137" s="8">
        <f t="shared" si="60"/>
        <v>801291</v>
      </c>
      <c r="BP137" s="8">
        <f t="shared" si="60"/>
        <v>-55168</v>
      </c>
      <c r="BQ137" s="8">
        <f t="shared" si="60"/>
        <v>39767</v>
      </c>
      <c r="BR137" s="8">
        <f t="shared" si="60"/>
        <v>18565</v>
      </c>
      <c r="BS137" s="8">
        <f t="shared" si="60"/>
        <v>139530</v>
      </c>
      <c r="BT137" s="8">
        <f t="shared" si="60"/>
        <v>142694</v>
      </c>
      <c r="BU137" s="8">
        <f t="shared" si="60"/>
        <v>-87643</v>
      </c>
      <c r="BV137" s="8">
        <f t="shared" si="60"/>
        <v>155054</v>
      </c>
      <c r="BW137" s="8">
        <f t="shared" si="60"/>
        <v>-175706</v>
      </c>
      <c r="BX137" s="8">
        <f t="shared" si="60"/>
        <v>127187</v>
      </c>
      <c r="BY137" s="8">
        <f t="shared" si="60"/>
        <v>18892</v>
      </c>
      <c r="BZ137" s="35">
        <f t="shared" si="60"/>
        <v>239006</v>
      </c>
      <c r="CA137" s="8">
        <f t="shared" si="60"/>
        <v>45606</v>
      </c>
      <c r="CB137" s="8">
        <f t="shared" si="60"/>
        <v>-49987</v>
      </c>
      <c r="CC137" s="8">
        <f t="shared" si="60"/>
        <v>597042</v>
      </c>
      <c r="CD137" s="8">
        <f t="shared" si="60"/>
        <v>831667</v>
      </c>
      <c r="CE137" s="8">
        <f t="shared" si="60"/>
        <v>-87218</v>
      </c>
      <c r="CF137" s="8">
        <f t="shared" ref="CF137:CK137" si="61">+CF83+CF104</f>
        <v>49803</v>
      </c>
      <c r="CG137" s="8">
        <f t="shared" si="61"/>
        <v>-857</v>
      </c>
      <c r="CH137" s="8">
        <f t="shared" si="61"/>
        <v>174246</v>
      </c>
      <c r="CI137" s="8">
        <f t="shared" si="61"/>
        <v>135974</v>
      </c>
      <c r="CJ137" s="8">
        <f t="shared" si="61"/>
        <v>116811</v>
      </c>
      <c r="CK137" s="8">
        <f t="shared" si="61"/>
        <v>-188000</v>
      </c>
      <c r="CL137" s="8">
        <f t="shared" ref="CL137:CQ137" si="62">+CL83+CL104</f>
        <v>144747</v>
      </c>
      <c r="CM137" s="8">
        <f t="shared" si="62"/>
        <v>156913</v>
      </c>
      <c r="CN137" s="8">
        <f t="shared" si="62"/>
        <v>230471</v>
      </c>
      <c r="CO137" s="8">
        <f t="shared" si="62"/>
        <v>34183</v>
      </c>
      <c r="CP137" s="8">
        <f t="shared" si="62"/>
        <v>93044</v>
      </c>
      <c r="CQ137" s="8">
        <f t="shared" si="62"/>
        <v>-12427</v>
      </c>
      <c r="CR137" s="8">
        <f>+CR83+CR104</f>
        <v>182262</v>
      </c>
      <c r="CS137" s="8">
        <f>+CS83+CS104</f>
        <v>297062</v>
      </c>
      <c r="CT137" s="8">
        <f t="shared" ref="CT137:DC137" si="63">+CT83+CT104</f>
        <v>-39354</v>
      </c>
      <c r="CU137" s="8">
        <f t="shared" si="63"/>
        <v>170308</v>
      </c>
      <c r="CV137" s="8">
        <f t="shared" si="63"/>
        <v>28050</v>
      </c>
      <c r="CW137" s="8">
        <f t="shared" si="63"/>
        <v>152779</v>
      </c>
      <c r="CX137" s="8">
        <f t="shared" si="63"/>
        <v>311783</v>
      </c>
      <c r="CY137" s="8">
        <f>+CY83+CY104</f>
        <v>65353</v>
      </c>
      <c r="CZ137" s="8">
        <f>+CZ83+CZ104</f>
        <v>233098</v>
      </c>
      <c r="DA137" s="8">
        <f>+DA83+DA104</f>
        <v>169940</v>
      </c>
      <c r="DB137" s="8">
        <f>+DB83+DB104</f>
        <v>365489</v>
      </c>
      <c r="DC137" s="8">
        <f t="shared" si="63"/>
        <v>833880</v>
      </c>
      <c r="DD137" s="8">
        <f>+DD83+DD104</f>
        <v>34996</v>
      </c>
      <c r="DE137" s="8">
        <f>+DE83+DE104</f>
        <v>211438</v>
      </c>
      <c r="DF137" s="8">
        <f>+DF83+DF104</f>
        <v>10342</v>
      </c>
      <c r="DG137" s="8">
        <f>+DG83+DG104</f>
        <v>112548</v>
      </c>
      <c r="DH137" s="8">
        <f t="shared" ref="DH137" si="64">+DH83+DH104</f>
        <v>369324</v>
      </c>
      <c r="DI137" s="8">
        <f>+DI83+DI104</f>
        <v>186136</v>
      </c>
      <c r="DJ137" s="8">
        <f>+DJ83+DJ104</f>
        <v>218331</v>
      </c>
      <c r="DK137" s="8">
        <f t="shared" ref="DK137:DW137" si="65">+DK83+DK104</f>
        <v>114456.09111490496</v>
      </c>
      <c r="DL137" s="8">
        <f t="shared" si="65"/>
        <v>209273.72560979717</v>
      </c>
      <c r="DM137" s="8">
        <f t="shared" si="65"/>
        <v>728196.81672470225</v>
      </c>
      <c r="DN137" s="8">
        <f t="shared" si="65"/>
        <v>135671.58429579868</v>
      </c>
      <c r="DO137" s="8">
        <f t="shared" si="65"/>
        <v>174917.70324123173</v>
      </c>
      <c r="DP137" s="8">
        <f t="shared" si="65"/>
        <v>153800.72902416647</v>
      </c>
      <c r="DQ137" s="8">
        <f t="shared" si="65"/>
        <v>183514.87265095732</v>
      </c>
      <c r="DR137" s="8">
        <f t="shared" si="65"/>
        <v>647904.88921215432</v>
      </c>
      <c r="DS137" s="8">
        <f t="shared" si="65"/>
        <v>142553.77030590252</v>
      </c>
      <c r="DT137" s="8">
        <f t="shared" si="65"/>
        <v>182021.47652865067</v>
      </c>
      <c r="DU137" s="8">
        <f t="shared" si="65"/>
        <v>156623.3982519292</v>
      </c>
      <c r="DV137" s="8">
        <f t="shared" si="65"/>
        <v>172650.15887758561</v>
      </c>
      <c r="DW137" s="8">
        <f t="shared" si="65"/>
        <v>653848.80396406795</v>
      </c>
    </row>
    <row r="138" spans="1:127" s="8" customFormat="1">
      <c r="A138" s="21"/>
      <c r="B138" s="21" t="s">
        <v>357</v>
      </c>
      <c r="C138" s="21" t="s">
        <v>623</v>
      </c>
      <c r="D138" s="21"/>
      <c r="E138" s="21"/>
      <c r="I138" s="35"/>
      <c r="BA138" s="8">
        <f>+PL!BA308+CF!BA52+CF!BA53+CF!BA90</f>
        <v>125418.02000000002</v>
      </c>
      <c r="BB138" s="8">
        <f>+PL!BB308+CF!BB52+CF!BB53+CF!BB90</f>
        <v>144717.37</v>
      </c>
      <c r="BC138" s="8">
        <f>+PL!BC308+CF!BC52+CF!BC53+CF!BC90</f>
        <v>78210.31</v>
      </c>
      <c r="BD138" s="8">
        <f>+PL!BD308+CF!BD52+CF!BD53+CF!BD90</f>
        <v>27297.580000000016</v>
      </c>
      <c r="BE138" s="8">
        <f>+PL!BE308+CF!BE52+CF!BE53+CF!BE90</f>
        <v>375643.28</v>
      </c>
      <c r="BF138" s="8">
        <f>+PL!BF308+CF!BF52+CF!BF53+CF!BF90</f>
        <v>119322.96999999997</v>
      </c>
      <c r="BG138" s="8">
        <f>+PL!BG308+CF!BG52+CF!BG53+CF!BG90</f>
        <v>86815.56</v>
      </c>
      <c r="BH138" s="8">
        <f>+PL!BH308+CF!BH52+CF!BH53+CF!BH90</f>
        <v>81861.830000000016</v>
      </c>
      <c r="BI138" s="8">
        <f>+PL!BI308+CF!BI52+CF!BI53+CF!BI90</f>
        <v>7396.0100000000093</v>
      </c>
      <c r="BJ138" s="8">
        <f>+PL!BJ308+CF!BJ52+CF!BJ53+CF!BJ90</f>
        <v>320696.37000000011</v>
      </c>
      <c r="BK138" s="8">
        <f>+PL!BK308+CF!BK52+CF!BK53+CF!BK90</f>
        <v>152662.15000000002</v>
      </c>
      <c r="BL138" s="8">
        <f>+PL!BL308+CF!BL52+CF!BL53+CF!BL90</f>
        <v>152851.34999999998</v>
      </c>
      <c r="BM138" s="8">
        <f>+PL!BM308+CF!BM52+CF!BM53+CF!BM90</f>
        <v>160193.29999999999</v>
      </c>
      <c r="BN138" s="8">
        <f>+PL!BN308+CF!BN52+CF!BN53+CF!BN90</f>
        <v>92252.12</v>
      </c>
      <c r="BO138" s="8">
        <f>+PL!BO308+CF!BO52+CF!BO53+CF!BO90</f>
        <v>557958.91999999993</v>
      </c>
      <c r="BP138" s="8">
        <f>+PL!BP308+CF!BP52+CF!BP53+CF!BP90</f>
        <v>187075.26</v>
      </c>
      <c r="BQ138" s="8">
        <f>+PL!BQ308+CF!BQ52+CF!BQ53+CF!BQ90</f>
        <v>183157.61</v>
      </c>
      <c r="BR138" s="8">
        <f>+PL!BR308+CF!BR52+CF!BR53+CF!BR90</f>
        <v>183448.41000000003</v>
      </c>
      <c r="BS138" s="8">
        <f>+PL!BS308+CF!BS52+CF!BS53+CF!BS90</f>
        <v>44798.489999999991</v>
      </c>
      <c r="BT138" s="8">
        <f>+PL!BT308+CF!BT52+CF!BT53+CF!BT90</f>
        <v>598479.77</v>
      </c>
      <c r="BU138" s="8">
        <f>+PL!BU308+CF!BU52+CF!BU53+CF!BU90</f>
        <v>167684.76</v>
      </c>
      <c r="BV138" s="8">
        <f>+PL!BV308+CF!BV52+CF!BV53+CF!BV90</f>
        <v>149088.03000000003</v>
      </c>
      <c r="BW138" s="8">
        <f>+PL!BW308+CF!BW52+CF!BW53+CF!BW90</f>
        <v>146103.54000000004</v>
      </c>
      <c r="BX138" s="8">
        <f>+PL!BX308+CF!BX52+CF!BX53+CF!BX90</f>
        <v>74658.299999999988</v>
      </c>
      <c r="BY138" s="8">
        <f>+PL!BY308+CF!BY52+CF!BY53+CF!BY90</f>
        <v>537534.62999999989</v>
      </c>
      <c r="BZ138" s="8">
        <f>+PL!BZ308+CF!BZ52+CF!BZ53+CF!BZ90</f>
        <v>160705.81</v>
      </c>
      <c r="CA138" s="8">
        <f>+PL!CA308+CF!CA52+CF!CA53+CF!CA90</f>
        <v>165569.91000000003</v>
      </c>
      <c r="CB138" s="8">
        <f>+PL!CB308+CF!CB52+CF!CB53+CF!CB90</f>
        <v>155620.10999999999</v>
      </c>
      <c r="CC138" s="8">
        <f>+PL!CC308+CF!CC52+CF!CC53+CF!CC90</f>
        <v>56436.59</v>
      </c>
      <c r="CD138" s="8">
        <f>+PL!CD308+CF!CD52+CF!CD53+CF!CD90</f>
        <v>538332.41999999993</v>
      </c>
      <c r="CE138" s="8">
        <f>+PL!CE308+CF!CE52+CF!CE53+CF!CE90</f>
        <v>180031.45</v>
      </c>
      <c r="CF138" s="8">
        <f>+PL!CF308+CF!CF52+CF!CF53+CF!CF90</f>
        <v>130661.44</v>
      </c>
      <c r="CG138" s="8">
        <f>+PL!CG308+CF!CG52+CF!CG53+CF!CG90</f>
        <v>121095.08000000002</v>
      </c>
      <c r="CH138" s="8">
        <f>+PL!CH308+CF!CH52+CF!CH53+CF!CH90</f>
        <v>57143.25</v>
      </c>
      <c r="CI138" s="8">
        <f>+PL!CI308+CF!CI52+CF!CI53+CF!CI90</f>
        <v>488931.22</v>
      </c>
      <c r="CJ138" s="8">
        <f>+PL!CJ308+CF!CJ52+CF!CJ53+CF!CJ90</f>
        <v>114156.68</v>
      </c>
      <c r="CK138" s="8">
        <f>+PL!CK308+CF!CK52+CF!CK53+CF!CK90</f>
        <v>103293.64000000001</v>
      </c>
      <c r="CL138" s="8">
        <f>+PL!CL308+CF!CL52+CF!CL53+CF!CL90</f>
        <v>125604.18</v>
      </c>
      <c r="CM138" s="8">
        <f>+PL!CM308+CF!CM52+CF!CM53+CF!CM90</f>
        <v>123486.45999999996</v>
      </c>
      <c r="CN138" s="8">
        <f>+PL!CN308+CF!CN52+CF!CN53+CF!CN90</f>
        <v>466540.95999999996</v>
      </c>
      <c r="CO138" s="8">
        <f>+PL!CO308+CF!CO52+CF!CO53+CF!CO90</f>
        <v>124468.08000000002</v>
      </c>
      <c r="CP138" s="8">
        <f>+PL!CP308+CF!CP52+CF!CP53+CF!CP90</f>
        <v>174060.56</v>
      </c>
      <c r="CQ138" s="8">
        <f>+PL!CQ308+CF!CQ52+CF!CQ53+CF!CQ90</f>
        <v>128899.45999999996</v>
      </c>
      <c r="CR138" s="8">
        <f>+PL!CR308+CF!CR52+CF!CR53+CF!CR90</f>
        <v>131439.28000000003</v>
      </c>
      <c r="CS138" s="8">
        <f>+PL!CS308+CF!CS52+CF!CS53+CF!CS90</f>
        <v>558867.37999999989</v>
      </c>
      <c r="CT138" s="8">
        <f>+PL!CT308+CF!CT52+CF!CT53+CF!CT90</f>
        <v>95074.880000000005</v>
      </c>
      <c r="CU138" s="8">
        <f>+PL!CU308+CF!CU52+CF!CU53+CF!CU90</f>
        <v>124265.56</v>
      </c>
      <c r="CV138" s="8">
        <f>+PL!CV308+CF!CV52+CF!CV53+CF!CV90</f>
        <v>141204.68</v>
      </c>
      <c r="CW138" s="8">
        <f>+PL!CW308+CF!CW52+CF!CW53+CF!CW90</f>
        <v>79407.34</v>
      </c>
      <c r="CX138" s="8">
        <f>+PL!CX308+CF!CX52+CF!CX53+CF!CX90</f>
        <v>439952.45999999996</v>
      </c>
      <c r="CY138" s="8">
        <f>+PL!CY308+CF!CY52+CF!CY53+CF!CY90</f>
        <v>109821.53999999998</v>
      </c>
      <c r="CZ138" s="8">
        <f>+PL!CZ308+CF!CZ52+CF!CZ53+CF!CZ90</f>
        <v>204145.83999999997</v>
      </c>
      <c r="DA138" s="8">
        <f>+PL!DA308+CF!DA52+CF!DA53+CF!DA90</f>
        <v>156440.63</v>
      </c>
      <c r="DB138" s="8">
        <f>+PL!DB308+CF!DB52+CF!DB53+CF!DB90</f>
        <v>93192.320000000007</v>
      </c>
      <c r="DC138" s="8">
        <f>+PL!DC308+CF!DC52+CF!DC53+CF!DC90</f>
        <v>582329.33000000007</v>
      </c>
      <c r="DD138" s="8">
        <f>+PL!DD308+CF!DD52+CF!DD53+CF!DD90</f>
        <v>117288.40000000002</v>
      </c>
      <c r="DE138" s="8">
        <f>+PL!DE308+CF!DE52+CF!DE53+CF!DE90</f>
        <v>204369.40000000002</v>
      </c>
      <c r="DF138" s="8">
        <f>+PL!DF308+CF!DF52+CF!DF53+CF!DF90</f>
        <v>153101.70000000001</v>
      </c>
      <c r="DG138" s="8">
        <f>+PL!DG308+CF!DG52+CF!DG53+CF!DG90</f>
        <v>43638.600000000006</v>
      </c>
      <c r="DH138" s="8">
        <f>+PL!DH308+CF!DH52+CF!DH53+CF!DH90</f>
        <v>564849.10000000009</v>
      </c>
      <c r="DI138" s="8">
        <f>+PL!DI308+CF!DI52+CF!DI53+CF!DI90</f>
        <v>121387.20000000001</v>
      </c>
      <c r="DJ138" s="8">
        <f>+PL!DJ308+CF!DJ52+CF!DJ53+CF!DJ90</f>
        <v>181238</v>
      </c>
      <c r="DK138" s="8">
        <f>+PL!DK308+CF!DK52+CF!DK53+CF!DK90</f>
        <v>179308.38114860875</v>
      </c>
      <c r="DL138" s="8">
        <f>+PL!DL308+CF!DL52+CF!DL53+CF!DL90</f>
        <v>96847.899906105944</v>
      </c>
      <c r="DM138" s="8">
        <f>+PL!DM308+CF!DM52+CF!DM53+CF!DM90</f>
        <v>653159.48105471465</v>
      </c>
      <c r="DN138" s="8">
        <f>+PL!DN308+CF!DN52+CF!DN53+CF!DN90</f>
        <v>196151.00958551187</v>
      </c>
      <c r="DO138" s="8">
        <f>+PL!DO308+CF!DO52+CF!DO53+CF!DO90</f>
        <v>189780.96588001156</v>
      </c>
      <c r="DP138" s="8">
        <f>+PL!DP308+CF!DP52+CF!DP53+CF!DP90</f>
        <v>179837.69444166217</v>
      </c>
      <c r="DQ138" s="8">
        <f>+PL!DQ308+CF!DQ52+CF!DQ53+CF!DQ90</f>
        <v>84164.777431342925</v>
      </c>
      <c r="DR138" s="8">
        <f>+PL!DR308+CF!DR52+CF!DR53+CF!DR90</f>
        <v>649934.44733852847</v>
      </c>
      <c r="DS138" s="8">
        <f>+PL!DS308+CF!DS52+CF!DS53+CF!DS90</f>
        <v>201796.7432982219</v>
      </c>
      <c r="DT138" s="8">
        <f>+PL!DT308+CF!DT52+CF!DT53+CF!DT90</f>
        <v>195597.14715493395</v>
      </c>
      <c r="DU138" s="8">
        <f>+PL!DU308+CF!DU52+CF!DU53+CF!DU90</f>
        <v>180282.89882868715</v>
      </c>
      <c r="DV138" s="8">
        <f>+PL!DV308+CF!DV52+CF!DV53+CF!DV90</f>
        <v>59865.527418571117</v>
      </c>
      <c r="DW138" s="8">
        <f>+PL!DW308+CF!DW52+CF!DW53+CF!DW90</f>
        <v>637542.31670041429</v>
      </c>
    </row>
    <row r="139" spans="1:127" s="8" customFormat="1">
      <c r="A139" s="21"/>
      <c r="B139" s="21" t="s">
        <v>358</v>
      </c>
      <c r="C139" s="21"/>
      <c r="D139" s="21"/>
      <c r="E139" s="21"/>
      <c r="I139" s="35"/>
      <c r="BZ139" s="35"/>
    </row>
    <row r="140" spans="1:127" s="8" customFormat="1">
      <c r="A140" s="21"/>
      <c r="B140" s="21" t="s">
        <v>359</v>
      </c>
      <c r="C140" s="21"/>
      <c r="D140" s="21"/>
      <c r="E140" s="21"/>
      <c r="I140" s="35"/>
      <c r="BZ140" s="35"/>
    </row>
    <row r="141" spans="1:127" s="8" customFormat="1">
      <c r="A141" s="21"/>
      <c r="B141" s="21" t="s">
        <v>360</v>
      </c>
      <c r="C141" s="21"/>
      <c r="D141" s="21"/>
      <c r="E141" s="21"/>
      <c r="I141" s="35"/>
      <c r="BZ141" s="35"/>
    </row>
    <row r="142" spans="1:127" s="8" customFormat="1">
      <c r="A142" s="21"/>
      <c r="B142" s="21" t="s">
        <v>361</v>
      </c>
      <c r="C142" s="21"/>
      <c r="D142" s="21"/>
      <c r="E142" s="21"/>
      <c r="I142" s="35"/>
      <c r="BZ142" s="35"/>
    </row>
    <row r="143" spans="1:127" s="8" customFormat="1">
      <c r="A143" s="21"/>
      <c r="B143" s="21"/>
      <c r="C143" s="21"/>
      <c r="D143" s="21"/>
      <c r="E143" s="21"/>
      <c r="I143" s="35"/>
      <c r="BZ143" s="35"/>
    </row>
    <row r="144" spans="1:127" s="8" customFormat="1">
      <c r="A144" s="21"/>
      <c r="B144" s="21"/>
      <c r="C144" s="21"/>
      <c r="D144" s="21"/>
      <c r="E144" s="21"/>
      <c r="I144" s="35"/>
      <c r="BZ144" s="35"/>
    </row>
    <row r="145" spans="1:78" s="8" customFormat="1">
      <c r="A145" s="21"/>
      <c r="B145" s="21"/>
      <c r="C145" s="21"/>
      <c r="D145" s="21"/>
      <c r="E145" s="21"/>
      <c r="I145" s="35"/>
      <c r="BZ145" s="35"/>
    </row>
    <row r="146" spans="1:78" s="8" customFormat="1">
      <c r="A146" s="21"/>
      <c r="B146" s="21"/>
      <c r="C146" s="21"/>
      <c r="D146" s="21"/>
      <c r="E146" s="21"/>
      <c r="I146" s="35"/>
      <c r="BZ146" s="35"/>
    </row>
    <row r="147" spans="1:78" s="8" customFormat="1">
      <c r="A147" s="21"/>
      <c r="B147" s="21"/>
      <c r="C147" s="21"/>
      <c r="D147" s="21"/>
      <c r="E147" s="21"/>
      <c r="I147" s="35"/>
      <c r="BZ147" s="35"/>
    </row>
    <row r="148" spans="1:78" s="8" customFormat="1">
      <c r="A148" s="21"/>
      <c r="B148" s="21"/>
      <c r="C148" s="21"/>
      <c r="D148" s="21"/>
      <c r="E148" s="21"/>
      <c r="I148" s="35"/>
      <c r="BZ148" s="35"/>
    </row>
    <row r="149" spans="1:78" s="8" customFormat="1">
      <c r="A149" s="21"/>
      <c r="B149" s="21"/>
      <c r="C149" s="21"/>
      <c r="D149" s="21"/>
      <c r="E149" s="21"/>
      <c r="I149" s="35"/>
      <c r="BZ149" s="35"/>
    </row>
    <row r="150" spans="1:78" s="8" customFormat="1">
      <c r="A150" s="21"/>
      <c r="B150" s="21"/>
      <c r="C150" s="21"/>
      <c r="D150" s="21"/>
      <c r="E150" s="21"/>
      <c r="I150" s="35"/>
      <c r="BZ150" s="35"/>
    </row>
    <row r="151" spans="1:78" s="8" customFormat="1">
      <c r="A151" s="21"/>
      <c r="B151" s="21"/>
      <c r="C151" s="21"/>
      <c r="D151" s="21"/>
      <c r="E151" s="21"/>
      <c r="I151" s="35"/>
      <c r="BZ151" s="35"/>
    </row>
    <row r="152" spans="1:78" s="8" customFormat="1">
      <c r="A152" s="21"/>
      <c r="B152" s="21"/>
      <c r="C152" s="21"/>
      <c r="D152" s="21"/>
      <c r="E152" s="21"/>
      <c r="I152" s="35"/>
      <c r="BZ152" s="35"/>
    </row>
    <row r="153" spans="1:78" s="8" customFormat="1">
      <c r="A153" s="21"/>
      <c r="B153" s="21"/>
      <c r="C153" s="21"/>
      <c r="D153" s="21"/>
      <c r="E153" s="21"/>
      <c r="I153" s="35"/>
      <c r="BZ153" s="35"/>
    </row>
    <row r="154" spans="1:78" s="8" customFormat="1">
      <c r="A154" s="21"/>
      <c r="B154" s="21"/>
      <c r="C154" s="21"/>
      <c r="D154" s="21"/>
      <c r="E154" s="21"/>
      <c r="I154" s="35"/>
      <c r="BZ154" s="35"/>
    </row>
    <row r="155" spans="1:78" s="8" customFormat="1">
      <c r="A155" s="21"/>
      <c r="B155" s="21"/>
      <c r="C155" s="21"/>
      <c r="D155" s="21"/>
      <c r="E155" s="21"/>
      <c r="I155" s="35"/>
      <c r="BZ155" s="35"/>
    </row>
    <row r="156" spans="1:78" s="8" customFormat="1">
      <c r="A156" s="21"/>
      <c r="B156" s="21"/>
      <c r="C156" s="21"/>
      <c r="D156" s="21"/>
      <c r="E156" s="21"/>
      <c r="I156" s="35"/>
      <c r="BZ156" s="35"/>
    </row>
    <row r="157" spans="1:78" s="8" customFormat="1">
      <c r="A157" s="21"/>
      <c r="B157" s="21"/>
      <c r="C157" s="21"/>
      <c r="D157" s="21"/>
      <c r="E157" s="21"/>
      <c r="I157" s="35"/>
      <c r="BZ157" s="35"/>
    </row>
    <row r="158" spans="1:78" s="8" customFormat="1">
      <c r="A158" s="21"/>
      <c r="B158" s="21"/>
      <c r="C158" s="21"/>
      <c r="D158" s="21"/>
      <c r="E158" s="21"/>
      <c r="I158" s="35"/>
      <c r="BZ158" s="35"/>
    </row>
    <row r="159" spans="1:78" s="8" customFormat="1">
      <c r="A159" s="21"/>
      <c r="B159" s="21"/>
      <c r="C159" s="21"/>
      <c r="D159" s="21"/>
      <c r="E159" s="21"/>
      <c r="I159" s="35"/>
      <c r="BZ159" s="35"/>
    </row>
    <row r="160" spans="1:78" s="8" customFormat="1">
      <c r="A160" s="21"/>
      <c r="B160" s="21"/>
      <c r="C160" s="21"/>
      <c r="D160" s="21"/>
      <c r="E160" s="21"/>
      <c r="I160" s="35"/>
      <c r="BZ160" s="35"/>
    </row>
    <row r="161" spans="1:78" s="8" customFormat="1">
      <c r="A161" s="21"/>
      <c r="B161" s="21"/>
      <c r="C161" s="21"/>
      <c r="D161" s="21"/>
      <c r="E161" s="21"/>
      <c r="I161" s="35"/>
      <c r="BZ161" s="35"/>
    </row>
    <row r="162" spans="1:78" s="8" customFormat="1">
      <c r="A162" s="21"/>
      <c r="B162" s="21"/>
      <c r="C162" s="21"/>
      <c r="D162" s="21"/>
      <c r="E162" s="21"/>
      <c r="I162" s="35"/>
      <c r="BZ162" s="35"/>
    </row>
    <row r="163" spans="1:78" s="8" customFormat="1">
      <c r="A163" s="21"/>
      <c r="B163" s="21"/>
      <c r="C163" s="21"/>
      <c r="D163" s="21"/>
      <c r="E163" s="21"/>
      <c r="I163" s="35"/>
      <c r="BZ163" s="35"/>
    </row>
    <row r="164" spans="1:78" s="8" customFormat="1">
      <c r="A164" s="21"/>
      <c r="B164" s="21"/>
      <c r="C164" s="21"/>
      <c r="D164" s="21"/>
      <c r="E164" s="21"/>
      <c r="I164" s="35"/>
      <c r="BZ164" s="35"/>
    </row>
    <row r="165" spans="1:78" s="8" customFormat="1">
      <c r="A165" s="21"/>
      <c r="B165" s="21"/>
      <c r="C165" s="21"/>
      <c r="D165" s="21"/>
      <c r="E165" s="21"/>
      <c r="I165" s="35"/>
      <c r="BZ165" s="35"/>
    </row>
    <row r="166" spans="1:78" s="8" customFormat="1">
      <c r="A166" s="21"/>
      <c r="B166" s="21"/>
      <c r="C166" s="21"/>
      <c r="D166" s="21"/>
      <c r="E166" s="21"/>
      <c r="I166" s="35"/>
      <c r="BZ166" s="35"/>
    </row>
    <row r="167" spans="1:78" s="8" customFormat="1">
      <c r="A167" s="21"/>
      <c r="B167" s="21"/>
      <c r="C167" s="21"/>
      <c r="D167" s="21"/>
      <c r="E167" s="21"/>
      <c r="I167" s="35"/>
      <c r="BZ167" s="35"/>
    </row>
    <row r="168" spans="1:78" s="8" customFormat="1">
      <c r="A168" s="21"/>
      <c r="B168" s="21"/>
      <c r="C168" s="21"/>
      <c r="D168" s="21"/>
      <c r="E168" s="21"/>
      <c r="I168" s="35"/>
      <c r="BZ168" s="35"/>
    </row>
    <row r="169" spans="1:78" s="8" customFormat="1">
      <c r="A169" s="21"/>
      <c r="B169" s="21"/>
      <c r="C169" s="21"/>
      <c r="D169" s="21"/>
      <c r="E169" s="21"/>
      <c r="I169" s="35"/>
      <c r="BZ169" s="35"/>
    </row>
    <row r="170" spans="1:78" s="8" customFormat="1">
      <c r="A170" s="21"/>
      <c r="B170" s="21"/>
      <c r="C170" s="21"/>
      <c r="D170" s="21"/>
      <c r="E170" s="21"/>
      <c r="I170" s="35"/>
      <c r="BZ170" s="35"/>
    </row>
    <row r="171" spans="1:78" s="8" customFormat="1">
      <c r="A171" s="21"/>
      <c r="B171" s="21"/>
      <c r="C171" s="21"/>
      <c r="D171" s="21"/>
      <c r="E171" s="21"/>
      <c r="I171" s="35"/>
      <c r="BZ171" s="35"/>
    </row>
    <row r="172" spans="1:78" s="8" customFormat="1">
      <c r="A172" s="21"/>
      <c r="B172" s="21"/>
      <c r="C172" s="21"/>
      <c r="D172" s="21"/>
      <c r="E172" s="21"/>
      <c r="I172" s="35"/>
      <c r="BZ172" s="35"/>
    </row>
    <row r="173" spans="1:78" s="8" customFormat="1">
      <c r="A173" s="21"/>
      <c r="B173" s="21"/>
      <c r="C173" s="21"/>
      <c r="D173" s="21"/>
      <c r="E173" s="21"/>
      <c r="I173" s="35"/>
      <c r="BZ173" s="35"/>
    </row>
    <row r="174" spans="1:78" s="8" customFormat="1">
      <c r="A174" s="21"/>
      <c r="B174" s="21"/>
      <c r="C174" s="21"/>
      <c r="D174" s="21"/>
      <c r="E174" s="21"/>
      <c r="I174" s="35"/>
      <c r="BZ174" s="35"/>
    </row>
    <row r="175" spans="1:78" s="8" customFormat="1">
      <c r="A175" s="21"/>
      <c r="B175" s="21"/>
      <c r="C175" s="21"/>
      <c r="D175" s="21"/>
      <c r="E175" s="21"/>
      <c r="I175" s="35"/>
      <c r="BZ175" s="35"/>
    </row>
    <row r="176" spans="1:78" s="8" customFormat="1">
      <c r="A176" s="21"/>
      <c r="B176" s="21"/>
      <c r="C176" s="21"/>
      <c r="D176" s="21"/>
      <c r="E176" s="21"/>
      <c r="I176" s="35"/>
      <c r="BZ176" s="35"/>
    </row>
    <row r="177" spans="1:78" s="8" customFormat="1">
      <c r="A177" s="21"/>
      <c r="B177" s="21"/>
      <c r="C177" s="21"/>
      <c r="D177" s="21"/>
      <c r="E177" s="21"/>
      <c r="I177" s="35"/>
      <c r="BZ177" s="35"/>
    </row>
    <row r="178" spans="1:78" s="8" customFormat="1">
      <c r="A178" s="21"/>
      <c r="B178" s="21"/>
      <c r="C178" s="21"/>
      <c r="D178" s="21"/>
      <c r="E178" s="21"/>
      <c r="I178" s="35"/>
      <c r="BZ178" s="35"/>
    </row>
    <row r="179" spans="1:78" s="8" customFormat="1">
      <c r="A179" s="21"/>
      <c r="B179" s="21"/>
      <c r="C179" s="21"/>
      <c r="D179" s="21"/>
      <c r="E179" s="21"/>
      <c r="I179" s="35"/>
      <c r="BZ179" s="35"/>
    </row>
    <row r="180" spans="1:78" s="8" customFormat="1">
      <c r="A180" s="21"/>
      <c r="B180" s="21"/>
      <c r="C180" s="21"/>
      <c r="D180" s="21"/>
      <c r="E180" s="21"/>
      <c r="I180" s="35"/>
      <c r="BZ180" s="35"/>
    </row>
    <row r="181" spans="1:78" s="8" customFormat="1">
      <c r="A181" s="21"/>
      <c r="B181" s="21"/>
      <c r="C181" s="21"/>
      <c r="D181" s="21"/>
      <c r="E181" s="21"/>
      <c r="I181" s="35"/>
      <c r="BZ181" s="35"/>
    </row>
    <row r="182" spans="1:78" s="8" customFormat="1">
      <c r="A182" s="21"/>
      <c r="B182" s="21"/>
      <c r="C182" s="21"/>
      <c r="D182" s="21"/>
      <c r="E182" s="21"/>
      <c r="I182" s="35"/>
      <c r="BZ182" s="35"/>
    </row>
    <row r="183" spans="1:78" s="8" customFormat="1">
      <c r="A183" s="21"/>
      <c r="B183" s="21"/>
      <c r="C183" s="21"/>
      <c r="D183" s="21"/>
      <c r="E183" s="21"/>
      <c r="I183" s="35"/>
      <c r="BZ183" s="35"/>
    </row>
    <row r="184" spans="1:78" s="8" customFormat="1">
      <c r="A184" s="21"/>
      <c r="B184" s="21"/>
      <c r="C184" s="21"/>
      <c r="D184" s="21"/>
      <c r="E184" s="21"/>
      <c r="I184" s="35"/>
      <c r="BZ184" s="35"/>
    </row>
    <row r="185" spans="1:78" s="8" customFormat="1">
      <c r="A185" s="21"/>
      <c r="B185" s="21"/>
      <c r="C185" s="21"/>
      <c r="D185" s="21"/>
      <c r="E185" s="21"/>
      <c r="I185" s="35"/>
      <c r="BZ185" s="35"/>
    </row>
    <row r="186" spans="1:78" s="8" customFormat="1">
      <c r="A186" s="21"/>
      <c r="B186" s="21"/>
      <c r="C186" s="21"/>
      <c r="D186" s="21"/>
      <c r="E186" s="21"/>
      <c r="I186" s="35"/>
      <c r="BZ186" s="35"/>
    </row>
    <row r="187" spans="1:78" s="8" customFormat="1">
      <c r="A187" s="21"/>
      <c r="B187" s="21"/>
      <c r="C187" s="21"/>
      <c r="D187" s="21"/>
      <c r="E187" s="21"/>
      <c r="I187" s="35"/>
      <c r="BZ187" s="35"/>
    </row>
    <row r="188" spans="1:78" s="8" customFormat="1">
      <c r="A188" s="21"/>
      <c r="B188" s="21"/>
      <c r="C188" s="21"/>
      <c r="D188" s="21"/>
      <c r="E188" s="21"/>
      <c r="I188" s="35"/>
      <c r="BZ188" s="35"/>
    </row>
    <row r="189" spans="1:78" s="8" customFormat="1">
      <c r="A189" s="21"/>
      <c r="B189" s="21"/>
      <c r="C189" s="21"/>
      <c r="D189" s="21"/>
      <c r="E189" s="21"/>
      <c r="I189" s="35"/>
      <c r="BZ189" s="35"/>
    </row>
    <row r="190" spans="1:78" s="8" customFormat="1">
      <c r="A190" s="21"/>
      <c r="B190" s="21"/>
      <c r="C190" s="21"/>
      <c r="D190" s="21"/>
      <c r="E190" s="21"/>
      <c r="I190" s="35"/>
      <c r="BZ190" s="35"/>
    </row>
    <row r="191" spans="1:78" s="8" customFormat="1">
      <c r="A191" s="21"/>
      <c r="B191" s="21"/>
      <c r="C191" s="21"/>
      <c r="D191" s="21"/>
      <c r="E191" s="21"/>
      <c r="I191" s="35"/>
      <c r="BZ191" s="35"/>
    </row>
    <row r="192" spans="1:78" s="8" customFormat="1">
      <c r="A192" s="21"/>
      <c r="B192" s="21"/>
      <c r="C192" s="21"/>
      <c r="D192" s="21"/>
      <c r="E192" s="21"/>
      <c r="I192" s="35"/>
      <c r="BZ192" s="35"/>
    </row>
    <row r="193" spans="1:78" s="8" customFormat="1">
      <c r="A193" s="21"/>
      <c r="B193" s="21"/>
      <c r="C193" s="21"/>
      <c r="D193" s="21"/>
      <c r="E193" s="21"/>
      <c r="I193" s="35"/>
      <c r="BZ193" s="35"/>
    </row>
    <row r="194" spans="1:78" s="8" customFormat="1">
      <c r="A194" s="21"/>
      <c r="B194" s="21"/>
      <c r="C194" s="21"/>
      <c r="D194" s="21"/>
      <c r="E194" s="21"/>
      <c r="I194" s="35"/>
      <c r="BZ194" s="35"/>
    </row>
    <row r="195" spans="1:78" s="8" customFormat="1">
      <c r="A195" s="21"/>
      <c r="B195" s="21"/>
      <c r="C195" s="21"/>
      <c r="D195" s="21"/>
      <c r="E195" s="21"/>
      <c r="I195" s="35"/>
      <c r="BZ195" s="35"/>
    </row>
    <row r="196" spans="1:78" s="8" customFormat="1">
      <c r="A196" s="21"/>
      <c r="B196" s="21"/>
      <c r="C196" s="21"/>
      <c r="D196" s="21"/>
      <c r="E196" s="21"/>
      <c r="I196" s="35"/>
      <c r="BZ196" s="35"/>
    </row>
    <row r="197" spans="1:78" s="8" customFormat="1">
      <c r="A197" s="21"/>
      <c r="B197" s="21"/>
      <c r="C197" s="21"/>
      <c r="D197" s="21"/>
      <c r="E197" s="21"/>
      <c r="I197" s="35"/>
      <c r="BZ197" s="35"/>
    </row>
    <row r="198" spans="1:78" s="8" customFormat="1">
      <c r="A198" s="21"/>
      <c r="B198" s="21"/>
      <c r="C198" s="21"/>
      <c r="D198" s="21"/>
      <c r="E198" s="21"/>
      <c r="I198" s="35"/>
      <c r="BZ198" s="35"/>
    </row>
    <row r="199" spans="1:78" s="8" customFormat="1">
      <c r="A199" s="21"/>
      <c r="B199" s="21"/>
      <c r="C199" s="21"/>
      <c r="D199" s="21"/>
      <c r="E199" s="21"/>
      <c r="I199" s="35"/>
      <c r="BZ199" s="35"/>
    </row>
    <row r="200" spans="1:78" s="8" customFormat="1">
      <c r="A200" s="21"/>
      <c r="B200" s="21"/>
      <c r="C200" s="21"/>
      <c r="D200" s="21"/>
      <c r="E200" s="21"/>
      <c r="I200" s="35"/>
      <c r="BZ200" s="35"/>
    </row>
    <row r="201" spans="1:78" s="8" customFormat="1">
      <c r="A201" s="21"/>
      <c r="B201" s="21"/>
      <c r="C201" s="21"/>
      <c r="D201" s="21"/>
      <c r="E201" s="21"/>
      <c r="I201" s="35"/>
      <c r="BZ201" s="35"/>
    </row>
    <row r="202" spans="1:78" s="8" customFormat="1">
      <c r="A202" s="21"/>
      <c r="B202" s="21"/>
      <c r="C202" s="21"/>
      <c r="D202" s="21"/>
      <c r="E202" s="21"/>
      <c r="I202" s="35"/>
      <c r="BZ202" s="35"/>
    </row>
    <row r="203" spans="1:78" s="8" customFormat="1">
      <c r="A203" s="21"/>
      <c r="B203" s="21"/>
      <c r="C203" s="21"/>
      <c r="D203" s="21"/>
      <c r="E203" s="21"/>
      <c r="I203" s="35"/>
      <c r="BZ203" s="35"/>
    </row>
    <row r="204" spans="1:78" s="8" customFormat="1">
      <c r="A204" s="21"/>
      <c r="B204" s="21"/>
      <c r="C204" s="21"/>
      <c r="D204" s="21"/>
      <c r="E204" s="21"/>
      <c r="I204" s="35"/>
      <c r="BZ204" s="35"/>
    </row>
    <row r="205" spans="1:78" s="8" customFormat="1">
      <c r="A205" s="21"/>
      <c r="B205" s="21"/>
      <c r="C205" s="21"/>
      <c r="D205" s="21"/>
      <c r="E205" s="21"/>
      <c r="I205" s="35"/>
      <c r="BZ205" s="35"/>
    </row>
    <row r="206" spans="1:78" s="8" customFormat="1">
      <c r="A206" s="21"/>
      <c r="B206" s="21"/>
      <c r="C206" s="21"/>
      <c r="D206" s="21"/>
      <c r="E206" s="21"/>
      <c r="I206" s="35"/>
      <c r="BZ206" s="35"/>
    </row>
    <row r="207" spans="1:78" s="8" customFormat="1">
      <c r="A207" s="21"/>
      <c r="B207" s="21"/>
      <c r="C207" s="21"/>
      <c r="D207" s="21"/>
      <c r="E207" s="21"/>
      <c r="I207" s="35"/>
      <c r="BZ207" s="35"/>
    </row>
    <row r="208" spans="1:78" s="8" customFormat="1">
      <c r="A208" s="21"/>
      <c r="B208" s="21"/>
      <c r="C208" s="21"/>
      <c r="D208" s="21"/>
      <c r="E208" s="21"/>
      <c r="I208" s="35"/>
      <c r="BZ208" s="35"/>
    </row>
    <row r="209" spans="1:78" s="8" customFormat="1">
      <c r="A209" s="21"/>
      <c r="B209" s="21"/>
      <c r="C209" s="21"/>
      <c r="D209" s="21"/>
      <c r="E209" s="21"/>
      <c r="I209" s="35"/>
      <c r="BZ209" s="35"/>
    </row>
    <row r="210" spans="1:78" s="8" customFormat="1">
      <c r="A210" s="21"/>
      <c r="B210" s="21"/>
      <c r="C210" s="21"/>
      <c r="D210" s="21"/>
      <c r="E210" s="21"/>
      <c r="I210" s="35"/>
      <c r="BZ210" s="35"/>
    </row>
    <row r="211" spans="1:78" s="8" customFormat="1">
      <c r="A211" s="21"/>
      <c r="B211" s="21"/>
      <c r="C211" s="21"/>
      <c r="D211" s="21"/>
      <c r="E211" s="21"/>
      <c r="I211" s="35"/>
      <c r="BZ211" s="35"/>
    </row>
    <row r="212" spans="1:78" s="8" customFormat="1">
      <c r="A212" s="21"/>
      <c r="B212" s="21"/>
      <c r="C212" s="21"/>
      <c r="D212" s="21"/>
      <c r="E212" s="21"/>
      <c r="I212" s="35"/>
      <c r="BZ212" s="35"/>
    </row>
    <row r="213" spans="1:78" s="8" customFormat="1">
      <c r="A213" s="21"/>
      <c r="B213" s="21"/>
      <c r="C213" s="21"/>
      <c r="D213" s="21"/>
      <c r="E213" s="21"/>
      <c r="I213" s="35"/>
      <c r="BZ213" s="35"/>
    </row>
    <row r="214" spans="1:78" s="8" customFormat="1">
      <c r="A214" s="21"/>
      <c r="B214" s="21"/>
      <c r="C214" s="21"/>
      <c r="D214" s="21"/>
      <c r="E214" s="21"/>
      <c r="I214" s="35"/>
      <c r="BZ214" s="35"/>
    </row>
    <row r="215" spans="1:78" s="8" customFormat="1">
      <c r="A215" s="21"/>
      <c r="B215" s="21"/>
      <c r="C215" s="21"/>
      <c r="D215" s="21"/>
      <c r="E215" s="21"/>
      <c r="I215" s="35"/>
      <c r="BZ215" s="35"/>
    </row>
    <row r="216" spans="1:78" s="8" customFormat="1">
      <c r="A216" s="21"/>
      <c r="B216" s="21"/>
      <c r="C216" s="21"/>
      <c r="D216" s="21"/>
      <c r="E216" s="21"/>
      <c r="I216" s="35"/>
      <c r="BZ216" s="35"/>
    </row>
    <row r="217" spans="1:78" s="8" customFormat="1">
      <c r="A217" s="21"/>
      <c r="B217" s="21"/>
      <c r="C217" s="21"/>
      <c r="D217" s="21"/>
      <c r="E217" s="21"/>
      <c r="I217" s="35"/>
      <c r="BZ217" s="35"/>
    </row>
    <row r="218" spans="1:78" s="8" customFormat="1">
      <c r="A218" s="21"/>
      <c r="B218" s="21"/>
      <c r="C218" s="21"/>
      <c r="D218" s="21"/>
      <c r="E218" s="21"/>
      <c r="I218" s="35"/>
      <c r="BZ218" s="35"/>
    </row>
    <row r="219" spans="1:78" s="8" customFormat="1">
      <c r="A219" s="21"/>
      <c r="B219" s="21"/>
      <c r="C219" s="21"/>
      <c r="D219" s="21"/>
      <c r="E219" s="21"/>
      <c r="I219" s="35"/>
      <c r="BZ219" s="35"/>
    </row>
    <row r="220" spans="1:78" s="8" customFormat="1">
      <c r="A220" s="21"/>
      <c r="B220" s="21"/>
      <c r="C220" s="21"/>
      <c r="D220" s="21"/>
      <c r="E220" s="21"/>
      <c r="I220" s="35"/>
      <c r="BZ220" s="35"/>
    </row>
    <row r="221" spans="1:78" s="8" customFormat="1">
      <c r="A221" s="21"/>
      <c r="B221" s="21"/>
      <c r="C221" s="21"/>
      <c r="D221" s="21"/>
      <c r="E221" s="21"/>
      <c r="I221" s="35"/>
      <c r="BZ221" s="35"/>
    </row>
    <row r="222" spans="1:78" s="8" customFormat="1">
      <c r="A222" s="21"/>
      <c r="B222" s="21"/>
      <c r="C222" s="21"/>
      <c r="D222" s="21"/>
      <c r="E222" s="21"/>
      <c r="I222" s="35"/>
      <c r="BZ222" s="35"/>
    </row>
    <row r="223" spans="1:78" s="8" customFormat="1">
      <c r="A223" s="21"/>
      <c r="B223" s="21"/>
      <c r="C223" s="21"/>
      <c r="D223" s="21"/>
      <c r="E223" s="21"/>
      <c r="I223" s="35"/>
      <c r="BZ223" s="35"/>
    </row>
    <row r="224" spans="1:78" s="8" customFormat="1">
      <c r="A224" s="21"/>
      <c r="B224" s="21"/>
      <c r="C224" s="21"/>
      <c r="D224" s="21"/>
      <c r="E224" s="21"/>
      <c r="I224" s="35"/>
      <c r="BZ224" s="35"/>
    </row>
    <row r="225" spans="1:78" s="8" customFormat="1">
      <c r="A225" s="21"/>
      <c r="B225" s="21"/>
      <c r="C225" s="21"/>
      <c r="D225" s="21"/>
      <c r="E225" s="21"/>
      <c r="I225" s="35"/>
      <c r="BZ225" s="35"/>
    </row>
    <row r="226" spans="1:78" s="8" customFormat="1">
      <c r="A226" s="21"/>
      <c r="B226" s="21"/>
      <c r="C226" s="21"/>
      <c r="D226" s="21"/>
      <c r="E226" s="21"/>
      <c r="I226" s="35"/>
      <c r="BZ226" s="35"/>
    </row>
    <row r="227" spans="1:78" s="8" customFormat="1">
      <c r="A227" s="21"/>
      <c r="B227" s="21"/>
      <c r="C227" s="21"/>
      <c r="D227" s="21"/>
      <c r="E227" s="21"/>
      <c r="I227" s="35"/>
      <c r="BZ227" s="35"/>
    </row>
    <row r="228" spans="1:78" s="8" customFormat="1">
      <c r="A228" s="21"/>
      <c r="B228" s="21"/>
      <c r="C228" s="21"/>
      <c r="D228" s="21"/>
      <c r="E228" s="21"/>
      <c r="I228" s="35"/>
      <c r="BZ228" s="35"/>
    </row>
    <row r="229" spans="1:78" s="8" customFormat="1">
      <c r="A229" s="21"/>
      <c r="B229" s="21"/>
      <c r="C229" s="21"/>
      <c r="D229" s="21"/>
      <c r="E229" s="21"/>
      <c r="I229" s="35"/>
      <c r="BZ229" s="35"/>
    </row>
    <row r="230" spans="1:78" s="8" customFormat="1">
      <c r="A230" s="21"/>
      <c r="B230" s="21"/>
      <c r="C230" s="21"/>
      <c r="D230" s="21"/>
      <c r="E230" s="21"/>
      <c r="I230" s="35"/>
      <c r="BZ230" s="35"/>
    </row>
    <row r="231" spans="1:78" s="8" customFormat="1">
      <c r="A231" s="21"/>
      <c r="B231" s="21"/>
      <c r="C231" s="21"/>
      <c r="D231" s="21"/>
      <c r="E231" s="21"/>
      <c r="I231" s="35"/>
      <c r="BZ231" s="35"/>
    </row>
    <row r="232" spans="1:78" s="8" customFormat="1">
      <c r="A232" s="21"/>
      <c r="B232" s="21"/>
      <c r="C232" s="21"/>
      <c r="D232" s="21"/>
      <c r="E232" s="21"/>
      <c r="I232" s="35"/>
      <c r="BZ232" s="35"/>
    </row>
    <row r="233" spans="1:78" s="8" customFormat="1">
      <c r="A233" s="21"/>
      <c r="B233" s="21"/>
      <c r="C233" s="21"/>
      <c r="D233" s="21"/>
      <c r="E233" s="21"/>
      <c r="I233" s="35"/>
      <c r="BZ233" s="35"/>
    </row>
    <row r="234" spans="1:78" s="8" customFormat="1">
      <c r="A234" s="21"/>
      <c r="B234" s="21"/>
      <c r="C234" s="21"/>
      <c r="D234" s="21"/>
      <c r="E234" s="21"/>
      <c r="I234" s="35"/>
      <c r="BZ234" s="35"/>
    </row>
    <row r="235" spans="1:78" s="8" customFormat="1">
      <c r="A235" s="21"/>
      <c r="B235" s="21"/>
      <c r="C235" s="21"/>
      <c r="D235" s="21"/>
      <c r="E235" s="21"/>
      <c r="I235" s="35"/>
      <c r="BZ235" s="35"/>
    </row>
    <row r="236" spans="1:78" s="8" customFormat="1">
      <c r="A236" s="21"/>
      <c r="B236" s="21"/>
      <c r="C236" s="21"/>
      <c r="D236" s="21"/>
      <c r="E236" s="21"/>
      <c r="I236" s="35"/>
      <c r="BZ236" s="35"/>
    </row>
    <row r="237" spans="1:78" s="8" customFormat="1">
      <c r="A237" s="21"/>
      <c r="B237" s="21"/>
      <c r="C237" s="21"/>
      <c r="D237" s="21"/>
      <c r="E237" s="21"/>
      <c r="I237" s="35"/>
      <c r="BZ237" s="35"/>
    </row>
    <row r="238" spans="1:78" s="8" customFormat="1">
      <c r="A238" s="21"/>
      <c r="B238" s="21"/>
      <c r="C238" s="21"/>
      <c r="D238" s="21"/>
      <c r="E238" s="21"/>
      <c r="I238" s="35"/>
      <c r="BZ238" s="35"/>
    </row>
    <row r="239" spans="1:78" s="8" customFormat="1">
      <c r="A239" s="21"/>
      <c r="B239" s="21"/>
      <c r="C239" s="21"/>
      <c r="D239" s="21"/>
      <c r="E239" s="21"/>
      <c r="I239" s="35"/>
      <c r="BZ239" s="35"/>
    </row>
    <row r="240" spans="1:78" s="8" customFormat="1">
      <c r="A240" s="21"/>
      <c r="B240" s="21"/>
      <c r="C240" s="21"/>
      <c r="D240" s="21"/>
      <c r="E240" s="21"/>
      <c r="I240" s="35"/>
      <c r="BZ240" s="35"/>
    </row>
    <row r="241" spans="1:78" s="8" customFormat="1">
      <c r="A241" s="21"/>
      <c r="B241" s="21"/>
      <c r="C241" s="21"/>
      <c r="D241" s="21"/>
      <c r="E241" s="21"/>
      <c r="I241" s="35"/>
      <c r="BZ241" s="35"/>
    </row>
    <row r="242" spans="1:78" s="8" customFormat="1">
      <c r="A242" s="21"/>
      <c r="B242" s="21"/>
      <c r="C242" s="21"/>
      <c r="D242" s="21"/>
      <c r="E242" s="21"/>
      <c r="I242" s="35"/>
      <c r="BZ242" s="35"/>
    </row>
    <row r="243" spans="1:78" s="8" customFormat="1">
      <c r="A243" s="21"/>
      <c r="B243" s="21"/>
      <c r="C243" s="21"/>
      <c r="D243" s="21"/>
      <c r="E243" s="21"/>
      <c r="I243" s="35"/>
      <c r="BZ243" s="35"/>
    </row>
    <row r="244" spans="1:78" s="8" customFormat="1">
      <c r="A244" s="21"/>
      <c r="B244" s="21"/>
      <c r="C244" s="21"/>
      <c r="D244" s="21"/>
      <c r="E244" s="21"/>
      <c r="I244" s="35"/>
      <c r="BZ244" s="35"/>
    </row>
    <row r="245" spans="1:78" s="8" customFormat="1">
      <c r="A245" s="21"/>
      <c r="B245" s="21"/>
      <c r="C245" s="21"/>
      <c r="D245" s="21"/>
      <c r="E245" s="21"/>
      <c r="I245" s="35"/>
      <c r="BZ245" s="35"/>
    </row>
    <row r="246" spans="1:78" s="8" customFormat="1">
      <c r="A246" s="21"/>
      <c r="B246" s="21"/>
      <c r="C246" s="21"/>
      <c r="D246" s="21"/>
      <c r="E246" s="21"/>
      <c r="I246" s="35"/>
      <c r="BZ246" s="35"/>
    </row>
    <row r="247" spans="1:78" s="8" customFormat="1">
      <c r="A247" s="21"/>
      <c r="B247" s="21"/>
      <c r="C247" s="21"/>
      <c r="D247" s="21"/>
      <c r="E247" s="21"/>
      <c r="I247" s="35"/>
      <c r="BZ247" s="35"/>
    </row>
    <row r="248" spans="1:78" s="8" customFormat="1">
      <c r="A248" s="21"/>
      <c r="B248" s="21"/>
      <c r="C248" s="21"/>
      <c r="D248" s="21"/>
      <c r="E248" s="21"/>
      <c r="I248" s="35"/>
      <c r="BZ248" s="35"/>
    </row>
    <row r="249" spans="1:78" s="8" customFormat="1">
      <c r="A249" s="21"/>
      <c r="B249" s="21"/>
      <c r="C249" s="21"/>
      <c r="D249" s="21"/>
      <c r="E249" s="21"/>
      <c r="I249" s="35"/>
      <c r="BZ249" s="35"/>
    </row>
    <row r="250" spans="1:78" s="8" customFormat="1">
      <c r="A250" s="21"/>
      <c r="B250" s="21"/>
      <c r="C250" s="21"/>
      <c r="D250" s="21"/>
      <c r="E250" s="21"/>
      <c r="I250" s="35"/>
      <c r="BZ250" s="35"/>
    </row>
    <row r="251" spans="1:78" s="8" customFormat="1">
      <c r="A251" s="21"/>
      <c r="B251" s="21"/>
      <c r="C251" s="21"/>
      <c r="D251" s="21"/>
      <c r="E251" s="21"/>
      <c r="I251" s="35"/>
      <c r="BZ251" s="35"/>
    </row>
    <row r="252" spans="1:78" s="8" customFormat="1">
      <c r="A252" s="21"/>
      <c r="B252" s="21"/>
      <c r="C252" s="21"/>
      <c r="D252" s="21"/>
      <c r="E252" s="21"/>
      <c r="I252" s="35"/>
      <c r="BZ252" s="35"/>
    </row>
    <row r="253" spans="1:78" s="8" customFormat="1">
      <c r="A253" s="21"/>
      <c r="B253" s="21"/>
      <c r="C253" s="21"/>
      <c r="D253" s="21"/>
      <c r="E253" s="21"/>
      <c r="I253" s="35"/>
      <c r="BZ253" s="35"/>
    </row>
    <row r="254" spans="1:78" s="8" customFormat="1">
      <c r="A254" s="21"/>
      <c r="B254" s="21"/>
      <c r="C254" s="21"/>
      <c r="D254" s="21"/>
      <c r="E254" s="21"/>
      <c r="I254" s="35"/>
      <c r="BZ254" s="35"/>
    </row>
    <row r="255" spans="1:78" s="8" customFormat="1">
      <c r="A255" s="21"/>
      <c r="B255" s="21"/>
      <c r="C255" s="21"/>
      <c r="D255" s="21"/>
      <c r="E255" s="21"/>
      <c r="I255" s="35"/>
      <c r="BZ255" s="35"/>
    </row>
    <row r="256" spans="1:78" s="8" customFormat="1">
      <c r="A256" s="21"/>
      <c r="B256" s="21"/>
      <c r="C256" s="21"/>
      <c r="D256" s="21"/>
      <c r="E256" s="21"/>
      <c r="I256" s="35"/>
      <c r="BZ256" s="35"/>
    </row>
    <row r="257" spans="1:78" s="8" customFormat="1">
      <c r="A257" s="21"/>
      <c r="B257" s="21"/>
      <c r="C257" s="21"/>
      <c r="D257" s="21"/>
      <c r="E257" s="21"/>
      <c r="I257" s="35"/>
      <c r="BZ257" s="35"/>
    </row>
    <row r="258" spans="1:78" s="8" customFormat="1">
      <c r="A258" s="21"/>
      <c r="B258" s="21"/>
      <c r="C258" s="21"/>
      <c r="D258" s="21"/>
      <c r="E258" s="21"/>
      <c r="I258" s="35"/>
      <c r="BZ258" s="35"/>
    </row>
    <row r="259" spans="1:78" s="8" customFormat="1">
      <c r="A259" s="21"/>
      <c r="B259" s="21"/>
      <c r="C259" s="21"/>
      <c r="D259" s="21"/>
      <c r="E259" s="21"/>
      <c r="I259" s="35"/>
      <c r="BZ259" s="35"/>
    </row>
    <row r="260" spans="1:78" s="8" customFormat="1">
      <c r="A260" s="21"/>
      <c r="B260" s="21"/>
      <c r="C260" s="21"/>
      <c r="D260" s="21"/>
      <c r="E260" s="21"/>
      <c r="I260" s="35"/>
      <c r="BZ260" s="35"/>
    </row>
    <row r="261" spans="1:78" s="8" customFormat="1">
      <c r="A261" s="21"/>
      <c r="B261" s="21"/>
      <c r="C261" s="21"/>
      <c r="D261" s="21"/>
      <c r="E261" s="21"/>
      <c r="I261" s="35"/>
      <c r="BZ261" s="35"/>
    </row>
    <row r="262" spans="1:78" s="8" customFormat="1">
      <c r="A262" s="21"/>
      <c r="B262" s="21"/>
      <c r="C262" s="21"/>
      <c r="D262" s="21"/>
      <c r="E262" s="21"/>
      <c r="I262" s="35"/>
      <c r="BZ262" s="35"/>
    </row>
    <row r="263" spans="1:78" s="8" customFormat="1">
      <c r="A263" s="21"/>
      <c r="B263" s="21"/>
      <c r="C263" s="21"/>
      <c r="D263" s="21"/>
      <c r="E263" s="21"/>
      <c r="I263" s="35"/>
      <c r="BZ263" s="35"/>
    </row>
    <row r="264" spans="1:78" s="8" customFormat="1">
      <c r="A264" s="21"/>
      <c r="B264" s="21"/>
      <c r="C264" s="21"/>
      <c r="D264" s="21"/>
      <c r="E264" s="21"/>
      <c r="I264" s="35"/>
      <c r="BZ264" s="35"/>
    </row>
    <row r="265" spans="1:78" s="8" customFormat="1">
      <c r="A265" s="21"/>
      <c r="B265" s="21"/>
      <c r="C265" s="21"/>
      <c r="D265" s="21"/>
      <c r="E265" s="21"/>
      <c r="I265" s="35"/>
      <c r="BZ265" s="35"/>
    </row>
    <row r="266" spans="1:78" s="8" customFormat="1">
      <c r="A266" s="21"/>
      <c r="B266" s="21"/>
      <c r="C266" s="21"/>
      <c r="D266" s="21"/>
      <c r="E266" s="21"/>
      <c r="I266" s="35"/>
      <c r="BZ266" s="35"/>
    </row>
    <row r="267" spans="1:78" s="8" customFormat="1">
      <c r="A267" s="21"/>
      <c r="B267" s="21"/>
      <c r="C267" s="21"/>
      <c r="D267" s="21"/>
      <c r="E267" s="21"/>
      <c r="I267" s="35"/>
      <c r="BZ267" s="35"/>
    </row>
    <row r="268" spans="1:78" s="8" customFormat="1">
      <c r="A268" s="21"/>
      <c r="B268" s="21"/>
      <c r="C268" s="21"/>
      <c r="D268" s="21"/>
      <c r="E268" s="21"/>
      <c r="I268" s="35"/>
      <c r="BZ268" s="35"/>
    </row>
    <row r="269" spans="1:78" s="8" customFormat="1">
      <c r="A269" s="21"/>
      <c r="B269" s="21"/>
      <c r="C269" s="21"/>
      <c r="D269" s="21"/>
      <c r="E269" s="21"/>
      <c r="I269" s="35"/>
      <c r="BZ269" s="35"/>
    </row>
    <row r="270" spans="1:78" s="8" customFormat="1">
      <c r="A270" s="21"/>
      <c r="B270" s="21"/>
      <c r="C270" s="21"/>
      <c r="D270" s="21"/>
      <c r="E270" s="21"/>
      <c r="I270" s="35"/>
      <c r="BZ270" s="35"/>
    </row>
    <row r="271" spans="1:78" s="8" customFormat="1">
      <c r="A271" s="21"/>
      <c r="B271" s="21"/>
      <c r="C271" s="21"/>
      <c r="D271" s="21"/>
      <c r="E271" s="21"/>
      <c r="I271" s="35"/>
      <c r="BZ271" s="35"/>
    </row>
    <row r="272" spans="1:78" s="8" customFormat="1">
      <c r="A272" s="21"/>
      <c r="B272" s="21"/>
      <c r="C272" s="21"/>
      <c r="D272" s="21"/>
      <c r="E272" s="21"/>
      <c r="I272" s="35"/>
      <c r="BZ272" s="35"/>
    </row>
    <row r="273" spans="1:78" s="8" customFormat="1">
      <c r="A273" s="21"/>
      <c r="B273" s="21"/>
      <c r="C273" s="21"/>
      <c r="D273" s="21"/>
      <c r="E273" s="21"/>
      <c r="I273" s="35"/>
      <c r="BZ273" s="35"/>
    </row>
    <row r="274" spans="1:78" s="8" customFormat="1">
      <c r="A274" s="21"/>
      <c r="B274" s="21"/>
      <c r="C274" s="21"/>
      <c r="D274" s="21"/>
      <c r="E274" s="21"/>
      <c r="I274" s="35"/>
      <c r="BZ274" s="35"/>
    </row>
    <row r="275" spans="1:78" s="8" customFormat="1">
      <c r="A275" s="21"/>
      <c r="B275" s="21"/>
      <c r="C275" s="21"/>
      <c r="D275" s="21"/>
      <c r="E275" s="21"/>
      <c r="I275" s="35"/>
      <c r="BZ275" s="35"/>
    </row>
    <row r="276" spans="1:78" s="8" customFormat="1">
      <c r="A276" s="21"/>
      <c r="B276" s="21"/>
      <c r="C276" s="21"/>
      <c r="D276" s="21"/>
      <c r="E276" s="21"/>
      <c r="I276" s="35"/>
      <c r="BZ276" s="35"/>
    </row>
    <row r="277" spans="1:78" s="8" customFormat="1">
      <c r="A277" s="21"/>
      <c r="B277" s="21"/>
      <c r="C277" s="21"/>
      <c r="D277" s="21"/>
      <c r="E277" s="21"/>
      <c r="I277" s="35"/>
      <c r="BZ277" s="35"/>
    </row>
    <row r="278" spans="1:78" s="8" customFormat="1">
      <c r="A278" s="21"/>
      <c r="B278" s="21"/>
      <c r="C278" s="21"/>
      <c r="D278" s="21"/>
      <c r="E278" s="21"/>
      <c r="I278" s="35"/>
      <c r="BZ278" s="35"/>
    </row>
    <row r="279" spans="1:78" s="8" customFormat="1">
      <c r="A279" s="21"/>
      <c r="B279" s="21"/>
      <c r="C279" s="21"/>
      <c r="D279" s="21"/>
      <c r="E279" s="21"/>
      <c r="I279" s="35"/>
      <c r="BZ279" s="35"/>
    </row>
    <row r="280" spans="1:78" s="8" customFormat="1">
      <c r="A280" s="21"/>
      <c r="B280" s="21"/>
      <c r="C280" s="21"/>
      <c r="D280" s="21"/>
      <c r="E280" s="21"/>
      <c r="I280" s="35"/>
      <c r="BZ280" s="35"/>
    </row>
    <row r="281" spans="1:78" s="8" customFormat="1">
      <c r="A281" s="21"/>
      <c r="B281" s="21"/>
      <c r="C281" s="21"/>
      <c r="D281" s="21"/>
      <c r="E281" s="21"/>
      <c r="I281" s="35"/>
      <c r="BZ281" s="35"/>
    </row>
    <row r="282" spans="1:78" s="8" customFormat="1">
      <c r="A282" s="21"/>
      <c r="B282" s="21"/>
      <c r="C282" s="21"/>
      <c r="D282" s="21"/>
      <c r="E282" s="21"/>
      <c r="I282" s="35"/>
      <c r="BZ282" s="35"/>
    </row>
    <row r="283" spans="1:78" s="8" customFormat="1">
      <c r="A283" s="21"/>
      <c r="B283" s="21"/>
      <c r="C283" s="21"/>
      <c r="D283" s="21"/>
      <c r="E283" s="21"/>
      <c r="I283" s="35"/>
      <c r="BZ283" s="35"/>
    </row>
    <row r="284" spans="1:78" s="8" customFormat="1">
      <c r="A284" s="21"/>
      <c r="B284" s="21"/>
      <c r="C284" s="21"/>
      <c r="D284" s="21"/>
      <c r="E284" s="21"/>
      <c r="I284" s="35"/>
      <c r="BZ284" s="35"/>
    </row>
    <row r="285" spans="1:78" s="8" customFormat="1">
      <c r="A285" s="21"/>
      <c r="B285" s="21"/>
      <c r="C285" s="21"/>
      <c r="D285" s="21"/>
      <c r="E285" s="21"/>
      <c r="I285" s="35"/>
      <c r="BZ285" s="35"/>
    </row>
    <row r="286" spans="1:78" s="8" customFormat="1">
      <c r="A286" s="21"/>
      <c r="B286" s="21"/>
      <c r="C286" s="21"/>
      <c r="D286" s="21"/>
      <c r="E286" s="21"/>
      <c r="I286" s="35"/>
      <c r="BZ286" s="35"/>
    </row>
    <row r="287" spans="1:78" s="8" customFormat="1">
      <c r="A287" s="21"/>
      <c r="B287" s="21"/>
      <c r="C287" s="21"/>
      <c r="D287" s="21"/>
      <c r="E287" s="21"/>
      <c r="I287" s="35"/>
      <c r="BZ287" s="35"/>
    </row>
    <row r="288" spans="1:78" s="8" customFormat="1">
      <c r="A288" s="21"/>
      <c r="B288" s="21"/>
      <c r="C288" s="21"/>
      <c r="D288" s="21"/>
      <c r="E288" s="21"/>
      <c r="I288" s="35"/>
      <c r="BZ288" s="35"/>
    </row>
    <row r="289" spans="1:78" s="8" customFormat="1">
      <c r="A289" s="21"/>
      <c r="B289" s="21"/>
      <c r="C289" s="21"/>
      <c r="D289" s="21"/>
      <c r="E289" s="21"/>
      <c r="I289" s="35"/>
      <c r="BZ289" s="35"/>
    </row>
    <row r="290" spans="1:78" s="8" customFormat="1">
      <c r="A290" s="21"/>
      <c r="B290" s="21"/>
      <c r="C290" s="21"/>
      <c r="D290" s="21"/>
      <c r="E290" s="21"/>
      <c r="I290" s="35"/>
      <c r="BZ290" s="35"/>
    </row>
    <row r="291" spans="1:78" s="8" customFormat="1">
      <c r="A291" s="21"/>
      <c r="B291" s="21"/>
      <c r="C291" s="21"/>
      <c r="D291" s="21"/>
      <c r="E291" s="21"/>
      <c r="I291" s="35"/>
      <c r="BZ291" s="35"/>
    </row>
    <row r="292" spans="1:78" s="8" customFormat="1">
      <c r="A292" s="21"/>
      <c r="B292" s="21"/>
      <c r="C292" s="21"/>
      <c r="D292" s="21"/>
      <c r="E292" s="21"/>
      <c r="I292" s="35"/>
      <c r="BZ292" s="35"/>
    </row>
    <row r="293" spans="1:78" s="8" customFormat="1">
      <c r="A293" s="21"/>
      <c r="B293" s="21"/>
      <c r="C293" s="21"/>
      <c r="D293" s="21"/>
      <c r="E293" s="21"/>
      <c r="I293" s="35"/>
      <c r="BZ293" s="35"/>
    </row>
    <row r="294" spans="1:78" s="8" customFormat="1">
      <c r="A294" s="21"/>
      <c r="B294" s="21"/>
      <c r="C294" s="21"/>
      <c r="D294" s="21"/>
      <c r="E294" s="21"/>
      <c r="I294" s="35"/>
      <c r="BZ294" s="35"/>
    </row>
    <row r="295" spans="1:78" s="8" customFormat="1">
      <c r="A295" s="21"/>
      <c r="B295" s="21"/>
      <c r="C295" s="21"/>
      <c r="D295" s="21"/>
      <c r="E295" s="21"/>
      <c r="I295" s="35"/>
      <c r="BZ295" s="35"/>
    </row>
    <row r="296" spans="1:78" s="8" customFormat="1">
      <c r="A296" s="21"/>
      <c r="B296" s="21"/>
      <c r="C296" s="21"/>
      <c r="D296" s="21"/>
      <c r="E296" s="21"/>
      <c r="I296" s="35"/>
      <c r="BZ296" s="35"/>
    </row>
    <row r="297" spans="1:78" s="8" customFormat="1">
      <c r="A297" s="21"/>
      <c r="B297" s="21"/>
      <c r="C297" s="21"/>
      <c r="D297" s="21"/>
      <c r="E297" s="21"/>
      <c r="I297" s="35"/>
      <c r="BZ297" s="35"/>
    </row>
    <row r="298" spans="1:78" s="8" customFormat="1">
      <c r="A298" s="21"/>
      <c r="B298" s="21"/>
      <c r="C298" s="21"/>
      <c r="D298" s="21"/>
      <c r="E298" s="21"/>
      <c r="I298" s="35"/>
      <c r="BZ298" s="35"/>
    </row>
    <row r="299" spans="1:78" s="8" customFormat="1">
      <c r="A299" s="21"/>
      <c r="B299" s="21"/>
      <c r="C299" s="21"/>
      <c r="D299" s="21"/>
      <c r="E299" s="21"/>
      <c r="I299" s="35"/>
      <c r="BZ299" s="35"/>
    </row>
    <row r="300" spans="1:78" s="8" customFormat="1">
      <c r="A300" s="21"/>
      <c r="B300" s="21"/>
      <c r="C300" s="21"/>
      <c r="D300" s="21"/>
      <c r="E300" s="21"/>
      <c r="I300" s="35"/>
      <c r="BZ300" s="35"/>
    </row>
    <row r="301" spans="1:78" s="8" customFormat="1">
      <c r="A301" s="21"/>
      <c r="B301" s="21"/>
      <c r="C301" s="21"/>
      <c r="D301" s="21"/>
      <c r="E301" s="21"/>
      <c r="I301" s="35"/>
      <c r="BZ301" s="35"/>
    </row>
    <row r="302" spans="1:78" s="8" customFormat="1">
      <c r="A302" s="21"/>
      <c r="B302" s="21"/>
      <c r="C302" s="21"/>
      <c r="D302" s="21"/>
      <c r="E302" s="21"/>
      <c r="I302" s="35"/>
      <c r="BZ302" s="35"/>
    </row>
    <row r="303" spans="1:78" s="8" customFormat="1">
      <c r="A303" s="21"/>
      <c r="B303" s="21"/>
      <c r="C303" s="21"/>
      <c r="D303" s="21"/>
      <c r="E303" s="21"/>
      <c r="I303" s="35"/>
      <c r="BZ303" s="35"/>
    </row>
    <row r="304" spans="1:78" s="8" customFormat="1">
      <c r="A304" s="21"/>
      <c r="B304" s="21"/>
      <c r="C304" s="21"/>
      <c r="D304" s="21"/>
      <c r="E304" s="21"/>
      <c r="I304" s="35"/>
      <c r="BZ304" s="35"/>
    </row>
    <row r="305" spans="1:78" s="8" customFormat="1">
      <c r="A305" s="21"/>
      <c r="B305" s="21"/>
      <c r="C305" s="21"/>
      <c r="D305" s="21"/>
      <c r="E305" s="21"/>
      <c r="I305" s="35"/>
      <c r="BZ305" s="35"/>
    </row>
    <row r="306" spans="1:78" s="8" customFormat="1">
      <c r="A306" s="21"/>
      <c r="B306" s="21"/>
      <c r="C306" s="21"/>
      <c r="D306" s="21"/>
      <c r="E306" s="21"/>
      <c r="I306" s="35"/>
      <c r="BZ306" s="35"/>
    </row>
    <row r="307" spans="1:78" s="8" customFormat="1">
      <c r="A307" s="21"/>
      <c r="B307" s="21"/>
      <c r="C307" s="21"/>
      <c r="D307" s="21"/>
      <c r="E307" s="21"/>
      <c r="I307" s="35"/>
      <c r="BZ307" s="35"/>
    </row>
    <row r="308" spans="1:78" s="8" customFormat="1">
      <c r="A308" s="21"/>
      <c r="B308" s="21"/>
      <c r="C308" s="21"/>
      <c r="D308" s="21"/>
      <c r="E308" s="21"/>
      <c r="I308" s="35"/>
      <c r="BZ308" s="35"/>
    </row>
    <row r="309" spans="1:78" s="8" customFormat="1">
      <c r="A309" s="21"/>
      <c r="B309" s="21"/>
      <c r="C309" s="21"/>
      <c r="D309" s="21"/>
      <c r="E309" s="21"/>
      <c r="I309" s="35"/>
      <c r="BZ309" s="35"/>
    </row>
    <row r="310" spans="1:78" s="8" customFormat="1">
      <c r="A310" s="21"/>
      <c r="B310" s="21"/>
      <c r="C310" s="21"/>
      <c r="D310" s="21"/>
      <c r="E310" s="21"/>
      <c r="I310" s="35"/>
      <c r="BZ310" s="35"/>
    </row>
    <row r="311" spans="1:78" s="8" customFormat="1">
      <c r="A311" s="21"/>
      <c r="B311" s="21"/>
      <c r="C311" s="21"/>
      <c r="D311" s="21"/>
      <c r="E311" s="21"/>
      <c r="I311" s="35"/>
      <c r="BZ311" s="35"/>
    </row>
    <row r="312" spans="1:78" s="8" customFormat="1">
      <c r="A312" s="21"/>
      <c r="B312" s="21"/>
      <c r="C312" s="21"/>
      <c r="D312" s="21"/>
      <c r="E312" s="21"/>
      <c r="I312" s="35"/>
      <c r="BZ312" s="35"/>
    </row>
    <row r="313" spans="1:78" s="8" customFormat="1">
      <c r="A313" s="21"/>
      <c r="B313" s="21"/>
      <c r="C313" s="21"/>
      <c r="D313" s="21"/>
      <c r="E313" s="21"/>
      <c r="I313" s="35"/>
      <c r="BZ313" s="35"/>
    </row>
    <row r="314" spans="1:78" s="8" customFormat="1">
      <c r="A314" s="21"/>
      <c r="B314" s="21"/>
      <c r="C314" s="21"/>
      <c r="D314" s="21"/>
      <c r="E314" s="21"/>
      <c r="I314" s="35"/>
      <c r="BZ314" s="35"/>
    </row>
    <row r="315" spans="1:78" s="8" customFormat="1">
      <c r="A315" s="21"/>
      <c r="B315" s="21"/>
      <c r="C315" s="21"/>
      <c r="D315" s="21"/>
      <c r="E315" s="21"/>
      <c r="I315" s="35"/>
      <c r="BZ315" s="35"/>
    </row>
    <row r="316" spans="1:78" s="8" customFormat="1">
      <c r="A316" s="21"/>
      <c r="B316" s="21"/>
      <c r="C316" s="21"/>
      <c r="D316" s="21"/>
      <c r="E316" s="21"/>
      <c r="I316" s="35"/>
      <c r="BZ316" s="35"/>
    </row>
    <row r="317" spans="1:78" s="8" customFormat="1">
      <c r="A317" s="21"/>
      <c r="B317" s="21"/>
      <c r="C317" s="21"/>
      <c r="D317" s="21"/>
      <c r="E317" s="21"/>
      <c r="I317" s="35"/>
      <c r="BZ317" s="35"/>
    </row>
    <row r="318" spans="1:78" s="8" customFormat="1">
      <c r="A318" s="21"/>
      <c r="B318" s="21"/>
      <c r="C318" s="21"/>
      <c r="D318" s="21"/>
      <c r="E318" s="21"/>
      <c r="I318" s="35"/>
      <c r="BZ318" s="35"/>
    </row>
    <row r="319" spans="1:78" s="8" customFormat="1">
      <c r="A319" s="21"/>
      <c r="B319" s="21"/>
      <c r="C319" s="21"/>
      <c r="D319" s="21"/>
      <c r="E319" s="21"/>
      <c r="I319" s="35"/>
      <c r="BZ319" s="35"/>
    </row>
    <row r="320" spans="1:78" s="8" customFormat="1">
      <c r="A320" s="21"/>
      <c r="B320" s="21"/>
      <c r="C320" s="21"/>
      <c r="D320" s="21"/>
      <c r="E320" s="21"/>
      <c r="I320" s="35"/>
      <c r="BZ320" s="35"/>
    </row>
    <row r="321" spans="1:78" s="8" customFormat="1">
      <c r="A321" s="21"/>
      <c r="B321" s="21"/>
      <c r="C321" s="21"/>
      <c r="D321" s="21"/>
      <c r="E321" s="21"/>
      <c r="I321" s="35"/>
      <c r="BZ321" s="35"/>
    </row>
    <row r="322" spans="1:78" s="8" customFormat="1">
      <c r="A322" s="21"/>
      <c r="B322" s="21"/>
      <c r="C322" s="21"/>
      <c r="D322" s="21"/>
      <c r="E322" s="21"/>
      <c r="I322" s="35"/>
      <c r="BZ322" s="35"/>
    </row>
    <row r="323" spans="1:78" s="8" customFormat="1">
      <c r="A323" s="21"/>
      <c r="B323" s="21"/>
      <c r="C323" s="21"/>
      <c r="D323" s="21"/>
      <c r="E323" s="21"/>
      <c r="I323" s="35"/>
      <c r="BZ323" s="35"/>
    </row>
    <row r="324" spans="1:78" s="8" customFormat="1">
      <c r="A324" s="21"/>
      <c r="B324" s="21"/>
      <c r="C324" s="21"/>
      <c r="D324" s="21"/>
      <c r="E324" s="21"/>
      <c r="I324" s="35"/>
      <c r="BZ324" s="35"/>
    </row>
    <row r="325" spans="1:78" s="8" customFormat="1">
      <c r="A325" s="21"/>
      <c r="B325" s="21"/>
      <c r="C325" s="21"/>
      <c r="D325" s="21"/>
      <c r="E325" s="21"/>
      <c r="I325" s="35"/>
      <c r="BZ325" s="35"/>
    </row>
    <row r="326" spans="1:78" s="8" customFormat="1">
      <c r="A326" s="21"/>
      <c r="B326" s="21"/>
      <c r="C326" s="21"/>
      <c r="D326" s="21"/>
      <c r="E326" s="21"/>
      <c r="I326" s="35"/>
      <c r="BZ326" s="35"/>
    </row>
    <row r="327" spans="1:78" s="8" customFormat="1">
      <c r="A327" s="21"/>
      <c r="B327" s="21"/>
      <c r="C327" s="21"/>
      <c r="D327" s="21"/>
      <c r="E327" s="21"/>
      <c r="I327" s="35"/>
      <c r="BZ327" s="35"/>
    </row>
    <row r="328" spans="1:78" s="8" customFormat="1">
      <c r="A328" s="21"/>
      <c r="B328" s="21"/>
      <c r="C328" s="21"/>
      <c r="D328" s="21"/>
      <c r="E328" s="21"/>
      <c r="I328" s="35"/>
      <c r="BZ328" s="35"/>
    </row>
    <row r="359" spans="1:78" s="8" customFormat="1">
      <c r="A359" s="21"/>
      <c r="B359" s="21"/>
      <c r="C359" s="21"/>
      <c r="D359" s="21"/>
      <c r="E359" s="21"/>
      <c r="I359" s="35"/>
      <c r="BZ359" s="35"/>
    </row>
    <row r="360" spans="1:78" s="8" customFormat="1">
      <c r="A360" s="21"/>
      <c r="B360" s="21"/>
      <c r="C360" s="21"/>
      <c r="D360" s="21"/>
      <c r="E360" s="21"/>
      <c r="I360" s="35"/>
      <c r="BZ360" s="35"/>
    </row>
    <row r="361" spans="1:78" s="8" customFormat="1">
      <c r="A361" s="21"/>
      <c r="B361" s="21"/>
      <c r="C361" s="21"/>
      <c r="D361" s="21"/>
      <c r="E361" s="21"/>
      <c r="I361" s="35"/>
      <c r="BZ361" s="35"/>
    </row>
    <row r="362" spans="1:78" s="8" customFormat="1">
      <c r="A362" s="21"/>
      <c r="B362" s="21"/>
      <c r="C362" s="21"/>
      <c r="D362" s="21"/>
      <c r="E362" s="21"/>
      <c r="I362" s="35"/>
      <c r="BZ362" s="35"/>
    </row>
    <row r="363" spans="1:78" s="8" customFormat="1">
      <c r="A363" s="21"/>
      <c r="B363" s="21"/>
      <c r="C363" s="21"/>
      <c r="D363" s="21"/>
      <c r="E363" s="21"/>
      <c r="I363" s="35"/>
      <c r="BZ363" s="35"/>
    </row>
    <row r="364" spans="1:78" s="8" customFormat="1">
      <c r="A364" s="21"/>
      <c r="B364" s="21"/>
      <c r="C364" s="21"/>
      <c r="D364" s="21"/>
      <c r="E364" s="21"/>
      <c r="I364" s="35"/>
      <c r="BZ364" s="35"/>
    </row>
    <row r="365" spans="1:78" s="8" customFormat="1">
      <c r="A365" s="21"/>
      <c r="B365" s="21"/>
      <c r="C365" s="21"/>
      <c r="D365" s="21"/>
      <c r="E365" s="21"/>
      <c r="I365" s="35"/>
      <c r="BZ365" s="35"/>
    </row>
    <row r="366" spans="1:78" s="8" customFormat="1">
      <c r="A366" s="21"/>
      <c r="B366" s="21"/>
      <c r="C366" s="21"/>
      <c r="D366" s="21"/>
      <c r="E366" s="21"/>
      <c r="I366" s="35"/>
      <c r="BZ366" s="35"/>
    </row>
    <row r="367" spans="1:78" s="8" customFormat="1">
      <c r="A367" s="21"/>
      <c r="B367" s="21"/>
      <c r="C367" s="21"/>
      <c r="D367" s="21"/>
      <c r="E367" s="21"/>
      <c r="I367" s="35"/>
      <c r="BZ367" s="35"/>
    </row>
    <row r="368" spans="1:78" s="8" customFormat="1">
      <c r="A368" s="21"/>
      <c r="B368" s="21"/>
      <c r="C368" s="21"/>
      <c r="D368" s="21"/>
      <c r="E368" s="21"/>
      <c r="I368" s="35"/>
      <c r="BZ368" s="35"/>
    </row>
    <row r="369" spans="1:78" s="8" customFormat="1">
      <c r="A369" s="21"/>
      <c r="B369" s="21"/>
      <c r="C369" s="21"/>
      <c r="D369" s="21"/>
      <c r="E369" s="21"/>
      <c r="I369" s="35"/>
      <c r="BZ369" s="35"/>
    </row>
    <row r="370" spans="1:78" s="8" customFormat="1">
      <c r="A370" s="21"/>
      <c r="B370" s="21"/>
      <c r="C370" s="21"/>
      <c r="D370" s="21"/>
      <c r="E370" s="21"/>
      <c r="I370" s="35"/>
      <c r="BZ370" s="35"/>
    </row>
    <row r="371" spans="1:78" s="8" customFormat="1">
      <c r="A371" s="21"/>
      <c r="B371" s="21"/>
      <c r="C371" s="21"/>
      <c r="D371" s="21"/>
      <c r="E371" s="21"/>
      <c r="I371" s="35"/>
      <c r="BZ371" s="35"/>
    </row>
    <row r="372" spans="1:78" s="8" customFormat="1">
      <c r="A372" s="21"/>
      <c r="B372" s="21"/>
      <c r="C372" s="21"/>
      <c r="D372" s="21"/>
      <c r="E372" s="21"/>
      <c r="I372" s="35"/>
      <c r="BZ372" s="35"/>
    </row>
    <row r="373" spans="1:78" s="8" customFormat="1">
      <c r="A373" s="21"/>
      <c r="B373" s="21"/>
      <c r="C373" s="21"/>
      <c r="D373" s="21"/>
      <c r="E373" s="21"/>
      <c r="I373" s="35"/>
      <c r="BZ373" s="35"/>
    </row>
    <row r="374" spans="1:78" s="8" customFormat="1">
      <c r="A374" s="21"/>
      <c r="B374" s="21"/>
      <c r="C374" s="21"/>
      <c r="D374" s="21"/>
      <c r="E374" s="21"/>
      <c r="I374" s="35"/>
      <c r="BZ374" s="35"/>
    </row>
    <row r="375" spans="1:78" s="8" customFormat="1">
      <c r="A375" s="21"/>
      <c r="B375" s="21"/>
      <c r="C375" s="21"/>
      <c r="D375" s="21"/>
      <c r="E375" s="21"/>
      <c r="I375" s="35"/>
      <c r="BZ375" s="35"/>
    </row>
    <row r="376" spans="1:78" s="8" customFormat="1">
      <c r="A376" s="21"/>
      <c r="B376" s="21"/>
      <c r="C376" s="21"/>
      <c r="D376" s="21"/>
      <c r="E376" s="21"/>
      <c r="I376" s="35"/>
      <c r="BZ376" s="35"/>
    </row>
    <row r="377" spans="1:78" s="8" customFormat="1">
      <c r="A377" s="21"/>
      <c r="B377" s="21"/>
      <c r="C377" s="21"/>
      <c r="D377" s="21"/>
      <c r="E377" s="21"/>
      <c r="I377" s="35"/>
      <c r="BZ377" s="35"/>
    </row>
    <row r="378" spans="1:78" s="8" customFormat="1">
      <c r="A378" s="21"/>
      <c r="B378" s="21"/>
      <c r="C378" s="21"/>
      <c r="D378" s="21"/>
      <c r="E378" s="21"/>
      <c r="I378" s="35"/>
      <c r="BZ378" s="35"/>
    </row>
    <row r="379" spans="1:78" s="8" customFormat="1">
      <c r="A379" s="21"/>
      <c r="B379" s="21"/>
      <c r="C379" s="21"/>
      <c r="D379" s="21"/>
      <c r="E379" s="21"/>
      <c r="I379" s="35"/>
      <c r="BZ379" s="35"/>
    </row>
    <row r="380" spans="1:78" s="8" customFormat="1">
      <c r="A380" s="21"/>
      <c r="B380" s="21"/>
      <c r="C380" s="21"/>
      <c r="D380" s="21"/>
      <c r="E380" s="21"/>
      <c r="I380" s="35"/>
      <c r="BZ380" s="35"/>
    </row>
    <row r="381" spans="1:78" s="8" customFormat="1">
      <c r="A381" s="21"/>
      <c r="B381" s="21"/>
      <c r="C381" s="21"/>
      <c r="D381" s="21"/>
      <c r="E381" s="21"/>
      <c r="I381" s="35"/>
      <c r="BZ381" s="35"/>
    </row>
    <row r="382" spans="1:78" s="8" customFormat="1">
      <c r="A382" s="21"/>
      <c r="B382" s="21"/>
      <c r="C382" s="21"/>
      <c r="D382" s="21"/>
      <c r="E382" s="21"/>
      <c r="I382" s="35"/>
      <c r="BZ382" s="35"/>
    </row>
    <row r="383" spans="1:78" s="8" customFormat="1">
      <c r="A383" s="21"/>
      <c r="B383" s="21"/>
      <c r="C383" s="21"/>
      <c r="D383" s="21"/>
      <c r="E383" s="21"/>
      <c r="I383" s="35"/>
      <c r="BZ383" s="35"/>
    </row>
    <row r="384" spans="1:78" s="8" customFormat="1">
      <c r="A384" s="21"/>
      <c r="B384" s="21"/>
      <c r="C384" s="21"/>
      <c r="D384" s="21"/>
      <c r="E384" s="21"/>
      <c r="I384" s="35"/>
      <c r="BZ384" s="35"/>
    </row>
    <row r="385" spans="1:78" s="8" customFormat="1">
      <c r="A385" s="21"/>
      <c r="B385" s="21"/>
      <c r="C385" s="21"/>
      <c r="D385" s="21"/>
      <c r="E385" s="21"/>
      <c r="I385" s="35"/>
      <c r="BZ385" s="35"/>
    </row>
    <row r="386" spans="1:78" s="8" customFormat="1">
      <c r="A386" s="21"/>
      <c r="B386" s="21"/>
      <c r="C386" s="21"/>
      <c r="D386" s="21"/>
      <c r="E386" s="21"/>
      <c r="I386" s="35"/>
      <c r="BZ386" s="35"/>
    </row>
    <row r="387" spans="1:78" s="8" customFormat="1">
      <c r="A387" s="21"/>
      <c r="B387" s="21"/>
      <c r="C387" s="21"/>
      <c r="D387" s="21"/>
      <c r="E387" s="21"/>
      <c r="I387" s="35"/>
      <c r="BZ387" s="35"/>
    </row>
    <row r="388" spans="1:78" s="8" customFormat="1">
      <c r="A388" s="21"/>
      <c r="B388" s="21"/>
      <c r="C388" s="21"/>
      <c r="D388" s="21"/>
      <c r="E388" s="21"/>
      <c r="I388" s="35"/>
      <c r="BZ388" s="35"/>
    </row>
    <row r="389" spans="1:78" s="8" customFormat="1">
      <c r="A389" s="21"/>
      <c r="B389" s="21"/>
      <c r="C389" s="21"/>
      <c r="D389" s="21"/>
      <c r="E389" s="21"/>
      <c r="I389" s="35"/>
      <c r="BZ389" s="35"/>
    </row>
    <row r="390" spans="1:78" s="8" customFormat="1">
      <c r="A390" s="21"/>
      <c r="B390" s="21"/>
      <c r="C390" s="21"/>
      <c r="D390" s="21"/>
      <c r="E390" s="21"/>
      <c r="I390" s="35"/>
      <c r="BZ390" s="35"/>
    </row>
    <row r="391" spans="1:78" s="8" customFormat="1">
      <c r="A391" s="21"/>
      <c r="B391" s="21"/>
      <c r="C391" s="21"/>
      <c r="D391" s="21"/>
      <c r="E391" s="21"/>
      <c r="I391" s="35"/>
      <c r="BZ391" s="35"/>
    </row>
    <row r="392" spans="1:78" s="8" customFormat="1">
      <c r="A392" s="21"/>
      <c r="B392" s="21"/>
      <c r="C392" s="21"/>
      <c r="D392" s="21"/>
      <c r="E392" s="21"/>
      <c r="I392" s="35"/>
      <c r="BZ392" s="35"/>
    </row>
    <row r="393" spans="1:78" s="8" customFormat="1">
      <c r="A393" s="21"/>
      <c r="B393" s="21"/>
      <c r="C393" s="21"/>
      <c r="D393" s="21"/>
      <c r="E393" s="21"/>
      <c r="I393" s="35"/>
      <c r="BZ393" s="35"/>
    </row>
    <row r="394" spans="1:78" s="8" customFormat="1">
      <c r="A394" s="21"/>
      <c r="B394" s="21"/>
      <c r="C394" s="21"/>
      <c r="D394" s="21"/>
      <c r="E394" s="21"/>
      <c r="I394" s="35"/>
      <c r="BZ394" s="35"/>
    </row>
    <row r="395" spans="1:78" s="8" customFormat="1">
      <c r="A395" s="21"/>
      <c r="B395" s="21"/>
      <c r="C395" s="21"/>
      <c r="D395" s="21"/>
      <c r="E395" s="21"/>
      <c r="I395" s="35"/>
      <c r="BZ395" s="35"/>
    </row>
    <row r="396" spans="1:78" s="8" customFormat="1">
      <c r="A396" s="21"/>
      <c r="B396" s="21"/>
      <c r="C396" s="21"/>
      <c r="D396" s="21"/>
      <c r="E396" s="21"/>
      <c r="I396" s="35"/>
      <c r="BZ396" s="35"/>
    </row>
    <row r="397" spans="1:78" s="8" customFormat="1">
      <c r="A397" s="21"/>
      <c r="B397" s="21"/>
      <c r="C397" s="21"/>
      <c r="D397" s="21"/>
      <c r="E397" s="21"/>
      <c r="I397" s="35"/>
      <c r="BZ397" s="35"/>
    </row>
    <row r="398" spans="1:78" s="8" customFormat="1">
      <c r="A398" s="21"/>
      <c r="B398" s="21"/>
      <c r="C398" s="21"/>
      <c r="D398" s="21"/>
      <c r="E398" s="21"/>
      <c r="I398" s="35"/>
      <c r="BZ398" s="35"/>
    </row>
    <row r="399" spans="1:78" s="8" customFormat="1">
      <c r="A399" s="21"/>
      <c r="B399" s="21"/>
      <c r="C399" s="21"/>
      <c r="D399" s="21"/>
      <c r="E399" s="21"/>
      <c r="I399" s="35"/>
      <c r="BZ399" s="35"/>
    </row>
    <row r="400" spans="1:78" s="8" customFormat="1">
      <c r="A400" s="21"/>
      <c r="B400" s="21"/>
      <c r="C400" s="21"/>
      <c r="D400" s="21"/>
      <c r="E400" s="21"/>
      <c r="I400" s="35"/>
      <c r="BZ400" s="35"/>
    </row>
    <row r="401" spans="1:78" s="8" customFormat="1">
      <c r="A401" s="21"/>
      <c r="B401" s="21"/>
      <c r="C401" s="21"/>
      <c r="D401" s="21"/>
      <c r="E401" s="21"/>
      <c r="I401" s="35"/>
      <c r="BZ401" s="35"/>
    </row>
    <row r="402" spans="1:78" s="8" customFormat="1">
      <c r="A402" s="21"/>
      <c r="B402" s="21"/>
      <c r="C402" s="21"/>
      <c r="D402" s="21"/>
      <c r="E402" s="21"/>
      <c r="I402" s="35"/>
      <c r="BZ402" s="35"/>
    </row>
    <row r="403" spans="1:78" s="8" customFormat="1">
      <c r="A403" s="21"/>
      <c r="B403" s="21"/>
      <c r="C403" s="21"/>
      <c r="D403" s="21"/>
      <c r="E403" s="21"/>
      <c r="I403" s="35"/>
      <c r="BZ403" s="35"/>
    </row>
    <row r="404" spans="1:78" s="8" customFormat="1">
      <c r="A404" s="21"/>
      <c r="B404" s="21"/>
      <c r="C404" s="21"/>
      <c r="D404" s="21"/>
      <c r="E404" s="21"/>
      <c r="I404" s="35"/>
      <c r="BZ404" s="35"/>
    </row>
    <row r="405" spans="1:78" s="8" customFormat="1">
      <c r="A405" s="21"/>
      <c r="B405" s="21"/>
      <c r="C405" s="21"/>
      <c r="D405" s="21"/>
      <c r="E405" s="21"/>
      <c r="I405" s="35"/>
      <c r="BZ405" s="35"/>
    </row>
    <row r="406" spans="1:78" s="8" customFormat="1">
      <c r="A406" s="21"/>
      <c r="B406" s="21"/>
      <c r="C406" s="21"/>
      <c r="D406" s="21"/>
      <c r="E406" s="21"/>
      <c r="I406" s="35"/>
      <c r="BZ406" s="35"/>
    </row>
    <row r="407" spans="1:78" s="8" customFormat="1">
      <c r="A407" s="21"/>
      <c r="B407" s="21"/>
      <c r="C407" s="21"/>
      <c r="D407" s="21"/>
      <c r="E407" s="21"/>
      <c r="I407" s="35"/>
      <c r="BZ407" s="35"/>
    </row>
    <row r="408" spans="1:78" s="8" customFormat="1">
      <c r="A408" s="21"/>
      <c r="B408" s="21"/>
      <c r="C408" s="21"/>
      <c r="D408" s="21"/>
      <c r="E408" s="21"/>
      <c r="I408" s="35"/>
      <c r="BZ408" s="35"/>
    </row>
    <row r="409" spans="1:78" s="8" customFormat="1">
      <c r="A409" s="21"/>
      <c r="B409" s="21"/>
      <c r="C409" s="21"/>
      <c r="D409" s="21"/>
      <c r="E409" s="21"/>
      <c r="I409" s="35"/>
      <c r="BZ409" s="35"/>
    </row>
    <row r="410" spans="1:78" s="8" customFormat="1">
      <c r="A410" s="21"/>
      <c r="B410" s="21"/>
      <c r="C410" s="21"/>
      <c r="D410" s="21"/>
      <c r="E410" s="21"/>
      <c r="I410" s="35"/>
      <c r="BZ410" s="35"/>
    </row>
    <row r="411" spans="1:78" s="8" customFormat="1">
      <c r="A411" s="21"/>
      <c r="B411" s="21"/>
      <c r="C411" s="21"/>
      <c r="D411" s="21"/>
      <c r="E411" s="21"/>
      <c r="I411" s="35"/>
      <c r="BZ411" s="35"/>
    </row>
    <row r="412" spans="1:78" s="8" customFormat="1">
      <c r="A412" s="21"/>
      <c r="B412" s="21"/>
      <c r="C412" s="21"/>
      <c r="D412" s="21"/>
      <c r="E412" s="21"/>
      <c r="I412" s="35"/>
      <c r="BZ412" s="35"/>
    </row>
    <row r="413" spans="1:78" s="8" customFormat="1">
      <c r="A413" s="21"/>
      <c r="B413" s="21"/>
      <c r="C413" s="21"/>
      <c r="D413" s="21"/>
      <c r="E413" s="21"/>
      <c r="I413" s="35"/>
      <c r="BZ413" s="35"/>
    </row>
    <row r="414" spans="1:78" s="8" customFormat="1">
      <c r="A414" s="21"/>
      <c r="B414" s="21"/>
      <c r="C414" s="21"/>
      <c r="D414" s="21"/>
      <c r="E414" s="21"/>
      <c r="I414" s="35"/>
      <c r="BZ414" s="35"/>
    </row>
    <row r="415" spans="1:78" s="8" customFormat="1">
      <c r="A415" s="21"/>
      <c r="B415" s="21"/>
      <c r="C415" s="21"/>
      <c r="D415" s="21"/>
      <c r="E415" s="21"/>
      <c r="I415" s="35"/>
      <c r="BZ415" s="35"/>
    </row>
    <row r="416" spans="1:78" s="8" customFormat="1">
      <c r="A416" s="21"/>
      <c r="B416" s="21"/>
      <c r="C416" s="21"/>
      <c r="D416" s="21"/>
      <c r="E416" s="21"/>
      <c r="I416" s="35"/>
      <c r="BZ416" s="35"/>
    </row>
    <row r="417" spans="1:78" s="8" customFormat="1">
      <c r="A417" s="21"/>
      <c r="B417" s="21"/>
      <c r="C417" s="21"/>
      <c r="D417" s="21"/>
      <c r="E417" s="21"/>
      <c r="I417" s="35"/>
      <c r="BZ417" s="35"/>
    </row>
    <row r="418" spans="1:78" s="8" customFormat="1">
      <c r="A418" s="21"/>
      <c r="B418" s="21"/>
      <c r="C418" s="21"/>
      <c r="D418" s="21"/>
      <c r="E418" s="21"/>
      <c r="I418" s="35"/>
      <c r="BZ418" s="35"/>
    </row>
    <row r="419" spans="1:78" s="8" customFormat="1">
      <c r="A419" s="21"/>
      <c r="B419" s="21"/>
      <c r="C419" s="21"/>
      <c r="D419" s="21"/>
      <c r="E419" s="21"/>
      <c r="I419" s="35"/>
      <c r="BZ419" s="35"/>
    </row>
    <row r="420" spans="1:78" s="8" customFormat="1">
      <c r="A420" s="21"/>
      <c r="B420" s="21"/>
      <c r="C420" s="21"/>
      <c r="D420" s="21"/>
      <c r="E420" s="21"/>
      <c r="I420" s="35"/>
      <c r="BZ420" s="35"/>
    </row>
    <row r="421" spans="1:78" s="8" customFormat="1">
      <c r="A421" s="21"/>
      <c r="B421" s="21"/>
      <c r="C421" s="21"/>
      <c r="D421" s="21"/>
      <c r="E421" s="21"/>
      <c r="I421" s="35"/>
      <c r="BZ421" s="35"/>
    </row>
    <row r="422" spans="1:78" s="8" customFormat="1">
      <c r="A422" s="21"/>
      <c r="B422" s="21"/>
      <c r="C422" s="21"/>
      <c r="D422" s="21"/>
      <c r="E422" s="21"/>
      <c r="I422" s="35"/>
      <c r="BZ422" s="35"/>
    </row>
    <row r="423" spans="1:78" s="8" customFormat="1">
      <c r="A423" s="21"/>
      <c r="B423" s="21"/>
      <c r="C423" s="21"/>
      <c r="D423" s="21"/>
      <c r="E423" s="21"/>
      <c r="I423" s="35"/>
      <c r="BZ423" s="35"/>
    </row>
    <row r="424" spans="1:78" s="8" customFormat="1">
      <c r="A424" s="21"/>
      <c r="B424" s="21"/>
      <c r="C424" s="21"/>
      <c r="D424" s="21"/>
      <c r="E424" s="21"/>
      <c r="I424" s="35"/>
      <c r="BZ424" s="35"/>
    </row>
    <row r="425" spans="1:78" s="8" customFormat="1">
      <c r="A425" s="21"/>
      <c r="B425" s="21"/>
      <c r="C425" s="21"/>
      <c r="D425" s="21"/>
      <c r="E425" s="21"/>
      <c r="I425" s="35"/>
      <c r="BZ425" s="35"/>
    </row>
    <row r="426" spans="1:78" s="8" customFormat="1">
      <c r="A426" s="21"/>
      <c r="B426" s="21"/>
      <c r="C426" s="21"/>
      <c r="D426" s="21"/>
      <c r="E426" s="21"/>
      <c r="I426" s="35"/>
      <c r="BZ426" s="35"/>
    </row>
    <row r="427" spans="1:78" s="8" customFormat="1">
      <c r="A427" s="21"/>
      <c r="B427" s="21"/>
      <c r="C427" s="21"/>
      <c r="D427" s="21"/>
      <c r="E427" s="21"/>
      <c r="I427" s="35"/>
      <c r="BZ427" s="35"/>
    </row>
    <row r="428" spans="1:78" s="8" customFormat="1">
      <c r="A428" s="21"/>
      <c r="B428" s="21"/>
      <c r="C428" s="21"/>
      <c r="D428" s="21"/>
      <c r="E428" s="21"/>
      <c r="I428" s="35"/>
      <c r="BZ428" s="35"/>
    </row>
    <row r="429" spans="1:78" s="8" customFormat="1">
      <c r="A429" s="21"/>
      <c r="B429" s="21"/>
      <c r="C429" s="21"/>
      <c r="D429" s="21"/>
      <c r="E429" s="21"/>
      <c r="I429" s="35"/>
      <c r="BZ429" s="35"/>
    </row>
    <row r="430" spans="1:78" s="8" customFormat="1">
      <c r="A430" s="21"/>
      <c r="B430" s="21"/>
      <c r="C430" s="21"/>
      <c r="D430" s="21"/>
      <c r="E430" s="21"/>
      <c r="I430" s="35"/>
      <c r="BZ430" s="35"/>
    </row>
    <row r="431" spans="1:78" s="8" customFormat="1">
      <c r="A431" s="21"/>
      <c r="B431" s="21"/>
      <c r="C431" s="21"/>
      <c r="D431" s="21"/>
      <c r="E431" s="21"/>
      <c r="I431" s="35"/>
      <c r="BZ431" s="35"/>
    </row>
    <row r="432" spans="1:78" s="8" customFormat="1">
      <c r="A432" s="21"/>
      <c r="B432" s="21"/>
      <c r="C432" s="21"/>
      <c r="D432" s="21"/>
      <c r="E432" s="21"/>
      <c r="I432" s="35"/>
      <c r="BZ432" s="35"/>
    </row>
    <row r="433" spans="1:78" s="8" customFormat="1">
      <c r="A433" s="21"/>
      <c r="B433" s="21"/>
      <c r="C433" s="21"/>
      <c r="D433" s="21"/>
      <c r="E433" s="21"/>
      <c r="I433" s="35"/>
      <c r="BZ433" s="35"/>
    </row>
    <row r="434" spans="1:78" s="8" customFormat="1">
      <c r="A434" s="21"/>
      <c r="B434" s="21"/>
      <c r="C434" s="21"/>
      <c r="D434" s="21"/>
      <c r="E434" s="21"/>
      <c r="I434" s="35"/>
      <c r="BZ434" s="35"/>
    </row>
    <row r="435" spans="1:78" s="8" customFormat="1">
      <c r="A435" s="21"/>
      <c r="B435" s="21"/>
      <c r="C435" s="21"/>
      <c r="D435" s="21"/>
      <c r="E435" s="21"/>
      <c r="I435" s="35"/>
      <c r="BZ435" s="35"/>
    </row>
    <row r="436" spans="1:78" s="8" customFormat="1">
      <c r="A436" s="21"/>
      <c r="B436" s="21"/>
      <c r="C436" s="21"/>
      <c r="D436" s="21"/>
      <c r="E436" s="21"/>
      <c r="I436" s="35"/>
      <c r="BZ436" s="35"/>
    </row>
    <row r="437" spans="1:78" s="8" customFormat="1">
      <c r="A437" s="21"/>
      <c r="B437" s="21"/>
      <c r="C437" s="21"/>
      <c r="D437" s="21"/>
      <c r="E437" s="21"/>
      <c r="I437" s="35"/>
      <c r="BZ437" s="35"/>
    </row>
    <row r="438" spans="1:78" s="8" customFormat="1">
      <c r="A438" s="21"/>
      <c r="B438" s="21"/>
      <c r="C438" s="21"/>
      <c r="D438" s="21"/>
      <c r="E438" s="21"/>
      <c r="I438" s="35"/>
      <c r="BZ438" s="35"/>
    </row>
    <row r="439" spans="1:78" s="8" customFormat="1">
      <c r="A439" s="21"/>
      <c r="B439" s="21"/>
      <c r="C439" s="21"/>
      <c r="D439" s="21"/>
      <c r="E439" s="21"/>
      <c r="I439" s="35"/>
      <c r="BZ439" s="35"/>
    </row>
    <row r="440" spans="1:78" s="8" customFormat="1">
      <c r="A440" s="21"/>
      <c r="B440" s="21"/>
      <c r="C440" s="21"/>
      <c r="D440" s="21"/>
      <c r="E440" s="21"/>
      <c r="I440" s="35"/>
      <c r="BZ440" s="35"/>
    </row>
    <row r="441" spans="1:78" s="8" customFormat="1">
      <c r="A441" s="21"/>
      <c r="B441" s="21"/>
      <c r="C441" s="21"/>
      <c r="D441" s="21"/>
      <c r="E441" s="21"/>
      <c r="I441" s="35"/>
      <c r="BZ441" s="35"/>
    </row>
    <row r="442" spans="1:78" s="8" customFormat="1">
      <c r="A442" s="21"/>
      <c r="B442" s="21"/>
      <c r="C442" s="21"/>
      <c r="D442" s="21"/>
      <c r="E442" s="21"/>
      <c r="I442" s="35"/>
      <c r="BZ442" s="35"/>
    </row>
    <row r="443" spans="1:78" s="8" customFormat="1">
      <c r="A443" s="21"/>
      <c r="B443" s="21"/>
      <c r="C443" s="21"/>
      <c r="D443" s="21"/>
      <c r="E443" s="21"/>
      <c r="I443" s="35"/>
      <c r="BZ443" s="35"/>
    </row>
    <row r="444" spans="1:78" s="8" customFormat="1">
      <c r="A444" s="21"/>
      <c r="B444" s="21"/>
      <c r="C444" s="21"/>
      <c r="D444" s="21"/>
      <c r="E444" s="21"/>
      <c r="I444" s="35"/>
      <c r="BZ444" s="35"/>
    </row>
    <row r="445" spans="1:78" s="8" customFormat="1">
      <c r="A445" s="21"/>
      <c r="B445" s="21"/>
      <c r="C445" s="21"/>
      <c r="D445" s="21"/>
      <c r="E445" s="21"/>
      <c r="I445" s="35"/>
      <c r="BZ445" s="35"/>
    </row>
    <row r="446" spans="1:78" s="8" customFormat="1">
      <c r="A446" s="21"/>
      <c r="B446" s="21"/>
      <c r="C446" s="21"/>
      <c r="D446" s="21"/>
      <c r="E446" s="21"/>
      <c r="I446" s="35"/>
      <c r="BZ446" s="35"/>
    </row>
    <row r="447" spans="1:78" s="8" customFormat="1">
      <c r="A447" s="21"/>
      <c r="B447" s="21"/>
      <c r="C447" s="21"/>
      <c r="D447" s="21"/>
      <c r="E447" s="21"/>
      <c r="I447" s="35"/>
      <c r="BZ447" s="35"/>
    </row>
    <row r="448" spans="1:78" s="8" customFormat="1">
      <c r="A448" s="21"/>
      <c r="B448" s="21"/>
      <c r="C448" s="21"/>
      <c r="D448" s="21"/>
      <c r="E448" s="21"/>
      <c r="I448" s="35"/>
      <c r="BZ448" s="35"/>
    </row>
    <row r="449" spans="1:78" s="8" customFormat="1">
      <c r="A449" s="21"/>
      <c r="B449" s="21"/>
      <c r="C449" s="21"/>
      <c r="D449" s="21"/>
      <c r="E449" s="21"/>
      <c r="I449" s="35"/>
      <c r="BZ449" s="35"/>
    </row>
    <row r="450" spans="1:78" s="8" customFormat="1">
      <c r="A450" s="21"/>
      <c r="B450" s="21"/>
      <c r="C450" s="21"/>
      <c r="D450" s="21"/>
      <c r="E450" s="21"/>
      <c r="I450" s="35"/>
      <c r="BZ450" s="35"/>
    </row>
    <row r="451" spans="1:78" s="8" customFormat="1">
      <c r="A451" s="21"/>
      <c r="B451" s="21"/>
      <c r="C451" s="21"/>
      <c r="D451" s="21"/>
      <c r="E451" s="21"/>
      <c r="I451" s="35"/>
      <c r="BZ451" s="35"/>
    </row>
    <row r="452" spans="1:78" s="8" customFormat="1">
      <c r="A452" s="21"/>
      <c r="B452" s="21"/>
      <c r="C452" s="21"/>
      <c r="D452" s="21"/>
      <c r="E452" s="21"/>
      <c r="I452" s="35"/>
      <c r="BZ452" s="35"/>
    </row>
    <row r="453" spans="1:78" s="8" customFormat="1">
      <c r="A453" s="21"/>
      <c r="B453" s="21"/>
      <c r="C453" s="21"/>
      <c r="D453" s="21"/>
      <c r="E453" s="21"/>
      <c r="I453" s="35"/>
      <c r="BZ453" s="35"/>
    </row>
    <row r="454" spans="1:78" s="8" customFormat="1">
      <c r="A454" s="21"/>
      <c r="B454" s="21"/>
      <c r="C454" s="21"/>
      <c r="D454" s="21"/>
      <c r="E454" s="21"/>
      <c r="I454" s="35"/>
      <c r="BZ454" s="35"/>
    </row>
    <row r="455" spans="1:78" s="8" customFormat="1">
      <c r="A455" s="21"/>
      <c r="B455" s="21"/>
      <c r="C455" s="21"/>
      <c r="D455" s="21"/>
      <c r="E455" s="21"/>
      <c r="I455" s="35"/>
      <c r="BZ455" s="35"/>
    </row>
    <row r="456" spans="1:78" s="8" customFormat="1">
      <c r="A456" s="21"/>
      <c r="B456" s="21"/>
      <c r="C456" s="21"/>
      <c r="D456" s="21"/>
      <c r="E456" s="21"/>
      <c r="I456" s="35"/>
      <c r="BZ456" s="35"/>
    </row>
    <row r="457" spans="1:78" s="8" customFormat="1">
      <c r="A457" s="21"/>
      <c r="B457" s="21"/>
      <c r="C457" s="21"/>
      <c r="D457" s="21"/>
      <c r="E457" s="21"/>
      <c r="I457" s="35"/>
      <c r="BZ457" s="35"/>
    </row>
    <row r="458" spans="1:78" s="8" customFormat="1">
      <c r="A458" s="21"/>
      <c r="B458" s="21"/>
      <c r="C458" s="21"/>
      <c r="D458" s="21"/>
      <c r="E458" s="21"/>
      <c r="I458" s="35"/>
      <c r="BZ458" s="35"/>
    </row>
    <row r="459" spans="1:78" s="8" customFormat="1">
      <c r="A459" s="21"/>
      <c r="B459" s="21"/>
      <c r="C459" s="21"/>
      <c r="D459" s="21"/>
      <c r="E459" s="21"/>
      <c r="I459" s="35"/>
      <c r="BZ459" s="35"/>
    </row>
    <row r="460" spans="1:78" s="8" customFormat="1">
      <c r="A460" s="21"/>
      <c r="B460" s="21"/>
      <c r="C460" s="21"/>
      <c r="D460" s="21"/>
      <c r="E460" s="21"/>
      <c r="I460" s="35"/>
      <c r="BZ460" s="35"/>
    </row>
    <row r="461" spans="1:78" s="8" customFormat="1">
      <c r="A461" s="21"/>
      <c r="B461" s="21"/>
      <c r="C461" s="21"/>
      <c r="D461" s="21"/>
      <c r="E461" s="21"/>
      <c r="I461" s="35"/>
      <c r="BZ461" s="35"/>
    </row>
    <row r="462" spans="1:78" s="8" customFormat="1">
      <c r="A462" s="21"/>
      <c r="B462" s="21"/>
      <c r="C462" s="21"/>
      <c r="D462" s="21"/>
      <c r="E462" s="21"/>
      <c r="I462" s="35"/>
      <c r="BZ462" s="35"/>
    </row>
    <row r="463" spans="1:78" s="8" customFormat="1">
      <c r="A463" s="21"/>
      <c r="B463" s="21"/>
      <c r="C463" s="21"/>
      <c r="D463" s="21"/>
      <c r="E463" s="21"/>
      <c r="I463" s="35"/>
      <c r="BZ463" s="35"/>
    </row>
    <row r="464" spans="1:78" s="8" customFormat="1">
      <c r="A464" s="21"/>
      <c r="B464" s="21"/>
      <c r="C464" s="21"/>
      <c r="D464" s="21"/>
      <c r="E464" s="21"/>
      <c r="I464" s="35"/>
      <c r="BZ464" s="35"/>
    </row>
    <row r="465" spans="1:78" s="8" customFormat="1">
      <c r="A465" s="21"/>
      <c r="B465" s="21"/>
      <c r="C465" s="21"/>
      <c r="D465" s="21"/>
      <c r="E465" s="21"/>
      <c r="I465" s="35"/>
      <c r="BZ465" s="35"/>
    </row>
    <row r="466" spans="1:78" s="8" customFormat="1">
      <c r="A466" s="21"/>
      <c r="B466" s="21"/>
      <c r="C466" s="21"/>
      <c r="D466" s="21"/>
      <c r="E466" s="21"/>
      <c r="I466" s="35"/>
      <c r="BZ466" s="35"/>
    </row>
    <row r="467" spans="1:78" s="8" customFormat="1">
      <c r="A467" s="21"/>
      <c r="B467" s="21"/>
      <c r="C467" s="21"/>
      <c r="D467" s="21"/>
      <c r="E467" s="21"/>
      <c r="I467" s="35"/>
      <c r="BZ467" s="35"/>
    </row>
    <row r="468" spans="1:78" s="47" customFormat="1">
      <c r="A468" s="46"/>
      <c r="B468" s="46"/>
      <c r="C468" s="46"/>
      <c r="D468" s="46"/>
      <c r="E468" s="46"/>
    </row>
    <row r="469" spans="1:78" s="47" customFormat="1">
      <c r="A469" s="46"/>
      <c r="B469" s="46"/>
      <c r="C469" s="46"/>
      <c r="D469" s="46"/>
      <c r="E469" s="46"/>
    </row>
    <row r="470" spans="1:78" s="47" customFormat="1">
      <c r="A470" s="46"/>
      <c r="B470" s="46"/>
      <c r="C470" s="46"/>
      <c r="D470" s="46"/>
      <c r="E470" s="46"/>
    </row>
    <row r="471" spans="1:78" s="47" customFormat="1">
      <c r="A471" s="46"/>
      <c r="B471" s="46"/>
      <c r="C471" s="46"/>
      <c r="D471" s="46"/>
      <c r="E471" s="46"/>
    </row>
    <row r="472" spans="1:78" s="47" customFormat="1">
      <c r="A472" s="46"/>
      <c r="B472" s="46"/>
      <c r="C472" s="46"/>
      <c r="D472" s="46"/>
      <c r="E472" s="46"/>
    </row>
    <row r="473" spans="1:78" s="47" customFormat="1">
      <c r="A473" s="46"/>
      <c r="B473" s="46"/>
      <c r="C473" s="46"/>
      <c r="D473" s="46"/>
      <c r="E473" s="46"/>
    </row>
    <row r="474" spans="1:78" s="47" customFormat="1">
      <c r="A474" s="46"/>
      <c r="B474" s="46"/>
      <c r="C474" s="46"/>
      <c r="D474" s="46"/>
      <c r="E474" s="46"/>
    </row>
    <row r="475" spans="1:78" s="47" customFormat="1">
      <c r="A475" s="46"/>
      <c r="B475" s="46"/>
      <c r="C475" s="46"/>
      <c r="D475" s="46"/>
      <c r="E475" s="46"/>
    </row>
    <row r="476" spans="1:78" s="47" customFormat="1">
      <c r="A476" s="46"/>
      <c r="B476" s="46"/>
      <c r="C476" s="46"/>
      <c r="D476" s="46"/>
      <c r="E476" s="46"/>
    </row>
    <row r="477" spans="1:78" s="47" customFormat="1">
      <c r="A477" s="46"/>
      <c r="B477" s="46"/>
      <c r="C477" s="46"/>
      <c r="D477" s="46"/>
      <c r="E477" s="46"/>
    </row>
    <row r="478" spans="1:78" s="47" customFormat="1">
      <c r="A478" s="46"/>
      <c r="B478" s="46"/>
      <c r="C478" s="46"/>
      <c r="D478" s="46"/>
      <c r="E478" s="46"/>
    </row>
    <row r="479" spans="1:78" s="47" customFormat="1">
      <c r="A479" s="46"/>
      <c r="B479" s="46"/>
      <c r="C479" s="46"/>
      <c r="D479" s="46"/>
      <c r="E479" s="46"/>
    </row>
    <row r="480" spans="1:78" s="47" customFormat="1">
      <c r="A480" s="46"/>
      <c r="B480" s="46"/>
      <c r="C480" s="46"/>
      <c r="D480" s="46"/>
      <c r="E480" s="46"/>
    </row>
    <row r="481" spans="1:127" s="47" customFormat="1">
      <c r="A481" s="46"/>
      <c r="B481" s="46"/>
      <c r="C481" s="46"/>
      <c r="D481" s="46"/>
      <c r="E481" s="46"/>
    </row>
    <row r="482" spans="1:127" s="47" customFormat="1">
      <c r="A482" s="46"/>
      <c r="B482" s="46"/>
      <c r="C482" s="46"/>
      <c r="D482" s="46"/>
      <c r="E482" s="46"/>
    </row>
    <row r="483" spans="1:127" s="47" customFormat="1">
      <c r="A483" s="46"/>
      <c r="B483" s="46"/>
      <c r="C483" s="46"/>
      <c r="D483" s="46"/>
      <c r="E483" s="46"/>
    </row>
    <row r="485" spans="1:127">
      <c r="AP485" s="15"/>
      <c r="AQ485" s="3"/>
      <c r="AR485" s="3"/>
      <c r="AS485" s="3"/>
      <c r="AT485" s="3"/>
      <c r="AU485" s="15"/>
      <c r="AV485" s="3"/>
      <c r="AW485" s="3"/>
      <c r="AX485" s="3"/>
      <c r="AY485" s="3"/>
      <c r="AZ485" s="15"/>
      <c r="BA485" s="3"/>
      <c r="BB485" s="3"/>
      <c r="BC485" s="3"/>
      <c r="BD485" s="3"/>
      <c r="BE485" s="15"/>
      <c r="BF485" s="3"/>
      <c r="BG485" s="3"/>
      <c r="BH485" s="3"/>
      <c r="BI485" s="3"/>
      <c r="BJ485" s="15"/>
      <c r="BK485" s="3"/>
      <c r="BL485" s="3"/>
      <c r="BM485" s="3"/>
      <c r="BN485" s="3"/>
      <c r="BO485" s="15"/>
      <c r="BP485" s="3"/>
      <c r="BT485" s="15"/>
      <c r="BY485" s="15"/>
      <c r="BZ485" s="3"/>
      <c r="CA485" s="3"/>
      <c r="CC485" s="3"/>
      <c r="CD485" s="15"/>
      <c r="CE485" s="3"/>
      <c r="CF485" s="3"/>
      <c r="CG485" s="3"/>
      <c r="CH485" s="3"/>
      <c r="CI485" s="15"/>
      <c r="CJ485" s="3"/>
      <c r="CK485" s="3"/>
      <c r="CL485" s="3"/>
      <c r="CM485" s="3"/>
      <c r="CN485" s="15"/>
      <c r="CO485" s="3"/>
      <c r="CP485" s="3"/>
      <c r="CQ485" s="3"/>
      <c r="CR485" s="3"/>
      <c r="CS485" s="15"/>
      <c r="CT485" s="3"/>
      <c r="CU485" s="3"/>
      <c r="CV485" s="3"/>
      <c r="CW485" s="3"/>
      <c r="CX485" s="15"/>
      <c r="CY485" s="3"/>
      <c r="CZ485" s="3"/>
      <c r="DA485" s="3"/>
      <c r="DB485" s="3"/>
      <c r="DC485" s="15"/>
      <c r="DD485" s="3"/>
      <c r="DE485" s="3"/>
      <c r="DF485" s="3"/>
      <c r="DG485" s="3"/>
      <c r="DH485" s="15"/>
      <c r="DI485" s="3"/>
      <c r="DJ485" s="3"/>
      <c r="DK485" s="3"/>
      <c r="DL485" s="3"/>
      <c r="DM485" s="15"/>
      <c r="DN485" s="3"/>
      <c r="DO485" s="3"/>
      <c r="DP485" s="3"/>
      <c r="DQ485" s="3"/>
      <c r="DR485" s="15"/>
      <c r="DS485" s="3"/>
      <c r="DT485" s="3"/>
      <c r="DV485" s="3"/>
      <c r="DW485" s="15"/>
    </row>
    <row r="486" spans="1:127">
      <c r="D486" s="22"/>
      <c r="AQ486" s="4"/>
      <c r="AR486" s="4"/>
      <c r="AS486" s="4"/>
      <c r="AT486" s="4"/>
      <c r="AV486" s="4"/>
      <c r="AW486" s="4"/>
      <c r="AX486" s="4"/>
      <c r="AY486" s="4"/>
      <c r="BA486" s="4"/>
      <c r="BB486" s="4"/>
      <c r="BC486" s="4"/>
      <c r="BD486" s="4"/>
      <c r="BF486" s="4"/>
      <c r="BG486" s="4"/>
      <c r="BH486" s="4"/>
      <c r="BI486" s="4"/>
      <c r="BK486" s="4"/>
      <c r="BL486" s="4"/>
      <c r="BM486" s="4"/>
      <c r="BN486" s="4"/>
      <c r="BP486" s="4"/>
      <c r="BQ486" s="4"/>
      <c r="BR486" s="4"/>
      <c r="BS486" s="4"/>
      <c r="BU486" s="4"/>
      <c r="BV486" s="4"/>
      <c r="BW486" s="4"/>
      <c r="BX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</row>
    <row r="487" spans="1:127">
      <c r="AR487" s="3"/>
      <c r="AS487" s="3"/>
      <c r="AT487" s="3"/>
      <c r="AW487" s="3"/>
      <c r="AX487" s="3"/>
      <c r="AY487" s="3"/>
      <c r="BB487" s="3"/>
      <c r="BC487" s="3"/>
      <c r="BD487" s="3"/>
      <c r="BG487" s="3"/>
      <c r="BH487" s="3"/>
      <c r="BI487" s="3"/>
      <c r="BL487" s="3"/>
      <c r="BM487" s="3"/>
      <c r="BN487" s="3"/>
      <c r="BZ487" s="3"/>
      <c r="CA487" s="3"/>
      <c r="DU487" s="2"/>
    </row>
    <row r="488" spans="1:127">
      <c r="AP488" s="15"/>
      <c r="AQ488" s="3"/>
      <c r="AR488" s="3"/>
      <c r="AS488" s="3"/>
      <c r="AT488" s="3"/>
      <c r="AU488" s="15"/>
      <c r="AV488" s="3"/>
      <c r="AW488" s="3"/>
      <c r="AX488" s="3"/>
      <c r="AY488" s="3"/>
      <c r="AZ488" s="15"/>
      <c r="BA488" s="3"/>
      <c r="BB488" s="3"/>
      <c r="BC488" s="3"/>
      <c r="BD488" s="3"/>
      <c r="BE488" s="15"/>
      <c r="BF488" s="3"/>
      <c r="BG488" s="3"/>
      <c r="BH488" s="3"/>
      <c r="BI488" s="3"/>
      <c r="BJ488" s="15"/>
      <c r="BK488" s="3"/>
      <c r="BL488" s="3"/>
      <c r="BM488" s="3"/>
      <c r="BN488" s="3"/>
      <c r="BO488" s="15"/>
      <c r="BP488" s="3"/>
      <c r="BT488" s="15"/>
      <c r="BY488" s="15"/>
      <c r="BZ488" s="3"/>
      <c r="CA488" s="3"/>
      <c r="CC488" s="47"/>
      <c r="CD488" s="47"/>
      <c r="CE488" s="47"/>
      <c r="CF488" s="47"/>
      <c r="CG488" s="47"/>
      <c r="CH488" s="47"/>
      <c r="CI488" s="47"/>
      <c r="CJ488" s="47"/>
      <c r="CK488" s="47"/>
      <c r="CL488" s="47"/>
      <c r="CM488" s="47"/>
      <c r="CN488" s="47"/>
      <c r="CO488" s="3"/>
      <c r="CP488" s="3"/>
      <c r="CQ488" s="3"/>
      <c r="CR488" s="3"/>
      <c r="CS488" s="15"/>
      <c r="CT488" s="3"/>
      <c r="CU488" s="3"/>
      <c r="CV488" s="3"/>
      <c r="CW488" s="3"/>
      <c r="CX488" s="15"/>
      <c r="CY488" s="3"/>
      <c r="CZ488" s="3"/>
      <c r="DA488" s="3"/>
      <c r="DB488" s="3"/>
      <c r="DC488" s="15"/>
      <c r="DD488" s="3"/>
      <c r="DE488" s="3"/>
      <c r="DF488" s="3"/>
      <c r="DG488" s="3"/>
      <c r="DH488" s="15"/>
      <c r="DI488" s="3"/>
      <c r="DJ488" s="3"/>
      <c r="DK488" s="3"/>
      <c r="DL488" s="3"/>
      <c r="DM488" s="15"/>
      <c r="DN488" s="3"/>
      <c r="DO488" s="3"/>
      <c r="DP488" s="3"/>
      <c r="DQ488" s="3"/>
      <c r="DR488" s="15"/>
      <c r="DS488" s="3"/>
      <c r="DT488" s="3"/>
      <c r="DV488" s="3"/>
      <c r="DW488" s="15"/>
    </row>
    <row r="489" spans="1:127">
      <c r="AP489" s="15"/>
      <c r="AQ489" s="3"/>
      <c r="AR489" s="3"/>
      <c r="AS489" s="3"/>
      <c r="AT489" s="3"/>
      <c r="AU489" s="15"/>
      <c r="AV489" s="3"/>
      <c r="AW489" s="3"/>
      <c r="AX489" s="3"/>
      <c r="AY489" s="3"/>
      <c r="AZ489" s="15"/>
      <c r="BA489" s="3"/>
      <c r="BB489" s="3"/>
      <c r="BC489" s="3"/>
      <c r="BD489" s="3"/>
      <c r="BE489" s="15"/>
      <c r="BF489" s="3"/>
      <c r="BG489" s="3"/>
      <c r="BH489" s="3"/>
      <c r="BI489" s="3"/>
      <c r="BJ489" s="15"/>
      <c r="BK489" s="3"/>
      <c r="BL489" s="3"/>
      <c r="BM489" s="3"/>
      <c r="BN489" s="3"/>
      <c r="BO489" s="15"/>
      <c r="BP489" s="3"/>
      <c r="BT489" s="15"/>
      <c r="BY489" s="15"/>
      <c r="BZ489" s="3"/>
      <c r="CA489" s="3"/>
      <c r="CC489" s="3"/>
      <c r="CD489" s="15"/>
      <c r="CE489" s="3"/>
      <c r="CF489" s="3"/>
      <c r="CG489" s="3"/>
      <c r="CH489" s="3"/>
      <c r="CI489" s="15"/>
      <c r="CJ489" s="3"/>
      <c r="CK489" s="3"/>
      <c r="CL489" s="3"/>
      <c r="CM489" s="3"/>
      <c r="CN489" s="15"/>
      <c r="CO489" s="3"/>
      <c r="CP489" s="3"/>
      <c r="CQ489" s="3"/>
      <c r="CR489" s="3"/>
      <c r="CS489" s="15"/>
      <c r="CT489" s="3"/>
      <c r="CU489" s="3"/>
      <c r="CV489" s="3"/>
      <c r="CW489" s="3"/>
      <c r="CX489" s="15"/>
      <c r="CY489" s="3"/>
      <c r="CZ489" s="3"/>
      <c r="DA489" s="3"/>
      <c r="DB489" s="3"/>
      <c r="DC489" s="15"/>
      <c r="DD489" s="3"/>
      <c r="DE489" s="3"/>
      <c r="DF489" s="3"/>
      <c r="DG489" s="3"/>
      <c r="DH489" s="15"/>
      <c r="DI489" s="3"/>
      <c r="DJ489" s="3"/>
      <c r="DK489" s="3"/>
      <c r="DL489" s="3"/>
      <c r="DM489" s="15"/>
      <c r="DN489" s="3"/>
      <c r="DO489" s="3"/>
      <c r="DP489" s="3"/>
      <c r="DQ489" s="3"/>
      <c r="DR489" s="15"/>
      <c r="DS489" s="3"/>
      <c r="DT489" s="3"/>
      <c r="DV489" s="3"/>
      <c r="DW489" s="15"/>
    </row>
    <row r="490" spans="1:127">
      <c r="AP490" s="15"/>
      <c r="AQ490" s="3"/>
      <c r="AR490" s="3"/>
      <c r="AS490" s="3"/>
      <c r="AT490" s="3"/>
      <c r="AU490" s="15"/>
      <c r="AV490" s="3"/>
      <c r="AW490" s="3"/>
      <c r="AX490" s="3"/>
      <c r="AY490" s="3"/>
      <c r="AZ490" s="15"/>
      <c r="BA490" s="3"/>
      <c r="BB490" s="3"/>
      <c r="BC490" s="3"/>
      <c r="BD490" s="3"/>
      <c r="BE490" s="15"/>
      <c r="BF490" s="3"/>
      <c r="BG490" s="3"/>
      <c r="BH490" s="3"/>
      <c r="BI490" s="3"/>
      <c r="BJ490" s="15"/>
      <c r="BK490" s="3"/>
      <c r="BL490" s="3"/>
      <c r="BM490" s="3"/>
      <c r="BN490" s="3"/>
      <c r="BO490" s="15"/>
      <c r="BP490" s="3"/>
      <c r="BT490" s="15"/>
      <c r="BY490" s="15"/>
      <c r="BZ490" s="3"/>
      <c r="CA490" s="3"/>
      <c r="CC490" s="3"/>
      <c r="CD490" s="15"/>
      <c r="CE490" s="3"/>
      <c r="CF490" s="3"/>
      <c r="CG490" s="3"/>
      <c r="CH490" s="3"/>
      <c r="CI490" s="15"/>
      <c r="CJ490" s="3"/>
      <c r="CK490" s="3"/>
      <c r="CL490" s="3"/>
      <c r="CM490" s="3"/>
      <c r="CN490" s="15"/>
      <c r="CO490" s="3"/>
      <c r="CP490" s="3"/>
      <c r="CQ490" s="3"/>
      <c r="CR490" s="3"/>
      <c r="CS490" s="15"/>
      <c r="CT490" s="3"/>
      <c r="CU490" s="3"/>
      <c r="CV490" s="3"/>
      <c r="CW490" s="3"/>
      <c r="CX490" s="15"/>
      <c r="CY490" s="3"/>
      <c r="CZ490" s="3"/>
      <c r="DA490" s="3"/>
      <c r="DB490" s="3"/>
      <c r="DC490" s="15"/>
      <c r="DD490" s="3"/>
      <c r="DE490" s="3"/>
      <c r="DF490" s="3"/>
      <c r="DG490" s="3"/>
      <c r="DH490" s="15"/>
      <c r="DI490" s="3"/>
      <c r="DJ490" s="3"/>
      <c r="DK490" s="3"/>
      <c r="DL490" s="3"/>
      <c r="DM490" s="15"/>
      <c r="DN490" s="3"/>
      <c r="DO490" s="3"/>
      <c r="DP490" s="3"/>
      <c r="DQ490" s="3"/>
      <c r="DR490" s="15"/>
      <c r="DS490" s="3"/>
      <c r="DT490" s="3"/>
      <c r="DV490" s="3"/>
      <c r="DW490" s="15"/>
    </row>
    <row r="491" spans="1:127">
      <c r="AR491" s="3"/>
      <c r="AS491" s="3"/>
      <c r="AT491" s="3"/>
      <c r="AW491" s="3"/>
      <c r="AX491" s="3"/>
      <c r="AY491" s="3"/>
      <c r="BB491" s="3"/>
      <c r="BC491" s="3"/>
      <c r="BD491" s="3"/>
      <c r="BG491" s="3"/>
      <c r="BH491" s="3"/>
      <c r="BI491" s="3"/>
      <c r="BL491" s="3"/>
      <c r="BM491" s="3"/>
      <c r="BN491" s="3"/>
      <c r="BU491" s="4"/>
      <c r="BV491" s="4"/>
      <c r="BW491" s="4"/>
      <c r="BX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7"/>
      <c r="CP491" s="47"/>
      <c r="CQ491" s="47"/>
      <c r="CR491" s="47"/>
      <c r="CS491" s="47"/>
      <c r="CT491" s="47"/>
      <c r="CU491" s="47"/>
      <c r="CV491" s="47"/>
      <c r="CW491" s="47"/>
      <c r="CX491" s="47"/>
      <c r="CY491" s="47"/>
      <c r="CZ491" s="47"/>
      <c r="DA491" s="47"/>
      <c r="DB491" s="47"/>
      <c r="DC491" s="47"/>
      <c r="DD491" s="47"/>
      <c r="DE491" s="47"/>
      <c r="DF491" s="47"/>
      <c r="DG491" s="47"/>
      <c r="DH491" s="47"/>
      <c r="DI491" s="47"/>
      <c r="DJ491" s="47"/>
      <c r="DK491" s="47"/>
      <c r="DL491" s="47"/>
      <c r="DM491" s="47"/>
      <c r="DN491" s="47"/>
      <c r="DO491" s="47"/>
      <c r="DP491" s="47"/>
      <c r="DQ491" s="47"/>
      <c r="DR491" s="47"/>
      <c r="DS491" s="47"/>
      <c r="DT491" s="47"/>
      <c r="DU491" s="47"/>
      <c r="DV491" s="47"/>
      <c r="DW491" s="47"/>
    </row>
    <row r="492" spans="1:127">
      <c r="AR492" s="3"/>
      <c r="AS492" s="3"/>
      <c r="AT492" s="3"/>
      <c r="AW492" s="3"/>
      <c r="AX492" s="3"/>
      <c r="AY492" s="3"/>
      <c r="BB492" s="3"/>
      <c r="BC492" s="3"/>
      <c r="BD492" s="3"/>
      <c r="BG492" s="3"/>
      <c r="BH492" s="3"/>
      <c r="BI492" s="3"/>
      <c r="BL492" s="3"/>
      <c r="BM492" s="3"/>
      <c r="BN492" s="3"/>
      <c r="BZ492" s="3"/>
      <c r="CA492" s="3"/>
      <c r="DU492" s="2"/>
    </row>
    <row r="493" spans="1:127">
      <c r="AP493" s="15"/>
      <c r="AQ493" s="3"/>
      <c r="AR493" s="3"/>
      <c r="AS493" s="3"/>
      <c r="AT493" s="3"/>
      <c r="AU493" s="15"/>
      <c r="AV493" s="3"/>
      <c r="AW493" s="3"/>
      <c r="AX493" s="3"/>
      <c r="AY493" s="3"/>
      <c r="AZ493" s="15"/>
      <c r="BA493" s="3"/>
      <c r="BB493" s="3"/>
      <c r="BC493" s="3"/>
      <c r="BD493" s="3"/>
      <c r="BE493" s="15"/>
      <c r="BF493" s="3"/>
      <c r="BG493" s="3"/>
      <c r="BH493" s="3"/>
      <c r="BI493" s="3"/>
      <c r="BJ493" s="15"/>
      <c r="BK493" s="3"/>
      <c r="BL493" s="3"/>
      <c r="BM493" s="3"/>
      <c r="BN493" s="3"/>
      <c r="BO493" s="15"/>
      <c r="BP493" s="3"/>
      <c r="BT493" s="15"/>
      <c r="BY493" s="15"/>
      <c r="BZ493" s="3"/>
      <c r="CA493" s="3"/>
      <c r="CC493" s="3"/>
      <c r="CD493" s="15"/>
      <c r="CE493" s="3"/>
      <c r="CF493" s="3"/>
      <c r="CG493" s="3"/>
      <c r="CH493" s="3"/>
      <c r="CI493" s="15"/>
      <c r="CJ493" s="3"/>
      <c r="CK493" s="3"/>
      <c r="CL493" s="3"/>
      <c r="CM493" s="3"/>
      <c r="CN493" s="15"/>
      <c r="CO493" s="3"/>
      <c r="CP493" s="3"/>
      <c r="CQ493" s="3"/>
      <c r="CR493" s="3"/>
      <c r="CS493" s="15"/>
      <c r="CT493" s="3"/>
      <c r="CU493" s="3"/>
      <c r="CV493" s="3"/>
      <c r="CW493" s="3"/>
      <c r="CX493" s="15"/>
      <c r="CY493" s="3"/>
      <c r="CZ493" s="3"/>
      <c r="DA493" s="3"/>
      <c r="DB493" s="3"/>
      <c r="DC493" s="15"/>
      <c r="DD493" s="3"/>
      <c r="DE493" s="3"/>
      <c r="DF493" s="3"/>
      <c r="DG493" s="3"/>
      <c r="DH493" s="15"/>
      <c r="DI493" s="3"/>
      <c r="DJ493" s="3"/>
      <c r="DK493" s="3"/>
      <c r="DL493" s="3"/>
      <c r="DM493" s="15"/>
      <c r="DN493" s="3"/>
      <c r="DO493" s="3"/>
      <c r="DP493" s="3"/>
      <c r="DQ493" s="3"/>
      <c r="DR493" s="15"/>
      <c r="DS493" s="3"/>
      <c r="DT493" s="3"/>
      <c r="DV493" s="3"/>
      <c r="DW493" s="15"/>
    </row>
    <row r="494" spans="1:127">
      <c r="AP494" s="15"/>
      <c r="AQ494" s="3"/>
      <c r="AR494" s="3"/>
      <c r="AS494" s="3"/>
      <c r="AT494" s="3"/>
      <c r="AU494" s="15"/>
      <c r="AV494" s="3"/>
      <c r="AW494" s="3"/>
      <c r="AX494" s="3"/>
      <c r="AY494" s="3"/>
      <c r="AZ494" s="15"/>
      <c r="BA494" s="3"/>
      <c r="BB494" s="3"/>
      <c r="BC494" s="3"/>
      <c r="BD494" s="3"/>
      <c r="BE494" s="15"/>
      <c r="BF494" s="3"/>
      <c r="BG494" s="3"/>
      <c r="BH494" s="3"/>
      <c r="BI494" s="3"/>
      <c r="BJ494" s="15"/>
      <c r="BK494" s="3"/>
      <c r="BL494" s="3"/>
      <c r="BM494" s="3"/>
      <c r="BN494" s="3"/>
      <c r="BO494" s="15"/>
      <c r="BP494" s="3"/>
      <c r="BT494" s="15"/>
      <c r="BY494" s="15"/>
      <c r="BZ494" s="3"/>
      <c r="CA494" s="3"/>
      <c r="CC494" s="47"/>
      <c r="CD494" s="47"/>
      <c r="CE494" s="47"/>
      <c r="CF494" s="47"/>
      <c r="CG494" s="47"/>
      <c r="CH494" s="47"/>
      <c r="CI494" s="47"/>
      <c r="CJ494" s="47"/>
      <c r="CK494" s="47"/>
      <c r="CL494" s="47"/>
      <c r="CM494" s="47"/>
      <c r="CN494" s="47"/>
      <c r="CO494" s="3"/>
      <c r="CP494" s="3"/>
      <c r="CQ494" s="3"/>
      <c r="CR494" s="3"/>
      <c r="CS494" s="15"/>
      <c r="CT494" s="3"/>
      <c r="CU494" s="3"/>
      <c r="CV494" s="3"/>
      <c r="CW494" s="3"/>
      <c r="CX494" s="15"/>
      <c r="CY494" s="3"/>
      <c r="CZ494" s="3"/>
      <c r="DA494" s="3"/>
      <c r="DB494" s="3"/>
      <c r="DC494" s="15"/>
      <c r="DD494" s="3"/>
      <c r="DE494" s="3"/>
      <c r="DF494" s="3"/>
      <c r="DG494" s="3"/>
      <c r="DH494" s="15"/>
      <c r="DI494" s="3"/>
      <c r="DJ494" s="3"/>
      <c r="DK494" s="3"/>
      <c r="DL494" s="3"/>
      <c r="DM494" s="15"/>
      <c r="DN494" s="3"/>
      <c r="DO494" s="3"/>
      <c r="DP494" s="3"/>
      <c r="DQ494" s="3"/>
      <c r="DR494" s="15"/>
      <c r="DS494" s="3"/>
      <c r="DT494" s="3"/>
      <c r="DV494" s="3"/>
      <c r="DW494" s="15"/>
    </row>
    <row r="495" spans="1:127">
      <c r="AP495" s="15"/>
      <c r="AQ495" s="3"/>
      <c r="AR495" s="3"/>
      <c r="AS495" s="3"/>
      <c r="AT495" s="3"/>
      <c r="AU495" s="15"/>
      <c r="AV495" s="3"/>
      <c r="AW495" s="3"/>
      <c r="AX495" s="3"/>
      <c r="AY495" s="3"/>
      <c r="AZ495" s="15"/>
      <c r="BA495" s="3"/>
      <c r="BB495" s="3"/>
      <c r="BC495" s="3"/>
      <c r="BD495" s="3"/>
      <c r="BE495" s="15"/>
      <c r="BF495" s="3"/>
      <c r="BG495" s="3"/>
      <c r="BH495" s="3"/>
      <c r="BI495" s="3"/>
      <c r="BJ495" s="15"/>
      <c r="BK495" s="3"/>
      <c r="BL495" s="3"/>
      <c r="BM495" s="3"/>
      <c r="BN495" s="3"/>
      <c r="BO495" s="15"/>
      <c r="BP495" s="3"/>
      <c r="BT495" s="15"/>
      <c r="BY495" s="15"/>
      <c r="BZ495" s="3"/>
      <c r="CA495" s="3"/>
      <c r="CC495" s="3"/>
      <c r="CD495" s="15"/>
      <c r="CE495" s="3"/>
      <c r="CF495" s="3"/>
      <c r="CG495" s="3"/>
      <c r="CH495" s="3"/>
      <c r="CI495" s="15"/>
      <c r="CJ495" s="3"/>
      <c r="CK495" s="3"/>
      <c r="CL495" s="3"/>
      <c r="CM495" s="3"/>
      <c r="CN495" s="15"/>
      <c r="CO495" s="3"/>
      <c r="CP495" s="3"/>
      <c r="CQ495" s="3"/>
      <c r="CR495" s="3"/>
      <c r="CS495" s="15"/>
      <c r="CT495" s="3"/>
      <c r="CU495" s="3"/>
      <c r="CV495" s="3"/>
      <c r="CW495" s="3"/>
      <c r="CX495" s="15"/>
      <c r="CY495" s="3"/>
      <c r="CZ495" s="3"/>
      <c r="DA495" s="3"/>
      <c r="DB495" s="3"/>
      <c r="DC495" s="15"/>
      <c r="DD495" s="3"/>
      <c r="DE495" s="3"/>
      <c r="DF495" s="3"/>
      <c r="DG495" s="3"/>
      <c r="DH495" s="15"/>
      <c r="DI495" s="3"/>
      <c r="DJ495" s="3"/>
      <c r="DK495" s="3"/>
      <c r="DL495" s="3"/>
      <c r="DM495" s="15"/>
      <c r="DN495" s="3"/>
      <c r="DO495" s="3"/>
      <c r="DP495" s="3"/>
      <c r="DQ495" s="3"/>
      <c r="DR495" s="15"/>
      <c r="DS495" s="3"/>
      <c r="DT495" s="3"/>
      <c r="DV495" s="3"/>
      <c r="DW495" s="15"/>
    </row>
    <row r="496" spans="1:127">
      <c r="BP496" s="3"/>
      <c r="BT496" s="15"/>
      <c r="BY496" s="15"/>
      <c r="BZ496" s="3"/>
      <c r="CA496" s="3"/>
      <c r="DU496" s="2"/>
    </row>
    <row r="497" spans="1:127">
      <c r="BT497" s="15"/>
      <c r="BY497" s="15"/>
      <c r="BZ497" s="3"/>
      <c r="CA497" s="3"/>
      <c r="DU497" s="2"/>
    </row>
    <row r="498" spans="1:127">
      <c r="BR498" s="4"/>
      <c r="BS498" s="4"/>
      <c r="BT498" s="15"/>
      <c r="BU498" s="4"/>
      <c r="BV498" s="4"/>
      <c r="BW498" s="4"/>
      <c r="BX498" s="4"/>
      <c r="BY498" s="15"/>
      <c r="BZ498" s="4"/>
      <c r="CA498" s="4"/>
      <c r="CB498" s="4"/>
      <c r="CC498" s="47"/>
      <c r="CD498" s="47"/>
      <c r="CE498" s="47"/>
      <c r="CF498" s="47"/>
      <c r="CG498" s="47"/>
      <c r="CH498" s="47"/>
      <c r="CI498" s="47"/>
      <c r="CJ498" s="47"/>
      <c r="CK498" s="47"/>
      <c r="CL498" s="47"/>
      <c r="CM498" s="47"/>
      <c r="CN498" s="47"/>
      <c r="CO498" s="47"/>
      <c r="CP498" s="47"/>
      <c r="CQ498" s="47"/>
      <c r="CR498" s="47"/>
      <c r="CS498" s="47"/>
      <c r="CT498" s="47"/>
      <c r="CU498" s="47"/>
      <c r="CV498" s="47"/>
      <c r="CW498" s="47"/>
      <c r="CX498" s="47"/>
      <c r="CY498" s="47"/>
      <c r="CZ498" s="47"/>
      <c r="DA498" s="47"/>
      <c r="DB498" s="47"/>
      <c r="DC498" s="47"/>
      <c r="DD498" s="47"/>
      <c r="DE498" s="47"/>
      <c r="DF498" s="47"/>
      <c r="DG498" s="47"/>
      <c r="DH498" s="47"/>
      <c r="DI498" s="47"/>
      <c r="DJ498" s="47"/>
      <c r="DK498" s="47"/>
      <c r="DL498" s="47"/>
      <c r="DM498" s="47"/>
      <c r="DN498" s="47"/>
      <c r="DO498" s="47"/>
      <c r="DP498" s="47"/>
      <c r="DQ498" s="47"/>
      <c r="DR498" s="47"/>
      <c r="DS498" s="47"/>
      <c r="DT498" s="47"/>
      <c r="DU498" s="47"/>
      <c r="DV498" s="47"/>
      <c r="DW498" s="47"/>
    </row>
    <row r="499" spans="1:127">
      <c r="BR499" s="4"/>
      <c r="BS499" s="4"/>
      <c r="BT499" s="15"/>
      <c r="BU499" s="4"/>
      <c r="BV499" s="4"/>
      <c r="BW499" s="4"/>
      <c r="BX499" s="4"/>
      <c r="BY499" s="15"/>
      <c r="BZ499" s="4"/>
      <c r="CA499" s="4"/>
      <c r="CB499" s="4"/>
      <c r="CC499" s="4"/>
      <c r="CE499" s="4"/>
      <c r="CF499" s="4"/>
      <c r="CG499" s="4"/>
      <c r="CH499" s="4"/>
      <c r="CJ499" s="4"/>
      <c r="CK499" s="4"/>
      <c r="CL499" s="4"/>
      <c r="CM499" s="4"/>
      <c r="CO499" s="4"/>
      <c r="CP499" s="4"/>
      <c r="CQ499" s="4"/>
      <c r="CR499" s="4"/>
      <c r="CT499" s="4"/>
      <c r="CU499" s="4"/>
      <c r="CV499" s="4"/>
      <c r="CW499" s="4"/>
      <c r="CY499" s="4"/>
      <c r="CZ499" s="4"/>
      <c r="DA499" s="4"/>
      <c r="DB499" s="4"/>
      <c r="DD499" s="4"/>
      <c r="DE499" s="4"/>
      <c r="DF499" s="4"/>
      <c r="DG499" s="4"/>
      <c r="DI499" s="4"/>
      <c r="DJ499" s="4"/>
      <c r="DK499" s="4"/>
      <c r="DL499" s="4"/>
      <c r="DN499" s="4"/>
      <c r="DO499" s="4"/>
      <c r="DP499" s="4"/>
      <c r="DQ499" s="4"/>
      <c r="DS499" s="4"/>
      <c r="DT499" s="4"/>
      <c r="DU499" s="4"/>
      <c r="DV499" s="4"/>
    </row>
    <row r="500" spans="1:127" s="8" customFormat="1">
      <c r="A500" s="21"/>
      <c r="B500" s="21"/>
      <c r="C500" s="21"/>
      <c r="D500" s="46"/>
      <c r="E500" s="21"/>
      <c r="I500" s="47"/>
      <c r="AF500" s="47"/>
      <c r="AK500" s="47"/>
      <c r="AP500" s="47"/>
      <c r="AU500" s="47"/>
      <c r="AZ500" s="47"/>
      <c r="BE500" s="15"/>
      <c r="BJ500" s="15"/>
      <c r="BO500" s="15"/>
      <c r="BT500" s="15"/>
      <c r="BY500" s="15"/>
      <c r="CD500" s="47"/>
      <c r="CI500" s="47"/>
      <c r="CN500" s="47"/>
      <c r="CS500" s="47"/>
      <c r="CX500" s="47"/>
      <c r="DC500" s="47"/>
      <c r="DH500" s="47"/>
      <c r="DM500" s="47"/>
      <c r="DR500" s="47"/>
      <c r="DW500" s="47"/>
    </row>
    <row r="501" spans="1:127" s="8" customFormat="1">
      <c r="A501" s="21"/>
      <c r="B501" s="21"/>
      <c r="C501" s="21"/>
      <c r="D501" s="46"/>
      <c r="E501" s="21"/>
      <c r="I501" s="47"/>
      <c r="AF501" s="47"/>
      <c r="AK501" s="47"/>
      <c r="AP501" s="47"/>
      <c r="AU501" s="47"/>
      <c r="AZ501" s="47"/>
      <c r="BE501" s="15"/>
      <c r="BJ501" s="15"/>
      <c r="BO501" s="15"/>
      <c r="BT501" s="15"/>
      <c r="BY501" s="15"/>
      <c r="CD501" s="47"/>
      <c r="CI501" s="47"/>
      <c r="CN501" s="47"/>
      <c r="CS501" s="47"/>
      <c r="CX501" s="47"/>
      <c r="DC501" s="47"/>
      <c r="DH501" s="47"/>
      <c r="DM501" s="47"/>
      <c r="DR501" s="47"/>
      <c r="DW501" s="47"/>
    </row>
    <row r="502" spans="1:127" s="8" customFormat="1">
      <c r="A502" s="21"/>
      <c r="B502" s="21"/>
      <c r="C502" s="21"/>
      <c r="D502" s="46"/>
      <c r="E502" s="21"/>
      <c r="I502" s="47"/>
      <c r="AF502" s="47"/>
      <c r="AK502" s="47"/>
      <c r="AP502" s="47"/>
      <c r="AU502" s="47"/>
      <c r="AZ502" s="47"/>
      <c r="BE502" s="15"/>
      <c r="BJ502" s="15"/>
      <c r="BO502" s="15"/>
      <c r="BT502" s="15"/>
      <c r="BY502" s="15"/>
      <c r="CC502" s="47"/>
      <c r="CD502" s="47"/>
      <c r="CE502" s="47"/>
      <c r="CF502" s="47"/>
      <c r="CG502" s="47"/>
      <c r="CH502" s="47"/>
      <c r="CI502" s="47"/>
      <c r="CJ502" s="47"/>
      <c r="CK502" s="47"/>
      <c r="CL502" s="47"/>
      <c r="CM502" s="47"/>
      <c r="CN502" s="47"/>
      <c r="CO502" s="47"/>
      <c r="CP502" s="47"/>
      <c r="CQ502" s="47"/>
      <c r="CR502" s="47"/>
      <c r="CS502" s="47"/>
      <c r="CT502" s="47"/>
      <c r="CU502" s="47"/>
      <c r="CV502" s="47"/>
      <c r="CW502" s="47"/>
      <c r="CX502" s="47"/>
      <c r="CY502" s="47"/>
      <c r="CZ502" s="47"/>
      <c r="DA502" s="47"/>
      <c r="DB502" s="47"/>
      <c r="DC502" s="47"/>
      <c r="DD502" s="47"/>
      <c r="DE502" s="47"/>
      <c r="DF502" s="47"/>
      <c r="DG502" s="47"/>
      <c r="DH502" s="47"/>
      <c r="DI502" s="47"/>
      <c r="DJ502" s="47"/>
      <c r="DK502" s="47"/>
      <c r="DL502" s="47"/>
      <c r="DM502" s="47"/>
      <c r="DN502" s="47"/>
      <c r="DO502" s="47"/>
      <c r="DP502" s="47"/>
      <c r="DQ502" s="47"/>
      <c r="DR502" s="47"/>
      <c r="DS502" s="47"/>
      <c r="DT502" s="47"/>
      <c r="DU502" s="47"/>
      <c r="DV502" s="47"/>
      <c r="DW502" s="47"/>
    </row>
    <row r="503" spans="1:127" s="8" customFormat="1">
      <c r="A503" s="21"/>
      <c r="B503" s="21"/>
      <c r="C503" s="21"/>
      <c r="D503" s="46"/>
      <c r="E503" s="21"/>
      <c r="I503" s="47"/>
      <c r="AF503" s="47"/>
      <c r="AK503" s="47"/>
      <c r="AP503" s="47"/>
      <c r="AU503" s="47"/>
      <c r="AZ503" s="47"/>
      <c r="BE503" s="15"/>
      <c r="BJ503" s="15"/>
      <c r="BO503" s="15"/>
      <c r="BT503" s="15"/>
      <c r="BY503" s="15"/>
      <c r="CD503" s="47"/>
      <c r="CI503" s="47"/>
      <c r="CN503" s="47"/>
      <c r="CS503" s="47"/>
      <c r="CX503" s="47"/>
      <c r="DC503" s="47"/>
      <c r="DH503" s="47"/>
      <c r="DM503" s="47"/>
      <c r="DR503" s="47"/>
      <c r="DW503" s="47"/>
    </row>
    <row r="504" spans="1:127" s="8" customFormat="1">
      <c r="A504" s="21"/>
      <c r="B504" s="21"/>
      <c r="C504" s="21"/>
      <c r="D504" s="46"/>
      <c r="E504" s="21"/>
      <c r="I504" s="47"/>
      <c r="AF504" s="47"/>
      <c r="AK504" s="47"/>
      <c r="AP504" s="47"/>
      <c r="AU504" s="47"/>
      <c r="AZ504" s="47"/>
      <c r="BE504" s="15"/>
      <c r="BJ504" s="15"/>
      <c r="BO504" s="15"/>
      <c r="BT504" s="15"/>
      <c r="BY504" s="15"/>
      <c r="CC504" s="47"/>
      <c r="CD504" s="47"/>
      <c r="CE504" s="47"/>
      <c r="CF504" s="47"/>
      <c r="CG504" s="47"/>
      <c r="CH504" s="47"/>
      <c r="CI504" s="47"/>
      <c r="CJ504" s="47"/>
      <c r="CK504" s="47"/>
      <c r="CL504" s="47"/>
      <c r="CM504" s="47"/>
      <c r="CN504" s="47"/>
      <c r="CO504" s="47"/>
      <c r="CP504" s="47"/>
      <c r="CQ504" s="47"/>
      <c r="CR504" s="47"/>
      <c r="CS504" s="47"/>
      <c r="CT504" s="47"/>
      <c r="CU504" s="47"/>
      <c r="CV504" s="47"/>
      <c r="CW504" s="47"/>
      <c r="CX504" s="47"/>
      <c r="CY504" s="47"/>
      <c r="CZ504" s="47"/>
      <c r="DA504" s="47"/>
      <c r="DB504" s="47"/>
      <c r="DC504" s="47"/>
      <c r="DD504" s="47"/>
      <c r="DE504" s="47"/>
      <c r="DF504" s="47"/>
      <c r="DG504" s="47"/>
      <c r="DH504" s="47"/>
      <c r="DI504" s="47"/>
      <c r="DJ504" s="47"/>
      <c r="DK504" s="47"/>
      <c r="DL504" s="47"/>
      <c r="DM504" s="47"/>
      <c r="DN504" s="47"/>
      <c r="DO504" s="47"/>
      <c r="DP504" s="47"/>
      <c r="DQ504" s="47"/>
      <c r="DR504" s="47"/>
      <c r="DS504" s="47"/>
      <c r="DT504" s="47"/>
      <c r="DU504" s="47"/>
      <c r="DV504" s="47"/>
      <c r="DW504" s="47"/>
    </row>
    <row r="505" spans="1:127" s="8" customFormat="1">
      <c r="A505" s="21"/>
      <c r="B505" s="21"/>
      <c r="C505" s="21"/>
      <c r="D505" s="46"/>
      <c r="E505" s="21"/>
      <c r="I505" s="47"/>
      <c r="AF505" s="47"/>
      <c r="AK505" s="47"/>
      <c r="AP505" s="47"/>
      <c r="AU505" s="47"/>
      <c r="AZ505" s="47"/>
      <c r="BE505" s="15"/>
      <c r="BJ505" s="15"/>
      <c r="BO505" s="15"/>
      <c r="BT505" s="15"/>
      <c r="BY505" s="15"/>
      <c r="CD505" s="47"/>
      <c r="CI505" s="47"/>
      <c r="CN505" s="47"/>
      <c r="CS505" s="47"/>
      <c r="CX505" s="47"/>
      <c r="DC505" s="47"/>
      <c r="DH505" s="47"/>
      <c r="DM505" s="47"/>
      <c r="DR505" s="47"/>
      <c r="DW505" s="47"/>
    </row>
    <row r="506" spans="1:127" s="8" customFormat="1">
      <c r="A506" s="21"/>
      <c r="B506" s="21"/>
      <c r="C506" s="21"/>
      <c r="D506" s="46"/>
      <c r="E506" s="21"/>
      <c r="I506" s="47"/>
      <c r="AF506" s="47"/>
      <c r="AK506" s="47"/>
      <c r="AP506" s="47"/>
      <c r="AU506" s="47"/>
      <c r="AZ506" s="47"/>
      <c r="BE506" s="15"/>
      <c r="BJ506" s="15"/>
      <c r="BO506" s="15"/>
      <c r="BT506" s="15"/>
      <c r="BY506" s="15"/>
      <c r="CC506" s="47"/>
      <c r="CD506" s="47"/>
      <c r="CE506" s="47"/>
      <c r="CF506" s="47"/>
      <c r="CG506" s="47"/>
      <c r="CH506" s="47"/>
      <c r="CI506" s="47"/>
      <c r="CJ506" s="47"/>
      <c r="CK506" s="47"/>
      <c r="CL506" s="47"/>
      <c r="CM506" s="47"/>
      <c r="CN506" s="47"/>
      <c r="CO506" s="47"/>
      <c r="CP506" s="47"/>
      <c r="CQ506" s="47"/>
      <c r="CR506" s="47"/>
      <c r="CS506" s="47"/>
      <c r="CT506" s="47"/>
      <c r="CU506" s="47"/>
      <c r="CV506" s="47"/>
      <c r="CW506" s="47"/>
      <c r="CX506" s="47"/>
      <c r="CY506" s="47"/>
      <c r="CZ506" s="47"/>
      <c r="DA506" s="47"/>
      <c r="DB506" s="47"/>
      <c r="DC506" s="47"/>
      <c r="DD506" s="47"/>
      <c r="DE506" s="47"/>
      <c r="DF506" s="47"/>
      <c r="DG506" s="47"/>
      <c r="DH506" s="47"/>
      <c r="DI506" s="47"/>
      <c r="DJ506" s="47"/>
      <c r="DK506" s="47"/>
      <c r="DL506" s="47"/>
      <c r="DM506" s="47"/>
      <c r="DN506" s="47"/>
      <c r="DO506" s="47"/>
      <c r="DP506" s="47"/>
      <c r="DQ506" s="47"/>
      <c r="DR506" s="47"/>
      <c r="DS506" s="47"/>
      <c r="DT506" s="47"/>
      <c r="DU506" s="47"/>
      <c r="DV506" s="47"/>
      <c r="DW506" s="47"/>
    </row>
    <row r="507" spans="1:127" s="8" customFormat="1">
      <c r="A507" s="21"/>
      <c r="B507" s="21"/>
      <c r="C507" s="21"/>
      <c r="D507" s="46"/>
      <c r="E507" s="21"/>
      <c r="I507" s="47"/>
      <c r="AF507" s="47"/>
      <c r="AK507" s="47"/>
      <c r="AP507" s="47"/>
      <c r="AU507" s="47"/>
      <c r="AZ507" s="47"/>
      <c r="BE507" s="15"/>
      <c r="BJ507" s="15"/>
      <c r="BO507" s="15"/>
      <c r="BT507" s="15"/>
      <c r="BY507" s="15"/>
      <c r="CD507" s="47"/>
      <c r="CI507" s="47"/>
      <c r="CN507" s="47"/>
      <c r="CS507" s="47"/>
      <c r="CX507" s="47"/>
      <c r="DC507" s="47"/>
      <c r="DH507" s="47"/>
      <c r="DM507" s="47"/>
      <c r="DR507" s="47"/>
      <c r="DW507" s="47"/>
    </row>
    <row r="508" spans="1:127" s="8" customFormat="1">
      <c r="A508" s="21"/>
      <c r="B508" s="21"/>
      <c r="C508" s="21"/>
      <c r="D508" s="46"/>
      <c r="E508" s="21"/>
      <c r="I508" s="47"/>
      <c r="AF508" s="47"/>
      <c r="AK508" s="47"/>
      <c r="AP508" s="47"/>
      <c r="AU508" s="47"/>
      <c r="AZ508" s="47"/>
      <c r="BE508" s="15"/>
      <c r="BJ508" s="15"/>
      <c r="BO508" s="15"/>
      <c r="BT508" s="15"/>
      <c r="BY508" s="15"/>
      <c r="CD508" s="47"/>
      <c r="CI508" s="47"/>
      <c r="CN508" s="47"/>
      <c r="CS508" s="47"/>
      <c r="CX508" s="47"/>
      <c r="DC508" s="47"/>
      <c r="DH508" s="47"/>
      <c r="DM508" s="47"/>
      <c r="DR508" s="47"/>
      <c r="DW508" s="47"/>
    </row>
    <row r="509" spans="1:127" s="8" customFormat="1">
      <c r="A509" s="21"/>
      <c r="B509" s="21"/>
      <c r="C509" s="21"/>
      <c r="D509" s="46"/>
      <c r="E509" s="21"/>
      <c r="I509" s="47"/>
      <c r="AF509" s="47"/>
      <c r="AK509" s="47"/>
      <c r="AP509" s="47"/>
      <c r="AU509" s="47"/>
      <c r="AZ509" s="47"/>
      <c r="BE509" s="15"/>
      <c r="BJ509" s="15"/>
      <c r="BO509" s="15"/>
      <c r="BT509" s="15"/>
      <c r="BY509" s="15"/>
      <c r="CD509" s="15"/>
      <c r="CI509" s="15"/>
      <c r="CN509" s="15"/>
      <c r="CS509" s="15"/>
      <c r="CX509" s="15"/>
      <c r="DC509" s="15"/>
      <c r="DH509" s="15"/>
      <c r="DM509" s="15"/>
      <c r="DR509" s="15"/>
      <c r="DW509" s="15"/>
    </row>
    <row r="510" spans="1:127" s="8" customFormat="1">
      <c r="A510" s="21"/>
      <c r="B510" s="21"/>
      <c r="C510" s="21"/>
      <c r="D510" s="46"/>
      <c r="E510" s="21"/>
      <c r="I510" s="47"/>
      <c r="AF510" s="47"/>
      <c r="AK510" s="47"/>
      <c r="AP510" s="47"/>
      <c r="AU510" s="47"/>
      <c r="AZ510" s="47"/>
      <c r="BE510" s="47"/>
      <c r="BJ510" s="47"/>
      <c r="BO510" s="47"/>
      <c r="BT510" s="47"/>
      <c r="BY510" s="47"/>
      <c r="CD510" s="47"/>
      <c r="CI510" s="47"/>
      <c r="CN510" s="47"/>
      <c r="CS510" s="47"/>
      <c r="CX510" s="47"/>
      <c r="DC510" s="47"/>
      <c r="DH510" s="47"/>
      <c r="DM510" s="47"/>
      <c r="DR510" s="47"/>
      <c r="DW510" s="47"/>
    </row>
    <row r="511" spans="1:127">
      <c r="A511" s="23"/>
      <c r="B511" s="23"/>
      <c r="C511" s="23"/>
      <c r="BR511" s="4"/>
      <c r="BS511" s="4"/>
      <c r="BT511" s="47"/>
      <c r="BU511" s="4"/>
      <c r="BV511" s="4"/>
      <c r="BW511" s="4"/>
      <c r="BX511" s="4"/>
      <c r="BZ511" s="4"/>
      <c r="CA511" s="4"/>
      <c r="CB511" s="4"/>
      <c r="CC511" s="4"/>
      <c r="CE511" s="4"/>
      <c r="CF511" s="4"/>
      <c r="CG511" s="4"/>
      <c r="CH511" s="4"/>
      <c r="CJ511" s="4"/>
      <c r="CK511" s="4"/>
      <c r="CL511" s="4"/>
      <c r="CM511" s="4"/>
    </row>
    <row r="512" spans="1:127">
      <c r="BR512" s="4"/>
      <c r="BS512" s="4"/>
      <c r="BT512" s="47"/>
      <c r="BU512" s="4"/>
      <c r="BV512" s="4"/>
      <c r="BW512" s="4"/>
      <c r="BX512" s="4"/>
      <c r="BZ512" s="4"/>
      <c r="CA512" s="4"/>
      <c r="CB512" s="4"/>
      <c r="CC512" s="4"/>
      <c r="CE512" s="4"/>
      <c r="CF512" s="4"/>
      <c r="CG512" s="4"/>
      <c r="CH512" s="4"/>
      <c r="CJ512" s="4"/>
      <c r="CK512" s="4"/>
      <c r="CL512" s="4"/>
      <c r="CM512" s="4"/>
    </row>
    <row r="519" spans="1:127">
      <c r="CA519" s="24"/>
      <c r="CB519" s="24"/>
    </row>
    <row r="520" spans="1:127">
      <c r="AU520" s="15"/>
      <c r="AV520" s="3"/>
      <c r="AW520" s="3"/>
      <c r="AX520" s="3"/>
      <c r="AY520" s="3"/>
      <c r="AZ520" s="15"/>
      <c r="BA520" s="3"/>
      <c r="BB520" s="3"/>
      <c r="BC520" s="3"/>
      <c r="BD520" s="3"/>
      <c r="BE520" s="15"/>
      <c r="BF520" s="3"/>
      <c r="BG520" s="3"/>
      <c r="BH520" s="3"/>
      <c r="BI520" s="3"/>
      <c r="BJ520" s="15"/>
      <c r="BK520" s="3"/>
      <c r="BL520" s="3"/>
      <c r="BM520" s="3"/>
      <c r="BN520" s="3"/>
      <c r="BO520" s="15"/>
      <c r="BP520" s="3"/>
      <c r="BT520" s="15"/>
      <c r="BY520" s="15"/>
      <c r="BZ520" s="3"/>
      <c r="CA520" s="3"/>
      <c r="CC520" s="24"/>
      <c r="CD520" s="15"/>
      <c r="CE520" s="24"/>
      <c r="CF520" s="24"/>
      <c r="CG520" s="24"/>
      <c r="CH520" s="24"/>
      <c r="CI520" s="15"/>
      <c r="CJ520" s="24"/>
      <c r="CK520" s="24"/>
      <c r="CL520" s="24"/>
      <c r="CM520" s="24"/>
      <c r="CN520" s="15"/>
      <c r="CO520" s="24"/>
      <c r="CP520" s="24"/>
      <c r="CQ520" s="24"/>
      <c r="CR520" s="24"/>
      <c r="CS520" s="15"/>
      <c r="CT520" s="24"/>
      <c r="CU520" s="24"/>
      <c r="CV520" s="24"/>
      <c r="CW520" s="24"/>
      <c r="CX520" s="15"/>
      <c r="CY520" s="24"/>
      <c r="CZ520" s="24"/>
      <c r="DA520" s="24"/>
      <c r="DB520" s="24"/>
      <c r="DC520" s="15"/>
      <c r="DD520" s="24"/>
      <c r="DE520" s="24"/>
      <c r="DF520" s="24"/>
      <c r="DG520" s="24"/>
      <c r="DH520" s="15"/>
      <c r="DI520" s="24"/>
      <c r="DJ520" s="24"/>
      <c r="DK520" s="24"/>
      <c r="DL520" s="24"/>
      <c r="DM520" s="15"/>
      <c r="DN520" s="24"/>
      <c r="DO520" s="24"/>
      <c r="DP520" s="24"/>
      <c r="DQ520" s="24"/>
      <c r="DR520" s="15"/>
      <c r="DS520" s="24"/>
      <c r="DT520" s="24"/>
      <c r="DU520" s="24"/>
      <c r="DV520" s="24"/>
      <c r="DW520" s="15"/>
    </row>
    <row r="521" spans="1:127" s="47" customFormat="1">
      <c r="A521" s="46"/>
      <c r="B521" s="46"/>
      <c r="C521" s="18"/>
      <c r="D521" s="46"/>
      <c r="E521" s="46"/>
      <c r="AZ521" s="2"/>
      <c r="BA521" s="48"/>
      <c r="BB521" s="48"/>
      <c r="BC521" s="48"/>
      <c r="BD521" s="48"/>
      <c r="BE521" s="2"/>
      <c r="BF521" s="48"/>
      <c r="BG521" s="48"/>
      <c r="BH521" s="48"/>
      <c r="BI521" s="48"/>
      <c r="BJ521" s="2"/>
      <c r="BK521" s="48"/>
      <c r="BL521" s="48"/>
      <c r="BM521" s="48"/>
      <c r="BN521" s="48"/>
      <c r="BO521" s="2"/>
      <c r="BP521" s="48"/>
      <c r="BQ521" s="48"/>
      <c r="BR521" s="48"/>
      <c r="BS521" s="48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</row>
    <row r="522" spans="1:127" s="47" customFormat="1">
      <c r="A522" s="7"/>
      <c r="B522" s="46"/>
      <c r="C522" s="7"/>
      <c r="D522" s="7"/>
      <c r="E522" s="46"/>
      <c r="AP522" s="15"/>
      <c r="AQ522" s="3"/>
      <c r="AR522" s="3"/>
      <c r="AS522" s="3"/>
      <c r="AT522" s="3"/>
      <c r="AU522" s="15"/>
      <c r="AV522" s="3"/>
      <c r="AW522" s="3"/>
      <c r="AX522" s="3"/>
      <c r="AY522" s="3"/>
      <c r="AZ522" s="15"/>
      <c r="BA522" s="3"/>
      <c r="BB522" s="3"/>
      <c r="BC522" s="3"/>
      <c r="BD522" s="3"/>
      <c r="BE522" s="15"/>
      <c r="BF522" s="3"/>
      <c r="BG522" s="3"/>
      <c r="BH522" s="3"/>
      <c r="BI522" s="3"/>
      <c r="BJ522" s="15"/>
      <c r="BK522" s="3"/>
      <c r="BL522" s="3"/>
      <c r="BM522" s="3"/>
      <c r="BN522" s="3"/>
      <c r="BO522" s="15"/>
      <c r="BP522" s="3"/>
      <c r="BQ522" s="3"/>
      <c r="BR522" s="3"/>
      <c r="BS522" s="3"/>
      <c r="BT522" s="15"/>
      <c r="BU522" s="3"/>
      <c r="BV522" s="3"/>
      <c r="BW522" s="3"/>
      <c r="BX522" s="3"/>
      <c r="BY522" s="15"/>
      <c r="BZ522" s="3"/>
      <c r="CA522" s="3"/>
      <c r="CB522" s="3"/>
      <c r="CC522" s="24"/>
      <c r="CD522" s="15"/>
      <c r="CE522" s="24"/>
      <c r="CF522" s="24"/>
      <c r="CG522" s="24"/>
      <c r="CH522" s="24"/>
      <c r="CI522" s="15"/>
      <c r="CJ522" s="24"/>
      <c r="CK522" s="24"/>
      <c r="CL522" s="24"/>
      <c r="CM522" s="24"/>
      <c r="CN522" s="15"/>
      <c r="CO522" s="24"/>
      <c r="CP522" s="24"/>
      <c r="CQ522" s="24"/>
      <c r="CR522" s="24"/>
      <c r="CS522" s="15"/>
      <c r="CT522" s="24"/>
      <c r="CU522" s="24"/>
      <c r="CV522" s="24"/>
      <c r="CW522" s="24"/>
      <c r="CX522" s="15"/>
      <c r="CY522" s="24"/>
      <c r="CZ522" s="24"/>
      <c r="DA522" s="24"/>
      <c r="DB522" s="24"/>
      <c r="DC522" s="15"/>
      <c r="DD522" s="24"/>
      <c r="DE522" s="24"/>
      <c r="DF522" s="24"/>
      <c r="DG522" s="24"/>
      <c r="DH522" s="15"/>
      <c r="DI522" s="24"/>
      <c r="DJ522" s="24"/>
      <c r="DK522" s="24"/>
      <c r="DL522" s="24"/>
      <c r="DM522" s="15"/>
      <c r="DN522" s="24"/>
      <c r="DO522" s="24"/>
      <c r="DP522" s="24"/>
      <c r="DQ522" s="24"/>
      <c r="DR522" s="15"/>
      <c r="DS522" s="24"/>
      <c r="DT522" s="24"/>
      <c r="DU522" s="24"/>
      <c r="DV522" s="24"/>
      <c r="DW522" s="15"/>
    </row>
    <row r="523" spans="1:127">
      <c r="D523" s="46"/>
      <c r="BK523" s="15"/>
      <c r="BL523" s="15"/>
      <c r="BM523" s="15"/>
      <c r="BN523" s="15"/>
      <c r="BP523" s="15"/>
      <c r="BQ523" s="15"/>
      <c r="BR523" s="15"/>
      <c r="BS523" s="15"/>
      <c r="BU523" s="15"/>
      <c r="BV523" s="15"/>
      <c r="BW523" s="15"/>
      <c r="BX523" s="15"/>
      <c r="BZ523" s="15"/>
      <c r="CA523" s="15"/>
      <c r="CB523" s="15"/>
      <c r="CC523" s="3"/>
      <c r="CE523" s="3"/>
      <c r="CF523" s="3"/>
      <c r="CG523" s="3"/>
      <c r="CH523" s="3"/>
      <c r="CJ523" s="3"/>
      <c r="CK523" s="3"/>
      <c r="CL523" s="3"/>
      <c r="CM523" s="3"/>
      <c r="CO523" s="3"/>
      <c r="CP523" s="3"/>
      <c r="CQ523" s="3"/>
      <c r="CR523" s="3"/>
      <c r="CT523" s="3"/>
      <c r="CU523" s="3"/>
      <c r="CV523" s="3"/>
      <c r="CW523" s="3"/>
      <c r="CY523" s="3"/>
      <c r="CZ523" s="3"/>
      <c r="DA523" s="3"/>
      <c r="DB523" s="3"/>
      <c r="DD523" s="3"/>
      <c r="DE523" s="3"/>
      <c r="DF523" s="3"/>
      <c r="DG523" s="3"/>
      <c r="DI523" s="3"/>
      <c r="DJ523" s="3"/>
      <c r="DK523" s="3"/>
      <c r="DL523" s="3"/>
      <c r="DN523" s="3"/>
      <c r="DO523" s="3"/>
      <c r="DP523" s="3"/>
      <c r="DQ523" s="3"/>
      <c r="DS523" s="3"/>
      <c r="DT523" s="3"/>
      <c r="DV523" s="3"/>
    </row>
    <row r="524" spans="1:127">
      <c r="BZ524" s="3"/>
      <c r="CA524" s="3"/>
      <c r="DU524" s="2"/>
    </row>
    <row r="525" spans="1:127">
      <c r="D525" s="46"/>
      <c r="BF525" s="26"/>
      <c r="BG525" s="26"/>
      <c r="BH525" s="26"/>
      <c r="BI525" s="26"/>
      <c r="BK525" s="26"/>
      <c r="BL525" s="26"/>
      <c r="BM525" s="26"/>
      <c r="BN525" s="26"/>
      <c r="BO525" s="26"/>
      <c r="BP525" s="26"/>
      <c r="BQ525" s="26"/>
      <c r="BR525" s="26"/>
      <c r="BS525" s="26"/>
      <c r="BT525" s="26"/>
      <c r="BU525" s="26"/>
      <c r="BV525" s="26"/>
      <c r="BW525" s="26"/>
      <c r="BX525" s="26"/>
      <c r="BY525" s="26"/>
      <c r="BZ525" s="26"/>
      <c r="CA525" s="26"/>
      <c r="CB525" s="26"/>
      <c r="CC525" s="3"/>
      <c r="CD525" s="26"/>
      <c r="CE525" s="3"/>
      <c r="CF525" s="3"/>
      <c r="CG525" s="3"/>
      <c r="CH525" s="3"/>
      <c r="CI525" s="26"/>
      <c r="CJ525" s="3"/>
      <c r="CK525" s="3"/>
      <c r="CL525" s="3"/>
      <c r="CM525" s="3"/>
      <c r="CN525" s="26"/>
      <c r="CO525" s="3"/>
      <c r="CP525" s="3"/>
      <c r="CQ525" s="3"/>
      <c r="CR525" s="3"/>
      <c r="CS525" s="26"/>
      <c r="CT525" s="3"/>
      <c r="CU525" s="3"/>
      <c r="CV525" s="3"/>
      <c r="CW525" s="3"/>
      <c r="CX525" s="26"/>
      <c r="CY525" s="3"/>
      <c r="CZ525" s="3"/>
      <c r="DA525" s="3"/>
      <c r="DB525" s="3"/>
      <c r="DC525" s="26"/>
      <c r="DD525" s="3"/>
      <c r="DE525" s="3"/>
      <c r="DF525" s="3"/>
      <c r="DG525" s="3"/>
      <c r="DH525" s="26"/>
      <c r="DI525" s="3"/>
      <c r="DJ525" s="3"/>
      <c r="DK525" s="3"/>
      <c r="DL525" s="3"/>
      <c r="DM525" s="26"/>
      <c r="DN525" s="3"/>
      <c r="DO525" s="3"/>
      <c r="DP525" s="3"/>
      <c r="DQ525" s="3"/>
      <c r="DR525" s="26"/>
      <c r="DS525" s="3"/>
      <c r="DT525" s="3"/>
      <c r="DV525" s="3"/>
      <c r="DW525" s="26"/>
    </row>
    <row r="526" spans="1:127">
      <c r="D526" s="22"/>
      <c r="BK526" s="4"/>
      <c r="BL526" s="4"/>
      <c r="BM526" s="4"/>
      <c r="BN526" s="4"/>
      <c r="BP526" s="4"/>
      <c r="BQ526" s="4"/>
      <c r="BR526" s="4"/>
      <c r="BS526" s="4"/>
      <c r="BU526" s="4"/>
      <c r="BV526" s="4"/>
      <c r="BW526" s="4"/>
      <c r="BX526" s="4"/>
      <c r="BZ526" s="4"/>
      <c r="CA526" s="4"/>
      <c r="CB526" s="4"/>
      <c r="CC526" s="4"/>
      <c r="CE526" s="4"/>
      <c r="CF526" s="4"/>
      <c r="CG526" s="4"/>
      <c r="CH526" s="4"/>
      <c r="CJ526" s="4"/>
      <c r="CK526" s="4"/>
      <c r="CL526" s="4"/>
      <c r="CM526" s="4"/>
      <c r="CO526" s="4"/>
      <c r="CP526" s="4"/>
      <c r="CQ526" s="4"/>
      <c r="CR526" s="4"/>
      <c r="CT526" s="4"/>
      <c r="CU526" s="4"/>
      <c r="CV526" s="4"/>
      <c r="CW526" s="4"/>
      <c r="CY526" s="4"/>
      <c r="CZ526" s="4"/>
      <c r="DA526" s="4"/>
      <c r="DB526" s="4"/>
      <c r="DD526" s="4"/>
      <c r="DE526" s="4"/>
      <c r="DF526" s="4"/>
      <c r="DG526" s="4"/>
      <c r="DI526" s="4"/>
      <c r="DJ526" s="4"/>
      <c r="DK526" s="4"/>
      <c r="DL526" s="4"/>
      <c r="DN526" s="4"/>
      <c r="DO526" s="4"/>
      <c r="DP526" s="4"/>
      <c r="DQ526" s="4"/>
      <c r="DS526" s="4"/>
      <c r="DT526" s="4"/>
      <c r="DU526" s="4"/>
      <c r="DV526" s="4"/>
    </row>
    <row r="527" spans="1:127">
      <c r="BZ527" s="3"/>
      <c r="CA527" s="3"/>
      <c r="DU527" s="2"/>
    </row>
    <row r="528" spans="1:127">
      <c r="BF528" s="3"/>
      <c r="BG528" s="3"/>
      <c r="BH528" s="3"/>
      <c r="BI528" s="3"/>
      <c r="BK528" s="3"/>
      <c r="BL528" s="3"/>
      <c r="BM528" s="3"/>
      <c r="BN528" s="3"/>
      <c r="BP528" s="3"/>
      <c r="BT528" s="15"/>
      <c r="BY528" s="15"/>
      <c r="BZ528" s="3"/>
      <c r="CA528" s="3"/>
      <c r="CC528" s="3"/>
      <c r="CD528" s="15"/>
      <c r="CE528" s="3"/>
      <c r="CF528" s="3"/>
      <c r="CG528" s="3"/>
      <c r="CH528" s="3"/>
      <c r="CI528" s="15"/>
      <c r="CJ528" s="3"/>
      <c r="CK528" s="3"/>
      <c r="CL528" s="3"/>
      <c r="CM528" s="3"/>
      <c r="CN528" s="15"/>
      <c r="CO528" s="3"/>
      <c r="CP528" s="3"/>
      <c r="CQ528" s="3"/>
      <c r="CR528" s="3"/>
      <c r="CS528" s="15"/>
      <c r="CT528" s="3"/>
      <c r="CU528" s="3"/>
      <c r="CV528" s="3"/>
      <c r="CW528" s="3"/>
      <c r="CX528" s="15"/>
      <c r="CY528" s="3"/>
      <c r="CZ528" s="3"/>
      <c r="DA528" s="3"/>
      <c r="DB528" s="3"/>
      <c r="DC528" s="15"/>
      <c r="DD528" s="3"/>
      <c r="DE528" s="3"/>
      <c r="DF528" s="3"/>
      <c r="DG528" s="3"/>
      <c r="DH528" s="15"/>
      <c r="DI528" s="3"/>
      <c r="DJ528" s="3"/>
      <c r="DK528" s="3"/>
      <c r="DL528" s="3"/>
      <c r="DM528" s="15"/>
      <c r="DN528" s="3"/>
      <c r="DO528" s="3"/>
      <c r="DP528" s="3"/>
      <c r="DQ528" s="3"/>
      <c r="DR528" s="15"/>
      <c r="DS528" s="3"/>
      <c r="DT528" s="3"/>
      <c r="DV528" s="3"/>
      <c r="DW528" s="15"/>
    </row>
    <row r="529" spans="1:127">
      <c r="BZ529" s="3"/>
      <c r="CA529" s="3"/>
      <c r="DU529" s="2"/>
    </row>
    <row r="530" spans="1:127">
      <c r="BF530" s="3"/>
      <c r="BG530" s="3"/>
      <c r="BH530" s="3"/>
      <c r="BI530" s="3"/>
      <c r="BK530" s="3"/>
      <c r="BL530" s="3"/>
      <c r="BM530" s="3"/>
      <c r="BN530" s="3"/>
      <c r="BP530" s="3"/>
      <c r="BT530" s="15"/>
      <c r="BY530" s="15"/>
      <c r="BZ530" s="3"/>
      <c r="CA530" s="3"/>
      <c r="CC530" s="3"/>
      <c r="CD530" s="15"/>
      <c r="CE530" s="3"/>
      <c r="CF530" s="3"/>
      <c r="CG530" s="3"/>
      <c r="CH530" s="3"/>
      <c r="CI530" s="15"/>
      <c r="CJ530" s="3"/>
      <c r="CK530" s="3"/>
      <c r="CL530" s="3"/>
      <c r="CM530" s="3"/>
      <c r="CN530" s="15"/>
      <c r="CO530" s="3"/>
      <c r="CP530" s="3"/>
      <c r="CQ530" s="3"/>
      <c r="CR530" s="3"/>
      <c r="CS530" s="15"/>
      <c r="CT530" s="3"/>
      <c r="CU530" s="3"/>
      <c r="CV530" s="3"/>
      <c r="CW530" s="3"/>
      <c r="CX530" s="15"/>
      <c r="CY530" s="3"/>
      <c r="CZ530" s="3"/>
      <c r="DA530" s="3"/>
      <c r="DB530" s="3"/>
      <c r="DC530" s="15"/>
      <c r="DD530" s="3"/>
      <c r="DE530" s="3"/>
      <c r="DF530" s="3"/>
      <c r="DG530" s="3"/>
      <c r="DH530" s="15"/>
      <c r="DI530" s="3"/>
      <c r="DJ530" s="3"/>
      <c r="DK530" s="3"/>
      <c r="DL530" s="3"/>
      <c r="DM530" s="15"/>
      <c r="DN530" s="3"/>
      <c r="DO530" s="3"/>
      <c r="DP530" s="3"/>
      <c r="DQ530" s="3"/>
      <c r="DR530" s="15"/>
      <c r="DS530" s="3"/>
      <c r="DT530" s="3"/>
      <c r="DV530" s="3"/>
      <c r="DW530" s="15"/>
    </row>
    <row r="531" spans="1:127">
      <c r="BK531" s="3"/>
      <c r="BL531" s="3"/>
      <c r="BM531" s="3"/>
      <c r="BN531" s="3"/>
      <c r="BP531" s="3"/>
      <c r="BT531" s="15"/>
      <c r="BY531" s="15"/>
      <c r="BZ531" s="3"/>
      <c r="CA531" s="3"/>
      <c r="CC531" s="3"/>
      <c r="CD531" s="15"/>
      <c r="CE531" s="3"/>
      <c r="CF531" s="3"/>
      <c r="CG531" s="3"/>
      <c r="CH531" s="3"/>
      <c r="CI531" s="15"/>
      <c r="CJ531" s="3"/>
      <c r="CK531" s="3"/>
      <c r="CL531" s="3"/>
      <c r="CM531" s="3"/>
      <c r="CN531" s="15"/>
      <c r="CO531" s="3"/>
      <c r="CP531" s="3"/>
      <c r="CQ531" s="3"/>
      <c r="CR531" s="3"/>
      <c r="CS531" s="15"/>
      <c r="CT531" s="3"/>
      <c r="CU531" s="3"/>
      <c r="CV531" s="3"/>
      <c r="CW531" s="3"/>
      <c r="CX531" s="15"/>
      <c r="CY531" s="3"/>
      <c r="CZ531" s="3"/>
      <c r="DA531" s="3"/>
      <c r="DB531" s="3"/>
      <c r="DC531" s="15"/>
      <c r="DD531" s="3"/>
      <c r="DE531" s="3"/>
      <c r="DF531" s="3"/>
      <c r="DG531" s="3"/>
      <c r="DH531" s="15"/>
      <c r="DI531" s="3"/>
      <c r="DJ531" s="3"/>
      <c r="DK531" s="3"/>
      <c r="DL531" s="3"/>
      <c r="DM531" s="15"/>
      <c r="DN531" s="3"/>
      <c r="DO531" s="3"/>
      <c r="DP531" s="3"/>
      <c r="DQ531" s="3"/>
      <c r="DR531" s="15"/>
      <c r="DS531" s="3"/>
      <c r="DT531" s="3"/>
      <c r="DV531" s="3"/>
      <c r="DW531" s="15"/>
    </row>
    <row r="532" spans="1:127">
      <c r="BZ532" s="3"/>
      <c r="CA532" s="3"/>
      <c r="DU532" s="2"/>
    </row>
    <row r="533" spans="1:127">
      <c r="AZ533" s="15"/>
      <c r="BA533" s="3"/>
      <c r="BB533" s="3"/>
      <c r="BC533" s="3"/>
      <c r="BD533" s="3"/>
      <c r="BE533" s="15"/>
      <c r="BF533" s="3"/>
      <c r="BG533" s="3"/>
      <c r="BH533" s="3"/>
      <c r="BI533" s="3"/>
      <c r="BJ533" s="15"/>
      <c r="BK533" s="3"/>
      <c r="BL533" s="3"/>
      <c r="BM533" s="3"/>
      <c r="BN533" s="3"/>
      <c r="BO533" s="15"/>
      <c r="BP533" s="3"/>
      <c r="BT533" s="15"/>
      <c r="BY533" s="15"/>
      <c r="BZ533" s="3"/>
      <c r="CA533" s="3"/>
      <c r="CC533" s="3"/>
      <c r="CD533" s="15"/>
      <c r="CE533" s="3"/>
      <c r="CF533" s="3"/>
      <c r="CG533" s="3"/>
      <c r="CH533" s="3"/>
      <c r="CI533" s="15"/>
      <c r="CJ533" s="3"/>
      <c r="CK533" s="3"/>
      <c r="CL533" s="3"/>
      <c r="CM533" s="3"/>
      <c r="CN533" s="15"/>
      <c r="CO533" s="3"/>
      <c r="CP533" s="3"/>
      <c r="CQ533" s="3"/>
      <c r="CR533" s="3"/>
      <c r="CS533" s="15"/>
      <c r="CT533" s="3"/>
      <c r="CU533" s="3"/>
      <c r="CV533" s="3"/>
      <c r="CW533" s="3"/>
      <c r="CX533" s="15"/>
      <c r="CY533" s="3"/>
      <c r="CZ533" s="3"/>
      <c r="DA533" s="3"/>
      <c r="DB533" s="3"/>
      <c r="DC533" s="15"/>
      <c r="DD533" s="3"/>
      <c r="DE533" s="3"/>
      <c r="DF533" s="3"/>
      <c r="DG533" s="3"/>
      <c r="DH533" s="15"/>
      <c r="DI533" s="3"/>
      <c r="DJ533" s="3"/>
      <c r="DK533" s="3"/>
      <c r="DL533" s="3"/>
      <c r="DM533" s="15"/>
      <c r="DN533" s="3"/>
      <c r="DO533" s="3"/>
      <c r="DP533" s="3"/>
      <c r="DQ533" s="3"/>
      <c r="DR533" s="15"/>
      <c r="DS533" s="3"/>
      <c r="DT533" s="3"/>
      <c r="DV533" s="3"/>
      <c r="DW533" s="15"/>
    </row>
    <row r="534" spans="1:127">
      <c r="AZ534" s="15"/>
      <c r="BA534" s="3"/>
      <c r="BB534" s="3"/>
      <c r="BC534" s="3"/>
      <c r="BD534" s="3"/>
      <c r="BE534" s="15"/>
      <c r="BF534" s="3"/>
      <c r="BG534" s="3"/>
      <c r="BH534" s="3"/>
      <c r="BI534" s="3"/>
      <c r="BJ534" s="15"/>
      <c r="BK534" s="3"/>
      <c r="BL534" s="3"/>
      <c r="BM534" s="3"/>
      <c r="BN534" s="3"/>
      <c r="BO534" s="15"/>
      <c r="BP534" s="3"/>
      <c r="BT534" s="15"/>
      <c r="BY534" s="15"/>
      <c r="BZ534" s="3"/>
      <c r="CA534" s="3"/>
      <c r="CC534" s="3"/>
      <c r="CD534" s="15"/>
      <c r="CE534" s="3"/>
      <c r="CF534" s="3"/>
      <c r="CG534" s="3"/>
      <c r="CH534" s="3"/>
      <c r="CI534" s="15"/>
      <c r="CJ534" s="3"/>
      <c r="CK534" s="3"/>
      <c r="CL534" s="3"/>
      <c r="CM534" s="3"/>
      <c r="CN534" s="15"/>
      <c r="CO534" s="3"/>
      <c r="CP534" s="3"/>
      <c r="CQ534" s="3"/>
      <c r="CR534" s="3"/>
      <c r="CS534" s="15"/>
      <c r="CT534" s="3"/>
      <c r="CU534" s="3"/>
      <c r="CV534" s="3"/>
      <c r="CW534" s="3"/>
      <c r="CX534" s="15"/>
      <c r="CY534" s="3"/>
      <c r="CZ534" s="3"/>
      <c r="DA534" s="3"/>
      <c r="DB534" s="3"/>
      <c r="DC534" s="15"/>
      <c r="DD534" s="3"/>
      <c r="DE534" s="3"/>
      <c r="DF534" s="3"/>
      <c r="DG534" s="3"/>
      <c r="DH534" s="15"/>
      <c r="DI534" s="3"/>
      <c r="DJ534" s="3"/>
      <c r="DK534" s="3"/>
      <c r="DL534" s="3"/>
      <c r="DM534" s="15"/>
      <c r="DN534" s="3"/>
      <c r="DO534" s="3"/>
      <c r="DP534" s="3"/>
      <c r="DQ534" s="3"/>
      <c r="DR534" s="15"/>
      <c r="DS534" s="3"/>
      <c r="DT534" s="3"/>
      <c r="DV534" s="3"/>
      <c r="DW534" s="15"/>
    </row>
    <row r="535" spans="1:127">
      <c r="AZ535" s="15"/>
      <c r="BA535" s="3"/>
      <c r="BB535" s="3"/>
      <c r="BC535" s="3"/>
      <c r="BD535" s="3"/>
      <c r="BE535" s="15"/>
      <c r="BF535" s="3"/>
      <c r="BG535" s="3"/>
      <c r="BH535" s="3"/>
      <c r="BI535" s="3"/>
      <c r="BJ535" s="15"/>
      <c r="BK535" s="3"/>
      <c r="BL535" s="3"/>
      <c r="BM535" s="3"/>
      <c r="BN535" s="3"/>
      <c r="BO535" s="15"/>
      <c r="BP535" s="3"/>
      <c r="BT535" s="15"/>
      <c r="BY535" s="15"/>
      <c r="BZ535" s="3"/>
      <c r="CA535" s="3"/>
      <c r="DU535" s="2"/>
    </row>
    <row r="536" spans="1:127">
      <c r="AZ536" s="15"/>
      <c r="BA536" s="3"/>
      <c r="BB536" s="3"/>
      <c r="BC536" s="3"/>
      <c r="BD536" s="3"/>
      <c r="BE536" s="15"/>
      <c r="BF536" s="3"/>
      <c r="BG536" s="3"/>
      <c r="BH536" s="3"/>
      <c r="BI536" s="3"/>
      <c r="BJ536" s="15"/>
      <c r="BK536" s="3"/>
      <c r="BL536" s="3"/>
      <c r="BM536" s="3"/>
      <c r="BN536" s="3"/>
      <c r="BO536" s="15"/>
      <c r="BP536" s="3"/>
      <c r="BT536" s="15"/>
      <c r="BY536" s="15"/>
      <c r="BZ536" s="3"/>
      <c r="CA536" s="3"/>
      <c r="CC536" s="3"/>
      <c r="CD536" s="15"/>
      <c r="CE536" s="3"/>
      <c r="CF536" s="3"/>
      <c r="CG536" s="3"/>
      <c r="CH536" s="3"/>
      <c r="CI536" s="15"/>
      <c r="CJ536" s="3"/>
      <c r="CK536" s="3"/>
      <c r="CL536" s="3"/>
      <c r="CM536" s="3"/>
      <c r="CN536" s="15"/>
      <c r="CO536" s="3"/>
      <c r="CP536" s="3"/>
      <c r="CQ536" s="3"/>
      <c r="CR536" s="3"/>
      <c r="CS536" s="15"/>
      <c r="CT536" s="3"/>
      <c r="CU536" s="3"/>
      <c r="CV536" s="3"/>
      <c r="CW536" s="3"/>
      <c r="CX536" s="15"/>
      <c r="CY536" s="3"/>
      <c r="CZ536" s="3"/>
      <c r="DA536" s="3"/>
      <c r="DB536" s="3"/>
      <c r="DC536" s="15"/>
      <c r="DD536" s="3"/>
      <c r="DE536" s="3"/>
      <c r="DF536" s="3"/>
      <c r="DG536" s="3"/>
      <c r="DH536" s="15"/>
      <c r="DI536" s="3"/>
      <c r="DJ536" s="3"/>
      <c r="DK536" s="3"/>
      <c r="DL536" s="3"/>
      <c r="DM536" s="15"/>
      <c r="DN536" s="3"/>
      <c r="DO536" s="3"/>
      <c r="DP536" s="3"/>
      <c r="DQ536" s="3"/>
      <c r="DR536" s="15"/>
      <c r="DS536" s="3"/>
      <c r="DT536" s="3"/>
      <c r="DV536" s="3"/>
      <c r="DW536" s="15"/>
    </row>
    <row r="537" spans="1:127">
      <c r="AZ537" s="15"/>
      <c r="BA537" s="3"/>
      <c r="BB537" s="3"/>
      <c r="BC537" s="3"/>
      <c r="BD537" s="3"/>
      <c r="BE537" s="15"/>
      <c r="BF537" s="3"/>
      <c r="BG537" s="3"/>
      <c r="BH537" s="3"/>
      <c r="BI537" s="3"/>
      <c r="BJ537" s="15"/>
      <c r="BK537" s="3"/>
      <c r="BL537" s="3"/>
      <c r="BM537" s="3"/>
      <c r="BN537" s="3"/>
      <c r="BO537" s="15"/>
      <c r="BP537" s="3"/>
      <c r="BT537" s="15"/>
      <c r="BY537" s="15"/>
      <c r="BZ537" s="3"/>
      <c r="CA537" s="3"/>
      <c r="CC537" s="3"/>
      <c r="CD537" s="15"/>
      <c r="CE537" s="3"/>
      <c r="CF537" s="3"/>
      <c r="CG537" s="3"/>
      <c r="CH537" s="3"/>
      <c r="CI537" s="15"/>
      <c r="CJ537" s="3"/>
      <c r="CK537" s="3"/>
      <c r="CL537" s="3"/>
      <c r="CM537" s="3"/>
      <c r="CN537" s="15"/>
      <c r="CO537" s="3"/>
      <c r="CP537" s="3"/>
      <c r="CQ537" s="3"/>
      <c r="CR537" s="3"/>
      <c r="CS537" s="15"/>
      <c r="CT537" s="3"/>
      <c r="CU537" s="3"/>
      <c r="CV537" s="3"/>
      <c r="CW537" s="3"/>
      <c r="CX537" s="15"/>
      <c r="CY537" s="3"/>
      <c r="CZ537" s="3"/>
      <c r="DA537" s="3"/>
      <c r="DB537" s="3"/>
      <c r="DC537" s="15"/>
      <c r="DD537" s="3"/>
      <c r="DE537" s="3"/>
      <c r="DF537" s="3"/>
      <c r="DG537" s="3"/>
      <c r="DH537" s="15"/>
      <c r="DI537" s="3"/>
      <c r="DJ537" s="3"/>
      <c r="DK537" s="3"/>
      <c r="DL537" s="3"/>
      <c r="DM537" s="15"/>
      <c r="DN537" s="3"/>
      <c r="DO537" s="3"/>
      <c r="DP537" s="3"/>
      <c r="DQ537" s="3"/>
      <c r="DR537" s="15"/>
      <c r="DS537" s="3"/>
      <c r="DT537" s="3"/>
      <c r="DV537" s="3"/>
      <c r="DW537" s="15"/>
    </row>
    <row r="538" spans="1:127">
      <c r="AZ538" s="15"/>
      <c r="BA538" s="3"/>
      <c r="BB538" s="3"/>
      <c r="BC538" s="3"/>
      <c r="BD538" s="3"/>
      <c r="BE538" s="15"/>
      <c r="BF538" s="3"/>
      <c r="BG538" s="3"/>
      <c r="BH538" s="3"/>
      <c r="BI538" s="3"/>
      <c r="BJ538" s="15"/>
      <c r="BK538" s="3"/>
      <c r="BL538" s="3"/>
      <c r="BM538" s="3"/>
      <c r="BN538" s="3"/>
      <c r="BO538" s="15"/>
      <c r="BP538" s="3"/>
      <c r="BT538" s="15"/>
      <c r="BY538" s="15"/>
      <c r="BZ538" s="3"/>
      <c r="CA538" s="3"/>
      <c r="CC538" s="47"/>
      <c r="CD538" s="15"/>
      <c r="CE538" s="47"/>
      <c r="CF538" s="47"/>
      <c r="CG538" s="47"/>
      <c r="CH538" s="47"/>
      <c r="CI538" s="15"/>
      <c r="CJ538" s="47"/>
      <c r="CK538" s="47"/>
      <c r="CL538" s="47"/>
      <c r="CM538" s="47"/>
      <c r="CN538" s="15"/>
      <c r="CO538" s="47"/>
      <c r="CP538" s="47"/>
      <c r="CQ538" s="47"/>
      <c r="CR538" s="47"/>
      <c r="CS538" s="15"/>
      <c r="CT538" s="47"/>
      <c r="CU538" s="47"/>
      <c r="CV538" s="47"/>
      <c r="CW538" s="47"/>
      <c r="CX538" s="15"/>
      <c r="CY538" s="47"/>
      <c r="CZ538" s="47"/>
      <c r="DA538" s="47"/>
      <c r="DB538" s="47"/>
      <c r="DC538" s="15"/>
      <c r="DD538" s="47"/>
      <c r="DE538" s="47"/>
      <c r="DF538" s="47"/>
      <c r="DG538" s="47"/>
      <c r="DH538" s="15"/>
      <c r="DI538" s="47"/>
      <c r="DJ538" s="47"/>
      <c r="DK538" s="47"/>
      <c r="DL538" s="47"/>
      <c r="DM538" s="15"/>
      <c r="DN538" s="47"/>
      <c r="DO538" s="47"/>
      <c r="DP538" s="47"/>
      <c r="DQ538" s="47"/>
      <c r="DR538" s="15"/>
      <c r="DS538" s="47"/>
      <c r="DT538" s="47"/>
      <c r="DU538" s="47"/>
      <c r="DV538" s="47"/>
      <c r="DW538" s="15"/>
    </row>
    <row r="539" spans="1:127">
      <c r="AZ539" s="15"/>
      <c r="BA539" s="3"/>
      <c r="BB539" s="3"/>
      <c r="BC539" s="3"/>
      <c r="BD539" s="3"/>
      <c r="BE539" s="15"/>
      <c r="BF539" s="3"/>
      <c r="BG539" s="3"/>
      <c r="BH539" s="3"/>
      <c r="BI539" s="3"/>
      <c r="BJ539" s="15"/>
      <c r="BK539" s="3"/>
      <c r="BL539" s="3"/>
      <c r="BM539" s="3"/>
      <c r="BN539" s="3"/>
      <c r="BO539" s="15"/>
      <c r="BP539" s="3"/>
      <c r="BT539" s="15"/>
      <c r="BY539" s="15"/>
      <c r="BZ539" s="3"/>
      <c r="CA539" s="3"/>
      <c r="CC539" s="47"/>
      <c r="CD539" s="15"/>
      <c r="CE539" s="47"/>
      <c r="CF539" s="47"/>
      <c r="CG539" s="47"/>
      <c r="CH539" s="47"/>
      <c r="CI539" s="15"/>
      <c r="CJ539" s="47"/>
      <c r="CK539" s="47"/>
      <c r="CL539" s="47"/>
      <c r="CM539" s="47"/>
      <c r="CN539" s="15"/>
      <c r="CO539" s="47"/>
      <c r="CP539" s="47"/>
      <c r="CQ539" s="47"/>
      <c r="CR539" s="47"/>
      <c r="CS539" s="15"/>
      <c r="CT539" s="47"/>
      <c r="CU539" s="47"/>
      <c r="CV539" s="47"/>
      <c r="CW539" s="47"/>
      <c r="CX539" s="15"/>
      <c r="CY539" s="47"/>
      <c r="CZ539" s="47"/>
      <c r="DA539" s="47"/>
      <c r="DB539" s="47"/>
      <c r="DC539" s="15"/>
      <c r="DD539" s="47"/>
      <c r="DE539" s="47"/>
      <c r="DF539" s="47"/>
      <c r="DG539" s="47"/>
      <c r="DH539" s="15"/>
      <c r="DI539" s="47"/>
      <c r="DJ539" s="47"/>
      <c r="DK539" s="47"/>
      <c r="DL539" s="47"/>
      <c r="DM539" s="15"/>
      <c r="DN539" s="47"/>
      <c r="DO539" s="47"/>
      <c r="DP539" s="47"/>
      <c r="DQ539" s="47"/>
      <c r="DR539" s="15"/>
      <c r="DS539" s="47"/>
      <c r="DT539" s="47"/>
      <c r="DU539" s="47"/>
      <c r="DV539" s="47"/>
      <c r="DW539" s="15"/>
    </row>
    <row r="540" spans="1:127">
      <c r="AZ540" s="15"/>
      <c r="BA540" s="3"/>
      <c r="BB540" s="3"/>
      <c r="BC540" s="3"/>
      <c r="BD540" s="3"/>
      <c r="BE540" s="15"/>
      <c r="BF540" s="3"/>
      <c r="BG540" s="3"/>
      <c r="BH540" s="3"/>
      <c r="BI540" s="3"/>
      <c r="BJ540" s="15"/>
      <c r="BK540" s="3"/>
      <c r="BL540" s="3"/>
      <c r="BM540" s="3"/>
      <c r="BN540" s="3"/>
      <c r="BO540" s="15"/>
      <c r="BP540" s="3"/>
      <c r="BT540" s="15"/>
      <c r="BY540" s="15"/>
      <c r="BZ540" s="3"/>
      <c r="CA540" s="3"/>
    </row>
    <row r="541" spans="1:127">
      <c r="AZ541" s="15"/>
      <c r="BA541" s="3"/>
      <c r="BB541" s="3"/>
      <c r="BC541" s="3"/>
      <c r="BD541" s="3"/>
      <c r="BE541" s="15"/>
      <c r="BF541" s="3"/>
      <c r="BG541" s="3"/>
      <c r="BH541" s="3"/>
      <c r="BI541" s="3"/>
      <c r="BJ541" s="15"/>
      <c r="BK541" s="3"/>
      <c r="BL541" s="3"/>
      <c r="BM541" s="3"/>
      <c r="BN541" s="3"/>
      <c r="BO541" s="15"/>
      <c r="BP541" s="3"/>
      <c r="BT541" s="15"/>
      <c r="BY541" s="15"/>
      <c r="BZ541" s="3"/>
      <c r="CA541" s="3"/>
      <c r="CC541" s="3"/>
      <c r="CD541" s="47"/>
      <c r="CE541" s="3"/>
      <c r="CF541" s="3"/>
      <c r="CG541" s="3"/>
      <c r="CH541" s="3"/>
      <c r="CI541" s="47"/>
      <c r="CJ541" s="3"/>
      <c r="CK541" s="3"/>
      <c r="CL541" s="3"/>
      <c r="CM541" s="3"/>
      <c r="CN541" s="47"/>
      <c r="CO541" s="3"/>
      <c r="CP541" s="3"/>
      <c r="CQ541" s="3"/>
      <c r="CR541" s="3"/>
      <c r="CS541" s="47"/>
      <c r="CT541" s="3"/>
      <c r="CU541" s="3"/>
      <c r="CV541" s="3"/>
      <c r="CW541" s="3"/>
      <c r="CX541" s="47"/>
      <c r="CY541" s="3"/>
      <c r="CZ541" s="3"/>
      <c r="DA541" s="3"/>
      <c r="DB541" s="3"/>
      <c r="DC541" s="47"/>
      <c r="DD541" s="3"/>
      <c r="DE541" s="3"/>
      <c r="DF541" s="3"/>
      <c r="DG541" s="3"/>
      <c r="DH541" s="47"/>
      <c r="DI541" s="3"/>
      <c r="DJ541" s="3"/>
      <c r="DK541" s="3"/>
      <c r="DL541" s="3"/>
      <c r="DM541" s="47"/>
      <c r="DN541" s="3"/>
      <c r="DO541" s="3"/>
      <c r="DP541" s="3"/>
      <c r="DQ541" s="3"/>
      <c r="DR541" s="47"/>
      <c r="DS541" s="3"/>
      <c r="DT541" s="3"/>
      <c r="DV541" s="3"/>
      <c r="DW541" s="47"/>
    </row>
    <row r="542" spans="1:127">
      <c r="A542" s="21"/>
      <c r="AZ542" s="15"/>
      <c r="BA542" s="3"/>
      <c r="BB542" s="3"/>
      <c r="BC542" s="3"/>
      <c r="BD542" s="3"/>
      <c r="BE542" s="15"/>
      <c r="BF542" s="3"/>
      <c r="BG542" s="3"/>
      <c r="BH542" s="3"/>
      <c r="BI542" s="3"/>
      <c r="BJ542" s="15"/>
      <c r="BK542" s="3"/>
      <c r="BL542" s="3"/>
      <c r="BM542" s="3"/>
      <c r="BN542" s="3"/>
      <c r="BO542" s="15"/>
      <c r="BP542" s="3"/>
      <c r="BT542" s="15"/>
      <c r="BY542" s="15"/>
      <c r="BZ542" s="3"/>
      <c r="CA542" s="3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</row>
    <row r="543" spans="1:127">
      <c r="AZ543" s="15"/>
      <c r="BA543" s="3"/>
      <c r="BB543" s="3"/>
      <c r="BC543" s="3"/>
      <c r="BD543" s="3"/>
      <c r="BE543" s="15"/>
      <c r="BF543" s="3"/>
      <c r="BG543" s="3"/>
      <c r="BH543" s="3"/>
      <c r="BI543" s="3"/>
      <c r="BJ543" s="15"/>
      <c r="BK543" s="3"/>
      <c r="BL543" s="3"/>
      <c r="BM543" s="3"/>
      <c r="BN543" s="3"/>
      <c r="BO543" s="15"/>
      <c r="BP543" s="3"/>
      <c r="BS543" s="4"/>
      <c r="BT543" s="15"/>
      <c r="BU543" s="4"/>
      <c r="BV543" s="4"/>
      <c r="BW543" s="4"/>
      <c r="BX543" s="4"/>
      <c r="BY543" s="15"/>
      <c r="BZ543" s="4"/>
      <c r="CA543" s="4"/>
      <c r="CB543" s="4"/>
      <c r="CC543" s="4"/>
      <c r="CD543" s="47"/>
      <c r="CE543" s="4"/>
      <c r="CF543" s="4"/>
      <c r="CG543" s="4"/>
      <c r="CH543" s="4"/>
      <c r="CI543" s="47"/>
      <c r="CJ543" s="4"/>
      <c r="CK543" s="4"/>
      <c r="CL543" s="4"/>
      <c r="CM543" s="4"/>
      <c r="CN543" s="47"/>
      <c r="CO543" s="4"/>
      <c r="CP543" s="4"/>
      <c r="CQ543" s="4"/>
      <c r="CR543" s="4"/>
      <c r="CS543" s="47"/>
      <c r="CT543" s="4"/>
      <c r="CU543" s="4"/>
      <c r="CV543" s="4"/>
      <c r="CW543" s="4"/>
      <c r="CX543" s="47"/>
      <c r="CY543" s="4"/>
      <c r="CZ543" s="4"/>
      <c r="DA543" s="4"/>
      <c r="DB543" s="4"/>
      <c r="DC543" s="47"/>
      <c r="DD543" s="4"/>
      <c r="DE543" s="4"/>
      <c r="DF543" s="4"/>
      <c r="DG543" s="4"/>
      <c r="DH543" s="47"/>
      <c r="DI543" s="4"/>
      <c r="DJ543" s="4"/>
      <c r="DK543" s="4"/>
      <c r="DL543" s="4"/>
      <c r="DM543" s="47"/>
      <c r="DN543" s="4"/>
      <c r="DO543" s="4"/>
      <c r="DP543" s="4"/>
      <c r="DQ543" s="4"/>
      <c r="DR543" s="47"/>
      <c r="DS543" s="4"/>
      <c r="DT543" s="4"/>
      <c r="DU543" s="4"/>
      <c r="DV543" s="4"/>
      <c r="DW543" s="47"/>
    </row>
    <row r="544" spans="1:127">
      <c r="AZ544" s="15"/>
      <c r="BA544" s="3"/>
      <c r="BB544" s="3"/>
      <c r="BC544" s="3"/>
      <c r="BD544" s="3"/>
      <c r="BE544" s="15"/>
      <c r="BF544" s="3"/>
      <c r="BG544" s="3"/>
      <c r="BH544" s="3"/>
      <c r="BI544" s="3"/>
      <c r="BJ544" s="15"/>
      <c r="BK544" s="3"/>
      <c r="BL544" s="3"/>
      <c r="BM544" s="3"/>
      <c r="BN544" s="3"/>
      <c r="BO544" s="15"/>
      <c r="BP544" s="3"/>
      <c r="BT544" s="15"/>
      <c r="BY544" s="15"/>
      <c r="BZ544" s="3"/>
      <c r="CA544" s="3"/>
    </row>
    <row r="545" spans="1:127">
      <c r="AZ545" s="15"/>
      <c r="BA545" s="3"/>
      <c r="BB545" s="3"/>
      <c r="BC545" s="3"/>
      <c r="BD545" s="3"/>
      <c r="BE545" s="15"/>
      <c r="BF545" s="3"/>
      <c r="BG545" s="3"/>
      <c r="BH545" s="3"/>
      <c r="BI545" s="3"/>
      <c r="BJ545" s="15"/>
      <c r="BK545" s="3"/>
      <c r="BL545" s="3"/>
      <c r="BM545" s="3"/>
      <c r="BN545" s="3"/>
      <c r="BO545" s="15"/>
      <c r="BP545" s="3"/>
      <c r="BT545" s="15"/>
      <c r="BY545" s="15"/>
      <c r="BZ545" s="3"/>
      <c r="CA545" s="3"/>
    </row>
    <row r="546" spans="1:127">
      <c r="AZ546" s="15"/>
      <c r="BA546" s="3"/>
      <c r="BB546" s="3"/>
      <c r="BC546" s="3"/>
      <c r="BD546" s="3"/>
      <c r="BE546" s="15"/>
      <c r="BF546" s="3"/>
      <c r="BG546" s="3"/>
      <c r="BH546" s="3"/>
      <c r="BI546" s="3"/>
      <c r="BJ546" s="15"/>
      <c r="BK546" s="3"/>
      <c r="BL546" s="3"/>
      <c r="BM546" s="3"/>
      <c r="BN546" s="3"/>
      <c r="BO546" s="15"/>
      <c r="BP546" s="3"/>
      <c r="BT546" s="15"/>
      <c r="BY546" s="15"/>
      <c r="BZ546" s="3"/>
      <c r="CA546" s="3"/>
      <c r="CC546" s="3"/>
      <c r="CD546" s="15"/>
      <c r="CE546" s="3"/>
      <c r="CF546" s="3"/>
      <c r="CG546" s="3"/>
      <c r="CH546" s="3"/>
      <c r="CI546" s="15"/>
      <c r="CJ546" s="3"/>
      <c r="CK546" s="3"/>
      <c r="CL546" s="3"/>
      <c r="CM546" s="3"/>
      <c r="CN546" s="15"/>
      <c r="CO546" s="3"/>
      <c r="CP546" s="3"/>
      <c r="CQ546" s="3"/>
      <c r="CR546" s="3"/>
      <c r="CS546" s="15"/>
      <c r="CT546" s="3"/>
      <c r="CU546" s="3"/>
      <c r="CV546" s="3"/>
      <c r="CW546" s="3"/>
      <c r="CX546" s="15"/>
      <c r="CY546" s="3"/>
      <c r="CZ546" s="3"/>
      <c r="DA546" s="3"/>
      <c r="DB546" s="3"/>
      <c r="DC546" s="15"/>
      <c r="DD546" s="3"/>
      <c r="DE546" s="3"/>
      <c r="DF546" s="3"/>
      <c r="DG546" s="3"/>
      <c r="DH546" s="15"/>
      <c r="DI546" s="3"/>
      <c r="DJ546" s="3"/>
      <c r="DK546" s="3"/>
      <c r="DL546" s="3"/>
      <c r="DM546" s="15"/>
      <c r="DN546" s="3"/>
      <c r="DO546" s="3"/>
      <c r="DP546" s="3"/>
      <c r="DQ546" s="3"/>
      <c r="DR546" s="15"/>
      <c r="DS546" s="3"/>
      <c r="DT546" s="3"/>
      <c r="DV546" s="3"/>
      <c r="DW546" s="15"/>
    </row>
    <row r="547" spans="1:127">
      <c r="AZ547" s="15"/>
      <c r="BA547" s="3"/>
      <c r="BB547" s="3"/>
      <c r="BC547" s="3"/>
      <c r="BD547" s="3"/>
      <c r="BE547" s="15"/>
      <c r="BF547" s="3"/>
      <c r="BG547" s="3"/>
      <c r="BH547" s="3"/>
      <c r="BI547" s="3"/>
      <c r="BJ547" s="15"/>
      <c r="BK547" s="3"/>
      <c r="BL547" s="3"/>
      <c r="BM547" s="3"/>
      <c r="BN547" s="3"/>
      <c r="BO547" s="15"/>
      <c r="BP547" s="3"/>
      <c r="BT547" s="15"/>
      <c r="BY547" s="15"/>
      <c r="BZ547" s="3"/>
      <c r="CA547" s="3"/>
      <c r="CC547" s="3"/>
      <c r="CD547" s="15"/>
      <c r="CE547" s="3"/>
      <c r="CF547" s="3"/>
      <c r="CG547" s="3"/>
      <c r="CH547" s="3"/>
      <c r="CI547" s="15"/>
      <c r="CJ547" s="3"/>
      <c r="CK547" s="3"/>
      <c r="CL547" s="3"/>
      <c r="CM547" s="3"/>
      <c r="CN547" s="15"/>
      <c r="CO547" s="3"/>
      <c r="CP547" s="3"/>
      <c r="CQ547" s="3"/>
      <c r="CR547" s="3"/>
      <c r="CS547" s="15"/>
      <c r="CT547" s="3"/>
      <c r="CU547" s="3"/>
      <c r="CV547" s="3"/>
      <c r="CW547" s="3"/>
      <c r="CX547" s="15"/>
      <c r="CY547" s="3"/>
      <c r="CZ547" s="3"/>
      <c r="DA547" s="3"/>
      <c r="DB547" s="3"/>
      <c r="DC547" s="15"/>
      <c r="DD547" s="3"/>
      <c r="DE547" s="3"/>
      <c r="DF547" s="3"/>
      <c r="DG547" s="3"/>
      <c r="DH547" s="15"/>
      <c r="DI547" s="3"/>
      <c r="DJ547" s="3"/>
      <c r="DK547" s="3"/>
      <c r="DL547" s="3"/>
      <c r="DM547" s="15"/>
      <c r="DN547" s="3"/>
      <c r="DO547" s="3"/>
      <c r="DP547" s="3"/>
      <c r="DQ547" s="3"/>
      <c r="DR547" s="15"/>
      <c r="DS547" s="3"/>
      <c r="DT547" s="3"/>
      <c r="DV547" s="3"/>
      <c r="DW547" s="15"/>
    </row>
    <row r="548" spans="1:127" s="4" customFormat="1">
      <c r="A548" s="23"/>
      <c r="B548" s="23"/>
      <c r="C548" s="23"/>
      <c r="D548" s="23"/>
      <c r="E548" s="23"/>
      <c r="I548" s="27"/>
    </row>
    <row r="549" spans="1:127">
      <c r="CE549" s="24"/>
      <c r="CJ549" s="24"/>
      <c r="CL549" s="3"/>
    </row>
    <row r="552" spans="1:127">
      <c r="CA552" s="24"/>
      <c r="CB552" s="24"/>
    </row>
    <row r="553" spans="1:127">
      <c r="AP553" s="15"/>
      <c r="AQ553" s="3"/>
      <c r="AR553" s="3"/>
      <c r="AS553" s="3"/>
      <c r="AT553" s="3"/>
      <c r="AU553" s="15"/>
      <c r="AV553" s="3"/>
      <c r="AW553" s="3"/>
      <c r="AX553" s="3"/>
      <c r="AY553" s="3"/>
      <c r="AZ553" s="15"/>
      <c r="BA553" s="3"/>
      <c r="BB553" s="3"/>
      <c r="BC553" s="3"/>
      <c r="BD553" s="3"/>
      <c r="BE553" s="15"/>
      <c r="BF553" s="3"/>
      <c r="BG553" s="3"/>
      <c r="BH553" s="3"/>
      <c r="BI553" s="3"/>
      <c r="BJ553" s="15"/>
      <c r="BK553" s="3"/>
      <c r="BL553" s="3"/>
      <c r="BM553" s="3"/>
      <c r="BN553" s="3"/>
      <c r="BO553" s="15"/>
      <c r="BP553" s="3"/>
      <c r="BT553" s="15"/>
      <c r="BY553" s="15"/>
      <c r="BZ553" s="3"/>
      <c r="CA553" s="3"/>
      <c r="CC553" s="3"/>
      <c r="CD553" s="15"/>
      <c r="CE553" s="3"/>
      <c r="CF553" s="3"/>
      <c r="CG553" s="3"/>
      <c r="CH553" s="3"/>
      <c r="CI553" s="15"/>
      <c r="CJ553" s="3"/>
      <c r="CK553" s="3"/>
      <c r="CL553" s="3"/>
      <c r="CM553" s="3"/>
      <c r="CN553" s="15"/>
      <c r="CO553" s="3"/>
      <c r="CP553" s="3"/>
      <c r="CQ553" s="3"/>
      <c r="CR553" s="3"/>
      <c r="CS553" s="15"/>
      <c r="CT553" s="3"/>
      <c r="CU553" s="3"/>
      <c r="CV553" s="3"/>
      <c r="CW553" s="3"/>
      <c r="CX553" s="15"/>
      <c r="CY553" s="3"/>
      <c r="CZ553" s="3"/>
      <c r="DA553" s="3"/>
      <c r="DB553" s="3"/>
      <c r="DC553" s="15"/>
      <c r="DD553" s="3"/>
      <c r="DE553" s="3"/>
      <c r="DF553" s="3"/>
      <c r="DG553" s="3"/>
      <c r="DH553" s="15"/>
      <c r="DI553" s="3"/>
      <c r="DJ553" s="3"/>
      <c r="DK553" s="3"/>
      <c r="DL553" s="3"/>
      <c r="DM553" s="15"/>
      <c r="DN553" s="3"/>
      <c r="DO553" s="3"/>
      <c r="DP553" s="3"/>
      <c r="DQ553" s="3"/>
      <c r="DR553" s="15"/>
      <c r="DS553" s="3"/>
      <c r="DT553" s="3"/>
      <c r="DV553" s="3"/>
      <c r="DW553" s="15"/>
    </row>
    <row r="554" spans="1:127">
      <c r="BZ554" s="3"/>
      <c r="CA554" s="3"/>
      <c r="DU554" s="2"/>
    </row>
    <row r="555" spans="1:127">
      <c r="AF555" s="15"/>
      <c r="AG555" s="3"/>
      <c r="AH555" s="3"/>
      <c r="AI555" s="3"/>
      <c r="AJ555" s="3"/>
      <c r="AK555" s="15"/>
      <c r="AL555" s="3"/>
      <c r="AM555" s="3"/>
      <c r="AN555" s="3"/>
      <c r="AO555" s="3"/>
      <c r="AP555" s="15"/>
      <c r="AQ555" s="3"/>
      <c r="AR555" s="3"/>
      <c r="AS555" s="3"/>
      <c r="AT555" s="3"/>
      <c r="AU555" s="15"/>
      <c r="AV555" s="3"/>
      <c r="AW555" s="3"/>
      <c r="AX555" s="3"/>
      <c r="AY555" s="3"/>
      <c r="AZ555" s="15"/>
      <c r="BA555" s="3"/>
      <c r="BB555" s="3"/>
      <c r="BC555" s="3"/>
      <c r="BD555" s="3"/>
      <c r="BE555" s="15"/>
      <c r="BF555" s="3"/>
      <c r="BG555" s="3"/>
      <c r="BH555" s="3"/>
      <c r="BI555" s="3"/>
      <c r="BJ555" s="15"/>
      <c r="BK555" s="3"/>
      <c r="BL555" s="3"/>
      <c r="BM555" s="3"/>
      <c r="BN555" s="3"/>
      <c r="BO555" s="15"/>
      <c r="BP555" s="3"/>
      <c r="BT555" s="15"/>
      <c r="BY555" s="15"/>
      <c r="BZ555" s="3"/>
      <c r="CA555" s="3"/>
      <c r="CC555" s="24"/>
      <c r="CD555" s="15"/>
      <c r="CE555" s="24"/>
      <c r="CF555" s="24"/>
      <c r="CG555" s="24"/>
      <c r="CH555" s="24"/>
      <c r="CI555" s="15"/>
      <c r="CJ555" s="24"/>
      <c r="CK555" s="24"/>
      <c r="CL555" s="24"/>
      <c r="CM555" s="24"/>
      <c r="CN555" s="15"/>
      <c r="CO555" s="24"/>
      <c r="CP555" s="24"/>
      <c r="CQ555" s="24"/>
      <c r="CR555" s="24"/>
      <c r="CS555" s="15"/>
      <c r="CT555" s="24"/>
      <c r="CU555" s="24"/>
      <c r="CV555" s="24"/>
      <c r="CW555" s="24"/>
      <c r="CX555" s="15"/>
      <c r="CY555" s="24"/>
      <c r="CZ555" s="24"/>
      <c r="DA555" s="24"/>
      <c r="DB555" s="24"/>
      <c r="DC555" s="15"/>
      <c r="DD555" s="24"/>
      <c r="DE555" s="24"/>
      <c r="DF555" s="24"/>
      <c r="DG555" s="24"/>
      <c r="DH555" s="15"/>
      <c r="DI555" s="24"/>
      <c r="DJ555" s="24"/>
      <c r="DK555" s="24"/>
      <c r="DL555" s="24"/>
      <c r="DM555" s="15"/>
      <c r="DN555" s="24"/>
      <c r="DO555" s="24"/>
      <c r="DP555" s="24"/>
      <c r="DQ555" s="24"/>
      <c r="DR555" s="15"/>
      <c r="DS555" s="24"/>
      <c r="DT555" s="24"/>
      <c r="DU555" s="24"/>
      <c r="DV555" s="24"/>
      <c r="DW555" s="15"/>
    </row>
    <row r="556" spans="1:127" s="47" customFormat="1">
      <c r="A556" s="7"/>
      <c r="B556" s="7"/>
      <c r="C556" s="7"/>
      <c r="D556" s="46"/>
      <c r="E556" s="46"/>
      <c r="AR556" s="48"/>
      <c r="AS556" s="48"/>
      <c r="AT556" s="48"/>
      <c r="AU556" s="2"/>
      <c r="AV556" s="48"/>
      <c r="AW556" s="48"/>
      <c r="AX556" s="48"/>
      <c r="AY556" s="48"/>
      <c r="AZ556" s="2"/>
      <c r="BA556" s="15"/>
      <c r="BB556" s="15"/>
      <c r="BC556" s="15"/>
      <c r="BD556" s="15"/>
      <c r="BE556" s="2"/>
      <c r="BF556" s="15"/>
      <c r="BG556" s="15"/>
      <c r="BH556" s="15"/>
      <c r="BI556" s="15"/>
      <c r="BJ556" s="15"/>
      <c r="BK556" s="15"/>
      <c r="BL556" s="15"/>
      <c r="BM556" s="15"/>
      <c r="BN556" s="15"/>
      <c r="BO556" s="15"/>
      <c r="BP556" s="15"/>
      <c r="BQ556" s="15"/>
      <c r="BR556" s="15"/>
      <c r="BS556" s="15"/>
      <c r="BT556" s="15"/>
      <c r="BU556" s="15"/>
      <c r="BV556" s="15"/>
      <c r="BW556" s="15"/>
      <c r="BX556" s="15"/>
      <c r="BY556" s="15"/>
      <c r="BZ556" s="15"/>
      <c r="CA556" s="15"/>
      <c r="CB556" s="15"/>
      <c r="CC556" s="8"/>
      <c r="CD556" s="15"/>
      <c r="CH556" s="8"/>
      <c r="CI556" s="15"/>
      <c r="CM556" s="8"/>
      <c r="CN556" s="15"/>
      <c r="CR556" s="8"/>
      <c r="CS556" s="15"/>
      <c r="CW556" s="8"/>
      <c r="CX556" s="15"/>
      <c r="DB556" s="8"/>
      <c r="DC556" s="15"/>
      <c r="DG556" s="8"/>
      <c r="DH556" s="15"/>
      <c r="DL556" s="8"/>
      <c r="DM556" s="15"/>
      <c r="DQ556" s="8"/>
      <c r="DR556" s="15"/>
      <c r="DV556" s="8"/>
      <c r="DW556" s="15"/>
    </row>
    <row r="557" spans="1:127" s="47" customFormat="1">
      <c r="A557" s="46"/>
      <c r="B557" s="46"/>
      <c r="C557" s="18"/>
      <c r="D557" s="46"/>
      <c r="E557" s="46"/>
      <c r="AR557" s="48"/>
      <c r="AS557" s="48"/>
      <c r="AT557" s="48"/>
      <c r="AU557" s="2"/>
      <c r="AV557" s="48"/>
      <c r="AW557" s="48"/>
      <c r="AX557" s="48"/>
      <c r="AY557" s="48"/>
      <c r="AZ557" s="2"/>
      <c r="BA557" s="48"/>
      <c r="BB557" s="48"/>
      <c r="BC557" s="48"/>
      <c r="BD557" s="48"/>
      <c r="BE557" s="2"/>
      <c r="BF557" s="48"/>
      <c r="BG557" s="48"/>
      <c r="BH557" s="48"/>
      <c r="BI557" s="48"/>
      <c r="BJ557" s="2"/>
      <c r="BK557" s="48"/>
      <c r="BL557" s="48"/>
      <c r="BM557" s="48"/>
      <c r="BN557" s="48"/>
      <c r="BO557" s="2"/>
      <c r="BP557" s="48"/>
      <c r="BQ557" s="48"/>
      <c r="BR557" s="48"/>
      <c r="BS557" s="48"/>
      <c r="BT557" s="2"/>
      <c r="BU557" s="3"/>
      <c r="BV557" s="3"/>
      <c r="BW557" s="3"/>
      <c r="BX557" s="3"/>
      <c r="BY557" s="2"/>
      <c r="BZ557" s="3"/>
      <c r="CA557" s="3"/>
      <c r="CB557" s="3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48"/>
      <c r="CU557" s="48"/>
      <c r="CV557" s="48"/>
      <c r="CW557" s="48"/>
      <c r="CY557" s="48"/>
      <c r="CZ557" s="48"/>
      <c r="DA557" s="48"/>
      <c r="DB557" s="48"/>
      <c r="DD557" s="48"/>
      <c r="DE557" s="48"/>
      <c r="DF557" s="48"/>
      <c r="DG557" s="48"/>
    </row>
    <row r="558" spans="1:127" s="47" customFormat="1">
      <c r="A558" s="7"/>
      <c r="B558" s="7"/>
      <c r="C558" s="7"/>
      <c r="D558" s="46"/>
      <c r="E558" s="46"/>
      <c r="AE558" s="28"/>
      <c r="AF558" s="2"/>
      <c r="AG558" s="28"/>
      <c r="AH558" s="28"/>
      <c r="AI558" s="28"/>
      <c r="AJ558" s="28"/>
      <c r="AK558" s="26"/>
      <c r="AL558" s="28"/>
      <c r="AM558" s="28"/>
      <c r="AN558" s="28"/>
      <c r="AO558" s="28"/>
      <c r="AP558" s="26"/>
      <c r="AQ558" s="28"/>
      <c r="AR558" s="28"/>
      <c r="AS558" s="28"/>
      <c r="AT558" s="28"/>
      <c r="AU558" s="26"/>
      <c r="AV558" s="28"/>
      <c r="AW558" s="28"/>
      <c r="AX558" s="28"/>
      <c r="AY558" s="28"/>
      <c r="AZ558" s="26"/>
      <c r="BA558" s="28"/>
      <c r="BB558" s="28"/>
      <c r="BC558" s="28"/>
      <c r="BD558" s="28"/>
      <c r="BE558" s="26"/>
      <c r="BF558" s="28"/>
      <c r="BG558" s="28"/>
      <c r="BH558" s="28"/>
      <c r="BI558" s="28"/>
      <c r="BJ558" s="26"/>
      <c r="BK558" s="28"/>
      <c r="BL558" s="28"/>
      <c r="BM558" s="28"/>
      <c r="BN558" s="28"/>
      <c r="BO558" s="26"/>
      <c r="BP558" s="28"/>
      <c r="BQ558" s="28"/>
      <c r="BR558" s="28"/>
      <c r="BS558" s="28"/>
      <c r="BT558" s="26"/>
      <c r="BU558" s="28"/>
      <c r="BV558" s="28"/>
      <c r="BW558" s="28"/>
      <c r="BX558" s="28"/>
      <c r="BY558" s="26"/>
      <c r="BZ558" s="28"/>
      <c r="CA558" s="28"/>
      <c r="CB558" s="28"/>
      <c r="CC558" s="3"/>
      <c r="CD558" s="26"/>
      <c r="CE558" s="3"/>
      <c r="CF558" s="3"/>
      <c r="CG558" s="3"/>
      <c r="CH558" s="3"/>
      <c r="CI558" s="26"/>
      <c r="CJ558" s="3"/>
      <c r="CK558" s="3"/>
      <c r="CL558" s="3"/>
      <c r="CM558" s="3"/>
      <c r="CN558" s="26"/>
      <c r="CO558" s="3"/>
      <c r="CP558" s="3"/>
      <c r="CQ558" s="3"/>
      <c r="CR558" s="3"/>
      <c r="CS558" s="26"/>
      <c r="CT558" s="3"/>
      <c r="CU558" s="3"/>
      <c r="CV558" s="3"/>
      <c r="CW558" s="3"/>
      <c r="CX558" s="26"/>
      <c r="CY558" s="3"/>
      <c r="CZ558" s="3"/>
      <c r="DA558" s="3"/>
      <c r="DB558" s="3"/>
      <c r="DC558" s="26"/>
      <c r="DD558" s="3"/>
      <c r="DE558" s="3"/>
      <c r="DF558" s="3"/>
      <c r="DG558" s="3"/>
      <c r="DH558" s="26"/>
      <c r="DI558" s="3"/>
      <c r="DJ558" s="3"/>
      <c r="DK558" s="3"/>
      <c r="DL558" s="3"/>
      <c r="DM558" s="26"/>
      <c r="DN558" s="3"/>
      <c r="DO558" s="3"/>
      <c r="DP558" s="3"/>
      <c r="DQ558" s="3"/>
      <c r="DR558" s="26"/>
      <c r="DS558" s="3"/>
      <c r="DT558" s="3"/>
      <c r="DU558" s="3"/>
      <c r="DV558" s="3"/>
      <c r="DW558" s="26"/>
    </row>
    <row r="559" spans="1:127" s="29" customFormat="1">
      <c r="A559" s="7"/>
      <c r="B559" s="7"/>
      <c r="C559" s="7"/>
      <c r="D559" s="22"/>
      <c r="E559" s="22"/>
      <c r="AF559" s="2"/>
      <c r="AK559" s="2"/>
      <c r="AP559" s="2"/>
      <c r="AU559" s="2"/>
      <c r="AZ559" s="2"/>
      <c r="BE559" s="2"/>
      <c r="BJ559" s="2"/>
      <c r="BK559" s="4"/>
      <c r="BL559" s="4"/>
      <c r="BM559" s="4"/>
      <c r="BN559" s="4"/>
      <c r="BO559" s="2"/>
      <c r="BP559" s="4"/>
      <c r="BQ559" s="4"/>
      <c r="BR559" s="4"/>
      <c r="BS559" s="4"/>
      <c r="BT559" s="2"/>
      <c r="BU559" s="4"/>
      <c r="BV559" s="4"/>
      <c r="BW559" s="4"/>
      <c r="BX559" s="4"/>
      <c r="BY559" s="2"/>
      <c r="BZ559" s="4"/>
      <c r="CA559" s="4"/>
      <c r="CB559" s="4"/>
      <c r="CC559" s="4"/>
      <c r="CD559" s="2"/>
      <c r="CE559" s="4"/>
      <c r="CF559" s="4"/>
      <c r="CG559" s="4"/>
      <c r="CH559" s="4"/>
      <c r="CI559" s="2"/>
      <c r="CJ559" s="4"/>
      <c r="CK559" s="4"/>
      <c r="CL559" s="4"/>
      <c r="CM559" s="4"/>
      <c r="CN559" s="2"/>
      <c r="CO559" s="4"/>
      <c r="CP559" s="4"/>
      <c r="CQ559" s="4"/>
      <c r="CR559" s="4"/>
      <c r="CS559" s="2"/>
      <c r="CT559" s="4"/>
      <c r="CU559" s="4"/>
      <c r="CV559" s="4"/>
      <c r="CW559" s="4"/>
      <c r="CX559" s="2"/>
      <c r="CY559" s="4"/>
      <c r="CZ559" s="4"/>
      <c r="DA559" s="4"/>
      <c r="DB559" s="4"/>
      <c r="DC559" s="2"/>
      <c r="DD559" s="4"/>
      <c r="DE559" s="4"/>
      <c r="DF559" s="4"/>
      <c r="DG559" s="4"/>
      <c r="DH559" s="2"/>
      <c r="DI559" s="4"/>
      <c r="DJ559" s="4"/>
      <c r="DK559" s="4"/>
      <c r="DL559" s="4"/>
      <c r="DM559" s="2"/>
      <c r="DN559" s="4"/>
      <c r="DO559" s="4"/>
      <c r="DP559" s="4"/>
      <c r="DQ559" s="4"/>
      <c r="DR559" s="2"/>
      <c r="DS559" s="4"/>
      <c r="DT559" s="4"/>
      <c r="DU559" s="4"/>
      <c r="DV559" s="4"/>
      <c r="DW559" s="2"/>
    </row>
    <row r="560" spans="1:127">
      <c r="BZ560" s="3"/>
      <c r="CA560" s="3"/>
    </row>
    <row r="561" spans="1:127">
      <c r="BA561" s="3"/>
      <c r="BB561" s="3"/>
      <c r="BC561" s="3"/>
      <c r="BD561" s="3"/>
      <c r="BE561" s="15"/>
      <c r="BF561" s="3"/>
      <c r="BG561" s="3"/>
      <c r="BH561" s="3"/>
      <c r="BI561" s="3"/>
      <c r="BJ561" s="15"/>
      <c r="BK561" s="3"/>
      <c r="BL561" s="3"/>
      <c r="BM561" s="3"/>
      <c r="BN561" s="3"/>
      <c r="BO561" s="15"/>
      <c r="BP561" s="3"/>
      <c r="BT561" s="15"/>
      <c r="BY561" s="15"/>
      <c r="BZ561" s="3"/>
      <c r="CA561" s="3"/>
      <c r="CC561" s="3"/>
      <c r="CD561" s="15"/>
      <c r="CE561" s="3"/>
      <c r="CF561" s="3"/>
      <c r="CG561" s="3"/>
      <c r="CH561" s="3"/>
      <c r="CI561" s="15"/>
      <c r="CJ561" s="3"/>
      <c r="CK561" s="3"/>
      <c r="CL561" s="3"/>
      <c r="CM561" s="3"/>
      <c r="CN561" s="15"/>
      <c r="CO561" s="3"/>
      <c r="CP561" s="3"/>
      <c r="CQ561" s="3"/>
      <c r="CR561" s="3"/>
      <c r="CS561" s="15"/>
      <c r="CT561" s="3"/>
      <c r="CU561" s="3"/>
      <c r="CV561" s="3"/>
      <c r="CW561" s="3"/>
      <c r="CX561" s="15"/>
      <c r="CY561" s="3"/>
      <c r="CZ561" s="3"/>
      <c r="DA561" s="3"/>
      <c r="DB561" s="3"/>
      <c r="DC561" s="15"/>
      <c r="DD561" s="3"/>
      <c r="DE561" s="3"/>
      <c r="DF561" s="3"/>
      <c r="DG561" s="3"/>
      <c r="DH561" s="15"/>
      <c r="DI561" s="3"/>
      <c r="DJ561" s="3"/>
      <c r="DK561" s="3"/>
      <c r="DL561" s="3"/>
      <c r="DM561" s="15"/>
      <c r="DN561" s="3"/>
      <c r="DO561" s="3"/>
      <c r="DP561" s="3"/>
      <c r="DQ561" s="3"/>
      <c r="DR561" s="15"/>
      <c r="DS561" s="3"/>
      <c r="DT561" s="3"/>
      <c r="DV561" s="3"/>
      <c r="DW561" s="15"/>
    </row>
    <row r="562" spans="1:127"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Y562" s="8"/>
      <c r="BZ562" s="3"/>
      <c r="CA562" s="3"/>
      <c r="CC562" s="3"/>
      <c r="CD562" s="15"/>
      <c r="CE562" s="3"/>
      <c r="CF562" s="3"/>
      <c r="CG562" s="3"/>
      <c r="CH562" s="3"/>
      <c r="CI562" s="15"/>
      <c r="CJ562" s="3"/>
      <c r="CK562" s="3"/>
      <c r="CL562" s="3"/>
      <c r="CM562" s="3"/>
      <c r="CN562" s="15"/>
      <c r="CO562" s="3"/>
      <c r="CP562" s="3"/>
      <c r="CQ562" s="3"/>
      <c r="CR562" s="3"/>
      <c r="CS562" s="15"/>
      <c r="CT562" s="3"/>
      <c r="CU562" s="3"/>
      <c r="CV562" s="3"/>
      <c r="CW562" s="3"/>
      <c r="CX562" s="15"/>
      <c r="CY562" s="3"/>
      <c r="CZ562" s="3"/>
      <c r="DA562" s="3"/>
      <c r="DB562" s="3"/>
      <c r="DC562" s="15"/>
      <c r="DD562" s="3"/>
      <c r="DE562" s="3"/>
      <c r="DF562" s="3"/>
      <c r="DG562" s="3"/>
      <c r="DH562" s="15"/>
      <c r="DI562" s="3"/>
      <c r="DJ562" s="3"/>
      <c r="DK562" s="3"/>
      <c r="DL562" s="3"/>
      <c r="DM562" s="15"/>
      <c r="DN562" s="3"/>
      <c r="DO562" s="3"/>
      <c r="DP562" s="3"/>
      <c r="DQ562" s="3"/>
      <c r="DR562" s="15"/>
      <c r="DS562" s="3"/>
      <c r="DT562" s="3"/>
      <c r="DV562" s="3"/>
      <c r="DW562" s="15"/>
    </row>
    <row r="563" spans="1:127">
      <c r="BZ563" s="3"/>
      <c r="CA563" s="3"/>
    </row>
    <row r="564" spans="1:127">
      <c r="BA564" s="3"/>
      <c r="BB564" s="3"/>
      <c r="BC564" s="3"/>
      <c r="BD564" s="3"/>
      <c r="BE564" s="15"/>
      <c r="BF564" s="3"/>
      <c r="BG564" s="3"/>
      <c r="BH564" s="3"/>
      <c r="BI564" s="3"/>
      <c r="BJ564" s="15"/>
      <c r="BK564" s="3"/>
      <c r="BL564" s="3"/>
      <c r="BM564" s="3"/>
      <c r="BN564" s="3"/>
      <c r="BO564" s="15"/>
      <c r="BP564" s="3"/>
      <c r="BT564" s="15"/>
      <c r="BY564" s="15"/>
      <c r="BZ564" s="3"/>
      <c r="CA564" s="3"/>
      <c r="CC564" s="3"/>
      <c r="CD564" s="15"/>
      <c r="CE564" s="3"/>
      <c r="CF564" s="3"/>
      <c r="CG564" s="3"/>
      <c r="CH564" s="3"/>
      <c r="CI564" s="15"/>
      <c r="CJ564" s="3"/>
      <c r="CK564" s="3"/>
      <c r="CL564" s="3"/>
      <c r="CM564" s="3"/>
      <c r="CN564" s="15"/>
      <c r="CO564" s="3"/>
      <c r="CP564" s="3"/>
      <c r="CQ564" s="3"/>
      <c r="CR564" s="3"/>
      <c r="CS564" s="15"/>
      <c r="CT564" s="3"/>
      <c r="CU564" s="3"/>
      <c r="CV564" s="3"/>
      <c r="CW564" s="3"/>
      <c r="CX564" s="15"/>
      <c r="CY564" s="3"/>
      <c r="CZ564" s="3"/>
      <c r="DA564" s="3"/>
      <c r="DB564" s="3"/>
      <c r="DC564" s="15"/>
      <c r="DD564" s="3"/>
      <c r="DE564" s="3"/>
      <c r="DF564" s="3"/>
      <c r="DG564" s="3"/>
      <c r="DH564" s="15"/>
      <c r="DI564" s="3"/>
      <c r="DJ564" s="3"/>
      <c r="DK564" s="3"/>
      <c r="DL564" s="3"/>
      <c r="DM564" s="15"/>
      <c r="DN564" s="3"/>
      <c r="DO564" s="3"/>
      <c r="DP564" s="3"/>
      <c r="DQ564" s="3"/>
      <c r="DR564" s="15"/>
      <c r="DS564" s="3"/>
      <c r="DT564" s="3"/>
      <c r="DV564" s="3"/>
      <c r="DW564" s="15"/>
    </row>
    <row r="565" spans="1:127">
      <c r="BA565" s="3"/>
      <c r="BB565" s="3"/>
      <c r="BC565" s="3"/>
      <c r="BD565" s="3"/>
      <c r="BE565" s="15"/>
      <c r="BF565" s="3"/>
      <c r="BG565" s="3"/>
      <c r="BH565" s="3"/>
      <c r="BI565" s="3"/>
      <c r="BJ565" s="15"/>
      <c r="BK565" s="3"/>
      <c r="BL565" s="3"/>
      <c r="BM565" s="3"/>
      <c r="BN565" s="3"/>
      <c r="BO565" s="15"/>
      <c r="BP565" s="3"/>
      <c r="BT565" s="15"/>
      <c r="BY565" s="15"/>
      <c r="BZ565" s="3"/>
      <c r="CA565" s="3"/>
      <c r="CC565" s="3"/>
      <c r="CD565" s="15"/>
      <c r="CE565" s="3"/>
      <c r="CF565" s="3"/>
      <c r="CG565" s="3"/>
      <c r="CH565" s="3"/>
      <c r="CI565" s="15"/>
      <c r="CJ565" s="3"/>
      <c r="CK565" s="3"/>
      <c r="CL565" s="3"/>
      <c r="CM565" s="3"/>
      <c r="CN565" s="15"/>
      <c r="CO565" s="3"/>
      <c r="CP565" s="3"/>
      <c r="CQ565" s="3"/>
      <c r="CR565" s="3"/>
      <c r="CS565" s="15"/>
      <c r="CT565" s="3"/>
      <c r="CU565" s="3"/>
      <c r="CV565" s="3"/>
      <c r="CW565" s="3"/>
      <c r="CX565" s="15"/>
      <c r="CY565" s="3"/>
      <c r="CZ565" s="3"/>
      <c r="DA565" s="3"/>
      <c r="DB565" s="3"/>
      <c r="DC565" s="15"/>
      <c r="DD565" s="3"/>
      <c r="DE565" s="3"/>
      <c r="DF565" s="3"/>
      <c r="DG565" s="3"/>
      <c r="DH565" s="15"/>
      <c r="DI565" s="3"/>
      <c r="DJ565" s="3"/>
      <c r="DK565" s="3"/>
      <c r="DL565" s="3"/>
      <c r="DM565" s="15"/>
      <c r="DN565" s="3"/>
      <c r="DO565" s="3"/>
      <c r="DP565" s="3"/>
      <c r="DQ565" s="3"/>
      <c r="DR565" s="15"/>
      <c r="DS565" s="3"/>
      <c r="DT565" s="3"/>
      <c r="DV565" s="3"/>
      <c r="DW565" s="15"/>
    </row>
    <row r="566" spans="1:127">
      <c r="BZ566" s="3"/>
      <c r="CA566" s="3"/>
    </row>
    <row r="567" spans="1:127">
      <c r="BA567" s="3"/>
      <c r="BB567" s="3"/>
      <c r="BC567" s="3"/>
      <c r="BD567" s="3"/>
      <c r="BE567" s="15"/>
      <c r="BF567" s="3"/>
      <c r="BG567" s="3"/>
      <c r="BH567" s="3"/>
      <c r="BI567" s="3"/>
      <c r="BJ567" s="15"/>
      <c r="BK567" s="3"/>
      <c r="BL567" s="3"/>
      <c r="BM567" s="3"/>
      <c r="BN567" s="3"/>
      <c r="BO567" s="15"/>
      <c r="BP567" s="3"/>
      <c r="BT567" s="15"/>
      <c r="BY567" s="15"/>
      <c r="BZ567" s="3"/>
      <c r="CA567" s="3"/>
      <c r="CC567" s="3"/>
      <c r="CD567" s="15"/>
      <c r="CE567" s="3"/>
      <c r="CF567" s="3"/>
      <c r="CG567" s="3"/>
      <c r="CH567" s="3"/>
      <c r="CI567" s="15"/>
      <c r="CJ567" s="3"/>
      <c r="CK567" s="3"/>
      <c r="CL567" s="3"/>
      <c r="CM567" s="3"/>
      <c r="CN567" s="15"/>
      <c r="CO567" s="3"/>
      <c r="CP567" s="3"/>
      <c r="CQ567" s="3"/>
      <c r="CR567" s="3"/>
      <c r="CS567" s="15"/>
      <c r="CT567" s="3"/>
      <c r="CU567" s="3"/>
      <c r="CV567" s="3"/>
      <c r="CW567" s="3"/>
      <c r="CX567" s="15"/>
      <c r="CY567" s="3"/>
      <c r="CZ567" s="3"/>
      <c r="DA567" s="3"/>
      <c r="DB567" s="3"/>
      <c r="DC567" s="15"/>
      <c r="DD567" s="3"/>
      <c r="DE567" s="3"/>
      <c r="DF567" s="3"/>
      <c r="DG567" s="3"/>
      <c r="DH567" s="15"/>
      <c r="DI567" s="3"/>
      <c r="DJ567" s="3"/>
      <c r="DK567" s="3"/>
      <c r="DL567" s="3"/>
      <c r="DM567" s="15"/>
      <c r="DN567" s="3"/>
      <c r="DO567" s="3"/>
      <c r="DP567" s="3"/>
      <c r="DQ567" s="3"/>
      <c r="DR567" s="15"/>
      <c r="DS567" s="3"/>
      <c r="DT567" s="3"/>
      <c r="DV567" s="3"/>
      <c r="DW567" s="15"/>
    </row>
    <row r="568" spans="1:127">
      <c r="BA568" s="3"/>
      <c r="BB568" s="3"/>
      <c r="BC568" s="3"/>
      <c r="BD568" s="3"/>
      <c r="BE568" s="15"/>
      <c r="BF568" s="3"/>
      <c r="BG568" s="3"/>
      <c r="BH568" s="3"/>
      <c r="BI568" s="3"/>
      <c r="BJ568" s="15"/>
      <c r="BK568" s="3"/>
      <c r="BL568" s="3"/>
      <c r="BM568" s="3"/>
      <c r="BN568" s="3"/>
      <c r="BO568" s="15"/>
      <c r="BP568" s="3"/>
      <c r="BT568" s="15"/>
      <c r="BY568" s="15"/>
      <c r="BZ568" s="3"/>
      <c r="CA568" s="3"/>
      <c r="CC568" s="3"/>
      <c r="CD568" s="15"/>
      <c r="CE568" s="3"/>
      <c r="CF568" s="3"/>
      <c r="CG568" s="3"/>
      <c r="CH568" s="3"/>
      <c r="CI568" s="15"/>
      <c r="CJ568" s="3"/>
      <c r="CK568" s="3"/>
      <c r="CL568" s="3"/>
      <c r="CM568" s="3"/>
      <c r="CN568" s="15"/>
      <c r="CO568" s="3"/>
      <c r="CP568" s="3"/>
      <c r="CQ568" s="3"/>
      <c r="CR568" s="3"/>
      <c r="CS568" s="15"/>
      <c r="CT568" s="3"/>
      <c r="CU568" s="3"/>
      <c r="CV568" s="3"/>
      <c r="CW568" s="3"/>
      <c r="CX568" s="15"/>
      <c r="CY568" s="3"/>
      <c r="CZ568" s="3"/>
      <c r="DA568" s="3"/>
      <c r="DB568" s="3"/>
      <c r="DC568" s="15"/>
      <c r="DD568" s="3"/>
      <c r="DE568" s="3"/>
      <c r="DF568" s="3"/>
      <c r="DG568" s="3"/>
      <c r="DH568" s="15"/>
      <c r="DI568" s="3"/>
      <c r="DJ568" s="3"/>
      <c r="DK568" s="3"/>
      <c r="DL568" s="3"/>
      <c r="DM568" s="15"/>
      <c r="DN568" s="3"/>
      <c r="DO568" s="3"/>
      <c r="DP568" s="3"/>
      <c r="DQ568" s="3"/>
      <c r="DR568" s="15"/>
      <c r="DS568" s="3"/>
      <c r="DT568" s="3"/>
      <c r="DV568" s="3"/>
      <c r="DW568" s="15"/>
    </row>
    <row r="569" spans="1:127">
      <c r="BF569" s="3"/>
      <c r="BG569" s="3"/>
      <c r="BH569" s="3"/>
      <c r="BI569" s="3"/>
      <c r="BJ569" s="15"/>
      <c r="BK569" s="3"/>
      <c r="BL569" s="3"/>
      <c r="BM569" s="3"/>
      <c r="BN569" s="3"/>
      <c r="BO569" s="15"/>
      <c r="BP569" s="3"/>
      <c r="BT569" s="15"/>
      <c r="BY569" s="15"/>
      <c r="BZ569" s="3"/>
      <c r="CA569" s="3"/>
    </row>
    <row r="570" spans="1:127">
      <c r="BA570" s="3"/>
      <c r="BB570" s="3"/>
      <c r="BC570" s="3"/>
      <c r="BD570" s="3"/>
      <c r="BE570" s="15"/>
      <c r="BF570" s="3"/>
      <c r="BG570" s="3"/>
      <c r="BH570" s="3"/>
      <c r="BI570" s="3"/>
      <c r="BJ570" s="15"/>
      <c r="BK570" s="3"/>
      <c r="BL570" s="3"/>
      <c r="BM570" s="3"/>
      <c r="BN570" s="3"/>
      <c r="BO570" s="15"/>
      <c r="BP570" s="3"/>
      <c r="BT570" s="15"/>
      <c r="BY570" s="15"/>
      <c r="BZ570" s="3"/>
      <c r="CA570" s="3"/>
    </row>
    <row r="571" spans="1:127">
      <c r="BJ571" s="15"/>
      <c r="BO571" s="15"/>
      <c r="BT571" s="15"/>
      <c r="BY571" s="15"/>
      <c r="BZ571" s="3"/>
      <c r="CA571" s="3"/>
    </row>
    <row r="572" spans="1:127">
      <c r="AU572" s="15"/>
      <c r="AV572" s="3"/>
      <c r="AW572" s="3"/>
      <c r="AX572" s="3"/>
      <c r="AY572" s="3"/>
      <c r="AZ572" s="15"/>
      <c r="BA572" s="3"/>
      <c r="BB572" s="3"/>
      <c r="BC572" s="3"/>
      <c r="BD572" s="3"/>
      <c r="BE572" s="15"/>
      <c r="BF572" s="3"/>
      <c r="BG572" s="3"/>
      <c r="BH572" s="3"/>
      <c r="BI572" s="3"/>
      <c r="BJ572" s="15"/>
      <c r="BK572" s="3"/>
      <c r="BL572" s="3"/>
      <c r="BM572" s="3"/>
      <c r="BN572" s="3"/>
      <c r="BO572" s="15"/>
      <c r="BP572" s="3"/>
      <c r="BT572" s="15"/>
      <c r="BY572" s="15"/>
      <c r="BZ572" s="3"/>
      <c r="CA572" s="3"/>
      <c r="CC572" s="3"/>
      <c r="CD572" s="15"/>
      <c r="CE572" s="3"/>
      <c r="CF572" s="3"/>
      <c r="CG572" s="3"/>
      <c r="CH572" s="3"/>
      <c r="CI572" s="15"/>
      <c r="CJ572" s="3"/>
      <c r="CK572" s="3"/>
      <c r="CL572" s="3"/>
      <c r="CM572" s="3"/>
      <c r="CN572" s="15"/>
      <c r="CO572" s="3"/>
      <c r="CP572" s="3"/>
      <c r="CQ572" s="3"/>
      <c r="CR572" s="3"/>
      <c r="CS572" s="15"/>
      <c r="CT572" s="3"/>
      <c r="CU572" s="3"/>
      <c r="CV572" s="3"/>
      <c r="CW572" s="3"/>
      <c r="CX572" s="15"/>
      <c r="CY572" s="3"/>
      <c r="CZ572" s="3"/>
      <c r="DA572" s="3"/>
      <c r="DB572" s="3"/>
      <c r="DC572" s="15"/>
      <c r="DD572" s="3"/>
      <c r="DE572" s="3"/>
      <c r="DF572" s="3"/>
      <c r="DG572" s="3"/>
      <c r="DH572" s="15"/>
      <c r="DI572" s="3"/>
      <c r="DJ572" s="3"/>
      <c r="DK572" s="3"/>
      <c r="DL572" s="3"/>
      <c r="DM572" s="15"/>
      <c r="DN572" s="3"/>
      <c r="DO572" s="3"/>
      <c r="DP572" s="3"/>
      <c r="DQ572" s="3"/>
      <c r="DR572" s="15"/>
      <c r="DS572" s="3"/>
      <c r="DT572" s="3"/>
      <c r="DV572" s="3"/>
      <c r="DW572" s="15"/>
    </row>
    <row r="573" spans="1:127" s="8" customFormat="1">
      <c r="A573" s="21"/>
      <c r="B573" s="21"/>
      <c r="C573" s="21"/>
      <c r="D573" s="46"/>
      <c r="E573" s="21"/>
      <c r="I573" s="47"/>
    </row>
    <row r="574" spans="1:127">
      <c r="BS574" s="4"/>
      <c r="BU574" s="4"/>
      <c r="BV574" s="4"/>
      <c r="BW574" s="4"/>
      <c r="BX574" s="4"/>
      <c r="BZ574" s="4"/>
      <c r="CA574" s="4"/>
      <c r="CB574" s="4"/>
      <c r="CC574" s="4"/>
      <c r="CD574" s="47"/>
      <c r="CE574" s="4"/>
      <c r="CF574" s="4"/>
      <c r="CG574" s="4"/>
      <c r="CH574" s="4"/>
      <c r="CI574" s="47"/>
      <c r="CJ574" s="4"/>
      <c r="CK574" s="4"/>
      <c r="CL574" s="4"/>
      <c r="CM574" s="4"/>
      <c r="CN574" s="47"/>
      <c r="CO574" s="4"/>
      <c r="CP574" s="4"/>
      <c r="CQ574" s="4"/>
      <c r="CR574" s="4"/>
      <c r="CS574" s="47"/>
      <c r="CT574" s="4"/>
      <c r="CU574" s="4"/>
      <c r="CV574" s="4"/>
      <c r="CW574" s="4"/>
      <c r="CX574" s="47"/>
      <c r="CY574" s="4"/>
      <c r="CZ574" s="4"/>
      <c r="DA574" s="4"/>
      <c r="DB574" s="4"/>
      <c r="DC574" s="47"/>
      <c r="DD574" s="4"/>
      <c r="DE574" s="4"/>
      <c r="DF574" s="4"/>
      <c r="DG574" s="4"/>
      <c r="DH574" s="47"/>
      <c r="DI574" s="4"/>
      <c r="DJ574" s="4"/>
      <c r="DK574" s="4"/>
      <c r="DL574" s="4"/>
      <c r="DM574" s="47"/>
      <c r="DN574" s="4"/>
      <c r="DO574" s="4"/>
      <c r="DP574" s="4"/>
      <c r="DQ574" s="4"/>
      <c r="DR574" s="47"/>
      <c r="DS574" s="4"/>
      <c r="DT574" s="4"/>
      <c r="DU574" s="4"/>
      <c r="DV574" s="4"/>
      <c r="DW574" s="47"/>
    </row>
    <row r="575" spans="1:127">
      <c r="BV575" s="4"/>
      <c r="BW575" s="4"/>
      <c r="BX575" s="4"/>
      <c r="BZ575" s="3"/>
      <c r="CA575" s="3"/>
    </row>
    <row r="576" spans="1:127">
      <c r="BV576" s="4"/>
      <c r="BW576" s="4"/>
      <c r="BX576" s="4"/>
      <c r="BZ576" s="3"/>
      <c r="CA576" s="3"/>
    </row>
    <row r="577" spans="1:127">
      <c r="BA577" s="3"/>
      <c r="BB577" s="3"/>
      <c r="BC577" s="3"/>
      <c r="BD577" s="3"/>
      <c r="BE577" s="15"/>
      <c r="BF577" s="3"/>
      <c r="BG577" s="3"/>
      <c r="BH577" s="3"/>
      <c r="BI577" s="3"/>
      <c r="BJ577" s="15"/>
      <c r="BK577" s="3"/>
      <c r="BL577" s="3"/>
      <c r="BM577" s="3"/>
      <c r="BN577" s="3"/>
      <c r="BO577" s="15"/>
      <c r="BP577" s="3"/>
      <c r="BT577" s="15"/>
      <c r="BY577" s="15"/>
      <c r="BZ577" s="3"/>
      <c r="CA577" s="3"/>
      <c r="CC577" s="3"/>
      <c r="CD577" s="15"/>
      <c r="CE577" s="3"/>
      <c r="CF577" s="3"/>
      <c r="CG577" s="3"/>
      <c r="CH577" s="3"/>
      <c r="CI577" s="15"/>
      <c r="CJ577" s="3"/>
      <c r="CK577" s="3"/>
      <c r="CL577" s="3"/>
      <c r="CM577" s="3"/>
      <c r="CN577" s="15"/>
      <c r="CO577" s="3"/>
      <c r="CP577" s="3"/>
      <c r="CQ577" s="3"/>
      <c r="CR577" s="3"/>
      <c r="CS577" s="15"/>
      <c r="CT577" s="3"/>
      <c r="CU577" s="3"/>
      <c r="CV577" s="3"/>
      <c r="CW577" s="3"/>
      <c r="CX577" s="15"/>
      <c r="CY577" s="3"/>
      <c r="CZ577" s="3"/>
      <c r="DA577" s="3"/>
      <c r="DB577" s="3"/>
      <c r="DC577" s="15"/>
      <c r="DD577" s="3"/>
      <c r="DE577" s="3"/>
      <c r="DF577" s="3"/>
      <c r="DG577" s="3"/>
      <c r="DH577" s="15"/>
      <c r="DI577" s="3"/>
      <c r="DJ577" s="3"/>
      <c r="DK577" s="3"/>
      <c r="DL577" s="3"/>
      <c r="DM577" s="15"/>
      <c r="DN577" s="3"/>
      <c r="DO577" s="3"/>
      <c r="DP577" s="3"/>
      <c r="DQ577" s="3"/>
      <c r="DR577" s="15"/>
      <c r="DS577" s="3"/>
      <c r="DT577" s="3"/>
      <c r="DV577" s="3"/>
      <c r="DW577" s="15"/>
    </row>
    <row r="578" spans="1:127">
      <c r="BF578" s="3"/>
      <c r="BG578" s="3"/>
      <c r="BH578" s="3"/>
      <c r="BI578" s="3"/>
      <c r="BJ578" s="15"/>
      <c r="BK578" s="3"/>
      <c r="BL578" s="3"/>
      <c r="BM578" s="3"/>
      <c r="BN578" s="3"/>
      <c r="BO578" s="15"/>
      <c r="BP578" s="3"/>
      <c r="BT578" s="15"/>
      <c r="BY578" s="15"/>
      <c r="BZ578" s="3"/>
      <c r="CA578" s="3"/>
      <c r="CC578" s="3"/>
      <c r="CD578" s="15"/>
      <c r="CE578" s="3"/>
      <c r="CF578" s="3"/>
      <c r="CG578" s="3"/>
      <c r="CH578" s="3"/>
      <c r="CI578" s="15"/>
      <c r="CJ578" s="3"/>
      <c r="CK578" s="3"/>
      <c r="CL578" s="3"/>
      <c r="CM578" s="3"/>
      <c r="CN578" s="15"/>
      <c r="CO578" s="3"/>
      <c r="CP578" s="3"/>
      <c r="CQ578" s="3"/>
      <c r="CR578" s="3"/>
      <c r="CS578" s="15"/>
      <c r="CT578" s="3"/>
      <c r="CU578" s="3"/>
      <c r="CV578" s="3"/>
      <c r="CW578" s="3"/>
      <c r="CX578" s="15"/>
      <c r="CY578" s="3"/>
      <c r="CZ578" s="3"/>
      <c r="DA578" s="3"/>
      <c r="DB578" s="3"/>
      <c r="DC578" s="15"/>
      <c r="DD578" s="3"/>
      <c r="DE578" s="3"/>
      <c r="DF578" s="3"/>
      <c r="DG578" s="3"/>
      <c r="DH578" s="15"/>
      <c r="DI578" s="3"/>
      <c r="DJ578" s="3"/>
      <c r="DK578" s="3"/>
      <c r="DL578" s="3"/>
      <c r="DM578" s="15"/>
      <c r="DN578" s="3"/>
      <c r="DO578" s="3"/>
      <c r="DP578" s="3"/>
      <c r="DQ578" s="3"/>
      <c r="DR578" s="15"/>
      <c r="DS578" s="3"/>
      <c r="DT578" s="3"/>
      <c r="DV578" s="3"/>
      <c r="DW578" s="15"/>
    </row>
    <row r="579" spans="1:127"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7"/>
      <c r="CE579" s="4"/>
      <c r="CF579" s="4"/>
      <c r="CG579" s="4"/>
      <c r="CH579" s="4"/>
      <c r="CI579" s="47"/>
      <c r="CJ579" s="4"/>
      <c r="CK579" s="4"/>
      <c r="CL579" s="4"/>
      <c r="CM579" s="4"/>
      <c r="CN579" s="47"/>
      <c r="CO579" s="4"/>
      <c r="CP579" s="4"/>
      <c r="CQ579" s="4"/>
      <c r="CR579" s="4"/>
      <c r="CS579" s="47"/>
      <c r="CT579" s="4"/>
      <c r="CU579" s="4"/>
      <c r="CV579" s="4"/>
      <c r="CW579" s="4"/>
      <c r="CX579" s="47"/>
      <c r="CY579" s="4"/>
      <c r="CZ579" s="4"/>
      <c r="DA579" s="4"/>
      <c r="DB579" s="4"/>
      <c r="DC579" s="47"/>
      <c r="DD579" s="4"/>
      <c r="DE579" s="4"/>
      <c r="DF579" s="4"/>
      <c r="DG579" s="4"/>
      <c r="DH579" s="47"/>
      <c r="DI579" s="4"/>
      <c r="DJ579" s="4"/>
      <c r="DK579" s="4"/>
      <c r="DL579" s="4"/>
      <c r="DM579" s="47"/>
      <c r="DN579" s="4"/>
      <c r="DO579" s="4"/>
      <c r="DP579" s="4"/>
      <c r="DQ579" s="4"/>
      <c r="DR579" s="47"/>
      <c r="DS579" s="4"/>
      <c r="DT579" s="4"/>
      <c r="DU579" s="4"/>
      <c r="DV579" s="4"/>
      <c r="DW579" s="47"/>
    </row>
    <row r="580" spans="1:127">
      <c r="BZ580" s="3"/>
      <c r="CA580" s="3"/>
    </row>
    <row r="581" spans="1:127" s="8" customFormat="1">
      <c r="A581" s="21"/>
      <c r="B581" s="21"/>
      <c r="C581" s="21"/>
      <c r="D581" s="46"/>
      <c r="E581" s="21"/>
      <c r="I581" s="47"/>
    </row>
    <row r="582" spans="1:127"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</row>
    <row r="583" spans="1:127">
      <c r="BZ583" s="3"/>
      <c r="CA583" s="3"/>
    </row>
    <row r="584" spans="1:127">
      <c r="CA584" s="24"/>
      <c r="CB584" s="24"/>
    </row>
    <row r="585" spans="1:127">
      <c r="CA585" s="24"/>
      <c r="CB585" s="24"/>
    </row>
    <row r="586" spans="1:127">
      <c r="CA586" s="24"/>
      <c r="CB586" s="24"/>
    </row>
    <row r="587" spans="1:127">
      <c r="CA587" s="24"/>
      <c r="CB587" s="24"/>
    </row>
    <row r="609" spans="1:125" s="1" customFormat="1">
      <c r="A609" s="7"/>
      <c r="B609" s="7"/>
      <c r="C609" s="7"/>
      <c r="D609" s="7"/>
      <c r="E609" s="7"/>
      <c r="F609" s="7"/>
      <c r="W609" s="7"/>
      <c r="BQ609" s="24"/>
      <c r="BR609" s="24"/>
      <c r="BS609" s="24"/>
      <c r="BU609" s="24"/>
      <c r="BV609" s="24"/>
      <c r="BW609" s="24"/>
      <c r="BX609" s="24"/>
      <c r="BZ609" s="24"/>
      <c r="CA609" s="24"/>
      <c r="CB609" s="24"/>
      <c r="CC609" s="24"/>
      <c r="DT609" s="24"/>
      <c r="DU609" s="24"/>
    </row>
    <row r="610" spans="1:125" s="1" customFormat="1">
      <c r="A610" s="7"/>
      <c r="B610" s="7"/>
      <c r="C610" s="7"/>
      <c r="D610" s="7"/>
      <c r="E610" s="7"/>
      <c r="BQ610" s="24"/>
      <c r="BR610" s="24"/>
      <c r="BS610" s="24"/>
      <c r="BU610" s="24"/>
      <c r="BV610" s="24"/>
      <c r="BW610" s="24"/>
      <c r="BX610" s="24"/>
      <c r="BZ610" s="24"/>
      <c r="CA610" s="24"/>
      <c r="CB610" s="24"/>
      <c r="CC610" s="24"/>
    </row>
    <row r="611" spans="1:125" s="28" customFormat="1" hidden="1">
      <c r="A611" s="30"/>
      <c r="B611" s="30"/>
      <c r="C611" s="30"/>
      <c r="D611" s="30"/>
      <c r="E611" s="30"/>
      <c r="I611" s="31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BZ611" s="31"/>
    </row>
    <row r="612" spans="1:125" s="28" customFormat="1" hidden="1">
      <c r="A612" s="30"/>
      <c r="B612" s="30"/>
      <c r="C612" s="30"/>
      <c r="D612" s="30"/>
      <c r="E612" s="30"/>
      <c r="I612" s="31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BZ612" s="31"/>
    </row>
    <row r="613" spans="1:125" s="28" customFormat="1" hidden="1">
      <c r="A613" s="30"/>
      <c r="B613" s="30"/>
      <c r="C613" s="30"/>
      <c r="D613" s="30"/>
      <c r="E613" s="30"/>
      <c r="I613" s="31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BZ613" s="31"/>
    </row>
    <row r="614" spans="1:125" hidden="1">
      <c r="J614" s="47"/>
      <c r="K614" s="47"/>
      <c r="L614" s="47"/>
      <c r="M614" s="47"/>
      <c r="N614" s="47"/>
      <c r="O614" s="47"/>
      <c r="P614" s="47"/>
      <c r="Q614" s="47"/>
      <c r="R614" s="47"/>
      <c r="S614" s="47"/>
    </row>
    <row r="615" spans="1:125" s="28" customFormat="1" hidden="1">
      <c r="A615" s="30"/>
      <c r="B615" s="30"/>
      <c r="C615" s="30"/>
      <c r="D615" s="30"/>
      <c r="E615" s="30"/>
      <c r="I615" s="31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BZ615" s="31"/>
    </row>
    <row r="616" spans="1:125" s="28" customFormat="1" hidden="1">
      <c r="A616" s="30"/>
      <c r="B616" s="30"/>
      <c r="C616" s="30"/>
      <c r="D616" s="30"/>
      <c r="E616" s="30"/>
      <c r="I616" s="31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BZ616" s="31"/>
    </row>
    <row r="617" spans="1:125" s="28" customFormat="1" hidden="1">
      <c r="A617" s="30"/>
      <c r="B617" s="30"/>
      <c r="C617" s="30"/>
      <c r="D617" s="30"/>
      <c r="E617" s="30"/>
      <c r="I617" s="31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BZ617" s="31"/>
    </row>
    <row r="618" spans="1:125" hidden="1">
      <c r="J618" s="47"/>
      <c r="K618" s="47"/>
      <c r="L618" s="47"/>
      <c r="M618" s="47"/>
      <c r="N618" s="47"/>
      <c r="O618" s="47"/>
      <c r="P618" s="47"/>
      <c r="Q618" s="47"/>
      <c r="R618" s="47"/>
      <c r="S618" s="47"/>
    </row>
    <row r="619" spans="1:125" hidden="1">
      <c r="J619" s="47"/>
      <c r="K619" s="47"/>
      <c r="L619" s="47"/>
      <c r="M619" s="47"/>
      <c r="N619" s="47"/>
      <c r="O619" s="47"/>
      <c r="P619" s="47"/>
      <c r="Q619" s="47"/>
      <c r="R619" s="47"/>
      <c r="S619" s="47"/>
      <c r="BK619" s="4"/>
      <c r="BL619" s="4"/>
      <c r="BM619" s="4"/>
      <c r="BN619" s="4"/>
      <c r="BP619" s="4"/>
      <c r="BQ619" s="4"/>
      <c r="BR619" s="4"/>
      <c r="BS619" s="4"/>
      <c r="BU619" s="4"/>
      <c r="BV619" s="4"/>
    </row>
    <row r="620" spans="1:125" hidden="1"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BK620" s="4"/>
      <c r="BL620" s="4"/>
      <c r="BM620" s="4"/>
      <c r="BN620" s="4"/>
      <c r="BP620" s="4"/>
      <c r="BQ620" s="4"/>
      <c r="BR620" s="4"/>
      <c r="BS620" s="4"/>
      <c r="BU620" s="4"/>
      <c r="BV620" s="4"/>
    </row>
    <row r="621" spans="1:125" hidden="1">
      <c r="J621" s="47"/>
      <c r="K621" s="47"/>
      <c r="L621" s="47"/>
      <c r="M621" s="47"/>
      <c r="N621" s="47"/>
      <c r="O621" s="47"/>
      <c r="P621" s="47"/>
      <c r="Q621" s="47"/>
      <c r="R621" s="47"/>
      <c r="S621" s="47"/>
      <c r="BK621" s="4"/>
      <c r="BL621" s="4"/>
      <c r="BM621" s="4"/>
      <c r="BN621" s="4"/>
      <c r="BP621" s="4"/>
      <c r="BQ621" s="4"/>
      <c r="BR621" s="4"/>
      <c r="BS621" s="4"/>
      <c r="BU621" s="4"/>
      <c r="BV621" s="4"/>
    </row>
    <row r="622" spans="1:125" ht="6" customHeight="1" collapsed="1">
      <c r="J622" s="47"/>
      <c r="K622" s="47"/>
      <c r="L622" s="47"/>
      <c r="M622" s="47"/>
      <c r="N622" s="47"/>
      <c r="O622" s="47"/>
      <c r="P622" s="47"/>
      <c r="Q622" s="47"/>
      <c r="R622" s="47"/>
      <c r="S622" s="47"/>
    </row>
    <row r="623" spans="1:125" hidden="1"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BF623" s="3"/>
      <c r="BG623" s="3"/>
      <c r="BH623" s="3"/>
      <c r="BI623" s="3"/>
      <c r="BK623" s="3"/>
      <c r="BL623" s="3"/>
      <c r="BM623" s="3"/>
      <c r="BN623" s="3"/>
      <c r="BP623" s="3"/>
    </row>
    <row r="624" spans="1:125" hidden="1"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BF624" s="3"/>
      <c r="BG624" s="3"/>
      <c r="BH624" s="3"/>
      <c r="BI624" s="3"/>
      <c r="BK624" s="3"/>
      <c r="BL624" s="3"/>
      <c r="BM624" s="3"/>
      <c r="BN624" s="3"/>
      <c r="BP624" s="3"/>
    </row>
    <row r="625" spans="1:78" hidden="1">
      <c r="J625" s="47"/>
      <c r="K625" s="47"/>
      <c r="L625" s="47"/>
      <c r="M625" s="47"/>
      <c r="N625" s="47"/>
      <c r="O625" s="47"/>
      <c r="P625" s="47"/>
      <c r="Q625" s="47"/>
      <c r="R625" s="47"/>
      <c r="S625" s="47"/>
      <c r="BF625" s="4"/>
      <c r="BG625" s="4"/>
      <c r="BH625" s="4"/>
      <c r="BI625" s="4"/>
      <c r="BK625" s="4"/>
      <c r="BL625" s="4"/>
      <c r="BM625" s="4"/>
      <c r="BN625" s="4"/>
      <c r="BP625" s="4"/>
      <c r="BQ625" s="4"/>
      <c r="BR625" s="4"/>
      <c r="BS625" s="4"/>
      <c r="BU625" s="4"/>
      <c r="BV625" s="4"/>
    </row>
    <row r="626" spans="1:78" hidden="1"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BF626" s="3"/>
      <c r="BG626" s="3"/>
      <c r="BH626" s="3"/>
      <c r="BI626" s="3"/>
      <c r="BK626" s="3"/>
      <c r="BL626" s="3"/>
      <c r="BM626" s="3"/>
      <c r="BN626" s="3"/>
      <c r="BP626" s="3"/>
    </row>
    <row r="627" spans="1:78" hidden="1">
      <c r="J627" s="47"/>
      <c r="K627" s="47"/>
      <c r="L627" s="47"/>
      <c r="M627" s="47"/>
      <c r="N627" s="47"/>
      <c r="O627" s="47"/>
      <c r="P627" s="47"/>
      <c r="Q627" s="47"/>
      <c r="R627" s="47"/>
      <c r="S627" s="47"/>
      <c r="BF627" s="3"/>
      <c r="BG627" s="3"/>
      <c r="BH627" s="3"/>
      <c r="BI627" s="3"/>
      <c r="BK627" s="3"/>
      <c r="BL627" s="3"/>
      <c r="BM627" s="3"/>
      <c r="BN627" s="3"/>
      <c r="BP627" s="3"/>
    </row>
    <row r="628" spans="1:78" hidden="1"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BF628" s="3"/>
      <c r="BG628" s="3"/>
      <c r="BH628" s="3"/>
      <c r="BI628" s="3"/>
      <c r="BK628" s="3"/>
      <c r="BL628" s="3"/>
      <c r="BM628" s="3"/>
      <c r="BN628" s="3"/>
      <c r="BP628" s="3"/>
    </row>
    <row r="629" spans="1:78" hidden="1">
      <c r="J629" s="47"/>
      <c r="K629" s="47"/>
      <c r="L629" s="47"/>
      <c r="M629" s="47"/>
      <c r="N629" s="47"/>
      <c r="O629" s="47"/>
      <c r="P629" s="47"/>
      <c r="Q629" s="47"/>
      <c r="R629" s="47"/>
      <c r="S629" s="47"/>
      <c r="BF629" s="4"/>
      <c r="BG629" s="4"/>
      <c r="BH629" s="4"/>
      <c r="BI629" s="4"/>
      <c r="BK629" s="4"/>
      <c r="BL629" s="4"/>
      <c r="BM629" s="4"/>
      <c r="BN629" s="4"/>
      <c r="BP629" s="4"/>
      <c r="BQ629" s="4"/>
      <c r="BR629" s="4"/>
      <c r="BS629" s="4"/>
      <c r="BU629" s="4"/>
      <c r="BV629" s="4"/>
    </row>
    <row r="630" spans="1:78" hidden="1">
      <c r="J630" s="47"/>
      <c r="K630" s="47"/>
      <c r="L630" s="47"/>
      <c r="M630" s="47"/>
      <c r="N630" s="47"/>
      <c r="O630" s="47"/>
      <c r="P630" s="47"/>
      <c r="Q630" s="47"/>
      <c r="R630" s="47"/>
      <c r="S630" s="47"/>
      <c r="BF630" s="3"/>
      <c r="BG630" s="3"/>
      <c r="BH630" s="3"/>
      <c r="BI630" s="3"/>
      <c r="BK630" s="3"/>
      <c r="BL630" s="3"/>
      <c r="BM630" s="3"/>
      <c r="BN630" s="3"/>
      <c r="BP630" s="3"/>
    </row>
    <row r="631" spans="1:78" s="28" customFormat="1" hidden="1">
      <c r="A631" s="30"/>
      <c r="B631" s="30"/>
      <c r="C631" s="30"/>
      <c r="D631" s="30"/>
      <c r="E631" s="30"/>
      <c r="I631" s="31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BZ631" s="31"/>
    </row>
    <row r="632" spans="1:78" hidden="1">
      <c r="J632" s="47"/>
      <c r="K632" s="47"/>
      <c r="L632" s="47"/>
      <c r="M632" s="47"/>
      <c r="N632" s="47"/>
      <c r="O632" s="47"/>
      <c r="P632" s="47"/>
      <c r="Q632" s="47"/>
      <c r="R632" s="47"/>
      <c r="S632" s="47"/>
      <c r="BF632" s="3"/>
      <c r="BG632" s="3"/>
      <c r="BH632" s="3"/>
      <c r="BI632" s="3"/>
      <c r="BK632" s="3"/>
      <c r="BL632" s="3"/>
      <c r="BM632" s="3"/>
      <c r="BN632" s="3"/>
      <c r="BP632" s="3"/>
    </row>
    <row r="633" spans="1:78" hidden="1">
      <c r="J633" s="47"/>
      <c r="K633" s="47"/>
      <c r="L633" s="47"/>
      <c r="M633" s="47"/>
      <c r="N633" s="47"/>
      <c r="O633" s="47"/>
      <c r="P633" s="47"/>
      <c r="Q633" s="47"/>
      <c r="R633" s="47"/>
      <c r="S633" s="47"/>
      <c r="BF633" s="4"/>
      <c r="BG633" s="4"/>
      <c r="BH633" s="4"/>
      <c r="BI633" s="4"/>
      <c r="BK633" s="4"/>
      <c r="BL633" s="4"/>
      <c r="BM633" s="4"/>
      <c r="BN633" s="4"/>
      <c r="BP633" s="4"/>
      <c r="BQ633" s="4"/>
      <c r="BR633" s="4"/>
      <c r="BS633" s="4"/>
      <c r="BU633" s="4"/>
      <c r="BV633" s="4"/>
    </row>
    <row r="634" spans="1:78" ht="6" customHeight="1" collapsed="1"/>
    <row r="635" spans="1:78" hidden="1">
      <c r="BF635" s="3"/>
      <c r="BG635" s="3"/>
      <c r="BH635" s="3"/>
      <c r="BI635" s="3"/>
      <c r="BK635" s="3"/>
      <c r="BL635" s="3"/>
      <c r="BM635" s="3"/>
      <c r="BN635" s="3"/>
      <c r="BP635" s="3"/>
    </row>
    <row r="636" spans="1:78" hidden="1">
      <c r="BF636" s="3"/>
      <c r="BG636" s="3"/>
      <c r="BH636" s="3"/>
      <c r="BI636" s="3"/>
      <c r="BK636" s="3"/>
      <c r="BL636" s="3"/>
      <c r="BM636" s="3"/>
      <c r="BN636" s="3"/>
      <c r="BP636" s="3"/>
    </row>
    <row r="637" spans="1:78" hidden="1"/>
    <row r="638" spans="1:78" hidden="1">
      <c r="BF638" s="3"/>
      <c r="BG638" s="3"/>
      <c r="BH638" s="3"/>
      <c r="BI638" s="3"/>
      <c r="BK638" s="3"/>
      <c r="BL638" s="3"/>
      <c r="BM638" s="3"/>
      <c r="BN638" s="3"/>
      <c r="BP638" s="3"/>
    </row>
    <row r="639" spans="1:78" hidden="1">
      <c r="BF639" s="3"/>
      <c r="BG639" s="3"/>
      <c r="BH639" s="3"/>
      <c r="BI639" s="3"/>
      <c r="BK639" s="3"/>
      <c r="BL639" s="3"/>
      <c r="BM639" s="3"/>
      <c r="BN639" s="3"/>
      <c r="BP639" s="3"/>
    </row>
    <row r="640" spans="1:78" hidden="1"/>
    <row r="641" spans="58:74" hidden="1">
      <c r="BK641" s="34"/>
      <c r="BL641" s="34"/>
      <c r="BM641" s="34"/>
      <c r="BN641" s="34"/>
      <c r="BP641" s="34"/>
      <c r="BQ641" s="34"/>
      <c r="BR641" s="34"/>
      <c r="BS641" s="34"/>
      <c r="BU641" s="34"/>
      <c r="BV641" s="34"/>
    </row>
    <row r="642" spans="58:74" hidden="1">
      <c r="BK642" s="34"/>
      <c r="BL642" s="34"/>
      <c r="BM642" s="34"/>
      <c r="BN642" s="34"/>
      <c r="BP642" s="34"/>
      <c r="BQ642" s="34"/>
      <c r="BR642" s="34"/>
      <c r="BS642" s="34"/>
      <c r="BU642" s="34"/>
      <c r="BV642" s="34"/>
    </row>
    <row r="643" spans="58:74" ht="4.5" customHeight="1" collapsed="1"/>
    <row r="644" spans="58:74" hidden="1">
      <c r="BF644" s="3"/>
      <c r="BG644" s="3"/>
      <c r="BH644" s="3"/>
      <c r="BI644" s="3"/>
      <c r="BK644" s="3"/>
      <c r="BL644" s="3"/>
      <c r="BM644" s="3"/>
      <c r="BN644" s="3"/>
      <c r="BP644" s="3"/>
    </row>
    <row r="645" spans="58:74" hidden="1">
      <c r="BF645" s="3"/>
      <c r="BG645" s="3"/>
      <c r="BH645" s="3"/>
      <c r="BI645" s="3"/>
      <c r="BK645" s="3"/>
      <c r="BL645" s="3"/>
      <c r="BM645" s="3"/>
      <c r="BN645" s="3"/>
      <c r="BP645" s="3"/>
    </row>
    <row r="646" spans="58:74" hidden="1"/>
    <row r="647" spans="58:74" hidden="1">
      <c r="BK647" s="3"/>
      <c r="BL647" s="3"/>
      <c r="BM647" s="3"/>
      <c r="BN647" s="3"/>
      <c r="BP647" s="3"/>
    </row>
    <row r="648" spans="58:74" hidden="1">
      <c r="BK648" s="3"/>
      <c r="BL648" s="3"/>
      <c r="BM648" s="3"/>
      <c r="BN648" s="3"/>
      <c r="BP648" s="3"/>
    </row>
    <row r="649" spans="58:74" hidden="1"/>
    <row r="650" spans="58:74" hidden="1">
      <c r="BK650" s="34"/>
      <c r="BL650" s="34"/>
      <c r="BM650" s="34"/>
      <c r="BN650" s="34"/>
      <c r="BP650" s="34"/>
      <c r="BQ650" s="34"/>
      <c r="BR650" s="34"/>
      <c r="BS650" s="34"/>
      <c r="BU650" s="34"/>
      <c r="BV650" s="34"/>
    </row>
    <row r="651" spans="58:74" hidden="1">
      <c r="BK651" s="34"/>
      <c r="BL651" s="34"/>
      <c r="BM651" s="34"/>
      <c r="BN651" s="34"/>
      <c r="BP651" s="34"/>
      <c r="BQ651" s="34"/>
      <c r="BR651" s="34"/>
      <c r="BS651" s="34"/>
      <c r="BU651" s="34"/>
      <c r="BV651" s="34"/>
    </row>
    <row r="652" spans="58:74" ht="5.25" customHeight="1" collapsed="1"/>
    <row r="653" spans="58:74" hidden="1">
      <c r="BF653" s="3"/>
      <c r="BG653" s="3"/>
      <c r="BH653" s="3"/>
      <c r="BI653" s="3"/>
      <c r="BK653" s="3"/>
      <c r="BL653" s="3"/>
      <c r="BM653" s="3"/>
      <c r="BN653" s="3"/>
      <c r="BP653" s="3"/>
    </row>
    <row r="654" spans="58:74" hidden="1">
      <c r="BF654" s="3"/>
      <c r="BG654" s="3"/>
      <c r="BH654" s="3"/>
      <c r="BI654" s="3"/>
      <c r="BK654" s="3"/>
      <c r="BL654" s="3"/>
      <c r="BM654" s="3"/>
      <c r="BN654" s="3"/>
      <c r="BP654" s="3"/>
    </row>
    <row r="655" spans="58:74" hidden="1">
      <c r="BF655" s="3"/>
      <c r="BG655" s="3"/>
      <c r="BH655" s="3"/>
      <c r="BI655" s="3"/>
      <c r="BK655" s="3"/>
      <c r="BL655" s="3"/>
      <c r="BM655" s="3"/>
      <c r="BN655" s="3"/>
      <c r="BP655" s="3"/>
    </row>
    <row r="656" spans="58:74" hidden="1">
      <c r="BF656" s="3"/>
      <c r="BG656" s="3"/>
      <c r="BH656" s="3"/>
      <c r="BI656" s="3"/>
      <c r="BK656" s="3"/>
      <c r="BL656" s="3"/>
      <c r="BM656" s="3"/>
      <c r="BN656" s="3"/>
      <c r="BP656" s="3"/>
    </row>
    <row r="657" spans="58:78" hidden="1">
      <c r="BF657" s="3"/>
      <c r="BG657" s="3"/>
      <c r="BH657" s="3"/>
      <c r="BI657" s="3"/>
      <c r="BK657" s="3"/>
      <c r="BL657" s="3"/>
      <c r="BM657" s="3"/>
      <c r="BN657" s="3"/>
      <c r="BP657" s="3"/>
    </row>
    <row r="658" spans="58:78" hidden="1"/>
    <row r="659" spans="58:78" hidden="1">
      <c r="BK659" s="3"/>
      <c r="BL659" s="3"/>
      <c r="BM659" s="3"/>
      <c r="BN659" s="3"/>
      <c r="BP659" s="3"/>
    </row>
    <row r="660" spans="58:78" hidden="1">
      <c r="BK660" s="3"/>
      <c r="BL660" s="3"/>
      <c r="BM660" s="3"/>
      <c r="BN660" s="3"/>
      <c r="BP660" s="3"/>
    </row>
    <row r="661" spans="58:78" hidden="1">
      <c r="BK661" s="3"/>
      <c r="BL661" s="3"/>
      <c r="BM661" s="3"/>
      <c r="BN661" s="3"/>
      <c r="BP661" s="3"/>
    </row>
    <row r="662" spans="58:78" hidden="1">
      <c r="BK662" s="3"/>
      <c r="BL662" s="3"/>
      <c r="BM662" s="3"/>
      <c r="BN662" s="3"/>
      <c r="BP662" s="3"/>
    </row>
    <row r="663" spans="58:78" hidden="1">
      <c r="BK663" s="3"/>
      <c r="BL663" s="3"/>
      <c r="BM663" s="3"/>
      <c r="BN663" s="3"/>
      <c r="BP663" s="3"/>
    </row>
    <row r="664" spans="58:78" hidden="1"/>
    <row r="665" spans="58:78" hidden="1">
      <c r="BK665" s="34"/>
      <c r="BL665" s="34"/>
      <c r="BM665" s="34"/>
      <c r="BN665" s="34"/>
      <c r="BP665" s="34"/>
      <c r="BQ665" s="34"/>
      <c r="BR665" s="34"/>
      <c r="BS665" s="34"/>
      <c r="BU665" s="34"/>
      <c r="BV665" s="34"/>
    </row>
    <row r="666" spans="58:78" hidden="1">
      <c r="BK666" s="34"/>
      <c r="BL666" s="34"/>
      <c r="BM666" s="34"/>
      <c r="BN666" s="34"/>
      <c r="BP666" s="34"/>
      <c r="BQ666" s="34"/>
      <c r="BR666" s="34"/>
      <c r="BS666" s="34"/>
      <c r="BU666" s="34"/>
      <c r="BV666" s="34"/>
    </row>
    <row r="667" spans="58:78" hidden="1">
      <c r="BK667" s="34"/>
      <c r="BL667" s="34"/>
      <c r="BM667" s="34"/>
      <c r="BN667" s="34"/>
      <c r="BP667" s="34"/>
      <c r="BQ667" s="34"/>
      <c r="BR667" s="34"/>
      <c r="BS667" s="34"/>
      <c r="BU667" s="34"/>
      <c r="BV667" s="34"/>
    </row>
    <row r="668" spans="58:78" hidden="1">
      <c r="BK668" s="34"/>
      <c r="BL668" s="34"/>
      <c r="BM668" s="34"/>
      <c r="BN668" s="34"/>
      <c r="BP668" s="34"/>
      <c r="BQ668" s="34"/>
      <c r="BR668" s="34"/>
      <c r="BS668" s="34"/>
      <c r="BU668" s="34"/>
      <c r="BV668" s="34"/>
    </row>
    <row r="669" spans="58:78" hidden="1">
      <c r="BK669" s="34"/>
      <c r="BL669" s="34"/>
      <c r="BM669" s="34"/>
      <c r="BN669" s="34"/>
      <c r="BP669" s="34"/>
      <c r="BQ669" s="34"/>
      <c r="BR669" s="34"/>
      <c r="BS669" s="34"/>
      <c r="BU669" s="34"/>
      <c r="BV669" s="34"/>
    </row>
    <row r="670" spans="58:78" ht="3.75" customHeight="1" collapsed="1"/>
    <row r="671" spans="58:78">
      <c r="BF671" s="3"/>
      <c r="BG671" s="3"/>
      <c r="BH671" s="3"/>
      <c r="BI671" s="3"/>
      <c r="BK671" s="3"/>
      <c r="BL671" s="3"/>
      <c r="BM671" s="3"/>
      <c r="BN671" s="3"/>
      <c r="BP671" s="3"/>
      <c r="BZ671" s="3"/>
    </row>
    <row r="672" spans="58:78">
      <c r="BF672" s="3"/>
      <c r="BG672" s="3"/>
      <c r="BH672" s="3"/>
      <c r="BI672" s="3"/>
      <c r="BK672" s="3"/>
      <c r="BL672" s="3"/>
      <c r="BM672" s="3"/>
      <c r="BN672" s="3"/>
      <c r="BP672" s="3"/>
      <c r="BZ672" s="3"/>
    </row>
    <row r="673" spans="58:78">
      <c r="BF673" s="3"/>
      <c r="BG673" s="3"/>
      <c r="BH673" s="3"/>
      <c r="BI673" s="3"/>
      <c r="BK673" s="3"/>
      <c r="BL673" s="3"/>
      <c r="BM673" s="3"/>
      <c r="BN673" s="3"/>
      <c r="BP673" s="3"/>
      <c r="BZ673" s="3"/>
    </row>
    <row r="674" spans="58:78">
      <c r="BF674" s="3"/>
      <c r="BG674" s="3"/>
      <c r="BH674" s="3"/>
      <c r="BI674" s="3"/>
      <c r="BK674" s="3"/>
      <c r="BL674" s="3"/>
      <c r="BM674" s="3"/>
      <c r="BN674" s="3"/>
      <c r="BP674" s="3"/>
      <c r="BZ674" s="3"/>
    </row>
    <row r="675" spans="58:78">
      <c r="BF675" s="3"/>
      <c r="BG675" s="3"/>
      <c r="BH675" s="3"/>
      <c r="BI675" s="3"/>
      <c r="BK675" s="3"/>
      <c r="BL675" s="3"/>
      <c r="BM675" s="3"/>
      <c r="BN675" s="3"/>
      <c r="BP675" s="3"/>
      <c r="BZ675" s="3"/>
    </row>
    <row r="676" spans="58:78">
      <c r="BZ676" s="3"/>
    </row>
    <row r="677" spans="58:78">
      <c r="BK677" s="3"/>
      <c r="BL677" s="3"/>
      <c r="BM677" s="3"/>
      <c r="BN677" s="3"/>
      <c r="BP677" s="3"/>
      <c r="BZ677" s="3"/>
    </row>
    <row r="678" spans="58:78">
      <c r="BK678" s="3"/>
      <c r="BL678" s="3"/>
      <c r="BM678" s="3"/>
      <c r="BN678" s="3"/>
      <c r="BP678" s="3"/>
      <c r="BZ678" s="3"/>
    </row>
    <row r="679" spans="58:78">
      <c r="BK679" s="3"/>
      <c r="BL679" s="3"/>
      <c r="BM679" s="3"/>
      <c r="BN679" s="3"/>
      <c r="BP679" s="3"/>
      <c r="BZ679" s="3"/>
    </row>
    <row r="680" spans="58:78">
      <c r="BK680" s="3"/>
      <c r="BL680" s="3"/>
      <c r="BM680" s="3"/>
      <c r="BN680" s="3"/>
      <c r="BP680" s="3"/>
      <c r="BZ680" s="3"/>
    </row>
    <row r="681" spans="58:78">
      <c r="BK681" s="3"/>
      <c r="BL681" s="3"/>
      <c r="BM681" s="3"/>
      <c r="BN681" s="3"/>
      <c r="BP681" s="3"/>
      <c r="BZ681" s="3"/>
    </row>
    <row r="682" spans="58:78">
      <c r="BZ682" s="3"/>
    </row>
    <row r="683" spans="58:78">
      <c r="BK683" s="34"/>
      <c r="BL683" s="34"/>
      <c r="BM683" s="34"/>
      <c r="BN683" s="34"/>
      <c r="BP683" s="34"/>
      <c r="BQ683" s="34"/>
      <c r="BR683" s="34"/>
      <c r="BS683" s="34"/>
      <c r="BU683" s="34"/>
      <c r="BV683" s="34"/>
      <c r="BW683" s="34"/>
      <c r="BX683" s="34"/>
      <c r="BZ683" s="34"/>
    </row>
    <row r="684" spans="58:78">
      <c r="BK684" s="34"/>
      <c r="BL684" s="34"/>
      <c r="BM684" s="34"/>
      <c r="BN684" s="34"/>
      <c r="BP684" s="34"/>
      <c r="BQ684" s="34"/>
      <c r="BR684" s="34"/>
      <c r="BS684" s="34"/>
      <c r="BU684" s="34"/>
      <c r="BV684" s="34"/>
      <c r="BW684" s="34"/>
      <c r="BX684" s="34"/>
      <c r="BZ684" s="34"/>
    </row>
    <row r="685" spans="58:78">
      <c r="BK685" s="34"/>
      <c r="BL685" s="34"/>
      <c r="BM685" s="34"/>
      <c r="BN685" s="34"/>
      <c r="BP685" s="34"/>
      <c r="BQ685" s="34"/>
      <c r="BR685" s="34"/>
      <c r="BS685" s="34"/>
      <c r="BU685" s="34"/>
      <c r="BV685" s="34"/>
      <c r="BW685" s="34"/>
      <c r="BX685" s="34"/>
      <c r="BZ685" s="34"/>
    </row>
    <row r="686" spans="58:78">
      <c r="BK686" s="34"/>
      <c r="BL686" s="34"/>
      <c r="BM686" s="34"/>
      <c r="BN686" s="34"/>
      <c r="BP686" s="34"/>
      <c r="BQ686" s="34"/>
      <c r="BR686" s="34"/>
      <c r="BS686" s="34"/>
      <c r="BU686" s="34"/>
      <c r="BV686" s="34"/>
      <c r="BW686" s="34"/>
      <c r="BX686" s="34"/>
      <c r="BZ686" s="34"/>
    </row>
    <row r="687" spans="58:78">
      <c r="BK687" s="34"/>
      <c r="BL687" s="34"/>
      <c r="BM687" s="34"/>
      <c r="BN687" s="34"/>
      <c r="BP687" s="34"/>
      <c r="BQ687" s="34"/>
      <c r="BR687" s="34"/>
      <c r="BS687" s="34"/>
      <c r="BU687" s="34"/>
      <c r="BV687" s="34"/>
      <c r="BW687" s="34"/>
      <c r="BX687" s="34"/>
      <c r="BZ687" s="34"/>
    </row>
    <row r="770" spans="1:79">
      <c r="CA770" s="15"/>
    </row>
    <row r="773" spans="1:79">
      <c r="BY773" s="15"/>
    </row>
    <row r="774" spans="1:79">
      <c r="BY774" s="47"/>
    </row>
    <row r="775" spans="1:79" s="8" customFormat="1">
      <c r="A775" s="21"/>
      <c r="B775" s="21"/>
      <c r="C775" s="21"/>
      <c r="D775" s="21"/>
      <c r="E775" s="21"/>
      <c r="I775" s="35"/>
    </row>
    <row r="776" spans="1:79" s="8" customFormat="1">
      <c r="A776" s="21"/>
      <c r="B776" s="21"/>
      <c r="C776" s="21"/>
      <c r="D776" s="21"/>
      <c r="E776" s="21"/>
      <c r="I776" s="35"/>
    </row>
    <row r="777" spans="1:79" s="8" customFormat="1">
      <c r="A777" s="21"/>
      <c r="B777" s="21"/>
      <c r="C777" s="21"/>
      <c r="D777" s="21"/>
      <c r="E777" s="21"/>
      <c r="I777" s="35"/>
    </row>
    <row r="778" spans="1:79" s="8" customFormat="1">
      <c r="A778" s="21"/>
      <c r="B778" s="21"/>
      <c r="C778" s="21"/>
      <c r="D778" s="21"/>
      <c r="E778" s="21"/>
      <c r="I778" s="35"/>
    </row>
    <row r="779" spans="1:79" s="8" customFormat="1">
      <c r="A779" s="21"/>
      <c r="B779" s="21"/>
      <c r="C779" s="21"/>
      <c r="D779" s="21"/>
      <c r="E779" s="21"/>
      <c r="I779" s="35"/>
    </row>
    <row r="780" spans="1:79" s="8" customFormat="1">
      <c r="A780" s="21"/>
      <c r="B780" s="21"/>
      <c r="C780" s="21"/>
      <c r="D780" s="21"/>
      <c r="E780" s="21"/>
      <c r="I780" s="35"/>
    </row>
    <row r="781" spans="1:79" s="8" customFormat="1">
      <c r="A781" s="21"/>
      <c r="B781" s="21"/>
      <c r="C781" s="21"/>
      <c r="D781" s="21"/>
      <c r="E781" s="21"/>
      <c r="I781" s="35"/>
    </row>
    <row r="782" spans="1:79" s="8" customFormat="1">
      <c r="A782" s="21"/>
      <c r="B782" s="21"/>
      <c r="C782" s="21"/>
      <c r="D782" s="21"/>
      <c r="E782" s="21"/>
      <c r="I782" s="35"/>
    </row>
    <row r="783" spans="1:79" s="8" customFormat="1">
      <c r="A783" s="21"/>
      <c r="B783" s="21"/>
      <c r="C783" s="21"/>
      <c r="D783" s="21"/>
      <c r="E783" s="21"/>
      <c r="I783" s="35"/>
    </row>
    <row r="784" spans="1:79" s="8" customFormat="1">
      <c r="A784" s="21"/>
      <c r="B784" s="21"/>
      <c r="C784" s="21"/>
      <c r="D784" s="21"/>
      <c r="E784" s="21"/>
      <c r="I784" s="35"/>
    </row>
    <row r="785" spans="1:127" s="8" customFormat="1">
      <c r="A785" s="21"/>
      <c r="B785" s="21"/>
      <c r="C785" s="21"/>
      <c r="D785" s="21"/>
      <c r="E785" s="21"/>
      <c r="I785" s="35"/>
    </row>
    <row r="786" spans="1:127" s="8" customFormat="1">
      <c r="A786" s="21"/>
      <c r="B786" s="21"/>
      <c r="C786" s="21"/>
      <c r="D786" s="21"/>
      <c r="E786" s="21"/>
      <c r="I786" s="35"/>
    </row>
    <row r="787" spans="1:127" s="8" customFormat="1">
      <c r="A787" s="21"/>
      <c r="B787" s="21"/>
      <c r="C787" s="21"/>
      <c r="D787" s="21"/>
      <c r="E787" s="21"/>
      <c r="I787" s="35"/>
    </row>
    <row r="788" spans="1:127" s="8" customFormat="1">
      <c r="A788" s="21"/>
      <c r="B788" s="21"/>
      <c r="C788" s="21"/>
      <c r="D788" s="21"/>
      <c r="E788" s="21"/>
      <c r="I788" s="35"/>
    </row>
    <row r="789" spans="1:127" s="8" customFormat="1">
      <c r="A789" s="21"/>
      <c r="B789" s="21"/>
      <c r="C789" s="21"/>
      <c r="D789" s="21"/>
      <c r="E789" s="21"/>
      <c r="I789" s="35"/>
    </row>
    <row r="790" spans="1:127" s="8" customFormat="1">
      <c r="A790" s="21"/>
      <c r="B790" s="21"/>
      <c r="C790" s="21"/>
      <c r="D790" s="21"/>
      <c r="E790" s="21"/>
      <c r="I790" s="35"/>
      <c r="CC790" s="10"/>
      <c r="CD790" s="10"/>
      <c r="CE790" s="10"/>
      <c r="CF790" s="10"/>
      <c r="CG790" s="10"/>
      <c r="CH790" s="10"/>
      <c r="CI790" s="10"/>
      <c r="CJ790" s="10"/>
      <c r="CK790" s="10"/>
      <c r="CL790" s="10"/>
      <c r="CM790" s="10"/>
      <c r="CN790" s="10"/>
      <c r="CO790" s="10"/>
      <c r="CP790" s="10"/>
      <c r="CQ790" s="10"/>
      <c r="CR790" s="10"/>
      <c r="CS790" s="10"/>
      <c r="CT790" s="10"/>
      <c r="CU790" s="10"/>
      <c r="CV790" s="10"/>
      <c r="CW790" s="10"/>
      <c r="CX790" s="10"/>
      <c r="CY790" s="10"/>
      <c r="CZ790" s="10"/>
      <c r="DA790" s="10"/>
      <c r="DB790" s="10"/>
      <c r="DC790" s="10"/>
      <c r="DD790" s="10"/>
      <c r="DE790" s="10"/>
      <c r="DF790" s="10"/>
      <c r="DG790" s="10"/>
      <c r="DH790" s="10"/>
      <c r="DI790" s="10"/>
      <c r="DJ790" s="10"/>
      <c r="DK790" s="10"/>
      <c r="DL790" s="10"/>
      <c r="DM790" s="10"/>
      <c r="DN790" s="10"/>
      <c r="DO790" s="10"/>
      <c r="DP790" s="10"/>
      <c r="DQ790" s="10"/>
      <c r="DR790" s="10"/>
      <c r="DS790" s="10"/>
      <c r="DT790" s="10"/>
      <c r="DU790" s="10"/>
      <c r="DV790" s="10"/>
      <c r="DW790" s="10"/>
    </row>
    <row r="791" spans="1:127" s="8" customFormat="1">
      <c r="A791" s="21"/>
      <c r="B791" s="21"/>
      <c r="C791" s="21"/>
      <c r="D791" s="21"/>
      <c r="E791" s="21"/>
      <c r="I791" s="35"/>
    </row>
    <row r="792" spans="1:127" s="37" customFormat="1">
      <c r="A792" s="36"/>
      <c r="B792" s="36"/>
      <c r="C792" s="36"/>
      <c r="D792" s="36"/>
      <c r="E792" s="36"/>
      <c r="I792" s="38"/>
      <c r="BK792" s="9"/>
      <c r="BL792" s="9"/>
      <c r="BM792" s="9"/>
      <c r="BN792" s="9"/>
      <c r="BO792" s="9"/>
      <c r="BP792" s="9"/>
      <c r="BQ792" s="9"/>
      <c r="BR792" s="9"/>
      <c r="BS792" s="9"/>
      <c r="BT792" s="9"/>
      <c r="BU792" s="9"/>
      <c r="BV792" s="9"/>
      <c r="BW792" s="9"/>
      <c r="BX792" s="9"/>
      <c r="BY792" s="9"/>
      <c r="BZ792" s="9"/>
      <c r="CA792" s="9"/>
      <c r="CB792" s="9"/>
      <c r="CC792" s="9"/>
      <c r="CD792" s="9"/>
      <c r="CE792" s="9"/>
      <c r="CF792" s="9"/>
      <c r="CG792" s="9"/>
      <c r="CH792" s="9"/>
      <c r="CI792" s="9"/>
      <c r="CJ792" s="9"/>
      <c r="CK792" s="9"/>
      <c r="CL792" s="9"/>
      <c r="CM792" s="9"/>
      <c r="CN792" s="9"/>
      <c r="CO792" s="9"/>
      <c r="CP792" s="9"/>
      <c r="CQ792" s="9"/>
      <c r="CR792" s="9"/>
      <c r="CS792" s="9"/>
      <c r="CT792" s="9"/>
      <c r="CU792" s="9"/>
      <c r="CV792" s="9"/>
      <c r="CW792" s="9"/>
      <c r="CX792" s="9"/>
      <c r="CY792" s="9"/>
      <c r="CZ792" s="9"/>
      <c r="DA792" s="9"/>
      <c r="DB792" s="9"/>
      <c r="DC792" s="9"/>
      <c r="DD792" s="9"/>
      <c r="DE792" s="9"/>
      <c r="DF792" s="9"/>
      <c r="DG792" s="9"/>
      <c r="DH792" s="9"/>
      <c r="DI792" s="9"/>
      <c r="DJ792" s="9"/>
      <c r="DK792" s="9"/>
      <c r="DL792" s="9"/>
      <c r="DM792" s="9"/>
      <c r="DN792" s="9"/>
      <c r="DO792" s="9"/>
      <c r="DP792" s="9"/>
      <c r="DQ792" s="9"/>
      <c r="DR792" s="9"/>
      <c r="DS792" s="9"/>
      <c r="DT792" s="9"/>
      <c r="DU792" s="9"/>
      <c r="DV792" s="9"/>
      <c r="DW792" s="9"/>
    </row>
    <row r="793" spans="1:127" s="8" customFormat="1">
      <c r="A793" s="21"/>
      <c r="B793" s="21"/>
      <c r="C793" s="21"/>
      <c r="D793" s="21"/>
      <c r="E793" s="21"/>
      <c r="I793" s="35"/>
    </row>
    <row r="794" spans="1:127" s="8" customFormat="1">
      <c r="A794" s="21"/>
      <c r="B794" s="21"/>
      <c r="C794" s="21"/>
      <c r="D794" s="18"/>
      <c r="E794" s="21"/>
      <c r="I794" s="10"/>
    </row>
    <row r="795" spans="1:127" s="8" customFormat="1">
      <c r="A795" s="21"/>
      <c r="B795" s="21"/>
      <c r="C795" s="21"/>
      <c r="D795" s="18"/>
      <c r="E795" s="21"/>
      <c r="I795" s="10"/>
      <c r="CE795" s="35"/>
      <c r="CJ795" s="35"/>
      <c r="CO795" s="35"/>
      <c r="CT795" s="35"/>
      <c r="CY795" s="35"/>
      <c r="DD795" s="35"/>
      <c r="DI795" s="35"/>
      <c r="DN795" s="35"/>
      <c r="DS795" s="35"/>
    </row>
    <row r="796" spans="1:127" s="8" customFormat="1">
      <c r="A796" s="21"/>
      <c r="B796" s="21"/>
      <c r="C796" s="21"/>
      <c r="D796" s="21"/>
      <c r="E796" s="21"/>
      <c r="I796" s="35"/>
      <c r="BZ796" s="35"/>
    </row>
    <row r="797" spans="1:127" s="8" customFormat="1">
      <c r="A797" s="21"/>
      <c r="B797" s="21"/>
      <c r="C797" s="21"/>
      <c r="D797" s="21"/>
      <c r="E797" s="21"/>
      <c r="I797" s="35"/>
    </row>
    <row r="798" spans="1:127">
      <c r="BY798" s="15"/>
    </row>
    <row r="799" spans="1:127">
      <c r="BY799" s="15"/>
    </row>
    <row r="800" spans="1:127">
      <c r="BY800" s="15"/>
    </row>
    <row r="801" spans="3:127">
      <c r="BY801" s="15"/>
    </row>
    <row r="802" spans="3:127">
      <c r="BY802" s="15"/>
    </row>
    <row r="803" spans="3:127">
      <c r="BY803" s="15"/>
    </row>
    <row r="804" spans="3:127">
      <c r="BY804" s="15"/>
    </row>
    <row r="805" spans="3:127">
      <c r="C805" s="46"/>
      <c r="BY805" s="15"/>
    </row>
    <row r="806" spans="3:127">
      <c r="BY806" s="15"/>
    </row>
    <row r="807" spans="3:127">
      <c r="BY807" s="15"/>
    </row>
    <row r="808" spans="3:127">
      <c r="BY808" s="15"/>
    </row>
    <row r="809" spans="3:127">
      <c r="AA809" s="15"/>
      <c r="AF809" s="15"/>
      <c r="AK809" s="15"/>
      <c r="AP809" s="15"/>
      <c r="AU809" s="15"/>
      <c r="AZ809" s="15"/>
      <c r="BA809" s="47"/>
      <c r="BB809" s="8"/>
      <c r="BC809" s="8"/>
      <c r="BD809" s="8"/>
      <c r="BE809" s="8"/>
      <c r="BF809" s="47"/>
      <c r="BG809" s="8"/>
      <c r="BH809" s="8"/>
      <c r="BI809" s="8"/>
      <c r="BJ809" s="8"/>
      <c r="BK809" s="47"/>
      <c r="BL809" s="8"/>
      <c r="BM809" s="8"/>
      <c r="BN809" s="8"/>
      <c r="BO809" s="8"/>
      <c r="BP809" s="47"/>
      <c r="BQ809" s="8"/>
      <c r="BR809" s="8"/>
      <c r="BS809" s="8"/>
      <c r="BT809" s="8"/>
      <c r="BU809" s="47"/>
      <c r="BV809" s="8"/>
      <c r="BW809" s="8"/>
      <c r="BX809" s="8"/>
      <c r="BY809" s="8"/>
      <c r="BZ809" s="47"/>
      <c r="CA809" s="8"/>
      <c r="CB809" s="8"/>
      <c r="CC809" s="8"/>
      <c r="CD809" s="8"/>
      <c r="CE809" s="47"/>
      <c r="CF809" s="8"/>
      <c r="CG809" s="8"/>
      <c r="CH809" s="8"/>
      <c r="CI809" s="8"/>
      <c r="CJ809" s="47"/>
      <c r="CK809" s="8"/>
      <c r="CL809" s="8"/>
      <c r="CM809" s="8"/>
      <c r="CN809" s="8"/>
      <c r="CO809" s="47"/>
      <c r="CP809" s="8"/>
      <c r="CQ809" s="8"/>
      <c r="CR809" s="8"/>
      <c r="CS809" s="8"/>
      <c r="CT809" s="47"/>
      <c r="CU809" s="8"/>
      <c r="CV809" s="8"/>
      <c r="CW809" s="8"/>
      <c r="CX809" s="8"/>
      <c r="CY809" s="47"/>
      <c r="CZ809" s="8"/>
      <c r="DA809" s="8"/>
      <c r="DB809" s="8"/>
      <c r="DC809" s="8"/>
      <c r="DD809" s="47"/>
      <c r="DE809" s="8"/>
      <c r="DF809" s="8"/>
      <c r="DG809" s="8"/>
      <c r="DH809" s="8"/>
      <c r="DI809" s="47"/>
      <c r="DJ809" s="8"/>
      <c r="DK809" s="8"/>
      <c r="DL809" s="8"/>
      <c r="DM809" s="8"/>
      <c r="DN809" s="47"/>
      <c r="DO809" s="8"/>
      <c r="DP809" s="8"/>
      <c r="DQ809" s="8"/>
      <c r="DR809" s="8"/>
      <c r="DS809" s="47"/>
      <c r="DT809" s="8"/>
      <c r="DU809" s="8"/>
      <c r="DV809" s="8"/>
      <c r="DW809" s="8"/>
    </row>
    <row r="810" spans="3:127">
      <c r="AA810" s="4"/>
      <c r="AF810" s="4"/>
      <c r="AK810" s="4"/>
      <c r="AP810" s="4"/>
      <c r="AU810" s="4"/>
      <c r="AZ810" s="4"/>
      <c r="BA810" s="27"/>
      <c r="BB810" s="4"/>
      <c r="BC810" s="4"/>
      <c r="BD810" s="4"/>
      <c r="BE810" s="4"/>
      <c r="BF810" s="27"/>
      <c r="BG810" s="4"/>
      <c r="BH810" s="4"/>
      <c r="BI810" s="4"/>
      <c r="BJ810" s="4"/>
      <c r="BK810" s="27"/>
      <c r="BL810" s="4"/>
      <c r="BM810" s="4"/>
      <c r="BN810" s="4"/>
      <c r="BO810" s="4"/>
      <c r="BP810" s="27"/>
      <c r="BQ810" s="4"/>
      <c r="BR810" s="4"/>
      <c r="BS810" s="4"/>
      <c r="BT810" s="4"/>
      <c r="BU810" s="27"/>
      <c r="BV810" s="4"/>
      <c r="BW810" s="4"/>
      <c r="BX810" s="4"/>
      <c r="BY810" s="4"/>
      <c r="BZ810" s="27"/>
      <c r="CA810" s="4"/>
      <c r="CB810" s="4"/>
      <c r="CC810" s="4"/>
      <c r="CD810" s="4"/>
      <c r="CE810" s="27"/>
      <c r="CF810" s="4"/>
      <c r="CG810" s="4"/>
      <c r="CH810" s="4"/>
      <c r="CI810" s="4"/>
      <c r="CJ810" s="27"/>
      <c r="CK810" s="4"/>
      <c r="CL810" s="4"/>
      <c r="CM810" s="4"/>
      <c r="CN810" s="4"/>
      <c r="CO810" s="27"/>
      <c r="CP810" s="4"/>
      <c r="CQ810" s="4"/>
      <c r="CR810" s="4"/>
      <c r="CS810" s="4"/>
      <c r="CT810" s="27"/>
      <c r="CU810" s="4"/>
      <c r="CV810" s="4"/>
      <c r="CW810" s="4"/>
      <c r="CX810" s="4"/>
      <c r="CY810" s="27"/>
      <c r="CZ810" s="4"/>
      <c r="DA810" s="4"/>
      <c r="DB810" s="4"/>
      <c r="DC810" s="4"/>
      <c r="DD810" s="27"/>
      <c r="DE810" s="4"/>
      <c r="DF810" s="4"/>
      <c r="DG810" s="4"/>
      <c r="DH810" s="4"/>
      <c r="DI810" s="27"/>
      <c r="DJ810" s="4"/>
      <c r="DK810" s="4"/>
      <c r="DL810" s="4"/>
      <c r="DM810" s="4"/>
      <c r="DN810" s="27"/>
      <c r="DO810" s="4"/>
      <c r="DP810" s="4"/>
      <c r="DQ810" s="4"/>
      <c r="DR810" s="4"/>
      <c r="DS810" s="27"/>
      <c r="DT810" s="4"/>
      <c r="DU810" s="4"/>
      <c r="DV810" s="4"/>
      <c r="DW810" s="4"/>
    </row>
    <row r="811" spans="3:127">
      <c r="BZ811" s="3"/>
    </row>
    <row r="812" spans="3:127">
      <c r="AA812" s="15"/>
      <c r="AF812" s="15"/>
      <c r="AK812" s="15"/>
      <c r="AP812" s="15"/>
      <c r="AU812" s="15"/>
      <c r="AZ812" s="15"/>
      <c r="BA812" s="3"/>
      <c r="BB812" s="3"/>
      <c r="BC812" s="3"/>
      <c r="BD812" s="3"/>
      <c r="BE812" s="15"/>
      <c r="BF812" s="3"/>
      <c r="BG812" s="3"/>
      <c r="BH812" s="3"/>
      <c r="BI812" s="3"/>
      <c r="BJ812" s="15"/>
      <c r="BK812" s="3"/>
      <c r="BL812" s="3"/>
      <c r="BM812" s="3"/>
      <c r="BN812" s="3"/>
      <c r="BO812" s="15"/>
      <c r="BP812" s="3"/>
      <c r="BT812" s="15"/>
      <c r="BY812" s="15"/>
      <c r="BZ812" s="3"/>
      <c r="CA812" s="3"/>
      <c r="CC812" s="3"/>
      <c r="CD812" s="15"/>
      <c r="CE812" s="3"/>
      <c r="CF812" s="3"/>
      <c r="CG812" s="3"/>
      <c r="CH812" s="3"/>
      <c r="CI812" s="15"/>
      <c r="CJ812" s="3"/>
      <c r="CK812" s="3"/>
      <c r="CL812" s="3"/>
      <c r="CM812" s="3"/>
      <c r="CN812" s="15"/>
      <c r="CO812" s="3"/>
      <c r="CP812" s="3"/>
      <c r="CQ812" s="3"/>
      <c r="CR812" s="3"/>
      <c r="CS812" s="15"/>
      <c r="CT812" s="3"/>
      <c r="CU812" s="3"/>
      <c r="CV812" s="3"/>
      <c r="CW812" s="3"/>
      <c r="CX812" s="15"/>
      <c r="CY812" s="3"/>
      <c r="CZ812" s="3"/>
      <c r="DA812" s="3"/>
      <c r="DB812" s="3"/>
      <c r="DC812" s="15"/>
      <c r="DD812" s="3"/>
      <c r="DE812" s="3"/>
      <c r="DF812" s="3"/>
      <c r="DG812" s="3"/>
      <c r="DH812" s="15"/>
      <c r="DI812" s="3"/>
      <c r="DJ812" s="3"/>
      <c r="DK812" s="3"/>
      <c r="DL812" s="3"/>
      <c r="DM812" s="15"/>
      <c r="DN812" s="3"/>
      <c r="DO812" s="3"/>
      <c r="DP812" s="3"/>
      <c r="DQ812" s="3"/>
      <c r="DR812" s="15"/>
      <c r="DS812" s="3"/>
      <c r="DT812" s="3"/>
      <c r="DV812" s="3"/>
      <c r="DW812" s="15"/>
    </row>
    <row r="813" spans="3:127">
      <c r="AA813" s="15"/>
      <c r="AF813" s="15"/>
      <c r="AK813" s="15"/>
      <c r="AP813" s="15"/>
      <c r="AU813" s="15"/>
      <c r="AZ813" s="15"/>
      <c r="BA813" s="15"/>
      <c r="BB813" s="15"/>
      <c r="BC813" s="15"/>
      <c r="BD813" s="15"/>
      <c r="BE813" s="15"/>
      <c r="BF813" s="15"/>
      <c r="BG813" s="15"/>
      <c r="BH813" s="15"/>
      <c r="BI813" s="15"/>
      <c r="BJ813" s="15"/>
      <c r="BK813" s="15"/>
      <c r="BL813" s="15"/>
      <c r="BM813" s="15"/>
      <c r="BN813" s="15"/>
      <c r="BO813" s="15"/>
      <c r="BP813" s="15"/>
      <c r="BQ813" s="15"/>
      <c r="BR813" s="15"/>
      <c r="BS813" s="15"/>
      <c r="BT813" s="15"/>
      <c r="BU813" s="15"/>
      <c r="BV813" s="15"/>
      <c r="BW813" s="15"/>
      <c r="BX813" s="15"/>
      <c r="BY813" s="15"/>
      <c r="BZ813" s="15"/>
      <c r="CA813" s="15"/>
      <c r="CB813" s="15"/>
      <c r="CC813" s="15"/>
      <c r="CD813" s="15"/>
      <c r="CE813" s="15"/>
      <c r="CF813" s="15"/>
      <c r="CG813" s="15"/>
      <c r="CH813" s="15"/>
      <c r="CI813" s="15"/>
      <c r="CJ813" s="15"/>
      <c r="CK813" s="15"/>
      <c r="CL813" s="15"/>
      <c r="CM813" s="15"/>
      <c r="CN813" s="15"/>
      <c r="CO813" s="15"/>
      <c r="CP813" s="15"/>
      <c r="CQ813" s="15"/>
      <c r="CR813" s="15"/>
      <c r="CS813" s="15"/>
      <c r="CT813" s="15"/>
      <c r="CU813" s="15"/>
      <c r="CV813" s="15"/>
      <c r="CW813" s="15"/>
      <c r="CX813" s="15"/>
      <c r="CY813" s="15"/>
      <c r="CZ813" s="15"/>
      <c r="DA813" s="15"/>
      <c r="DB813" s="15"/>
      <c r="DC813" s="15"/>
      <c r="DD813" s="15"/>
      <c r="DE813" s="15"/>
      <c r="DF813" s="15"/>
      <c r="DG813" s="15"/>
      <c r="DH813" s="15"/>
      <c r="DI813" s="15"/>
      <c r="DJ813" s="15"/>
      <c r="DK813" s="15"/>
      <c r="DL813" s="15"/>
      <c r="DM813" s="15"/>
      <c r="DN813" s="15"/>
      <c r="DO813" s="15"/>
      <c r="DP813" s="15"/>
      <c r="DQ813" s="15"/>
      <c r="DR813" s="15"/>
      <c r="DS813" s="15"/>
      <c r="DT813" s="15"/>
      <c r="DU813" s="15"/>
      <c r="DV813" s="15"/>
      <c r="DW813" s="15"/>
    </row>
    <row r="814" spans="3:127"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</row>
    <row r="815" spans="3:127"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</row>
    <row r="818" spans="1:127">
      <c r="BA818" s="15"/>
      <c r="CA818" s="24"/>
      <c r="CB818" s="24"/>
    </row>
    <row r="819" spans="1:127">
      <c r="CA819" s="24"/>
      <c r="CB819" s="24"/>
    </row>
    <row r="820" spans="1:127" s="47" customFormat="1">
      <c r="A820" s="46"/>
      <c r="B820" s="46"/>
      <c r="C820" s="46"/>
      <c r="D820" s="46"/>
      <c r="E820" s="46"/>
      <c r="AA820" s="10"/>
      <c r="AF820" s="10"/>
      <c r="AK820" s="10"/>
      <c r="AP820" s="10"/>
      <c r="AU820" s="10"/>
      <c r="AZ820" s="10"/>
      <c r="BA820" s="10"/>
      <c r="BB820" s="10"/>
      <c r="BC820" s="10"/>
      <c r="BD820" s="10"/>
      <c r="BE820" s="10"/>
      <c r="BF820" s="10"/>
      <c r="BG820" s="10"/>
      <c r="BH820" s="10"/>
      <c r="BI820" s="10"/>
      <c r="BJ820" s="10"/>
      <c r="BK820" s="10"/>
      <c r="BL820" s="10"/>
      <c r="BM820" s="10"/>
      <c r="BN820" s="10"/>
      <c r="BO820" s="10"/>
      <c r="BP820" s="10"/>
      <c r="BQ820" s="10"/>
      <c r="BR820" s="10"/>
      <c r="BS820" s="10"/>
      <c r="BT820" s="10"/>
      <c r="BU820" s="10"/>
      <c r="BV820" s="10"/>
      <c r="BW820" s="10"/>
      <c r="BX820" s="10"/>
      <c r="BY820" s="10"/>
      <c r="BZ820" s="10"/>
      <c r="CA820" s="10"/>
      <c r="CB820" s="10"/>
      <c r="CC820" s="10"/>
      <c r="CD820" s="48"/>
      <c r="CE820" s="48"/>
      <c r="CF820" s="48"/>
      <c r="CG820" s="48"/>
      <c r="CH820" s="48"/>
      <c r="CI820" s="48"/>
      <c r="CJ820" s="48"/>
      <c r="CK820" s="48"/>
      <c r="CL820" s="48"/>
      <c r="CM820" s="48"/>
      <c r="CN820" s="48"/>
      <c r="CO820" s="48"/>
      <c r="CP820" s="48"/>
      <c r="CQ820" s="48"/>
      <c r="CR820" s="48"/>
      <c r="CS820" s="48"/>
      <c r="CT820" s="48"/>
      <c r="CU820" s="48"/>
      <c r="CV820" s="48"/>
      <c r="CW820" s="48"/>
      <c r="CX820" s="48"/>
      <c r="CY820" s="48"/>
      <c r="CZ820" s="48"/>
      <c r="DA820" s="48"/>
      <c r="DB820" s="48"/>
      <c r="DC820" s="48"/>
      <c r="DD820" s="48"/>
      <c r="DE820" s="48"/>
      <c r="DF820" s="48"/>
      <c r="DG820" s="48"/>
      <c r="DH820" s="48"/>
      <c r="DI820" s="48"/>
      <c r="DJ820" s="48"/>
      <c r="DK820" s="48"/>
      <c r="DL820" s="48"/>
      <c r="DM820" s="48"/>
      <c r="DN820" s="48"/>
      <c r="DO820" s="48"/>
      <c r="DP820" s="48"/>
      <c r="DQ820" s="48"/>
      <c r="DR820" s="48"/>
      <c r="DS820" s="48"/>
      <c r="DT820" s="48"/>
      <c r="DU820" s="48"/>
      <c r="DV820" s="48"/>
      <c r="DW820" s="48"/>
    </row>
    <row r="821" spans="1:127" s="10" customFormat="1">
      <c r="A821" s="18"/>
      <c r="B821" s="18"/>
      <c r="C821" s="18"/>
      <c r="D821" s="18"/>
      <c r="E821" s="18"/>
      <c r="CD821" s="47"/>
      <c r="CI821" s="47"/>
      <c r="CN821" s="47"/>
      <c r="CS821" s="47"/>
      <c r="CX821" s="47"/>
      <c r="DC821" s="47"/>
      <c r="DH821" s="47"/>
      <c r="DM821" s="47"/>
      <c r="DR821" s="47"/>
      <c r="DW821" s="47"/>
    </row>
    <row r="822" spans="1:127" s="10" customFormat="1">
      <c r="A822" s="18"/>
      <c r="B822" s="18"/>
      <c r="C822" s="18"/>
      <c r="D822" s="18"/>
      <c r="E822" s="18"/>
      <c r="AF822" s="47"/>
      <c r="AK822" s="47"/>
      <c r="AP822" s="47"/>
      <c r="AU822" s="47"/>
      <c r="AZ822" s="47"/>
      <c r="BE822" s="47"/>
      <c r="BJ822" s="47"/>
      <c r="BO822" s="47"/>
      <c r="BT822" s="47"/>
      <c r="BY822" s="47"/>
      <c r="CD822" s="47"/>
      <c r="CI822" s="47"/>
      <c r="CN822" s="47"/>
      <c r="CS822" s="47"/>
      <c r="CX822" s="47"/>
      <c r="DC822" s="47"/>
      <c r="DH822" s="47"/>
      <c r="DM822" s="47"/>
      <c r="DR822" s="47"/>
      <c r="DW822" s="47"/>
    </row>
    <row r="823" spans="1:127" s="10" customFormat="1">
      <c r="A823" s="18"/>
      <c r="B823" s="18"/>
      <c r="C823" s="18"/>
      <c r="D823" s="18"/>
      <c r="E823" s="18"/>
      <c r="CD823" s="47"/>
      <c r="CI823" s="47"/>
      <c r="CN823" s="47"/>
      <c r="CS823" s="47"/>
      <c r="CX823" s="47"/>
      <c r="DC823" s="47"/>
      <c r="DH823" s="47"/>
      <c r="DM823" s="47"/>
      <c r="DR823" s="47"/>
      <c r="DW823" s="47"/>
    </row>
    <row r="824" spans="1:127" s="10" customFormat="1">
      <c r="A824" s="18"/>
      <c r="B824" s="18"/>
      <c r="C824" s="18"/>
      <c r="D824" s="18"/>
      <c r="E824" s="18"/>
      <c r="CD824" s="47"/>
      <c r="CI824" s="47"/>
      <c r="CN824" s="47"/>
      <c r="CS824" s="47"/>
      <c r="CX824" s="47"/>
      <c r="DC824" s="47"/>
      <c r="DH824" s="47"/>
      <c r="DM824" s="47"/>
      <c r="DR824" s="47"/>
      <c r="DW824" s="47"/>
    </row>
    <row r="825" spans="1:127" s="10" customFormat="1">
      <c r="A825" s="18"/>
      <c r="B825" s="18"/>
      <c r="C825" s="18"/>
      <c r="D825" s="18"/>
      <c r="E825" s="18"/>
    </row>
    <row r="826" spans="1:127" s="10" customFormat="1">
      <c r="A826" s="18"/>
      <c r="B826" s="18"/>
      <c r="C826" s="18"/>
      <c r="D826" s="18"/>
      <c r="E826" s="18"/>
    </row>
    <row r="827" spans="1:127" s="10" customFormat="1">
      <c r="A827" s="18"/>
      <c r="B827" s="18"/>
      <c r="C827" s="18"/>
      <c r="D827" s="18"/>
      <c r="E827" s="18"/>
    </row>
    <row r="828" spans="1:127" s="10" customFormat="1">
      <c r="A828" s="18"/>
      <c r="B828" s="18"/>
      <c r="C828" s="18"/>
      <c r="D828" s="18"/>
      <c r="E828" s="18"/>
    </row>
    <row r="829" spans="1:127" s="10" customFormat="1">
      <c r="A829" s="18"/>
      <c r="B829" s="18"/>
      <c r="C829" s="18"/>
      <c r="D829" s="18"/>
      <c r="E829" s="18"/>
    </row>
    <row r="830" spans="1:127" s="47" customFormat="1">
      <c r="A830" s="46"/>
      <c r="B830" s="46"/>
      <c r="C830" s="46"/>
      <c r="D830" s="46"/>
      <c r="E830" s="46"/>
    </row>
    <row r="831" spans="1:127" s="47" customFormat="1">
      <c r="A831" s="46"/>
      <c r="B831" s="46"/>
      <c r="C831" s="46"/>
      <c r="D831" s="46"/>
      <c r="E831" s="46"/>
    </row>
    <row r="832" spans="1:127" s="10" customFormat="1">
      <c r="A832" s="18"/>
      <c r="B832" s="18"/>
      <c r="C832" s="18"/>
      <c r="D832" s="18"/>
      <c r="E832" s="18"/>
      <c r="AF832" s="47"/>
      <c r="AK832" s="47"/>
      <c r="AP832" s="47"/>
      <c r="AU832" s="47"/>
      <c r="AZ832" s="47"/>
      <c r="BE832" s="47"/>
      <c r="BJ832" s="47"/>
      <c r="BO832" s="47"/>
      <c r="BT832" s="47"/>
      <c r="BY832" s="47"/>
      <c r="CD832" s="47"/>
      <c r="CI832" s="47"/>
      <c r="CN832" s="47"/>
      <c r="CS832" s="47"/>
      <c r="CX832" s="47"/>
      <c r="DC832" s="47"/>
      <c r="DH832" s="47"/>
      <c r="DM832" s="47"/>
      <c r="DR832" s="47"/>
      <c r="DW832" s="47"/>
    </row>
    <row r="833" spans="1:127" s="10" customFormat="1">
      <c r="A833" s="18"/>
      <c r="B833" s="18"/>
      <c r="C833" s="18"/>
      <c r="D833" s="18"/>
      <c r="E833" s="18"/>
      <c r="AF833" s="47"/>
      <c r="AK833" s="47"/>
      <c r="AP833" s="47"/>
      <c r="AU833" s="47"/>
      <c r="AZ833" s="47"/>
      <c r="BE833" s="47"/>
      <c r="BJ833" s="47"/>
      <c r="BO833" s="47"/>
      <c r="BT833" s="47"/>
      <c r="BY833" s="47"/>
      <c r="CD833" s="47"/>
      <c r="CI833" s="47"/>
      <c r="CN833" s="47"/>
      <c r="CS833" s="47"/>
      <c r="CX833" s="47"/>
      <c r="DC833" s="47"/>
      <c r="DH833" s="47"/>
      <c r="DM833" s="47"/>
      <c r="DR833" s="47"/>
      <c r="DW833" s="47"/>
    </row>
    <row r="834" spans="1:127" s="10" customFormat="1">
      <c r="A834" s="18"/>
      <c r="B834" s="18"/>
      <c r="C834" s="18"/>
      <c r="D834" s="18"/>
      <c r="E834" s="18"/>
    </row>
    <row r="835" spans="1:127" s="10" customFormat="1">
      <c r="A835" s="18"/>
      <c r="B835" s="18"/>
      <c r="C835" s="18"/>
      <c r="D835" s="18"/>
      <c r="E835" s="18"/>
    </row>
    <row r="836" spans="1:127" s="10" customFormat="1">
      <c r="A836" s="18"/>
      <c r="B836" s="18"/>
      <c r="C836" s="18"/>
      <c r="D836" s="18"/>
      <c r="E836" s="18"/>
      <c r="AF836" s="47"/>
      <c r="AK836" s="47"/>
      <c r="AP836" s="47"/>
      <c r="AZ836" s="47"/>
      <c r="BE836" s="47"/>
      <c r="BJ836" s="47"/>
      <c r="BO836" s="47"/>
      <c r="BT836" s="47"/>
      <c r="BY836" s="47"/>
      <c r="CD836" s="47"/>
      <c r="CI836" s="47"/>
      <c r="CN836" s="47"/>
      <c r="CS836" s="47"/>
      <c r="CX836" s="47"/>
      <c r="DC836" s="47"/>
      <c r="DH836" s="47"/>
      <c r="DM836" s="47"/>
      <c r="DR836" s="47"/>
      <c r="DW836" s="47"/>
    </row>
    <row r="837" spans="1:127" s="10" customFormat="1">
      <c r="A837" s="18"/>
      <c r="B837" s="18"/>
      <c r="C837" s="18"/>
      <c r="D837" s="18"/>
      <c r="E837" s="18"/>
    </row>
    <row r="838" spans="1:127" s="10" customFormat="1">
      <c r="A838" s="18"/>
      <c r="B838" s="18"/>
      <c r="C838" s="18"/>
      <c r="D838" s="18"/>
      <c r="E838" s="18"/>
      <c r="AF838" s="47"/>
      <c r="AK838" s="47"/>
      <c r="AP838" s="47"/>
      <c r="AZ838" s="47"/>
      <c r="BE838" s="47"/>
      <c r="BJ838" s="47"/>
      <c r="BO838" s="47"/>
      <c r="BT838" s="47"/>
      <c r="BY838" s="47"/>
      <c r="CD838" s="47"/>
      <c r="CI838" s="47"/>
      <c r="CN838" s="47"/>
      <c r="CS838" s="47"/>
      <c r="CX838" s="47"/>
      <c r="DC838" s="47"/>
      <c r="DH838" s="47"/>
      <c r="DM838" s="47"/>
      <c r="DR838" s="47"/>
      <c r="DW838" s="47"/>
    </row>
    <row r="839" spans="1:127" s="10" customFormat="1">
      <c r="A839" s="18"/>
      <c r="B839" s="18"/>
      <c r="C839" s="18"/>
      <c r="D839" s="18"/>
      <c r="E839" s="18"/>
    </row>
    <row r="840" spans="1:127" s="10" customFormat="1">
      <c r="A840" s="18"/>
      <c r="B840" s="18"/>
      <c r="C840" s="18"/>
      <c r="D840" s="18"/>
      <c r="E840" s="18"/>
    </row>
    <row r="841" spans="1:127" s="10" customFormat="1">
      <c r="A841" s="18"/>
      <c r="B841" s="18"/>
      <c r="C841" s="18"/>
      <c r="D841" s="18"/>
      <c r="E841" s="18"/>
    </row>
    <row r="842" spans="1:127" s="10" customFormat="1">
      <c r="A842" s="18"/>
      <c r="B842" s="18"/>
      <c r="C842" s="18"/>
      <c r="D842" s="18"/>
      <c r="E842" s="18"/>
    </row>
    <row r="843" spans="1:127" s="10" customFormat="1">
      <c r="A843" s="18"/>
      <c r="B843" s="18"/>
      <c r="C843" s="18"/>
      <c r="D843" s="18"/>
      <c r="E843" s="18"/>
    </row>
    <row r="844" spans="1:127" s="10" customFormat="1">
      <c r="A844" s="18"/>
      <c r="B844" s="18"/>
      <c r="C844" s="18"/>
      <c r="D844" s="18"/>
      <c r="E844" s="18"/>
    </row>
    <row r="845" spans="1:127" s="47" customFormat="1">
      <c r="A845" s="46"/>
      <c r="B845" s="46"/>
      <c r="C845" s="46"/>
      <c r="D845" s="46"/>
      <c r="E845" s="46"/>
      <c r="AV845" s="10"/>
      <c r="AW845" s="10"/>
      <c r="AX845" s="10"/>
      <c r="AY845" s="10"/>
      <c r="BT845" s="10"/>
      <c r="BY845" s="10"/>
      <c r="CD845" s="10"/>
    </row>
    <row r="846" spans="1:127" s="47" customFormat="1">
      <c r="A846" s="46"/>
      <c r="B846" s="46"/>
      <c r="C846" s="46"/>
      <c r="D846" s="46"/>
      <c r="E846" s="46"/>
      <c r="BA846" s="29"/>
      <c r="BB846" s="29"/>
      <c r="BC846" s="29"/>
      <c r="BD846" s="29"/>
      <c r="BF846" s="29"/>
      <c r="BG846" s="29"/>
      <c r="BH846" s="29"/>
      <c r="BI846" s="29"/>
      <c r="BK846" s="29"/>
      <c r="BL846" s="29"/>
      <c r="BM846" s="29"/>
      <c r="BN846" s="29"/>
      <c r="BP846" s="29"/>
      <c r="BQ846" s="29"/>
      <c r="BR846" s="29"/>
      <c r="BS846" s="29"/>
      <c r="BU846" s="29"/>
      <c r="BV846" s="29"/>
      <c r="BW846" s="29"/>
      <c r="BX846" s="29"/>
      <c r="BZ846" s="29"/>
      <c r="CA846" s="29"/>
      <c r="CB846" s="29"/>
      <c r="CC846" s="49"/>
      <c r="CE846" s="49"/>
      <c r="CF846" s="49"/>
      <c r="CG846" s="49"/>
      <c r="CH846" s="49"/>
      <c r="CJ846" s="49"/>
      <c r="CK846" s="49"/>
      <c r="CL846" s="49"/>
      <c r="CM846" s="49"/>
      <c r="CO846" s="49"/>
      <c r="CP846" s="49"/>
      <c r="CQ846" s="49"/>
      <c r="CR846" s="49"/>
      <c r="CT846" s="49"/>
      <c r="CU846" s="49"/>
      <c r="CV846" s="49"/>
      <c r="CW846" s="49"/>
      <c r="CY846" s="49"/>
      <c r="CZ846" s="49"/>
      <c r="DA846" s="49"/>
      <c r="DB846" s="49"/>
      <c r="DD846" s="49"/>
      <c r="DE846" s="49"/>
      <c r="DF846" s="49"/>
      <c r="DG846" s="49"/>
      <c r="DI846" s="49"/>
      <c r="DJ846" s="49"/>
      <c r="DK846" s="49"/>
      <c r="DL846" s="49"/>
      <c r="DN846" s="49"/>
      <c r="DO846" s="49"/>
      <c r="DP846" s="49"/>
      <c r="DQ846" s="49"/>
      <c r="DS846" s="49"/>
      <c r="DT846" s="49"/>
      <c r="DU846" s="49"/>
      <c r="DV846" s="49"/>
    </row>
    <row r="847" spans="1:127" s="47" customFormat="1">
      <c r="A847" s="46"/>
      <c r="B847" s="18"/>
      <c r="C847" s="46"/>
      <c r="D847" s="46"/>
      <c r="E847" s="46"/>
      <c r="BA847" s="29"/>
      <c r="BB847" s="29"/>
      <c r="BC847" s="29"/>
      <c r="BD847" s="29"/>
      <c r="BF847" s="29"/>
      <c r="BG847" s="29"/>
      <c r="BH847" s="29"/>
      <c r="BI847" s="29"/>
      <c r="BK847" s="29"/>
      <c r="BL847" s="29"/>
      <c r="BM847" s="29"/>
      <c r="BN847" s="29"/>
      <c r="BP847" s="29"/>
      <c r="BQ847" s="29"/>
      <c r="BR847" s="29"/>
      <c r="BS847" s="29"/>
      <c r="BU847" s="29"/>
      <c r="BV847" s="29"/>
      <c r="BW847" s="29"/>
      <c r="BX847" s="29"/>
      <c r="BZ847" s="29"/>
      <c r="CA847" s="29"/>
      <c r="CB847" s="29"/>
      <c r="CC847" s="49"/>
      <c r="CE847" s="49"/>
      <c r="CF847" s="49"/>
      <c r="CG847" s="49"/>
      <c r="CH847" s="49"/>
      <c r="CJ847" s="49"/>
      <c r="CK847" s="49"/>
      <c r="CL847" s="49"/>
      <c r="CM847" s="49"/>
      <c r="CO847" s="49"/>
      <c r="CP847" s="49"/>
      <c r="CQ847" s="49"/>
      <c r="CR847" s="49"/>
      <c r="CT847" s="49"/>
      <c r="CU847" s="49"/>
      <c r="CV847" s="49"/>
      <c r="CW847" s="49"/>
      <c r="CY847" s="49"/>
      <c r="CZ847" s="49"/>
      <c r="DA847" s="49"/>
      <c r="DB847" s="49"/>
      <c r="DD847" s="49"/>
      <c r="DE847" s="49"/>
      <c r="DF847" s="49"/>
      <c r="DG847" s="49"/>
      <c r="DI847" s="49"/>
      <c r="DJ847" s="49"/>
      <c r="DK847" s="49"/>
      <c r="DL847" s="49"/>
      <c r="DN847" s="49"/>
      <c r="DO847" s="49"/>
      <c r="DP847" s="49"/>
      <c r="DQ847" s="49"/>
      <c r="DS847" s="49"/>
      <c r="DT847" s="49"/>
      <c r="DU847" s="49"/>
      <c r="DV847" s="49"/>
    </row>
    <row r="848" spans="1:127" s="32" customFormat="1">
      <c r="A848" s="40"/>
      <c r="B848" s="40"/>
      <c r="C848" s="40"/>
      <c r="D848" s="40"/>
      <c r="E848" s="40"/>
    </row>
    <row r="849" spans="1:127" s="32" customFormat="1">
      <c r="A849" s="40"/>
      <c r="B849" s="18"/>
      <c r="C849" s="40"/>
      <c r="D849" s="40"/>
      <c r="E849" s="40"/>
    </row>
    <row r="850" spans="1:127" s="32" customFormat="1">
      <c r="A850" s="40"/>
      <c r="B850" s="40"/>
      <c r="C850" s="40"/>
      <c r="D850" s="40"/>
      <c r="E850" s="40"/>
      <c r="BA850" s="29"/>
      <c r="BB850" s="29"/>
      <c r="BC850" s="29"/>
      <c r="BD850" s="29"/>
      <c r="BF850" s="29"/>
      <c r="BG850" s="29"/>
      <c r="BH850" s="29"/>
      <c r="BI850" s="29"/>
      <c r="BK850" s="29"/>
      <c r="BL850" s="29"/>
      <c r="BM850" s="29"/>
      <c r="BN850" s="29"/>
      <c r="BP850" s="29"/>
      <c r="BQ850" s="29"/>
      <c r="BR850" s="29"/>
      <c r="BS850" s="29"/>
      <c r="BU850" s="29"/>
      <c r="BV850" s="29"/>
      <c r="BW850" s="29"/>
      <c r="BX850" s="29"/>
      <c r="BZ850" s="29"/>
      <c r="CA850" s="29"/>
      <c r="CB850" s="29"/>
      <c r="CC850" s="4"/>
      <c r="CD850" s="47"/>
      <c r="CE850" s="29"/>
      <c r="CF850" s="29"/>
      <c r="CG850" s="29"/>
      <c r="CH850" s="29"/>
      <c r="CI850" s="47"/>
      <c r="CJ850" s="29"/>
      <c r="CK850" s="29"/>
      <c r="CL850" s="29"/>
      <c r="CM850" s="29"/>
      <c r="CN850" s="47"/>
      <c r="CO850" s="29"/>
      <c r="CP850" s="29"/>
      <c r="CQ850" s="29"/>
      <c r="CR850" s="29"/>
      <c r="CS850" s="47"/>
      <c r="CT850" s="29"/>
      <c r="CU850" s="29"/>
      <c r="CV850" s="29"/>
      <c r="CW850" s="29"/>
      <c r="CX850" s="47"/>
      <c r="CY850" s="29"/>
      <c r="CZ850" s="29"/>
      <c r="DA850" s="29"/>
      <c r="DB850" s="29"/>
      <c r="DC850" s="47"/>
      <c r="DD850" s="29"/>
      <c r="DE850" s="29"/>
      <c r="DF850" s="29"/>
      <c r="DG850" s="29"/>
      <c r="DH850" s="47"/>
      <c r="DI850" s="29"/>
      <c r="DJ850" s="29"/>
      <c r="DK850" s="29"/>
      <c r="DL850" s="29"/>
      <c r="DM850" s="47"/>
      <c r="DN850" s="29"/>
      <c r="DO850" s="29"/>
      <c r="DP850" s="29"/>
      <c r="DQ850" s="29"/>
      <c r="DR850" s="47"/>
      <c r="DS850" s="29"/>
      <c r="DT850" s="29"/>
      <c r="DU850" s="29"/>
      <c r="DV850" s="29"/>
      <c r="DW850" s="47"/>
    </row>
    <row r="851" spans="1:127" s="47" customFormat="1">
      <c r="A851" s="46"/>
      <c r="B851" s="46"/>
      <c r="C851" s="46"/>
      <c r="D851" s="46"/>
      <c r="E851" s="46"/>
    </row>
    <row r="852" spans="1:127" s="47" customFormat="1">
      <c r="A852" s="46"/>
      <c r="B852" s="46"/>
      <c r="C852" s="46"/>
      <c r="D852" s="46"/>
      <c r="E852" s="46"/>
      <c r="BA852" s="50"/>
      <c r="BB852" s="50"/>
      <c r="BC852" s="50"/>
      <c r="BD852" s="50"/>
      <c r="BF852" s="50"/>
      <c r="BG852" s="50"/>
      <c r="BH852" s="50"/>
      <c r="BI852" s="50"/>
      <c r="BK852" s="50"/>
      <c r="BL852" s="50"/>
      <c r="BM852" s="50"/>
      <c r="BN852" s="50"/>
      <c r="BP852" s="50"/>
      <c r="BQ852" s="50"/>
      <c r="BR852" s="50"/>
      <c r="BS852" s="50"/>
      <c r="BU852" s="50"/>
      <c r="BV852" s="50"/>
    </row>
    <row r="853" spans="1:127" s="47" customFormat="1">
      <c r="A853" s="46"/>
      <c r="B853" s="46"/>
      <c r="C853" s="46"/>
      <c r="D853" s="46"/>
      <c r="E853" s="46"/>
      <c r="BA853" s="32"/>
      <c r="BB853" s="32"/>
      <c r="BC853" s="32"/>
      <c r="BD853" s="32"/>
      <c r="BF853" s="32"/>
      <c r="BG853" s="32"/>
      <c r="BH853" s="32"/>
      <c r="BI853" s="32"/>
      <c r="BK853" s="32"/>
      <c r="BL853" s="32"/>
      <c r="BM853" s="32"/>
      <c r="BN853" s="32"/>
      <c r="BP853" s="32"/>
      <c r="BQ853" s="32"/>
      <c r="BR853" s="32"/>
      <c r="BS853" s="32"/>
      <c r="BU853" s="32"/>
      <c r="BV853" s="32"/>
    </row>
    <row r="854" spans="1:127" s="47" customFormat="1">
      <c r="A854" s="46"/>
      <c r="B854" s="46"/>
      <c r="C854" s="46"/>
      <c r="D854" s="46"/>
      <c r="E854" s="46"/>
      <c r="BA854" s="32"/>
      <c r="BB854" s="32"/>
      <c r="BC854" s="32"/>
      <c r="BD854" s="32"/>
      <c r="BF854" s="32"/>
      <c r="BG854" s="32"/>
      <c r="BH854" s="32"/>
      <c r="BI854" s="32"/>
      <c r="BK854" s="32"/>
      <c r="BL854" s="32"/>
      <c r="BM854" s="32"/>
      <c r="BN854" s="32"/>
      <c r="BP854" s="32"/>
      <c r="BQ854" s="32"/>
      <c r="BR854" s="32"/>
      <c r="BS854" s="32"/>
      <c r="BU854" s="32"/>
      <c r="BV854" s="32"/>
    </row>
    <row r="855" spans="1:127" s="47" customFormat="1">
      <c r="A855" s="46"/>
      <c r="B855" s="46"/>
      <c r="C855" s="46"/>
      <c r="D855" s="46"/>
      <c r="E855" s="46"/>
      <c r="BH855" s="10"/>
      <c r="BI855" s="10"/>
      <c r="BK855" s="10"/>
      <c r="BL855" s="10"/>
      <c r="BM855" s="10"/>
      <c r="BN855" s="10"/>
      <c r="BP855" s="10"/>
      <c r="BQ855" s="10"/>
      <c r="BR855" s="10"/>
      <c r="BS855" s="10"/>
      <c r="BU855" s="10"/>
      <c r="BV855" s="10"/>
    </row>
    <row r="856" spans="1:127" s="47" customFormat="1">
      <c r="A856" s="46"/>
      <c r="B856" s="46"/>
      <c r="C856" s="46"/>
      <c r="D856" s="46"/>
      <c r="E856" s="46"/>
      <c r="BH856" s="32"/>
      <c r="BI856" s="32"/>
      <c r="BK856" s="32"/>
      <c r="BL856" s="32"/>
      <c r="BM856" s="32"/>
      <c r="BN856" s="32"/>
      <c r="BP856" s="32"/>
      <c r="BQ856" s="32"/>
      <c r="BR856" s="32"/>
      <c r="BS856" s="32"/>
      <c r="BU856" s="32"/>
      <c r="BV856" s="32"/>
    </row>
    <row r="857" spans="1:127" s="47" customFormat="1">
      <c r="A857" s="46"/>
      <c r="B857" s="46"/>
      <c r="C857" s="46"/>
      <c r="D857" s="46"/>
      <c r="E857" s="46"/>
    </row>
    <row r="858" spans="1:127" s="47" customFormat="1">
      <c r="A858" s="46"/>
      <c r="B858" s="46"/>
      <c r="C858" s="46"/>
      <c r="D858" s="46"/>
      <c r="E858" s="46"/>
    </row>
    <row r="859" spans="1:127" s="47" customFormat="1">
      <c r="A859" s="46"/>
      <c r="B859" s="46"/>
      <c r="C859" s="46"/>
      <c r="D859" s="46"/>
      <c r="E859" s="46"/>
      <c r="CA859" s="48"/>
    </row>
    <row r="860" spans="1:127" s="47" customFormat="1">
      <c r="A860" s="46"/>
      <c r="B860" s="46"/>
      <c r="C860" s="46"/>
      <c r="D860" s="46"/>
      <c r="E860" s="46"/>
    </row>
    <row r="861" spans="1:127" s="47" customFormat="1">
      <c r="A861" s="46"/>
      <c r="B861" s="46"/>
      <c r="C861" s="46"/>
      <c r="D861" s="46"/>
      <c r="E861" s="46"/>
    </row>
    <row r="862" spans="1:127" s="47" customFormat="1">
      <c r="A862" s="46"/>
      <c r="B862" s="46"/>
      <c r="C862" s="46"/>
      <c r="D862" s="46"/>
      <c r="E862" s="46"/>
    </row>
    <row r="863" spans="1:127" s="47" customFormat="1">
      <c r="A863" s="46"/>
      <c r="B863" s="46"/>
      <c r="C863" s="46"/>
      <c r="D863" s="46"/>
      <c r="E863" s="46"/>
    </row>
    <row r="864" spans="1:127" s="47" customFormat="1">
      <c r="A864" s="46"/>
      <c r="B864" s="46"/>
      <c r="C864" s="46"/>
      <c r="D864" s="46"/>
      <c r="E864" s="46"/>
      <c r="AA864" s="48"/>
      <c r="AF864" s="48"/>
      <c r="AK864" s="48"/>
      <c r="AP864" s="48"/>
      <c r="AU864" s="48"/>
      <c r="AZ864" s="48"/>
      <c r="BA864" s="48"/>
      <c r="BB864" s="48"/>
      <c r="BC864" s="48"/>
      <c r="BD864" s="48"/>
      <c r="BE864" s="48"/>
      <c r="BF864" s="48"/>
      <c r="BG864" s="48"/>
      <c r="BH864" s="48"/>
      <c r="BI864" s="48"/>
      <c r="BJ864" s="48"/>
      <c r="BK864" s="48"/>
      <c r="BL864" s="48"/>
      <c r="BM864" s="48"/>
      <c r="BN864" s="48"/>
      <c r="BO864" s="48"/>
      <c r="BP864" s="48"/>
      <c r="BQ864" s="48"/>
      <c r="BR864" s="48"/>
      <c r="BS864" s="48"/>
      <c r="BT864" s="48"/>
      <c r="BU864" s="48"/>
      <c r="BV864" s="48"/>
      <c r="BW864" s="48"/>
      <c r="BX864" s="48"/>
      <c r="BY864" s="48"/>
      <c r="BZ864" s="48"/>
      <c r="CA864" s="48"/>
      <c r="CB864" s="48"/>
      <c r="CC864" s="48"/>
      <c r="CD864" s="48"/>
      <c r="CE864" s="48"/>
      <c r="CF864" s="48"/>
      <c r="CG864" s="48"/>
      <c r="CH864" s="48"/>
      <c r="CI864" s="48"/>
      <c r="CJ864" s="48"/>
      <c r="CK864" s="48"/>
      <c r="CL864" s="48"/>
      <c r="CM864" s="48"/>
      <c r="CN864" s="48"/>
      <c r="CO864" s="48"/>
      <c r="CP864" s="48"/>
      <c r="CQ864" s="48"/>
      <c r="CR864" s="48"/>
      <c r="CS864" s="48"/>
      <c r="CT864" s="48"/>
      <c r="CU864" s="48"/>
      <c r="CV864" s="48"/>
      <c r="CW864" s="48"/>
      <c r="CX864" s="48"/>
      <c r="CY864" s="48"/>
      <c r="CZ864" s="48"/>
      <c r="DA864" s="48"/>
      <c r="DB864" s="48"/>
      <c r="DC864" s="48"/>
      <c r="DD864" s="48"/>
      <c r="DE864" s="48"/>
      <c r="DF864" s="48"/>
      <c r="DG864" s="48"/>
      <c r="DH864" s="48"/>
      <c r="DI864" s="48"/>
      <c r="DJ864" s="48"/>
      <c r="DK864" s="48"/>
      <c r="DL864" s="48"/>
      <c r="DM864" s="48"/>
      <c r="DN864" s="48"/>
      <c r="DO864" s="48"/>
      <c r="DP864" s="48"/>
      <c r="DQ864" s="48"/>
      <c r="DR864" s="48"/>
      <c r="DS864" s="48"/>
      <c r="DT864" s="48"/>
      <c r="DU864" s="48"/>
      <c r="DV864" s="48"/>
      <c r="DW864" s="48"/>
    </row>
    <row r="865" spans="1:127" s="47" customFormat="1">
      <c r="A865" s="46"/>
      <c r="B865" s="46"/>
      <c r="C865" s="46"/>
      <c r="D865" s="46"/>
      <c r="E865" s="46"/>
      <c r="AA865" s="48"/>
      <c r="AF865" s="48"/>
      <c r="AK865" s="48"/>
      <c r="AP865" s="48"/>
      <c r="AU865" s="48"/>
      <c r="AZ865" s="48"/>
      <c r="BA865" s="10"/>
      <c r="BB865" s="10"/>
      <c r="BC865" s="10"/>
      <c r="BD865" s="10"/>
      <c r="BE865" s="48"/>
      <c r="BF865" s="10"/>
      <c r="BG865" s="10"/>
      <c r="BH865" s="10"/>
      <c r="BI865" s="10"/>
      <c r="BJ865" s="48"/>
      <c r="BK865" s="10"/>
      <c r="BL865" s="10"/>
      <c r="BM865" s="10"/>
      <c r="BN865" s="10"/>
      <c r="BO865" s="48"/>
      <c r="BP865" s="10"/>
      <c r="BQ865" s="10"/>
      <c r="BR865" s="10"/>
      <c r="BS865" s="10"/>
      <c r="BT865" s="48"/>
      <c r="BU865" s="10"/>
      <c r="BV865" s="10"/>
      <c r="BW865" s="10"/>
      <c r="BX865" s="10"/>
      <c r="BY865" s="48"/>
      <c r="BZ865" s="10"/>
      <c r="CA865" s="10"/>
      <c r="CB865" s="10"/>
      <c r="CC865" s="48"/>
      <c r="CD865" s="48"/>
      <c r="CE865" s="48"/>
      <c r="CF865" s="48"/>
      <c r="CG865" s="48"/>
      <c r="CH865" s="48"/>
      <c r="CI865" s="48"/>
      <c r="CJ865" s="48"/>
      <c r="CK865" s="48"/>
      <c r="CL865" s="48"/>
      <c r="CM865" s="48"/>
      <c r="CN865" s="48"/>
      <c r="CO865" s="48"/>
      <c r="CP865" s="48"/>
      <c r="CQ865" s="48"/>
      <c r="CR865" s="48"/>
      <c r="CS865" s="48"/>
      <c r="CT865" s="48"/>
      <c r="CU865" s="48"/>
      <c r="CV865" s="48"/>
      <c r="CW865" s="48"/>
      <c r="CX865" s="48"/>
      <c r="CY865" s="48"/>
      <c r="CZ865" s="48"/>
      <c r="DA865" s="48"/>
      <c r="DB865" s="48"/>
      <c r="DC865" s="48"/>
      <c r="DD865" s="48"/>
      <c r="DE865" s="48"/>
      <c r="DF865" s="48"/>
      <c r="DG865" s="48"/>
      <c r="DH865" s="48"/>
      <c r="DI865" s="48"/>
      <c r="DJ865" s="48"/>
      <c r="DK865" s="48"/>
      <c r="DL865" s="48"/>
      <c r="DM865" s="48"/>
      <c r="DN865" s="48"/>
      <c r="DO865" s="48"/>
      <c r="DP865" s="48"/>
      <c r="DQ865" s="48"/>
      <c r="DR865" s="48"/>
      <c r="DS865" s="48"/>
      <c r="DT865" s="48"/>
      <c r="DU865" s="48"/>
      <c r="DV865" s="48"/>
      <c r="DW865" s="48"/>
    </row>
    <row r="866" spans="1:127" s="47" customFormat="1">
      <c r="A866" s="46"/>
      <c r="B866" s="46"/>
      <c r="C866" s="46"/>
      <c r="D866" s="46"/>
      <c r="E866" s="46"/>
      <c r="AA866" s="48"/>
      <c r="AF866" s="48"/>
      <c r="AK866" s="48"/>
      <c r="AP866" s="48"/>
      <c r="AU866" s="48"/>
      <c r="AZ866" s="48"/>
      <c r="BA866" s="10"/>
      <c r="BB866" s="10"/>
      <c r="BC866" s="10"/>
      <c r="BD866" s="10"/>
      <c r="BE866" s="48"/>
      <c r="BF866" s="10"/>
      <c r="BG866" s="10"/>
      <c r="BH866" s="10"/>
      <c r="BI866" s="10"/>
      <c r="BJ866" s="48"/>
      <c r="BK866" s="10"/>
      <c r="BL866" s="10"/>
      <c r="BM866" s="10"/>
      <c r="BN866" s="10"/>
      <c r="BO866" s="48"/>
      <c r="BP866" s="10"/>
      <c r="BQ866" s="10"/>
      <c r="BR866" s="10"/>
      <c r="BS866" s="10"/>
      <c r="BT866" s="48"/>
      <c r="BU866" s="10"/>
      <c r="BV866" s="10"/>
      <c r="BW866" s="10"/>
      <c r="BX866" s="10"/>
      <c r="BY866" s="48"/>
      <c r="BZ866" s="10"/>
      <c r="CA866" s="10"/>
      <c r="CB866" s="10"/>
      <c r="CC866" s="48"/>
      <c r="CD866" s="48"/>
      <c r="CE866" s="48"/>
      <c r="CF866" s="48"/>
      <c r="CG866" s="48"/>
      <c r="CH866" s="48"/>
      <c r="CI866" s="48"/>
      <c r="CJ866" s="48"/>
      <c r="CK866" s="48"/>
      <c r="CL866" s="48"/>
      <c r="CM866" s="48"/>
      <c r="CN866" s="48"/>
      <c r="CO866" s="48"/>
      <c r="CP866" s="48"/>
      <c r="CQ866" s="48"/>
      <c r="CR866" s="48"/>
      <c r="CS866" s="48"/>
      <c r="CT866" s="48"/>
      <c r="CU866" s="48"/>
      <c r="CV866" s="48"/>
      <c r="CW866" s="48"/>
      <c r="CX866" s="48"/>
      <c r="CY866" s="48"/>
      <c r="CZ866" s="48"/>
      <c r="DA866" s="48"/>
      <c r="DB866" s="48"/>
      <c r="DC866" s="48"/>
      <c r="DD866" s="48"/>
      <c r="DE866" s="48"/>
      <c r="DF866" s="48"/>
      <c r="DG866" s="48"/>
      <c r="DH866" s="48"/>
      <c r="DI866" s="48"/>
      <c r="DJ866" s="48"/>
      <c r="DK866" s="48"/>
      <c r="DL866" s="48"/>
      <c r="DM866" s="48"/>
      <c r="DN866" s="48"/>
      <c r="DO866" s="48"/>
      <c r="DP866" s="48"/>
      <c r="DQ866" s="48"/>
      <c r="DR866" s="48"/>
      <c r="DS866" s="48"/>
      <c r="DT866" s="48"/>
      <c r="DU866" s="48"/>
      <c r="DV866" s="48"/>
      <c r="DW866" s="48"/>
    </row>
    <row r="867" spans="1:127" s="47" customFormat="1">
      <c r="A867" s="46"/>
      <c r="B867" s="46"/>
      <c r="C867" s="46"/>
      <c r="D867" s="46"/>
      <c r="E867" s="46"/>
    </row>
    <row r="868" spans="1:127" s="47" customFormat="1">
      <c r="A868" s="46"/>
      <c r="B868" s="46"/>
      <c r="C868" s="46"/>
      <c r="D868" s="46"/>
      <c r="E868" s="46"/>
      <c r="AA868" s="48"/>
      <c r="AB868" s="10"/>
      <c r="AC868" s="10"/>
      <c r="AD868" s="10"/>
      <c r="AE868" s="10"/>
      <c r="AF868" s="48"/>
      <c r="AG868" s="10"/>
      <c r="AH868" s="10"/>
      <c r="AI868" s="10"/>
      <c r="AJ868" s="10"/>
      <c r="AK868" s="48"/>
      <c r="AL868" s="10"/>
      <c r="AM868" s="10"/>
      <c r="AN868" s="10"/>
      <c r="AO868" s="10"/>
      <c r="AP868" s="48"/>
      <c r="AQ868" s="10"/>
      <c r="AR868" s="10"/>
      <c r="AS868" s="10"/>
      <c r="AT868" s="10"/>
      <c r="AU868" s="48"/>
      <c r="AV868" s="10"/>
      <c r="AW868" s="10"/>
      <c r="AX868" s="10"/>
      <c r="AY868" s="10"/>
      <c r="AZ868" s="48"/>
      <c r="BA868" s="10"/>
      <c r="BB868" s="10"/>
      <c r="BC868" s="10"/>
      <c r="BD868" s="10"/>
      <c r="BE868" s="48"/>
      <c r="BF868" s="10"/>
      <c r="BG868" s="10"/>
      <c r="BH868" s="10"/>
      <c r="BI868" s="10"/>
      <c r="BJ868" s="48"/>
      <c r="BK868" s="10"/>
      <c r="BL868" s="10"/>
      <c r="BM868" s="10"/>
      <c r="BN868" s="10"/>
      <c r="BO868" s="48"/>
      <c r="BP868" s="10"/>
      <c r="BQ868" s="10"/>
      <c r="BR868" s="10"/>
      <c r="BS868" s="10"/>
      <c r="BT868" s="48"/>
      <c r="BU868" s="10"/>
      <c r="BV868" s="10"/>
      <c r="BW868" s="10"/>
      <c r="BX868" s="10"/>
      <c r="BY868" s="48"/>
      <c r="BZ868" s="10"/>
      <c r="CA868" s="10"/>
      <c r="CB868" s="10"/>
      <c r="CC868" s="10"/>
      <c r="CD868" s="48"/>
      <c r="CE868" s="10"/>
      <c r="CF868" s="10"/>
      <c r="CG868" s="10"/>
      <c r="CH868" s="10"/>
      <c r="CI868" s="48"/>
      <c r="CJ868" s="10"/>
      <c r="CK868" s="10"/>
      <c r="CL868" s="10"/>
      <c r="CM868" s="10"/>
      <c r="CN868" s="48"/>
      <c r="CO868" s="10"/>
      <c r="CP868" s="10"/>
      <c r="CQ868" s="10"/>
      <c r="CR868" s="10"/>
      <c r="CS868" s="48"/>
      <c r="CT868" s="10"/>
      <c r="CU868" s="10"/>
      <c r="CV868" s="10"/>
      <c r="CW868" s="10"/>
      <c r="CX868" s="48"/>
      <c r="CY868" s="10"/>
      <c r="CZ868" s="10"/>
      <c r="DA868" s="10"/>
      <c r="DB868" s="10"/>
      <c r="DC868" s="48"/>
      <c r="DD868" s="10"/>
      <c r="DE868" s="10"/>
      <c r="DF868" s="10"/>
      <c r="DG868" s="10"/>
      <c r="DH868" s="48"/>
      <c r="DI868" s="10"/>
      <c r="DJ868" s="10"/>
      <c r="DK868" s="10"/>
      <c r="DL868" s="10"/>
      <c r="DM868" s="48"/>
      <c r="DN868" s="10"/>
      <c r="DO868" s="10"/>
      <c r="DP868" s="10"/>
      <c r="DQ868" s="10"/>
      <c r="DR868" s="48"/>
      <c r="DS868" s="10"/>
      <c r="DT868" s="10"/>
      <c r="DU868" s="10"/>
      <c r="DV868" s="10"/>
      <c r="DW868" s="48"/>
    </row>
    <row r="869" spans="1:127" s="47" customFormat="1">
      <c r="A869" s="46"/>
      <c r="B869" s="46"/>
      <c r="C869" s="46"/>
      <c r="D869" s="46"/>
      <c r="E869" s="46"/>
      <c r="AU869" s="48"/>
      <c r="AZ869" s="48"/>
      <c r="BA869" s="48"/>
      <c r="BB869" s="48"/>
      <c r="BC869" s="48"/>
      <c r="BD869" s="48"/>
      <c r="BE869" s="48"/>
      <c r="BF869" s="48"/>
      <c r="BG869" s="48"/>
      <c r="BH869" s="48"/>
      <c r="BI869" s="48"/>
      <c r="BJ869" s="48"/>
      <c r="BK869" s="48"/>
      <c r="BL869" s="48"/>
      <c r="BM869" s="48"/>
      <c r="BN869" s="48"/>
      <c r="BO869" s="48"/>
      <c r="BP869" s="48"/>
      <c r="BQ869" s="48"/>
      <c r="BR869" s="48"/>
      <c r="BS869" s="48"/>
      <c r="BT869" s="48"/>
      <c r="BU869" s="48"/>
      <c r="BV869" s="48"/>
      <c r="BW869" s="48"/>
      <c r="BX869" s="48"/>
      <c r="BY869" s="48"/>
      <c r="BZ869" s="48"/>
      <c r="CA869" s="48"/>
      <c r="CB869" s="48"/>
      <c r="CC869" s="10"/>
      <c r="CD869" s="48"/>
      <c r="CE869" s="10"/>
      <c r="CF869" s="10"/>
      <c r="CG869" s="10"/>
      <c r="CH869" s="10"/>
      <c r="CI869" s="48"/>
      <c r="CJ869" s="10"/>
      <c r="CK869" s="10"/>
      <c r="CL869" s="10"/>
      <c r="CM869" s="10"/>
      <c r="CN869" s="48"/>
      <c r="CO869" s="10"/>
      <c r="CP869" s="10"/>
      <c r="CQ869" s="10"/>
      <c r="CR869" s="10"/>
      <c r="CS869" s="48"/>
      <c r="CT869" s="10"/>
      <c r="CU869" s="10"/>
      <c r="CV869" s="10"/>
      <c r="CW869" s="10"/>
      <c r="CX869" s="48"/>
      <c r="CY869" s="10"/>
      <c r="CZ869" s="10"/>
      <c r="DA869" s="10"/>
      <c r="DB869" s="10"/>
      <c r="DC869" s="48"/>
      <c r="DD869" s="10"/>
      <c r="DE869" s="10"/>
      <c r="DF869" s="10"/>
      <c r="DG869" s="10"/>
      <c r="DH869" s="48"/>
      <c r="DI869" s="10"/>
      <c r="DJ869" s="10"/>
      <c r="DK869" s="10"/>
      <c r="DL869" s="10"/>
      <c r="DM869" s="48"/>
      <c r="DN869" s="10"/>
      <c r="DO869" s="10"/>
      <c r="DP869" s="10"/>
      <c r="DQ869" s="10"/>
      <c r="DR869" s="48"/>
      <c r="DS869" s="10"/>
      <c r="DT869" s="10"/>
      <c r="DU869" s="10"/>
      <c r="DV869" s="10"/>
      <c r="DW869" s="48"/>
    </row>
    <row r="870" spans="1:127" s="47" customFormat="1">
      <c r="A870" s="46"/>
      <c r="B870" s="46"/>
      <c r="C870" s="46"/>
      <c r="D870" s="46"/>
      <c r="E870" s="46"/>
      <c r="AU870" s="29"/>
      <c r="AZ870" s="29"/>
      <c r="BA870" s="29"/>
      <c r="BB870" s="29"/>
      <c r="BC870" s="29"/>
      <c r="BD870" s="29"/>
      <c r="BE870" s="29"/>
      <c r="BF870" s="29"/>
      <c r="BG870" s="29"/>
      <c r="BH870" s="29"/>
      <c r="BI870" s="29"/>
      <c r="BJ870" s="29"/>
      <c r="BK870" s="29"/>
      <c r="BL870" s="29"/>
      <c r="BM870" s="29"/>
      <c r="BN870" s="29"/>
      <c r="BO870" s="29"/>
      <c r="BP870" s="29"/>
      <c r="BQ870" s="29"/>
      <c r="BR870" s="29"/>
      <c r="BS870" s="29"/>
      <c r="BU870" s="29"/>
      <c r="BV870" s="29"/>
      <c r="BW870" s="29"/>
      <c r="BX870" s="29"/>
      <c r="BZ870" s="29"/>
      <c r="CA870" s="29"/>
      <c r="CB870" s="29"/>
      <c r="CC870" s="49"/>
      <c r="CE870" s="49"/>
      <c r="CF870" s="49"/>
      <c r="CG870" s="49"/>
      <c r="CH870" s="49"/>
      <c r="CJ870" s="49"/>
      <c r="CK870" s="49"/>
      <c r="CL870" s="49"/>
      <c r="CM870" s="49"/>
      <c r="CO870" s="49"/>
      <c r="CP870" s="49"/>
      <c r="CQ870" s="49"/>
      <c r="CR870" s="49"/>
      <c r="CT870" s="49"/>
      <c r="CU870" s="49"/>
      <c r="CV870" s="49"/>
      <c r="CW870" s="49"/>
      <c r="CY870" s="49"/>
      <c r="CZ870" s="49"/>
      <c r="DA870" s="49"/>
      <c r="DB870" s="49"/>
      <c r="DD870" s="49"/>
      <c r="DE870" s="49"/>
      <c r="DF870" s="49"/>
      <c r="DG870" s="49"/>
      <c r="DI870" s="49"/>
      <c r="DJ870" s="49"/>
      <c r="DK870" s="49"/>
      <c r="DL870" s="49"/>
      <c r="DN870" s="49"/>
      <c r="DO870" s="49"/>
      <c r="DP870" s="49"/>
      <c r="DQ870" s="49"/>
      <c r="DS870" s="49"/>
      <c r="DT870" s="49"/>
      <c r="DU870" s="49"/>
      <c r="DV870" s="49"/>
    </row>
    <row r="871" spans="1:127" s="47" customFormat="1">
      <c r="A871" s="46"/>
      <c r="B871" s="46"/>
      <c r="C871" s="46"/>
      <c r="D871" s="46"/>
      <c r="E871" s="46"/>
    </row>
    <row r="872" spans="1:127" s="47" customFormat="1">
      <c r="A872" s="46"/>
      <c r="B872" s="46"/>
      <c r="C872" s="46"/>
      <c r="D872" s="46"/>
      <c r="E872" s="46"/>
    </row>
    <row r="873" spans="1:127" s="47" customFormat="1">
      <c r="A873" s="46"/>
      <c r="B873" s="46"/>
      <c r="C873" s="46"/>
      <c r="D873" s="46"/>
      <c r="E873" s="46"/>
      <c r="BK873" s="51"/>
      <c r="BL873" s="51"/>
      <c r="BM873" s="51"/>
      <c r="BN873" s="51"/>
      <c r="BP873" s="51"/>
      <c r="BQ873" s="51"/>
      <c r="BR873" s="51"/>
      <c r="BS873" s="51"/>
      <c r="BU873" s="51"/>
      <c r="BV873" s="51"/>
    </row>
    <row r="874" spans="1:127" s="47" customFormat="1">
      <c r="A874" s="46"/>
      <c r="B874" s="46"/>
      <c r="C874" s="46"/>
      <c r="D874" s="46"/>
      <c r="E874" s="46"/>
    </row>
    <row r="875" spans="1:127" s="47" customFormat="1">
      <c r="A875" s="46"/>
      <c r="B875" s="46"/>
      <c r="C875" s="46"/>
      <c r="D875" s="46"/>
      <c r="E875" s="46"/>
      <c r="BK875" s="51"/>
      <c r="BL875" s="51"/>
      <c r="BM875" s="51"/>
      <c r="BN875" s="51"/>
      <c r="BP875" s="51"/>
      <c r="BQ875" s="51"/>
      <c r="BR875" s="51"/>
      <c r="BS875" s="51"/>
      <c r="BU875" s="51"/>
      <c r="BV875" s="51"/>
    </row>
  </sheetData>
  <phoneticPr fontId="23"/>
  <pageMargins left="0.75" right="0.75" top="1" bottom="1" header="0.51200000000000001" footer="0.51200000000000001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indexed="10"/>
  </sheetPr>
  <dimension ref="A1:DW1887"/>
  <sheetViews>
    <sheetView zoomScale="75" workbookViewId="0">
      <pane xSplit="8" ySplit="10" topLeftCell="BO32" activePane="bottomRight" state="frozen"/>
      <selection activeCell="EA34" sqref="EA34"/>
      <selection pane="topRight" activeCell="EA34" sqref="EA34"/>
      <selection pane="bottomLeft" activeCell="EA34" sqref="EA34"/>
      <selection pane="bottomRight" activeCell="DM1" sqref="DM1:DW1"/>
    </sheetView>
  </sheetViews>
  <sheetFormatPr defaultColWidth="8.5703125" defaultRowHeight="12" outlineLevelCol="1"/>
  <cols>
    <col min="1" max="1" width="10.85546875" style="53" customWidth="1"/>
    <col min="2" max="6" width="10.85546875" style="7" customWidth="1"/>
    <col min="7" max="8" width="10.85546875" style="2" customWidth="1"/>
    <col min="9" max="9" width="10.85546875" style="1" hidden="1" customWidth="1" outlineLevel="1"/>
    <col min="10" max="26" width="10.85546875" style="2" hidden="1" customWidth="1" outlineLevel="1"/>
    <col min="27" max="27" width="10.85546875" style="2" customWidth="1" collapsed="1"/>
    <col min="28" max="31" width="10.85546875" style="2" hidden="1" customWidth="1" outlineLevel="1"/>
    <col min="32" max="32" width="10.85546875" style="2" customWidth="1" collapsed="1"/>
    <col min="33" max="36" width="10.85546875" style="2" hidden="1" customWidth="1" outlineLevel="1"/>
    <col min="37" max="37" width="10.85546875" style="2" customWidth="1" collapsed="1"/>
    <col min="38" max="41" width="10.85546875" style="2" hidden="1" customWidth="1" outlineLevel="1"/>
    <col min="42" max="42" width="10.85546875" style="2" customWidth="1" collapsed="1"/>
    <col min="43" max="46" width="10.85546875" style="2" hidden="1" customWidth="1" outlineLevel="1"/>
    <col min="47" max="47" width="10.85546875" style="2" customWidth="1" collapsed="1"/>
    <col min="48" max="51" width="10.85546875" style="2" hidden="1" customWidth="1" outlineLevel="1"/>
    <col min="52" max="52" width="10.85546875" style="2" customWidth="1" collapsed="1"/>
    <col min="53" max="56" width="10.85546875" style="2" hidden="1" customWidth="1" outlineLevel="1"/>
    <col min="57" max="57" width="10.85546875" style="2" customWidth="1" collapsed="1"/>
    <col min="58" max="61" width="10.85546875" style="2" hidden="1" customWidth="1" outlineLevel="1"/>
    <col min="62" max="62" width="10.85546875" style="2" customWidth="1" collapsed="1"/>
    <col min="63" max="66" width="10.85546875" style="2" hidden="1" customWidth="1" outlineLevel="1"/>
    <col min="67" max="67" width="10.85546875" style="2" customWidth="1" collapsed="1"/>
    <col min="68" max="68" width="10.85546875" style="2" hidden="1" customWidth="1" outlineLevel="1"/>
    <col min="69" max="71" width="10.85546875" style="3" hidden="1" customWidth="1" outlineLevel="1"/>
    <col min="72" max="72" width="10.85546875" style="2" customWidth="1" collapsed="1"/>
    <col min="73" max="76" width="10.85546875" style="3" hidden="1" customWidth="1" outlineLevel="1"/>
    <col min="77" max="77" width="10.85546875" style="2" customWidth="1" collapsed="1"/>
    <col min="78" max="78" width="10.85546875" style="6" hidden="1" customWidth="1" outlineLevel="1"/>
    <col min="79" max="79" width="10.85546875" style="2" hidden="1" customWidth="1" outlineLevel="1"/>
    <col min="80" max="80" width="10.85546875" style="3" hidden="1" customWidth="1" outlineLevel="1"/>
    <col min="81" max="81" width="10.85546875" style="2" hidden="1" customWidth="1" outlineLevel="1"/>
    <col min="82" max="82" width="10.85546875" style="2" customWidth="1" collapsed="1"/>
    <col min="83" max="86" width="10.85546875" style="2" hidden="1" customWidth="1" outlineLevel="1"/>
    <col min="87" max="87" width="10.85546875" style="2" customWidth="1" collapsed="1"/>
    <col min="88" max="91" width="10.85546875" style="2" hidden="1" customWidth="1" outlineLevel="1"/>
    <col min="92" max="92" width="10.85546875" style="2" customWidth="1" collapsed="1"/>
    <col min="93" max="96" width="10.85546875" style="2" hidden="1" customWidth="1" outlineLevel="1"/>
    <col min="97" max="97" width="10.85546875" style="2" customWidth="1" collapsed="1"/>
    <col min="98" max="101" width="10.85546875" style="2" hidden="1" customWidth="1" outlineLevel="1"/>
    <col min="102" max="102" width="10.85546875" style="2" customWidth="1" collapsed="1"/>
    <col min="103" max="106" width="10.85546875" style="2" hidden="1" customWidth="1" outlineLevel="1"/>
    <col min="107" max="107" width="10.85546875" style="2" customWidth="1" collapsed="1"/>
    <col min="108" max="111" width="10.85546875" style="2" hidden="1" customWidth="1" outlineLevel="1"/>
    <col min="112" max="112" width="10.85546875" style="2" customWidth="1" collapsed="1"/>
    <col min="113" max="116" width="10.85546875" style="2" hidden="1" customWidth="1" outlineLevel="1"/>
    <col min="117" max="117" width="10.85546875" style="2" customWidth="1" collapsed="1"/>
    <col min="118" max="121" width="10.85546875" style="2" hidden="1" customWidth="1" outlineLevel="1"/>
    <col min="122" max="122" width="10.85546875" style="2" customWidth="1" collapsed="1"/>
    <col min="123" max="124" width="10.85546875" style="2" hidden="1" customWidth="1" outlineLevel="1"/>
    <col min="125" max="125" width="10.85546875" style="3" hidden="1" customWidth="1" outlineLevel="1"/>
    <col min="126" max="126" width="10.85546875" style="2" hidden="1" customWidth="1" outlineLevel="1"/>
    <col min="127" max="127" width="10.85546875" style="2" customWidth="1" collapsed="1"/>
    <col min="128" max="16384" width="8.5703125" style="2"/>
  </cols>
  <sheetData>
    <row r="1" spans="1:127" s="11" customFormat="1" ht="30">
      <c r="A1" s="87" t="s">
        <v>692</v>
      </c>
      <c r="B1" s="80"/>
      <c r="C1" s="81"/>
      <c r="D1" s="81"/>
      <c r="E1" s="81"/>
      <c r="AA1" s="66">
        <f>+Z1</f>
        <v>0</v>
      </c>
      <c r="AB1" s="74">
        <v>36707</v>
      </c>
      <c r="AC1" s="74">
        <v>36799</v>
      </c>
      <c r="AD1" s="74">
        <v>36891</v>
      </c>
      <c r="AE1" s="74">
        <v>36981</v>
      </c>
      <c r="AF1" s="66">
        <f>+AE1</f>
        <v>36981</v>
      </c>
      <c r="AG1" s="74">
        <v>37072</v>
      </c>
      <c r="AH1" s="74">
        <v>37164</v>
      </c>
      <c r="AI1" s="74">
        <v>37256</v>
      </c>
      <c r="AJ1" s="74">
        <v>37346</v>
      </c>
      <c r="AK1" s="66">
        <f>+AJ1</f>
        <v>37346</v>
      </c>
      <c r="AL1" s="74">
        <v>37437</v>
      </c>
      <c r="AM1" s="74">
        <v>37529</v>
      </c>
      <c r="AN1" s="74">
        <v>37621</v>
      </c>
      <c r="AO1" s="74">
        <v>37711</v>
      </c>
      <c r="AP1" s="66">
        <f>+AO1</f>
        <v>37711</v>
      </c>
      <c r="AQ1" s="74">
        <v>37802</v>
      </c>
      <c r="AR1" s="74">
        <v>37894</v>
      </c>
      <c r="AS1" s="74">
        <v>37986</v>
      </c>
      <c r="AT1" s="74">
        <v>38077</v>
      </c>
      <c r="AU1" s="66">
        <f>+AT1</f>
        <v>38077</v>
      </c>
      <c r="AV1" s="74">
        <v>38168</v>
      </c>
      <c r="AW1" s="74">
        <v>38260</v>
      </c>
      <c r="AX1" s="74">
        <v>38352</v>
      </c>
      <c r="AY1" s="74">
        <v>38442</v>
      </c>
      <c r="AZ1" s="66">
        <f>+AY1</f>
        <v>38442</v>
      </c>
      <c r="BA1" s="74">
        <v>38533</v>
      </c>
      <c r="BB1" s="74">
        <v>38625</v>
      </c>
      <c r="BC1" s="74">
        <v>38717</v>
      </c>
      <c r="BD1" s="74">
        <v>38807</v>
      </c>
      <c r="BE1" s="66">
        <f>+BD1</f>
        <v>38807</v>
      </c>
      <c r="BF1" s="74">
        <v>38898</v>
      </c>
      <c r="BG1" s="74">
        <v>38990</v>
      </c>
      <c r="BH1" s="74">
        <v>39082</v>
      </c>
      <c r="BI1" s="74">
        <v>39172</v>
      </c>
      <c r="BJ1" s="66">
        <f>+BI1</f>
        <v>39172</v>
      </c>
      <c r="BK1" s="74">
        <v>39263</v>
      </c>
      <c r="BL1" s="74">
        <v>39355</v>
      </c>
      <c r="BM1" s="74">
        <v>39447</v>
      </c>
      <c r="BN1" s="74">
        <v>39538</v>
      </c>
      <c r="BO1" s="66">
        <f>+BN1</f>
        <v>39538</v>
      </c>
      <c r="BP1" s="74">
        <v>39629</v>
      </c>
      <c r="BQ1" s="74">
        <v>39721</v>
      </c>
      <c r="BR1" s="74">
        <v>39813</v>
      </c>
      <c r="BS1" s="74">
        <v>39903</v>
      </c>
      <c r="BT1" s="66">
        <f>+BS1</f>
        <v>39903</v>
      </c>
      <c r="BU1" s="74">
        <v>39994</v>
      </c>
      <c r="BV1" s="74">
        <v>40086</v>
      </c>
      <c r="BW1" s="74">
        <v>40178</v>
      </c>
      <c r="BX1" s="74">
        <v>40268</v>
      </c>
      <c r="BY1" s="66">
        <f>+BX1</f>
        <v>40268</v>
      </c>
      <c r="BZ1" s="74">
        <v>40359</v>
      </c>
      <c r="CA1" s="74">
        <v>40451</v>
      </c>
      <c r="CB1" s="74">
        <v>40543</v>
      </c>
      <c r="CC1" s="74">
        <v>40633</v>
      </c>
      <c r="CD1" s="66">
        <f>+CC1</f>
        <v>40633</v>
      </c>
      <c r="CE1" s="74">
        <v>40724</v>
      </c>
      <c r="CF1" s="74">
        <v>40816</v>
      </c>
      <c r="CG1" s="74">
        <v>40816</v>
      </c>
      <c r="CH1" s="74">
        <v>40999</v>
      </c>
      <c r="CI1" s="66">
        <f>+CH1</f>
        <v>40999</v>
      </c>
      <c r="CJ1" s="74">
        <v>41090</v>
      </c>
      <c r="CK1" s="74">
        <v>41182</v>
      </c>
      <c r="CL1" s="74">
        <v>41274</v>
      </c>
      <c r="CM1" s="74">
        <v>41364</v>
      </c>
      <c r="CN1" s="66">
        <f>+CM1</f>
        <v>41364</v>
      </c>
      <c r="CO1" s="74">
        <v>41455</v>
      </c>
      <c r="CP1" s="74">
        <v>41547</v>
      </c>
      <c r="CQ1" s="74">
        <v>41639</v>
      </c>
      <c r="CR1" s="74">
        <v>41729</v>
      </c>
      <c r="CS1" s="66">
        <f>+CR1</f>
        <v>41729</v>
      </c>
      <c r="CT1" s="74">
        <v>41820</v>
      </c>
      <c r="CU1" s="74">
        <v>41912</v>
      </c>
      <c r="CV1" s="74">
        <v>42004</v>
      </c>
      <c r="CW1" s="74">
        <v>42094</v>
      </c>
      <c r="CX1" s="66">
        <f>+CW1</f>
        <v>42094</v>
      </c>
      <c r="CY1" s="74">
        <v>42185</v>
      </c>
      <c r="CZ1" s="74">
        <v>42277</v>
      </c>
      <c r="DA1" s="74">
        <v>42369</v>
      </c>
      <c r="DB1" s="74">
        <v>42460</v>
      </c>
      <c r="DC1" s="66">
        <f>+DB1</f>
        <v>42460</v>
      </c>
      <c r="DD1" s="74">
        <v>42551</v>
      </c>
      <c r="DE1" s="74">
        <v>42643</v>
      </c>
      <c r="DF1" s="74">
        <v>42735</v>
      </c>
      <c r="DG1" s="74">
        <v>42825</v>
      </c>
      <c r="DH1" s="66">
        <f>+DG1</f>
        <v>42825</v>
      </c>
      <c r="DI1" s="74">
        <v>42916</v>
      </c>
      <c r="DJ1" s="74">
        <v>43008</v>
      </c>
      <c r="DK1" s="74">
        <v>43100</v>
      </c>
      <c r="DL1" s="74">
        <v>43190</v>
      </c>
      <c r="DM1" s="66" t="s">
        <v>1343</v>
      </c>
      <c r="DN1" s="74">
        <v>43281</v>
      </c>
      <c r="DO1" s="74">
        <v>43373</v>
      </c>
      <c r="DP1" s="74">
        <v>43465</v>
      </c>
      <c r="DQ1" s="74">
        <v>43555</v>
      </c>
      <c r="DR1" s="66" t="s">
        <v>1344</v>
      </c>
      <c r="DS1" s="74">
        <v>43646</v>
      </c>
      <c r="DT1" s="74">
        <v>43738</v>
      </c>
      <c r="DU1" s="74">
        <v>43830</v>
      </c>
      <c r="DV1" s="74">
        <v>43921</v>
      </c>
      <c r="DW1" s="66" t="s">
        <v>1345</v>
      </c>
    </row>
    <row r="2" spans="1:127">
      <c r="B2" s="7" t="s">
        <v>694</v>
      </c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>
        <v>0</v>
      </c>
      <c r="AW2" s="8">
        <v>0</v>
      </c>
      <c r="AX2" s="8">
        <v>0</v>
      </c>
      <c r="AY2" s="8">
        <v>0</v>
      </c>
      <c r="AZ2" s="8">
        <v>4844600</v>
      </c>
      <c r="BA2" s="8">
        <v>1187000</v>
      </c>
      <c r="BB2" s="8">
        <v>1186500</v>
      </c>
      <c r="BC2" s="8">
        <v>1208793</v>
      </c>
      <c r="BD2" s="8">
        <v>1183624</v>
      </c>
      <c r="BE2" s="8">
        <v>4765872</v>
      </c>
      <c r="BF2" s="8">
        <v>1218500</v>
      </c>
      <c r="BG2" s="8">
        <v>1164873</v>
      </c>
      <c r="BH2" s="8">
        <v>1213647</v>
      </c>
      <c r="BI2" s="8">
        <v>1191073</v>
      </c>
      <c r="BJ2" s="8">
        <v>4788093</v>
      </c>
      <c r="BK2" s="8">
        <v>1182900</v>
      </c>
      <c r="BL2" s="8">
        <v>1142217</v>
      </c>
      <c r="BM2" s="8">
        <v>1196917</v>
      </c>
      <c r="BN2" s="8">
        <v>1189793</v>
      </c>
      <c r="BO2" s="8">
        <v>4711827</v>
      </c>
      <c r="BP2" s="8">
        <v>1170246</v>
      </c>
      <c r="BQ2" s="8">
        <v>1097538</v>
      </c>
      <c r="BR2" s="8">
        <v>1110976</v>
      </c>
      <c r="BS2" s="8">
        <v>1069220</v>
      </c>
      <c r="BT2" s="8">
        <v>4447980</v>
      </c>
      <c r="BU2" s="8">
        <v>1084800</v>
      </c>
      <c r="BV2" s="8">
        <v>1061100</v>
      </c>
      <c r="BW2" s="8">
        <v>1096600</v>
      </c>
      <c r="BX2" s="8">
        <v>1041900</v>
      </c>
      <c r="BY2" s="8">
        <v>4284400</v>
      </c>
      <c r="BZ2" s="8">
        <v>1089200</v>
      </c>
      <c r="CA2" s="8">
        <v>1048900</v>
      </c>
      <c r="CB2" s="8">
        <v>1071000</v>
      </c>
      <c r="CC2" s="8">
        <v>1015200</v>
      </c>
      <c r="CD2" s="8">
        <v>4224300</v>
      </c>
      <c r="CE2" s="8">
        <v>1047300</v>
      </c>
      <c r="CF2" s="8">
        <v>1065700</v>
      </c>
      <c r="CG2" s="8">
        <v>1061200</v>
      </c>
      <c r="CH2" s="8">
        <v>1065800</v>
      </c>
      <c r="CI2" s="8">
        <v>4240000</v>
      </c>
      <c r="CJ2" s="8">
        <v>1072300</v>
      </c>
      <c r="CK2" s="8">
        <v>1135000</v>
      </c>
      <c r="CL2" s="8">
        <v>1163500</v>
      </c>
      <c r="CM2" s="8">
        <v>1099300</v>
      </c>
      <c r="CN2" s="8">
        <v>4470100</v>
      </c>
      <c r="CO2" s="8">
        <v>1113600</v>
      </c>
      <c r="CP2" s="8">
        <v>1085400</v>
      </c>
      <c r="CQ2" s="8">
        <v>1164600</v>
      </c>
      <c r="CR2" s="8">
        <v>1097600</v>
      </c>
      <c r="CS2" s="8">
        <v>4461200</v>
      </c>
      <c r="CT2" s="8">
        <v>1075300</v>
      </c>
      <c r="CU2" s="8">
        <v>1097700</v>
      </c>
      <c r="CV2" s="8">
        <v>1153800</v>
      </c>
      <c r="CW2" s="8">
        <v>1056600</v>
      </c>
      <c r="CX2" s="8">
        <v>4383400</v>
      </c>
      <c r="CY2" s="8">
        <v>1076900</v>
      </c>
      <c r="CZ2" s="8">
        <v>1138100</v>
      </c>
      <c r="DA2" s="8">
        <v>1168500</v>
      </c>
      <c r="DB2" s="8">
        <v>1143600</v>
      </c>
      <c r="DC2" s="8">
        <v>4527100</v>
      </c>
      <c r="DD2" s="8">
        <v>1108700</v>
      </c>
      <c r="DE2" s="8">
        <v>1179700</v>
      </c>
      <c r="DF2" s="8">
        <v>1181300</v>
      </c>
      <c r="DG2" s="8">
        <v>1115000</v>
      </c>
      <c r="DH2" s="8">
        <v>4584600</v>
      </c>
      <c r="DI2" s="8">
        <v>1136700</v>
      </c>
      <c r="DJ2" s="8">
        <v>1163400</v>
      </c>
      <c r="DK2" s="8">
        <v>1226761.1152711338</v>
      </c>
      <c r="DL2" s="8">
        <v>1215520.6943650115</v>
      </c>
      <c r="DM2" s="8">
        <v>4742481.8096361458</v>
      </c>
      <c r="DN2" s="8">
        <v>1179572.5975057129</v>
      </c>
      <c r="DO2" s="8">
        <v>1202656.5607347547</v>
      </c>
      <c r="DP2" s="8">
        <v>1240597.5588058291</v>
      </c>
      <c r="DQ2" s="8">
        <v>1235761.6103811036</v>
      </c>
      <c r="DR2" s="8">
        <v>4858588.3274274003</v>
      </c>
      <c r="DS2" s="8">
        <v>1186201.8683489962</v>
      </c>
      <c r="DT2" s="8">
        <v>1208146.6040496705</v>
      </c>
      <c r="DU2" s="8">
        <v>1246524.970564316</v>
      </c>
      <c r="DV2" s="8">
        <v>1235999.6383163936</v>
      </c>
      <c r="DW2" s="8">
        <v>4876873.0812793765</v>
      </c>
    </row>
    <row r="3" spans="1:127" s="10" customFormat="1">
      <c r="B3" s="10" t="s">
        <v>693</v>
      </c>
      <c r="AV3" s="10">
        <v>0</v>
      </c>
      <c r="AW3" s="10">
        <v>0</v>
      </c>
      <c r="AX3" s="10">
        <v>0</v>
      </c>
      <c r="AY3" s="10">
        <v>0</v>
      </c>
      <c r="AZ3" s="10">
        <v>784166</v>
      </c>
      <c r="BA3" s="10">
        <v>287614</v>
      </c>
      <c r="BB3" s="10">
        <v>270768</v>
      </c>
      <c r="BC3" s="10">
        <v>135112</v>
      </c>
      <c r="BD3" s="10">
        <v>139159</v>
      </c>
      <c r="BE3" s="10">
        <v>832639</v>
      </c>
      <c r="BF3" s="10">
        <v>272727</v>
      </c>
      <c r="BG3" s="10">
        <v>244162</v>
      </c>
      <c r="BH3" s="10">
        <v>160023</v>
      </c>
      <c r="BI3" s="10">
        <v>96612</v>
      </c>
      <c r="BJ3" s="10">
        <v>773524</v>
      </c>
      <c r="BK3" s="10">
        <v>203900</v>
      </c>
      <c r="BL3" s="10">
        <v>204596</v>
      </c>
      <c r="BM3" s="10">
        <v>216502</v>
      </c>
      <c r="BN3" s="10">
        <v>183314</v>
      </c>
      <c r="BO3" s="10">
        <v>808312</v>
      </c>
      <c r="BP3" s="10">
        <v>296488</v>
      </c>
      <c r="BQ3" s="10">
        <v>280458</v>
      </c>
      <c r="BR3" s="10">
        <v>169839</v>
      </c>
      <c r="BS3" s="10">
        <v>84174</v>
      </c>
      <c r="BT3" s="10">
        <v>830959</v>
      </c>
      <c r="BU3" s="10">
        <v>251819</v>
      </c>
      <c r="BV3" s="10">
        <v>233404</v>
      </c>
      <c r="BW3" s="10">
        <v>217430</v>
      </c>
      <c r="BX3" s="10">
        <v>131592</v>
      </c>
      <c r="BY3" s="10">
        <v>834245</v>
      </c>
      <c r="BZ3" s="10">
        <v>240518</v>
      </c>
      <c r="CA3" s="10">
        <v>290952</v>
      </c>
      <c r="CB3" s="10">
        <v>227031</v>
      </c>
      <c r="CC3" s="10">
        <v>86228</v>
      </c>
      <c r="CD3" s="10">
        <v>844729</v>
      </c>
      <c r="CE3" s="10">
        <v>267715</v>
      </c>
      <c r="CF3" s="10">
        <v>240786</v>
      </c>
      <c r="CG3" s="10">
        <v>235283</v>
      </c>
      <c r="CH3" s="10">
        <v>130676</v>
      </c>
      <c r="CI3" s="10">
        <v>874460</v>
      </c>
      <c r="CJ3" s="10">
        <v>262627</v>
      </c>
      <c r="CK3" s="10">
        <v>208482</v>
      </c>
      <c r="CL3" s="10">
        <v>231071</v>
      </c>
      <c r="CM3" s="10">
        <v>135000</v>
      </c>
      <c r="CN3" s="10">
        <v>837180</v>
      </c>
      <c r="CO3" s="10">
        <v>247470</v>
      </c>
      <c r="CP3" s="10">
        <v>225685</v>
      </c>
      <c r="CQ3" s="10">
        <v>215506</v>
      </c>
      <c r="CR3" s="10">
        <v>130538</v>
      </c>
      <c r="CS3" s="10">
        <v>819199</v>
      </c>
      <c r="CT3" s="10">
        <v>209640</v>
      </c>
      <c r="CU3" s="10">
        <v>189946</v>
      </c>
      <c r="CV3" s="10">
        <v>187554</v>
      </c>
      <c r="CW3" s="10">
        <v>51931</v>
      </c>
      <c r="CX3" s="10">
        <v>639071</v>
      </c>
      <c r="CY3" s="10">
        <v>235395</v>
      </c>
      <c r="CZ3" s="10">
        <v>227179</v>
      </c>
      <c r="DA3" s="10">
        <v>222931</v>
      </c>
      <c r="DB3" s="10">
        <v>97519</v>
      </c>
      <c r="DC3" s="10">
        <v>783024</v>
      </c>
      <c r="DD3" s="10">
        <v>299291</v>
      </c>
      <c r="DE3" s="10">
        <v>286306</v>
      </c>
      <c r="DF3" s="10">
        <v>256739</v>
      </c>
      <c r="DG3" s="10">
        <v>102402</v>
      </c>
      <c r="DH3" s="10">
        <v>944738</v>
      </c>
      <c r="DI3" s="10">
        <v>278299</v>
      </c>
      <c r="DJ3" s="10">
        <v>270477</v>
      </c>
      <c r="DK3" s="10">
        <v>274960.1107361078</v>
      </c>
      <c r="DL3" s="10">
        <v>147087.17343085539</v>
      </c>
      <c r="DM3" s="10">
        <v>970823.28416696319</v>
      </c>
      <c r="DN3" s="10">
        <v>290589.33336121636</v>
      </c>
      <c r="DO3" s="10">
        <v>280968.81201760937</v>
      </c>
      <c r="DP3" s="10">
        <v>266157.0351690005</v>
      </c>
      <c r="DQ3" s="10">
        <v>141147.97966157831</v>
      </c>
      <c r="DR3" s="10">
        <v>978863.16020940454</v>
      </c>
      <c r="DS3" s="10">
        <v>303118.69240363664</v>
      </c>
      <c r="DT3" s="10">
        <v>293555.53016200149</v>
      </c>
      <c r="DU3" s="10">
        <v>270883.70525597525</v>
      </c>
      <c r="DV3" s="10">
        <v>138928.38883473957</v>
      </c>
      <c r="DW3" s="10">
        <v>1006486.316656353</v>
      </c>
    </row>
    <row r="5" spans="1:127" ht="3.75" customHeight="1"/>
    <row r="6" spans="1:127" ht="3.75" customHeight="1"/>
    <row r="7" spans="1:127" ht="3.75" customHeight="1"/>
    <row r="8" spans="1:127" ht="3.75" customHeight="1"/>
    <row r="9" spans="1:127" ht="3.75" customHeight="1"/>
    <row r="10" spans="1:127" ht="3.75" customHeight="1"/>
    <row r="11" spans="1:127">
      <c r="A11" s="2"/>
      <c r="B11" s="8" t="s">
        <v>800</v>
      </c>
      <c r="C11" s="7" t="s">
        <v>109</v>
      </c>
      <c r="L11" s="8">
        <v>0</v>
      </c>
      <c r="Q11" s="8">
        <v>0</v>
      </c>
      <c r="V11" s="8">
        <v>0</v>
      </c>
      <c r="AA11" s="8">
        <v>876000</v>
      </c>
      <c r="AB11" s="8">
        <v>0</v>
      </c>
      <c r="AC11" s="8">
        <v>0</v>
      </c>
      <c r="AD11" s="8">
        <v>0</v>
      </c>
      <c r="AE11" s="8">
        <v>0</v>
      </c>
      <c r="AF11" s="8">
        <v>1012700</v>
      </c>
      <c r="AG11" s="8">
        <v>0</v>
      </c>
      <c r="AH11" s="8">
        <v>0</v>
      </c>
      <c r="AI11" s="8">
        <v>0</v>
      </c>
      <c r="AJ11" s="8">
        <v>0</v>
      </c>
      <c r="AK11" s="8">
        <v>1032200</v>
      </c>
      <c r="AL11" s="8">
        <v>0</v>
      </c>
      <c r="AM11" s="8">
        <v>0</v>
      </c>
      <c r="AN11" s="8">
        <v>0</v>
      </c>
      <c r="AO11" s="8">
        <v>0</v>
      </c>
      <c r="AP11" s="8">
        <v>854000</v>
      </c>
      <c r="AQ11" s="8">
        <v>0</v>
      </c>
      <c r="AR11" s="8">
        <v>0</v>
      </c>
      <c r="AS11" s="8">
        <v>0</v>
      </c>
      <c r="AT11" s="8">
        <v>0</v>
      </c>
      <c r="AU11" s="8">
        <v>805500</v>
      </c>
      <c r="AV11" s="8"/>
      <c r="AW11" s="8"/>
      <c r="AX11" s="8"/>
      <c r="AY11" s="8"/>
      <c r="AZ11" s="8">
        <v>861500</v>
      </c>
      <c r="BA11" s="8">
        <v>210800</v>
      </c>
      <c r="BB11" s="8">
        <v>195100</v>
      </c>
      <c r="BC11" s="8">
        <v>202600</v>
      </c>
      <c r="BD11" s="8">
        <v>278600</v>
      </c>
      <c r="BE11" s="8">
        <v>887100</v>
      </c>
      <c r="BF11" s="8">
        <v>214700</v>
      </c>
      <c r="BG11" s="8">
        <v>248100</v>
      </c>
      <c r="BH11" s="8">
        <v>216500</v>
      </c>
      <c r="BI11" s="8">
        <v>280400</v>
      </c>
      <c r="BJ11" s="8">
        <v>934400</v>
      </c>
      <c r="BK11" s="8">
        <v>151200</v>
      </c>
      <c r="BL11" s="8">
        <v>164600</v>
      </c>
      <c r="BM11" s="8">
        <v>172400</v>
      </c>
      <c r="BN11" s="8">
        <v>270500</v>
      </c>
      <c r="BO11" s="8">
        <v>758700</v>
      </c>
      <c r="BP11" s="8">
        <v>163800</v>
      </c>
      <c r="BQ11" s="8">
        <v>172700</v>
      </c>
      <c r="BR11" s="8">
        <v>164000</v>
      </c>
      <c r="BS11" s="8">
        <v>237100</v>
      </c>
      <c r="BT11" s="8">
        <v>737600</v>
      </c>
      <c r="BU11" s="8">
        <v>153100</v>
      </c>
      <c r="BV11" s="8">
        <v>163000</v>
      </c>
      <c r="BW11" s="8">
        <v>168400</v>
      </c>
      <c r="BX11" s="8">
        <v>202000</v>
      </c>
      <c r="BY11" s="8">
        <v>686500</v>
      </c>
      <c r="BZ11" s="8">
        <v>140900</v>
      </c>
      <c r="CA11" s="8">
        <v>168900</v>
      </c>
      <c r="CB11" s="8">
        <v>158500</v>
      </c>
      <c r="CC11" s="8">
        <v>200200</v>
      </c>
      <c r="CD11" s="8">
        <v>668500</v>
      </c>
      <c r="CE11" s="15">
        <v>136700</v>
      </c>
      <c r="CF11" s="15">
        <v>174900</v>
      </c>
      <c r="CG11" s="15">
        <v>189700</v>
      </c>
      <c r="CH11" s="15">
        <v>225500</v>
      </c>
      <c r="CI11" s="15">
        <v>726800</v>
      </c>
      <c r="CJ11" s="15">
        <v>177400</v>
      </c>
      <c r="CK11" s="15">
        <v>183600</v>
      </c>
      <c r="CL11" s="15">
        <v>179400</v>
      </c>
      <c r="CM11" s="15">
        <v>213300</v>
      </c>
      <c r="CN11" s="15">
        <v>753700</v>
      </c>
      <c r="CO11" s="15">
        <v>145400</v>
      </c>
      <c r="CP11" s="15">
        <v>156400</v>
      </c>
      <c r="CQ11" s="15">
        <v>170500</v>
      </c>
      <c r="CR11" s="15">
        <v>230800</v>
      </c>
      <c r="CS11" s="15">
        <v>703100</v>
      </c>
      <c r="CT11" s="15">
        <v>148500</v>
      </c>
      <c r="CU11" s="15">
        <f>+CU60</f>
        <v>144000</v>
      </c>
      <c r="CV11" s="15">
        <f>+CV60</f>
        <v>146800</v>
      </c>
      <c r="CW11" s="15">
        <f>+CW60</f>
        <v>222500</v>
      </c>
      <c r="CX11" s="15">
        <f>+CW11+CV11+CU11+CT11</f>
        <v>661800</v>
      </c>
      <c r="CY11" s="15">
        <v>93100</v>
      </c>
      <c r="CZ11" s="15">
        <f>+CZ60</f>
        <v>126400</v>
      </c>
      <c r="DA11" s="15">
        <f>+DA60</f>
        <v>143000</v>
      </c>
      <c r="DB11" s="15">
        <f>+DB60</f>
        <v>232700</v>
      </c>
      <c r="DC11" s="15">
        <f>+DB11+DA11+CZ11+CY11</f>
        <v>595200</v>
      </c>
      <c r="DD11" s="15">
        <v>97100</v>
      </c>
      <c r="DE11" s="15">
        <f>+DE60</f>
        <v>148900</v>
      </c>
      <c r="DF11" s="15">
        <f>+DF60</f>
        <v>153300</v>
      </c>
      <c r="DG11" s="15">
        <f>+DG60</f>
        <v>197700</v>
      </c>
      <c r="DH11" s="15">
        <f>+DG11+DF11+DE11+DD11</f>
        <v>597000</v>
      </c>
      <c r="DI11" s="15">
        <f t="shared" ref="DI11" si="0">+DI33</f>
        <v>120900</v>
      </c>
      <c r="DJ11" s="15">
        <f>+DJ33</f>
        <v>146700</v>
      </c>
      <c r="DK11" s="15">
        <f>+DK33</f>
        <v>149000</v>
      </c>
      <c r="DL11" s="15">
        <f>+DL33</f>
        <v>162500</v>
      </c>
      <c r="DM11" s="15">
        <f>+DL11+DK11+DJ11+DI11</f>
        <v>579100</v>
      </c>
      <c r="DN11" s="15">
        <f t="shared" ref="DN11:DP11" si="1">+DN33</f>
        <v>134000</v>
      </c>
      <c r="DO11" s="15">
        <f t="shared" si="1"/>
        <v>134000</v>
      </c>
      <c r="DP11" s="15">
        <f t="shared" si="1"/>
        <v>134000</v>
      </c>
      <c r="DQ11" s="15">
        <f>+DQ33</f>
        <v>162500</v>
      </c>
      <c r="DR11" s="15">
        <f t="shared" ref="DR11" si="2">+DQ11+DP11+DO11+DN11</f>
        <v>564500</v>
      </c>
      <c r="DS11" s="15">
        <f t="shared" ref="DS11:DV11" si="3">+DS33</f>
        <v>139000</v>
      </c>
      <c r="DT11" s="15">
        <f t="shared" si="3"/>
        <v>139000</v>
      </c>
      <c r="DU11" s="15">
        <f t="shared" si="3"/>
        <v>139000</v>
      </c>
      <c r="DV11" s="15">
        <f t="shared" si="3"/>
        <v>187500</v>
      </c>
      <c r="DW11" s="15">
        <f t="shared" ref="DW11" si="4">+DV11+DU11+DT11+DS11</f>
        <v>604500</v>
      </c>
    </row>
    <row r="12" spans="1:127">
      <c r="A12" s="2"/>
      <c r="B12" s="8" t="s">
        <v>371</v>
      </c>
      <c r="C12" s="21" t="s">
        <v>913</v>
      </c>
      <c r="D12" s="21"/>
      <c r="E12" s="21"/>
      <c r="L12" s="107" t="e">
        <f>+L11/'cons &amp; segment'!L11</f>
        <v>#DIV/0!</v>
      </c>
      <c r="Q12" s="107" t="e">
        <f>+Q11/'cons &amp; segment'!Q11</f>
        <v>#DIV/0!</v>
      </c>
      <c r="V12" s="107" t="e">
        <f>+V11/'cons &amp; segment'!V11</f>
        <v>#DIV/0!</v>
      </c>
      <c r="AA12" s="4"/>
      <c r="AF12" s="4"/>
      <c r="AK12" s="4">
        <f>+AK11/'cons &amp; segment'!AK11</f>
        <v>0.22153542377610372</v>
      </c>
      <c r="AP12" s="4">
        <f>+AP11/'cons &amp; segment'!AP11</f>
        <v>0.17758044768571504</v>
      </c>
      <c r="AU12" s="4">
        <f>+AU11/'cons &amp; segment'!AU11</f>
        <v>0.15956609116562484</v>
      </c>
      <c r="AZ12" s="4">
        <f>+AZ11/'cons &amp; segment'!AZ11</f>
        <v>0.17782685877058993</v>
      </c>
      <c r="BA12" s="4">
        <f>+BA11/'cons &amp; segment'!BA11</f>
        <v>0.17759056444818871</v>
      </c>
      <c r="BB12" s="4">
        <f>+BB11/'cons &amp; segment'!BB11</f>
        <v>0.16443320691108301</v>
      </c>
      <c r="BC12" s="4">
        <f>+BC11/'cons &amp; segment'!BC11</f>
        <v>0.16760520618501265</v>
      </c>
      <c r="BD12" s="4">
        <f>+BD11/'cons &amp; segment'!BD11</f>
        <v>0.23537880272789333</v>
      </c>
      <c r="BE12" s="4">
        <f>+BE11/'cons &amp; segment'!BE11</f>
        <v>0.18613592643696683</v>
      </c>
      <c r="BF12" s="4">
        <f>+BF11/'cons &amp; segment'!BF11</f>
        <v>0.1762002462043496</v>
      </c>
      <c r="BG12" s="4">
        <f>+BG11/'cons &amp; segment'!BG11</f>
        <v>0.21298459145331722</v>
      </c>
      <c r="BH12" s="4">
        <f>+BH11/'cons &amp; segment'!BH11</f>
        <v>0.17838794970860555</v>
      </c>
      <c r="BI12" s="4">
        <f>+BI11/'cons &amp; segment'!BI11</f>
        <v>0.23541798025813698</v>
      </c>
      <c r="BJ12" s="4">
        <f>+BJ11/'cons &amp; segment'!BJ11</f>
        <v>0.19515076252696012</v>
      </c>
      <c r="BK12" s="4">
        <f>+BK11/'cons &amp; segment'!BK11</f>
        <v>0.12782145574435708</v>
      </c>
      <c r="BL12" s="4">
        <f>+BL11/'cons &amp; segment'!BL11</f>
        <v>0.14410571721485496</v>
      </c>
      <c r="BM12" s="4">
        <f>+BM11/'cons &amp; segment'!BM11</f>
        <v>0.14403672100905912</v>
      </c>
      <c r="BN12" s="4">
        <f>+BN11/'cons &amp; segment'!BN11</f>
        <v>0.22735047188880755</v>
      </c>
      <c r="BO12" s="4">
        <f>+BO11/'cons &amp; segment'!BO11</f>
        <v>0.16102034306437821</v>
      </c>
      <c r="BP12" s="4">
        <f>+BP11/'cons &amp; segment'!BP11</f>
        <v>0.13997057029034921</v>
      </c>
      <c r="BQ12" s="4">
        <f>+BQ11/'cons &amp; segment'!BQ11</f>
        <v>0.15735218279458205</v>
      </c>
      <c r="BR12" s="4">
        <f>+BR11/'cons &amp; segment'!BR11</f>
        <v>0.14761795034276168</v>
      </c>
      <c r="BS12" s="4">
        <f>+BS11/'cons &amp; segment'!BS11</f>
        <v>0.22175043489646659</v>
      </c>
      <c r="BT12" s="4">
        <f>+BT11/'cons &amp; segment'!BT11</f>
        <v>0.16582808375936942</v>
      </c>
      <c r="BU12" s="4">
        <f>+BU11/'cons &amp; segment'!BU11</f>
        <v>0.14113200589970501</v>
      </c>
      <c r="BV12" s="4">
        <f>+BV11/'cons &amp; segment'!BV11</f>
        <v>0.15361417397040808</v>
      </c>
      <c r="BW12" s="4">
        <f>+BW11/'cons &amp; segment'!BW11</f>
        <v>0.15356556629582346</v>
      </c>
      <c r="BX12" s="4">
        <f>+BX11/'cons &amp; segment'!BX11</f>
        <v>0.19387657164795086</v>
      </c>
      <c r="BY12" s="4">
        <f>+BY11/'cons &amp; segment'!BY11</f>
        <v>0.16023247129119597</v>
      </c>
      <c r="BZ12" s="4">
        <f>+BZ11/'cons &amp; segment'!BZ11</f>
        <v>0.12936099889827396</v>
      </c>
      <c r="CA12" s="4">
        <f>+CA11/'cons &amp; segment'!CA11</f>
        <v>0.16102583659071409</v>
      </c>
      <c r="CB12" s="4">
        <f>+CB11/'cons &amp; segment'!CB11</f>
        <v>0.14799253034547152</v>
      </c>
      <c r="CC12" s="4">
        <f>+CC11/'cons &amp; segment'!CC11</f>
        <v>0.19720252167060678</v>
      </c>
      <c r="CD12" s="4">
        <f>+CD11/'cons &amp; segment'!CD11</f>
        <v>0.15825107118339132</v>
      </c>
      <c r="CE12" s="4">
        <f>+CE11/'cons &amp; segment'!CE11</f>
        <v>0.13052611477131673</v>
      </c>
      <c r="CF12" s="4">
        <f>+CF11/'cons &amp; segment'!CF11</f>
        <v>0.16411748146757998</v>
      </c>
      <c r="CG12" s="4">
        <f>+CG11/'cons &amp; segment'!CG11</f>
        <v>0.1787598944591029</v>
      </c>
      <c r="CH12" s="4">
        <f>+CH11/'cons &amp; segment'!CH11</f>
        <v>0.21157815725276788</v>
      </c>
      <c r="CI12" s="4">
        <f>+CI11/'cons &amp; segment'!CI11</f>
        <v>0.17141509433962265</v>
      </c>
      <c r="CJ12" s="4">
        <f>+CJ11/'cons &amp; segment'!CJ11</f>
        <v>0.16543877646181107</v>
      </c>
      <c r="CK12" s="4">
        <f>+CK11/'cons &amp; segment'!CK11</f>
        <v>0.16176211453744493</v>
      </c>
      <c r="CL12" s="4">
        <f>+CL11/'cons &amp; segment'!CL11</f>
        <v>0.15418994413407822</v>
      </c>
      <c r="CM12" s="4">
        <f>+CM11/'cons &amp; segment'!CM11</f>
        <v>0.19403256617847722</v>
      </c>
      <c r="CN12" s="4">
        <f>+CN11/'cons &amp; segment'!CN11</f>
        <v>0.16860920337352631</v>
      </c>
      <c r="CO12" s="4">
        <f>+CO11/'cons &amp; segment'!CO11</f>
        <v>0.13056752873563218</v>
      </c>
      <c r="CP12" s="4">
        <f>+CP11/'cons &amp; segment'!CP11</f>
        <v>0.14409434309931823</v>
      </c>
      <c r="CQ12" s="4">
        <f>+CQ11/'cons &amp; segment'!CQ11</f>
        <v>0.14640219817963249</v>
      </c>
      <c r="CR12" s="4">
        <f>+CR11/'cons &amp; segment'!CR11</f>
        <v>0.21027696793002915</v>
      </c>
      <c r="CS12" s="4">
        <f>+CS11/'cons &amp; segment'!CS11</f>
        <v>0.15760333542544608</v>
      </c>
      <c r="CT12" s="4">
        <f>+CT11/'cons &amp; segment'!CT11</f>
        <v>0.13810099507114293</v>
      </c>
      <c r="CU12" s="4">
        <f>+CU11/'cons &amp; segment'!CU11</f>
        <v>0.13118338343809785</v>
      </c>
      <c r="CV12" s="4">
        <f>+CV11/'cons &amp; segment'!CV11</f>
        <v>0.12723175593690414</v>
      </c>
      <c r="CW12" s="4">
        <f>+CW11/'cons &amp; segment'!CW11</f>
        <v>0.21058110921824721</v>
      </c>
      <c r="CX12" s="4">
        <f>+CX11/'cons &amp; segment'!CX11</f>
        <v>0.15097869233928002</v>
      </c>
      <c r="CY12" s="4">
        <f>+CY11/'cons &amp; segment'!CY11</f>
        <v>8.6451852539697283E-2</v>
      </c>
      <c r="CZ12" s="4">
        <f>+CZ11/'cons &amp; segment'!CZ11</f>
        <v>0.1110622968104736</v>
      </c>
      <c r="DA12" s="4">
        <f>+DA11/'cons &amp; segment'!DA11</f>
        <v>0.12237911852802738</v>
      </c>
      <c r="DB12" s="4">
        <f>+DB11/'cons &amp; segment'!DB11</f>
        <v>0.20348023784540048</v>
      </c>
      <c r="DC12" s="4">
        <f>+DC11/'cons &amp; segment'!DC11</f>
        <v>0.13147489562854808</v>
      </c>
      <c r="DD12" s="4">
        <f>+DD11/'cons &amp; segment'!DD11</f>
        <v>8.7580048705691346E-2</v>
      </c>
      <c r="DE12" s="4">
        <f>+DE11/'cons &amp; segment'!DE11</f>
        <v>0.12621853013478002</v>
      </c>
      <c r="DF12" s="4">
        <f>+DF11/'cons &amp; segment'!DF11</f>
        <v>0.12977228477101499</v>
      </c>
      <c r="DG12" s="4">
        <f>+DG11/'cons &amp; segment'!DG11</f>
        <v>0.17730941704035874</v>
      </c>
      <c r="DH12" s="4">
        <f>+DH11/'cons &amp; segment'!DH11</f>
        <v>0.13021855778039523</v>
      </c>
      <c r="DI12" s="4">
        <f>+DI11/'cons &amp; segment'!DI11</f>
        <v>0.10636051728688309</v>
      </c>
      <c r="DJ12" s="4">
        <f>+DJ11/'cons &amp; segment'!DJ11</f>
        <v>0.1260959257349149</v>
      </c>
      <c r="DK12" s="4">
        <f>+DK11/'cons &amp; segment'!DK11</f>
        <v>0.12145803950353334</v>
      </c>
      <c r="DL12" s="4">
        <f>+DL11/'cons &amp; segment'!DL11</f>
        <v>0.1336875634889047</v>
      </c>
      <c r="DM12" s="4">
        <f>+DM11/'cons &amp; segment'!DM11</f>
        <v>0.1221090608768049</v>
      </c>
      <c r="DN12" s="4">
        <f>+DN11/'cons &amp; segment'!DN11</f>
        <v>0.11360046874889446</v>
      </c>
      <c r="DO12" s="4">
        <f>+DO11/'cons &amp; segment'!DO11</f>
        <v>0.11142000499139475</v>
      </c>
      <c r="DP12" s="4">
        <f>+DP11/'cons &amp; segment'!DP11</f>
        <v>0.1080124646778971</v>
      </c>
      <c r="DQ12" s="4">
        <f>+DQ11/'cons &amp; segment'!DQ11</f>
        <v>0.13149785414509332</v>
      </c>
      <c r="DR12" s="4">
        <f>+DR11/'cons &amp; segment'!DR11</f>
        <v>0.11618601164731734</v>
      </c>
      <c r="DS12" s="4">
        <f>+DS11/'cons &amp; segment'!DS11</f>
        <v>0.11718072927457604</v>
      </c>
      <c r="DT12" s="4">
        <f>+DT11/'cons &amp; segment'!DT11</f>
        <v>0.11505226231160709</v>
      </c>
      <c r="DU12" s="4">
        <f>+DU11/'cons &amp; segment'!DU11</f>
        <v>0.11151000042708581</v>
      </c>
      <c r="DV12" s="4">
        <f>+DV11/'cons &amp; segment'!DV11</f>
        <v>0.15169907351704531</v>
      </c>
      <c r="DW12" s="4">
        <f>+DW11/'cons &amp; segment'!DW11</f>
        <v>0.12395237479533058</v>
      </c>
    </row>
    <row r="13" spans="1:127">
      <c r="A13" s="2"/>
      <c r="B13" s="8" t="s">
        <v>372</v>
      </c>
      <c r="C13" s="21" t="s">
        <v>914</v>
      </c>
      <c r="D13" s="21"/>
      <c r="E13" s="21"/>
      <c r="L13" s="107" t="e">
        <f>+L11/('cons &amp; segment'!L12+'cons &amp; segment'!L14)</f>
        <v>#DIV/0!</v>
      </c>
      <c r="Q13" s="107" t="e">
        <f>+Q11/('cons &amp; segment'!Q12+'cons &amp; segment'!Q14)</f>
        <v>#DIV/0!</v>
      </c>
      <c r="V13" s="107" t="e">
        <f>+V11/('cons &amp; segment'!V12+'cons &amp; segment'!V14)</f>
        <v>#DIV/0!</v>
      </c>
      <c r="AA13" s="4"/>
      <c r="AF13" s="4"/>
      <c r="AK13" s="107" t="e">
        <f>+AK11/('cons &amp; segment'!AK12+'cons &amp; segment'!AK14)</f>
        <v>#DIV/0!</v>
      </c>
      <c r="AP13" s="107" t="e">
        <f>+AP11/('cons &amp; segment'!AP12+'cons &amp; segment'!AP14)</f>
        <v>#DIV/0!</v>
      </c>
      <c r="AU13" s="107" t="e">
        <f>+AU11/('cons &amp; segment'!AU12+'cons &amp; segment'!AU14)</f>
        <v>#DIV/0!</v>
      </c>
      <c r="AZ13" s="4">
        <f>+AZ11/('cons &amp; segment'!AZ12+'cons &amp; segment'!AZ14)</f>
        <v>0.20030225528946757</v>
      </c>
      <c r="BA13" s="4">
        <f>+BA11/('cons &amp; segment'!BA12+'cons &amp; segment'!BA14)</f>
        <v>0.19892422383693498</v>
      </c>
      <c r="BB13" s="4">
        <f>+BB11/('cons &amp; segment'!BB12+'cons &amp; segment'!BB14)</f>
        <v>0.17877760469165216</v>
      </c>
      <c r="BC13" s="4">
        <f>+BC11/('cons &amp; segment'!BC12+'cons &amp; segment'!BC14)</f>
        <v>0.18792319821908915</v>
      </c>
      <c r="BD13" s="4">
        <f>+BD11/('cons &amp; segment'!BD12+'cons &amp; segment'!BD14)</f>
        <v>0.26117933814568295</v>
      </c>
      <c r="BE13" s="4">
        <f>+BE11/('cons &amp; segment'!BE12+'cons &amp; segment'!BE14)</f>
        <v>0.20650402718934774</v>
      </c>
      <c r="BF13" s="4">
        <f>+BF11/('cons &amp; segment'!BF12+'cons &amp; segment'!BF14)</f>
        <v>0.19609096721161751</v>
      </c>
      <c r="BG13" s="4">
        <f>+BG11/('cons &amp; segment'!BG12+'cons &amp; segment'!BG14)</f>
        <v>0.22987121282312609</v>
      </c>
      <c r="BH13" s="4">
        <f>+BH11/('cons &amp; segment'!BH12+'cons &amp; segment'!BH14)</f>
        <v>0.20147031453564118</v>
      </c>
      <c r="BI13" s="4">
        <f>+BI11/('cons &amp; segment'!BI12+'cons &amp; segment'!BI14)</f>
        <v>0.26321224068337556</v>
      </c>
      <c r="BJ13" s="4">
        <f>+BJ11/('cons &amp; segment'!BJ12+'cons &amp; segment'!BJ14)</f>
        <v>0.21659210495816045</v>
      </c>
      <c r="BK13" s="4">
        <f>+BK11/('cons &amp; segment'!BK12+'cons &amp; segment'!BK14)</f>
        <v>0.14234607418565243</v>
      </c>
      <c r="BL13" s="4">
        <f>+BL11/('cons &amp; segment'!BL12+'cons &amp; segment'!BL14)</f>
        <v>0.15410542084074524</v>
      </c>
      <c r="BM13" s="4">
        <f>+BM11/('cons &amp; segment'!BM12+'cons &amp; segment'!BM14)</f>
        <v>0.16762275157997084</v>
      </c>
      <c r="BN13" s="4">
        <f>+BN11/('cons &amp; segment'!BN12+'cons &amp; segment'!BN14)</f>
        <v>0.26875310481867859</v>
      </c>
      <c r="BO13" s="4">
        <f>+BO11/('cons &amp; segment'!BO12+'cons &amp; segment'!BO14)</f>
        <v>0.18214774446018295</v>
      </c>
      <c r="BP13" s="4">
        <f>+BP11/('cons &amp; segment'!BP12+'cons &amp; segment'!BP14)</f>
        <v>0.1675703324808184</v>
      </c>
      <c r="BQ13" s="4">
        <f>+BQ11/('cons &amp; segment'!BQ12+'cons &amp; segment'!BQ14)</f>
        <v>0.17783956338173207</v>
      </c>
      <c r="BR13" s="4">
        <f>+BR11/('cons &amp; segment'!BR12+'cons &amp; segment'!BR14)</f>
        <v>0.1703896103896104</v>
      </c>
      <c r="BS13" s="4">
        <f>+BS11/('cons &amp; segment'!BS12+'cons &amp; segment'!BS14)</f>
        <v>0.25494623655913978</v>
      </c>
      <c r="BT13" s="4">
        <f>+BT11/('cons &amp; segment'!BT12+'cons &amp; segment'!BT14)</f>
        <v>0.19202832521933821</v>
      </c>
      <c r="BU13" s="4">
        <f>+BU11/('cons &amp; segment'!BU12+'cons &amp; segment'!BU14)</f>
        <v>0.16256105330218731</v>
      </c>
      <c r="BV13" s="4">
        <f>+BV11/('cons &amp; segment'!BV12+'cons &amp; segment'!BV14)</f>
        <v>0.17130846032580135</v>
      </c>
      <c r="BW13" s="4">
        <f>+BW11/('cons &amp; segment'!BW12+'cons &amp; segment'!BW14)</f>
        <v>0.17765587087245491</v>
      </c>
      <c r="BX13" s="4">
        <f>+BX11/('cons &amp; segment'!BX12+'cons &amp; segment'!BX14)</f>
        <v>0.21585808933532807</v>
      </c>
      <c r="BY13" s="4">
        <f>+BY11/('cons &amp; segment'!BY12+'cons &amp; segment'!BY14)</f>
        <v>0.18175800900185332</v>
      </c>
      <c r="BZ13" s="4">
        <f>+BZ11/('cons &amp; segment'!BZ12+'cons &amp; segment'!BZ14)</f>
        <v>0.14927428753045874</v>
      </c>
      <c r="CA13" s="4">
        <f>+CA11/('cons &amp; segment'!CA12+'cons &amp; segment'!CA14)</f>
        <v>0.17684012145325098</v>
      </c>
      <c r="CB13" s="4">
        <f>+CB11/('cons &amp; segment'!CB12+'cons &amp; segment'!CB14)</f>
        <v>0.16664914309746609</v>
      </c>
      <c r="CC13" s="4">
        <f>+CC11/('cons &amp; segment'!CC12+'cons &amp; segment'!CC14)</f>
        <v>0.22326307572209211</v>
      </c>
      <c r="CD13" s="4">
        <f>+CD11/('cons &amp; segment'!CD12+'cons &amp; segment'!CD14)</f>
        <v>0.17841891747624639</v>
      </c>
      <c r="CE13" s="4">
        <f>+CE11/('cons &amp; segment'!CE12+'cons &amp; segment'!CE14)</f>
        <v>0.14634407451022374</v>
      </c>
      <c r="CF13" s="4">
        <f>+CF11/('cons &amp; segment'!CF12+'cons &amp; segment'!CF14)</f>
        <v>0.18533432234820388</v>
      </c>
      <c r="CG13" s="4">
        <f>+CG11/('cons &amp; segment'!CG12+'cons &amp; segment'!CG14)</f>
        <v>0.20148698884758365</v>
      </c>
      <c r="CH13" s="4">
        <f>+CH11/('cons &amp; segment'!CH12+'cons &amp; segment'!CH14)</f>
        <v>0.24460353617529015</v>
      </c>
      <c r="CI13" s="4">
        <f>+CI11/('cons &amp; segment'!CI12+'cons &amp; segment'!CI14)</f>
        <v>0.19427441126941275</v>
      </c>
      <c r="CJ13" s="4">
        <f>+CJ11/('cons &amp; segment'!CJ12+'cons &amp; segment'!CJ14)</f>
        <v>0.19209528965890632</v>
      </c>
      <c r="CK13" s="4">
        <f>+CK11/('cons &amp; segment'!CK12+'cons &amp; segment'!CK14)</f>
        <v>0.19924036896364622</v>
      </c>
      <c r="CL13" s="4">
        <f>+CL11/('cons &amp; segment'!CL12+'cons &amp; segment'!CL14)</f>
        <v>0.19040543409042665</v>
      </c>
      <c r="CM13" s="4">
        <f>+CM11/('cons &amp; segment'!CM12+'cons &amp; segment'!CM14)</f>
        <v>0.2306195264352903</v>
      </c>
      <c r="CN13" s="4">
        <f>+CN11/('cons &amp; segment'!CN12+'cons &amp; segment'!CN14)</f>
        <v>0.20303871124161527</v>
      </c>
      <c r="CO13" s="4">
        <f>+CO11/('cons &amp; segment'!CO12+'cons &amp; segment'!CO14)</f>
        <v>0.16135833980690267</v>
      </c>
      <c r="CP13" s="4">
        <f>+CP11/('cons &amp; segment'!CP12+'cons &amp; segment'!CP14)</f>
        <v>0.17406789092932665</v>
      </c>
      <c r="CQ13" s="4">
        <f>+CQ11/('cons &amp; segment'!CQ12+'cons &amp; segment'!CQ14)</f>
        <v>0.1919396600247664</v>
      </c>
      <c r="CR13" s="4">
        <f>+CR11/('cons &amp; segment'!CR12+'cons &amp; segment'!CR14)</f>
        <v>0.25658699277376318</v>
      </c>
      <c r="CS13" s="4">
        <f>+CS11/('cons &amp; segment'!CS12+'cons &amp; segment'!CS14)</f>
        <v>0.19634180396537279</v>
      </c>
      <c r="CT13" s="4">
        <f>+CT11/('cons &amp; segment'!CT12+'cons &amp; segment'!CT14)</f>
        <v>0.17157712305025996</v>
      </c>
      <c r="CU13" s="4">
        <f>+CU11/('cons &amp; segment'!CU12+'cons &amp; segment'!CU14)</f>
        <v>0.16744186046511628</v>
      </c>
      <c r="CV13" s="4">
        <f>+CV11/('cons &amp; segment'!CV12+'cons &amp; segment'!CV14)</f>
        <v>0.17020289855072462</v>
      </c>
      <c r="CW13" s="4">
        <f>+CW11/('cons &amp; segment'!CW12+'cons &amp; segment'!CW14)</f>
        <v>0.25261126248864668</v>
      </c>
      <c r="CX13" s="4">
        <f>+CX11/('cons &amp; segment'!CX12+'cons &amp; segment'!CX14)</f>
        <v>0.19078643911439114</v>
      </c>
      <c r="CY13" s="4">
        <f>+CY11/('cons &amp; segment'!CY12+'cons &amp; segment'!CY14)</f>
        <v>0.10704840749683799</v>
      </c>
      <c r="CZ13" s="4">
        <f>+CZ11/('cons &amp; segment'!CZ12+'cons &amp; segment'!CZ14)</f>
        <v>0.13847502191060473</v>
      </c>
      <c r="DA13" s="4">
        <f>+DA11/('cons &amp; segment'!DA12+'cons &amp; segment'!DA14)</f>
        <v>0.15648938498577369</v>
      </c>
      <c r="DB13" s="4">
        <f>+DB11/('cons &amp; segment'!DB12+'cons &amp; segment'!DB14)</f>
        <v>0.25224932249322496</v>
      </c>
      <c r="DC13" s="4">
        <f>+DC11/('cons &amp; segment'!DC12+'cons &amp; segment'!DC14)</f>
        <v>0.16447895653135103</v>
      </c>
      <c r="DD13" s="4">
        <f>+DD11/('cons &amp; segment'!DD12+'cons &amp; segment'!DD14)</f>
        <v>0.10584259864835405</v>
      </c>
      <c r="DE13" s="4">
        <f>+DE11/('cons &amp; segment'!DE12+'cons &amp; segment'!DE14)</f>
        <v>0.15954141219329263</v>
      </c>
      <c r="DF13" s="4">
        <f>+DF11/('cons &amp; segment'!DF12+'cons &amp; segment'!DF14)</f>
        <v>0.16369460758142018</v>
      </c>
      <c r="DG13" s="4">
        <f>+DG11/('cons &amp; segment'!DG12+'cons &amp; segment'!DG14)</f>
        <v>0.21099252934898613</v>
      </c>
      <c r="DH13" s="4">
        <f>+DH11/('cons &amp; segment'!DH12+'cons &amp; segment'!DH14)</f>
        <v>0.1602985795988508</v>
      </c>
      <c r="DI13" s="4">
        <f>+DI11/('cons &amp; segment'!DI12+'cons &amp; segment'!DI14)</f>
        <v>0.12940169110564059</v>
      </c>
      <c r="DJ13" s="4">
        <f>+DJ11/('cons &amp; segment'!DJ12+'cons &amp; segment'!DJ14)</f>
        <v>0.15390264372639531</v>
      </c>
      <c r="DK13" s="4">
        <f>+DK11/('cons &amp; segment'!DK12+'cons &amp; segment'!DK14)</f>
        <v>0.15252703084728594</v>
      </c>
      <c r="DL13" s="4">
        <f>+DL11/('cons &amp; segment'!DL12+'cons &amp; segment'!DL14)</f>
        <v>0.1677945398010931</v>
      </c>
      <c r="DM13" s="4">
        <f>+DM11/('cons &amp; segment'!DM12+'cons &amp; segment'!DM14)</f>
        <v>0.15108970664612997</v>
      </c>
      <c r="DN13" s="4">
        <f>+DN11/('cons &amp; segment'!DN12+'cons &amp; segment'!DN14)</f>
        <v>0.13840678081582011</v>
      </c>
      <c r="DO13" s="4">
        <f>+DO11/('cons &amp; segment'!DO12+'cons &amp; segment'!DO14)</f>
        <v>0.13731339917622368</v>
      </c>
      <c r="DP13" s="4">
        <f>+DP11/('cons &amp; segment'!DP12+'cons &amp; segment'!DP14)</f>
        <v>0.13541832441486218</v>
      </c>
      <c r="DQ13" s="4">
        <f>+DQ11/('cons &amp; segment'!DQ12+'cons &amp; segment'!DQ14)</f>
        <v>0.16592965439978213</v>
      </c>
      <c r="DR13" s="4">
        <f>+DR11/('cons &amp; segment'!DR12+'cons &amp; segment'!DR14)</f>
        <v>0.14426686238391789</v>
      </c>
      <c r="DS13" s="4">
        <f>+DS11/('cons &amp; segment'!DS12+'cons &amp; segment'!DS14)</f>
        <v>0.14248584579292056</v>
      </c>
      <c r="DT13" s="4">
        <f>+DT11/('cons &amp; segment'!DT12+'cons &amp; segment'!DT14)</f>
        <v>0.14138464422475722</v>
      </c>
      <c r="DU13" s="4">
        <f>+DU11/('cons &amp; segment'!DU12+'cons &amp; segment'!DU14)</f>
        <v>0.13992255972604636</v>
      </c>
      <c r="DV13" s="4">
        <f>+DV11/('cons &amp; segment'!DV12+'cons &amp; segment'!DV14)</f>
        <v>0.19070344311605303</v>
      </c>
      <c r="DW13" s="4">
        <f>+DW11/('cons &amp; segment'!DW12+'cons &amp; segment'!DW14)</f>
        <v>0.1536105047408321</v>
      </c>
    </row>
    <row r="14" spans="1:127">
      <c r="A14" s="2"/>
      <c r="B14" s="8" t="s">
        <v>373</v>
      </c>
      <c r="C14" s="21" t="s">
        <v>915</v>
      </c>
      <c r="D14" s="21"/>
      <c r="E14" s="21"/>
      <c r="L14" s="107" t="e">
        <f>+L11/'cons &amp; segment'!L12</f>
        <v>#DIV/0!</v>
      </c>
      <c r="Q14" s="107" t="e">
        <f>+Q11/'cons &amp; segment'!Q12</f>
        <v>#DIV/0!</v>
      </c>
      <c r="V14" s="107" t="e">
        <f>+V11/'cons &amp; segment'!V12</f>
        <v>#DIV/0!</v>
      </c>
      <c r="AA14" s="4"/>
      <c r="AF14" s="4"/>
      <c r="AK14" s="107" t="e">
        <f>+AK11/'cons &amp; segment'!AK12</f>
        <v>#DIV/0!</v>
      </c>
      <c r="AP14" s="107" t="e">
        <f>+AP11/'cons &amp; segment'!AP12</f>
        <v>#DIV/0!</v>
      </c>
      <c r="AU14" s="107" t="e">
        <f>+AU11/'cons &amp; segment'!AU12</f>
        <v>#DIV/0!</v>
      </c>
      <c r="AZ14" s="4">
        <f>+AZ11/'cons &amp; segment'!AZ12</f>
        <v>0.20774053532674222</v>
      </c>
      <c r="BA14" s="4">
        <f>+BA11/'cons &amp; segment'!BA12</f>
        <v>0.20485908649173956</v>
      </c>
      <c r="BB14" s="4">
        <f>+BB11/'cons &amp; segment'!BB12</f>
        <v>0.18464887374597766</v>
      </c>
      <c r="BC14" s="4">
        <f>+BC11/'cons &amp; segment'!BC12</f>
        <v>0.19393127213554132</v>
      </c>
      <c r="BD14" s="4">
        <f>+BD11/'cons &amp; segment'!BD12</f>
        <v>0.27106440941817472</v>
      </c>
      <c r="BE14" s="4">
        <f>+BE11/'cons &amp; segment'!BE12</f>
        <v>0.21334263245232196</v>
      </c>
      <c r="BF14" s="4">
        <f>+BF11/'cons &amp; segment'!BF12</f>
        <v>0.20152055565984606</v>
      </c>
      <c r="BG14" s="4">
        <f>+BG11/'cons &amp; segment'!BG12</f>
        <v>0.23696275071633238</v>
      </c>
      <c r="BH14" s="4">
        <f>+BH11/'cons &amp; segment'!BH12</f>
        <v>0.20713738997321088</v>
      </c>
      <c r="BI14" s="4">
        <f>+BI11/'cons &amp; segment'!BI12</f>
        <v>0.27356097560975612</v>
      </c>
      <c r="BJ14" s="4">
        <f>+BJ11/'cons &amp; segment'!BJ12</f>
        <v>0.22340171185387081</v>
      </c>
      <c r="BK14" s="4">
        <f>+BK11/'cons &amp; segment'!BK12</f>
        <v>0.14642649622312609</v>
      </c>
      <c r="BL14" s="4">
        <f>+BL11/'cons &amp; segment'!BL12</f>
        <v>0.15920301769997097</v>
      </c>
      <c r="BM14" s="4">
        <f>+BM11/'cons &amp; segment'!BM12</f>
        <v>0.17344064386317906</v>
      </c>
      <c r="BN14" s="4">
        <f>+BN11/'cons &amp; segment'!BN12</f>
        <v>0.28221178925404278</v>
      </c>
      <c r="BO14" s="4">
        <f>+BO11/'cons &amp; segment'!BO12</f>
        <v>0.18877830306046281</v>
      </c>
      <c r="BP14" s="4">
        <f>+BP11/'cons &amp; segment'!BP12</f>
        <v>0.17492524562152925</v>
      </c>
      <c r="BQ14" s="4">
        <f>+BQ11/'cons &amp; segment'!BQ12</f>
        <v>0.18460716194548371</v>
      </c>
      <c r="BR14" s="4">
        <f>+BR11/'cons &amp; segment'!BR12</f>
        <v>0.17843542596017845</v>
      </c>
      <c r="BS14" s="4">
        <f>+BS11/'cons &amp; segment'!BS12</f>
        <v>0.27243479260025277</v>
      </c>
      <c r="BT14" s="4">
        <f>+BT11/'cons &amp; segment'!BT12</f>
        <v>0.20145849834758145</v>
      </c>
      <c r="BU14" s="4">
        <f>+BU11/'cons &amp; segment'!BU12</f>
        <v>0.17360244925728541</v>
      </c>
      <c r="BV14" s="4">
        <f>+BV11/'cons &amp; segment'!BV12</f>
        <v>0.18432658600022617</v>
      </c>
      <c r="BW14" s="4">
        <f>+BW11/'cons &amp; segment'!BW12</f>
        <v>0.18782065581084095</v>
      </c>
      <c r="BX14" s="4">
        <f>+BX11/'cons &amp; segment'!BX12</f>
        <v>0.24142464443647663</v>
      </c>
      <c r="BY14" s="4">
        <f>+BY11/'cons &amp; segment'!BY12</f>
        <v>0.19617088155450779</v>
      </c>
      <c r="BZ14" s="4">
        <f>+BZ11/'cons &amp; segment'!BZ12</f>
        <v>0.16304096274010646</v>
      </c>
      <c r="CA14" s="4">
        <f>+CA11/'cons &amp; segment'!CA12</f>
        <v>0.19384827269597155</v>
      </c>
      <c r="CB14" s="4">
        <f>+CB11/'cons &amp; segment'!CB12</f>
        <v>0.1835978223097417</v>
      </c>
      <c r="CC14" s="4">
        <f>+CC11/'cons &amp; segment'!CC12</f>
        <v>0.2476803167140913</v>
      </c>
      <c r="CD14" s="4">
        <f>+CD11/'cons &amp; segment'!CD12</f>
        <v>0.19620791875788793</v>
      </c>
      <c r="CE14" s="4">
        <f>+CE11/'cons &amp; segment'!CE12</f>
        <v>0.16347763692896436</v>
      </c>
      <c r="CF14" s="4">
        <f>+CF11/'cons &amp; segment'!CF12</f>
        <v>0.20725204408105224</v>
      </c>
      <c r="CG14" s="4">
        <f>+CG11/'cons &amp; segment'!CG12</f>
        <v>0.22696817420435511</v>
      </c>
      <c r="CH14" s="4">
        <f>+CH11/'cons &amp; segment'!CH12</f>
        <v>0.27815468113975578</v>
      </c>
      <c r="CI14" s="4">
        <f>+CI11/'cons &amp; segment'!CI12</f>
        <v>0.21848790019540057</v>
      </c>
      <c r="CJ14" s="4">
        <f>+CJ11/'cons &amp; segment'!CJ12</f>
        <v>0.21914762198888202</v>
      </c>
      <c r="CK14" s="4">
        <f>+CK11/'cons &amp; segment'!CK12</f>
        <v>0.23042168674698796</v>
      </c>
      <c r="CL14" s="4">
        <f>+CL11/'cons &amp; segment'!CL12</f>
        <v>0.22625804010594022</v>
      </c>
      <c r="CM14" s="4">
        <f>+CM11/'cons &amp; segment'!CM12</f>
        <v>0.27726504614584685</v>
      </c>
      <c r="CN14" s="4">
        <f>+CN11/'cons &amp; segment'!CN12</f>
        <v>0.23787281047814424</v>
      </c>
      <c r="CO14" s="4">
        <f>+CO11/'cons &amp; segment'!CO12</f>
        <v>0.19389251900253368</v>
      </c>
      <c r="CP14" s="4">
        <f>+CP11/'cons &amp; segment'!CP12</f>
        <v>0.21081008222132364</v>
      </c>
      <c r="CQ14" s="4">
        <f>+CQ11/'cons &amp; segment'!CQ12</f>
        <v>0.23404255319148937</v>
      </c>
      <c r="CR14" s="4">
        <f>+CR11/'cons &amp; segment'!CR12</f>
        <v>0.31375747688961392</v>
      </c>
      <c r="CS14" s="4">
        <f>+CS11/'cons &amp; segment'!CS12</f>
        <v>0.23787130387712294</v>
      </c>
      <c r="CT14" s="4">
        <f>+CT11/'cons &amp; segment'!CT12</f>
        <v>0.2119309262166405</v>
      </c>
      <c r="CU14" s="4">
        <f>+CU11/'cons &amp; segment'!CU12</f>
        <v>0.2095764808615922</v>
      </c>
      <c r="CV14" s="4">
        <f>+CV11/'cons &amp; segment'!CV12</f>
        <v>0.217998217998218</v>
      </c>
      <c r="CW14" s="4">
        <f>+CW11/'cons &amp; segment'!CW12</f>
        <v>0.32938564026646927</v>
      </c>
      <c r="CX14" s="4">
        <f>+CX11/'cons &amp; segment'!CX12</f>
        <v>0.24183293137469852</v>
      </c>
      <c r="CY14" s="4">
        <f>+CY11/'cons &amp; segment'!CY12</f>
        <v>0.13907977293098298</v>
      </c>
      <c r="CZ14" s="4">
        <f>+CZ11/'cons &amp; segment'!CZ12</f>
        <v>0.18129661503155478</v>
      </c>
      <c r="DA14" s="4">
        <f>+DA11/'cons &amp; segment'!DA12</f>
        <v>0.20324047754405913</v>
      </c>
      <c r="DB14" s="4">
        <f>+DB11/'cons &amp; segment'!DB12</f>
        <v>0.33366790937768853</v>
      </c>
      <c r="DC14" s="4">
        <f>+DC11/'cons &amp; segment'!DC12</f>
        <v>0.21505997976586211</v>
      </c>
      <c r="DD14" s="4">
        <f>+DD11/'cons &amp; segment'!DD12</f>
        <v>0.13788696393070152</v>
      </c>
      <c r="DE14" s="4">
        <f>+DE11/'cons &amp; segment'!DE12</f>
        <v>0.20889450056116723</v>
      </c>
      <c r="DF14" s="4">
        <f>+DF11/'cons &amp; segment'!DF12</f>
        <v>0.21527875298413143</v>
      </c>
      <c r="DG14" s="4">
        <f>+DG11/'cons &amp; segment'!DG12</f>
        <v>0.27658086177951874</v>
      </c>
      <c r="DH14" s="4">
        <f>+DH11/'cons &amp; segment'!DH12</f>
        <v>0.20991561181434598</v>
      </c>
      <c r="DI14" s="4">
        <f>+DI11/'cons &amp; segment'!DI12</f>
        <v>0.16719679159175771</v>
      </c>
      <c r="DJ14" s="4">
        <f>+DJ11/'cons &amp; segment'!DJ12</f>
        <v>0.19918533604887984</v>
      </c>
      <c r="DK14" s="4">
        <f>+DK11/'cons &amp; segment'!DK12</f>
        <v>0.20031942811565537</v>
      </c>
      <c r="DL14" s="4">
        <f>+DL11/'cons &amp; segment'!DL12</f>
        <v>0.21871815763674951</v>
      </c>
      <c r="DM14" s="4">
        <f>+DM11/'cons &amp; segment'!DM12</f>
        <v>0.19654644909571967</v>
      </c>
      <c r="DN14" s="4">
        <f>+DN11/'cons &amp; segment'!DN12</f>
        <v>0.17889071939792192</v>
      </c>
      <c r="DO14" s="4">
        <f>+DO11/'cons &amp; segment'!DO12</f>
        <v>0.17828731774422307</v>
      </c>
      <c r="DP14" s="4">
        <f>+DP11/'cons &amp; segment'!DP12</f>
        <v>0.17808200020904097</v>
      </c>
      <c r="DQ14" s="4">
        <f>+DQ11/'cons &amp; segment'!DQ12</f>
        <v>0.21671010337145663</v>
      </c>
      <c r="DR14" s="4">
        <f>+DR11/'cons &amp; segment'!DR12</f>
        <v>0.18798066088259111</v>
      </c>
      <c r="DS14" s="4">
        <f>+DS11/'cons &amp; segment'!DS12</f>
        <v>0.18473344367884539</v>
      </c>
      <c r="DT14" s="4">
        <f>+DT11/'cons &amp; segment'!DT12</f>
        <v>0.18414019312468147</v>
      </c>
      <c r="DU14" s="4">
        <f>+DU11/'cons &amp; segment'!DU12</f>
        <v>0.18475624336707136</v>
      </c>
      <c r="DV14" s="4">
        <f>+DV11/'cons &amp; segment'!DV12</f>
        <v>0.2500930462911693</v>
      </c>
      <c r="DW14" s="4">
        <f>+DW11/'cons &amp; segment'!DW12</f>
        <v>0.20087335945773738</v>
      </c>
    </row>
    <row r="15" spans="1:127">
      <c r="A15" s="2"/>
      <c r="B15" s="8" t="s">
        <v>374</v>
      </c>
      <c r="C15" s="21"/>
      <c r="D15" s="21"/>
      <c r="E15" s="21"/>
    </row>
    <row r="16" spans="1:127" s="8" customFormat="1">
      <c r="A16" s="2"/>
      <c r="B16" s="8" t="s">
        <v>375</v>
      </c>
      <c r="C16" s="21" t="s">
        <v>1201</v>
      </c>
      <c r="D16" s="21"/>
      <c r="E16" s="21"/>
      <c r="F16" s="21"/>
      <c r="I16" s="35"/>
      <c r="BZ16" s="17"/>
      <c r="DH16" s="8">
        <v>597100</v>
      </c>
      <c r="DM16" s="8">
        <v>570000</v>
      </c>
    </row>
    <row r="17" spans="1:127">
      <c r="A17" s="2"/>
      <c r="B17" s="8" t="s">
        <v>537</v>
      </c>
      <c r="C17" s="21"/>
      <c r="D17" s="21"/>
      <c r="E17" s="21"/>
    </row>
    <row r="18" spans="1:127">
      <c r="A18" s="2"/>
      <c r="B18" s="8" t="s">
        <v>538</v>
      </c>
      <c r="C18" s="21"/>
      <c r="D18" s="21"/>
      <c r="E18" s="21"/>
      <c r="CI18" s="2">
        <f>+CN18-0.2</f>
        <v>0.20000000000000007</v>
      </c>
      <c r="CN18" s="2">
        <f>+CS18-0.2</f>
        <v>0.40000000000000008</v>
      </c>
      <c r="CS18" s="2">
        <f>+CX18-0.2</f>
        <v>0.60000000000000009</v>
      </c>
      <c r="CX18" s="2">
        <v>0.8</v>
      </c>
    </row>
    <row r="19" spans="1:127">
      <c r="A19" s="2"/>
      <c r="B19" s="8" t="s">
        <v>539</v>
      </c>
      <c r="C19" s="21"/>
      <c r="D19" s="21"/>
      <c r="E19" s="21"/>
    </row>
    <row r="20" spans="1:127">
      <c r="A20" s="2"/>
      <c r="B20" s="8" t="s">
        <v>540</v>
      </c>
      <c r="C20" s="21" t="s">
        <v>23</v>
      </c>
      <c r="D20" s="21"/>
      <c r="E20" s="21"/>
      <c r="L20" s="15">
        <v>0</v>
      </c>
      <c r="Q20" s="15">
        <v>0</v>
      </c>
      <c r="V20" s="15">
        <v>0</v>
      </c>
      <c r="AA20" s="15">
        <v>232140</v>
      </c>
      <c r="AB20" s="15">
        <v>0</v>
      </c>
      <c r="AC20" s="15">
        <v>0</v>
      </c>
      <c r="AD20" s="15">
        <v>0</v>
      </c>
      <c r="AE20" s="15">
        <v>0</v>
      </c>
      <c r="AF20" s="15">
        <v>305835.40000000002</v>
      </c>
      <c r="AG20" s="15">
        <v>0</v>
      </c>
      <c r="AH20" s="15">
        <v>0</v>
      </c>
      <c r="AI20" s="15">
        <v>0</v>
      </c>
      <c r="AJ20" s="15">
        <v>0</v>
      </c>
      <c r="AK20" s="15">
        <v>309660</v>
      </c>
      <c r="AL20" s="15">
        <v>0</v>
      </c>
      <c r="AM20" s="15">
        <v>0</v>
      </c>
      <c r="AN20" s="15">
        <v>0</v>
      </c>
      <c r="AO20" s="15">
        <v>0</v>
      </c>
      <c r="AP20" s="15">
        <v>244244</v>
      </c>
      <c r="AQ20" s="15">
        <v>0</v>
      </c>
      <c r="AR20" s="15">
        <v>0</v>
      </c>
      <c r="AS20" s="15">
        <v>0</v>
      </c>
      <c r="AT20" s="15">
        <v>0</v>
      </c>
      <c r="AU20" s="15">
        <v>192514.5</v>
      </c>
      <c r="AV20" s="15">
        <v>0</v>
      </c>
      <c r="AW20" s="15">
        <v>0</v>
      </c>
      <c r="AX20" s="15">
        <v>0</v>
      </c>
      <c r="AY20" s="15">
        <v>0</v>
      </c>
      <c r="AZ20" s="15">
        <v>160000</v>
      </c>
      <c r="BA20" s="15">
        <v>0</v>
      </c>
      <c r="BB20" s="15">
        <v>0</v>
      </c>
      <c r="BC20" s="15">
        <v>0</v>
      </c>
      <c r="BD20" s="15">
        <v>0</v>
      </c>
      <c r="BE20" s="15">
        <v>136600</v>
      </c>
      <c r="BF20" s="15">
        <v>27100</v>
      </c>
      <c r="BG20" s="15">
        <v>28800</v>
      </c>
      <c r="BH20" s="15">
        <v>38900</v>
      </c>
      <c r="BI20" s="15">
        <v>56900</v>
      </c>
      <c r="BJ20" s="15">
        <v>151700</v>
      </c>
      <c r="BK20" s="15">
        <v>24900</v>
      </c>
      <c r="BL20" s="15">
        <v>33900</v>
      </c>
      <c r="BM20" s="15">
        <v>25400</v>
      </c>
      <c r="BN20" s="15">
        <v>50300</v>
      </c>
      <c r="BO20" s="15">
        <v>134500</v>
      </c>
      <c r="BP20" s="15">
        <v>25200</v>
      </c>
      <c r="BQ20" s="15">
        <v>29700</v>
      </c>
      <c r="BR20" s="15">
        <v>32900</v>
      </c>
      <c r="BS20" s="15">
        <v>48500</v>
      </c>
      <c r="BT20" s="15">
        <v>136300</v>
      </c>
      <c r="BU20" s="15">
        <v>30800</v>
      </c>
      <c r="BV20" s="15">
        <v>27400</v>
      </c>
      <c r="BW20" s="15">
        <v>26400</v>
      </c>
      <c r="BX20" s="15">
        <v>45100</v>
      </c>
      <c r="BY20" s="15">
        <v>129700</v>
      </c>
      <c r="BZ20" s="15">
        <v>24300</v>
      </c>
      <c r="CA20" s="15">
        <v>35600</v>
      </c>
      <c r="CB20" s="15">
        <v>32200</v>
      </c>
      <c r="CC20" s="15">
        <v>55600</v>
      </c>
      <c r="CD20" s="15">
        <v>147700</v>
      </c>
      <c r="CE20" s="15">
        <v>25000</v>
      </c>
      <c r="CF20" s="15">
        <v>34900</v>
      </c>
      <c r="CG20" s="15">
        <v>41800</v>
      </c>
      <c r="CH20" s="15">
        <v>63400</v>
      </c>
      <c r="CI20" s="15">
        <v>165200</v>
      </c>
      <c r="CJ20" s="15">
        <v>32500</v>
      </c>
      <c r="CK20" s="15">
        <v>35300</v>
      </c>
      <c r="CL20" s="15">
        <v>34000</v>
      </c>
      <c r="CM20" s="15">
        <v>45700</v>
      </c>
      <c r="CN20" s="15">
        <v>147500</v>
      </c>
      <c r="CO20" s="15">
        <v>19400</v>
      </c>
      <c r="CP20" s="15">
        <v>26000</v>
      </c>
      <c r="CQ20" s="15">
        <v>28100</v>
      </c>
      <c r="CR20" s="15">
        <v>47700</v>
      </c>
      <c r="CS20" s="15">
        <v>121200</v>
      </c>
      <c r="CT20" s="15">
        <v>19000</v>
      </c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</row>
    <row r="21" spans="1:127">
      <c r="A21" s="2"/>
      <c r="B21" s="8" t="s">
        <v>541</v>
      </c>
      <c r="C21" s="21" t="s">
        <v>920</v>
      </c>
      <c r="D21" s="21"/>
      <c r="E21" s="21"/>
      <c r="L21" s="15">
        <v>0</v>
      </c>
      <c r="Q21" s="15">
        <v>0</v>
      </c>
      <c r="V21" s="15">
        <v>0</v>
      </c>
      <c r="AA21" s="15">
        <v>44676</v>
      </c>
      <c r="AB21" s="15">
        <v>0</v>
      </c>
      <c r="AC21" s="15">
        <v>0</v>
      </c>
      <c r="AD21" s="15">
        <v>0</v>
      </c>
      <c r="AE21" s="15">
        <v>0</v>
      </c>
      <c r="AF21" s="15">
        <v>82028.7</v>
      </c>
      <c r="AG21" s="15">
        <v>0</v>
      </c>
      <c r="AH21" s="15">
        <v>0</v>
      </c>
      <c r="AI21" s="15">
        <v>0</v>
      </c>
      <c r="AJ21" s="15">
        <v>0</v>
      </c>
      <c r="AK21" s="15">
        <v>39223.599999999999</v>
      </c>
      <c r="AL21" s="15">
        <v>0</v>
      </c>
      <c r="AM21" s="15">
        <v>0</v>
      </c>
      <c r="AN21" s="15">
        <v>0</v>
      </c>
      <c r="AO21" s="15">
        <v>0</v>
      </c>
      <c r="AP21" s="15">
        <v>75152</v>
      </c>
      <c r="AQ21" s="15">
        <v>0</v>
      </c>
      <c r="AR21" s="15">
        <v>0</v>
      </c>
      <c r="AS21" s="15">
        <v>0</v>
      </c>
      <c r="AT21" s="15">
        <v>0</v>
      </c>
      <c r="AU21" s="15">
        <v>53163</v>
      </c>
      <c r="AV21" s="15">
        <v>6400</v>
      </c>
      <c r="AW21" s="15">
        <v>9800</v>
      </c>
      <c r="AX21" s="15">
        <v>11300</v>
      </c>
      <c r="AY21" s="15">
        <v>7000</v>
      </c>
      <c r="AZ21" s="15">
        <v>35000</v>
      </c>
      <c r="BA21" s="15">
        <v>9600</v>
      </c>
      <c r="BB21" s="15">
        <v>5900</v>
      </c>
      <c r="BC21" s="15">
        <v>6700</v>
      </c>
      <c r="BD21" s="15">
        <v>5900</v>
      </c>
      <c r="BE21" s="15">
        <v>28100</v>
      </c>
      <c r="BF21" s="15">
        <v>9400</v>
      </c>
      <c r="BG21" s="15">
        <v>8500</v>
      </c>
      <c r="BH21" s="15">
        <v>8500</v>
      </c>
      <c r="BI21" s="15">
        <v>6800</v>
      </c>
      <c r="BJ21" s="15">
        <v>33200</v>
      </c>
      <c r="BK21" s="15">
        <v>6100</v>
      </c>
      <c r="BL21" s="15">
        <v>8300</v>
      </c>
      <c r="BM21" s="15">
        <v>7600</v>
      </c>
      <c r="BN21" s="15">
        <v>10300</v>
      </c>
      <c r="BO21" s="15">
        <v>32300</v>
      </c>
      <c r="BP21" s="15">
        <v>9100</v>
      </c>
      <c r="BQ21" s="15">
        <v>9100</v>
      </c>
      <c r="BR21" s="15">
        <v>6100</v>
      </c>
      <c r="BS21" s="15">
        <v>22200</v>
      </c>
      <c r="BT21" s="15">
        <v>46500</v>
      </c>
      <c r="BU21" s="15">
        <v>7000</v>
      </c>
      <c r="BV21" s="15">
        <v>12600</v>
      </c>
      <c r="BW21" s="15">
        <v>12200</v>
      </c>
      <c r="BX21" s="15">
        <v>16200</v>
      </c>
      <c r="BY21" s="15">
        <v>48000</v>
      </c>
      <c r="BZ21" s="15">
        <v>15800</v>
      </c>
      <c r="CA21" s="15">
        <v>18100</v>
      </c>
      <c r="CB21" s="15">
        <v>14900</v>
      </c>
      <c r="CC21" s="15">
        <v>19900</v>
      </c>
      <c r="CD21" s="15">
        <v>68700</v>
      </c>
      <c r="CE21" s="15">
        <v>24800</v>
      </c>
      <c r="CF21" s="15">
        <v>22100</v>
      </c>
      <c r="CG21" s="15">
        <v>29900</v>
      </c>
      <c r="CH21" s="15">
        <v>25900</v>
      </c>
      <c r="CI21" s="15">
        <v>102700</v>
      </c>
      <c r="CJ21" s="15">
        <v>26600</v>
      </c>
      <c r="CK21" s="15">
        <v>36200</v>
      </c>
      <c r="CL21" s="15">
        <v>24000</v>
      </c>
      <c r="CM21" s="15">
        <v>34000</v>
      </c>
      <c r="CN21" s="15">
        <v>120800</v>
      </c>
      <c r="CO21" s="15">
        <v>18100</v>
      </c>
      <c r="CP21" s="15">
        <v>19300</v>
      </c>
      <c r="CQ21" s="15">
        <v>16400</v>
      </c>
      <c r="CR21" s="15">
        <v>19500</v>
      </c>
      <c r="CS21" s="15">
        <v>73300</v>
      </c>
      <c r="CT21" s="15">
        <v>8400</v>
      </c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</row>
    <row r="22" spans="1:127">
      <c r="A22" s="2"/>
      <c r="B22" s="8" t="s">
        <v>542</v>
      </c>
      <c r="C22" s="21" t="s">
        <v>919</v>
      </c>
      <c r="D22" s="21"/>
      <c r="E22" s="21"/>
      <c r="L22" s="15">
        <v>0</v>
      </c>
      <c r="Q22" s="15">
        <v>0</v>
      </c>
      <c r="V22" s="15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F22" s="15">
        <v>0</v>
      </c>
      <c r="AG22" s="15">
        <v>0</v>
      </c>
      <c r="AH22" s="15">
        <v>0</v>
      </c>
      <c r="AI22" s="15">
        <v>0</v>
      </c>
      <c r="AJ22" s="15">
        <v>0</v>
      </c>
      <c r="AK22" s="15">
        <v>0</v>
      </c>
      <c r="AL22" s="15">
        <v>0</v>
      </c>
      <c r="AM22" s="15">
        <v>0</v>
      </c>
      <c r="AN22" s="15">
        <v>0</v>
      </c>
      <c r="AO22" s="15">
        <v>0</v>
      </c>
      <c r="AP22" s="15">
        <v>91378</v>
      </c>
      <c r="AQ22" s="15">
        <v>0</v>
      </c>
      <c r="AR22" s="15">
        <v>0</v>
      </c>
      <c r="AS22" s="15">
        <v>0</v>
      </c>
      <c r="AT22" s="15">
        <v>0</v>
      </c>
      <c r="AU22" s="15">
        <v>71689.5</v>
      </c>
      <c r="AV22" s="15">
        <v>0</v>
      </c>
      <c r="AW22" s="15">
        <v>0</v>
      </c>
      <c r="AX22" s="15">
        <v>0</v>
      </c>
      <c r="AY22" s="15">
        <v>0</v>
      </c>
      <c r="AZ22" s="15">
        <v>75100</v>
      </c>
      <c r="BA22" s="15">
        <v>0</v>
      </c>
      <c r="BB22" s="15">
        <v>0</v>
      </c>
      <c r="BC22" s="15">
        <v>0</v>
      </c>
      <c r="BD22" s="15">
        <v>0</v>
      </c>
      <c r="BE22" s="15">
        <v>81200</v>
      </c>
      <c r="BF22" s="15">
        <v>15100</v>
      </c>
      <c r="BG22" s="15">
        <v>15900</v>
      </c>
      <c r="BH22" s="15">
        <v>15300</v>
      </c>
      <c r="BI22" s="15">
        <v>18500</v>
      </c>
      <c r="BJ22" s="15">
        <v>64800</v>
      </c>
      <c r="BK22" s="15">
        <v>10600</v>
      </c>
      <c r="BL22" s="15">
        <v>11600</v>
      </c>
      <c r="BM22" s="15">
        <v>11900</v>
      </c>
      <c r="BN22" s="15">
        <v>22600</v>
      </c>
      <c r="BO22" s="15">
        <v>56700</v>
      </c>
      <c r="BP22" s="15">
        <v>11200</v>
      </c>
      <c r="BQ22" s="15">
        <v>12900</v>
      </c>
      <c r="BR22" s="15">
        <v>10700</v>
      </c>
      <c r="BS22" s="15">
        <v>19400</v>
      </c>
      <c r="BT22" s="15">
        <v>54200</v>
      </c>
      <c r="BU22" s="15">
        <v>7500</v>
      </c>
      <c r="BV22" s="15">
        <v>12300</v>
      </c>
      <c r="BW22" s="15">
        <v>10300</v>
      </c>
      <c r="BX22" s="15">
        <v>17000</v>
      </c>
      <c r="BY22" s="15">
        <v>47100</v>
      </c>
      <c r="BZ22" s="15">
        <v>6300</v>
      </c>
      <c r="CA22" s="15">
        <v>10900</v>
      </c>
      <c r="CB22" s="15">
        <v>10300</v>
      </c>
      <c r="CC22" s="15">
        <v>14400</v>
      </c>
      <c r="CD22" s="15">
        <v>41900</v>
      </c>
      <c r="CE22" s="15">
        <v>6800</v>
      </c>
      <c r="CF22" s="15">
        <v>13100</v>
      </c>
      <c r="CG22" s="15">
        <v>9700</v>
      </c>
      <c r="CH22" s="15">
        <v>15300</v>
      </c>
      <c r="CI22" s="15">
        <v>44900</v>
      </c>
      <c r="CJ22" s="15">
        <v>11500</v>
      </c>
      <c r="CK22" s="15">
        <v>17900</v>
      </c>
      <c r="CL22" s="15">
        <v>16500</v>
      </c>
      <c r="CM22" s="15">
        <v>18900</v>
      </c>
      <c r="CN22" s="15">
        <v>64800</v>
      </c>
      <c r="CO22" s="15">
        <v>13900</v>
      </c>
      <c r="CP22" s="15">
        <v>15300</v>
      </c>
      <c r="CQ22" s="15">
        <v>11900</v>
      </c>
      <c r="CR22" s="15">
        <v>16300</v>
      </c>
      <c r="CS22" s="15">
        <v>57400</v>
      </c>
      <c r="CT22" s="15">
        <v>7600</v>
      </c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</row>
    <row r="23" spans="1:127">
      <c r="A23" s="2"/>
      <c r="B23" s="8" t="s">
        <v>543</v>
      </c>
      <c r="C23" s="21" t="s">
        <v>917</v>
      </c>
      <c r="D23" s="21"/>
      <c r="E23" s="21"/>
      <c r="L23" s="15">
        <v>0</v>
      </c>
      <c r="Q23" s="15">
        <v>0</v>
      </c>
      <c r="V23" s="15">
        <v>0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F23" s="15">
        <v>0</v>
      </c>
      <c r="AG23" s="15">
        <v>0</v>
      </c>
      <c r="AH23" s="15">
        <v>0</v>
      </c>
      <c r="AI23" s="15">
        <v>0</v>
      </c>
      <c r="AJ23" s="15">
        <v>0</v>
      </c>
      <c r="AK23" s="15">
        <v>0</v>
      </c>
      <c r="AL23" s="15">
        <v>0</v>
      </c>
      <c r="AM23" s="15">
        <v>0</v>
      </c>
      <c r="AN23" s="15">
        <v>0</v>
      </c>
      <c r="AO23" s="15">
        <v>0</v>
      </c>
      <c r="AP23" s="15">
        <v>0</v>
      </c>
      <c r="AQ23" s="15">
        <v>0</v>
      </c>
      <c r="AR23" s="15">
        <v>0</v>
      </c>
      <c r="AS23" s="15">
        <v>0</v>
      </c>
      <c r="AT23" s="15">
        <v>0</v>
      </c>
      <c r="AU23" s="15">
        <v>0</v>
      </c>
      <c r="AV23" s="15">
        <v>0</v>
      </c>
      <c r="AW23" s="15">
        <v>0</v>
      </c>
      <c r="AX23" s="15">
        <v>0</v>
      </c>
      <c r="AY23" s="15">
        <v>0</v>
      </c>
      <c r="AZ23" s="15">
        <v>0</v>
      </c>
      <c r="BA23" s="15">
        <v>0</v>
      </c>
      <c r="BB23" s="15">
        <v>0</v>
      </c>
      <c r="BC23" s="15">
        <v>0</v>
      </c>
      <c r="BD23" s="15">
        <v>0</v>
      </c>
      <c r="BE23" s="15">
        <v>0</v>
      </c>
      <c r="BF23" s="15">
        <v>0</v>
      </c>
      <c r="BG23" s="15">
        <v>0</v>
      </c>
      <c r="BH23" s="15">
        <v>0</v>
      </c>
      <c r="BI23" s="15">
        <v>0</v>
      </c>
      <c r="BJ23" s="15">
        <v>0</v>
      </c>
      <c r="BK23" s="15">
        <v>0</v>
      </c>
      <c r="BL23" s="15">
        <v>0</v>
      </c>
      <c r="BM23" s="15">
        <v>0</v>
      </c>
      <c r="BN23" s="15">
        <v>0</v>
      </c>
      <c r="BO23" s="15">
        <v>0</v>
      </c>
      <c r="BP23" s="15">
        <v>0</v>
      </c>
      <c r="BQ23" s="15">
        <v>0</v>
      </c>
      <c r="BR23" s="15">
        <v>0</v>
      </c>
      <c r="BS23" s="15">
        <v>0</v>
      </c>
      <c r="BT23" s="15">
        <v>0</v>
      </c>
      <c r="BU23" s="15">
        <v>0</v>
      </c>
      <c r="BV23" s="15">
        <v>0</v>
      </c>
      <c r="BW23" s="15">
        <v>0</v>
      </c>
      <c r="BX23" s="15">
        <v>0</v>
      </c>
      <c r="BY23" s="15">
        <v>0</v>
      </c>
      <c r="BZ23" s="15">
        <v>1200</v>
      </c>
      <c r="CA23" s="15">
        <v>9400</v>
      </c>
      <c r="CB23" s="15">
        <v>7500</v>
      </c>
      <c r="CC23" s="15">
        <v>8000</v>
      </c>
      <c r="CD23" s="15">
        <v>26000</v>
      </c>
      <c r="CE23" s="15">
        <v>16500</v>
      </c>
      <c r="CF23" s="15">
        <v>18900</v>
      </c>
      <c r="CG23" s="15">
        <v>24100</v>
      </c>
      <c r="CH23" s="15">
        <v>32900</v>
      </c>
      <c r="CI23" s="15">
        <v>92300</v>
      </c>
      <c r="CJ23" s="15">
        <v>40300</v>
      </c>
      <c r="CK23" s="15">
        <v>46600</v>
      </c>
      <c r="CL23" s="15">
        <v>63300</v>
      </c>
      <c r="CM23" s="15">
        <v>68700</v>
      </c>
      <c r="CN23" s="15">
        <v>218900</v>
      </c>
      <c r="CO23" s="15">
        <v>72300</v>
      </c>
      <c r="CP23" s="15">
        <v>78300</v>
      </c>
      <c r="CQ23" s="15">
        <v>99200</v>
      </c>
      <c r="CR23" s="15">
        <v>138000</v>
      </c>
      <c r="CS23" s="15">
        <v>387800</v>
      </c>
      <c r="CT23" s="15">
        <v>110000</v>
      </c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</row>
    <row r="24" spans="1:127">
      <c r="A24" s="2"/>
      <c r="B24" s="8" t="s">
        <v>544</v>
      </c>
      <c r="C24" s="21" t="s">
        <v>916</v>
      </c>
      <c r="D24" s="21"/>
      <c r="E24" s="21"/>
      <c r="L24" s="15">
        <v>0</v>
      </c>
      <c r="Q24" s="15">
        <v>0</v>
      </c>
      <c r="V24" s="15">
        <v>38807</v>
      </c>
      <c r="AA24" s="15">
        <v>16644</v>
      </c>
      <c r="AB24" s="15">
        <v>0</v>
      </c>
      <c r="AC24" s="15">
        <v>0</v>
      </c>
      <c r="AD24" s="15">
        <v>0</v>
      </c>
      <c r="AE24" s="15">
        <v>0</v>
      </c>
      <c r="AF24" s="15">
        <v>164057.4</v>
      </c>
      <c r="AG24" s="15">
        <v>0</v>
      </c>
      <c r="AH24" s="15">
        <v>0</v>
      </c>
      <c r="AI24" s="15">
        <v>0</v>
      </c>
      <c r="AJ24" s="15">
        <v>0</v>
      </c>
      <c r="AK24" s="15">
        <v>380918.7</v>
      </c>
      <c r="AL24" s="15">
        <v>0</v>
      </c>
      <c r="AM24" s="15">
        <v>0</v>
      </c>
      <c r="AN24" s="15">
        <v>0</v>
      </c>
      <c r="AO24" s="15">
        <v>0</v>
      </c>
      <c r="AP24" s="15">
        <v>342454</v>
      </c>
      <c r="AQ24" s="15">
        <v>78700</v>
      </c>
      <c r="AR24" s="15">
        <v>79400</v>
      </c>
      <c r="AS24" s="15">
        <v>104300</v>
      </c>
      <c r="AT24" s="15">
        <v>128900</v>
      </c>
      <c r="AU24" s="15">
        <v>391473</v>
      </c>
      <c r="AV24" s="15">
        <v>104800</v>
      </c>
      <c r="AW24" s="15">
        <v>166100</v>
      </c>
      <c r="AX24" s="15">
        <v>123500</v>
      </c>
      <c r="AY24" s="15">
        <v>134800</v>
      </c>
      <c r="AZ24" s="15">
        <v>528961</v>
      </c>
      <c r="BA24" s="15">
        <v>142200</v>
      </c>
      <c r="BB24" s="15">
        <v>128700</v>
      </c>
      <c r="BC24" s="15">
        <v>136100</v>
      </c>
      <c r="BD24" s="15">
        <v>195000</v>
      </c>
      <c r="BE24" s="15">
        <v>602400</v>
      </c>
      <c r="BF24" s="15">
        <v>156400</v>
      </c>
      <c r="BG24" s="15">
        <v>188900</v>
      </c>
      <c r="BH24" s="15">
        <v>150400</v>
      </c>
      <c r="BI24" s="15">
        <v>169300</v>
      </c>
      <c r="BJ24" s="15">
        <v>665000</v>
      </c>
      <c r="BK24" s="15">
        <v>106900</v>
      </c>
      <c r="BL24" s="15">
        <v>107800</v>
      </c>
      <c r="BM24" s="15">
        <v>122500</v>
      </c>
      <c r="BN24" s="15">
        <v>183200</v>
      </c>
      <c r="BO24" s="15">
        <v>520400</v>
      </c>
      <c r="BP24" s="15">
        <v>115600</v>
      </c>
      <c r="BQ24" s="15">
        <v>119600</v>
      </c>
      <c r="BR24" s="15">
        <v>111100</v>
      </c>
      <c r="BS24" s="15">
        <v>143600</v>
      </c>
      <c r="BT24" s="15">
        <v>489900</v>
      </c>
      <c r="BU24" s="15">
        <v>105800</v>
      </c>
      <c r="BV24" s="15">
        <v>109700</v>
      </c>
      <c r="BW24" s="15">
        <v>117200</v>
      </c>
      <c r="BX24" s="15">
        <v>121300</v>
      </c>
      <c r="BY24" s="15">
        <v>454000</v>
      </c>
      <c r="BZ24" s="15">
        <v>91300</v>
      </c>
      <c r="CA24" s="15">
        <v>94400</v>
      </c>
      <c r="CB24" s="15">
        <v>91600</v>
      </c>
      <c r="CC24" s="15">
        <v>101500</v>
      </c>
      <c r="CD24" s="15">
        <v>378800</v>
      </c>
      <c r="CE24" s="15">
        <v>62800</v>
      </c>
      <c r="CF24" s="15">
        <v>86000</v>
      </c>
      <c r="CG24" s="15">
        <v>83800</v>
      </c>
      <c r="CH24" s="15">
        <v>87900</v>
      </c>
      <c r="CI24" s="15">
        <v>320500</v>
      </c>
      <c r="CJ24" s="15">
        <v>66500</v>
      </c>
      <c r="CK24" s="15">
        <v>47600</v>
      </c>
      <c r="CL24" s="15">
        <v>41700</v>
      </c>
      <c r="CM24" s="15">
        <v>45900</v>
      </c>
      <c r="CN24" s="15">
        <v>201600</v>
      </c>
      <c r="CO24" s="15">
        <v>21800</v>
      </c>
      <c r="CP24" s="15">
        <v>17400</v>
      </c>
      <c r="CQ24" s="15">
        <v>14900</v>
      </c>
      <c r="CR24" s="15">
        <v>9300</v>
      </c>
      <c r="CS24" s="15">
        <v>63400</v>
      </c>
      <c r="CT24" s="15">
        <v>3600</v>
      </c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</row>
    <row r="25" spans="1:127">
      <c r="A25" s="2"/>
      <c r="B25" s="8" t="s">
        <v>545</v>
      </c>
      <c r="C25" s="21" t="s">
        <v>918</v>
      </c>
      <c r="D25" s="2"/>
      <c r="E25" s="2"/>
      <c r="F25" s="2"/>
      <c r="I25" s="2"/>
      <c r="L25" s="15">
        <v>0</v>
      </c>
      <c r="Q25" s="15">
        <v>0</v>
      </c>
      <c r="V25" s="15">
        <v>0</v>
      </c>
      <c r="AA25" s="15">
        <v>531732</v>
      </c>
      <c r="AB25" s="15">
        <v>0</v>
      </c>
      <c r="AC25" s="15">
        <v>0</v>
      </c>
      <c r="AD25" s="15">
        <v>0</v>
      </c>
      <c r="AE25" s="15">
        <v>0</v>
      </c>
      <c r="AF25" s="15">
        <v>425334</v>
      </c>
      <c r="AG25" s="15">
        <v>0</v>
      </c>
      <c r="AH25" s="15">
        <v>0</v>
      </c>
      <c r="AI25" s="15">
        <v>0</v>
      </c>
      <c r="AJ25" s="15">
        <v>0</v>
      </c>
      <c r="AK25" s="15">
        <v>290048.2</v>
      </c>
      <c r="AL25" s="15">
        <v>0</v>
      </c>
      <c r="AM25" s="15">
        <v>0</v>
      </c>
      <c r="AN25" s="15">
        <v>0</v>
      </c>
      <c r="AO25" s="15">
        <v>0</v>
      </c>
      <c r="AP25" s="15">
        <v>92232</v>
      </c>
      <c r="AQ25" s="15">
        <v>32300</v>
      </c>
      <c r="AR25" s="15">
        <v>34000</v>
      </c>
      <c r="AS25" s="15">
        <v>43300</v>
      </c>
      <c r="AT25" s="15">
        <v>59200</v>
      </c>
      <c r="AU25" s="15">
        <v>84577.5</v>
      </c>
      <c r="AV25" s="15">
        <v>34500</v>
      </c>
      <c r="AW25" s="15">
        <v>50800</v>
      </c>
      <c r="AX25" s="15">
        <v>51500</v>
      </c>
      <c r="AY25" s="15">
        <v>19500</v>
      </c>
      <c r="AZ25" s="15">
        <v>57720.5</v>
      </c>
      <c r="BA25" s="15">
        <v>10800</v>
      </c>
      <c r="BB25" s="15">
        <v>9200</v>
      </c>
      <c r="BC25" s="15">
        <v>7600</v>
      </c>
      <c r="BD25" s="15">
        <v>9200</v>
      </c>
      <c r="BE25" s="15">
        <v>36800</v>
      </c>
      <c r="BF25" s="15">
        <v>6500</v>
      </c>
      <c r="BG25" s="15">
        <v>5500</v>
      </c>
      <c r="BH25" s="15">
        <v>3200</v>
      </c>
      <c r="BI25" s="15">
        <v>3300</v>
      </c>
      <c r="BJ25" s="15">
        <v>18500</v>
      </c>
      <c r="BK25" s="15">
        <v>2700</v>
      </c>
      <c r="BL25" s="15">
        <v>2900</v>
      </c>
      <c r="BM25" s="15">
        <v>4800</v>
      </c>
      <c r="BN25" s="15">
        <v>4200</v>
      </c>
      <c r="BO25" s="15">
        <v>14600</v>
      </c>
      <c r="BP25" s="15">
        <v>2600</v>
      </c>
      <c r="BQ25" s="15">
        <v>1500</v>
      </c>
      <c r="BR25" s="15">
        <v>3300</v>
      </c>
      <c r="BS25" s="15">
        <v>3300</v>
      </c>
      <c r="BT25" s="15">
        <v>10700</v>
      </c>
      <c r="BU25" s="15">
        <v>2000</v>
      </c>
      <c r="BV25" s="15">
        <v>1100</v>
      </c>
      <c r="BW25" s="15">
        <v>2200</v>
      </c>
      <c r="BX25" s="15">
        <v>2400</v>
      </c>
      <c r="BY25" s="15">
        <v>7700</v>
      </c>
      <c r="BZ25" s="15">
        <v>2100</v>
      </c>
      <c r="CA25" s="15">
        <v>500</v>
      </c>
      <c r="CB25" s="15">
        <v>2000</v>
      </c>
      <c r="CC25" s="15">
        <v>800</v>
      </c>
      <c r="CD25" s="15">
        <v>5400</v>
      </c>
      <c r="CE25" s="15">
        <v>600</v>
      </c>
      <c r="CF25" s="15">
        <v>100</v>
      </c>
      <c r="CG25" s="15">
        <v>400</v>
      </c>
      <c r="CH25" s="15">
        <v>100</v>
      </c>
      <c r="CI25" s="15">
        <v>1200</v>
      </c>
      <c r="CJ25" s="15">
        <v>0</v>
      </c>
      <c r="CK25" s="15">
        <v>0</v>
      </c>
      <c r="CL25" s="15">
        <v>0</v>
      </c>
      <c r="CM25" s="15">
        <v>0</v>
      </c>
      <c r="CN25" s="15">
        <v>0</v>
      </c>
      <c r="CO25" s="15">
        <v>0</v>
      </c>
      <c r="CP25" s="15">
        <v>0</v>
      </c>
      <c r="CQ25" s="15">
        <v>0</v>
      </c>
      <c r="CR25" s="15">
        <v>0</v>
      </c>
      <c r="CS25" s="15">
        <v>0</v>
      </c>
      <c r="CT25" s="15">
        <v>0</v>
      </c>
      <c r="CX25" s="8"/>
      <c r="DC25" s="8"/>
      <c r="DH25" s="8"/>
    </row>
    <row r="26" spans="1:127">
      <c r="A26" s="2"/>
      <c r="B26" s="8" t="s">
        <v>36</v>
      </c>
      <c r="C26" s="21" t="s">
        <v>732</v>
      </c>
      <c r="D26" s="21"/>
      <c r="E26" s="21"/>
      <c r="L26" s="15">
        <f>+L11-L20-L21-L22-L23-L24-L25</f>
        <v>0</v>
      </c>
      <c r="Q26" s="15">
        <f>+Q11-Q20-Q21-Q22-Q23-Q24-Q25</f>
        <v>0</v>
      </c>
      <c r="V26" s="15">
        <f>+V11-V20-V21-V22-V23-V24-V25</f>
        <v>-38807</v>
      </c>
      <c r="AA26" s="15">
        <f t="shared" ref="AA26:AY26" si="5">+AA11-AA20-AA21-AA22-AA23-AA24-AA25</f>
        <v>50808</v>
      </c>
      <c r="AB26" s="15">
        <f t="shared" si="5"/>
        <v>0</v>
      </c>
      <c r="AC26" s="15">
        <f t="shared" si="5"/>
        <v>0</v>
      </c>
      <c r="AD26" s="15">
        <f t="shared" si="5"/>
        <v>0</v>
      </c>
      <c r="AE26" s="15">
        <f t="shared" si="5"/>
        <v>0</v>
      </c>
      <c r="AF26" s="15">
        <f t="shared" si="5"/>
        <v>35444.5</v>
      </c>
      <c r="AG26" s="15">
        <f t="shared" si="5"/>
        <v>0</v>
      </c>
      <c r="AH26" s="15">
        <f t="shared" si="5"/>
        <v>0</v>
      </c>
      <c r="AI26" s="15">
        <f t="shared" si="5"/>
        <v>0</v>
      </c>
      <c r="AJ26" s="15">
        <f t="shared" si="5"/>
        <v>0</v>
      </c>
      <c r="AK26" s="15">
        <f t="shared" si="5"/>
        <v>12349.5</v>
      </c>
      <c r="AL26" s="15">
        <f t="shared" si="5"/>
        <v>0</v>
      </c>
      <c r="AM26" s="15">
        <f t="shared" si="5"/>
        <v>0</v>
      </c>
      <c r="AN26" s="15">
        <f t="shared" si="5"/>
        <v>0</v>
      </c>
      <c r="AO26" s="15">
        <f t="shared" si="5"/>
        <v>0</v>
      </c>
      <c r="AP26" s="15">
        <f t="shared" si="5"/>
        <v>8540</v>
      </c>
      <c r="AQ26" s="15">
        <f t="shared" si="5"/>
        <v>-111000</v>
      </c>
      <c r="AR26" s="15">
        <f t="shared" si="5"/>
        <v>-113400</v>
      </c>
      <c r="AS26" s="15">
        <f t="shared" si="5"/>
        <v>-147600</v>
      </c>
      <c r="AT26" s="15">
        <f t="shared" si="5"/>
        <v>-188100</v>
      </c>
      <c r="AU26" s="15">
        <f t="shared" si="5"/>
        <v>12082.5</v>
      </c>
      <c r="AV26" s="15">
        <f t="shared" si="5"/>
        <v>-145700</v>
      </c>
      <c r="AW26" s="15">
        <f t="shared" si="5"/>
        <v>-226700</v>
      </c>
      <c r="AX26" s="15">
        <f t="shared" si="5"/>
        <v>-186300</v>
      </c>
      <c r="AY26" s="15">
        <f t="shared" si="5"/>
        <v>-161300</v>
      </c>
      <c r="AZ26" s="15">
        <f t="shared" ref="AZ26:CI26" si="6">+AZ11-AZ20-AZ21-AZ22-AZ23-AZ24-AZ25</f>
        <v>4718.5</v>
      </c>
      <c r="BA26" s="15">
        <f t="shared" si="6"/>
        <v>48200</v>
      </c>
      <c r="BB26" s="15">
        <f t="shared" si="6"/>
        <v>51300</v>
      </c>
      <c r="BC26" s="15">
        <f t="shared" si="6"/>
        <v>52200</v>
      </c>
      <c r="BD26" s="15">
        <f t="shared" si="6"/>
        <v>68500</v>
      </c>
      <c r="BE26" s="15">
        <f t="shared" si="6"/>
        <v>2000</v>
      </c>
      <c r="BF26" s="15">
        <f t="shared" si="6"/>
        <v>200</v>
      </c>
      <c r="BG26" s="15">
        <f t="shared" si="6"/>
        <v>500</v>
      </c>
      <c r="BH26" s="15">
        <f t="shared" si="6"/>
        <v>200</v>
      </c>
      <c r="BI26" s="15">
        <f t="shared" si="6"/>
        <v>25600</v>
      </c>
      <c r="BJ26" s="15">
        <f t="shared" si="6"/>
        <v>1200</v>
      </c>
      <c r="BK26" s="15">
        <f t="shared" si="6"/>
        <v>0</v>
      </c>
      <c r="BL26" s="15">
        <f t="shared" si="6"/>
        <v>100</v>
      </c>
      <c r="BM26" s="15">
        <f t="shared" si="6"/>
        <v>200</v>
      </c>
      <c r="BN26" s="15">
        <f t="shared" si="6"/>
        <v>-100</v>
      </c>
      <c r="BO26" s="15">
        <f t="shared" si="6"/>
        <v>200</v>
      </c>
      <c r="BP26" s="15">
        <f t="shared" si="6"/>
        <v>100</v>
      </c>
      <c r="BQ26" s="15">
        <f t="shared" si="6"/>
        <v>-100</v>
      </c>
      <c r="BR26" s="15">
        <f t="shared" si="6"/>
        <v>-100</v>
      </c>
      <c r="BS26" s="15">
        <f t="shared" si="6"/>
        <v>100</v>
      </c>
      <c r="BT26" s="15">
        <f t="shared" si="6"/>
        <v>0</v>
      </c>
      <c r="BU26" s="15">
        <f t="shared" si="6"/>
        <v>0</v>
      </c>
      <c r="BV26" s="15">
        <f t="shared" si="6"/>
        <v>-100</v>
      </c>
      <c r="BW26" s="15">
        <f t="shared" si="6"/>
        <v>100</v>
      </c>
      <c r="BX26" s="15">
        <f t="shared" si="6"/>
        <v>0</v>
      </c>
      <c r="BY26" s="15">
        <f t="shared" si="6"/>
        <v>0</v>
      </c>
      <c r="BZ26" s="15">
        <f t="shared" si="6"/>
        <v>-100</v>
      </c>
      <c r="CA26" s="15">
        <f t="shared" si="6"/>
        <v>0</v>
      </c>
      <c r="CB26" s="15">
        <f t="shared" si="6"/>
        <v>0</v>
      </c>
      <c r="CC26" s="15">
        <f t="shared" si="6"/>
        <v>0</v>
      </c>
      <c r="CD26" s="15">
        <f t="shared" si="6"/>
        <v>0</v>
      </c>
      <c r="CE26" s="15">
        <f t="shared" si="6"/>
        <v>200</v>
      </c>
      <c r="CF26" s="15">
        <f t="shared" si="6"/>
        <v>-200</v>
      </c>
      <c r="CG26" s="15">
        <f t="shared" si="6"/>
        <v>0</v>
      </c>
      <c r="CH26" s="15">
        <f t="shared" si="6"/>
        <v>0</v>
      </c>
      <c r="CI26" s="15">
        <f t="shared" si="6"/>
        <v>0</v>
      </c>
      <c r="CJ26" s="15">
        <f t="shared" ref="CJ26:CS26" si="7">+CJ11-CJ20-CJ21-CJ22-CJ23-CJ24-CJ25</f>
        <v>0</v>
      </c>
      <c r="CK26" s="15">
        <f t="shared" si="7"/>
        <v>0</v>
      </c>
      <c r="CL26" s="15">
        <f t="shared" si="7"/>
        <v>-100</v>
      </c>
      <c r="CM26" s="15">
        <f t="shared" si="7"/>
        <v>100</v>
      </c>
      <c r="CN26" s="15">
        <f t="shared" si="7"/>
        <v>100</v>
      </c>
      <c r="CO26" s="15">
        <f t="shared" si="7"/>
        <v>-100</v>
      </c>
      <c r="CP26" s="15">
        <f t="shared" si="7"/>
        <v>100</v>
      </c>
      <c r="CQ26" s="15">
        <f t="shared" si="7"/>
        <v>0</v>
      </c>
      <c r="CR26" s="15">
        <f t="shared" si="7"/>
        <v>0</v>
      </c>
      <c r="CS26" s="15">
        <f t="shared" si="7"/>
        <v>0</v>
      </c>
      <c r="CT26" s="15">
        <f>+CT11-CT20-CT21-CT22-CT23-CT24-CT25</f>
        <v>-100</v>
      </c>
      <c r="CX26" s="8"/>
      <c r="DC26" s="8"/>
      <c r="DH26" s="8"/>
    </row>
    <row r="27" spans="1:127">
      <c r="A27" s="2"/>
      <c r="B27" s="8"/>
      <c r="C27" s="21"/>
      <c r="D27" s="21"/>
      <c r="E27" s="21"/>
      <c r="L27" s="15"/>
      <c r="Q27" s="15"/>
      <c r="V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X27" s="8"/>
      <c r="DC27" s="8"/>
      <c r="DH27" s="8"/>
    </row>
    <row r="28" spans="1:127">
      <c r="A28" s="2"/>
      <c r="B28" s="8"/>
      <c r="C28" s="21" t="s">
        <v>1278</v>
      </c>
      <c r="D28" s="21"/>
      <c r="E28" s="21"/>
      <c r="L28" s="15"/>
      <c r="Q28" s="15"/>
      <c r="V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5"/>
      <c r="CM28" s="15"/>
      <c r="CN28" s="15"/>
      <c r="CO28" s="15"/>
      <c r="CP28" s="15"/>
      <c r="CQ28" s="15"/>
      <c r="CR28" s="15"/>
      <c r="CS28" s="15"/>
      <c r="CT28" s="15"/>
      <c r="CX28" s="8"/>
      <c r="DC28" s="8"/>
      <c r="DH28" s="8"/>
      <c r="DM28" s="15">
        <v>570000</v>
      </c>
    </row>
    <row r="29" spans="1:127">
      <c r="A29" s="2"/>
      <c r="B29" s="8"/>
      <c r="C29" s="21" t="s">
        <v>1274</v>
      </c>
      <c r="D29" s="21"/>
      <c r="E29" s="21"/>
      <c r="L29" s="15"/>
      <c r="Q29" s="15"/>
      <c r="V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X29" s="8"/>
      <c r="DC29" s="8"/>
      <c r="DH29" s="8"/>
      <c r="DM29" s="15">
        <v>537000</v>
      </c>
    </row>
    <row r="30" spans="1:127">
      <c r="A30" s="2"/>
      <c r="B30" s="8"/>
      <c r="C30" s="21" t="s">
        <v>1275</v>
      </c>
      <c r="D30" s="21"/>
      <c r="E30" s="21"/>
      <c r="L30" s="15"/>
      <c r="Q30" s="15"/>
      <c r="V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X30" s="8"/>
      <c r="DC30" s="8"/>
      <c r="DH30" s="8"/>
      <c r="DM30" s="15">
        <v>19000</v>
      </c>
    </row>
    <row r="31" spans="1:127">
      <c r="A31" s="2"/>
      <c r="B31" s="8"/>
      <c r="C31" s="21" t="s">
        <v>1276</v>
      </c>
      <c r="D31" s="21"/>
      <c r="E31" s="21"/>
      <c r="L31" s="15"/>
      <c r="Q31" s="15"/>
      <c r="V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X31" s="8"/>
      <c r="DC31" s="8"/>
      <c r="DH31" s="8"/>
      <c r="DM31" s="15">
        <v>14000</v>
      </c>
    </row>
    <row r="32" spans="1:127">
      <c r="A32" s="2"/>
      <c r="B32" s="8"/>
      <c r="C32" s="21"/>
      <c r="D32" s="21"/>
      <c r="E32" s="21"/>
      <c r="L32" s="15"/>
      <c r="Q32" s="15"/>
      <c r="V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X32" s="8"/>
      <c r="DC32" s="8"/>
      <c r="DH32" s="8"/>
    </row>
    <row r="33" spans="1:127" s="8" customFormat="1">
      <c r="C33" s="21" t="s">
        <v>1278</v>
      </c>
      <c r="D33" s="21"/>
      <c r="E33" s="21"/>
      <c r="F33" s="21"/>
      <c r="I33" s="35"/>
      <c r="DD33" s="8">
        <v>97100</v>
      </c>
      <c r="DE33" s="8">
        <v>148900</v>
      </c>
      <c r="DF33" s="8">
        <v>153300</v>
      </c>
      <c r="DG33" s="8">
        <v>197700</v>
      </c>
      <c r="DH33" s="8">
        <v>597100</v>
      </c>
      <c r="DI33" s="8">
        <v>120900</v>
      </c>
      <c r="DJ33" s="8">
        <v>146700</v>
      </c>
      <c r="DK33" s="8">
        <f>+DK34+DK35+DK36</f>
        <v>149000</v>
      </c>
      <c r="DL33" s="8">
        <f>+DL34+DL35+DL36</f>
        <v>162500</v>
      </c>
      <c r="DM33" s="8">
        <f>+DL33+DK33+DJ33+DI33</f>
        <v>579100</v>
      </c>
      <c r="DN33" s="8">
        <f>+DN34+DN35+DN36</f>
        <v>134000</v>
      </c>
      <c r="DO33" s="8">
        <f t="shared" ref="DO33:DQ33" si="8">+DO34+DO35+DO36</f>
        <v>134000</v>
      </c>
      <c r="DP33" s="8">
        <f t="shared" si="8"/>
        <v>134000</v>
      </c>
      <c r="DQ33" s="8">
        <f t="shared" si="8"/>
        <v>162500</v>
      </c>
      <c r="DR33" s="8">
        <f>+DQ33+DP33+DO33+DN33</f>
        <v>564500</v>
      </c>
      <c r="DS33" s="8">
        <f>+DS34+DS35+DS36</f>
        <v>139000</v>
      </c>
      <c r="DT33" s="8">
        <f t="shared" ref="DT33" si="9">+DT34+DT35+DT36</f>
        <v>139000</v>
      </c>
      <c r="DU33" s="8">
        <f t="shared" ref="DU33" si="10">+DU34+DU35+DU36</f>
        <v>139000</v>
      </c>
      <c r="DV33" s="8">
        <f t="shared" ref="DV33" si="11">+DV34+DV35+DV36</f>
        <v>187500</v>
      </c>
      <c r="DW33" s="8">
        <f>+DV33+DU33+DT33+DS33</f>
        <v>604500</v>
      </c>
    </row>
    <row r="34" spans="1:127" s="8" customFormat="1">
      <c r="C34" s="21" t="s">
        <v>1274</v>
      </c>
      <c r="D34" s="21"/>
      <c r="E34" s="21"/>
      <c r="F34" s="21"/>
      <c r="I34" s="35"/>
      <c r="DD34" s="8">
        <v>93800</v>
      </c>
      <c r="DE34" s="8">
        <v>143800</v>
      </c>
      <c r="DF34" s="8">
        <v>148700</v>
      </c>
      <c r="DG34" s="8">
        <v>189900</v>
      </c>
      <c r="DH34" s="8">
        <v>576200</v>
      </c>
      <c r="DI34" s="8">
        <v>115700</v>
      </c>
      <c r="DJ34" s="8">
        <v>139600</v>
      </c>
      <c r="DK34" s="8">
        <v>140000</v>
      </c>
      <c r="DL34" s="8">
        <v>150000</v>
      </c>
      <c r="DM34" s="8">
        <f>+DL34+DK34+DJ34+DI34</f>
        <v>545300</v>
      </c>
      <c r="DN34" s="8">
        <v>125000</v>
      </c>
      <c r="DO34" s="8">
        <v>125000</v>
      </c>
      <c r="DP34" s="8">
        <v>125000</v>
      </c>
      <c r="DQ34" s="8">
        <v>150000</v>
      </c>
      <c r="DR34" s="8">
        <f>+DQ34+DP34+DO34+DN34</f>
        <v>525000</v>
      </c>
      <c r="DS34" s="8">
        <v>130000</v>
      </c>
      <c r="DT34" s="8">
        <v>130000</v>
      </c>
      <c r="DU34" s="8">
        <v>130000</v>
      </c>
      <c r="DV34" s="8">
        <v>175000</v>
      </c>
      <c r="DW34" s="8">
        <f>+DV34+DU34+DT34+DS34</f>
        <v>565000</v>
      </c>
    </row>
    <row r="35" spans="1:127" s="8" customFormat="1">
      <c r="C35" s="21" t="s">
        <v>1275</v>
      </c>
      <c r="D35" s="21"/>
      <c r="E35" s="21"/>
      <c r="F35" s="21"/>
      <c r="I35" s="35"/>
      <c r="DD35" s="8">
        <v>2200</v>
      </c>
      <c r="DE35" s="8">
        <v>3600</v>
      </c>
      <c r="DF35" s="8">
        <v>3200</v>
      </c>
      <c r="DG35" s="8">
        <v>5400</v>
      </c>
      <c r="DH35" s="8">
        <v>14400</v>
      </c>
      <c r="DI35" s="8">
        <v>4000</v>
      </c>
      <c r="DJ35" s="8">
        <v>2600</v>
      </c>
      <c r="DK35" s="8">
        <v>5000</v>
      </c>
      <c r="DL35" s="8">
        <v>7500</v>
      </c>
      <c r="DM35" s="8">
        <f t="shared" ref="DM35:DM36" si="12">+DL35+DK35+DJ35+DI35</f>
        <v>19100</v>
      </c>
      <c r="DN35" s="8">
        <v>5000</v>
      </c>
      <c r="DO35" s="8">
        <v>5000</v>
      </c>
      <c r="DP35" s="8">
        <v>5000</v>
      </c>
      <c r="DQ35" s="8">
        <v>7500</v>
      </c>
      <c r="DR35" s="8">
        <f t="shared" ref="DR35:DR36" si="13">+DQ35+DP35+DO35+DN35</f>
        <v>22500</v>
      </c>
      <c r="DS35" s="8">
        <v>5000</v>
      </c>
      <c r="DT35" s="8">
        <v>5000</v>
      </c>
      <c r="DU35" s="8">
        <v>5000</v>
      </c>
      <c r="DV35" s="8">
        <v>7500</v>
      </c>
      <c r="DW35" s="8">
        <f t="shared" ref="DW35:DW36" si="14">+DV35+DU35+DT35+DS35</f>
        <v>22500</v>
      </c>
    </row>
    <row r="36" spans="1:127" s="8" customFormat="1">
      <c r="C36" s="21" t="s">
        <v>1276</v>
      </c>
      <c r="D36" s="21"/>
      <c r="E36" s="21"/>
      <c r="F36" s="21"/>
      <c r="I36" s="35"/>
      <c r="DD36" s="8">
        <v>1100</v>
      </c>
      <c r="DE36" s="8">
        <v>1600</v>
      </c>
      <c r="DF36" s="8">
        <v>1400</v>
      </c>
      <c r="DG36" s="8">
        <v>2400</v>
      </c>
      <c r="DH36" s="8">
        <v>6500</v>
      </c>
      <c r="DI36" s="8">
        <v>1200</v>
      </c>
      <c r="DJ36" s="8">
        <v>4600</v>
      </c>
      <c r="DK36" s="8">
        <v>4000</v>
      </c>
      <c r="DL36" s="8">
        <v>5000</v>
      </c>
      <c r="DM36" s="8">
        <f t="shared" si="12"/>
        <v>14800</v>
      </c>
      <c r="DN36" s="8">
        <v>4000</v>
      </c>
      <c r="DO36" s="8">
        <v>4000</v>
      </c>
      <c r="DP36" s="8">
        <v>4000</v>
      </c>
      <c r="DQ36" s="8">
        <v>5000</v>
      </c>
      <c r="DR36" s="8">
        <f t="shared" si="13"/>
        <v>17000</v>
      </c>
      <c r="DS36" s="8">
        <v>4000</v>
      </c>
      <c r="DT36" s="8">
        <v>4000</v>
      </c>
      <c r="DU36" s="8">
        <v>4000</v>
      </c>
      <c r="DV36" s="8">
        <v>5000</v>
      </c>
      <c r="DW36" s="8">
        <f t="shared" si="14"/>
        <v>17000</v>
      </c>
    </row>
    <row r="37" spans="1:127">
      <c r="A37" s="2"/>
      <c r="B37" s="8"/>
      <c r="C37" s="21"/>
      <c r="D37" s="21"/>
      <c r="E37" s="21"/>
      <c r="L37" s="15"/>
      <c r="Q37" s="15"/>
      <c r="V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 t="s">
        <v>1341</v>
      </c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5"/>
      <c r="CM37" s="15"/>
      <c r="CN37" s="15"/>
      <c r="CO37" s="15"/>
      <c r="CP37" s="15"/>
      <c r="CQ37" s="15"/>
      <c r="CR37" s="15"/>
      <c r="CS37" s="15"/>
      <c r="CT37" s="15"/>
      <c r="CX37" s="8"/>
      <c r="DC37" s="8"/>
      <c r="DH37" s="8"/>
      <c r="DK37" s="8"/>
      <c r="DL37" s="8"/>
    </row>
    <row r="38" spans="1:127">
      <c r="A38" s="2"/>
      <c r="B38" s="8"/>
      <c r="C38" s="21" t="s">
        <v>1277</v>
      </c>
      <c r="D38" s="21" t="s">
        <v>1279</v>
      </c>
      <c r="E38" s="21"/>
      <c r="L38" s="15"/>
      <c r="Q38" s="15"/>
      <c r="V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X38" s="8"/>
      <c r="DC38" s="8"/>
      <c r="DH38" s="8"/>
      <c r="DI38" s="15">
        <f>+DI33-DD33</f>
        <v>23800</v>
      </c>
      <c r="DJ38" s="15">
        <f>+DJ33-DE33</f>
        <v>-2200</v>
      </c>
      <c r="DK38" s="8"/>
      <c r="DL38" s="8"/>
    </row>
    <row r="39" spans="1:127">
      <c r="A39" s="2"/>
      <c r="B39" s="2"/>
      <c r="C39" s="21" t="s">
        <v>1277</v>
      </c>
      <c r="D39" s="21" t="s">
        <v>1274</v>
      </c>
      <c r="E39" s="21"/>
      <c r="L39" s="15"/>
      <c r="Q39" s="15"/>
      <c r="V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X39" s="8"/>
      <c r="DC39" s="8"/>
      <c r="DH39" s="8"/>
      <c r="DI39" s="15">
        <f>+DI34-DD34</f>
        <v>21900</v>
      </c>
      <c r="DJ39" s="15">
        <f t="shared" ref="DJ39" si="15">+DJ34-DE34</f>
        <v>-4200</v>
      </c>
      <c r="DK39" s="8"/>
      <c r="DL39" s="8"/>
    </row>
    <row r="40" spans="1:127">
      <c r="A40" s="2"/>
      <c r="B40" s="2"/>
      <c r="C40" s="21" t="s">
        <v>1277</v>
      </c>
      <c r="D40" s="21" t="s">
        <v>1275</v>
      </c>
      <c r="E40" s="21"/>
      <c r="L40" s="15"/>
      <c r="Q40" s="15"/>
      <c r="V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X40" s="8"/>
      <c r="DC40" s="8"/>
      <c r="DH40" s="8"/>
      <c r="DI40" s="15">
        <f t="shared" ref="DI40:DJ40" si="16">+DI35-DD35</f>
        <v>1800</v>
      </c>
      <c r="DJ40" s="15">
        <f t="shared" si="16"/>
        <v>-1000</v>
      </c>
      <c r="DK40" s="8"/>
      <c r="DL40" s="8"/>
    </row>
    <row r="41" spans="1:127">
      <c r="A41" s="2"/>
      <c r="B41" s="2"/>
      <c r="C41" s="21" t="s">
        <v>1277</v>
      </c>
      <c r="D41" s="21" t="s">
        <v>1276</v>
      </c>
      <c r="E41" s="21"/>
      <c r="L41" s="15"/>
      <c r="Q41" s="15"/>
      <c r="V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X41" s="8"/>
      <c r="DC41" s="8"/>
      <c r="DH41" s="8"/>
      <c r="DI41" s="15">
        <f t="shared" ref="DI41:DJ41" si="17">+DI36-DD36</f>
        <v>100</v>
      </c>
      <c r="DJ41" s="15">
        <f t="shared" si="17"/>
        <v>3000</v>
      </c>
      <c r="DK41" s="8"/>
      <c r="DL41" s="8"/>
    </row>
    <row r="42" spans="1:127">
      <c r="A42" s="2"/>
      <c r="B42" s="8"/>
      <c r="C42" s="21"/>
      <c r="D42" s="21"/>
      <c r="E42" s="21"/>
      <c r="L42" s="15"/>
      <c r="Q42" s="15"/>
      <c r="V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X42" s="8"/>
      <c r="DC42" s="8"/>
      <c r="DH42" s="8"/>
      <c r="DI42" s="15"/>
      <c r="DJ42" s="15"/>
      <c r="DK42" s="8"/>
      <c r="DL42" s="8"/>
    </row>
    <row r="43" spans="1:127">
      <c r="A43" s="2"/>
      <c r="B43" s="8"/>
      <c r="C43" s="21" t="s">
        <v>1280</v>
      </c>
      <c r="D43" s="21" t="s">
        <v>1279</v>
      </c>
      <c r="E43" s="21" t="s">
        <v>1281</v>
      </c>
      <c r="L43" s="15"/>
      <c r="Q43" s="15"/>
      <c r="V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X43" s="8"/>
      <c r="DC43" s="8"/>
      <c r="DD43" s="37">
        <f>+DD33/'mobile model'!DD11</f>
        <v>8.7580048705691346E-2</v>
      </c>
      <c r="DE43" s="37">
        <f>+DE33/'mobile model'!DE11</f>
        <v>0.12621853013478002</v>
      </c>
      <c r="DF43" s="37">
        <f>+DF33/'mobile model'!DF11</f>
        <v>0.12977228477101499</v>
      </c>
      <c r="DG43" s="37">
        <f>+DG33/'mobile model'!DG11</f>
        <v>0.17730941704035874</v>
      </c>
      <c r="DH43" s="37">
        <f>+DH33/'mobile model'!DH11</f>
        <v>0.1302403699341273</v>
      </c>
      <c r="DI43" s="37">
        <f>+DI33/'mobile model'!DI11</f>
        <v>0.10636051728688309</v>
      </c>
      <c r="DJ43" s="37">
        <f>+DJ33/'mobile model'!DJ11</f>
        <v>0.1260959257349149</v>
      </c>
    </row>
    <row r="44" spans="1:127">
      <c r="A44" s="2"/>
      <c r="B44" s="8"/>
      <c r="C44" s="21" t="s">
        <v>1280</v>
      </c>
      <c r="D44" s="21" t="s">
        <v>1274</v>
      </c>
      <c r="E44" s="21" t="s">
        <v>1282</v>
      </c>
      <c r="L44" s="15"/>
      <c r="Q44" s="15"/>
      <c r="V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X44" s="8"/>
      <c r="DC44" s="8"/>
      <c r="DD44" s="37">
        <f>+DD34/'cons &amp; segment'!DD18</f>
        <v>0.10481336962691803</v>
      </c>
      <c r="DE44" s="37">
        <f>+DE34/'cons &amp; segment'!DE18</f>
        <v>0.14952703496624203</v>
      </c>
      <c r="DF44" s="37">
        <f>+DF34/'cons &amp; segment'!DF18</f>
        <v>0.15532800113649539</v>
      </c>
      <c r="DG44" s="37">
        <f>+DG34/'cons &amp; segment'!DG18</f>
        <v>0.21165754945363596</v>
      </c>
      <c r="DH44" s="37">
        <f>+DH34/'cons &amp; segment'!DH18</f>
        <v>0.15526159503938936</v>
      </c>
      <c r="DI44" s="37">
        <f>+DI34/'cons &amp; segment'!DI18</f>
        <v>0.12517364191466987</v>
      </c>
      <c r="DJ44" s="37">
        <f>+DJ34/'cons &amp; segment'!DJ18</f>
        <v>0.14749698877924053</v>
      </c>
    </row>
    <row r="45" spans="1:127">
      <c r="A45" s="2"/>
      <c r="B45" s="8"/>
      <c r="C45" s="21" t="s">
        <v>1280</v>
      </c>
      <c r="D45" s="21" t="s">
        <v>1275</v>
      </c>
      <c r="E45" s="21" t="s">
        <v>1282</v>
      </c>
      <c r="L45" s="15"/>
      <c r="Q45" s="15"/>
      <c r="V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X45" s="8"/>
      <c r="DC45" s="8"/>
      <c r="DD45" s="37">
        <f>+DD35/'cons &amp; segment'!DD19</f>
        <v>1.756501049908582E-2</v>
      </c>
      <c r="DE45" s="37">
        <f>+DE35/'cons &amp; segment'!DE19</f>
        <v>2.8772608476730153E-2</v>
      </c>
      <c r="DF45" s="37">
        <f>+DF35/'cons &amp; segment'!DF19</f>
        <v>2.4318881331458753E-2</v>
      </c>
      <c r="DG45" s="37">
        <f>+DG35/'cons &amp; segment'!DG19</f>
        <v>4.5013128829241862E-2</v>
      </c>
      <c r="DH45" s="37">
        <f>+DH35/'cons &amp; segment'!DH19</f>
        <v>2.8689945369562358E-2</v>
      </c>
      <c r="DI45" s="37">
        <f>+DI35/'cons &amp; segment'!DI19</f>
        <v>3.5230185222698808E-2</v>
      </c>
      <c r="DJ45" s="37">
        <f>+DJ35/'cons &amp; segment'!DJ19</f>
        <v>2.2287369918908263E-2</v>
      </c>
    </row>
    <row r="46" spans="1:127">
      <c r="A46" s="2"/>
      <c r="B46" s="8"/>
      <c r="C46" s="21" t="s">
        <v>1280</v>
      </c>
      <c r="D46" s="21" t="s">
        <v>1276</v>
      </c>
      <c r="E46" s="21" t="s">
        <v>1282</v>
      </c>
      <c r="L46" s="15"/>
      <c r="Q46" s="15"/>
      <c r="V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X46" s="8"/>
      <c r="DC46" s="8"/>
      <c r="DD46" s="37">
        <f>+DD36/'cons &amp; segment'!DD20</f>
        <v>1.1602029300397634E-2</v>
      </c>
      <c r="DE46" s="37">
        <f>+DE36/'cons &amp; segment'!DE20</f>
        <v>1.6228168042680083E-2</v>
      </c>
      <c r="DF46" s="37">
        <f>+DF36/'cons &amp; segment'!DF20</f>
        <v>1.379595778436918E-2</v>
      </c>
      <c r="DG46" s="37">
        <f>+DG36/'cons &amp; segment'!DG20</f>
        <v>2.2745365631752529E-2</v>
      </c>
      <c r="DH46" s="37">
        <f>+DH36/'cons &amp; segment'!DH20</f>
        <v>1.6233766233766232E-2</v>
      </c>
      <c r="DI46" s="37">
        <f>+DI36/'cons &amp; segment'!DI20</f>
        <v>1.1261155582248664E-2</v>
      </c>
      <c r="DJ46" s="37">
        <f>+DJ36/'cons &amp; segment'!DJ20</f>
        <v>4.2351034838329527E-2</v>
      </c>
    </row>
    <row r="47" spans="1:127">
      <c r="A47" s="2"/>
      <c r="B47" s="8"/>
      <c r="C47" s="21"/>
      <c r="D47" s="21"/>
      <c r="E47" s="21"/>
      <c r="L47" s="15"/>
      <c r="Q47" s="15"/>
      <c r="V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X47" s="8"/>
      <c r="DC47" s="8"/>
      <c r="DH47" s="8"/>
    </row>
    <row r="48" spans="1:127">
      <c r="A48" s="2"/>
      <c r="B48" s="8"/>
      <c r="C48" s="21"/>
      <c r="D48" s="21"/>
      <c r="E48" s="21"/>
      <c r="L48" s="15"/>
      <c r="Q48" s="15"/>
      <c r="V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  <c r="CQ48" s="15"/>
      <c r="CR48" s="15"/>
      <c r="CS48" s="15"/>
      <c r="CT48" s="15"/>
      <c r="CX48" s="8"/>
      <c r="DC48" s="8"/>
      <c r="DH48" s="8"/>
    </row>
    <row r="49" spans="1:127">
      <c r="A49" s="2"/>
      <c r="B49" s="8"/>
      <c r="C49" s="21"/>
      <c r="D49" s="21"/>
      <c r="E49" s="21"/>
      <c r="L49" s="15"/>
      <c r="Q49" s="15"/>
      <c r="V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X49" s="8"/>
      <c r="DC49" s="8"/>
      <c r="DH49" s="8"/>
    </row>
    <row r="50" spans="1:127">
      <c r="A50" s="2"/>
      <c r="B50" s="8"/>
      <c r="C50" s="21"/>
      <c r="D50" s="21"/>
      <c r="E50" s="21"/>
      <c r="L50" s="15"/>
      <c r="Q50" s="15"/>
      <c r="V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  <c r="CQ50" s="15"/>
      <c r="CR50" s="15"/>
      <c r="CS50" s="15"/>
      <c r="CT50" s="15"/>
      <c r="CX50" s="8"/>
      <c r="DC50" s="8"/>
      <c r="DH50" s="8"/>
    </row>
    <row r="51" spans="1:127">
      <c r="A51" s="2"/>
      <c r="B51" s="8"/>
      <c r="C51" s="21"/>
      <c r="D51" s="21"/>
      <c r="E51" s="21"/>
      <c r="L51" s="15"/>
      <c r="Q51" s="15"/>
      <c r="V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X51" s="8"/>
      <c r="DC51" s="8"/>
      <c r="DH51" s="8"/>
    </row>
    <row r="52" spans="1:127">
      <c r="A52" s="2"/>
      <c r="B52" s="8"/>
      <c r="C52" s="21"/>
      <c r="D52" s="21"/>
      <c r="E52" s="21"/>
      <c r="L52" s="15"/>
      <c r="Q52" s="15"/>
      <c r="V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X52" s="8"/>
      <c r="DC52" s="8"/>
      <c r="DH52" s="8"/>
    </row>
    <row r="53" spans="1:127" s="8" customFormat="1">
      <c r="A53" s="2"/>
      <c r="C53" s="10" t="s">
        <v>809</v>
      </c>
      <c r="D53" s="21"/>
      <c r="E53" s="21"/>
      <c r="F53" s="21"/>
      <c r="I53" s="35"/>
      <c r="CO53" s="8">
        <v>59300</v>
      </c>
      <c r="CP53" s="8">
        <v>68400</v>
      </c>
      <c r="CQ53" s="8">
        <v>81700</v>
      </c>
      <c r="CR53" s="8">
        <v>121700</v>
      </c>
      <c r="CS53" s="8">
        <v>331100</v>
      </c>
      <c r="CT53" s="8">
        <v>95600</v>
      </c>
      <c r="CU53" s="8">
        <v>90300</v>
      </c>
      <c r="CV53" s="8">
        <v>85700</v>
      </c>
      <c r="CW53" s="8">
        <v>135100</v>
      </c>
      <c r="CX53" s="8">
        <v>406700</v>
      </c>
      <c r="CY53" s="8">
        <v>54500</v>
      </c>
      <c r="CZ53" s="8">
        <v>82400</v>
      </c>
      <c r="DA53" s="8">
        <v>94100</v>
      </c>
      <c r="DB53" s="8">
        <v>134400</v>
      </c>
      <c r="DC53" s="8">
        <v>365400</v>
      </c>
      <c r="DD53" s="8">
        <v>59280</v>
      </c>
      <c r="DE53" s="8">
        <v>94500</v>
      </c>
      <c r="DF53" s="8">
        <v>101200</v>
      </c>
      <c r="DG53" s="8">
        <v>109100</v>
      </c>
      <c r="DH53" s="8">
        <v>339000</v>
      </c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3"/>
      <c r="DV53" s="2"/>
      <c r="DW53" s="2"/>
    </row>
    <row r="54" spans="1:127" s="8" customFormat="1">
      <c r="A54" s="2"/>
      <c r="C54" s="10" t="s">
        <v>810</v>
      </c>
      <c r="D54" s="21"/>
      <c r="E54" s="21"/>
      <c r="F54" s="21"/>
      <c r="I54" s="35"/>
      <c r="CO54" s="8">
        <v>13700</v>
      </c>
      <c r="CP54" s="8">
        <v>12300</v>
      </c>
      <c r="CQ54" s="8">
        <v>7200</v>
      </c>
      <c r="CR54" s="8">
        <v>5300</v>
      </c>
      <c r="CS54" s="8">
        <v>38500</v>
      </c>
      <c r="CT54" s="8">
        <v>300</v>
      </c>
      <c r="CU54" s="8">
        <v>600</v>
      </c>
      <c r="CV54" s="8">
        <v>400</v>
      </c>
      <c r="CW54" s="8">
        <v>100</v>
      </c>
      <c r="CX54" s="8">
        <v>1400</v>
      </c>
      <c r="CY54" s="8">
        <v>100</v>
      </c>
      <c r="CZ54" s="8">
        <v>100</v>
      </c>
      <c r="DA54" s="8">
        <v>0</v>
      </c>
      <c r="DB54" s="8">
        <v>100</v>
      </c>
      <c r="DC54" s="8">
        <v>300</v>
      </c>
      <c r="DD54" s="8">
        <v>110</v>
      </c>
      <c r="DE54" s="8">
        <v>200</v>
      </c>
      <c r="DF54" s="8">
        <v>300</v>
      </c>
      <c r="DG54" s="8">
        <v>500</v>
      </c>
      <c r="DH54" s="8">
        <v>0</v>
      </c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3"/>
      <c r="DV54" s="2"/>
      <c r="DW54" s="2"/>
    </row>
    <row r="55" spans="1:127" s="8" customFormat="1">
      <c r="A55" s="2"/>
      <c r="C55" s="10" t="s">
        <v>811</v>
      </c>
      <c r="D55" s="21"/>
      <c r="E55" s="21"/>
      <c r="F55" s="21"/>
      <c r="I55" s="35"/>
      <c r="CO55" s="8">
        <v>66500</v>
      </c>
      <c r="CP55" s="8">
        <v>65700</v>
      </c>
      <c r="CQ55" s="8">
        <v>69800</v>
      </c>
      <c r="CR55" s="8">
        <v>86800</v>
      </c>
      <c r="CS55" s="8">
        <v>288800</v>
      </c>
      <c r="CT55" s="8">
        <v>49100</v>
      </c>
      <c r="CU55" s="8">
        <v>47000</v>
      </c>
      <c r="CV55" s="8">
        <v>55100</v>
      </c>
      <c r="CW55" s="8">
        <v>76100</v>
      </c>
      <c r="CX55" s="8">
        <v>227300</v>
      </c>
      <c r="CY55" s="8">
        <v>34500</v>
      </c>
      <c r="CZ55" s="8">
        <v>38600</v>
      </c>
      <c r="DA55" s="8">
        <v>43700</v>
      </c>
      <c r="DB55" s="8">
        <v>91400</v>
      </c>
      <c r="DC55" s="8">
        <v>208200</v>
      </c>
      <c r="DD55" s="8">
        <v>34410</v>
      </c>
      <c r="DE55" s="8">
        <v>49100</v>
      </c>
      <c r="DF55" s="8">
        <v>47200</v>
      </c>
      <c r="DG55" s="8">
        <v>80300</v>
      </c>
      <c r="DH55" s="8">
        <v>224000</v>
      </c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3"/>
      <c r="DV55" s="2"/>
      <c r="DW55" s="2"/>
    </row>
    <row r="56" spans="1:127">
      <c r="A56" s="2"/>
    </row>
    <row r="57" spans="1:127" s="8" customFormat="1">
      <c r="A57" s="2"/>
      <c r="C57" s="10" t="s">
        <v>1236</v>
      </c>
      <c r="D57" s="21"/>
      <c r="E57" s="21"/>
      <c r="F57" s="21"/>
      <c r="I57" s="35"/>
      <c r="CY57" s="8">
        <v>89100</v>
      </c>
      <c r="CZ57" s="8">
        <v>121100</v>
      </c>
      <c r="DA57" s="8">
        <v>137900</v>
      </c>
      <c r="DB57" s="8">
        <v>225800</v>
      </c>
      <c r="DC57" s="8">
        <v>573900</v>
      </c>
      <c r="DD57" s="8">
        <v>93800</v>
      </c>
      <c r="DE57" s="8">
        <v>143800</v>
      </c>
      <c r="DF57" s="8">
        <v>148700</v>
      </c>
      <c r="DG57" s="8">
        <v>189900</v>
      </c>
      <c r="DH57" s="8">
        <v>576200</v>
      </c>
      <c r="DI57" s="8">
        <v>115700</v>
      </c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3"/>
      <c r="DV57" s="2"/>
      <c r="DW57" s="2"/>
    </row>
    <row r="58" spans="1:127" s="8" customFormat="1">
      <c r="A58" s="2"/>
      <c r="C58" s="10" t="s">
        <v>999</v>
      </c>
      <c r="D58" s="21"/>
      <c r="E58" s="21"/>
      <c r="F58" s="21"/>
      <c r="I58" s="35"/>
      <c r="CO58" s="8">
        <v>3300</v>
      </c>
      <c r="CP58" s="8">
        <v>6100</v>
      </c>
      <c r="CQ58" s="8">
        <v>7700</v>
      </c>
      <c r="CR58" s="8">
        <v>10400</v>
      </c>
      <c r="CS58" s="8">
        <v>27500</v>
      </c>
      <c r="CT58" s="8">
        <v>1900</v>
      </c>
      <c r="CU58" s="8">
        <v>3800</v>
      </c>
      <c r="CV58" s="8">
        <v>3500</v>
      </c>
      <c r="CW58" s="8">
        <v>8000</v>
      </c>
      <c r="CX58" s="8">
        <v>17200</v>
      </c>
      <c r="CY58" s="8">
        <v>2600</v>
      </c>
      <c r="CZ58" s="8">
        <v>3500</v>
      </c>
      <c r="DA58" s="8">
        <v>2900</v>
      </c>
      <c r="DB58" s="8">
        <v>4900</v>
      </c>
      <c r="DC58" s="8">
        <v>13900</v>
      </c>
      <c r="DD58" s="8">
        <v>2200</v>
      </c>
      <c r="DE58" s="8">
        <v>3600</v>
      </c>
      <c r="DF58" s="8">
        <v>3200</v>
      </c>
      <c r="DG58" s="8">
        <v>5400</v>
      </c>
      <c r="DH58" s="8">
        <v>14400</v>
      </c>
      <c r="DI58" s="8">
        <v>4000</v>
      </c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3"/>
      <c r="DV58" s="2"/>
      <c r="DW58" s="2"/>
    </row>
    <row r="59" spans="1:127" s="8" customFormat="1">
      <c r="A59" s="2"/>
      <c r="C59" s="10" t="s">
        <v>627</v>
      </c>
      <c r="D59" s="21"/>
      <c r="E59" s="21"/>
      <c r="F59" s="21"/>
      <c r="I59" s="35"/>
      <c r="CO59" s="8">
        <v>2700</v>
      </c>
      <c r="CP59" s="8">
        <v>3800</v>
      </c>
      <c r="CQ59" s="8">
        <v>4100</v>
      </c>
      <c r="CR59" s="8">
        <v>6600</v>
      </c>
      <c r="CS59" s="8">
        <v>17200</v>
      </c>
      <c r="CT59" s="8">
        <v>1600</v>
      </c>
      <c r="CU59" s="8">
        <v>2300</v>
      </c>
      <c r="CV59" s="8">
        <v>2000</v>
      </c>
      <c r="CW59" s="8">
        <v>3200</v>
      </c>
      <c r="CX59" s="8">
        <v>9100</v>
      </c>
      <c r="CY59" s="8">
        <v>1500</v>
      </c>
      <c r="CZ59" s="8">
        <v>1700</v>
      </c>
      <c r="DA59" s="8">
        <v>2200</v>
      </c>
      <c r="DB59" s="8">
        <v>2100</v>
      </c>
      <c r="DC59" s="8">
        <v>7500</v>
      </c>
      <c r="DD59" s="8">
        <v>1100</v>
      </c>
      <c r="DE59" s="8">
        <v>1600</v>
      </c>
      <c r="DF59" s="8">
        <v>1400</v>
      </c>
      <c r="DG59" s="8">
        <v>2400</v>
      </c>
      <c r="DH59" s="8">
        <v>6500</v>
      </c>
      <c r="DI59" s="8">
        <v>1200</v>
      </c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3"/>
      <c r="DV59" s="2"/>
      <c r="DW59" s="2"/>
    </row>
    <row r="60" spans="1:127" s="8" customFormat="1">
      <c r="A60" s="2"/>
      <c r="C60" s="10" t="s">
        <v>95</v>
      </c>
      <c r="D60" s="21"/>
      <c r="E60" s="21"/>
      <c r="F60" s="21"/>
      <c r="I60" s="35"/>
      <c r="CO60" s="8">
        <v>145400</v>
      </c>
      <c r="CP60" s="8">
        <v>156400</v>
      </c>
      <c r="CQ60" s="8">
        <v>170500</v>
      </c>
      <c r="CR60" s="8">
        <v>-472300</v>
      </c>
      <c r="CS60" s="8">
        <f>+CS11</f>
        <v>703100</v>
      </c>
      <c r="CT60" s="8">
        <v>148500</v>
      </c>
      <c r="CU60" s="8">
        <v>144000</v>
      </c>
      <c r="CV60" s="8">
        <v>146800</v>
      </c>
      <c r="CW60" s="8">
        <v>222500</v>
      </c>
      <c r="CX60" s="8">
        <v>661800</v>
      </c>
      <c r="CY60" s="8">
        <v>93100</v>
      </c>
      <c r="CZ60" s="8">
        <v>126400</v>
      </c>
      <c r="DA60" s="8">
        <v>143000</v>
      </c>
      <c r="DB60" s="8">
        <v>232700</v>
      </c>
      <c r="DC60" s="8">
        <v>595200</v>
      </c>
      <c r="DD60" s="8">
        <v>97100</v>
      </c>
      <c r="DE60" s="8">
        <v>148900</v>
      </c>
      <c r="DF60" s="8">
        <v>153300</v>
      </c>
      <c r="DG60" s="8">
        <v>197700</v>
      </c>
      <c r="DH60" s="8">
        <v>597100</v>
      </c>
      <c r="DI60" s="8">
        <v>120900</v>
      </c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3"/>
      <c r="DV60" s="2"/>
      <c r="DW60" s="2"/>
    </row>
    <row r="61" spans="1:127">
      <c r="A61" s="2"/>
      <c r="B61" s="8"/>
      <c r="C61" s="21"/>
      <c r="D61" s="21"/>
      <c r="E61" s="21"/>
      <c r="L61" s="15"/>
      <c r="Q61" s="15"/>
      <c r="V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5"/>
      <c r="CM61" s="15"/>
      <c r="CN61" s="15"/>
      <c r="CO61" s="15"/>
      <c r="CP61" s="15"/>
      <c r="CQ61" s="15"/>
      <c r="CR61" s="15"/>
      <c r="CS61" s="15"/>
      <c r="CT61" s="15"/>
      <c r="CU61" s="15"/>
      <c r="CX61" s="8"/>
      <c r="DC61" s="8"/>
      <c r="DH61" s="8"/>
    </row>
    <row r="62" spans="1:127">
      <c r="A62" s="2"/>
      <c r="B62" s="8"/>
      <c r="C62" s="21"/>
      <c r="D62" s="21"/>
      <c r="E62" s="21"/>
      <c r="L62" s="15"/>
      <c r="Q62" s="15"/>
      <c r="V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X62" s="8"/>
      <c r="DC62" s="8"/>
      <c r="DH62" s="8"/>
    </row>
    <row r="63" spans="1:127">
      <c r="A63" s="2"/>
      <c r="B63" s="8"/>
      <c r="C63" s="21"/>
      <c r="D63" s="21"/>
      <c r="E63" s="21"/>
      <c r="L63" s="15"/>
      <c r="Q63" s="15"/>
      <c r="V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X63" s="8"/>
      <c r="DC63" s="8"/>
      <c r="DH63" s="8"/>
    </row>
    <row r="64" spans="1:127">
      <c r="A64" s="2"/>
      <c r="B64" s="8"/>
      <c r="C64" s="2"/>
      <c r="D64" s="2"/>
      <c r="E64" s="2"/>
      <c r="F64" s="2"/>
      <c r="I64" s="2"/>
      <c r="BQ64" s="2"/>
      <c r="BR64" s="2"/>
      <c r="BS64" s="2"/>
      <c r="BU64" s="2"/>
      <c r="BV64" s="2"/>
      <c r="BW64" s="2"/>
      <c r="BX64" s="2"/>
      <c r="BZ64" s="2"/>
      <c r="CB64" s="2"/>
    </row>
    <row r="65" spans="1:127" s="28" customFormat="1">
      <c r="A65" s="2"/>
      <c r="B65" s="8" t="s">
        <v>800</v>
      </c>
      <c r="C65" s="30" t="s">
        <v>109</v>
      </c>
      <c r="D65" s="21" t="s">
        <v>37</v>
      </c>
      <c r="E65" s="30"/>
      <c r="F65" s="30"/>
      <c r="I65" s="31"/>
      <c r="J65" s="31"/>
      <c r="K65" s="31"/>
      <c r="L65" s="31"/>
      <c r="M65" s="31"/>
      <c r="N65" s="31"/>
      <c r="O65" s="31"/>
      <c r="P65" s="31"/>
      <c r="Q65" s="31"/>
      <c r="R65" s="32"/>
      <c r="S65" s="32"/>
      <c r="BE65" s="8">
        <f t="shared" ref="BE65:CG65" si="18">+BE11-AZ11</f>
        <v>25600</v>
      </c>
      <c r="BF65" s="8">
        <f t="shared" si="18"/>
        <v>3900</v>
      </c>
      <c r="BG65" s="8">
        <f t="shared" si="18"/>
        <v>53000</v>
      </c>
      <c r="BH65" s="8">
        <f t="shared" si="18"/>
        <v>13900</v>
      </c>
      <c r="BI65" s="8">
        <f t="shared" si="18"/>
        <v>1800</v>
      </c>
      <c r="BJ65" s="8">
        <f t="shared" si="18"/>
        <v>47300</v>
      </c>
      <c r="BK65" s="8">
        <f t="shared" si="18"/>
        <v>-63500</v>
      </c>
      <c r="BL65" s="8">
        <f t="shared" si="18"/>
        <v>-83500</v>
      </c>
      <c r="BM65" s="8">
        <f t="shared" si="18"/>
        <v>-44100</v>
      </c>
      <c r="BN65" s="8">
        <f t="shared" si="18"/>
        <v>-9900</v>
      </c>
      <c r="BO65" s="8">
        <f t="shared" si="18"/>
        <v>-175700</v>
      </c>
      <c r="BP65" s="8">
        <f t="shared" si="18"/>
        <v>12600</v>
      </c>
      <c r="BQ65" s="8">
        <f t="shared" si="18"/>
        <v>8100</v>
      </c>
      <c r="BR65" s="8">
        <f t="shared" si="18"/>
        <v>-8400</v>
      </c>
      <c r="BS65" s="8">
        <f t="shared" si="18"/>
        <v>-33400</v>
      </c>
      <c r="BT65" s="8">
        <f t="shared" si="18"/>
        <v>-21100</v>
      </c>
      <c r="BU65" s="8">
        <f t="shared" si="18"/>
        <v>-10700</v>
      </c>
      <c r="BV65" s="8">
        <f t="shared" si="18"/>
        <v>-9700</v>
      </c>
      <c r="BW65" s="8">
        <f t="shared" si="18"/>
        <v>4400</v>
      </c>
      <c r="BX65" s="8">
        <f t="shared" si="18"/>
        <v>-35100</v>
      </c>
      <c r="BY65" s="8">
        <f t="shared" si="18"/>
        <v>-51100</v>
      </c>
      <c r="BZ65" s="8">
        <f t="shared" si="18"/>
        <v>-12200</v>
      </c>
      <c r="CA65" s="8">
        <f t="shared" si="18"/>
        <v>5900</v>
      </c>
      <c r="CB65" s="8">
        <f t="shared" si="18"/>
        <v>-9900</v>
      </c>
      <c r="CC65" s="8">
        <f t="shared" si="18"/>
        <v>-1800</v>
      </c>
      <c r="CD65" s="8">
        <f t="shared" si="18"/>
        <v>-18000</v>
      </c>
      <c r="CE65" s="25">
        <f t="shared" si="18"/>
        <v>-4200</v>
      </c>
      <c r="CF65" s="25">
        <f t="shared" si="18"/>
        <v>6000</v>
      </c>
      <c r="CG65" s="25">
        <f t="shared" si="18"/>
        <v>31200</v>
      </c>
      <c r="CH65" s="25">
        <f t="shared" ref="CH65:CN65" si="19">+CH11-CC11</f>
        <v>25300</v>
      </c>
      <c r="CI65" s="25">
        <f t="shared" si="19"/>
        <v>58300</v>
      </c>
      <c r="CJ65" s="25">
        <f t="shared" si="19"/>
        <v>40700</v>
      </c>
      <c r="CK65" s="25">
        <f t="shared" si="19"/>
        <v>8700</v>
      </c>
      <c r="CL65" s="25">
        <f t="shared" si="19"/>
        <v>-10300</v>
      </c>
      <c r="CM65" s="25">
        <f t="shared" si="19"/>
        <v>-12200</v>
      </c>
      <c r="CN65" s="25">
        <f t="shared" si="19"/>
        <v>26900</v>
      </c>
      <c r="CO65" s="25">
        <f t="shared" ref="CO65:CX65" si="20">+CO11-CJ11</f>
        <v>-32000</v>
      </c>
      <c r="CP65" s="25">
        <f t="shared" si="20"/>
        <v>-27200</v>
      </c>
      <c r="CQ65" s="25">
        <f t="shared" si="20"/>
        <v>-8900</v>
      </c>
      <c r="CR65" s="25">
        <f t="shared" si="20"/>
        <v>17500</v>
      </c>
      <c r="CS65" s="25">
        <f t="shared" si="20"/>
        <v>-50600</v>
      </c>
      <c r="CT65" s="25">
        <f>+CT11-CO11</f>
        <v>3100</v>
      </c>
      <c r="CU65" s="25">
        <f>+CU11-CP11</f>
        <v>-12400</v>
      </c>
      <c r="CV65" s="25">
        <f t="shared" si="20"/>
        <v>-23700</v>
      </c>
      <c r="CW65" s="25">
        <f t="shared" si="20"/>
        <v>-8300</v>
      </c>
      <c r="CX65" s="25">
        <f t="shared" si="20"/>
        <v>-41300</v>
      </c>
      <c r="CY65" s="25">
        <f t="shared" ref="CY65:DI65" si="21">+CY11-CT11</f>
        <v>-55400</v>
      </c>
      <c r="CZ65" s="25">
        <f t="shared" si="21"/>
        <v>-17600</v>
      </c>
      <c r="DA65" s="25">
        <f t="shared" si="21"/>
        <v>-3800</v>
      </c>
      <c r="DB65" s="25">
        <f t="shared" si="21"/>
        <v>10200</v>
      </c>
      <c r="DC65" s="25">
        <f t="shared" si="21"/>
        <v>-66600</v>
      </c>
      <c r="DD65" s="25">
        <f t="shared" ref="DD65" si="22">+DD11-CY11</f>
        <v>4000</v>
      </c>
      <c r="DE65" s="25">
        <f t="shared" ref="DE65:DG65" si="23">+DE11-CZ11</f>
        <v>22500</v>
      </c>
      <c r="DF65" s="25">
        <f t="shared" si="23"/>
        <v>10300</v>
      </c>
      <c r="DG65" s="25">
        <f t="shared" si="23"/>
        <v>-35000</v>
      </c>
      <c r="DH65" s="25">
        <f t="shared" si="21"/>
        <v>1800</v>
      </c>
      <c r="DI65" s="25">
        <f t="shared" si="21"/>
        <v>23800</v>
      </c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3"/>
      <c r="DV65" s="2"/>
      <c r="DW65" s="2"/>
    </row>
    <row r="66" spans="1:127">
      <c r="A66" s="2"/>
      <c r="B66" s="8" t="s">
        <v>371</v>
      </c>
      <c r="C66" s="2"/>
      <c r="D66" s="21"/>
      <c r="E66" s="21"/>
    </row>
    <row r="67" spans="1:127">
      <c r="A67" s="2"/>
      <c r="B67" s="8" t="s">
        <v>372</v>
      </c>
      <c r="C67" s="21" t="s">
        <v>423</v>
      </c>
      <c r="D67" s="21"/>
      <c r="E67" s="21"/>
      <c r="CE67" s="15">
        <f t="shared" ref="CE67:CH72" si="24">+CE20-BZ20</f>
        <v>700</v>
      </c>
      <c r="CF67" s="15">
        <f t="shared" si="24"/>
        <v>-700</v>
      </c>
      <c r="CG67" s="15">
        <f t="shared" si="24"/>
        <v>9600</v>
      </c>
      <c r="CH67" s="15">
        <f t="shared" si="24"/>
        <v>7800</v>
      </c>
      <c r="CI67" s="15">
        <f t="shared" ref="CI67:CI72" si="25">+CH67+CG67+CF67+CE67</f>
        <v>17400</v>
      </c>
      <c r="CJ67" s="15">
        <f t="shared" ref="CJ67:CT71" si="26">+CJ20-CE20</f>
        <v>7500</v>
      </c>
      <c r="CK67" s="15">
        <f t="shared" si="26"/>
        <v>400</v>
      </c>
      <c r="CL67" s="15">
        <f t="shared" si="26"/>
        <v>-7800</v>
      </c>
      <c r="CM67" s="15">
        <f t="shared" si="26"/>
        <v>-17700</v>
      </c>
      <c r="CN67" s="15">
        <f t="shared" si="26"/>
        <v>-17700</v>
      </c>
      <c r="CO67" s="15">
        <f t="shared" si="26"/>
        <v>-13100</v>
      </c>
      <c r="CP67" s="15">
        <f t="shared" si="26"/>
        <v>-9300</v>
      </c>
      <c r="CQ67" s="15">
        <f t="shared" si="26"/>
        <v>-5900</v>
      </c>
      <c r="CR67" s="15">
        <f t="shared" si="26"/>
        <v>2000</v>
      </c>
      <c r="CS67" s="15">
        <f t="shared" si="26"/>
        <v>-26300</v>
      </c>
      <c r="CT67" s="15">
        <f t="shared" si="26"/>
        <v>-400</v>
      </c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</row>
    <row r="68" spans="1:127">
      <c r="A68" s="2"/>
      <c r="B68" s="8" t="s">
        <v>373</v>
      </c>
      <c r="C68" s="21" t="s">
        <v>920</v>
      </c>
      <c r="D68" s="21"/>
      <c r="E68" s="21"/>
      <c r="CE68" s="15">
        <f t="shared" si="24"/>
        <v>9000</v>
      </c>
      <c r="CF68" s="15">
        <f t="shared" si="24"/>
        <v>4000</v>
      </c>
      <c r="CG68" s="15">
        <f t="shared" si="24"/>
        <v>15000</v>
      </c>
      <c r="CH68" s="15">
        <f t="shared" si="24"/>
        <v>6000</v>
      </c>
      <c r="CI68" s="15">
        <f t="shared" si="25"/>
        <v>34000</v>
      </c>
      <c r="CJ68" s="15">
        <f t="shared" si="26"/>
        <v>1800</v>
      </c>
      <c r="CK68" s="15">
        <f t="shared" si="26"/>
        <v>14100</v>
      </c>
      <c r="CL68" s="15">
        <f t="shared" si="26"/>
        <v>-5900</v>
      </c>
      <c r="CM68" s="15">
        <f t="shared" si="26"/>
        <v>8100</v>
      </c>
      <c r="CN68" s="15">
        <f t="shared" si="26"/>
        <v>18100</v>
      </c>
      <c r="CO68" s="15">
        <f t="shared" si="26"/>
        <v>-8500</v>
      </c>
      <c r="CP68" s="15">
        <f t="shared" si="26"/>
        <v>-16900</v>
      </c>
      <c r="CQ68" s="15">
        <f t="shared" si="26"/>
        <v>-7600</v>
      </c>
      <c r="CR68" s="15">
        <f t="shared" si="26"/>
        <v>-14500</v>
      </c>
      <c r="CS68" s="15">
        <f t="shared" si="26"/>
        <v>-47500</v>
      </c>
      <c r="CT68" s="15">
        <f t="shared" si="26"/>
        <v>-9700</v>
      </c>
      <c r="CU68" s="15"/>
      <c r="CV68" s="15"/>
      <c r="CW68" s="15"/>
      <c r="CX68" s="15"/>
      <c r="CY68" s="15"/>
      <c r="CZ68" s="15"/>
      <c r="DA68" s="15"/>
      <c r="DB68" s="15"/>
      <c r="DC68" s="15"/>
      <c r="DD68" s="15"/>
      <c r="DE68" s="15"/>
      <c r="DF68" s="15"/>
      <c r="DG68" s="15"/>
      <c r="DH68" s="15"/>
      <c r="DI68" s="15"/>
    </row>
    <row r="69" spans="1:127">
      <c r="A69" s="2"/>
      <c r="B69" s="8" t="s">
        <v>374</v>
      </c>
      <c r="C69" s="21" t="s">
        <v>919</v>
      </c>
      <c r="D69" s="21"/>
      <c r="E69" s="21"/>
      <c r="CE69" s="15">
        <f t="shared" si="24"/>
        <v>500</v>
      </c>
      <c r="CF69" s="15">
        <f t="shared" si="24"/>
        <v>2200</v>
      </c>
      <c r="CG69" s="15">
        <f t="shared" si="24"/>
        <v>-600</v>
      </c>
      <c r="CH69" s="15">
        <f t="shared" si="24"/>
        <v>900</v>
      </c>
      <c r="CI69" s="15">
        <f t="shared" si="25"/>
        <v>3000</v>
      </c>
      <c r="CJ69" s="15">
        <f t="shared" si="26"/>
        <v>4700</v>
      </c>
      <c r="CK69" s="15">
        <f t="shared" si="26"/>
        <v>4800</v>
      </c>
      <c r="CL69" s="15">
        <f t="shared" si="26"/>
        <v>6800</v>
      </c>
      <c r="CM69" s="15">
        <f t="shared" si="26"/>
        <v>3600</v>
      </c>
      <c r="CN69" s="15">
        <f t="shared" si="26"/>
        <v>19900</v>
      </c>
      <c r="CO69" s="15">
        <f t="shared" si="26"/>
        <v>2400</v>
      </c>
      <c r="CP69" s="15">
        <f t="shared" si="26"/>
        <v>-2600</v>
      </c>
      <c r="CQ69" s="15">
        <f t="shared" si="26"/>
        <v>-4600</v>
      </c>
      <c r="CR69" s="15">
        <f t="shared" si="26"/>
        <v>-2600</v>
      </c>
      <c r="CS69" s="15">
        <f t="shared" si="26"/>
        <v>-7400</v>
      </c>
      <c r="CT69" s="15">
        <f t="shared" si="26"/>
        <v>-6300</v>
      </c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</row>
    <row r="70" spans="1:127">
      <c r="A70" s="2"/>
      <c r="B70" s="8" t="s">
        <v>375</v>
      </c>
      <c r="C70" s="21" t="s">
        <v>917</v>
      </c>
      <c r="D70" s="21"/>
      <c r="E70" s="21"/>
      <c r="CE70" s="15">
        <f t="shared" si="24"/>
        <v>15300</v>
      </c>
      <c r="CF70" s="15">
        <f t="shared" si="24"/>
        <v>9500</v>
      </c>
      <c r="CG70" s="15">
        <f t="shared" si="24"/>
        <v>16600</v>
      </c>
      <c r="CH70" s="15">
        <f t="shared" si="24"/>
        <v>24900</v>
      </c>
      <c r="CI70" s="15">
        <f t="shared" si="25"/>
        <v>66300</v>
      </c>
      <c r="CJ70" s="15">
        <f t="shared" si="26"/>
        <v>23800</v>
      </c>
      <c r="CK70" s="15">
        <f t="shared" si="26"/>
        <v>27700</v>
      </c>
      <c r="CL70" s="15">
        <f t="shared" si="26"/>
        <v>39200</v>
      </c>
      <c r="CM70" s="15">
        <f t="shared" si="26"/>
        <v>35800</v>
      </c>
      <c r="CN70" s="15">
        <f t="shared" si="26"/>
        <v>126600</v>
      </c>
      <c r="CO70" s="15">
        <f t="shared" si="26"/>
        <v>32000</v>
      </c>
      <c r="CP70" s="15">
        <f t="shared" si="26"/>
        <v>31700</v>
      </c>
      <c r="CQ70" s="15">
        <f t="shared" si="26"/>
        <v>35900</v>
      </c>
      <c r="CR70" s="15">
        <f t="shared" si="26"/>
        <v>69300</v>
      </c>
      <c r="CS70" s="15">
        <f t="shared" si="26"/>
        <v>168900</v>
      </c>
      <c r="CT70" s="15">
        <f t="shared" si="26"/>
        <v>37700</v>
      </c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</row>
    <row r="71" spans="1:127">
      <c r="A71" s="2"/>
      <c r="B71" s="8" t="s">
        <v>537</v>
      </c>
      <c r="C71" s="21" t="s">
        <v>916</v>
      </c>
      <c r="D71" s="21"/>
      <c r="E71" s="21"/>
      <c r="CE71" s="15">
        <f t="shared" si="24"/>
        <v>-28500</v>
      </c>
      <c r="CF71" s="15">
        <f t="shared" si="24"/>
        <v>-8400</v>
      </c>
      <c r="CG71" s="15">
        <f t="shared" si="24"/>
        <v>-7800</v>
      </c>
      <c r="CH71" s="15">
        <f t="shared" si="24"/>
        <v>-13600</v>
      </c>
      <c r="CI71" s="15">
        <f t="shared" si="25"/>
        <v>-58300</v>
      </c>
      <c r="CJ71" s="15">
        <f t="shared" si="26"/>
        <v>3700</v>
      </c>
      <c r="CK71" s="15">
        <f t="shared" si="26"/>
        <v>-38400</v>
      </c>
      <c r="CL71" s="15">
        <f t="shared" si="26"/>
        <v>-42100</v>
      </c>
      <c r="CM71" s="15">
        <f t="shared" si="26"/>
        <v>-42000</v>
      </c>
      <c r="CN71" s="15">
        <f t="shared" si="26"/>
        <v>-118900</v>
      </c>
      <c r="CO71" s="15">
        <f t="shared" si="26"/>
        <v>-44700</v>
      </c>
      <c r="CP71" s="15">
        <f t="shared" si="26"/>
        <v>-30200</v>
      </c>
      <c r="CQ71" s="15">
        <f t="shared" si="26"/>
        <v>-26800</v>
      </c>
      <c r="CR71" s="15">
        <f t="shared" si="26"/>
        <v>-36600</v>
      </c>
      <c r="CS71" s="15">
        <f t="shared" si="26"/>
        <v>-138200</v>
      </c>
      <c r="CT71" s="15">
        <f t="shared" si="26"/>
        <v>-18200</v>
      </c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</row>
    <row r="72" spans="1:127">
      <c r="A72" s="2"/>
      <c r="B72" s="8" t="s">
        <v>538</v>
      </c>
      <c r="C72" s="21" t="s">
        <v>918</v>
      </c>
      <c r="D72" s="21"/>
      <c r="E72" s="21"/>
      <c r="CE72" s="15">
        <f t="shared" si="24"/>
        <v>-1500</v>
      </c>
      <c r="CF72" s="15">
        <f t="shared" si="24"/>
        <v>-400</v>
      </c>
      <c r="CG72" s="15">
        <f t="shared" si="24"/>
        <v>-1600</v>
      </c>
      <c r="CH72" s="15">
        <f t="shared" si="24"/>
        <v>-700</v>
      </c>
      <c r="CI72" s="15">
        <f t="shared" si="25"/>
        <v>-4200</v>
      </c>
      <c r="CJ72" s="15">
        <f t="shared" ref="CJ72:CT72" si="27">+CJ25-CE25</f>
        <v>-600</v>
      </c>
      <c r="CK72" s="15">
        <f t="shared" si="27"/>
        <v>-100</v>
      </c>
      <c r="CL72" s="15">
        <f t="shared" si="27"/>
        <v>-400</v>
      </c>
      <c r="CM72" s="15">
        <f t="shared" si="27"/>
        <v>-100</v>
      </c>
      <c r="CN72" s="15">
        <f t="shared" si="27"/>
        <v>-1200</v>
      </c>
      <c r="CO72" s="15">
        <f t="shared" si="27"/>
        <v>0</v>
      </c>
      <c r="CP72" s="15">
        <f t="shared" si="27"/>
        <v>0</v>
      </c>
      <c r="CQ72" s="15">
        <f t="shared" si="27"/>
        <v>0</v>
      </c>
      <c r="CR72" s="15">
        <f t="shared" si="27"/>
        <v>0</v>
      </c>
      <c r="CS72" s="15">
        <f t="shared" si="27"/>
        <v>0</v>
      </c>
      <c r="CT72" s="15">
        <f t="shared" si="27"/>
        <v>0</v>
      </c>
      <c r="CU72" s="15"/>
    </row>
    <row r="73" spans="1:127">
      <c r="A73" s="2"/>
      <c r="B73" s="8" t="s">
        <v>539</v>
      </c>
      <c r="C73" s="2"/>
      <c r="D73" s="21"/>
      <c r="E73" s="21"/>
    </row>
    <row r="74" spans="1:127">
      <c r="A74" s="2"/>
      <c r="B74" s="8" t="s">
        <v>540</v>
      </c>
      <c r="C74" s="10" t="s">
        <v>809</v>
      </c>
      <c r="D74" s="21"/>
      <c r="E74" s="21"/>
      <c r="CT74" s="15">
        <f t="shared" ref="CT74:DC76" si="28">+CT53-CO53</f>
        <v>36300</v>
      </c>
      <c r="CU74" s="15">
        <f t="shared" si="28"/>
        <v>21900</v>
      </c>
      <c r="CV74" s="15">
        <f t="shared" si="28"/>
        <v>4000</v>
      </c>
      <c r="CW74" s="15">
        <f t="shared" si="28"/>
        <v>13400</v>
      </c>
      <c r="CX74" s="15">
        <f t="shared" si="28"/>
        <v>75600</v>
      </c>
      <c r="CY74" s="15">
        <f t="shared" si="28"/>
        <v>-41100</v>
      </c>
      <c r="CZ74" s="15">
        <f t="shared" si="28"/>
        <v>-7900</v>
      </c>
      <c r="DA74" s="15">
        <f t="shared" si="28"/>
        <v>8400</v>
      </c>
      <c r="DB74" s="15">
        <f t="shared" si="28"/>
        <v>-700</v>
      </c>
      <c r="DC74" s="15">
        <f t="shared" si="28"/>
        <v>-41300</v>
      </c>
      <c r="DD74" s="15">
        <f t="shared" ref="DD74:DD76" si="29">+DD53-CY53</f>
        <v>4780</v>
      </c>
      <c r="DE74" s="15">
        <f t="shared" ref="DE74:DH76" si="30">+DE53-CZ53</f>
        <v>12100</v>
      </c>
      <c r="DF74" s="15">
        <f t="shared" si="30"/>
        <v>7100</v>
      </c>
      <c r="DG74" s="15">
        <f t="shared" si="30"/>
        <v>-25300</v>
      </c>
      <c r="DH74" s="15">
        <f t="shared" si="30"/>
        <v>-26400</v>
      </c>
      <c r="DI74" s="15"/>
    </row>
    <row r="75" spans="1:127">
      <c r="A75" s="2"/>
      <c r="B75" s="8" t="s">
        <v>541</v>
      </c>
      <c r="C75" s="10" t="s">
        <v>810</v>
      </c>
      <c r="D75" s="21"/>
      <c r="E75" s="21"/>
      <c r="CT75" s="15">
        <f t="shared" si="28"/>
        <v>-13400</v>
      </c>
      <c r="CU75" s="15">
        <f t="shared" si="28"/>
        <v>-11700</v>
      </c>
      <c r="CV75" s="15">
        <f t="shared" si="28"/>
        <v>-6800</v>
      </c>
      <c r="CW75" s="15">
        <f t="shared" si="28"/>
        <v>-5200</v>
      </c>
      <c r="CX75" s="15">
        <f t="shared" si="28"/>
        <v>-37100</v>
      </c>
      <c r="CY75" s="15">
        <f t="shared" si="28"/>
        <v>-200</v>
      </c>
      <c r="CZ75" s="15">
        <f t="shared" si="28"/>
        <v>-500</v>
      </c>
      <c r="DA75" s="15">
        <f t="shared" si="28"/>
        <v>-400</v>
      </c>
      <c r="DB75" s="15">
        <f t="shared" si="28"/>
        <v>0</v>
      </c>
      <c r="DC75" s="15">
        <f t="shared" si="28"/>
        <v>-1100</v>
      </c>
      <c r="DD75" s="15">
        <f t="shared" si="29"/>
        <v>10</v>
      </c>
      <c r="DE75" s="15">
        <f t="shared" si="30"/>
        <v>100</v>
      </c>
      <c r="DF75" s="15">
        <f t="shared" si="30"/>
        <v>300</v>
      </c>
      <c r="DG75" s="15">
        <f t="shared" si="30"/>
        <v>400</v>
      </c>
      <c r="DH75" s="15">
        <f t="shared" si="30"/>
        <v>-300</v>
      </c>
      <c r="DI75" s="15"/>
    </row>
    <row r="76" spans="1:127">
      <c r="A76" s="2"/>
      <c r="B76" s="8" t="s">
        <v>542</v>
      </c>
      <c r="C76" s="10" t="s">
        <v>811</v>
      </c>
      <c r="D76" s="21"/>
      <c r="E76" s="21"/>
      <c r="CT76" s="15">
        <f t="shared" si="28"/>
        <v>-17400</v>
      </c>
      <c r="CU76" s="15">
        <f t="shared" si="28"/>
        <v>-18700</v>
      </c>
      <c r="CV76" s="15">
        <f t="shared" si="28"/>
        <v>-14700</v>
      </c>
      <c r="CW76" s="15">
        <f t="shared" si="28"/>
        <v>-10700</v>
      </c>
      <c r="CX76" s="15">
        <f t="shared" si="28"/>
        <v>-61500</v>
      </c>
      <c r="CY76" s="15">
        <f t="shared" si="28"/>
        <v>-14600</v>
      </c>
      <c r="CZ76" s="15">
        <f t="shared" si="28"/>
        <v>-8400</v>
      </c>
      <c r="DA76" s="15">
        <f t="shared" si="28"/>
        <v>-11400</v>
      </c>
      <c r="DB76" s="15">
        <f t="shared" si="28"/>
        <v>15300</v>
      </c>
      <c r="DC76" s="15">
        <f t="shared" si="28"/>
        <v>-19100</v>
      </c>
      <c r="DD76" s="15">
        <f t="shared" si="29"/>
        <v>-90</v>
      </c>
      <c r="DE76" s="15">
        <f t="shared" si="30"/>
        <v>10500</v>
      </c>
      <c r="DF76" s="15">
        <f t="shared" si="30"/>
        <v>3500</v>
      </c>
      <c r="DG76" s="15">
        <f t="shared" si="30"/>
        <v>-11100</v>
      </c>
      <c r="DH76" s="15">
        <f t="shared" si="30"/>
        <v>15800</v>
      </c>
      <c r="DI76" s="15"/>
    </row>
    <row r="77" spans="1:127">
      <c r="A77" s="2"/>
      <c r="B77" s="8" t="s">
        <v>543</v>
      </c>
      <c r="C77" s="10"/>
      <c r="D77" s="21"/>
      <c r="E77" s="21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</row>
    <row r="78" spans="1:127">
      <c r="A78" s="2"/>
      <c r="B78" s="8" t="s">
        <v>544</v>
      </c>
      <c r="C78" s="10" t="s">
        <v>1236</v>
      </c>
      <c r="D78" s="21" t="s">
        <v>1256</v>
      </c>
      <c r="E78" s="21"/>
      <c r="CT78" s="15"/>
      <c r="CU78" s="15"/>
      <c r="CV78" s="15"/>
      <c r="CW78" s="15"/>
      <c r="CX78" s="15">
        <f t="shared" ref="CX78:DC81" si="31">+CX57-CS57</f>
        <v>0</v>
      </c>
      <c r="CY78" s="15">
        <f t="shared" si="31"/>
        <v>89100</v>
      </c>
      <c r="CZ78" s="15">
        <f t="shared" si="31"/>
        <v>121100</v>
      </c>
      <c r="DA78" s="15">
        <f t="shared" si="31"/>
        <v>137900</v>
      </c>
      <c r="DB78" s="15">
        <f t="shared" si="31"/>
        <v>225800</v>
      </c>
      <c r="DC78" s="15">
        <f t="shared" si="31"/>
        <v>573900</v>
      </c>
      <c r="DD78" s="15">
        <f t="shared" ref="DD78:DD81" si="32">+DD57-CY57</f>
        <v>4700</v>
      </c>
      <c r="DE78" s="15">
        <f>+DE57-CZ57</f>
        <v>22700</v>
      </c>
      <c r="DF78" s="15">
        <f>+DF57-DA57</f>
        <v>10800</v>
      </c>
      <c r="DG78" s="15">
        <f>+DG57-DB57</f>
        <v>-35900</v>
      </c>
      <c r="DH78" s="15">
        <f t="shared" ref="DH78:DH81" si="33">+DH57-DC57</f>
        <v>2300</v>
      </c>
      <c r="DI78" s="15">
        <f t="shared" ref="DI78:DI81" si="34">+DI57-DD57</f>
        <v>21900</v>
      </c>
    </row>
    <row r="79" spans="1:127">
      <c r="A79" s="2"/>
      <c r="B79" s="8" t="s">
        <v>545</v>
      </c>
      <c r="C79" s="10" t="s">
        <v>999</v>
      </c>
      <c r="D79" s="21" t="s">
        <v>1256</v>
      </c>
      <c r="E79" s="21"/>
      <c r="CT79" s="15">
        <f t="shared" ref="CT79:CW81" si="35">+CT58-CO58</f>
        <v>-1400</v>
      </c>
      <c r="CU79" s="15">
        <f t="shared" si="35"/>
        <v>-2300</v>
      </c>
      <c r="CV79" s="15">
        <f t="shared" si="35"/>
        <v>-4200</v>
      </c>
      <c r="CW79" s="15">
        <f t="shared" si="35"/>
        <v>-2400</v>
      </c>
      <c r="CX79" s="15">
        <f t="shared" si="31"/>
        <v>-10300</v>
      </c>
      <c r="CY79" s="15">
        <f t="shared" si="31"/>
        <v>700</v>
      </c>
      <c r="CZ79" s="15">
        <f t="shared" si="31"/>
        <v>-300</v>
      </c>
      <c r="DA79" s="15">
        <f t="shared" si="31"/>
        <v>-600</v>
      </c>
      <c r="DB79" s="15">
        <f t="shared" si="31"/>
        <v>-3100</v>
      </c>
      <c r="DC79" s="15">
        <f t="shared" si="31"/>
        <v>-3300</v>
      </c>
      <c r="DD79" s="15">
        <f t="shared" si="32"/>
        <v>-400</v>
      </c>
      <c r="DE79" s="15">
        <f t="shared" ref="DE79:DG81" si="36">+DE58-CZ58</f>
        <v>100</v>
      </c>
      <c r="DF79" s="15">
        <f t="shared" si="36"/>
        <v>300</v>
      </c>
      <c r="DG79" s="15">
        <f t="shared" si="36"/>
        <v>500</v>
      </c>
      <c r="DH79" s="15">
        <f t="shared" si="33"/>
        <v>500</v>
      </c>
      <c r="DI79" s="15">
        <f t="shared" si="34"/>
        <v>1800</v>
      </c>
    </row>
    <row r="80" spans="1:127">
      <c r="A80" s="2"/>
      <c r="B80" s="8" t="s">
        <v>36</v>
      </c>
      <c r="C80" s="10" t="s">
        <v>627</v>
      </c>
      <c r="D80" s="21" t="s">
        <v>1256</v>
      </c>
      <c r="E80" s="21"/>
      <c r="CT80" s="15">
        <f t="shared" si="35"/>
        <v>-1100</v>
      </c>
      <c r="CU80" s="15">
        <f t="shared" si="35"/>
        <v>-1500</v>
      </c>
      <c r="CV80" s="15">
        <f t="shared" si="35"/>
        <v>-2100</v>
      </c>
      <c r="CW80" s="15">
        <f t="shared" si="35"/>
        <v>-3400</v>
      </c>
      <c r="CX80" s="15">
        <f t="shared" si="31"/>
        <v>-8100</v>
      </c>
      <c r="CY80" s="15">
        <f t="shared" si="31"/>
        <v>-100</v>
      </c>
      <c r="CZ80" s="15">
        <f t="shared" si="31"/>
        <v>-600</v>
      </c>
      <c r="DA80" s="15">
        <f t="shared" si="31"/>
        <v>200</v>
      </c>
      <c r="DB80" s="15">
        <f t="shared" si="31"/>
        <v>-1100</v>
      </c>
      <c r="DC80" s="15">
        <f t="shared" si="31"/>
        <v>-1600</v>
      </c>
      <c r="DD80" s="15">
        <f t="shared" si="32"/>
        <v>-400</v>
      </c>
      <c r="DE80" s="15">
        <f t="shared" si="36"/>
        <v>-100</v>
      </c>
      <c r="DF80" s="15">
        <f t="shared" si="36"/>
        <v>-800</v>
      </c>
      <c r="DG80" s="15">
        <f t="shared" si="36"/>
        <v>300</v>
      </c>
      <c r="DH80" s="15">
        <f t="shared" si="33"/>
        <v>-1000</v>
      </c>
      <c r="DI80" s="15">
        <f t="shared" si="34"/>
        <v>100</v>
      </c>
    </row>
    <row r="81" spans="1:127">
      <c r="A81" s="2"/>
      <c r="B81" s="8" t="s">
        <v>1242</v>
      </c>
      <c r="C81" s="10" t="s">
        <v>95</v>
      </c>
      <c r="D81" s="21" t="s">
        <v>1256</v>
      </c>
      <c r="E81" s="21"/>
      <c r="CT81" s="15">
        <f t="shared" si="35"/>
        <v>3100</v>
      </c>
      <c r="CU81" s="15">
        <f t="shared" si="35"/>
        <v>-12400</v>
      </c>
      <c r="CV81" s="15">
        <f t="shared" si="35"/>
        <v>-23700</v>
      </c>
      <c r="CW81" s="15">
        <f t="shared" si="35"/>
        <v>694800</v>
      </c>
      <c r="CX81" s="15">
        <f t="shared" si="31"/>
        <v>-41300</v>
      </c>
      <c r="CY81" s="15">
        <f t="shared" si="31"/>
        <v>-55400</v>
      </c>
      <c r="CZ81" s="15">
        <f t="shared" si="31"/>
        <v>-17600</v>
      </c>
      <c r="DA81" s="15">
        <f t="shared" si="31"/>
        <v>-3800</v>
      </c>
      <c r="DB81" s="15">
        <f t="shared" si="31"/>
        <v>10200</v>
      </c>
      <c r="DC81" s="15">
        <f t="shared" si="31"/>
        <v>-66600</v>
      </c>
      <c r="DD81" s="15">
        <f t="shared" si="32"/>
        <v>4000</v>
      </c>
      <c r="DE81" s="15">
        <f t="shared" si="36"/>
        <v>22500</v>
      </c>
      <c r="DF81" s="15">
        <f t="shared" si="36"/>
        <v>10300</v>
      </c>
      <c r="DG81" s="15">
        <f t="shared" si="36"/>
        <v>-35000</v>
      </c>
      <c r="DH81" s="15">
        <f t="shared" si="33"/>
        <v>1900</v>
      </c>
      <c r="DI81" s="15">
        <f t="shared" si="34"/>
        <v>23800</v>
      </c>
    </row>
    <row r="82" spans="1:127">
      <c r="A82" s="2"/>
      <c r="B82" s="8" t="s">
        <v>1243</v>
      </c>
      <c r="C82" s="2"/>
      <c r="D82" s="21"/>
      <c r="E82" s="21"/>
      <c r="CT82" s="15"/>
      <c r="CU82" s="15"/>
      <c r="CV82" s="15"/>
    </row>
    <row r="83" spans="1:127">
      <c r="A83" s="2"/>
      <c r="B83" s="21"/>
      <c r="C83" s="21"/>
      <c r="D83" s="21"/>
      <c r="E83" s="21"/>
    </row>
    <row r="84" spans="1:127">
      <c r="A84" s="2"/>
      <c r="B84" s="8" t="s">
        <v>801</v>
      </c>
      <c r="C84" s="30" t="s">
        <v>109</v>
      </c>
      <c r="AZ84" s="8">
        <v>735400</v>
      </c>
      <c r="BA84" s="8">
        <v>165300</v>
      </c>
      <c r="BB84" s="8">
        <v>173800</v>
      </c>
      <c r="BC84" s="8">
        <v>192900</v>
      </c>
      <c r="BD84" s="8">
        <v>205066</v>
      </c>
      <c r="BE84" s="8">
        <v>737066</v>
      </c>
      <c r="BF84" s="8">
        <v>169300</v>
      </c>
      <c r="BG84" s="8">
        <v>178400</v>
      </c>
      <c r="BH84" s="8">
        <v>189700</v>
      </c>
      <c r="BI84" s="8">
        <v>207938</v>
      </c>
      <c r="BJ84" s="8">
        <v>745338</v>
      </c>
      <c r="BK84" s="8">
        <v>177100</v>
      </c>
      <c r="BL84" s="8">
        <v>187200</v>
      </c>
      <c r="BM84" s="8">
        <v>193700</v>
      </c>
      <c r="BN84" s="8">
        <v>218425</v>
      </c>
      <c r="BO84" s="8">
        <v>776425</v>
      </c>
      <c r="BP84" s="8">
        <v>168500</v>
      </c>
      <c r="BQ84" s="8">
        <v>179900</v>
      </c>
      <c r="BR84" s="8">
        <v>233900</v>
      </c>
      <c r="BS84" s="8">
        <v>221900</v>
      </c>
      <c r="BT84" s="8">
        <v>804200</v>
      </c>
      <c r="BU84" s="8">
        <v>169000</v>
      </c>
      <c r="BV84" s="8">
        <v>168800</v>
      </c>
      <c r="BW84" s="8">
        <v>173700</v>
      </c>
      <c r="BX84" s="8">
        <v>189600</v>
      </c>
      <c r="BY84" s="8">
        <v>701100</v>
      </c>
      <c r="BZ84" s="17">
        <v>158100</v>
      </c>
      <c r="CA84" s="8">
        <v>163900</v>
      </c>
      <c r="CB84" s="8">
        <v>174100</v>
      </c>
      <c r="CC84" s="8">
        <v>197000</v>
      </c>
      <c r="CD84" s="8">
        <v>693100</v>
      </c>
      <c r="CE84" s="15">
        <v>155800</v>
      </c>
      <c r="CF84" s="15">
        <v>162600</v>
      </c>
      <c r="CG84" s="15">
        <v>170200</v>
      </c>
      <c r="CH84" s="15">
        <v>196200</v>
      </c>
      <c r="CI84" s="15">
        <v>684800</v>
      </c>
      <c r="CJ84" s="15">
        <v>157500</v>
      </c>
      <c r="CK84" s="15">
        <v>166700</v>
      </c>
      <c r="CL84" s="15">
        <v>176300</v>
      </c>
      <c r="CM84" s="15">
        <v>199700</v>
      </c>
      <c r="CN84" s="15">
        <v>700200</v>
      </c>
      <c r="CO84" s="15">
        <v>166600</v>
      </c>
      <c r="CP84" s="15">
        <v>172500</v>
      </c>
      <c r="CQ84" s="15">
        <v>182700</v>
      </c>
      <c r="CR84" s="15">
        <v>196900</v>
      </c>
      <c r="CS84" s="15">
        <v>718700</v>
      </c>
      <c r="CT84" s="15">
        <v>167200</v>
      </c>
      <c r="CU84" s="15">
        <v>156200</v>
      </c>
      <c r="CV84" s="15">
        <v>163500</v>
      </c>
      <c r="CW84" s="15">
        <v>172900</v>
      </c>
      <c r="CX84" s="15">
        <v>659800</v>
      </c>
      <c r="CY84" s="15">
        <v>145600</v>
      </c>
      <c r="CZ84" s="15">
        <v>151500</v>
      </c>
      <c r="DA84" s="15">
        <v>160000</v>
      </c>
      <c r="DB84" s="15">
        <v>168800</v>
      </c>
      <c r="DC84" s="15">
        <v>625900</v>
      </c>
      <c r="DD84" s="15">
        <v>109700</v>
      </c>
      <c r="DE84" s="15">
        <v>110800</v>
      </c>
      <c r="DF84" s="15">
        <v>113900</v>
      </c>
      <c r="DG84" s="15">
        <v>117900</v>
      </c>
      <c r="DH84" s="15">
        <v>452300</v>
      </c>
      <c r="DI84" s="15">
        <v>119000</v>
      </c>
      <c r="DJ84" s="15">
        <v>121000</v>
      </c>
      <c r="DK84" s="8">
        <f>+DK89+DK91</f>
        <v>123931.70833333333</v>
      </c>
      <c r="DL84" s="8">
        <f>+DL89+DL91</f>
        <v>124559.55381944444</v>
      </c>
      <c r="DM84" s="15">
        <f>+DL84+DK84+DJ84+DI84</f>
        <v>488491.26215277775</v>
      </c>
      <c r="DN84" s="8">
        <f>+DM118/DN136/4</f>
        <v>114890.40574363426</v>
      </c>
      <c r="DO84" s="8">
        <f>+DN118/DO136/4</f>
        <v>115269.97217098282</v>
      </c>
      <c r="DP84" s="8">
        <f>+DO118/DP136/4</f>
        <v>115633.7233305252</v>
      </c>
      <c r="DQ84" s="8">
        <f>+DP118/DQ136/4</f>
        <v>115982.31819175331</v>
      </c>
      <c r="DR84" s="15">
        <f>+DQ84+DP84+DO84+DN84</f>
        <v>461776.41943689558</v>
      </c>
      <c r="DS84" s="8">
        <f>+DR118/DS136/4</f>
        <v>116670.55493376359</v>
      </c>
      <c r="DT84" s="8">
        <f>+DS118/DT136/4</f>
        <v>117184.28181152344</v>
      </c>
      <c r="DU84" s="8">
        <f>+DT118/DU136/4</f>
        <v>117676.60340270998</v>
      </c>
      <c r="DV84" s="8">
        <f>+DU118/DV136/4</f>
        <v>118148.41159426373</v>
      </c>
      <c r="DW84" s="15">
        <f>+DV84+DU84+DT84+DS84</f>
        <v>469679.85174226074</v>
      </c>
    </row>
    <row r="85" spans="1:127">
      <c r="A85" s="2"/>
      <c r="B85" s="8" t="s">
        <v>39</v>
      </c>
      <c r="C85" s="21"/>
      <c r="D85" s="21"/>
      <c r="E85" s="21"/>
      <c r="J85" s="1"/>
      <c r="K85" s="1"/>
      <c r="L85" s="1"/>
      <c r="M85" s="1"/>
      <c r="N85" s="1"/>
      <c r="O85" s="1"/>
      <c r="P85" s="1"/>
      <c r="Q85" s="1"/>
      <c r="R85" s="16"/>
      <c r="S85" s="16"/>
      <c r="BI85" s="3"/>
      <c r="BK85" s="3"/>
      <c r="BL85" s="3"/>
      <c r="BM85" s="3"/>
      <c r="BN85" s="3"/>
      <c r="BP85" s="3"/>
      <c r="BT85" s="3"/>
      <c r="BY85" s="3"/>
      <c r="BZ85" s="3"/>
      <c r="CA85" s="3"/>
      <c r="CC85" s="3"/>
      <c r="CD85" s="3"/>
      <c r="CE85" s="3"/>
      <c r="CF85" s="3"/>
      <c r="CG85" s="3"/>
      <c r="CH85" s="3"/>
      <c r="CI85" s="3"/>
      <c r="CJ85" s="3"/>
      <c r="CK85" s="3"/>
      <c r="DG85" s="16"/>
      <c r="DL85" s="16"/>
    </row>
    <row r="86" spans="1:127">
      <c r="A86" s="2"/>
      <c r="B86" s="8" t="s">
        <v>40</v>
      </c>
      <c r="C86" s="21" t="s">
        <v>1200</v>
      </c>
      <c r="D86" s="21"/>
      <c r="E86" s="21"/>
      <c r="J86" s="1"/>
      <c r="K86" s="1"/>
      <c r="L86" s="1"/>
      <c r="M86" s="1"/>
      <c r="N86" s="1"/>
      <c r="O86" s="1"/>
      <c r="P86" s="1"/>
      <c r="Q86" s="1"/>
      <c r="R86" s="16"/>
      <c r="S86" s="16"/>
      <c r="BI86" s="3"/>
      <c r="BK86" s="3"/>
      <c r="BL86" s="3"/>
      <c r="BM86" s="3"/>
      <c r="BN86" s="3"/>
      <c r="BP86" s="3"/>
      <c r="BT86" s="3"/>
      <c r="BY86" s="3"/>
      <c r="BZ86" s="3"/>
      <c r="CA86" s="3"/>
      <c r="CC86" s="3"/>
      <c r="CD86" s="3"/>
      <c r="CE86" s="3"/>
      <c r="CF86" s="3"/>
      <c r="CG86" s="3"/>
      <c r="CH86" s="3"/>
      <c r="CI86" s="3"/>
      <c r="CJ86" s="3"/>
      <c r="CK86" s="3"/>
      <c r="DH86" s="8">
        <v>452300</v>
      </c>
      <c r="DM86" s="15">
        <v>489000</v>
      </c>
    </row>
    <row r="87" spans="1:127">
      <c r="A87" s="2"/>
      <c r="B87" s="8" t="s">
        <v>41</v>
      </c>
      <c r="C87" s="21"/>
      <c r="D87" s="21"/>
      <c r="E87" s="21"/>
      <c r="J87" s="1"/>
      <c r="K87" s="1"/>
      <c r="L87" s="1"/>
      <c r="M87" s="1"/>
      <c r="N87" s="1"/>
      <c r="O87" s="1"/>
      <c r="P87" s="1"/>
      <c r="Q87" s="1"/>
      <c r="R87" s="16"/>
      <c r="S87" s="16"/>
      <c r="BI87" s="3"/>
      <c r="BK87" s="3"/>
      <c r="BL87" s="3"/>
      <c r="BM87" s="3"/>
      <c r="BN87" s="3"/>
      <c r="BP87" s="3"/>
      <c r="BT87" s="3"/>
      <c r="BY87" s="3"/>
      <c r="BZ87" s="3"/>
      <c r="CA87" s="3"/>
      <c r="CC87" s="3"/>
      <c r="CD87" s="3"/>
      <c r="CE87" s="3"/>
      <c r="CF87" s="3"/>
      <c r="CG87" s="3"/>
      <c r="CH87" s="3"/>
      <c r="CI87" s="3"/>
      <c r="CJ87" s="3"/>
      <c r="CK87" s="3"/>
    </row>
    <row r="88" spans="1:127" s="8" customFormat="1">
      <c r="A88" s="2"/>
      <c r="B88" s="8" t="s">
        <v>42</v>
      </c>
      <c r="C88" s="21" t="s">
        <v>1237</v>
      </c>
      <c r="D88" s="21"/>
      <c r="E88" s="21"/>
      <c r="F88" s="21"/>
      <c r="I88" s="35"/>
      <c r="J88" s="35"/>
      <c r="K88" s="35"/>
      <c r="L88" s="35"/>
      <c r="M88" s="35"/>
      <c r="N88" s="35"/>
      <c r="O88" s="35"/>
      <c r="P88" s="35"/>
      <c r="Q88" s="35"/>
      <c r="DD88" s="8">
        <v>44000</v>
      </c>
      <c r="DH88" s="8">
        <v>200000</v>
      </c>
    </row>
    <row r="89" spans="1:127" s="8" customFormat="1">
      <c r="A89" s="2"/>
      <c r="B89" s="8" t="s">
        <v>43</v>
      </c>
      <c r="C89" s="21" t="s">
        <v>1238</v>
      </c>
      <c r="D89" s="21"/>
      <c r="E89" s="21"/>
      <c r="F89" s="21"/>
      <c r="I89" s="35"/>
      <c r="J89" s="35"/>
      <c r="K89" s="35"/>
      <c r="L89" s="35"/>
      <c r="M89" s="35"/>
      <c r="N89" s="35"/>
      <c r="O89" s="35"/>
      <c r="P89" s="35"/>
      <c r="Q89" s="35"/>
      <c r="DD89" s="8">
        <v>10000</v>
      </c>
      <c r="DE89" s="8">
        <v>10000</v>
      </c>
      <c r="DF89" s="8">
        <v>10000</v>
      </c>
      <c r="DG89" s="8">
        <v>10000</v>
      </c>
      <c r="DH89" s="8">
        <v>40000</v>
      </c>
      <c r="DI89" s="8">
        <v>10000</v>
      </c>
      <c r="DJ89" s="8">
        <v>10000</v>
      </c>
      <c r="DK89" s="8">
        <v>10000</v>
      </c>
      <c r="DL89" s="8">
        <v>10000</v>
      </c>
    </row>
    <row r="90" spans="1:127" s="8" customFormat="1">
      <c r="A90" s="2"/>
      <c r="B90" s="8" t="s">
        <v>44</v>
      </c>
      <c r="C90" s="21"/>
      <c r="D90" s="21"/>
      <c r="E90" s="21"/>
      <c r="F90" s="21"/>
      <c r="I90" s="35"/>
      <c r="J90" s="35"/>
      <c r="K90" s="35"/>
      <c r="L90" s="35"/>
      <c r="M90" s="35"/>
      <c r="N90" s="35"/>
      <c r="O90" s="35"/>
      <c r="P90" s="35"/>
      <c r="Q90" s="35"/>
    </row>
    <row r="91" spans="1:127" s="8" customFormat="1">
      <c r="A91" s="2"/>
      <c r="B91" s="8" t="s">
        <v>45</v>
      </c>
      <c r="C91" s="21" t="s">
        <v>1283</v>
      </c>
      <c r="D91" s="21"/>
      <c r="E91" s="21"/>
      <c r="F91" s="21"/>
      <c r="I91" s="35"/>
      <c r="J91" s="35"/>
      <c r="K91" s="35"/>
      <c r="L91" s="35"/>
      <c r="M91" s="35"/>
      <c r="N91" s="35"/>
      <c r="O91" s="35"/>
      <c r="P91" s="35"/>
      <c r="Q91" s="35"/>
      <c r="DD91" s="8">
        <f t="shared" ref="DD91:DG91" si="37">+DD84-DD89</f>
        <v>99700</v>
      </c>
      <c r="DE91" s="8">
        <f t="shared" si="37"/>
        <v>100800</v>
      </c>
      <c r="DF91" s="8">
        <f t="shared" si="37"/>
        <v>103900</v>
      </c>
      <c r="DG91" s="8">
        <f t="shared" si="37"/>
        <v>107900</v>
      </c>
      <c r="DI91" s="8">
        <f t="shared" ref="DI91" si="38">+DI84-DI89</f>
        <v>109000</v>
      </c>
      <c r="DJ91" s="8">
        <f>+DJ84-DJ89</f>
        <v>111000</v>
      </c>
      <c r="DK91" s="8">
        <f>+DJ118/DK138/4</f>
        <v>113931.70833333333</v>
      </c>
      <c r="DL91" s="8">
        <f>+DK118/DL138/4</f>
        <v>114559.55381944444</v>
      </c>
    </row>
    <row r="92" spans="1:127" s="8" customFormat="1">
      <c r="A92" s="2"/>
      <c r="B92" s="8" t="s">
        <v>46</v>
      </c>
      <c r="C92" s="21"/>
      <c r="D92" s="21"/>
      <c r="E92" s="21"/>
      <c r="F92" s="21"/>
      <c r="I92" s="35"/>
      <c r="J92" s="35"/>
      <c r="K92" s="35"/>
      <c r="L92" s="35"/>
      <c r="M92" s="35"/>
      <c r="N92" s="35"/>
      <c r="O92" s="35"/>
      <c r="P92" s="35"/>
      <c r="Q92" s="35"/>
    </row>
    <row r="93" spans="1:127" s="8" customFormat="1">
      <c r="A93" s="2"/>
      <c r="B93" s="8" t="s">
        <v>47</v>
      </c>
      <c r="C93" s="21"/>
      <c r="D93" s="21"/>
      <c r="E93" s="21"/>
      <c r="F93" s="21"/>
      <c r="I93" s="35"/>
      <c r="J93" s="35"/>
      <c r="K93" s="35"/>
      <c r="L93" s="35"/>
      <c r="M93" s="35"/>
      <c r="N93" s="35"/>
      <c r="O93" s="35"/>
      <c r="P93" s="35"/>
      <c r="Q93" s="35"/>
    </row>
    <row r="94" spans="1:127" s="8" customFormat="1">
      <c r="A94" s="2"/>
      <c r="B94" s="8" t="s">
        <v>48</v>
      </c>
      <c r="C94" s="21"/>
      <c r="D94" s="21"/>
      <c r="E94" s="21"/>
      <c r="F94" s="21"/>
      <c r="I94" s="35"/>
      <c r="J94" s="35"/>
      <c r="K94" s="35"/>
      <c r="L94" s="35"/>
      <c r="M94" s="35"/>
      <c r="N94" s="35"/>
      <c r="O94" s="35"/>
      <c r="P94" s="35"/>
      <c r="Q94" s="35"/>
    </row>
    <row r="95" spans="1:127" s="8" customFormat="1">
      <c r="B95" s="8" t="s">
        <v>49</v>
      </c>
      <c r="C95" s="21"/>
      <c r="D95" s="21"/>
      <c r="E95" s="21"/>
      <c r="F95" s="21"/>
      <c r="I95" s="35"/>
      <c r="J95" s="35"/>
      <c r="K95" s="35"/>
      <c r="L95" s="35"/>
      <c r="M95" s="35"/>
      <c r="N95" s="35"/>
      <c r="O95" s="35"/>
      <c r="P95" s="35"/>
      <c r="Q95" s="35"/>
    </row>
    <row r="96" spans="1:127" s="8" customFormat="1">
      <c r="B96" s="8" t="s">
        <v>50</v>
      </c>
      <c r="C96" s="21"/>
      <c r="D96" s="21"/>
      <c r="E96" s="21"/>
      <c r="F96" s="21"/>
      <c r="I96" s="35"/>
      <c r="J96" s="35"/>
      <c r="K96" s="35"/>
      <c r="L96" s="35"/>
      <c r="M96" s="35"/>
      <c r="N96" s="35"/>
      <c r="O96" s="35"/>
      <c r="P96" s="35"/>
      <c r="Q96" s="35"/>
    </row>
    <row r="97" spans="1:127" s="8" customFormat="1">
      <c r="B97" s="8" t="s">
        <v>51</v>
      </c>
      <c r="C97" s="21"/>
      <c r="D97" s="21"/>
      <c r="E97" s="21"/>
      <c r="F97" s="21"/>
      <c r="I97" s="35"/>
      <c r="J97" s="35"/>
      <c r="K97" s="35"/>
      <c r="L97" s="35"/>
      <c r="M97" s="35"/>
      <c r="N97" s="35"/>
      <c r="O97" s="35"/>
      <c r="P97" s="35"/>
      <c r="Q97" s="35"/>
    </row>
    <row r="98" spans="1:127" s="8" customFormat="1">
      <c r="B98" s="8" t="s">
        <v>52</v>
      </c>
      <c r="C98" s="21"/>
      <c r="D98" s="21"/>
      <c r="E98" s="21"/>
      <c r="F98" s="21"/>
      <c r="I98" s="35"/>
    </row>
    <row r="99" spans="1:127" s="8" customFormat="1">
      <c r="B99" s="8" t="s">
        <v>53</v>
      </c>
      <c r="C99" s="21"/>
      <c r="D99" s="21"/>
      <c r="E99" s="21"/>
      <c r="F99" s="21"/>
      <c r="I99" s="35"/>
    </row>
    <row r="100" spans="1:127">
      <c r="A100" s="2"/>
      <c r="B100" s="21"/>
      <c r="C100" s="21"/>
      <c r="D100" s="21"/>
      <c r="E100" s="21"/>
      <c r="AL100" s="3"/>
      <c r="AM100" s="3"/>
      <c r="AN100" s="3"/>
      <c r="AO100" s="3"/>
      <c r="AQ100" s="3"/>
      <c r="AR100" s="3"/>
      <c r="AS100" s="3"/>
      <c r="AT100" s="3"/>
      <c r="AU100" s="16"/>
      <c r="AV100" s="3"/>
      <c r="AW100" s="3"/>
      <c r="AX100" s="3"/>
      <c r="AY100" s="3"/>
      <c r="AZ100" s="16"/>
      <c r="BA100" s="3"/>
      <c r="BB100" s="3"/>
      <c r="BC100" s="3"/>
      <c r="BD100" s="3"/>
      <c r="BE100" s="16"/>
      <c r="BF100" s="3"/>
      <c r="BG100" s="3"/>
      <c r="BH100" s="3"/>
      <c r="BI100" s="3"/>
      <c r="BJ100" s="16"/>
      <c r="BK100" s="3"/>
      <c r="BL100" s="3"/>
      <c r="BM100" s="3"/>
      <c r="BN100" s="3"/>
      <c r="BO100" s="16"/>
      <c r="BP100" s="3"/>
      <c r="BT100" s="16"/>
      <c r="BY100" s="15"/>
      <c r="BZ100" s="3"/>
      <c r="CA100" s="3"/>
      <c r="CC100" s="3"/>
      <c r="CD100" s="15"/>
      <c r="CE100" s="3"/>
      <c r="CF100" s="3"/>
      <c r="CG100" s="3"/>
      <c r="CH100" s="3"/>
      <c r="CI100" s="3"/>
      <c r="CJ100" s="3"/>
      <c r="CK100" s="3"/>
      <c r="CL100" s="3"/>
      <c r="CM100" s="3"/>
      <c r="CN100" s="15"/>
      <c r="CO100" s="3"/>
      <c r="CP100" s="3"/>
      <c r="CQ100" s="3"/>
      <c r="CR100" s="3"/>
      <c r="CS100" s="15"/>
      <c r="CT100" s="3"/>
      <c r="CU100" s="3"/>
      <c r="CV100" s="3"/>
      <c r="CW100" s="3"/>
      <c r="CX100" s="15"/>
      <c r="CY100" s="3"/>
      <c r="CZ100" s="3"/>
      <c r="DA100" s="3"/>
      <c r="DB100" s="3"/>
      <c r="DC100" s="15"/>
      <c r="DD100" s="3"/>
      <c r="DE100" s="3"/>
      <c r="DF100" s="3"/>
      <c r="DG100" s="3"/>
      <c r="DH100" s="15"/>
      <c r="DI100" s="3"/>
      <c r="DJ100" s="3"/>
      <c r="DK100" s="3"/>
      <c r="DL100" s="3"/>
      <c r="DM100" s="15"/>
      <c r="DN100" s="3"/>
      <c r="DO100" s="3"/>
      <c r="DP100" s="3"/>
      <c r="DQ100" s="3"/>
      <c r="DR100" s="15"/>
      <c r="DS100" s="3"/>
      <c r="DT100" s="3"/>
      <c r="DV100" s="3"/>
      <c r="DW100" s="15"/>
    </row>
    <row r="101" spans="1:127">
      <c r="A101" s="2"/>
      <c r="B101" s="8" t="s">
        <v>38</v>
      </c>
      <c r="C101" s="21" t="s">
        <v>37</v>
      </c>
      <c r="D101" s="21"/>
      <c r="E101" s="21"/>
      <c r="AL101" s="3"/>
      <c r="AM101" s="3"/>
      <c r="AN101" s="3"/>
      <c r="AO101" s="3"/>
      <c r="AQ101" s="3"/>
      <c r="AR101" s="3"/>
      <c r="AS101" s="3"/>
      <c r="AT101" s="3"/>
      <c r="AU101" s="16"/>
      <c r="AV101" s="3"/>
      <c r="AW101" s="3"/>
      <c r="AX101" s="3"/>
      <c r="AY101" s="3"/>
      <c r="AZ101" s="16"/>
      <c r="BA101" s="3"/>
      <c r="BB101" s="3"/>
      <c r="BC101" s="3"/>
      <c r="BD101" s="3"/>
      <c r="BE101" s="16"/>
      <c r="BF101" s="3"/>
      <c r="BG101" s="3"/>
      <c r="BH101" s="3"/>
      <c r="BI101" s="3"/>
      <c r="BJ101" s="16"/>
      <c r="BK101" s="3"/>
      <c r="BL101" s="3"/>
      <c r="BM101" s="3"/>
      <c r="BN101" s="3"/>
      <c r="BO101" s="16"/>
      <c r="BP101" s="3"/>
      <c r="BT101" s="16"/>
      <c r="BY101" s="16"/>
      <c r="BZ101" s="3"/>
      <c r="CA101" s="3"/>
      <c r="CC101" s="3"/>
      <c r="CD101" s="16"/>
      <c r="CE101" s="3"/>
      <c r="CF101" s="3"/>
      <c r="CG101" s="3"/>
      <c r="CH101" s="3"/>
      <c r="CI101" s="3"/>
      <c r="CJ101" s="3"/>
      <c r="CK101" s="3"/>
      <c r="CL101" s="3"/>
      <c r="CM101" s="3"/>
      <c r="CN101" s="8">
        <f t="shared" ref="CN101:DV101" si="39">+CN84-CI84</f>
        <v>15400</v>
      </c>
      <c r="CO101" s="8">
        <f t="shared" si="39"/>
        <v>9100</v>
      </c>
      <c r="CP101" s="8">
        <f t="shared" si="39"/>
        <v>5800</v>
      </c>
      <c r="CQ101" s="8">
        <f t="shared" si="39"/>
        <v>6400</v>
      </c>
      <c r="CR101" s="8">
        <f t="shared" si="39"/>
        <v>-2800</v>
      </c>
      <c r="CS101" s="8">
        <f t="shared" si="39"/>
        <v>18500</v>
      </c>
      <c r="CT101" s="8">
        <f t="shared" ref="CT101:DA101" si="40">+CT84-CO84</f>
        <v>600</v>
      </c>
      <c r="CU101" s="8">
        <f t="shared" si="40"/>
        <v>-16300</v>
      </c>
      <c r="CV101" s="8">
        <f t="shared" si="40"/>
        <v>-19200</v>
      </c>
      <c r="CW101" s="8">
        <f t="shared" si="40"/>
        <v>-24000</v>
      </c>
      <c r="CX101" s="8">
        <f t="shared" si="40"/>
        <v>-58900</v>
      </c>
      <c r="CY101" s="8">
        <f t="shared" si="40"/>
        <v>-21600</v>
      </c>
      <c r="CZ101" s="8">
        <f t="shared" si="40"/>
        <v>-4700</v>
      </c>
      <c r="DA101" s="8">
        <f t="shared" si="40"/>
        <v>-3500</v>
      </c>
      <c r="DB101" s="8">
        <f t="shared" si="39"/>
        <v>-4100</v>
      </c>
      <c r="DC101" s="8">
        <f t="shared" si="39"/>
        <v>-33900</v>
      </c>
      <c r="DD101" s="8">
        <f t="shared" si="39"/>
        <v>-35900</v>
      </c>
      <c r="DE101" s="8">
        <f t="shared" si="39"/>
        <v>-40700</v>
      </c>
      <c r="DF101" s="8">
        <f t="shared" si="39"/>
        <v>-46100</v>
      </c>
      <c r="DG101" s="8">
        <f t="shared" si="39"/>
        <v>-50900</v>
      </c>
      <c r="DH101" s="8">
        <f t="shared" si="39"/>
        <v>-173600</v>
      </c>
      <c r="DI101" s="8">
        <f t="shared" si="39"/>
        <v>9300</v>
      </c>
      <c r="DJ101" s="8">
        <f t="shared" si="39"/>
        <v>10200</v>
      </c>
      <c r="DK101" s="8">
        <f t="shared" si="39"/>
        <v>10031.708333333328</v>
      </c>
      <c r="DL101" s="8">
        <f t="shared" si="39"/>
        <v>6659.553819444438</v>
      </c>
      <c r="DM101" s="8">
        <f t="shared" si="39"/>
        <v>36191.262152777752</v>
      </c>
      <c r="DN101" s="8">
        <f t="shared" si="39"/>
        <v>-4109.5942563657445</v>
      </c>
      <c r="DO101" s="8">
        <f t="shared" si="39"/>
        <v>-5730.0278290171846</v>
      </c>
      <c r="DP101" s="8">
        <f t="shared" si="39"/>
        <v>-8297.9850028081273</v>
      </c>
      <c r="DQ101" s="8">
        <f t="shared" si="39"/>
        <v>-8577.2356276911305</v>
      </c>
      <c r="DR101" s="8">
        <f t="shared" si="39"/>
        <v>-26714.842715882172</v>
      </c>
      <c r="DS101" s="8">
        <f t="shared" si="39"/>
        <v>1780.1491901293339</v>
      </c>
      <c r="DT101" s="8">
        <f t="shared" si="39"/>
        <v>1914.309640540625</v>
      </c>
      <c r="DU101" s="8">
        <f t="shared" si="39"/>
        <v>2042.8800721847801</v>
      </c>
      <c r="DV101" s="8">
        <f t="shared" si="39"/>
        <v>2166.0934025104216</v>
      </c>
      <c r="DW101" s="8">
        <f>+DW84-DR84</f>
        <v>7903.4323053651606</v>
      </c>
    </row>
    <row r="102" spans="1:127">
      <c r="A102" s="2"/>
      <c r="B102" s="8" t="s">
        <v>39</v>
      </c>
      <c r="C102" s="21" t="s">
        <v>37</v>
      </c>
      <c r="D102" s="21"/>
      <c r="E102" s="21"/>
      <c r="AL102" s="3"/>
      <c r="AM102" s="3"/>
      <c r="AN102" s="3"/>
      <c r="AO102" s="3"/>
      <c r="AQ102" s="3"/>
      <c r="AR102" s="3"/>
      <c r="AS102" s="3"/>
      <c r="AT102" s="3"/>
      <c r="AU102" s="16"/>
      <c r="AV102" s="3"/>
      <c r="AW102" s="3"/>
      <c r="AX102" s="3"/>
      <c r="AY102" s="3"/>
      <c r="AZ102" s="16"/>
      <c r="BA102" s="3"/>
      <c r="BB102" s="3"/>
      <c r="BC102" s="3"/>
      <c r="BD102" s="3"/>
      <c r="BE102" s="16"/>
      <c r="BF102" s="3"/>
      <c r="BG102" s="3"/>
      <c r="BH102" s="3"/>
      <c r="BI102" s="3"/>
      <c r="BJ102" s="16"/>
      <c r="BK102" s="3"/>
      <c r="BL102" s="3"/>
      <c r="BM102" s="3"/>
      <c r="BN102" s="3"/>
      <c r="BO102" s="16"/>
      <c r="BP102" s="3"/>
      <c r="BT102" s="16"/>
      <c r="BY102" s="16"/>
      <c r="BZ102" s="3"/>
      <c r="CA102" s="3"/>
      <c r="CC102" s="3"/>
      <c r="CD102" s="16"/>
      <c r="CE102" s="3"/>
      <c r="CF102" s="3"/>
      <c r="CG102" s="3"/>
      <c r="CH102" s="3"/>
      <c r="CI102" s="3"/>
      <c r="CJ102" s="3"/>
      <c r="CK102" s="3"/>
      <c r="CL102" s="3"/>
      <c r="CM102" s="3"/>
      <c r="CN102" s="16"/>
      <c r="CO102" s="3"/>
      <c r="CP102" s="3"/>
      <c r="CQ102" s="3"/>
      <c r="CR102" s="3"/>
      <c r="CS102" s="16"/>
      <c r="CT102" s="3"/>
      <c r="CU102" s="3"/>
      <c r="CV102" s="3"/>
      <c r="CW102" s="3"/>
      <c r="CX102" s="16"/>
      <c r="CY102" s="3"/>
      <c r="CZ102" s="3"/>
      <c r="DA102" s="3"/>
      <c r="DB102" s="3"/>
      <c r="DC102" s="16"/>
      <c r="DD102" s="3"/>
      <c r="DE102" s="3"/>
      <c r="DF102" s="3"/>
      <c r="DG102" s="3"/>
      <c r="DH102" s="16"/>
      <c r="DI102" s="3"/>
      <c r="DJ102" s="3"/>
      <c r="DK102" s="3"/>
      <c r="DL102" s="3"/>
      <c r="DM102" s="16"/>
      <c r="DN102" s="3"/>
      <c r="DO102" s="3"/>
      <c r="DP102" s="3"/>
      <c r="DQ102" s="3"/>
      <c r="DR102" s="16"/>
      <c r="DS102" s="3"/>
      <c r="DT102" s="3"/>
      <c r="DV102" s="3"/>
      <c r="DW102" s="16"/>
    </row>
    <row r="103" spans="1:127">
      <c r="A103" s="2"/>
      <c r="B103" s="8" t="s">
        <v>40</v>
      </c>
      <c r="C103" s="21" t="s">
        <v>1200</v>
      </c>
      <c r="D103" s="21"/>
      <c r="E103" s="21"/>
      <c r="J103" s="1"/>
      <c r="K103" s="1"/>
      <c r="L103" s="1"/>
      <c r="M103" s="1"/>
      <c r="N103" s="1"/>
      <c r="O103" s="1"/>
      <c r="P103" s="1"/>
      <c r="Q103" s="1"/>
      <c r="R103" s="16"/>
      <c r="S103" s="16"/>
      <c r="BI103" s="3"/>
      <c r="BK103" s="3"/>
      <c r="BL103" s="3"/>
      <c r="BM103" s="3"/>
      <c r="BN103" s="3"/>
      <c r="BP103" s="3"/>
      <c r="BT103" s="3"/>
      <c r="BY103" s="3"/>
      <c r="BZ103" s="3"/>
      <c r="CA103" s="3"/>
      <c r="CC103" s="3"/>
      <c r="CD103" s="3"/>
      <c r="CE103" s="3"/>
      <c r="CF103" s="3"/>
      <c r="CG103" s="3"/>
      <c r="CH103" s="3"/>
      <c r="CI103" s="3"/>
      <c r="CJ103" s="3"/>
      <c r="CK103" s="3"/>
    </row>
    <row r="104" spans="1:127">
      <c r="A104" s="2"/>
      <c r="B104" s="8" t="s">
        <v>41</v>
      </c>
      <c r="C104" s="21" t="s">
        <v>37</v>
      </c>
      <c r="D104" s="21"/>
      <c r="E104" s="21"/>
      <c r="AL104" s="3"/>
      <c r="AM104" s="3"/>
      <c r="AN104" s="3"/>
      <c r="AO104" s="3"/>
      <c r="AP104" s="16"/>
      <c r="AQ104" s="3"/>
      <c r="AR104" s="3"/>
      <c r="AS104" s="3"/>
      <c r="AT104" s="3"/>
      <c r="AU104" s="16"/>
      <c r="AV104" s="3"/>
      <c r="AW104" s="3"/>
      <c r="AX104" s="3"/>
      <c r="AY104" s="3"/>
      <c r="AZ104" s="16"/>
      <c r="BA104" s="3"/>
      <c r="BB104" s="3"/>
      <c r="BC104" s="3"/>
      <c r="BD104" s="3"/>
      <c r="BE104" s="16"/>
      <c r="BF104" s="3"/>
      <c r="BG104" s="3"/>
      <c r="BH104" s="3"/>
      <c r="BI104" s="3"/>
      <c r="BJ104" s="16"/>
      <c r="BK104" s="3"/>
      <c r="BL104" s="3"/>
      <c r="BM104" s="3"/>
      <c r="BN104" s="3"/>
      <c r="BO104" s="16"/>
      <c r="BP104" s="3"/>
      <c r="BT104" s="16"/>
      <c r="BY104" s="15"/>
      <c r="BZ104" s="3"/>
      <c r="CA104" s="3"/>
      <c r="CC104" s="3"/>
      <c r="CD104" s="15"/>
      <c r="CE104" s="3"/>
      <c r="CF104" s="3"/>
      <c r="CG104" s="3"/>
      <c r="CH104" s="3"/>
      <c r="CI104" s="3"/>
      <c r="CJ104" s="3"/>
      <c r="CK104" s="3"/>
      <c r="CL104" s="3"/>
      <c r="CM104" s="3"/>
      <c r="CN104" s="15"/>
      <c r="CO104" s="3"/>
      <c r="CP104" s="3"/>
      <c r="CQ104" s="3"/>
      <c r="CR104" s="3"/>
      <c r="CS104" s="15"/>
      <c r="CT104" s="3"/>
      <c r="CU104" s="3"/>
      <c r="CV104" s="3"/>
      <c r="CW104" s="3"/>
      <c r="CX104" s="15"/>
      <c r="CY104" s="3"/>
      <c r="CZ104" s="3"/>
      <c r="DA104" s="3"/>
      <c r="DB104" s="3"/>
      <c r="DC104" s="15"/>
      <c r="DD104" s="3"/>
      <c r="DE104" s="3"/>
      <c r="DF104" s="3"/>
      <c r="DG104" s="3"/>
      <c r="DH104" s="15"/>
      <c r="DI104" s="3"/>
      <c r="DJ104" s="3"/>
      <c r="DK104" s="3"/>
      <c r="DL104" s="3"/>
      <c r="DM104" s="15"/>
      <c r="DN104" s="3"/>
      <c r="DO104" s="3"/>
      <c r="DP104" s="3"/>
      <c r="DQ104" s="3"/>
      <c r="DR104" s="15"/>
      <c r="DS104" s="3"/>
      <c r="DT104" s="3"/>
      <c r="DV104" s="3"/>
      <c r="DW104" s="15"/>
    </row>
    <row r="105" spans="1:127">
      <c r="A105" s="2"/>
      <c r="B105" s="8" t="s">
        <v>42</v>
      </c>
      <c r="C105" s="21" t="s">
        <v>37</v>
      </c>
      <c r="D105" s="21"/>
      <c r="E105" s="21"/>
      <c r="AL105" s="3"/>
      <c r="AM105" s="3"/>
      <c r="AN105" s="3"/>
      <c r="AO105" s="3"/>
      <c r="AP105" s="16"/>
      <c r="AQ105" s="3"/>
      <c r="AR105" s="3"/>
      <c r="AS105" s="3"/>
      <c r="AT105" s="3"/>
      <c r="AU105" s="16"/>
      <c r="AV105" s="3"/>
      <c r="AW105" s="3"/>
      <c r="AX105" s="3"/>
      <c r="AY105" s="3"/>
      <c r="AZ105" s="16"/>
      <c r="BA105" s="3"/>
      <c r="BB105" s="3"/>
      <c r="BC105" s="3"/>
      <c r="BD105" s="3"/>
      <c r="BE105" s="16"/>
      <c r="BF105" s="3"/>
      <c r="BG105" s="3"/>
      <c r="BH105" s="3"/>
      <c r="BI105" s="3"/>
      <c r="BJ105" s="16"/>
      <c r="BK105" s="3"/>
      <c r="BL105" s="3"/>
      <c r="BM105" s="3"/>
      <c r="BN105" s="3"/>
      <c r="BO105" s="16"/>
      <c r="BP105" s="3"/>
      <c r="BT105" s="16"/>
      <c r="BY105" s="15"/>
      <c r="BZ105" s="3"/>
      <c r="CA105" s="3"/>
      <c r="CC105" s="3"/>
      <c r="CD105" s="15"/>
      <c r="CE105" s="3"/>
      <c r="CF105" s="3"/>
      <c r="CG105" s="3"/>
      <c r="CH105" s="3"/>
      <c r="CI105" s="3"/>
      <c r="CJ105" s="3"/>
      <c r="CK105" s="3"/>
      <c r="CL105" s="3"/>
      <c r="CM105" s="3"/>
      <c r="CN105" s="15"/>
      <c r="CO105" s="3"/>
      <c r="CP105" s="3"/>
      <c r="CQ105" s="3"/>
      <c r="CR105" s="3"/>
      <c r="CS105" s="15"/>
      <c r="CT105" s="3"/>
      <c r="CU105" s="3"/>
      <c r="CV105" s="3"/>
      <c r="CW105" s="3"/>
      <c r="CX105" s="15"/>
      <c r="CY105" s="3"/>
      <c r="CZ105" s="3"/>
      <c r="DA105" s="3"/>
      <c r="DB105" s="3"/>
      <c r="DC105" s="15"/>
      <c r="DD105" s="3"/>
      <c r="DE105" s="3"/>
      <c r="DF105" s="3"/>
      <c r="DG105" s="3"/>
      <c r="DH105" s="15"/>
      <c r="DI105" s="3"/>
      <c r="DJ105" s="3"/>
      <c r="DK105" s="3"/>
      <c r="DL105" s="3"/>
      <c r="DM105" s="15"/>
      <c r="DN105" s="3"/>
      <c r="DO105" s="3"/>
      <c r="DP105" s="3"/>
      <c r="DQ105" s="3"/>
      <c r="DR105" s="15"/>
      <c r="DS105" s="3"/>
      <c r="DT105" s="3"/>
      <c r="DV105" s="3"/>
      <c r="DW105" s="15"/>
    </row>
    <row r="106" spans="1:127">
      <c r="A106" s="2"/>
      <c r="B106" s="8" t="s">
        <v>43</v>
      </c>
      <c r="C106" s="21" t="s">
        <v>37</v>
      </c>
      <c r="D106" s="21"/>
      <c r="E106" s="21"/>
      <c r="AL106" s="3"/>
      <c r="AM106" s="3"/>
      <c r="AN106" s="3"/>
      <c r="AO106" s="3"/>
      <c r="AP106" s="16"/>
      <c r="AQ106" s="3"/>
      <c r="AR106" s="3"/>
      <c r="AS106" s="3"/>
      <c r="AT106" s="3"/>
      <c r="AU106" s="16"/>
      <c r="AV106" s="3"/>
      <c r="AW106" s="3"/>
      <c r="AX106" s="3"/>
      <c r="AY106" s="3"/>
      <c r="AZ106" s="16"/>
      <c r="BA106" s="3"/>
      <c r="BB106" s="3"/>
      <c r="BC106" s="3"/>
      <c r="BD106" s="3"/>
      <c r="BE106" s="16"/>
      <c r="BF106" s="3"/>
      <c r="BG106" s="3"/>
      <c r="BH106" s="3"/>
      <c r="BI106" s="3"/>
      <c r="BJ106" s="16"/>
      <c r="BK106" s="3"/>
      <c r="BL106" s="3"/>
      <c r="BM106" s="3"/>
      <c r="BN106" s="3"/>
      <c r="BO106" s="16"/>
      <c r="BP106" s="3"/>
      <c r="BT106" s="16"/>
      <c r="BY106" s="15"/>
      <c r="BZ106" s="3"/>
      <c r="CA106" s="3"/>
      <c r="CC106" s="3"/>
      <c r="CD106" s="15"/>
      <c r="CE106" s="3"/>
      <c r="CF106" s="3"/>
      <c r="CG106" s="3"/>
      <c r="CH106" s="3"/>
      <c r="CI106" s="3"/>
      <c r="CJ106" s="3"/>
      <c r="CK106" s="3"/>
      <c r="CL106" s="3"/>
      <c r="CM106" s="3"/>
      <c r="CN106" s="15"/>
      <c r="CO106" s="3"/>
      <c r="CP106" s="3"/>
      <c r="CQ106" s="3"/>
      <c r="CR106" s="3"/>
      <c r="CS106" s="15"/>
      <c r="CT106" s="3"/>
      <c r="CU106" s="3"/>
      <c r="CV106" s="3"/>
      <c r="CW106" s="3"/>
      <c r="CX106" s="15"/>
      <c r="CY106" s="3"/>
      <c r="CZ106" s="3"/>
      <c r="DA106" s="3"/>
      <c r="DB106" s="3"/>
      <c r="DC106" s="15"/>
      <c r="DD106" s="3"/>
      <c r="DE106" s="3"/>
      <c r="DF106" s="3"/>
      <c r="DG106" s="3"/>
      <c r="DH106" s="15"/>
      <c r="DI106" s="3"/>
      <c r="DJ106" s="3"/>
      <c r="DK106" s="3"/>
      <c r="DL106" s="3"/>
      <c r="DM106" s="15"/>
      <c r="DN106" s="3"/>
      <c r="DO106" s="3"/>
      <c r="DP106" s="3"/>
      <c r="DQ106" s="3"/>
      <c r="DR106" s="15"/>
      <c r="DS106" s="3"/>
      <c r="DT106" s="3"/>
      <c r="DV106" s="3"/>
      <c r="DW106" s="15"/>
    </row>
    <row r="107" spans="1:127">
      <c r="A107" s="2"/>
      <c r="B107" s="8" t="s">
        <v>44</v>
      </c>
      <c r="C107" s="21" t="s">
        <v>37</v>
      </c>
      <c r="D107" s="21"/>
      <c r="E107" s="21"/>
      <c r="AL107" s="3"/>
      <c r="AM107" s="3"/>
      <c r="AN107" s="3"/>
      <c r="AO107" s="3"/>
      <c r="AP107" s="16"/>
      <c r="AQ107" s="3"/>
      <c r="AR107" s="3"/>
      <c r="AS107" s="3"/>
      <c r="AT107" s="3"/>
      <c r="AU107" s="16"/>
      <c r="AV107" s="3"/>
      <c r="AW107" s="3"/>
      <c r="AX107" s="3"/>
      <c r="AY107" s="3"/>
      <c r="AZ107" s="16"/>
      <c r="BA107" s="3"/>
      <c r="BB107" s="3"/>
      <c r="BC107" s="3"/>
      <c r="BD107" s="3"/>
      <c r="BE107" s="16"/>
      <c r="BF107" s="3"/>
      <c r="BG107" s="3"/>
      <c r="BH107" s="3"/>
      <c r="BI107" s="3"/>
      <c r="BJ107" s="16"/>
      <c r="BK107" s="3"/>
      <c r="BL107" s="3"/>
      <c r="BM107" s="3"/>
      <c r="BN107" s="3"/>
      <c r="BO107" s="16"/>
      <c r="BP107" s="3"/>
      <c r="BT107" s="16"/>
      <c r="BY107" s="15"/>
      <c r="BZ107" s="3"/>
      <c r="CA107" s="3"/>
      <c r="CC107" s="3"/>
      <c r="CD107" s="15"/>
      <c r="CE107" s="3"/>
      <c r="CF107" s="3"/>
      <c r="CG107" s="3"/>
      <c r="CH107" s="3"/>
      <c r="CI107" s="3"/>
      <c r="CJ107" s="3"/>
      <c r="CK107" s="3"/>
      <c r="CL107" s="3"/>
      <c r="CM107" s="3"/>
      <c r="CN107" s="15"/>
      <c r="CO107" s="3"/>
      <c r="CP107" s="3"/>
      <c r="CQ107" s="3"/>
      <c r="CR107" s="3"/>
      <c r="CS107" s="15"/>
      <c r="CT107" s="3"/>
      <c r="CU107" s="3"/>
      <c r="CV107" s="3"/>
      <c r="CW107" s="3"/>
      <c r="CX107" s="15"/>
      <c r="CY107" s="3"/>
      <c r="CZ107" s="3"/>
      <c r="DA107" s="3"/>
      <c r="DB107" s="3"/>
      <c r="DC107" s="15"/>
      <c r="DD107" s="3"/>
      <c r="DE107" s="3"/>
      <c r="DF107" s="3"/>
      <c r="DG107" s="3"/>
      <c r="DH107" s="15"/>
      <c r="DI107" s="3"/>
      <c r="DJ107" s="3"/>
      <c r="DK107" s="3"/>
      <c r="DL107" s="3"/>
      <c r="DM107" s="15"/>
      <c r="DN107" s="3"/>
      <c r="DO107" s="3"/>
      <c r="DP107" s="3"/>
      <c r="DQ107" s="3"/>
      <c r="DR107" s="15"/>
      <c r="DS107" s="3"/>
      <c r="DT107" s="3"/>
      <c r="DV107" s="3"/>
      <c r="DW107" s="15"/>
    </row>
    <row r="108" spans="1:127">
      <c r="A108" s="2"/>
      <c r="B108" s="8" t="s">
        <v>45</v>
      </c>
      <c r="C108" s="21" t="s">
        <v>37</v>
      </c>
      <c r="D108" s="21"/>
      <c r="E108" s="21"/>
      <c r="AL108" s="3"/>
      <c r="AM108" s="3"/>
      <c r="AN108" s="3"/>
      <c r="AO108" s="3"/>
      <c r="AP108" s="16"/>
      <c r="AQ108" s="3"/>
      <c r="AR108" s="3"/>
      <c r="AS108" s="3"/>
      <c r="AT108" s="3"/>
      <c r="AU108" s="16"/>
      <c r="AV108" s="3"/>
      <c r="AW108" s="3"/>
      <c r="AX108" s="3"/>
      <c r="AY108" s="3"/>
      <c r="AZ108" s="16"/>
      <c r="BA108" s="3"/>
      <c r="BB108" s="3"/>
      <c r="BC108" s="3"/>
      <c r="BD108" s="3"/>
      <c r="BE108" s="16"/>
      <c r="BF108" s="3"/>
      <c r="BG108" s="3"/>
      <c r="BH108" s="3"/>
      <c r="BI108" s="3"/>
      <c r="BJ108" s="16"/>
      <c r="BK108" s="3"/>
      <c r="BL108" s="3"/>
      <c r="BM108" s="3"/>
      <c r="BN108" s="3"/>
      <c r="BO108" s="16"/>
      <c r="BP108" s="3"/>
      <c r="BT108" s="16"/>
      <c r="BY108" s="15"/>
      <c r="BZ108" s="3"/>
      <c r="CA108" s="3"/>
      <c r="CC108" s="3"/>
      <c r="CD108" s="15"/>
      <c r="CE108" s="3"/>
      <c r="CF108" s="3"/>
      <c r="CG108" s="3"/>
      <c r="CH108" s="3"/>
      <c r="CI108" s="3"/>
      <c r="CJ108" s="3"/>
      <c r="CK108" s="3"/>
      <c r="CL108" s="3"/>
      <c r="CM108" s="3"/>
      <c r="CN108" s="15"/>
      <c r="CO108" s="3"/>
      <c r="CP108" s="3"/>
      <c r="CQ108" s="3"/>
      <c r="CR108" s="3"/>
      <c r="CS108" s="15"/>
      <c r="CT108" s="3"/>
      <c r="CU108" s="3"/>
      <c r="CV108" s="3"/>
      <c r="CW108" s="3"/>
      <c r="CX108" s="15"/>
      <c r="CY108" s="3"/>
      <c r="CZ108" s="3"/>
      <c r="DA108" s="3"/>
      <c r="DB108" s="3"/>
      <c r="DC108" s="15"/>
      <c r="DD108" s="3"/>
      <c r="DE108" s="3"/>
      <c r="DF108" s="3"/>
      <c r="DG108" s="3"/>
      <c r="DH108" s="15"/>
      <c r="DI108" s="3"/>
      <c r="DJ108" s="3"/>
      <c r="DK108" s="3"/>
      <c r="DL108" s="3"/>
      <c r="DM108" s="15"/>
      <c r="DN108" s="3"/>
      <c r="DO108" s="3"/>
      <c r="DP108" s="3"/>
      <c r="DQ108" s="3"/>
      <c r="DR108" s="15"/>
      <c r="DS108" s="3"/>
      <c r="DT108" s="3"/>
      <c r="DV108" s="3"/>
      <c r="DW108" s="15"/>
    </row>
    <row r="109" spans="1:127" s="16" customFormat="1">
      <c r="B109" s="8" t="s">
        <v>46</v>
      </c>
      <c r="C109" s="21" t="s">
        <v>37</v>
      </c>
      <c r="D109" s="21"/>
      <c r="E109" s="21"/>
      <c r="F109" s="19"/>
    </row>
    <row r="110" spans="1:127">
      <c r="A110" s="2"/>
      <c r="B110" s="8" t="s">
        <v>47</v>
      </c>
      <c r="C110" s="21" t="s">
        <v>37</v>
      </c>
      <c r="D110" s="21"/>
      <c r="E110" s="21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15"/>
      <c r="BK110" s="3"/>
      <c r="BL110" s="3"/>
      <c r="BM110" s="3"/>
      <c r="BN110" s="3"/>
      <c r="BO110" s="15"/>
      <c r="BP110" s="3"/>
      <c r="BT110" s="15"/>
      <c r="BY110" s="15"/>
      <c r="BZ110" s="3"/>
      <c r="CA110" s="3"/>
      <c r="CC110" s="3"/>
      <c r="CD110" s="15"/>
      <c r="CE110" s="3"/>
      <c r="CF110" s="3"/>
      <c r="CG110" s="3"/>
      <c r="CH110" s="3"/>
      <c r="CI110" s="3"/>
      <c r="CJ110" s="3"/>
      <c r="CK110" s="3"/>
      <c r="CL110" s="3"/>
      <c r="CM110" s="3"/>
      <c r="CN110" s="15"/>
      <c r="CO110" s="3"/>
      <c r="CP110" s="3"/>
      <c r="CQ110" s="3"/>
      <c r="CR110" s="3"/>
      <c r="CS110" s="15"/>
      <c r="CT110" s="3"/>
      <c r="CU110" s="3"/>
      <c r="CV110" s="3"/>
      <c r="CW110" s="3"/>
      <c r="CX110" s="15"/>
      <c r="CY110" s="3"/>
      <c r="CZ110" s="3"/>
      <c r="DA110" s="3"/>
      <c r="DB110" s="3"/>
      <c r="DC110" s="15"/>
      <c r="DD110" s="3"/>
      <c r="DE110" s="3"/>
      <c r="DF110" s="3"/>
      <c r="DG110" s="3"/>
      <c r="DH110" s="15"/>
      <c r="DI110" s="3"/>
      <c r="DJ110" s="3"/>
      <c r="DK110" s="3"/>
      <c r="DL110" s="3"/>
      <c r="DM110" s="15"/>
      <c r="DN110" s="3"/>
      <c r="DO110" s="3"/>
      <c r="DP110" s="3"/>
      <c r="DQ110" s="3"/>
      <c r="DR110" s="15"/>
      <c r="DS110" s="3"/>
      <c r="DT110" s="3"/>
      <c r="DV110" s="3"/>
      <c r="DW110" s="15"/>
    </row>
    <row r="111" spans="1:127">
      <c r="A111" s="2"/>
      <c r="B111" s="8" t="s">
        <v>48</v>
      </c>
      <c r="C111" s="21" t="s">
        <v>37</v>
      </c>
      <c r="D111" s="21"/>
      <c r="E111" s="21"/>
      <c r="AL111" s="3"/>
      <c r="AM111" s="3"/>
      <c r="AN111" s="3"/>
      <c r="AO111" s="3"/>
      <c r="AQ111" s="3"/>
      <c r="AR111" s="3"/>
      <c r="AS111" s="3"/>
      <c r="AT111" s="3"/>
      <c r="AV111" s="3"/>
      <c r="AW111" s="3"/>
      <c r="AX111" s="3"/>
      <c r="AY111" s="3"/>
      <c r="BA111" s="3"/>
      <c r="BB111" s="3"/>
      <c r="BC111" s="3"/>
      <c r="BD111" s="3"/>
      <c r="BF111" s="3"/>
      <c r="BG111" s="3"/>
      <c r="BH111" s="3"/>
      <c r="BI111" s="3"/>
      <c r="BK111" s="3"/>
      <c r="BL111" s="3"/>
      <c r="BM111" s="3"/>
      <c r="BN111" s="3"/>
      <c r="BP111" s="3"/>
      <c r="CA111" s="6"/>
      <c r="CB111" s="6"/>
      <c r="DU111" s="2"/>
    </row>
    <row r="112" spans="1:127">
      <c r="A112" s="2"/>
      <c r="B112" s="8" t="s">
        <v>49</v>
      </c>
      <c r="C112" s="21" t="s">
        <v>37</v>
      </c>
      <c r="D112" s="21"/>
      <c r="E112" s="21"/>
      <c r="AL112" s="3"/>
      <c r="AM112" s="3"/>
      <c r="AN112" s="3"/>
      <c r="AO112" s="3"/>
      <c r="AQ112" s="3"/>
      <c r="AR112" s="3"/>
      <c r="AS112" s="3"/>
      <c r="AT112" s="3"/>
      <c r="AV112" s="3"/>
      <c r="AW112" s="3"/>
      <c r="AX112" s="3"/>
      <c r="AY112" s="3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3"/>
      <c r="CD112" s="15"/>
      <c r="CE112" s="3"/>
      <c r="CF112" s="3"/>
      <c r="CG112" s="3"/>
      <c r="CH112" s="3"/>
      <c r="CI112" s="3"/>
      <c r="CJ112" s="3"/>
      <c r="CK112" s="3"/>
      <c r="CL112" s="3"/>
      <c r="CM112" s="3"/>
      <c r="CN112" s="15"/>
      <c r="CO112" s="3"/>
      <c r="CP112" s="3"/>
      <c r="CQ112" s="3"/>
      <c r="CR112" s="3"/>
      <c r="CS112" s="15"/>
      <c r="CT112" s="3"/>
      <c r="CU112" s="3"/>
      <c r="CV112" s="3"/>
      <c r="CW112" s="3"/>
      <c r="CX112" s="15"/>
      <c r="CY112" s="3"/>
      <c r="CZ112" s="3"/>
      <c r="DA112" s="3"/>
      <c r="DB112" s="3"/>
      <c r="DC112" s="15"/>
      <c r="DD112" s="3"/>
      <c r="DE112" s="3"/>
      <c r="DF112" s="3"/>
      <c r="DG112" s="3"/>
      <c r="DH112" s="15"/>
      <c r="DI112" s="3"/>
      <c r="DJ112" s="3"/>
      <c r="DK112" s="3"/>
      <c r="DL112" s="3"/>
      <c r="DM112" s="15"/>
      <c r="DN112" s="3"/>
      <c r="DO112" s="3"/>
      <c r="DP112" s="3"/>
      <c r="DQ112" s="3"/>
      <c r="DR112" s="15"/>
      <c r="DS112" s="3"/>
      <c r="DT112" s="3"/>
      <c r="DV112" s="3"/>
      <c r="DW112" s="15"/>
    </row>
    <row r="113" spans="1:127">
      <c r="A113" s="2"/>
      <c r="B113" s="8" t="s">
        <v>50</v>
      </c>
      <c r="C113" s="21" t="s">
        <v>37</v>
      </c>
      <c r="D113" s="21"/>
      <c r="E113" s="21"/>
      <c r="AL113" s="3"/>
      <c r="AM113" s="3"/>
      <c r="AN113" s="3"/>
      <c r="AO113" s="3"/>
      <c r="AQ113" s="3"/>
      <c r="AR113" s="3"/>
      <c r="AS113" s="3"/>
      <c r="AT113" s="3"/>
      <c r="AV113" s="3"/>
      <c r="AW113" s="3"/>
      <c r="AX113" s="3"/>
      <c r="AY113" s="3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3"/>
      <c r="CD113" s="15"/>
      <c r="CE113" s="3"/>
      <c r="CF113" s="3"/>
      <c r="CG113" s="3"/>
      <c r="CH113" s="3"/>
      <c r="CI113" s="3"/>
      <c r="CJ113" s="3"/>
      <c r="CK113" s="3"/>
      <c r="CL113" s="3"/>
      <c r="CM113" s="3"/>
      <c r="CN113" s="15"/>
      <c r="CO113" s="3"/>
      <c r="CP113" s="3"/>
      <c r="CQ113" s="3"/>
      <c r="CR113" s="3"/>
      <c r="CS113" s="15"/>
      <c r="CT113" s="3"/>
      <c r="CU113" s="3"/>
      <c r="CV113" s="3"/>
      <c r="CW113" s="3"/>
      <c r="CX113" s="15"/>
      <c r="CY113" s="3"/>
      <c r="CZ113" s="3"/>
      <c r="DA113" s="3"/>
      <c r="DB113" s="3"/>
      <c r="DC113" s="15"/>
      <c r="DD113" s="3"/>
      <c r="DE113" s="3"/>
      <c r="DF113" s="3"/>
      <c r="DG113" s="3"/>
      <c r="DH113" s="15"/>
      <c r="DI113" s="3"/>
      <c r="DJ113" s="3"/>
      <c r="DK113" s="3"/>
      <c r="DL113" s="3"/>
      <c r="DM113" s="15"/>
      <c r="DN113" s="3"/>
      <c r="DO113" s="3"/>
      <c r="DP113" s="3"/>
      <c r="DQ113" s="3"/>
      <c r="DR113" s="15"/>
      <c r="DS113" s="3"/>
      <c r="DT113" s="3"/>
      <c r="DV113" s="3"/>
      <c r="DW113" s="15"/>
    </row>
    <row r="114" spans="1:127">
      <c r="A114" s="2"/>
      <c r="B114" s="8" t="s">
        <v>51</v>
      </c>
      <c r="C114" s="21" t="s">
        <v>37</v>
      </c>
      <c r="D114" s="21"/>
      <c r="E114" s="21"/>
      <c r="AL114" s="3"/>
      <c r="AM114" s="3"/>
      <c r="AN114" s="3"/>
      <c r="AO114" s="3"/>
      <c r="AQ114" s="3"/>
      <c r="AR114" s="3"/>
      <c r="AS114" s="3"/>
      <c r="AT114" s="3"/>
      <c r="AV114" s="3"/>
      <c r="AW114" s="3"/>
      <c r="AX114" s="3"/>
      <c r="AY114" s="3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E114" s="3"/>
      <c r="CF114" s="3"/>
      <c r="CG114" s="3"/>
      <c r="CH114" s="3"/>
      <c r="CI114" s="3"/>
      <c r="CJ114" s="3"/>
      <c r="CK114" s="3"/>
      <c r="CL114" s="3"/>
      <c r="CO114" s="3"/>
      <c r="CP114" s="3"/>
      <c r="CQ114" s="3"/>
      <c r="CT114" s="3"/>
      <c r="CU114" s="3"/>
      <c r="CV114" s="3"/>
      <c r="CY114" s="3"/>
      <c r="CZ114" s="3"/>
      <c r="DA114" s="3"/>
      <c r="DD114" s="3"/>
      <c r="DE114" s="3"/>
      <c r="DF114" s="3"/>
      <c r="DG114" s="3"/>
      <c r="DI114" s="3"/>
      <c r="DJ114" s="3"/>
      <c r="DK114" s="3"/>
      <c r="DN114" s="3"/>
      <c r="DO114" s="3"/>
      <c r="DP114" s="3"/>
      <c r="DS114" s="3"/>
      <c r="DT114" s="3"/>
    </row>
    <row r="115" spans="1:127">
      <c r="A115" s="2"/>
      <c r="B115" s="8" t="s">
        <v>52</v>
      </c>
      <c r="C115" s="21" t="s">
        <v>37</v>
      </c>
      <c r="D115" s="21"/>
      <c r="E115" s="21"/>
      <c r="AL115" s="3"/>
      <c r="AM115" s="3"/>
      <c r="AN115" s="3"/>
      <c r="AO115" s="3"/>
      <c r="AQ115" s="3"/>
      <c r="AR115" s="3"/>
      <c r="AS115" s="3"/>
      <c r="AT115" s="3"/>
      <c r="AV115" s="3"/>
      <c r="AW115" s="3"/>
      <c r="AX115" s="3"/>
      <c r="AY115" s="3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3"/>
      <c r="CD115" s="15"/>
      <c r="CE115" s="3"/>
      <c r="CF115" s="3"/>
      <c r="CG115" s="3"/>
      <c r="CH115" s="3"/>
      <c r="CI115" s="3"/>
      <c r="CJ115" s="3"/>
      <c r="CK115" s="3"/>
      <c r="CL115" s="3"/>
      <c r="CM115" s="3"/>
      <c r="CN115" s="15"/>
      <c r="CO115" s="3"/>
      <c r="CP115" s="3"/>
      <c r="CQ115" s="3"/>
      <c r="CR115" s="3"/>
      <c r="CS115" s="15"/>
      <c r="CT115" s="3"/>
      <c r="CU115" s="3"/>
      <c r="CV115" s="3"/>
      <c r="CW115" s="3"/>
      <c r="CX115" s="15"/>
      <c r="CY115" s="3"/>
      <c r="CZ115" s="3"/>
      <c r="DA115" s="3"/>
      <c r="DB115" s="3"/>
      <c r="DC115" s="15"/>
      <c r="DD115" s="3"/>
      <c r="DE115" s="3"/>
      <c r="DF115" s="3"/>
      <c r="DG115" s="3"/>
      <c r="DH115" s="15"/>
      <c r="DI115" s="3"/>
      <c r="DJ115" s="3"/>
      <c r="DK115" s="3"/>
      <c r="DL115" s="3"/>
      <c r="DM115" s="15"/>
      <c r="DN115" s="3"/>
      <c r="DO115" s="3"/>
      <c r="DP115" s="3"/>
      <c r="DQ115" s="3"/>
      <c r="DR115" s="15"/>
      <c r="DS115" s="3"/>
      <c r="DT115" s="3"/>
      <c r="DV115" s="3"/>
      <c r="DW115" s="15"/>
    </row>
    <row r="116" spans="1:127">
      <c r="A116" s="2"/>
      <c r="B116" s="8" t="s">
        <v>53</v>
      </c>
      <c r="C116" s="21" t="s">
        <v>37</v>
      </c>
      <c r="D116" s="21"/>
      <c r="E116" s="21"/>
      <c r="AL116" s="3"/>
      <c r="AM116" s="3"/>
      <c r="AN116" s="3"/>
      <c r="AO116" s="3"/>
      <c r="AQ116" s="3"/>
      <c r="AR116" s="3"/>
      <c r="AS116" s="3"/>
      <c r="AT116" s="3"/>
      <c r="AV116" s="3"/>
      <c r="AW116" s="3"/>
      <c r="AX116" s="3"/>
      <c r="AY116" s="3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DU116" s="2"/>
    </row>
    <row r="117" spans="1:127">
      <c r="A117" s="2"/>
      <c r="B117" s="21"/>
      <c r="C117" s="21"/>
      <c r="D117" s="21"/>
      <c r="E117" s="21"/>
      <c r="AL117" s="3"/>
      <c r="AM117" s="3"/>
      <c r="AN117" s="3"/>
      <c r="AO117" s="3"/>
      <c r="AQ117" s="3"/>
      <c r="AR117" s="3"/>
      <c r="AS117" s="3"/>
      <c r="AT117" s="3"/>
      <c r="AV117" s="3"/>
      <c r="AW117" s="3"/>
      <c r="AX117" s="3"/>
      <c r="AY117" s="3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5"/>
      <c r="BZ117" s="16"/>
      <c r="CA117" s="16"/>
      <c r="CB117" s="16"/>
      <c r="DU117" s="2"/>
    </row>
    <row r="118" spans="1:127" s="1" customFormat="1">
      <c r="A118" s="45"/>
      <c r="B118" s="21" t="s">
        <v>802</v>
      </c>
      <c r="C118" s="7" t="s">
        <v>803</v>
      </c>
      <c r="D118" s="7"/>
      <c r="E118" s="7"/>
      <c r="F118" s="7"/>
      <c r="W118" s="7"/>
      <c r="AZ118" s="35">
        <v>2918514</v>
      </c>
      <c r="BA118" s="35">
        <v>2896795</v>
      </c>
      <c r="BB118" s="35">
        <v>2899588</v>
      </c>
      <c r="BC118" s="35">
        <v>2922954</v>
      </c>
      <c r="BD118" s="35">
        <v>2991622</v>
      </c>
      <c r="BE118" s="35">
        <v>2991622</v>
      </c>
      <c r="BF118" s="35">
        <v>2991810</v>
      </c>
      <c r="BG118" s="35">
        <v>3081949</v>
      </c>
      <c r="BH118" s="35">
        <v>3101220</v>
      </c>
      <c r="BI118" s="35">
        <v>3138383</v>
      </c>
      <c r="BJ118" s="35">
        <v>3138383</v>
      </c>
      <c r="BK118" s="35">
        <v>3111894</v>
      </c>
      <c r="BL118" s="35">
        <v>3079692</v>
      </c>
      <c r="BM118" s="35">
        <v>3047852</v>
      </c>
      <c r="BN118" s="35">
        <v>3062866</v>
      </c>
      <c r="BO118" s="35">
        <v>3062866</v>
      </c>
      <c r="BP118" s="35">
        <v>3036770</v>
      </c>
      <c r="BQ118" s="35">
        <v>3039264</v>
      </c>
      <c r="BR118" s="35">
        <v>2969633</v>
      </c>
      <c r="BS118" s="35">
        <v>2971996</v>
      </c>
      <c r="BT118" s="35">
        <v>2971996</v>
      </c>
      <c r="BU118" s="35">
        <v>2945905</v>
      </c>
      <c r="BV118" s="35">
        <v>2925058</v>
      </c>
      <c r="BW118" s="35">
        <v>2924920</v>
      </c>
      <c r="BX118" s="35">
        <v>2953655</v>
      </c>
      <c r="BY118" s="35">
        <v>2953655</v>
      </c>
      <c r="BZ118" s="35">
        <v>2922722</v>
      </c>
      <c r="CA118" s="35">
        <v>2914109</v>
      </c>
      <c r="CB118" s="35">
        <v>2904704</v>
      </c>
      <c r="CC118" s="35">
        <v>2901482</v>
      </c>
      <c r="CD118" s="35">
        <v>2901482</v>
      </c>
      <c r="CE118" s="35">
        <v>2865447</v>
      </c>
      <c r="CF118" s="35">
        <v>2858936</v>
      </c>
      <c r="CG118" s="35">
        <v>2855858</v>
      </c>
      <c r="CH118" s="35">
        <v>2884258</v>
      </c>
      <c r="CI118" s="35">
        <v>2884258</v>
      </c>
      <c r="CJ118" s="35">
        <v>2875975</v>
      </c>
      <c r="CK118" s="35">
        <v>2892080</v>
      </c>
      <c r="CL118" s="35">
        <v>2886931</v>
      </c>
      <c r="CM118" s="35">
        <v>2923961</v>
      </c>
      <c r="CN118" s="35">
        <v>2923961</v>
      </c>
      <c r="CO118" s="35">
        <v>2882327</v>
      </c>
      <c r="CP118" s="35">
        <v>2857107</v>
      </c>
      <c r="CQ118" s="35">
        <v>2853551</v>
      </c>
      <c r="CR118" s="35">
        <v>2864432</v>
      </c>
      <c r="CS118" s="35">
        <v>2864432</v>
      </c>
      <c r="CT118" s="35">
        <v>2827717</v>
      </c>
      <c r="CU118" s="35">
        <v>2807259</v>
      </c>
      <c r="CV118" s="35">
        <v>2793369</v>
      </c>
      <c r="CW118" s="35">
        <v>2753153</v>
      </c>
      <c r="CX118" s="35">
        <v>2753153</v>
      </c>
      <c r="CY118" s="35">
        <v>2705212</v>
      </c>
      <c r="CZ118" s="35">
        <v>2657122</v>
      </c>
      <c r="DA118" s="35">
        <v>2630779</v>
      </c>
      <c r="DB118" s="35">
        <v>2666074</v>
      </c>
      <c r="DC118" s="35">
        <v>2666074</v>
      </c>
      <c r="DD118" s="35">
        <v>2649567</v>
      </c>
      <c r="DE118" s="35">
        <v>2650229</v>
      </c>
      <c r="DF118" s="35">
        <v>2661530</v>
      </c>
      <c r="DG118" s="35">
        <v>2746278</v>
      </c>
      <c r="DH118" s="35">
        <v>2746278</v>
      </c>
      <c r="DI118" s="35">
        <v>2726646</v>
      </c>
      <c r="DJ118" s="35">
        <v>2734361</v>
      </c>
      <c r="DK118" s="24">
        <f>+DJ118+DK11-DK84-DK152</f>
        <v>2749429.2916666665</v>
      </c>
      <c r="DL118" s="24">
        <f t="shared" ref="DL118:DV118" si="41">+DK118+DL11-DL84-DL152</f>
        <v>2757369.737847222</v>
      </c>
      <c r="DM118" s="24">
        <f>DL118</f>
        <v>2757369.737847222</v>
      </c>
      <c r="DN118" s="24">
        <f>+DM118+DN11-DN84-DN152</f>
        <v>2766479.3321035877</v>
      </c>
      <c r="DO118" s="24">
        <f t="shared" si="41"/>
        <v>2775209.3599326047</v>
      </c>
      <c r="DP118" s="24">
        <f t="shared" si="41"/>
        <v>2783575.6366020795</v>
      </c>
      <c r="DQ118" s="24">
        <f t="shared" si="41"/>
        <v>2800093.3184103263</v>
      </c>
      <c r="DR118" s="24">
        <f>DQ118</f>
        <v>2800093.3184103263</v>
      </c>
      <c r="DS118" s="24">
        <f>+DR118+DS11-DS84-DS152</f>
        <v>2812422.7634765627</v>
      </c>
      <c r="DT118" s="24">
        <f t="shared" si="41"/>
        <v>2824238.4816650394</v>
      </c>
      <c r="DU118" s="24">
        <f t="shared" si="41"/>
        <v>2835561.8782623294</v>
      </c>
      <c r="DV118" s="24">
        <f t="shared" si="41"/>
        <v>2874913.4666680656</v>
      </c>
      <c r="DW118" s="24">
        <f>DV118</f>
        <v>2874913.4666680656</v>
      </c>
    </row>
    <row r="119" spans="1:127">
      <c r="A119" s="2"/>
      <c r="B119" s="21" t="s">
        <v>199</v>
      </c>
      <c r="C119" s="21"/>
      <c r="D119" s="21"/>
      <c r="E119" s="21"/>
      <c r="AL119" s="3"/>
      <c r="AM119" s="3"/>
      <c r="AN119" s="3"/>
      <c r="AO119" s="3"/>
      <c r="AQ119" s="3"/>
      <c r="AR119" s="3"/>
      <c r="AS119" s="3"/>
      <c r="AT119" s="3"/>
      <c r="AV119" s="3"/>
      <c r="AW119" s="3"/>
      <c r="AX119" s="3"/>
      <c r="AY119" s="3"/>
      <c r="BA119" s="3"/>
      <c r="BB119" s="3"/>
      <c r="BC119" s="3"/>
      <c r="BD119" s="3"/>
      <c r="BF119" s="3"/>
      <c r="BG119" s="3"/>
      <c r="BH119" s="3"/>
      <c r="BI119" s="3"/>
      <c r="BK119" s="3"/>
      <c r="BL119" s="3"/>
      <c r="BM119" s="3"/>
      <c r="BN119" s="3"/>
      <c r="BP119" s="3"/>
      <c r="CA119" s="6"/>
      <c r="CB119" s="6"/>
      <c r="DU119" s="2"/>
    </row>
    <row r="120" spans="1:127">
      <c r="A120" s="2"/>
      <c r="B120" s="21" t="s">
        <v>200</v>
      </c>
      <c r="C120" s="21"/>
      <c r="D120" s="21"/>
      <c r="E120" s="21"/>
      <c r="AL120" s="3"/>
      <c r="AM120" s="3"/>
      <c r="AN120" s="3"/>
      <c r="AO120" s="3"/>
      <c r="AQ120" s="3"/>
      <c r="AR120" s="3"/>
      <c r="AS120" s="3"/>
      <c r="AT120" s="3"/>
      <c r="AV120" s="3"/>
      <c r="AW120" s="3"/>
      <c r="AX120" s="3"/>
      <c r="AY120" s="3"/>
      <c r="BA120" s="3"/>
      <c r="BB120" s="3"/>
      <c r="BC120" s="3"/>
      <c r="BD120" s="3"/>
      <c r="BF120" s="3"/>
      <c r="BG120" s="3"/>
      <c r="BH120" s="3"/>
      <c r="BI120" s="3"/>
      <c r="BK120" s="3"/>
      <c r="BL120" s="3"/>
      <c r="BM120" s="3"/>
      <c r="BN120" s="3"/>
      <c r="BP120" s="3"/>
      <c r="CA120" s="6"/>
      <c r="CB120" s="6"/>
      <c r="DU120" s="2"/>
    </row>
    <row r="121" spans="1:127">
      <c r="A121" s="2"/>
      <c r="B121" s="21" t="s">
        <v>201</v>
      </c>
      <c r="C121" s="21"/>
      <c r="D121" s="21"/>
      <c r="E121" s="21"/>
      <c r="AL121" s="3"/>
      <c r="AM121" s="3"/>
      <c r="AN121" s="3"/>
      <c r="AO121" s="3"/>
      <c r="AQ121" s="3"/>
      <c r="AR121" s="3"/>
      <c r="AS121" s="3"/>
      <c r="AT121" s="3"/>
      <c r="AV121" s="3"/>
      <c r="AW121" s="3"/>
      <c r="AX121" s="3"/>
      <c r="AY121" s="3"/>
      <c r="BA121" s="3"/>
      <c r="BB121" s="3"/>
      <c r="BC121" s="3"/>
      <c r="BD121" s="3"/>
      <c r="BE121" s="15"/>
      <c r="BF121" s="3"/>
      <c r="BG121" s="3"/>
      <c r="BH121" s="3"/>
      <c r="BI121" s="3"/>
      <c r="BJ121" s="15"/>
      <c r="BK121" s="3"/>
      <c r="BL121" s="3"/>
      <c r="BM121" s="3"/>
      <c r="BN121" s="3"/>
      <c r="BO121" s="15"/>
      <c r="BP121" s="3"/>
      <c r="BT121" s="15"/>
      <c r="BY121" s="15"/>
      <c r="BZ121" s="3"/>
      <c r="CA121" s="3"/>
      <c r="CC121" s="3"/>
      <c r="CD121" s="15"/>
      <c r="CE121" s="3"/>
      <c r="CF121" s="3"/>
      <c r="CG121" s="3"/>
      <c r="CH121" s="3"/>
      <c r="CI121" s="3"/>
      <c r="CJ121" s="3"/>
      <c r="CK121" s="3"/>
      <c r="CL121" s="3"/>
      <c r="CM121" s="3"/>
      <c r="CN121" s="15"/>
      <c r="CO121" s="3"/>
      <c r="CP121" s="3"/>
      <c r="CQ121" s="3"/>
      <c r="CR121" s="3"/>
      <c r="CS121" s="15"/>
      <c r="CT121" s="3"/>
      <c r="CU121" s="3"/>
      <c r="CV121" s="3"/>
      <c r="CW121" s="3"/>
      <c r="CX121" s="15"/>
      <c r="CY121" s="3"/>
      <c r="CZ121" s="3"/>
      <c r="DA121" s="3"/>
      <c r="DB121" s="3"/>
      <c r="DC121" s="15"/>
      <c r="DD121" s="3"/>
      <c r="DE121" s="3"/>
      <c r="DF121" s="3"/>
      <c r="DG121" s="3"/>
      <c r="DH121" s="15"/>
      <c r="DI121" s="3"/>
      <c r="DJ121" s="3"/>
      <c r="DK121" s="3"/>
      <c r="DL121" s="3"/>
      <c r="DM121" s="15"/>
      <c r="DN121" s="3"/>
      <c r="DO121" s="3"/>
      <c r="DP121" s="3"/>
      <c r="DQ121" s="3"/>
      <c r="DR121" s="15"/>
      <c r="DS121" s="3"/>
      <c r="DT121" s="3"/>
      <c r="DV121" s="3"/>
      <c r="DW121" s="15"/>
    </row>
    <row r="122" spans="1:127">
      <c r="A122" s="2"/>
      <c r="B122" s="21" t="s">
        <v>202</v>
      </c>
      <c r="C122" s="21"/>
      <c r="D122" s="21"/>
      <c r="E122" s="21"/>
      <c r="AL122" s="3"/>
      <c r="AM122" s="3"/>
      <c r="AN122" s="3"/>
      <c r="AO122" s="3"/>
      <c r="AQ122" s="3"/>
      <c r="AR122" s="3"/>
      <c r="AS122" s="3"/>
      <c r="AT122" s="3"/>
      <c r="AV122" s="3"/>
      <c r="AW122" s="3"/>
      <c r="AX122" s="3"/>
      <c r="AY122" s="3"/>
      <c r="BA122" s="3"/>
      <c r="BB122" s="3"/>
      <c r="BC122" s="3"/>
      <c r="BD122" s="3"/>
      <c r="BE122" s="15"/>
      <c r="BF122" s="3"/>
      <c r="BG122" s="3"/>
      <c r="BH122" s="3"/>
      <c r="BI122" s="3"/>
      <c r="BJ122" s="15"/>
      <c r="BK122" s="3"/>
      <c r="BL122" s="3"/>
      <c r="BM122" s="3"/>
      <c r="BN122" s="3"/>
      <c r="BO122" s="15"/>
      <c r="BP122" s="3"/>
      <c r="BT122" s="15"/>
      <c r="BY122" s="15"/>
      <c r="BZ122" s="3"/>
      <c r="CA122" s="3"/>
      <c r="CC122" s="3"/>
      <c r="CD122" s="15"/>
      <c r="CE122" s="3"/>
      <c r="CF122" s="3"/>
      <c r="CG122" s="3"/>
      <c r="CH122" s="3"/>
      <c r="CI122" s="3"/>
      <c r="CJ122" s="3"/>
      <c r="CK122" s="3"/>
      <c r="CL122" s="3"/>
      <c r="CM122" s="3"/>
      <c r="CN122" s="15"/>
      <c r="CO122" s="3"/>
      <c r="CP122" s="3"/>
      <c r="CQ122" s="3"/>
      <c r="CR122" s="3"/>
      <c r="CS122" s="15"/>
      <c r="CT122" s="3"/>
      <c r="CU122" s="3"/>
      <c r="CV122" s="3"/>
      <c r="CW122" s="3"/>
      <c r="CX122" s="15"/>
      <c r="CY122" s="3"/>
      <c r="CZ122" s="3"/>
      <c r="DA122" s="3"/>
      <c r="DB122" s="3"/>
      <c r="DC122" s="15"/>
      <c r="DD122" s="3"/>
      <c r="DE122" s="3"/>
      <c r="DF122" s="3"/>
      <c r="DG122" s="3"/>
      <c r="DH122" s="15"/>
      <c r="DI122" s="3"/>
      <c r="DJ122" s="3"/>
      <c r="DK122" s="3"/>
      <c r="DL122" s="3"/>
      <c r="DM122" s="15"/>
      <c r="DN122" s="3"/>
      <c r="DO122" s="3"/>
      <c r="DP122" s="3"/>
      <c r="DQ122" s="3"/>
      <c r="DR122" s="15"/>
      <c r="DS122" s="3"/>
      <c r="DT122" s="3"/>
      <c r="DV122" s="3"/>
      <c r="DW122" s="15"/>
    </row>
    <row r="123" spans="1:127">
      <c r="A123" s="2"/>
      <c r="B123" s="21" t="s">
        <v>203</v>
      </c>
      <c r="C123" s="21"/>
      <c r="D123" s="21"/>
      <c r="E123" s="21"/>
      <c r="AL123" s="3"/>
      <c r="AM123" s="3"/>
      <c r="AN123" s="3"/>
      <c r="AO123" s="3"/>
      <c r="AQ123" s="3"/>
      <c r="AR123" s="3"/>
      <c r="AS123" s="3"/>
      <c r="AT123" s="3"/>
      <c r="AV123" s="3"/>
      <c r="AW123" s="3"/>
      <c r="AX123" s="3"/>
      <c r="AY123" s="3"/>
      <c r="BA123" s="3"/>
      <c r="BB123" s="3"/>
      <c r="BC123" s="3"/>
      <c r="BD123" s="3"/>
      <c r="BE123" s="15"/>
      <c r="BF123" s="3"/>
      <c r="BG123" s="3"/>
      <c r="BH123" s="3"/>
      <c r="BI123" s="3"/>
      <c r="BJ123" s="15"/>
      <c r="BK123" s="3"/>
      <c r="BL123" s="3"/>
      <c r="BM123" s="3"/>
      <c r="BN123" s="3"/>
      <c r="BO123" s="15"/>
      <c r="BP123" s="3"/>
      <c r="BT123" s="15"/>
      <c r="BY123" s="15"/>
      <c r="BZ123" s="3"/>
      <c r="CA123" s="3"/>
      <c r="CE123" s="6"/>
      <c r="CJ123" s="6"/>
      <c r="CL123" s="3"/>
      <c r="CO123" s="6"/>
      <c r="CT123" s="6"/>
      <c r="CY123" s="6"/>
      <c r="DD123" s="6"/>
      <c r="DI123" s="6"/>
      <c r="DK123" s="3"/>
      <c r="DN123" s="6"/>
      <c r="DP123" s="3"/>
      <c r="DS123" s="6"/>
    </row>
    <row r="124" spans="1:127">
      <c r="A124" s="2"/>
      <c r="B124" s="21" t="s">
        <v>204</v>
      </c>
      <c r="C124" s="21"/>
      <c r="D124" s="21"/>
      <c r="E124" s="21"/>
      <c r="AL124" s="3"/>
      <c r="AM124" s="3"/>
      <c r="AN124" s="3"/>
      <c r="AO124" s="3"/>
      <c r="AQ124" s="3"/>
      <c r="AR124" s="3"/>
      <c r="AS124" s="3"/>
      <c r="AT124" s="3"/>
      <c r="AV124" s="3"/>
      <c r="AW124" s="3"/>
      <c r="AX124" s="3"/>
      <c r="AY124" s="3"/>
      <c r="BA124" s="3"/>
      <c r="BB124" s="3"/>
      <c r="BC124" s="3"/>
      <c r="BD124" s="3"/>
      <c r="BE124" s="15"/>
      <c r="BF124" s="3"/>
      <c r="BG124" s="3"/>
      <c r="BH124" s="3"/>
      <c r="BI124" s="3"/>
      <c r="BJ124" s="15"/>
      <c r="BK124" s="3"/>
      <c r="BL124" s="3"/>
      <c r="BM124" s="3"/>
      <c r="BN124" s="3"/>
      <c r="BO124" s="15"/>
      <c r="BP124" s="3"/>
      <c r="BT124" s="15"/>
      <c r="BY124" s="15"/>
      <c r="BZ124" s="3"/>
      <c r="CA124" s="3"/>
      <c r="CC124" s="3"/>
      <c r="CD124" s="15"/>
      <c r="CE124" s="3"/>
      <c r="CF124" s="3"/>
      <c r="CG124" s="3"/>
      <c r="CH124" s="3"/>
      <c r="CI124" s="3"/>
      <c r="CJ124" s="3"/>
      <c r="CK124" s="3"/>
      <c r="CL124" s="3"/>
      <c r="CM124" s="3"/>
      <c r="CN124" s="15"/>
      <c r="CO124" s="3"/>
      <c r="CP124" s="3"/>
      <c r="CQ124" s="3"/>
      <c r="CR124" s="3"/>
      <c r="CS124" s="15"/>
      <c r="CT124" s="3"/>
      <c r="CU124" s="3"/>
      <c r="CV124" s="3"/>
      <c r="CW124" s="3"/>
      <c r="CX124" s="15"/>
      <c r="CY124" s="3"/>
      <c r="CZ124" s="3"/>
      <c r="DA124" s="3"/>
      <c r="DB124" s="3"/>
      <c r="DC124" s="15"/>
      <c r="DD124" s="3"/>
      <c r="DE124" s="3"/>
      <c r="DF124" s="3"/>
      <c r="DG124" s="3"/>
      <c r="DH124" s="15"/>
      <c r="DI124" s="3"/>
      <c r="DJ124" s="3"/>
      <c r="DK124" s="3"/>
      <c r="DL124" s="3"/>
      <c r="DM124" s="15"/>
      <c r="DN124" s="3"/>
      <c r="DO124" s="3"/>
      <c r="DP124" s="3"/>
      <c r="DQ124" s="3"/>
      <c r="DR124" s="15"/>
      <c r="DS124" s="3"/>
      <c r="DT124" s="3"/>
      <c r="DV124" s="3"/>
      <c r="DW124" s="15"/>
    </row>
    <row r="125" spans="1:127">
      <c r="A125" s="2"/>
      <c r="B125" s="21" t="s">
        <v>205</v>
      </c>
      <c r="C125" s="21"/>
      <c r="D125" s="21"/>
      <c r="E125" s="21"/>
      <c r="AL125" s="3"/>
      <c r="AM125" s="3"/>
      <c r="AN125" s="3"/>
      <c r="AO125" s="3"/>
      <c r="AQ125" s="3"/>
      <c r="AR125" s="3"/>
      <c r="AS125" s="3"/>
      <c r="AT125" s="3"/>
      <c r="AV125" s="3"/>
      <c r="AW125" s="3"/>
      <c r="AX125" s="3"/>
      <c r="AY125" s="3"/>
      <c r="BA125" s="3"/>
      <c r="BB125" s="3"/>
      <c r="BC125" s="3"/>
      <c r="BD125" s="3"/>
      <c r="BE125" s="15"/>
      <c r="BF125" s="3"/>
      <c r="BG125" s="3"/>
      <c r="BH125" s="3"/>
      <c r="BI125" s="3"/>
      <c r="BJ125" s="15"/>
      <c r="BK125" s="3"/>
      <c r="BL125" s="3"/>
      <c r="BM125" s="3"/>
      <c r="BN125" s="3"/>
      <c r="BO125" s="15"/>
      <c r="BP125" s="3"/>
      <c r="BT125" s="15"/>
      <c r="BY125" s="15"/>
      <c r="BZ125" s="3"/>
      <c r="CA125" s="3"/>
      <c r="CC125" s="3"/>
      <c r="CD125" s="15"/>
      <c r="CE125" s="3"/>
      <c r="CF125" s="3"/>
      <c r="CG125" s="3"/>
      <c r="CH125" s="3"/>
      <c r="CI125" s="3"/>
      <c r="CJ125" s="3"/>
      <c r="CK125" s="3"/>
      <c r="CL125" s="3"/>
      <c r="CM125" s="3"/>
      <c r="CN125" s="15"/>
      <c r="CO125" s="3"/>
      <c r="CP125" s="3"/>
      <c r="CQ125" s="3"/>
      <c r="CR125" s="3"/>
      <c r="CS125" s="15"/>
      <c r="CT125" s="3"/>
      <c r="CU125" s="3"/>
      <c r="CV125" s="3"/>
      <c r="CW125" s="3"/>
      <c r="CX125" s="15"/>
      <c r="CY125" s="3"/>
      <c r="CZ125" s="3"/>
      <c r="DA125" s="3"/>
      <c r="DB125" s="3"/>
      <c r="DC125" s="15"/>
      <c r="DD125" s="3"/>
      <c r="DE125" s="3"/>
      <c r="DF125" s="3"/>
      <c r="DG125" s="3"/>
      <c r="DH125" s="15"/>
      <c r="DI125" s="3"/>
      <c r="DJ125" s="3"/>
      <c r="DK125" s="3"/>
      <c r="DL125" s="3"/>
      <c r="DM125" s="15"/>
      <c r="DN125" s="3"/>
      <c r="DO125" s="3"/>
      <c r="DP125" s="3"/>
      <c r="DQ125" s="3"/>
      <c r="DR125" s="15"/>
      <c r="DS125" s="3"/>
      <c r="DT125" s="3"/>
      <c r="DV125" s="3"/>
      <c r="DW125" s="15"/>
    </row>
    <row r="126" spans="1:127" s="16" customFormat="1">
      <c r="B126" s="21" t="s">
        <v>206</v>
      </c>
      <c r="C126" s="21"/>
      <c r="D126" s="21"/>
      <c r="E126" s="21"/>
      <c r="F126" s="19"/>
    </row>
    <row r="127" spans="1:127">
      <c r="A127" s="2"/>
      <c r="B127" s="21" t="s">
        <v>207</v>
      </c>
      <c r="C127" s="21"/>
      <c r="D127" s="21"/>
      <c r="E127" s="21"/>
      <c r="AL127" s="3"/>
      <c r="AM127" s="3"/>
      <c r="AN127" s="3"/>
      <c r="AO127" s="3"/>
      <c r="AQ127" s="3"/>
      <c r="AR127" s="3"/>
      <c r="AS127" s="3"/>
      <c r="AT127" s="3"/>
      <c r="AV127" s="3"/>
      <c r="AW127" s="3"/>
      <c r="AX127" s="3"/>
      <c r="AY127" s="3"/>
      <c r="BA127" s="3"/>
      <c r="BB127" s="3"/>
      <c r="BC127" s="3"/>
      <c r="BD127" s="3"/>
      <c r="BE127" s="15"/>
      <c r="BF127" s="3"/>
      <c r="BG127" s="3"/>
      <c r="BH127" s="3"/>
      <c r="BI127" s="3"/>
      <c r="BJ127" s="15"/>
      <c r="BK127" s="3"/>
      <c r="BL127" s="3"/>
      <c r="BM127" s="3"/>
      <c r="BN127" s="3"/>
      <c r="BO127" s="15"/>
      <c r="BP127" s="3"/>
      <c r="BT127" s="15"/>
      <c r="BY127" s="15"/>
      <c r="BZ127" s="3"/>
      <c r="CA127" s="3"/>
      <c r="CD127" s="15"/>
      <c r="CE127" s="6"/>
      <c r="CF127" s="6"/>
      <c r="CG127" s="6"/>
      <c r="CH127" s="6"/>
      <c r="CI127" s="6"/>
      <c r="CJ127" s="6"/>
      <c r="CK127" s="6"/>
      <c r="CL127" s="6"/>
      <c r="CM127" s="6"/>
      <c r="CN127" s="15"/>
      <c r="CO127" s="6"/>
      <c r="CP127" s="6"/>
      <c r="CQ127" s="6"/>
      <c r="CR127" s="6"/>
      <c r="CS127" s="15"/>
      <c r="CT127" s="6"/>
      <c r="CU127" s="6"/>
      <c r="CV127" s="6"/>
      <c r="CW127" s="6"/>
      <c r="CX127" s="15"/>
      <c r="CY127" s="6"/>
      <c r="CZ127" s="6"/>
      <c r="DA127" s="6"/>
      <c r="DB127" s="6"/>
      <c r="DC127" s="15"/>
      <c r="DD127" s="6"/>
      <c r="DE127" s="6"/>
      <c r="DF127" s="6"/>
      <c r="DG127" s="6"/>
      <c r="DH127" s="15"/>
      <c r="DI127" s="6"/>
      <c r="DJ127" s="6"/>
      <c r="DK127" s="6"/>
      <c r="DL127" s="6"/>
      <c r="DM127" s="15"/>
      <c r="DN127" s="6"/>
      <c r="DO127" s="6"/>
      <c r="DP127" s="6"/>
      <c r="DQ127" s="6"/>
      <c r="DR127" s="15"/>
      <c r="DS127" s="6"/>
      <c r="DT127" s="6"/>
      <c r="DU127" s="6"/>
      <c r="DV127" s="6"/>
      <c r="DW127" s="15"/>
    </row>
    <row r="128" spans="1:127">
      <c r="A128" s="2"/>
      <c r="B128" s="21" t="s">
        <v>208</v>
      </c>
      <c r="C128" s="21"/>
      <c r="D128" s="21"/>
      <c r="E128" s="21"/>
      <c r="AL128" s="3"/>
      <c r="AM128" s="3"/>
      <c r="AN128" s="3"/>
      <c r="AO128" s="3"/>
      <c r="AQ128" s="3"/>
      <c r="AR128" s="3"/>
      <c r="AS128" s="3"/>
      <c r="AT128" s="3"/>
      <c r="AV128" s="3"/>
      <c r="AW128" s="3"/>
      <c r="AX128" s="3"/>
      <c r="AY128" s="3"/>
      <c r="BA128" s="3"/>
      <c r="BB128" s="3"/>
      <c r="BC128" s="3"/>
      <c r="BD128" s="3"/>
      <c r="BE128" s="16"/>
      <c r="BF128" s="3"/>
      <c r="BG128" s="3"/>
      <c r="BH128" s="3"/>
      <c r="BI128" s="3"/>
      <c r="BJ128" s="16"/>
      <c r="BK128" s="3"/>
      <c r="BL128" s="3"/>
      <c r="BM128" s="3"/>
      <c r="BN128" s="3"/>
      <c r="BO128" s="16"/>
      <c r="BP128" s="3"/>
      <c r="BT128" s="16"/>
      <c r="BY128" s="16"/>
      <c r="BZ128" s="3"/>
      <c r="CA128" s="3"/>
      <c r="CC128" s="3"/>
      <c r="CD128" s="16"/>
      <c r="CE128" s="3"/>
      <c r="CF128" s="3"/>
      <c r="CG128" s="3"/>
      <c r="CH128" s="3"/>
      <c r="CI128" s="3"/>
      <c r="CJ128" s="3"/>
      <c r="CK128" s="3"/>
      <c r="CL128" s="3"/>
      <c r="CM128" s="3"/>
      <c r="CN128" s="16"/>
      <c r="CO128" s="3"/>
      <c r="CP128" s="3"/>
      <c r="CQ128" s="3"/>
      <c r="CR128" s="3"/>
      <c r="CS128" s="16"/>
      <c r="CT128" s="3"/>
      <c r="CU128" s="3"/>
      <c r="CV128" s="3"/>
      <c r="CW128" s="3"/>
      <c r="CX128" s="16"/>
      <c r="CY128" s="3"/>
      <c r="CZ128" s="3"/>
      <c r="DA128" s="3"/>
      <c r="DB128" s="3"/>
      <c r="DC128" s="16"/>
      <c r="DD128" s="3"/>
      <c r="DE128" s="3"/>
      <c r="DF128" s="3"/>
      <c r="DG128" s="3"/>
      <c r="DH128" s="16"/>
      <c r="DI128" s="3"/>
      <c r="DJ128" s="3"/>
      <c r="DK128" s="3"/>
      <c r="DL128" s="3"/>
      <c r="DM128" s="16"/>
      <c r="DN128" s="3"/>
      <c r="DO128" s="3"/>
      <c r="DP128" s="3"/>
      <c r="DQ128" s="3"/>
      <c r="DR128" s="16"/>
      <c r="DS128" s="3"/>
      <c r="DT128" s="3"/>
      <c r="DV128" s="3"/>
      <c r="DW128" s="16"/>
    </row>
    <row r="129" spans="1:127">
      <c r="A129" s="2"/>
      <c r="B129" s="21" t="s">
        <v>209</v>
      </c>
      <c r="C129" s="21"/>
      <c r="D129" s="21"/>
      <c r="E129" s="21"/>
      <c r="AL129" s="3"/>
      <c r="AM129" s="3"/>
      <c r="AN129" s="3"/>
      <c r="AO129" s="3"/>
      <c r="AQ129" s="3"/>
      <c r="AR129" s="3"/>
      <c r="AS129" s="3"/>
      <c r="AT129" s="3"/>
      <c r="AV129" s="3"/>
      <c r="AW129" s="3"/>
      <c r="AX129" s="3"/>
      <c r="AY129" s="3"/>
      <c r="BA129" s="3"/>
      <c r="BB129" s="3"/>
      <c r="BC129" s="3"/>
      <c r="BD129" s="3"/>
      <c r="BE129" s="16"/>
      <c r="BF129" s="3"/>
      <c r="BG129" s="3"/>
      <c r="BH129" s="3"/>
      <c r="BI129" s="3"/>
      <c r="BJ129" s="16"/>
      <c r="BK129" s="3"/>
      <c r="BL129" s="3"/>
      <c r="BM129" s="3"/>
      <c r="BN129" s="3"/>
      <c r="BO129" s="16"/>
      <c r="BP129" s="3"/>
      <c r="BT129" s="16"/>
      <c r="BY129" s="16"/>
      <c r="BZ129" s="3"/>
      <c r="CA129" s="3"/>
      <c r="CC129" s="3"/>
      <c r="CD129" s="16"/>
      <c r="CE129" s="3"/>
      <c r="CF129" s="3"/>
      <c r="CG129" s="3"/>
      <c r="CH129" s="3"/>
      <c r="CI129" s="3"/>
      <c r="CJ129" s="3"/>
      <c r="CK129" s="3"/>
      <c r="CL129" s="3"/>
      <c r="CM129" s="3"/>
      <c r="CN129" s="16"/>
      <c r="CO129" s="3"/>
      <c r="CP129" s="3"/>
      <c r="CQ129" s="3"/>
      <c r="CR129" s="3"/>
      <c r="CS129" s="16"/>
      <c r="CT129" s="3"/>
      <c r="CU129" s="3"/>
      <c r="CV129" s="3"/>
      <c r="CW129" s="3"/>
      <c r="CX129" s="16"/>
      <c r="CY129" s="3"/>
      <c r="CZ129" s="3"/>
      <c r="DA129" s="3"/>
      <c r="DB129" s="3"/>
      <c r="DC129" s="16"/>
      <c r="DD129" s="3"/>
      <c r="DE129" s="3"/>
      <c r="DF129" s="3"/>
      <c r="DG129" s="3"/>
      <c r="DH129" s="16"/>
      <c r="DI129" s="3"/>
      <c r="DJ129" s="3"/>
      <c r="DK129" s="3"/>
      <c r="DL129" s="3"/>
      <c r="DM129" s="16"/>
      <c r="DN129" s="3"/>
      <c r="DO129" s="3"/>
      <c r="DP129" s="3"/>
      <c r="DQ129" s="3"/>
      <c r="DR129" s="16"/>
      <c r="DS129" s="3"/>
      <c r="DT129" s="3"/>
      <c r="DV129" s="3"/>
      <c r="DW129" s="16"/>
    </row>
    <row r="130" spans="1:127">
      <c r="A130" s="2"/>
      <c r="B130" s="21" t="s">
        <v>210</v>
      </c>
      <c r="C130" s="21"/>
      <c r="D130" s="21"/>
      <c r="E130" s="21"/>
      <c r="AL130" s="3"/>
      <c r="AM130" s="3"/>
      <c r="AN130" s="3"/>
      <c r="AO130" s="3"/>
      <c r="AQ130" s="3"/>
      <c r="AR130" s="3"/>
      <c r="AS130" s="3"/>
      <c r="AT130" s="3"/>
      <c r="AV130" s="3"/>
      <c r="AW130" s="3"/>
      <c r="AX130" s="3"/>
      <c r="AY130" s="3"/>
      <c r="BA130" s="3"/>
      <c r="BB130" s="3"/>
      <c r="BC130" s="3"/>
      <c r="BD130" s="3"/>
      <c r="BE130" s="3"/>
      <c r="BF130" s="3"/>
      <c r="BG130" s="3"/>
      <c r="BH130" s="3"/>
      <c r="BI130" s="3"/>
      <c r="BJ130" s="15"/>
      <c r="BK130" s="3"/>
      <c r="BL130" s="3"/>
      <c r="BM130" s="3"/>
      <c r="BN130" s="3"/>
      <c r="BO130" s="15"/>
      <c r="BP130" s="3"/>
      <c r="BT130" s="15"/>
      <c r="BY130" s="15"/>
      <c r="BZ130" s="3"/>
      <c r="CA130" s="3"/>
      <c r="CC130" s="3"/>
      <c r="CD130" s="15"/>
      <c r="CE130" s="3"/>
      <c r="CF130" s="3"/>
      <c r="CG130" s="3"/>
      <c r="CH130" s="3"/>
      <c r="CI130" s="3"/>
      <c r="CJ130" s="3"/>
      <c r="CK130" s="3"/>
      <c r="CL130" s="3"/>
      <c r="CM130" s="3"/>
      <c r="CN130" s="15"/>
      <c r="CO130" s="3"/>
      <c r="CP130" s="3"/>
      <c r="CQ130" s="3"/>
      <c r="CR130" s="3"/>
      <c r="CS130" s="15"/>
      <c r="CT130" s="3"/>
      <c r="CU130" s="3"/>
      <c r="CV130" s="3"/>
      <c r="CW130" s="3"/>
      <c r="CX130" s="15"/>
      <c r="CY130" s="3"/>
      <c r="CZ130" s="3"/>
      <c r="DA130" s="3"/>
      <c r="DB130" s="3"/>
      <c r="DC130" s="15"/>
      <c r="DD130" s="3"/>
      <c r="DE130" s="3"/>
      <c r="DF130" s="3"/>
      <c r="DG130" s="3"/>
      <c r="DH130" s="15"/>
      <c r="DI130" s="3"/>
      <c r="DJ130" s="3"/>
      <c r="DK130" s="3"/>
      <c r="DL130" s="3"/>
      <c r="DM130" s="15"/>
      <c r="DN130" s="3"/>
      <c r="DO130" s="3"/>
      <c r="DP130" s="3"/>
      <c r="DQ130" s="3"/>
      <c r="DR130" s="15"/>
      <c r="DS130" s="3"/>
      <c r="DT130" s="3"/>
      <c r="DV130" s="3"/>
      <c r="DW130" s="15"/>
    </row>
    <row r="131" spans="1:127">
      <c r="A131" s="2"/>
      <c r="B131" s="21" t="s">
        <v>211</v>
      </c>
      <c r="C131" s="21"/>
      <c r="D131" s="21"/>
      <c r="E131" s="21"/>
      <c r="AL131" s="3"/>
      <c r="AM131" s="3"/>
      <c r="AN131" s="3"/>
      <c r="AO131" s="3"/>
      <c r="AQ131" s="3"/>
      <c r="AR131" s="3"/>
      <c r="AS131" s="3"/>
      <c r="AT131" s="3"/>
      <c r="AV131" s="3"/>
      <c r="AW131" s="3"/>
      <c r="AX131" s="3"/>
      <c r="AY131" s="3"/>
      <c r="BA131" s="3"/>
      <c r="BB131" s="3"/>
      <c r="BC131" s="3"/>
      <c r="BD131" s="3"/>
      <c r="BE131" s="3"/>
      <c r="BF131" s="3"/>
      <c r="BG131" s="3"/>
      <c r="BH131" s="3"/>
      <c r="BI131" s="3"/>
      <c r="BJ131" s="15"/>
      <c r="BK131" s="3"/>
      <c r="BL131" s="3"/>
      <c r="BM131" s="3"/>
      <c r="BN131" s="3"/>
      <c r="BO131" s="15"/>
      <c r="BP131" s="3"/>
      <c r="BT131" s="15"/>
      <c r="BY131" s="15"/>
      <c r="BZ131" s="3"/>
      <c r="CA131" s="3"/>
      <c r="CC131" s="3"/>
      <c r="CD131" s="15"/>
      <c r="CE131" s="3"/>
      <c r="CF131" s="3"/>
      <c r="CG131" s="3"/>
      <c r="CH131" s="3"/>
      <c r="CI131" s="3"/>
      <c r="CJ131" s="3"/>
      <c r="CK131" s="3"/>
      <c r="CL131" s="3"/>
      <c r="CM131" s="3"/>
      <c r="CN131" s="15"/>
      <c r="CO131" s="3"/>
      <c r="CP131" s="3"/>
      <c r="CQ131" s="3"/>
      <c r="CR131" s="3"/>
      <c r="CS131" s="15"/>
      <c r="CT131" s="3"/>
      <c r="CU131" s="3"/>
      <c r="CV131" s="3"/>
      <c r="CW131" s="3"/>
      <c r="CX131" s="15"/>
      <c r="CY131" s="3"/>
      <c r="CZ131" s="3"/>
      <c r="DA131" s="3"/>
      <c r="DB131" s="3"/>
      <c r="DC131" s="15"/>
      <c r="DD131" s="3"/>
      <c r="DE131" s="3"/>
      <c r="DF131" s="3"/>
      <c r="DG131" s="3"/>
      <c r="DH131" s="15"/>
      <c r="DI131" s="3"/>
      <c r="DJ131" s="3"/>
      <c r="DK131" s="3"/>
      <c r="DL131" s="3"/>
      <c r="DM131" s="15"/>
      <c r="DN131" s="3"/>
      <c r="DO131" s="3"/>
      <c r="DP131" s="3"/>
      <c r="DQ131" s="3"/>
      <c r="DR131" s="15"/>
      <c r="DS131" s="3"/>
      <c r="DT131" s="3"/>
      <c r="DV131" s="3"/>
      <c r="DW131" s="15"/>
    </row>
    <row r="132" spans="1:127">
      <c r="A132" s="2"/>
      <c r="B132" s="21" t="s">
        <v>212</v>
      </c>
      <c r="C132" s="21"/>
      <c r="D132" s="21"/>
      <c r="E132" s="21"/>
      <c r="AL132" s="3"/>
      <c r="AM132" s="3"/>
      <c r="AN132" s="3"/>
      <c r="AO132" s="3"/>
      <c r="AQ132" s="3"/>
      <c r="AR132" s="3"/>
      <c r="AS132" s="3"/>
      <c r="AT132" s="3"/>
      <c r="AV132" s="3"/>
      <c r="AW132" s="3"/>
      <c r="AX132" s="3"/>
      <c r="AY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T132" s="8"/>
      <c r="CA132" s="6"/>
      <c r="CB132" s="6"/>
      <c r="CE132" s="6"/>
      <c r="CJ132" s="6"/>
      <c r="CL132" s="3"/>
      <c r="CO132" s="6"/>
      <c r="CT132" s="6"/>
      <c r="CY132" s="6"/>
      <c r="DD132" s="6"/>
      <c r="DI132" s="6"/>
      <c r="DK132" s="3"/>
      <c r="DN132" s="6"/>
      <c r="DP132" s="3"/>
      <c r="DS132" s="6"/>
    </row>
    <row r="133" spans="1:127">
      <c r="A133" s="2"/>
      <c r="B133" s="21" t="s">
        <v>213</v>
      </c>
      <c r="C133" s="21"/>
      <c r="D133" s="21"/>
      <c r="E133" s="21"/>
      <c r="AL133" s="3"/>
      <c r="AM133" s="3"/>
      <c r="AN133" s="3"/>
      <c r="AO133" s="3"/>
      <c r="AQ133" s="3"/>
      <c r="AR133" s="3"/>
      <c r="AS133" s="3"/>
      <c r="AT133" s="3"/>
      <c r="AV133" s="3"/>
      <c r="AW133" s="3"/>
      <c r="AX133" s="3"/>
      <c r="AY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T133" s="8"/>
      <c r="BY133" s="15"/>
      <c r="BZ133" s="3"/>
      <c r="CA133" s="3"/>
      <c r="CC133" s="3"/>
      <c r="CD133" s="15"/>
      <c r="CE133" s="3"/>
      <c r="CF133" s="3"/>
      <c r="CG133" s="3"/>
      <c r="CH133" s="3"/>
      <c r="CI133" s="3"/>
      <c r="CJ133" s="3"/>
      <c r="CK133" s="3"/>
      <c r="CL133" s="3"/>
      <c r="CM133" s="3"/>
      <c r="CN133" s="15"/>
      <c r="CO133" s="3"/>
      <c r="CP133" s="3"/>
      <c r="CQ133" s="3"/>
      <c r="CR133" s="3"/>
      <c r="CS133" s="15"/>
      <c r="CT133" s="3"/>
      <c r="CU133" s="3"/>
      <c r="CV133" s="3"/>
      <c r="CW133" s="3"/>
      <c r="CX133" s="15"/>
      <c r="CY133" s="3"/>
      <c r="CZ133" s="3"/>
      <c r="DA133" s="3"/>
      <c r="DB133" s="3"/>
      <c r="DC133" s="15"/>
      <c r="DD133" s="3"/>
      <c r="DE133" s="3"/>
      <c r="DF133" s="3"/>
      <c r="DG133" s="3"/>
      <c r="DH133" s="15"/>
      <c r="DI133" s="6"/>
      <c r="DK133" s="3"/>
      <c r="DN133" s="6"/>
      <c r="DP133" s="3"/>
      <c r="DS133" s="6"/>
    </row>
    <row r="134" spans="1:127">
      <c r="A134" s="2"/>
      <c r="B134" s="21"/>
      <c r="C134" s="21"/>
      <c r="D134" s="21"/>
      <c r="E134" s="21"/>
      <c r="AL134" s="3"/>
      <c r="AM134" s="3"/>
      <c r="AN134" s="3"/>
      <c r="AO134" s="3"/>
      <c r="AQ134" s="3"/>
      <c r="AR134" s="3"/>
      <c r="AS134" s="3"/>
      <c r="AT134" s="3"/>
      <c r="AV134" s="3"/>
      <c r="AW134" s="3"/>
      <c r="AX134" s="3"/>
      <c r="AY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T134" s="8"/>
      <c r="BY134" s="15"/>
      <c r="BZ134" s="3"/>
      <c r="CA134" s="3"/>
      <c r="CC134" s="3"/>
      <c r="CD134" s="15"/>
      <c r="CE134" s="3"/>
      <c r="CF134" s="3"/>
      <c r="CG134" s="3"/>
      <c r="CH134" s="3"/>
      <c r="CI134" s="3"/>
      <c r="CJ134" s="3"/>
      <c r="CK134" s="3"/>
      <c r="CL134" s="3"/>
      <c r="CM134" s="3"/>
      <c r="CN134" s="15"/>
      <c r="CO134" s="3"/>
      <c r="CP134" s="3"/>
      <c r="CQ134" s="3"/>
      <c r="CR134" s="3"/>
      <c r="CS134" s="15"/>
      <c r="CT134" s="3"/>
      <c r="CU134" s="3"/>
      <c r="CV134" s="3"/>
      <c r="CW134" s="3"/>
      <c r="CX134" s="15"/>
      <c r="CY134" s="3"/>
      <c r="CZ134" s="3"/>
      <c r="DA134" s="3"/>
      <c r="DB134" s="3"/>
      <c r="DC134" s="15"/>
      <c r="DD134" s="3"/>
      <c r="DE134" s="3"/>
      <c r="DF134" s="3"/>
      <c r="DG134" s="3"/>
      <c r="DH134" s="15"/>
      <c r="DI134" s="6"/>
      <c r="DK134" s="3"/>
      <c r="DN134" s="6"/>
      <c r="DP134" s="3"/>
      <c r="DS134" s="6"/>
    </row>
    <row r="135" spans="1:127" s="28" customFormat="1">
      <c r="B135" s="21" t="s">
        <v>804</v>
      </c>
      <c r="C135" s="7" t="s">
        <v>803</v>
      </c>
      <c r="D135" s="30"/>
      <c r="E135" s="30"/>
      <c r="F135" s="30"/>
      <c r="I135" s="31"/>
      <c r="J135" s="31"/>
      <c r="K135" s="31"/>
      <c r="L135" s="31"/>
      <c r="M135" s="31"/>
      <c r="N135" s="31"/>
      <c r="O135" s="31"/>
      <c r="P135" s="31"/>
      <c r="Q135" s="31"/>
      <c r="R135" s="32"/>
      <c r="S135" s="32"/>
      <c r="BE135" s="37">
        <f>+BE84/AVERAGE(AZ118:BD118)</f>
        <v>0.25191132995699844</v>
      </c>
      <c r="BF135" s="37">
        <f t="shared" ref="BF135:CR135" si="42">+BF84/AVERAGE(BE118:BF118)</f>
        <v>5.6589596071284838E-2</v>
      </c>
      <c r="BG135" s="37">
        <f t="shared" si="42"/>
        <v>5.8744510607022765E-2</v>
      </c>
      <c r="BH135" s="37">
        <f t="shared" si="42"/>
        <v>6.1360121322900925E-2</v>
      </c>
      <c r="BI135" s="37">
        <f t="shared" si="42"/>
        <v>6.6651035330292652E-2</v>
      </c>
      <c r="BJ135" s="37">
        <f>+BJ84/AVERAGE(BE118:BI118)</f>
        <v>0.24349519084763502</v>
      </c>
      <c r="BK135" s="37">
        <f t="shared" si="42"/>
        <v>5.6669488408273745E-2</v>
      </c>
      <c r="BL135" s="37">
        <f t="shared" si="42"/>
        <v>6.0469159275184099E-2</v>
      </c>
      <c r="BM135" s="37">
        <f t="shared" si="42"/>
        <v>6.3222720228528761E-2</v>
      </c>
      <c r="BN135" s="37">
        <f t="shared" si="42"/>
        <v>7.1489144156218626E-2</v>
      </c>
      <c r="BO135" s="37">
        <f>+BO84/AVERAGE(BJ118:BN118)</f>
        <v>0.25142177935476578</v>
      </c>
      <c r="BP135" s="37">
        <f t="shared" si="42"/>
        <v>5.5249198476761567E-2</v>
      </c>
      <c r="BQ135" s="37">
        <f t="shared" si="42"/>
        <v>5.9216258500199306E-2</v>
      </c>
      <c r="BR135" s="37">
        <f t="shared" si="42"/>
        <v>7.7851226273307733E-2</v>
      </c>
      <c r="BS135" s="37">
        <f t="shared" si="42"/>
        <v>7.4693320636478655E-2</v>
      </c>
      <c r="BT135" s="37">
        <f>+BT84/AVERAGE(BO118:BS118)</f>
        <v>0.26663520888425069</v>
      </c>
      <c r="BU135" s="37">
        <f t="shared" si="42"/>
        <v>5.7114845280446566E-2</v>
      </c>
      <c r="BV135" s="37">
        <f t="shared" si="42"/>
        <v>5.7503343148304631E-2</v>
      </c>
      <c r="BW135" s="37">
        <f t="shared" si="42"/>
        <v>5.9384838712213964E-2</v>
      </c>
      <c r="BX135" s="37">
        <f t="shared" si="42"/>
        <v>6.450542861152575E-2</v>
      </c>
      <c r="BY135" s="37">
        <f>+BY84/AVERAGE(BT118:BX118)</f>
        <v>0.23812056542477164</v>
      </c>
      <c r="BZ135" s="37">
        <f t="shared" si="42"/>
        <v>5.3808664760616957E-2</v>
      </c>
      <c r="CA135" s="37">
        <f t="shared" si="42"/>
        <v>5.6160611811443571E-2</v>
      </c>
      <c r="CB135" s="37">
        <f t="shared" si="42"/>
        <v>5.9840383253422995E-2</v>
      </c>
      <c r="CC135" s="37">
        <f t="shared" si="42"/>
        <v>6.7858659712244834E-2</v>
      </c>
      <c r="CD135" s="37">
        <f>+CD84/AVERAGE(BY118:CC118)</f>
        <v>0.23741713179552162</v>
      </c>
      <c r="CE135" s="37">
        <f t="shared" si="42"/>
        <v>5.4032224083216562E-2</v>
      </c>
      <c r="CF135" s="37">
        <f t="shared" si="42"/>
        <v>5.6809615988308262E-2</v>
      </c>
      <c r="CG135" s="37">
        <f t="shared" si="42"/>
        <v>5.9564701719782023E-2</v>
      </c>
      <c r="CH135" s="37">
        <f t="shared" si="42"/>
        <v>6.8360987826726852E-2</v>
      </c>
      <c r="CI135" s="37">
        <f>+CI84/AVERAGE(CD118:CH118)</f>
        <v>0.23834084146428983</v>
      </c>
      <c r="CJ135" s="37">
        <f t="shared" si="42"/>
        <v>5.4685287904152488E-2</v>
      </c>
      <c r="CK135" s="37">
        <f t="shared" si="42"/>
        <v>5.7801113200203535E-2</v>
      </c>
      <c r="CL135" s="37">
        <f t="shared" si="42"/>
        <v>6.1013900129278174E-2</v>
      </c>
      <c r="CM135" s="37">
        <f t="shared" si="42"/>
        <v>6.8732993144598103E-2</v>
      </c>
      <c r="CN135" s="37">
        <f>+CN84/AVERAGE(CI118:CM118)</f>
        <v>0.24206253040041956</v>
      </c>
      <c r="CO135" s="37">
        <f t="shared" si="42"/>
        <v>5.7386061456131697E-2</v>
      </c>
      <c r="CP135" s="37">
        <f t="shared" si="42"/>
        <v>6.0110456884772956E-2</v>
      </c>
      <c r="CQ135" s="37">
        <f t="shared" si="42"/>
        <v>6.3985621271664322E-2</v>
      </c>
      <c r="CR135" s="37">
        <f t="shared" si="42"/>
        <v>6.8870439104138648E-2</v>
      </c>
      <c r="CS135" s="37">
        <f>+CS84/AVERAGE(CN118:CR118)</f>
        <v>0.24987174386209721</v>
      </c>
      <c r="CT135" s="37">
        <f>+CT84/AVERAGE(CS118:CT118)</f>
        <v>5.8747583733314082E-2</v>
      </c>
      <c r="CU135" s="37">
        <f>+CU84/AVERAGE(CT118:CU118)</f>
        <v>5.5439455287830862E-2</v>
      </c>
      <c r="CV135" s="37">
        <f>+CV84/AVERAGE(CU118:CV118)</f>
        <v>5.8386309535287825E-2</v>
      </c>
      <c r="CW135" s="37">
        <f>+CW84/AVERAGE(CV118:CW118)</f>
        <v>6.2345376075313499E-2</v>
      </c>
      <c r="CX135" s="37">
        <f>+CX84/AVERAGE(CS118:CW118)</f>
        <v>0.23487230820600702</v>
      </c>
      <c r="CY135" s="37">
        <f>+CY84/AVERAGE(CX118:CY118)</f>
        <v>5.3349308813170244E-2</v>
      </c>
      <c r="CZ135" s="37">
        <f>+CZ84/AVERAGE(CY118:CZ118)</f>
        <v>5.6505245663548746E-2</v>
      </c>
      <c r="DA135" s="37">
        <f>+DA84/AVERAGE(CZ118:DA118)</f>
        <v>6.0515505112520074E-2</v>
      </c>
      <c r="DB135" s="37">
        <f>+DB84/AVERAGE(DA118:DB118)</f>
        <v>6.373595793577809E-2</v>
      </c>
      <c r="DC135" s="37">
        <f>+DC84/AVERAGE(CX118:DB118)</f>
        <v>0.23332990365588704</v>
      </c>
      <c r="DD135" s="37">
        <f>+DD84/AVERAGE(DC118:DD118)</f>
        <v>4.1274420149893493E-2</v>
      </c>
      <c r="DE135" s="37">
        <f>+DE84/AVERAGE(DD118:DE118)</f>
        <v>4.1812930158066461E-2</v>
      </c>
      <c r="DF135" s="37">
        <f>+DF84/AVERAGE(DE118:DF118)</f>
        <v>4.2885981837654907E-2</v>
      </c>
      <c r="DG135" s="37">
        <f>+DG84/AVERAGE(DF118:DG118)</f>
        <v>4.3603619063398699E-2</v>
      </c>
      <c r="DH135" s="37">
        <f>+DH84/AVERAGE(DC118:DG118)</f>
        <v>0.16910082626484652</v>
      </c>
      <c r="DI135" s="37">
        <f>+DI84/AVERAGE(DH118:DI118)</f>
        <v>4.3486808879494764E-2</v>
      </c>
      <c r="DJ135" s="37">
        <f>+DJ84/AVERAGE(DI118:DJ118)</f>
        <v>4.4314171360703258E-2</v>
      </c>
      <c r="DK135" s="3"/>
      <c r="DL135" s="2"/>
      <c r="DM135" s="2"/>
      <c r="DN135" s="6"/>
      <c r="DO135" s="2"/>
      <c r="DP135" s="3"/>
      <c r="DQ135" s="2"/>
      <c r="DR135" s="2"/>
      <c r="DS135" s="6"/>
      <c r="DT135" s="2"/>
      <c r="DU135" s="3"/>
      <c r="DV135" s="2"/>
      <c r="DW135" s="2"/>
    </row>
    <row r="136" spans="1:127" s="16" customFormat="1">
      <c r="B136" s="21" t="s">
        <v>214</v>
      </c>
      <c r="C136" s="21" t="s">
        <v>1202</v>
      </c>
      <c r="D136" s="21"/>
      <c r="E136" s="21"/>
      <c r="F136" s="7"/>
      <c r="G136" s="2"/>
      <c r="H136" s="2"/>
      <c r="I136" s="1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3"/>
      <c r="AM136" s="3"/>
      <c r="AN136" s="3"/>
      <c r="AO136" s="3"/>
      <c r="AP136" s="2"/>
      <c r="AQ136" s="3"/>
      <c r="AR136" s="3"/>
      <c r="AS136" s="3"/>
      <c r="AT136" s="3"/>
      <c r="AU136" s="2"/>
      <c r="AV136" s="3"/>
      <c r="AW136" s="3"/>
      <c r="AX136" s="3"/>
      <c r="AY136" s="3"/>
      <c r="AZ136" s="2"/>
      <c r="BA136" s="3"/>
      <c r="BB136" s="3"/>
      <c r="BC136" s="3"/>
      <c r="BD136" s="3"/>
      <c r="BE136" s="2"/>
      <c r="BF136" s="3"/>
      <c r="BG136" s="3"/>
      <c r="BH136" s="3"/>
      <c r="BI136" s="3"/>
      <c r="BJ136" s="2"/>
      <c r="BK136" s="3"/>
      <c r="BL136" s="3"/>
      <c r="BM136" s="3"/>
      <c r="BN136" s="3"/>
      <c r="BO136" s="2"/>
      <c r="BP136" s="3"/>
      <c r="BQ136" s="3"/>
      <c r="BR136" s="3"/>
      <c r="BS136" s="3"/>
      <c r="BT136" s="15"/>
      <c r="BU136" s="3"/>
      <c r="BV136" s="3"/>
      <c r="BW136" s="3"/>
      <c r="BX136" s="3"/>
      <c r="BY136" s="2"/>
      <c r="BZ136" s="6"/>
      <c r="CA136" s="2"/>
      <c r="CB136" s="3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62"/>
      <c r="CZ136" s="62"/>
      <c r="DA136" s="62"/>
      <c r="DB136" s="62"/>
      <c r="DC136" s="2"/>
      <c r="DD136" s="62">
        <f>+(DC118+DD11)/DD84/4</f>
        <v>6.2971148587055605</v>
      </c>
      <c r="DE136" s="62">
        <f>+(DD118+DE11)/DE84/4</f>
        <v>6.3142305956678699</v>
      </c>
      <c r="DF136" s="62">
        <f>+(DE118+DF11)/DF84/4</f>
        <v>6.1534877085162423</v>
      </c>
      <c r="DG136" s="62">
        <f>+(DF118+DG11)/DG84/4</f>
        <v>6.0628286683630197</v>
      </c>
      <c r="DH136" s="2"/>
      <c r="DI136" s="62">
        <f>+(DH118+DI11)/DI84/4</f>
        <v>6.0234831932773112</v>
      </c>
      <c r="DJ136" s="62">
        <f>+(DI118+DJ11)/DJ84/4</f>
        <v>5.9366652892561982</v>
      </c>
      <c r="DK136" s="60">
        <v>5.5</v>
      </c>
      <c r="DL136" s="60">
        <v>5.5</v>
      </c>
      <c r="DM136" s="62"/>
      <c r="DN136" s="97">
        <v>6</v>
      </c>
      <c r="DO136" s="97">
        <v>6</v>
      </c>
      <c r="DP136" s="97">
        <v>6</v>
      </c>
      <c r="DQ136" s="97">
        <v>6</v>
      </c>
      <c r="DR136" s="62"/>
      <c r="DS136" s="97">
        <v>6</v>
      </c>
      <c r="DT136" s="97">
        <v>6</v>
      </c>
      <c r="DU136" s="97">
        <v>6</v>
      </c>
      <c r="DV136" s="97">
        <v>6</v>
      </c>
      <c r="DW136" s="62"/>
    </row>
    <row r="137" spans="1:127">
      <c r="A137" s="2"/>
      <c r="B137" s="21" t="s">
        <v>215</v>
      </c>
      <c r="C137" s="21"/>
      <c r="D137" s="21"/>
      <c r="E137" s="21"/>
      <c r="AL137" s="3"/>
      <c r="AM137" s="3"/>
      <c r="AN137" s="3"/>
      <c r="AO137" s="3"/>
      <c r="AQ137" s="3"/>
      <c r="AR137" s="3"/>
      <c r="AS137" s="3"/>
      <c r="AT137" s="3"/>
      <c r="AV137" s="3"/>
      <c r="AW137" s="3"/>
      <c r="AX137" s="3"/>
      <c r="AY137" s="3"/>
      <c r="BA137" s="3"/>
      <c r="BB137" s="3"/>
      <c r="BC137" s="3"/>
      <c r="BD137" s="3"/>
      <c r="BF137" s="3"/>
      <c r="BG137" s="3"/>
      <c r="BH137" s="3"/>
      <c r="BI137" s="3"/>
      <c r="BK137" s="3"/>
      <c r="BL137" s="3"/>
      <c r="BM137" s="3"/>
      <c r="BN137" s="3"/>
      <c r="BP137" s="3"/>
      <c r="BT137" s="15"/>
      <c r="DU137" s="2"/>
    </row>
    <row r="138" spans="1:127">
      <c r="A138" s="2"/>
      <c r="B138" s="21" t="s">
        <v>216</v>
      </c>
      <c r="C138" s="21" t="s">
        <v>1284</v>
      </c>
      <c r="D138" s="21"/>
      <c r="E138" s="21"/>
      <c r="AL138" s="3"/>
      <c r="AM138" s="3"/>
      <c r="AN138" s="3"/>
      <c r="AO138" s="3"/>
      <c r="AQ138" s="3"/>
      <c r="AR138" s="3"/>
      <c r="AS138" s="3"/>
      <c r="AT138" s="3"/>
      <c r="AV138" s="3"/>
      <c r="AW138" s="3"/>
      <c r="AX138" s="3"/>
      <c r="AY138" s="3"/>
      <c r="BA138" s="3"/>
      <c r="BB138" s="3"/>
      <c r="BC138" s="3"/>
      <c r="BD138" s="3"/>
      <c r="BF138" s="3"/>
      <c r="BG138" s="3"/>
      <c r="BH138" s="3"/>
      <c r="BI138" s="3"/>
      <c r="BK138" s="3"/>
      <c r="BL138" s="3"/>
      <c r="BM138" s="3"/>
      <c r="BN138" s="3"/>
      <c r="BP138" s="3"/>
      <c r="BT138" s="15"/>
      <c r="DD138" s="62">
        <f t="shared" ref="DD138:DG138" si="43">+(DC118+DD11)/DD91/4</f>
        <v>6.9287211634904713</v>
      </c>
      <c r="DE138" s="62">
        <f t="shared" si="43"/>
        <v>6.9406423611111112</v>
      </c>
      <c r="DF138" s="62">
        <f t="shared" si="43"/>
        <v>6.7457386910490857</v>
      </c>
      <c r="DG138" s="62">
        <f t="shared" si="43"/>
        <v>6.6247219647822053</v>
      </c>
      <c r="DI138" s="62">
        <f>+(DH118+DI11)/DI91/4</f>
        <v>6.5760963302752291</v>
      </c>
      <c r="DJ138" s="62">
        <f>+(DI118+DJ11)/DJ91/4</f>
        <v>6.4714999999999998</v>
      </c>
      <c r="DK138" s="97">
        <v>6</v>
      </c>
      <c r="DL138" s="97">
        <v>6</v>
      </c>
      <c r="DU138" s="2"/>
    </row>
    <row r="139" spans="1:127">
      <c r="A139" s="2"/>
      <c r="B139" s="21" t="s">
        <v>217</v>
      </c>
      <c r="C139" s="21"/>
      <c r="D139" s="21"/>
      <c r="E139" s="21"/>
      <c r="AL139" s="3"/>
      <c r="AM139" s="3"/>
      <c r="AN139" s="3"/>
      <c r="AO139" s="3"/>
      <c r="AP139" s="16"/>
      <c r="AQ139" s="20"/>
      <c r="AR139" s="4"/>
      <c r="AS139" s="4"/>
      <c r="AT139" s="4"/>
      <c r="AU139" s="16"/>
      <c r="AV139" s="20"/>
      <c r="AW139" s="4"/>
      <c r="AX139" s="4"/>
      <c r="AY139" s="4"/>
      <c r="AZ139" s="16"/>
      <c r="BA139" s="20"/>
      <c r="BB139" s="4"/>
      <c r="BC139" s="4"/>
      <c r="BD139" s="4"/>
      <c r="BE139" s="16"/>
      <c r="BF139" s="20"/>
      <c r="BG139" s="4"/>
      <c r="BH139" s="4"/>
      <c r="BI139" s="4"/>
      <c r="BJ139" s="16"/>
      <c r="BK139" s="20"/>
      <c r="BL139" s="4"/>
      <c r="BM139" s="4"/>
      <c r="BN139" s="4"/>
      <c r="BO139" s="16"/>
      <c r="BP139" s="20"/>
      <c r="BQ139" s="4"/>
      <c r="BR139" s="4"/>
      <c r="BS139" s="4"/>
      <c r="BT139" s="16"/>
      <c r="BU139" s="20"/>
      <c r="BV139" s="4"/>
      <c r="BW139" s="4"/>
      <c r="BX139" s="4"/>
      <c r="BY139" s="16"/>
      <c r="BZ139" s="20"/>
      <c r="CA139" s="4"/>
      <c r="CB139" s="4"/>
      <c r="CC139" s="4"/>
      <c r="CD139" s="16"/>
      <c r="CE139" s="20"/>
      <c r="CF139" s="4"/>
      <c r="CG139" s="4"/>
      <c r="CH139" s="4"/>
      <c r="CI139" s="4"/>
      <c r="CJ139" s="20"/>
      <c r="CK139" s="4"/>
      <c r="CL139" s="4"/>
      <c r="CM139" s="4"/>
      <c r="CN139" s="16"/>
      <c r="CO139" s="20"/>
      <c r="CP139" s="4"/>
      <c r="CQ139" s="4"/>
      <c r="CR139" s="4"/>
      <c r="CS139" s="16"/>
      <c r="CT139" s="20"/>
      <c r="CU139" s="4"/>
      <c r="CV139" s="4"/>
      <c r="CW139" s="4"/>
      <c r="CX139" s="16"/>
      <c r="CY139" s="20"/>
      <c r="CZ139" s="4"/>
      <c r="DA139" s="4"/>
      <c r="DB139" s="4"/>
      <c r="DC139" s="16"/>
      <c r="DD139" s="20"/>
      <c r="DE139" s="4"/>
      <c r="DF139" s="4"/>
      <c r="DG139" s="4"/>
      <c r="DH139" s="16"/>
      <c r="DI139" s="20"/>
      <c r="DJ139" s="4"/>
      <c r="DK139" s="4"/>
      <c r="DL139" s="4"/>
      <c r="DM139" s="16"/>
      <c r="DU139" s="2"/>
    </row>
    <row r="140" spans="1:127">
      <c r="A140" s="2"/>
      <c r="B140" s="21" t="s">
        <v>218</v>
      </c>
      <c r="C140" s="21"/>
      <c r="D140" s="21"/>
      <c r="E140" s="21"/>
      <c r="AL140" s="3"/>
      <c r="AM140" s="3"/>
      <c r="AN140" s="3"/>
      <c r="AO140" s="3"/>
      <c r="AP140" s="16"/>
      <c r="AQ140" s="20"/>
      <c r="AR140" s="4"/>
      <c r="AS140" s="4"/>
      <c r="AT140" s="4"/>
      <c r="AU140" s="16"/>
      <c r="AV140" s="20"/>
      <c r="AW140" s="4"/>
      <c r="AX140" s="4"/>
      <c r="AY140" s="4"/>
      <c r="AZ140" s="16"/>
      <c r="BA140" s="20"/>
      <c r="BB140" s="4"/>
      <c r="BC140" s="4"/>
      <c r="BD140" s="4"/>
      <c r="BE140" s="16"/>
      <c r="BF140" s="20"/>
      <c r="BG140" s="4"/>
      <c r="BH140" s="4"/>
      <c r="BI140" s="4"/>
      <c r="BJ140" s="16"/>
      <c r="BK140" s="20"/>
      <c r="BL140" s="4"/>
      <c r="BM140" s="4"/>
      <c r="BN140" s="4"/>
      <c r="BO140" s="16"/>
      <c r="BP140" s="20"/>
      <c r="BQ140" s="4"/>
      <c r="BR140" s="4"/>
      <c r="BS140" s="4"/>
      <c r="BT140" s="16"/>
      <c r="BU140" s="20"/>
      <c r="BV140" s="4"/>
      <c r="BW140" s="4"/>
      <c r="BX140" s="4"/>
      <c r="BY140" s="16"/>
      <c r="BZ140" s="20"/>
      <c r="CA140" s="4"/>
      <c r="CB140" s="4"/>
      <c r="CC140" s="4"/>
      <c r="CD140" s="16"/>
      <c r="CE140" s="20"/>
      <c r="CF140" s="4"/>
      <c r="CG140" s="4"/>
      <c r="CH140" s="4"/>
      <c r="CI140" s="4"/>
      <c r="CJ140" s="20"/>
      <c r="CK140" s="4"/>
      <c r="CL140" s="4"/>
      <c r="CM140" s="4"/>
      <c r="CN140" s="16"/>
      <c r="CO140" s="20"/>
      <c r="CP140" s="4"/>
      <c r="CQ140" s="4"/>
      <c r="CR140" s="4"/>
      <c r="CS140" s="16"/>
      <c r="CT140" s="20"/>
      <c r="CU140" s="4"/>
      <c r="CV140" s="4"/>
      <c r="CW140" s="4"/>
      <c r="CX140" s="16"/>
      <c r="CY140" s="20"/>
      <c r="CZ140" s="4"/>
      <c r="DA140" s="4"/>
      <c r="DB140" s="4"/>
      <c r="DC140" s="16"/>
      <c r="DD140" s="20"/>
      <c r="DE140" s="4"/>
      <c r="DF140" s="4"/>
      <c r="DG140" s="4"/>
      <c r="DH140" s="16"/>
      <c r="DI140" s="20"/>
      <c r="DJ140" s="4"/>
      <c r="DK140" s="4"/>
      <c r="DL140" s="4"/>
      <c r="DM140" s="16"/>
      <c r="DU140" s="2"/>
    </row>
    <row r="141" spans="1:127">
      <c r="A141" s="2"/>
      <c r="B141" s="21" t="s">
        <v>219</v>
      </c>
      <c r="C141" s="21"/>
      <c r="D141" s="21"/>
      <c r="E141" s="21"/>
      <c r="AL141" s="3"/>
      <c r="AM141" s="3"/>
      <c r="AN141" s="3"/>
      <c r="AO141" s="3"/>
      <c r="AP141" s="16"/>
      <c r="AQ141" s="20"/>
      <c r="AR141" s="4"/>
      <c r="AS141" s="4"/>
      <c r="AT141" s="4"/>
      <c r="AU141" s="16"/>
      <c r="AV141" s="20"/>
      <c r="AW141" s="4"/>
      <c r="AX141" s="4"/>
      <c r="AY141" s="4"/>
      <c r="AZ141" s="16"/>
      <c r="BA141" s="20"/>
      <c r="BB141" s="4"/>
      <c r="BC141" s="4"/>
      <c r="BD141" s="4"/>
      <c r="BE141" s="16"/>
      <c r="BF141" s="20"/>
      <c r="BG141" s="4"/>
      <c r="BH141" s="4"/>
      <c r="BI141" s="4"/>
      <c r="BJ141" s="16"/>
      <c r="BK141" s="20"/>
      <c r="BL141" s="4"/>
      <c r="BM141" s="4"/>
      <c r="BN141" s="4"/>
      <c r="BO141" s="16"/>
      <c r="BP141" s="20"/>
      <c r="BQ141" s="4"/>
      <c r="BR141" s="4"/>
      <c r="BS141" s="4"/>
      <c r="BT141" s="16"/>
      <c r="BU141" s="20"/>
      <c r="BV141" s="4"/>
      <c r="BW141" s="4"/>
      <c r="BX141" s="4"/>
      <c r="BY141" s="16"/>
      <c r="BZ141" s="20"/>
      <c r="CA141" s="4"/>
      <c r="CB141" s="4"/>
      <c r="CC141" s="4"/>
      <c r="CD141" s="16"/>
      <c r="CE141" s="20"/>
      <c r="CF141" s="4"/>
      <c r="CG141" s="4"/>
      <c r="CH141" s="4"/>
      <c r="CI141" s="4"/>
      <c r="CJ141" s="20"/>
      <c r="CK141" s="4"/>
      <c r="CL141" s="4"/>
      <c r="CM141" s="4"/>
      <c r="CN141" s="16"/>
      <c r="CO141" s="20"/>
      <c r="CP141" s="4"/>
      <c r="CQ141" s="4"/>
      <c r="CR141" s="4"/>
      <c r="CS141" s="16"/>
      <c r="CT141" s="20"/>
      <c r="CU141" s="4"/>
      <c r="CV141" s="4"/>
      <c r="CW141" s="4"/>
      <c r="CX141" s="16"/>
      <c r="CY141" s="20"/>
      <c r="CZ141" s="4"/>
      <c r="DA141" s="4"/>
      <c r="DB141" s="4"/>
      <c r="DC141" s="16"/>
      <c r="DD141" s="20"/>
      <c r="DE141" s="4"/>
      <c r="DF141" s="4"/>
      <c r="DG141" s="4"/>
      <c r="DH141" s="16"/>
      <c r="DI141" s="20"/>
      <c r="DJ141" s="4"/>
      <c r="DK141" s="4"/>
      <c r="DL141" s="4"/>
      <c r="DM141" s="16"/>
      <c r="DU141" s="2"/>
    </row>
    <row r="142" spans="1:127">
      <c r="A142" s="2"/>
      <c r="B142" s="21" t="s">
        <v>220</v>
      </c>
      <c r="C142" s="21"/>
      <c r="D142" s="21"/>
      <c r="E142" s="21"/>
      <c r="AL142" s="3"/>
      <c r="AM142" s="3"/>
      <c r="AN142" s="3"/>
      <c r="AO142" s="3"/>
      <c r="AP142" s="16"/>
      <c r="AQ142" s="20"/>
      <c r="AR142" s="4"/>
      <c r="AS142" s="4"/>
      <c r="AT142" s="4"/>
      <c r="AU142" s="16"/>
      <c r="AV142" s="20"/>
      <c r="AW142" s="4"/>
      <c r="AX142" s="4"/>
      <c r="AY142" s="4"/>
      <c r="AZ142" s="16"/>
      <c r="BA142" s="20"/>
      <c r="BB142" s="4"/>
      <c r="BC142" s="4"/>
      <c r="BD142" s="4"/>
      <c r="BE142" s="16"/>
      <c r="BF142" s="20"/>
      <c r="BG142" s="4"/>
      <c r="BH142" s="4"/>
      <c r="BI142" s="4"/>
      <c r="BJ142" s="16"/>
      <c r="BK142" s="20"/>
      <c r="BL142" s="4"/>
      <c r="BM142" s="4"/>
      <c r="BN142" s="4"/>
      <c r="BO142" s="16"/>
      <c r="BP142" s="20"/>
      <c r="BQ142" s="4"/>
      <c r="BR142" s="4"/>
      <c r="BS142" s="4"/>
      <c r="BT142" s="16"/>
      <c r="BU142" s="20"/>
      <c r="BV142" s="4"/>
      <c r="BW142" s="4"/>
      <c r="BX142" s="4"/>
      <c r="BY142" s="16"/>
      <c r="BZ142" s="20"/>
      <c r="CA142" s="4"/>
      <c r="CB142" s="4"/>
      <c r="CC142" s="4"/>
      <c r="CD142" s="16"/>
      <c r="CE142" s="20"/>
      <c r="CF142" s="4"/>
      <c r="CG142" s="4"/>
      <c r="CH142" s="4"/>
      <c r="CI142" s="4"/>
      <c r="CJ142" s="20"/>
      <c r="CK142" s="4"/>
      <c r="CL142" s="4"/>
      <c r="CM142" s="4"/>
      <c r="CN142" s="16"/>
      <c r="CO142" s="20"/>
      <c r="CP142" s="4"/>
      <c r="CQ142" s="4"/>
      <c r="CR142" s="4"/>
      <c r="CS142" s="16"/>
      <c r="CT142" s="20"/>
      <c r="CU142" s="4"/>
      <c r="CV142" s="4"/>
      <c r="CW142" s="4"/>
      <c r="CX142" s="16"/>
      <c r="CY142" s="20"/>
      <c r="CZ142" s="4"/>
      <c r="DA142" s="4"/>
      <c r="DB142" s="4"/>
      <c r="DC142" s="16"/>
      <c r="DD142" s="20"/>
      <c r="DE142" s="4"/>
      <c r="DF142" s="4"/>
      <c r="DG142" s="4"/>
      <c r="DH142" s="16"/>
      <c r="DI142" s="20"/>
      <c r="DJ142" s="4"/>
      <c r="DK142" s="4"/>
      <c r="DL142" s="4"/>
      <c r="DM142" s="16"/>
      <c r="DN142" s="20"/>
      <c r="DO142" s="4"/>
      <c r="DP142" s="4"/>
      <c r="DQ142" s="4"/>
      <c r="DR142" s="16"/>
      <c r="DS142" s="20"/>
      <c r="DT142" s="4"/>
      <c r="DU142" s="4"/>
      <c r="DV142" s="4"/>
      <c r="DW142" s="16"/>
    </row>
    <row r="143" spans="1:127">
      <c r="A143" s="2"/>
      <c r="B143" s="21" t="s">
        <v>221</v>
      </c>
      <c r="C143" s="21"/>
      <c r="D143" s="21"/>
      <c r="E143" s="21"/>
      <c r="AL143" s="3"/>
      <c r="AM143" s="3"/>
      <c r="AN143" s="3"/>
      <c r="AO143" s="3"/>
      <c r="AP143" s="16"/>
      <c r="AQ143" s="16"/>
      <c r="AR143" s="4"/>
      <c r="AS143" s="4"/>
      <c r="AT143" s="4"/>
      <c r="AU143" s="16"/>
      <c r="AV143" s="16"/>
      <c r="AW143" s="4"/>
      <c r="AX143" s="4"/>
      <c r="AY143" s="4"/>
      <c r="AZ143" s="16"/>
      <c r="BA143" s="16"/>
      <c r="BB143" s="4"/>
      <c r="BC143" s="4"/>
      <c r="BD143" s="4"/>
      <c r="BE143" s="16"/>
      <c r="BF143" s="16"/>
      <c r="BG143" s="4"/>
      <c r="BH143" s="4"/>
      <c r="BI143" s="4"/>
      <c r="BJ143" s="16"/>
      <c r="BK143" s="16"/>
      <c r="BL143" s="4"/>
      <c r="BM143" s="4"/>
      <c r="BN143" s="4"/>
      <c r="BO143" s="16"/>
      <c r="BP143" s="16"/>
      <c r="BQ143" s="4"/>
      <c r="BR143" s="4"/>
      <c r="BS143" s="4"/>
      <c r="BT143" s="16"/>
      <c r="BU143" s="16"/>
      <c r="BV143" s="4"/>
      <c r="BW143" s="4"/>
      <c r="BX143" s="4"/>
      <c r="BY143" s="16"/>
      <c r="BZ143" s="16"/>
      <c r="CA143" s="4"/>
      <c r="CB143" s="4"/>
      <c r="CC143" s="4"/>
      <c r="CD143" s="16"/>
      <c r="CE143" s="16"/>
      <c r="CF143" s="4"/>
      <c r="CG143" s="4"/>
      <c r="CH143" s="4"/>
      <c r="CI143" s="4"/>
      <c r="CJ143" s="16"/>
      <c r="CK143" s="4"/>
      <c r="CL143" s="4"/>
      <c r="CM143" s="4"/>
      <c r="CN143" s="16"/>
      <c r="CO143" s="16"/>
      <c r="CP143" s="4"/>
      <c r="CQ143" s="4"/>
      <c r="CR143" s="4"/>
      <c r="CS143" s="16"/>
      <c r="CT143" s="16"/>
      <c r="CU143" s="4"/>
      <c r="CV143" s="4"/>
      <c r="CW143" s="4"/>
      <c r="CX143" s="16"/>
      <c r="CY143" s="16"/>
      <c r="CZ143" s="4"/>
      <c r="DA143" s="4"/>
      <c r="DB143" s="4"/>
      <c r="DC143" s="16"/>
      <c r="DD143" s="16"/>
      <c r="DE143" s="4"/>
      <c r="DF143" s="4"/>
      <c r="DG143" s="4"/>
      <c r="DH143" s="16"/>
      <c r="DI143" s="16"/>
      <c r="DJ143" s="4"/>
      <c r="DK143" s="4"/>
      <c r="DL143" s="4"/>
      <c r="DM143" s="16"/>
      <c r="DN143" s="16"/>
      <c r="DO143" s="4"/>
      <c r="DP143" s="4"/>
      <c r="DQ143" s="4"/>
      <c r="DR143" s="16"/>
      <c r="DS143" s="16"/>
      <c r="DT143" s="4"/>
      <c r="DU143" s="4"/>
      <c r="DV143" s="4"/>
      <c r="DW143" s="16"/>
    </row>
    <row r="144" spans="1:127">
      <c r="A144" s="2"/>
      <c r="B144" s="21" t="s">
        <v>576</v>
      </c>
      <c r="C144" s="21"/>
      <c r="D144" s="21"/>
      <c r="E144" s="21"/>
      <c r="AL144" s="3"/>
      <c r="AM144" s="3"/>
      <c r="AN144" s="3"/>
      <c r="AO144" s="3"/>
      <c r="AP144" s="16"/>
      <c r="AQ144" s="20"/>
      <c r="AR144" s="4"/>
      <c r="AS144" s="4"/>
      <c r="AT144" s="4"/>
      <c r="AU144" s="16"/>
      <c r="AV144" s="20"/>
      <c r="AW144" s="4"/>
      <c r="AX144" s="4"/>
      <c r="AY144" s="4"/>
      <c r="AZ144" s="16"/>
      <c r="BA144" s="20"/>
      <c r="BB144" s="4"/>
      <c r="BC144" s="4"/>
      <c r="BD144" s="4"/>
      <c r="BE144" s="16"/>
      <c r="BF144" s="20"/>
      <c r="BG144" s="4"/>
      <c r="BH144" s="4"/>
      <c r="BI144" s="4"/>
      <c r="BJ144" s="16"/>
      <c r="BK144" s="20"/>
      <c r="BL144" s="4"/>
      <c r="BM144" s="4"/>
      <c r="BN144" s="4"/>
      <c r="BO144" s="16"/>
      <c r="BP144" s="20"/>
      <c r="BQ144" s="4"/>
      <c r="BR144" s="4"/>
      <c r="BS144" s="4"/>
      <c r="BT144" s="16"/>
      <c r="BU144" s="20"/>
      <c r="BV144" s="4"/>
      <c r="BW144" s="4"/>
      <c r="BX144" s="4"/>
      <c r="BY144" s="16"/>
      <c r="BZ144" s="20"/>
      <c r="CA144" s="4"/>
      <c r="CB144" s="4"/>
      <c r="CC144" s="4"/>
      <c r="CD144" s="16"/>
      <c r="CE144" s="20"/>
      <c r="CF144" s="4"/>
      <c r="CG144" s="4"/>
      <c r="CH144" s="4"/>
      <c r="CI144" s="4"/>
      <c r="CJ144" s="20"/>
      <c r="CK144" s="4"/>
      <c r="CL144" s="4"/>
      <c r="CM144" s="4"/>
      <c r="CN144" s="16"/>
      <c r="CO144" s="20"/>
      <c r="CP144" s="4"/>
      <c r="CQ144" s="4"/>
      <c r="CR144" s="4"/>
      <c r="CS144" s="16"/>
      <c r="CT144" s="20"/>
      <c r="CU144" s="4"/>
      <c r="CV144" s="4"/>
      <c r="CW144" s="4"/>
      <c r="CX144" s="16"/>
      <c r="CY144" s="20"/>
      <c r="CZ144" s="4"/>
      <c r="DA144" s="4"/>
      <c r="DB144" s="4"/>
      <c r="DC144" s="16"/>
      <c r="DD144" s="20"/>
      <c r="DE144" s="4"/>
      <c r="DF144" s="4"/>
      <c r="DG144" s="4"/>
      <c r="DH144" s="16"/>
      <c r="DI144" s="20"/>
      <c r="DJ144" s="4"/>
      <c r="DK144" s="4"/>
      <c r="DL144" s="4"/>
      <c r="DM144" s="16"/>
      <c r="DN144" s="20"/>
      <c r="DO144" s="4"/>
      <c r="DP144" s="4"/>
      <c r="DQ144" s="4"/>
      <c r="DR144" s="16"/>
      <c r="DS144" s="20"/>
      <c r="DT144" s="4"/>
      <c r="DU144" s="4"/>
      <c r="DV144" s="4"/>
      <c r="DW144" s="16"/>
    </row>
    <row r="145" spans="1:127">
      <c r="A145" s="2"/>
      <c r="B145" s="21" t="s">
        <v>577</v>
      </c>
      <c r="C145" s="21"/>
      <c r="D145" s="21"/>
      <c r="E145" s="21"/>
      <c r="AL145" s="3"/>
      <c r="AM145" s="3"/>
      <c r="AN145" s="3"/>
      <c r="AO145" s="3"/>
      <c r="AQ145" s="3"/>
      <c r="AR145" s="3"/>
      <c r="AS145" s="3"/>
      <c r="AT145" s="3"/>
      <c r="AV145" s="3"/>
      <c r="AW145" s="3"/>
      <c r="AX145" s="3"/>
      <c r="AY145" s="3"/>
      <c r="BA145" s="3"/>
      <c r="BB145" s="3"/>
      <c r="BC145" s="3"/>
      <c r="BD145" s="3"/>
      <c r="BF145" s="3"/>
      <c r="BG145" s="3"/>
      <c r="BH145" s="3"/>
      <c r="BI145" s="3"/>
      <c r="BK145" s="3"/>
      <c r="BL145" s="3"/>
      <c r="BM145" s="3"/>
      <c r="BN145" s="3"/>
      <c r="BP145" s="3"/>
      <c r="BT145" s="15"/>
      <c r="BY145" s="16"/>
      <c r="BZ145" s="20"/>
      <c r="CA145" s="4"/>
      <c r="CB145" s="4"/>
      <c r="CC145" s="4"/>
      <c r="CD145" s="16"/>
      <c r="CE145" s="20"/>
      <c r="CF145" s="4"/>
      <c r="CG145" s="4"/>
      <c r="CH145" s="4"/>
      <c r="CI145" s="4"/>
      <c r="CJ145" s="20"/>
      <c r="CK145" s="4"/>
      <c r="CL145" s="4"/>
      <c r="CM145" s="4"/>
      <c r="CN145" s="16"/>
      <c r="CO145" s="20"/>
      <c r="CP145" s="4"/>
      <c r="CQ145" s="4"/>
      <c r="CR145" s="4"/>
      <c r="CS145" s="16"/>
      <c r="CT145" s="20"/>
      <c r="CU145" s="4"/>
      <c r="CV145" s="4"/>
      <c r="CW145" s="4"/>
      <c r="CX145" s="16"/>
      <c r="CY145" s="20"/>
      <c r="CZ145" s="4"/>
      <c r="DA145" s="4"/>
      <c r="DB145" s="4"/>
      <c r="DC145" s="16"/>
      <c r="DD145" s="20"/>
      <c r="DE145" s="4"/>
      <c r="DF145" s="4"/>
      <c r="DG145" s="4"/>
      <c r="DH145" s="16"/>
      <c r="DI145" s="20"/>
      <c r="DJ145" s="4"/>
      <c r="DK145" s="4"/>
      <c r="DL145" s="4"/>
      <c r="DM145" s="16"/>
      <c r="DN145" s="20"/>
      <c r="DO145" s="4"/>
      <c r="DP145" s="4"/>
      <c r="DQ145" s="4"/>
      <c r="DR145" s="16"/>
      <c r="DS145" s="20"/>
      <c r="DT145" s="4"/>
      <c r="DU145" s="4"/>
      <c r="DV145" s="4"/>
      <c r="DW145" s="16"/>
    </row>
    <row r="146" spans="1:127" s="8" customFormat="1">
      <c r="B146" s="21" t="s">
        <v>578</v>
      </c>
      <c r="C146" s="21"/>
      <c r="D146" s="21"/>
      <c r="E146" s="21"/>
      <c r="F146" s="21"/>
      <c r="I146" s="16"/>
      <c r="BA146" s="16"/>
      <c r="BB146" s="16"/>
      <c r="BC146" s="16"/>
      <c r="BD146" s="16"/>
      <c r="BF146" s="16"/>
      <c r="BG146" s="16"/>
      <c r="BH146" s="16"/>
      <c r="BI146" s="16"/>
      <c r="BK146" s="16"/>
      <c r="BL146" s="16"/>
      <c r="BM146" s="16"/>
      <c r="BN146" s="16"/>
      <c r="BP146" s="16"/>
      <c r="BQ146" s="16"/>
      <c r="BR146" s="16"/>
      <c r="BS146" s="16"/>
      <c r="BU146" s="16"/>
      <c r="BV146" s="16"/>
      <c r="BW146" s="16"/>
      <c r="BX146" s="16"/>
      <c r="BZ146" s="16"/>
      <c r="CA146" s="16"/>
      <c r="CB146" s="16"/>
      <c r="CC146" s="16"/>
      <c r="CE146" s="16"/>
      <c r="CF146" s="16"/>
      <c r="CG146" s="16"/>
      <c r="CH146" s="16"/>
      <c r="CI146" s="16"/>
      <c r="CJ146" s="16"/>
      <c r="CK146" s="16"/>
      <c r="CL146" s="16"/>
      <c r="CM146" s="16"/>
      <c r="CO146" s="16"/>
      <c r="CP146" s="16"/>
      <c r="CQ146" s="16"/>
      <c r="CR146" s="16"/>
      <c r="CT146" s="16"/>
      <c r="CU146" s="16"/>
      <c r="CV146" s="16"/>
      <c r="CW146" s="16"/>
      <c r="CY146" s="16"/>
      <c r="CZ146" s="16"/>
      <c r="DA146" s="16"/>
      <c r="DB146" s="16"/>
      <c r="DD146" s="16"/>
      <c r="DE146" s="16"/>
      <c r="DF146" s="16"/>
      <c r="DG146" s="16"/>
      <c r="DI146" s="16"/>
      <c r="DJ146" s="16"/>
      <c r="DK146" s="16"/>
      <c r="DL146" s="16"/>
      <c r="DN146" s="16"/>
      <c r="DO146" s="16"/>
      <c r="DP146" s="16"/>
      <c r="DQ146" s="16"/>
      <c r="DS146" s="16"/>
      <c r="DT146" s="16"/>
      <c r="DU146" s="16"/>
      <c r="DV146" s="16"/>
    </row>
    <row r="147" spans="1:127" s="8" customFormat="1">
      <c r="B147" s="21" t="s">
        <v>579</v>
      </c>
      <c r="C147" s="21"/>
      <c r="D147" s="21"/>
      <c r="E147" s="21"/>
      <c r="F147" s="21"/>
      <c r="I147" s="16"/>
      <c r="BA147" s="16"/>
      <c r="BF147" s="16"/>
      <c r="BK147" s="16"/>
      <c r="BP147" s="16"/>
      <c r="BU147" s="16"/>
      <c r="BZ147" s="16"/>
      <c r="CE147" s="16"/>
      <c r="CJ147" s="16"/>
      <c r="CO147" s="16"/>
      <c r="CT147" s="16"/>
      <c r="CY147" s="16"/>
      <c r="DD147" s="16"/>
      <c r="DI147" s="16"/>
      <c r="DN147" s="16"/>
      <c r="DS147" s="16"/>
    </row>
    <row r="148" spans="1:127" s="8" customFormat="1">
      <c r="B148" s="21" t="s">
        <v>580</v>
      </c>
      <c r="C148" s="21"/>
      <c r="D148" s="21"/>
      <c r="E148" s="21"/>
      <c r="F148" s="21"/>
      <c r="I148" s="16"/>
      <c r="BA148" s="16"/>
      <c r="BF148" s="16"/>
      <c r="BK148" s="16"/>
      <c r="BP148" s="16"/>
      <c r="BU148" s="16"/>
      <c r="BZ148" s="16"/>
      <c r="CE148" s="16"/>
      <c r="CJ148" s="16"/>
      <c r="CO148" s="16"/>
      <c r="CT148" s="16"/>
      <c r="CY148" s="16"/>
      <c r="DD148" s="16"/>
      <c r="DI148" s="16"/>
      <c r="DN148" s="16"/>
      <c r="DS148" s="16"/>
    </row>
    <row r="149" spans="1:127" s="8" customFormat="1">
      <c r="B149" s="21" t="s">
        <v>581</v>
      </c>
      <c r="C149" s="21"/>
      <c r="D149" s="21"/>
      <c r="E149" s="21"/>
      <c r="F149" s="21"/>
      <c r="I149" s="16"/>
      <c r="BA149" s="16"/>
      <c r="BF149" s="16"/>
      <c r="BK149" s="16"/>
      <c r="BP149" s="16"/>
      <c r="BU149" s="16"/>
      <c r="BZ149" s="16"/>
      <c r="CE149" s="16"/>
      <c r="CJ149" s="16"/>
      <c r="CO149" s="16"/>
      <c r="CT149" s="16"/>
      <c r="CY149" s="16"/>
      <c r="DD149" s="16"/>
      <c r="DI149" s="16"/>
      <c r="DN149" s="16"/>
      <c r="DS149" s="16"/>
    </row>
    <row r="150" spans="1:127" s="8" customFormat="1">
      <c r="B150" s="21" t="s">
        <v>879</v>
      </c>
      <c r="C150" s="21"/>
      <c r="D150" s="21"/>
      <c r="E150" s="21"/>
      <c r="F150" s="21"/>
      <c r="I150" s="16"/>
      <c r="AF150" s="16"/>
      <c r="AK150" s="16"/>
      <c r="AP150" s="16"/>
      <c r="AU150" s="16"/>
      <c r="AZ150" s="16"/>
      <c r="BA150" s="16"/>
      <c r="BE150" s="16"/>
      <c r="BF150" s="16"/>
      <c r="BJ150" s="16"/>
      <c r="BK150" s="16"/>
      <c r="BO150" s="16"/>
      <c r="BP150" s="16"/>
      <c r="BT150" s="16"/>
      <c r="BU150" s="16"/>
      <c r="BY150" s="16"/>
      <c r="BZ150" s="16"/>
      <c r="CD150" s="16"/>
      <c r="CE150" s="16"/>
      <c r="CJ150" s="16"/>
      <c r="CN150" s="16"/>
      <c r="CO150" s="16"/>
      <c r="CS150" s="16"/>
      <c r="CT150" s="16"/>
      <c r="CX150" s="16"/>
      <c r="CY150" s="16"/>
      <c r="DC150" s="16"/>
      <c r="DD150" s="16"/>
      <c r="DH150" s="16"/>
      <c r="DI150" s="16"/>
      <c r="DM150" s="16"/>
      <c r="DN150" s="16"/>
      <c r="DR150" s="16"/>
      <c r="DS150" s="16"/>
      <c r="DW150" s="16"/>
    </row>
    <row r="151" spans="1:127" s="16" customFormat="1">
      <c r="B151" s="21"/>
      <c r="C151" s="21"/>
      <c r="D151" s="21"/>
      <c r="E151" s="21"/>
      <c r="F151" s="19"/>
      <c r="AF151" s="8"/>
      <c r="AK151" s="8"/>
      <c r="AP151" s="8"/>
      <c r="AU151" s="8"/>
      <c r="AZ151" s="8"/>
      <c r="BE151" s="8"/>
      <c r="BJ151" s="8"/>
      <c r="BO151" s="8"/>
      <c r="BT151" s="8"/>
      <c r="BY151" s="8"/>
      <c r="CD151" s="8"/>
      <c r="CN151" s="8"/>
      <c r="CS151" s="8"/>
      <c r="CX151" s="8"/>
      <c r="DC151" s="8"/>
      <c r="DH151" s="8"/>
      <c r="DM151" s="8"/>
      <c r="DR151" s="8"/>
      <c r="DW151" s="8"/>
    </row>
    <row r="152" spans="1:127" s="8" customFormat="1">
      <c r="A152" s="25">
        <v>81000</v>
      </c>
      <c r="B152" s="21" t="s">
        <v>880</v>
      </c>
      <c r="C152" s="21" t="s">
        <v>321</v>
      </c>
      <c r="D152" s="21"/>
      <c r="E152" s="21"/>
      <c r="F152" s="21"/>
      <c r="I152" s="16"/>
      <c r="AZ152" s="8">
        <v>65500</v>
      </c>
      <c r="BA152" s="16">
        <v>2800</v>
      </c>
      <c r="BB152" s="8">
        <v>9000</v>
      </c>
      <c r="BC152" s="8">
        <v>14500</v>
      </c>
      <c r="BD152" s="8">
        <v>28400</v>
      </c>
      <c r="BE152" s="8">
        <v>54700</v>
      </c>
      <c r="BF152" s="16">
        <v>4300</v>
      </c>
      <c r="BG152" s="8">
        <v>13800</v>
      </c>
      <c r="BH152" s="8">
        <v>17400</v>
      </c>
      <c r="BI152" s="8">
        <v>37600</v>
      </c>
      <c r="BJ152" s="8">
        <v>73100</v>
      </c>
      <c r="BK152" s="16">
        <v>7600</v>
      </c>
      <c r="BL152" s="8">
        <v>17400</v>
      </c>
      <c r="BM152" s="8">
        <v>18500</v>
      </c>
      <c r="BN152" s="8">
        <v>31900</v>
      </c>
      <c r="BO152" s="8">
        <v>75400</v>
      </c>
      <c r="BP152" s="16">
        <v>6000</v>
      </c>
      <c r="BQ152" s="8">
        <v>12700</v>
      </c>
      <c r="BR152" s="8">
        <v>16700</v>
      </c>
      <c r="BS152" s="8">
        <v>34300</v>
      </c>
      <c r="BT152" s="8">
        <v>69698</v>
      </c>
      <c r="BU152" s="16">
        <v>8264</v>
      </c>
      <c r="BV152" s="8">
        <v>10351</v>
      </c>
      <c r="BW152" s="8">
        <v>11790</v>
      </c>
      <c r="BX152" s="8">
        <v>16634</v>
      </c>
      <c r="BY152" s="8">
        <v>47040</v>
      </c>
      <c r="BZ152" s="16">
        <v>5523</v>
      </c>
      <c r="CA152" s="8">
        <v>7084</v>
      </c>
      <c r="CB152" s="8">
        <v>10532</v>
      </c>
      <c r="CC152" s="8">
        <v>21168</v>
      </c>
      <c r="CD152" s="8">
        <v>44307</v>
      </c>
      <c r="CE152" s="25">
        <v>4892</v>
      </c>
      <c r="CF152" s="25">
        <v>6700</v>
      </c>
      <c r="CG152" s="25">
        <v>9500</v>
      </c>
      <c r="CH152" s="25">
        <v>19200</v>
      </c>
      <c r="CI152" s="25">
        <v>40300</v>
      </c>
      <c r="CJ152" s="25">
        <v>9700</v>
      </c>
      <c r="CK152" s="25">
        <v>12800</v>
      </c>
      <c r="CL152" s="25">
        <v>17400</v>
      </c>
      <c r="CM152" s="25">
        <v>24400</v>
      </c>
      <c r="CN152" s="25">
        <v>64200</v>
      </c>
      <c r="CO152" s="25">
        <v>14100</v>
      </c>
      <c r="CP152" s="25">
        <v>18000</v>
      </c>
      <c r="CQ152" s="25">
        <v>15500</v>
      </c>
      <c r="CR152" s="25">
        <v>17800</v>
      </c>
      <c r="CS152" s="25">
        <v>65400</v>
      </c>
      <c r="CT152" s="25">
        <v>16200</v>
      </c>
      <c r="CU152" s="25">
        <v>17400</v>
      </c>
      <c r="CV152" s="25">
        <v>15600</v>
      </c>
      <c r="CW152" s="25">
        <v>20300</v>
      </c>
      <c r="CX152" s="25">
        <v>69500</v>
      </c>
      <c r="CY152" s="25">
        <v>11300</v>
      </c>
      <c r="CZ152" s="25">
        <v>11200</v>
      </c>
      <c r="DA152" s="25">
        <v>12200</v>
      </c>
      <c r="DB152" s="25">
        <v>34100</v>
      </c>
      <c r="DC152" s="25">
        <v>68800</v>
      </c>
      <c r="DD152" s="25">
        <v>7900</v>
      </c>
      <c r="DE152" s="25">
        <v>16900</v>
      </c>
      <c r="DF152" s="25">
        <v>16500</v>
      </c>
      <c r="DG152" s="25">
        <v>38300</v>
      </c>
      <c r="DH152" s="25">
        <v>79600</v>
      </c>
      <c r="DI152" s="25">
        <v>12400</v>
      </c>
      <c r="DJ152" s="25">
        <v>16000</v>
      </c>
      <c r="DK152" s="8">
        <v>10000</v>
      </c>
      <c r="DL152" s="8">
        <v>30000</v>
      </c>
      <c r="DM152" s="8">
        <f>+DL152+DK152+DJ152+DI152</f>
        <v>68400</v>
      </c>
      <c r="DN152" s="8">
        <v>10000</v>
      </c>
      <c r="DO152" s="8">
        <v>10000</v>
      </c>
      <c r="DP152" s="8">
        <v>10000</v>
      </c>
      <c r="DQ152" s="8">
        <v>30000</v>
      </c>
      <c r="DR152" s="8">
        <f>+DQ152+DP152+DO152+DN152</f>
        <v>60000</v>
      </c>
      <c r="DS152" s="8">
        <v>10000</v>
      </c>
      <c r="DT152" s="8">
        <v>10000</v>
      </c>
      <c r="DU152" s="8">
        <v>10000</v>
      </c>
      <c r="DV152" s="8">
        <v>30000</v>
      </c>
      <c r="DW152" s="8">
        <f>+DV152+DU152+DT152+DS152</f>
        <v>60000</v>
      </c>
    </row>
    <row r="153" spans="1:127">
      <c r="A153" s="2"/>
      <c r="B153" s="21" t="s">
        <v>881</v>
      </c>
      <c r="C153" s="21"/>
      <c r="D153" s="21"/>
      <c r="E153" s="21"/>
      <c r="AL153" s="3"/>
      <c r="AM153" s="3"/>
      <c r="AN153" s="3"/>
      <c r="AO153" s="3"/>
      <c r="AQ153" s="3"/>
      <c r="AR153" s="3"/>
      <c r="AS153" s="3"/>
      <c r="AT153" s="3"/>
      <c r="AV153" s="3"/>
      <c r="AW153" s="3"/>
      <c r="AX153" s="3"/>
      <c r="AY153" s="3"/>
      <c r="BA153" s="3"/>
      <c r="BB153" s="3"/>
      <c r="BC153" s="3"/>
      <c r="BD153" s="3"/>
      <c r="BF153" s="3"/>
      <c r="BG153" s="3"/>
      <c r="BH153" s="3"/>
      <c r="BI153" s="3"/>
      <c r="BK153" s="3"/>
      <c r="BL153" s="3"/>
      <c r="BM153" s="3"/>
      <c r="BN153" s="3"/>
      <c r="BP153" s="3"/>
      <c r="BT153" s="15"/>
      <c r="BY153" s="8"/>
      <c r="DU153" s="2"/>
    </row>
    <row r="154" spans="1:127">
      <c r="A154" s="2"/>
      <c r="B154" s="21" t="s">
        <v>882</v>
      </c>
      <c r="C154" s="21" t="s">
        <v>1203</v>
      </c>
      <c r="D154" s="21"/>
      <c r="E154" s="21"/>
      <c r="AL154" s="3"/>
      <c r="AM154" s="3"/>
      <c r="AN154" s="3"/>
      <c r="AO154" s="3"/>
      <c r="AQ154" s="3"/>
      <c r="AR154" s="3"/>
      <c r="AS154" s="3"/>
      <c r="AT154" s="3"/>
      <c r="AU154" s="8"/>
      <c r="AV154" s="3"/>
      <c r="AW154" s="3"/>
      <c r="AX154" s="3"/>
      <c r="AY154" s="3"/>
      <c r="AZ154" s="8"/>
      <c r="BA154" s="3"/>
      <c r="BB154" s="3"/>
      <c r="BC154" s="3"/>
      <c r="BD154" s="3"/>
      <c r="BE154" s="8"/>
      <c r="BF154" s="3"/>
      <c r="BG154" s="3"/>
      <c r="BH154" s="3"/>
      <c r="BI154" s="3"/>
      <c r="BJ154" s="8"/>
      <c r="BK154" s="3"/>
      <c r="BL154" s="3"/>
      <c r="BM154" s="3"/>
      <c r="BN154" s="3"/>
      <c r="BO154" s="8"/>
      <c r="BP154" s="3"/>
      <c r="BT154" s="8"/>
      <c r="BY154" s="8"/>
      <c r="BZ154" s="3"/>
      <c r="CA154" s="3"/>
      <c r="CC154" s="3"/>
      <c r="CD154" s="8"/>
      <c r="CE154" s="3"/>
      <c r="CF154" s="3"/>
      <c r="CG154" s="3"/>
      <c r="CH154" s="3"/>
      <c r="CI154" s="3"/>
      <c r="CJ154" s="3"/>
      <c r="CK154" s="3"/>
      <c r="CL154" s="3"/>
      <c r="CM154" s="3"/>
      <c r="CN154" s="8"/>
      <c r="CO154" s="3"/>
      <c r="CP154" s="3"/>
      <c r="CQ154" s="3"/>
      <c r="CR154" s="3"/>
      <c r="CS154" s="8"/>
      <c r="CT154" s="3"/>
      <c r="CU154" s="3"/>
      <c r="CV154" s="3"/>
      <c r="CW154" s="3"/>
      <c r="CX154" s="8"/>
      <c r="CY154" s="3"/>
      <c r="CZ154" s="3"/>
      <c r="DA154" s="3"/>
      <c r="DB154" s="3"/>
      <c r="DC154" s="8"/>
      <c r="DD154" s="3"/>
      <c r="DE154" s="3"/>
      <c r="DF154" s="3"/>
      <c r="DG154" s="3"/>
      <c r="DH154" s="8">
        <v>79600</v>
      </c>
      <c r="DI154" s="3"/>
      <c r="DJ154" s="3"/>
      <c r="DK154" s="3"/>
      <c r="DL154" s="3"/>
      <c r="DM154" s="8">
        <v>69000</v>
      </c>
      <c r="DN154" s="3"/>
      <c r="DO154" s="3"/>
      <c r="DP154" s="3"/>
      <c r="DQ154" s="3"/>
      <c r="DR154" s="8"/>
      <c r="DS154" s="3"/>
      <c r="DT154" s="3"/>
      <c r="DV154" s="3"/>
      <c r="DW154" s="8"/>
    </row>
    <row r="155" spans="1:127">
      <c r="A155" s="2"/>
      <c r="B155" s="21" t="s">
        <v>883</v>
      </c>
      <c r="C155" s="21"/>
      <c r="D155" s="21"/>
      <c r="E155" s="21"/>
      <c r="AL155" s="3"/>
      <c r="AM155" s="3"/>
      <c r="AN155" s="3"/>
      <c r="AO155" s="3"/>
      <c r="AQ155" s="3"/>
      <c r="AR155" s="3"/>
      <c r="AS155" s="3"/>
      <c r="AT155" s="3"/>
      <c r="AU155" s="8"/>
      <c r="AV155" s="3"/>
      <c r="AW155" s="3"/>
      <c r="AX155" s="3"/>
      <c r="AY155" s="3"/>
      <c r="AZ155" s="8"/>
      <c r="BA155" s="3"/>
      <c r="BB155" s="3"/>
      <c r="BC155" s="3"/>
      <c r="BD155" s="3"/>
      <c r="BE155" s="8"/>
      <c r="BF155" s="3"/>
      <c r="BG155" s="3"/>
      <c r="BH155" s="3"/>
      <c r="BI155" s="3"/>
      <c r="BJ155" s="8"/>
      <c r="BK155" s="3"/>
      <c r="BL155" s="3"/>
      <c r="BM155" s="3"/>
      <c r="BN155" s="3"/>
      <c r="BO155" s="8"/>
      <c r="BP155" s="3"/>
      <c r="BT155" s="8"/>
      <c r="BY155" s="8"/>
      <c r="BZ155" s="3"/>
      <c r="CA155" s="3"/>
      <c r="CC155" s="3"/>
      <c r="CD155" s="8"/>
      <c r="CE155" s="3"/>
      <c r="CF155" s="3"/>
      <c r="CG155" s="3"/>
      <c r="CH155" s="3"/>
      <c r="CI155" s="3"/>
      <c r="CJ155" s="3"/>
      <c r="CK155" s="3"/>
      <c r="CL155" s="3"/>
      <c r="CM155" s="3"/>
      <c r="CN155" s="8"/>
      <c r="CO155" s="3"/>
      <c r="CP155" s="3"/>
      <c r="CQ155" s="3"/>
      <c r="CR155" s="3"/>
      <c r="CS155" s="8"/>
      <c r="CT155" s="3"/>
      <c r="CU155" s="3"/>
      <c r="CV155" s="3"/>
      <c r="CW155" s="3"/>
      <c r="CX155" s="8"/>
      <c r="CY155" s="3"/>
      <c r="CZ155" s="3"/>
      <c r="DA155" s="3"/>
      <c r="DB155" s="3"/>
      <c r="DC155" s="8"/>
      <c r="DD155" s="3"/>
      <c r="DE155" s="3"/>
      <c r="DF155" s="3"/>
      <c r="DG155" s="3"/>
      <c r="DH155" s="8"/>
      <c r="DI155" s="3"/>
      <c r="DJ155" s="3"/>
      <c r="DK155" s="3"/>
      <c r="DL155" s="3"/>
      <c r="DM155" s="8"/>
      <c r="DN155" s="3"/>
      <c r="DO155" s="3"/>
      <c r="DP155" s="3"/>
      <c r="DQ155" s="3"/>
      <c r="DR155" s="8"/>
      <c r="DS155" s="3"/>
      <c r="DT155" s="3"/>
      <c r="DV155" s="3"/>
      <c r="DW155" s="8"/>
    </row>
    <row r="156" spans="1:127">
      <c r="A156" s="2"/>
      <c r="B156" s="21" t="s">
        <v>313</v>
      </c>
      <c r="C156" s="21"/>
      <c r="D156" s="21"/>
      <c r="E156" s="21"/>
      <c r="AL156" s="3"/>
      <c r="AM156" s="3"/>
      <c r="AN156" s="3"/>
      <c r="AO156" s="3"/>
      <c r="AQ156" s="3"/>
      <c r="AR156" s="3"/>
      <c r="AS156" s="3"/>
      <c r="AT156" s="3"/>
      <c r="AU156" s="8"/>
      <c r="AV156" s="3"/>
      <c r="AW156" s="3"/>
      <c r="AX156" s="3"/>
      <c r="AY156" s="3"/>
      <c r="AZ156" s="8"/>
      <c r="BA156" s="3"/>
      <c r="BB156" s="3"/>
      <c r="BC156" s="3"/>
      <c r="BD156" s="3"/>
      <c r="BE156" s="8"/>
      <c r="BF156" s="3"/>
      <c r="BG156" s="3"/>
      <c r="BH156" s="3"/>
      <c r="BI156" s="3"/>
      <c r="BJ156" s="8"/>
      <c r="BK156" s="3"/>
      <c r="BL156" s="3"/>
      <c r="BM156" s="3"/>
      <c r="BN156" s="3"/>
      <c r="BO156" s="8"/>
      <c r="BP156" s="3"/>
      <c r="BT156" s="8"/>
      <c r="BY156" s="8"/>
      <c r="BZ156" s="3"/>
      <c r="CA156" s="3"/>
      <c r="CC156" s="3"/>
      <c r="CD156" s="8"/>
      <c r="CE156" s="3"/>
      <c r="CF156" s="3"/>
      <c r="CG156" s="3"/>
      <c r="CH156" s="3"/>
      <c r="CI156" s="3"/>
      <c r="CJ156" s="3"/>
      <c r="CK156" s="3"/>
      <c r="CL156" s="3"/>
      <c r="CM156" s="3"/>
      <c r="CN156" s="8"/>
      <c r="CO156" s="3"/>
      <c r="CP156" s="3"/>
      <c r="CQ156" s="3"/>
      <c r="CR156" s="3"/>
      <c r="CS156" s="8"/>
      <c r="CT156" s="3"/>
      <c r="CU156" s="3"/>
      <c r="CV156" s="3"/>
      <c r="CW156" s="3"/>
      <c r="CX156" s="8"/>
      <c r="CY156" s="3"/>
      <c r="CZ156" s="3"/>
      <c r="DA156" s="3"/>
      <c r="DB156" s="3"/>
      <c r="DC156" s="8"/>
      <c r="DD156" s="3"/>
      <c r="DE156" s="3"/>
      <c r="DF156" s="3"/>
      <c r="DG156" s="3"/>
      <c r="DH156" s="8"/>
      <c r="DI156" s="3"/>
      <c r="DJ156" s="3"/>
      <c r="DK156" s="3"/>
      <c r="DL156" s="3"/>
      <c r="DM156" s="8"/>
      <c r="DN156" s="3"/>
      <c r="DO156" s="3"/>
      <c r="DP156" s="3"/>
      <c r="DQ156" s="3"/>
      <c r="DR156" s="8"/>
      <c r="DS156" s="3"/>
      <c r="DT156" s="3"/>
      <c r="DV156" s="3"/>
      <c r="DW156" s="8"/>
    </row>
    <row r="157" spans="1:127">
      <c r="A157" s="2"/>
      <c r="B157" s="21" t="s">
        <v>314</v>
      </c>
      <c r="C157" s="21"/>
      <c r="D157" s="21"/>
      <c r="E157" s="21"/>
      <c r="AL157" s="3"/>
      <c r="AM157" s="3"/>
      <c r="AN157" s="3"/>
      <c r="AO157" s="3"/>
      <c r="AQ157" s="3"/>
      <c r="AR157" s="3"/>
      <c r="AS157" s="3"/>
      <c r="AT157" s="3"/>
      <c r="AU157" s="8"/>
      <c r="AV157" s="3"/>
      <c r="AW157" s="3"/>
      <c r="AX157" s="3"/>
      <c r="AY157" s="3"/>
      <c r="AZ157" s="8"/>
      <c r="BA157" s="3"/>
      <c r="BB157" s="3"/>
      <c r="BC157" s="3"/>
      <c r="BD157" s="3"/>
      <c r="BE157" s="8"/>
      <c r="BF157" s="3"/>
      <c r="BG157" s="3"/>
      <c r="BH157" s="3"/>
      <c r="BI157" s="3"/>
      <c r="BJ157" s="8"/>
      <c r="BK157" s="3"/>
      <c r="BL157" s="3"/>
      <c r="BM157" s="3"/>
      <c r="BN157" s="3"/>
      <c r="BO157" s="8"/>
      <c r="BP157" s="3"/>
      <c r="BT157" s="8"/>
      <c r="BY157" s="8"/>
      <c r="BZ157" s="3"/>
      <c r="CA157" s="3"/>
      <c r="CC157" s="3"/>
      <c r="CD157" s="8"/>
      <c r="CE157" s="3"/>
      <c r="CF157" s="3"/>
      <c r="CG157" s="3"/>
      <c r="CH157" s="3"/>
      <c r="CI157" s="3"/>
      <c r="CJ157" s="3"/>
      <c r="CK157" s="3"/>
      <c r="CL157" s="3"/>
      <c r="CM157" s="3"/>
      <c r="CN157" s="8"/>
      <c r="CO157" s="3"/>
      <c r="CP157" s="3"/>
      <c r="CQ157" s="3"/>
      <c r="CR157" s="3"/>
      <c r="CS157" s="8"/>
      <c r="CT157" s="3"/>
      <c r="CU157" s="3"/>
      <c r="CV157" s="3"/>
      <c r="CW157" s="3"/>
      <c r="CX157" s="8"/>
      <c r="CY157" s="3"/>
      <c r="CZ157" s="3"/>
      <c r="DA157" s="3"/>
      <c r="DB157" s="3"/>
      <c r="DC157" s="8"/>
      <c r="DD157" s="3"/>
      <c r="DE157" s="3"/>
      <c r="DF157" s="3"/>
      <c r="DG157" s="3"/>
      <c r="DH157" s="8"/>
      <c r="DI157" s="3"/>
      <c r="DJ157" s="3"/>
      <c r="DK157" s="3"/>
      <c r="DL157" s="3"/>
      <c r="DM157" s="8"/>
      <c r="DN157" s="3"/>
      <c r="DO157" s="3"/>
      <c r="DP157" s="3"/>
      <c r="DQ157" s="3"/>
      <c r="DR157" s="8"/>
      <c r="DS157" s="3"/>
      <c r="DT157" s="3"/>
      <c r="DV157" s="3"/>
      <c r="DW157" s="8"/>
    </row>
    <row r="158" spans="1:127">
      <c r="A158" s="2"/>
      <c r="B158" s="21" t="s">
        <v>790</v>
      </c>
      <c r="C158" s="21"/>
      <c r="D158" s="21"/>
      <c r="E158" s="21"/>
      <c r="AL158" s="3"/>
      <c r="AM158" s="3"/>
      <c r="AN158" s="3"/>
      <c r="AO158" s="3"/>
      <c r="AQ158" s="3"/>
      <c r="AR158" s="3"/>
      <c r="AS158" s="3"/>
      <c r="AT158" s="3"/>
      <c r="AU158" s="8"/>
      <c r="AV158" s="3"/>
      <c r="AW158" s="3"/>
      <c r="AX158" s="3"/>
      <c r="AY158" s="3"/>
      <c r="AZ158" s="8"/>
      <c r="BA158" s="3"/>
      <c r="BB158" s="3"/>
      <c r="BC158" s="3"/>
      <c r="BD158" s="3"/>
      <c r="BE158" s="8"/>
      <c r="BF158" s="3"/>
      <c r="BG158" s="3"/>
      <c r="BH158" s="3"/>
      <c r="BI158" s="3"/>
      <c r="BJ158" s="8"/>
      <c r="BK158" s="3"/>
      <c r="BL158" s="3"/>
      <c r="BM158" s="3"/>
      <c r="BN158" s="3"/>
      <c r="BO158" s="8"/>
      <c r="BP158" s="3"/>
      <c r="BT158" s="8"/>
      <c r="BY158" s="8"/>
      <c r="BZ158" s="3"/>
      <c r="CA158" s="3"/>
      <c r="CC158" s="3"/>
      <c r="CD158" s="8"/>
      <c r="CE158" s="3"/>
      <c r="CF158" s="3"/>
      <c r="CG158" s="3"/>
      <c r="CH158" s="3"/>
      <c r="CI158" s="3"/>
      <c r="CJ158" s="3"/>
      <c r="CK158" s="3"/>
      <c r="CL158" s="3"/>
      <c r="CM158" s="3"/>
      <c r="CN158" s="8"/>
      <c r="CO158" s="3"/>
      <c r="CP158" s="3"/>
      <c r="CQ158" s="3"/>
      <c r="CR158" s="3"/>
      <c r="CS158" s="8"/>
      <c r="CT158" s="3"/>
      <c r="CU158" s="3"/>
      <c r="CV158" s="3"/>
      <c r="CW158" s="3"/>
      <c r="CX158" s="8"/>
      <c r="CY158" s="3"/>
      <c r="CZ158" s="3"/>
      <c r="DA158" s="3"/>
      <c r="DB158" s="3"/>
      <c r="DC158" s="8"/>
      <c r="DD158" s="3"/>
      <c r="DE158" s="3"/>
      <c r="DF158" s="3"/>
      <c r="DG158" s="3"/>
      <c r="DH158" s="8"/>
      <c r="DI158" s="3"/>
      <c r="DJ158" s="3"/>
      <c r="DK158" s="3"/>
      <c r="DL158" s="3"/>
      <c r="DM158" s="8"/>
      <c r="DN158" s="3"/>
      <c r="DO158" s="3"/>
      <c r="DP158" s="3"/>
      <c r="DQ158" s="3"/>
      <c r="DR158" s="8"/>
      <c r="DS158" s="3"/>
      <c r="DT158" s="3"/>
      <c r="DV158" s="3"/>
      <c r="DW158" s="8"/>
    </row>
    <row r="159" spans="1:127">
      <c r="A159" s="2"/>
      <c r="B159" s="21" t="s">
        <v>791</v>
      </c>
      <c r="C159" s="21"/>
      <c r="D159" s="21"/>
      <c r="E159" s="21"/>
      <c r="AL159" s="3"/>
      <c r="AM159" s="3"/>
      <c r="AN159" s="3"/>
      <c r="AO159" s="3"/>
      <c r="AQ159" s="3"/>
      <c r="AR159" s="3"/>
      <c r="AS159" s="3"/>
      <c r="AT159" s="3"/>
      <c r="AU159" s="8"/>
      <c r="AV159" s="3"/>
      <c r="AW159" s="3"/>
      <c r="AX159" s="3"/>
      <c r="AY159" s="3"/>
      <c r="AZ159" s="8"/>
      <c r="BA159" s="3"/>
      <c r="BB159" s="3"/>
      <c r="BC159" s="3"/>
      <c r="BD159" s="3"/>
      <c r="BE159" s="8"/>
      <c r="BF159" s="3"/>
      <c r="BG159" s="3"/>
      <c r="BH159" s="3"/>
      <c r="BI159" s="3"/>
      <c r="BJ159" s="8"/>
      <c r="BK159" s="3"/>
      <c r="BL159" s="3"/>
      <c r="BM159" s="3"/>
      <c r="BN159" s="3"/>
      <c r="BO159" s="8"/>
      <c r="BP159" s="3"/>
      <c r="BT159" s="8"/>
      <c r="BY159" s="8"/>
      <c r="BZ159" s="3"/>
      <c r="CA159" s="3"/>
      <c r="CC159" s="3"/>
      <c r="CD159" s="8"/>
      <c r="CE159" s="3"/>
      <c r="CF159" s="3"/>
      <c r="CG159" s="3"/>
      <c r="CH159" s="3"/>
      <c r="CI159" s="8"/>
      <c r="CJ159" s="3"/>
      <c r="CK159" s="3"/>
      <c r="CL159" s="3"/>
      <c r="CM159" s="3"/>
      <c r="CN159" s="8"/>
      <c r="CO159" s="3"/>
      <c r="CP159" s="3"/>
      <c r="CQ159" s="3"/>
      <c r="CR159" s="3"/>
      <c r="CS159" s="8"/>
      <c r="CT159" s="3"/>
      <c r="CU159" s="3"/>
      <c r="CV159" s="3"/>
      <c r="CW159" s="3"/>
      <c r="CX159" s="8"/>
      <c r="CY159" s="3"/>
      <c r="CZ159" s="3"/>
      <c r="DA159" s="3"/>
      <c r="DB159" s="3"/>
      <c r="DC159" s="8"/>
      <c r="DD159" s="3"/>
      <c r="DE159" s="3"/>
      <c r="DF159" s="3"/>
      <c r="DG159" s="3"/>
      <c r="DH159" s="8"/>
      <c r="DI159" s="3"/>
      <c r="DJ159" s="3"/>
      <c r="DK159" s="3"/>
      <c r="DL159" s="3"/>
      <c r="DM159" s="8"/>
      <c r="DN159" s="3"/>
      <c r="DO159" s="3"/>
      <c r="DP159" s="3"/>
      <c r="DQ159" s="3"/>
      <c r="DR159" s="8"/>
      <c r="DS159" s="3"/>
      <c r="DT159" s="3"/>
      <c r="DV159" s="3"/>
      <c r="DW159" s="8"/>
    </row>
    <row r="160" spans="1:127">
      <c r="A160" s="2"/>
      <c r="B160" s="21" t="s">
        <v>792</v>
      </c>
      <c r="C160" s="21"/>
      <c r="D160" s="21"/>
      <c r="E160" s="21"/>
      <c r="AL160" s="3"/>
      <c r="AM160" s="3"/>
      <c r="AN160" s="3"/>
      <c r="AO160" s="3"/>
      <c r="AQ160" s="3"/>
      <c r="AR160" s="3"/>
      <c r="AS160" s="3"/>
      <c r="AT160" s="3"/>
      <c r="AU160" s="8"/>
      <c r="AV160" s="3"/>
      <c r="AW160" s="3"/>
      <c r="AX160" s="3"/>
      <c r="AY160" s="3"/>
      <c r="AZ160" s="8"/>
      <c r="BA160" s="3"/>
      <c r="BB160" s="3"/>
      <c r="BC160" s="3"/>
      <c r="BD160" s="3"/>
      <c r="BE160" s="8"/>
      <c r="BF160" s="3"/>
      <c r="BG160" s="3"/>
      <c r="BH160" s="3"/>
      <c r="BI160" s="3"/>
      <c r="BJ160" s="8"/>
      <c r="BK160" s="3"/>
      <c r="BL160" s="3"/>
      <c r="BM160" s="3"/>
      <c r="BN160" s="3"/>
      <c r="BO160" s="8"/>
      <c r="BP160" s="3"/>
      <c r="BT160" s="8"/>
      <c r="BY160" s="8"/>
      <c r="BZ160" s="3"/>
      <c r="CA160" s="3"/>
      <c r="CC160" s="3"/>
      <c r="CD160" s="8"/>
      <c r="CE160" s="3"/>
      <c r="CF160" s="3"/>
      <c r="CG160" s="3"/>
      <c r="CH160" s="3"/>
      <c r="CI160" s="8"/>
      <c r="CJ160" s="3"/>
      <c r="CK160" s="3"/>
      <c r="CL160" s="3"/>
      <c r="CM160" s="3"/>
      <c r="CN160" s="8"/>
      <c r="CO160" s="3"/>
      <c r="CP160" s="3"/>
      <c r="CQ160" s="3"/>
      <c r="CR160" s="3"/>
      <c r="CS160" s="8"/>
      <c r="CT160" s="3"/>
      <c r="CU160" s="3"/>
      <c r="CV160" s="3"/>
      <c r="CW160" s="3"/>
      <c r="CX160" s="8"/>
      <c r="CY160" s="3"/>
      <c r="CZ160" s="3"/>
      <c r="DA160" s="3"/>
      <c r="DB160" s="3"/>
      <c r="DC160" s="8"/>
      <c r="DD160" s="3"/>
      <c r="DE160" s="3"/>
      <c r="DF160" s="3"/>
      <c r="DG160" s="3"/>
      <c r="DH160" s="8"/>
      <c r="DI160" s="3"/>
      <c r="DJ160" s="3"/>
      <c r="DK160" s="3"/>
      <c r="DL160" s="3"/>
      <c r="DM160" s="8"/>
      <c r="DN160" s="3"/>
      <c r="DO160" s="3"/>
      <c r="DP160" s="3"/>
      <c r="DQ160" s="3"/>
      <c r="DR160" s="8"/>
      <c r="DS160" s="3"/>
      <c r="DT160" s="3"/>
      <c r="DV160" s="3"/>
      <c r="DW160" s="8"/>
    </row>
    <row r="161" spans="1:127">
      <c r="A161" s="2"/>
      <c r="B161" s="21" t="s">
        <v>793</v>
      </c>
      <c r="C161" s="21"/>
      <c r="D161" s="21"/>
      <c r="E161" s="21"/>
      <c r="AL161" s="3"/>
      <c r="AM161" s="3"/>
      <c r="AN161" s="3"/>
      <c r="AO161" s="3"/>
      <c r="AQ161" s="3"/>
      <c r="AR161" s="3"/>
      <c r="AS161" s="3"/>
      <c r="AT161" s="3"/>
      <c r="AV161" s="3"/>
      <c r="AW161" s="3"/>
      <c r="AX161" s="3"/>
      <c r="AY161" s="3"/>
      <c r="BA161" s="3"/>
      <c r="BB161" s="3"/>
      <c r="BC161" s="3"/>
      <c r="BD161" s="3"/>
      <c r="BF161" s="3"/>
      <c r="BG161" s="3"/>
      <c r="BH161" s="3"/>
      <c r="BI161" s="3"/>
      <c r="BK161" s="3"/>
      <c r="BL161" s="3"/>
      <c r="BM161" s="3"/>
      <c r="BN161" s="3"/>
      <c r="BP161" s="3"/>
      <c r="BT161" s="16"/>
      <c r="BZ161" s="3"/>
      <c r="CA161" s="3"/>
      <c r="CC161" s="3"/>
      <c r="CE161" s="3"/>
      <c r="CF161" s="3"/>
      <c r="CG161" s="3"/>
      <c r="CH161" s="3"/>
      <c r="CJ161" s="3"/>
      <c r="CK161" s="3"/>
      <c r="CL161" s="3"/>
      <c r="CM161" s="3"/>
      <c r="CO161" s="3"/>
      <c r="CP161" s="3"/>
      <c r="CQ161" s="3"/>
      <c r="CR161" s="3"/>
      <c r="CT161" s="3"/>
      <c r="CU161" s="3"/>
      <c r="CV161" s="3"/>
      <c r="CW161" s="3"/>
      <c r="CY161" s="3"/>
      <c r="CZ161" s="3"/>
      <c r="DA161" s="3"/>
      <c r="DB161" s="3"/>
      <c r="DD161" s="3"/>
      <c r="DE161" s="3"/>
      <c r="DF161" s="3"/>
      <c r="DG161" s="3"/>
      <c r="DI161" s="3"/>
      <c r="DJ161" s="3"/>
      <c r="DK161" s="3"/>
      <c r="DL161" s="3"/>
      <c r="DN161" s="3"/>
      <c r="DO161" s="3"/>
      <c r="DP161" s="3"/>
      <c r="DQ161" s="3"/>
      <c r="DS161" s="3"/>
      <c r="DT161" s="3"/>
      <c r="DV161" s="3"/>
    </row>
    <row r="162" spans="1:127">
      <c r="A162" s="2"/>
      <c r="B162" s="21" t="s">
        <v>794</v>
      </c>
      <c r="C162" s="21"/>
      <c r="D162" s="21"/>
      <c r="E162" s="21"/>
      <c r="AL162" s="3"/>
      <c r="AM162" s="3"/>
      <c r="AN162" s="3"/>
      <c r="AO162" s="3"/>
      <c r="AQ162" s="3"/>
      <c r="AR162" s="3"/>
      <c r="AS162" s="3"/>
      <c r="AT162" s="3"/>
      <c r="AV162" s="3"/>
      <c r="AW162" s="3"/>
      <c r="AX162" s="3"/>
      <c r="AY162" s="3"/>
      <c r="BA162" s="3"/>
      <c r="BB162" s="3"/>
      <c r="BC162" s="3"/>
      <c r="BD162" s="3"/>
      <c r="BF162" s="3"/>
      <c r="BG162" s="3"/>
      <c r="BH162" s="3"/>
      <c r="BI162" s="3"/>
      <c r="BK162" s="3"/>
      <c r="BL162" s="3"/>
      <c r="BM162" s="3"/>
      <c r="BN162" s="3"/>
      <c r="BP162" s="3"/>
      <c r="BT162" s="16"/>
      <c r="DU162" s="2"/>
    </row>
    <row r="163" spans="1:127">
      <c r="A163" s="2"/>
      <c r="B163" s="21" t="s">
        <v>795</v>
      </c>
      <c r="C163" s="21"/>
      <c r="D163" s="21"/>
      <c r="E163" s="21"/>
      <c r="AK163" s="16"/>
      <c r="AL163" s="3"/>
      <c r="AM163" s="3"/>
      <c r="AN163" s="3"/>
      <c r="AO163" s="3"/>
      <c r="AP163" s="16"/>
      <c r="AQ163" s="3"/>
      <c r="AR163" s="3"/>
      <c r="AS163" s="3"/>
      <c r="AT163" s="3"/>
      <c r="AU163" s="16"/>
      <c r="AV163" s="3"/>
      <c r="AW163" s="3"/>
      <c r="AX163" s="3"/>
      <c r="AY163" s="3"/>
      <c r="AZ163" s="16"/>
      <c r="BA163" s="3"/>
      <c r="BB163" s="3"/>
      <c r="BC163" s="3"/>
      <c r="BD163" s="3"/>
      <c r="BE163" s="16"/>
      <c r="BF163" s="3"/>
      <c r="BG163" s="3"/>
      <c r="BH163" s="3"/>
      <c r="BI163" s="3"/>
      <c r="BJ163" s="16"/>
      <c r="BK163" s="3"/>
      <c r="BL163" s="3"/>
      <c r="BM163" s="3"/>
      <c r="BN163" s="3"/>
      <c r="BO163" s="16"/>
      <c r="BP163" s="3"/>
      <c r="BT163" s="16"/>
      <c r="BY163" s="16"/>
      <c r="BZ163" s="3"/>
      <c r="CA163" s="3"/>
      <c r="CC163" s="3"/>
      <c r="CD163" s="16"/>
      <c r="CE163" s="3"/>
      <c r="CF163" s="3"/>
      <c r="CG163" s="3"/>
      <c r="CH163" s="3"/>
      <c r="CI163" s="16"/>
      <c r="CJ163" s="3"/>
      <c r="CK163" s="3"/>
      <c r="CL163" s="3"/>
      <c r="CM163" s="3"/>
      <c r="CN163" s="16"/>
      <c r="CO163" s="3"/>
      <c r="CP163" s="3"/>
      <c r="CQ163" s="3"/>
      <c r="CR163" s="3"/>
      <c r="CS163" s="16"/>
      <c r="CT163" s="3"/>
      <c r="CU163" s="3"/>
      <c r="CV163" s="3"/>
      <c r="CW163" s="3"/>
      <c r="CX163" s="16"/>
      <c r="CY163" s="3"/>
      <c r="CZ163" s="3"/>
      <c r="DA163" s="3"/>
      <c r="DB163" s="3"/>
      <c r="DC163" s="16"/>
      <c r="DD163" s="3"/>
      <c r="DE163" s="3"/>
      <c r="DF163" s="3"/>
      <c r="DG163" s="3"/>
      <c r="DH163" s="16"/>
      <c r="DI163" s="3"/>
      <c r="DJ163" s="3"/>
      <c r="DK163" s="3"/>
      <c r="DL163" s="3"/>
      <c r="DM163" s="16"/>
      <c r="DN163" s="3"/>
      <c r="DO163" s="3"/>
      <c r="DP163" s="3"/>
      <c r="DQ163" s="3"/>
      <c r="DR163" s="16"/>
      <c r="DS163" s="3"/>
      <c r="DT163" s="3"/>
      <c r="DV163" s="3"/>
      <c r="DW163" s="16"/>
    </row>
    <row r="164" spans="1:127">
      <c r="A164" s="2"/>
      <c r="B164" s="21" t="s">
        <v>796</v>
      </c>
      <c r="C164" s="21"/>
      <c r="D164" s="21"/>
      <c r="E164" s="21"/>
      <c r="AK164" s="16"/>
      <c r="AL164" s="3"/>
      <c r="AM164" s="3"/>
      <c r="AN164" s="3"/>
      <c r="AO164" s="3"/>
      <c r="AP164" s="16"/>
      <c r="AQ164" s="3"/>
      <c r="AR164" s="3"/>
      <c r="AS164" s="3"/>
      <c r="AT164" s="3"/>
      <c r="AU164" s="16"/>
      <c r="AV164" s="3"/>
      <c r="AW164" s="3"/>
      <c r="AX164" s="3"/>
      <c r="AY164" s="3"/>
      <c r="AZ164" s="16"/>
      <c r="BA164" s="3"/>
      <c r="BB164" s="3"/>
      <c r="BC164" s="3"/>
      <c r="BD164" s="3"/>
      <c r="BE164" s="16"/>
      <c r="BF164" s="3"/>
      <c r="BG164" s="3"/>
      <c r="BH164" s="3"/>
      <c r="BI164" s="3"/>
      <c r="BJ164" s="16"/>
      <c r="BK164" s="3"/>
      <c r="BL164" s="3"/>
      <c r="BM164" s="3"/>
      <c r="BN164" s="3"/>
      <c r="BO164" s="16"/>
      <c r="BP164" s="3"/>
      <c r="BT164" s="16"/>
      <c r="BY164" s="16"/>
      <c r="BZ164" s="3"/>
      <c r="CA164" s="3"/>
      <c r="CC164" s="3"/>
      <c r="CD164" s="16"/>
      <c r="CE164" s="3"/>
      <c r="CF164" s="3"/>
      <c r="CG164" s="3"/>
      <c r="CH164" s="3"/>
      <c r="CI164" s="16"/>
      <c r="CJ164" s="3"/>
      <c r="CK164" s="3"/>
      <c r="CL164" s="3"/>
      <c r="CM164" s="3"/>
      <c r="CN164" s="16"/>
      <c r="CO164" s="3"/>
      <c r="CP164" s="3"/>
      <c r="CQ164" s="3"/>
      <c r="CR164" s="3"/>
      <c r="CS164" s="16"/>
      <c r="CT164" s="3"/>
      <c r="CU164" s="3"/>
      <c r="CV164" s="3"/>
      <c r="CW164" s="3"/>
      <c r="CX164" s="16"/>
      <c r="CY164" s="3"/>
      <c r="CZ164" s="3"/>
      <c r="DA164" s="3"/>
      <c r="DB164" s="3"/>
      <c r="DC164" s="16"/>
      <c r="DD164" s="3"/>
      <c r="DE164" s="3"/>
      <c r="DF164" s="3"/>
      <c r="DG164" s="3"/>
      <c r="DH164" s="16"/>
      <c r="DI164" s="3"/>
      <c r="DJ164" s="3"/>
      <c r="DK164" s="3"/>
      <c r="DL164" s="3"/>
      <c r="DM164" s="16"/>
      <c r="DN164" s="3"/>
      <c r="DO164" s="3"/>
      <c r="DP164" s="3"/>
      <c r="DQ164" s="3"/>
      <c r="DR164" s="16"/>
      <c r="DS164" s="3"/>
      <c r="DT164" s="3"/>
      <c r="DV164" s="3"/>
      <c r="DW164" s="16"/>
    </row>
    <row r="165" spans="1:127">
      <c r="A165" s="2"/>
      <c r="B165" s="21" t="s">
        <v>797</v>
      </c>
      <c r="C165" s="21"/>
      <c r="D165" s="21"/>
      <c r="E165" s="21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</row>
    <row r="166" spans="1:127">
      <c r="A166" s="2"/>
      <c r="B166" s="21" t="s">
        <v>798</v>
      </c>
      <c r="C166" s="21"/>
      <c r="D166" s="21"/>
      <c r="E166" s="21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</row>
    <row r="167" spans="1:127">
      <c r="A167" s="2"/>
      <c r="B167" s="21" t="s">
        <v>799</v>
      </c>
      <c r="C167" s="21"/>
      <c r="D167" s="21"/>
      <c r="E167" s="21"/>
    </row>
    <row r="168" spans="1:127">
      <c r="A168" s="2"/>
    </row>
    <row r="169" spans="1:127" s="16" customFormat="1">
      <c r="B169" s="19"/>
      <c r="C169" s="19"/>
      <c r="D169" s="19"/>
      <c r="E169" s="19"/>
      <c r="F169" s="19"/>
    </row>
    <row r="170" spans="1:127" s="16" customFormat="1">
      <c r="B170" s="19"/>
      <c r="C170" s="19"/>
      <c r="D170" s="19"/>
      <c r="E170" s="19"/>
      <c r="F170" s="19"/>
    </row>
    <row r="171" spans="1:127" s="16" customFormat="1">
      <c r="B171" s="19"/>
      <c r="C171" s="19"/>
      <c r="D171" s="19"/>
      <c r="E171" s="19"/>
      <c r="F171" s="19"/>
    </row>
    <row r="172" spans="1:127" s="16" customFormat="1">
      <c r="B172" s="19"/>
      <c r="C172" s="19"/>
      <c r="D172" s="19"/>
      <c r="E172" s="19"/>
      <c r="F172" s="19"/>
    </row>
    <row r="173" spans="1:127" s="16" customFormat="1">
      <c r="B173" s="19"/>
      <c r="C173" s="19"/>
      <c r="D173" s="19"/>
      <c r="E173" s="19"/>
      <c r="F173" s="19"/>
    </row>
    <row r="174" spans="1:127" s="16" customFormat="1">
      <c r="B174" s="19"/>
      <c r="C174" s="19"/>
      <c r="D174" s="19"/>
      <c r="E174" s="19"/>
      <c r="F174" s="19"/>
    </row>
    <row r="175" spans="1:127" s="16" customFormat="1">
      <c r="B175" s="19"/>
      <c r="C175" s="19"/>
      <c r="D175" s="19"/>
      <c r="E175" s="19"/>
      <c r="F175" s="19"/>
    </row>
    <row r="176" spans="1:127" s="16" customFormat="1">
      <c r="B176" s="19"/>
      <c r="C176" s="19"/>
      <c r="D176" s="19"/>
      <c r="E176" s="19"/>
      <c r="F176" s="19"/>
    </row>
    <row r="177" spans="1:127" s="16" customFormat="1">
      <c r="B177" s="19"/>
      <c r="C177" s="19"/>
      <c r="D177" s="19"/>
      <c r="E177" s="19"/>
      <c r="F177" s="19"/>
    </row>
    <row r="178" spans="1:127" s="16" customFormat="1">
      <c r="B178" s="19"/>
      <c r="C178" s="19"/>
      <c r="D178" s="19"/>
      <c r="E178" s="19"/>
      <c r="F178" s="19"/>
    </row>
    <row r="179" spans="1:127" s="16" customFormat="1">
      <c r="B179" s="19"/>
      <c r="C179" s="19"/>
      <c r="D179" s="19"/>
      <c r="E179" s="19"/>
      <c r="F179" s="19"/>
    </row>
    <row r="180" spans="1:127" s="16" customFormat="1">
      <c r="B180" s="19"/>
      <c r="C180" s="19"/>
      <c r="D180" s="19"/>
      <c r="E180" s="19"/>
      <c r="F180" s="19"/>
    </row>
    <row r="181" spans="1:127" s="16" customFormat="1">
      <c r="B181" s="19"/>
      <c r="C181" s="19"/>
      <c r="D181" s="19"/>
      <c r="E181" s="19"/>
      <c r="F181" s="19"/>
    </row>
    <row r="182" spans="1:127" s="16" customFormat="1">
      <c r="B182" s="19"/>
      <c r="C182" s="19"/>
      <c r="D182" s="19"/>
      <c r="E182" s="19"/>
      <c r="F182" s="19"/>
    </row>
    <row r="183" spans="1:127" s="16" customFormat="1">
      <c r="B183" s="19"/>
      <c r="C183" s="19"/>
      <c r="D183" s="19"/>
      <c r="E183" s="19"/>
      <c r="F183" s="19"/>
    </row>
    <row r="184" spans="1:127" s="16" customFormat="1">
      <c r="B184" s="19"/>
      <c r="C184" s="19"/>
      <c r="D184" s="19"/>
      <c r="E184" s="19"/>
      <c r="F184" s="19"/>
    </row>
    <row r="185" spans="1:127" s="16" customFormat="1">
      <c r="B185" s="19"/>
      <c r="C185" s="19"/>
      <c r="D185" s="19"/>
      <c r="E185" s="19"/>
      <c r="F185" s="19"/>
    </row>
    <row r="186" spans="1:127" s="16" customFormat="1">
      <c r="B186" s="19"/>
      <c r="C186" s="19"/>
      <c r="D186" s="19"/>
      <c r="E186" s="19"/>
      <c r="F186" s="19"/>
    </row>
    <row r="187" spans="1:127" s="16" customFormat="1">
      <c r="B187" s="19"/>
      <c r="C187" s="19"/>
      <c r="D187" s="19"/>
      <c r="E187" s="19"/>
      <c r="F187" s="19"/>
    </row>
    <row r="188" spans="1:127">
      <c r="A188" s="2"/>
    </row>
    <row r="189" spans="1:127">
      <c r="A189" s="2"/>
      <c r="B189" s="7" t="s">
        <v>921</v>
      </c>
      <c r="AP189" s="15"/>
      <c r="AQ189" s="3"/>
      <c r="AR189" s="3"/>
      <c r="AS189" s="3"/>
      <c r="AT189" s="3"/>
      <c r="AU189" s="15"/>
      <c r="AV189" s="3"/>
      <c r="AW189" s="3"/>
      <c r="AX189" s="3"/>
      <c r="AY189" s="3"/>
      <c r="AZ189" s="15"/>
      <c r="BA189" s="3"/>
      <c r="BB189" s="3"/>
      <c r="BC189" s="3"/>
      <c r="BD189" s="3"/>
      <c r="BE189" s="15"/>
      <c r="BF189" s="3"/>
      <c r="BG189" s="3"/>
      <c r="BH189" s="3"/>
      <c r="BI189" s="3"/>
      <c r="BJ189" s="15"/>
      <c r="BK189" s="3"/>
      <c r="BL189" s="3"/>
      <c r="BM189" s="3"/>
      <c r="BN189" s="3"/>
      <c r="BO189" s="15"/>
      <c r="BP189" s="3"/>
      <c r="BT189" s="15"/>
      <c r="BY189" s="15"/>
      <c r="BZ189" s="3"/>
      <c r="CA189" s="3"/>
      <c r="CC189" s="3"/>
      <c r="CD189" s="15"/>
      <c r="CE189" s="3"/>
      <c r="CF189" s="3"/>
      <c r="CG189" s="3"/>
      <c r="CH189" s="3"/>
      <c r="CI189" s="15"/>
      <c r="CJ189" s="3"/>
      <c r="CK189" s="3"/>
      <c r="CL189" s="3"/>
      <c r="CM189" s="3"/>
      <c r="CN189" s="15"/>
      <c r="CO189" s="3"/>
      <c r="CP189" s="3"/>
      <c r="CQ189" s="3"/>
      <c r="CR189" s="3"/>
      <c r="CS189" s="15"/>
      <c r="CT189" s="3"/>
      <c r="CU189" s="3"/>
      <c r="CV189" s="3"/>
      <c r="CW189" s="3"/>
      <c r="CX189" s="15"/>
      <c r="CY189" s="3"/>
      <c r="CZ189" s="3"/>
      <c r="DA189" s="3"/>
      <c r="DB189" s="3"/>
      <c r="DC189" s="15"/>
      <c r="DD189" s="3"/>
      <c r="DE189" s="3"/>
      <c r="DF189" s="3"/>
      <c r="DG189" s="3"/>
      <c r="DH189" s="15"/>
      <c r="DI189" s="3"/>
      <c r="DJ189" s="3"/>
      <c r="DK189" s="3"/>
      <c r="DL189" s="3"/>
      <c r="DM189" s="15"/>
      <c r="DN189" s="3"/>
      <c r="DO189" s="3"/>
      <c r="DP189" s="3"/>
      <c r="DQ189" s="3"/>
      <c r="DR189" s="15"/>
      <c r="DS189" s="3"/>
      <c r="DT189" s="3"/>
      <c r="DV189" s="3"/>
      <c r="DW189" s="15"/>
    </row>
    <row r="190" spans="1:127" s="4" customFormat="1">
      <c r="A190" s="107" t="e">
        <f>+A11/A$11</f>
        <v>#DIV/0!</v>
      </c>
      <c r="B190" s="23"/>
      <c r="C190" s="23" t="s">
        <v>17</v>
      </c>
      <c r="D190" s="23"/>
      <c r="E190" s="22"/>
      <c r="F190" s="23"/>
      <c r="I190" s="27"/>
      <c r="AA190" s="4">
        <f>+AA11/AA$11</f>
        <v>1</v>
      </c>
      <c r="AF190" s="4">
        <f>+AF11/AF$11</f>
        <v>1</v>
      </c>
      <c r="AK190" s="4">
        <f>+AK11/AK$11</f>
        <v>1</v>
      </c>
      <c r="AP190" s="4">
        <f>+AP11/AP$11</f>
        <v>1</v>
      </c>
      <c r="AU190" s="4">
        <f>+AU11/AU$11</f>
        <v>1</v>
      </c>
      <c r="AZ190" s="4">
        <f t="shared" ref="AZ190:CD190" si="44">+AZ11/AZ$11</f>
        <v>1</v>
      </c>
      <c r="BA190" s="4">
        <f t="shared" si="44"/>
        <v>1</v>
      </c>
      <c r="BB190" s="4">
        <f t="shared" si="44"/>
        <v>1</v>
      </c>
      <c r="BC190" s="4">
        <f t="shared" si="44"/>
        <v>1</v>
      </c>
      <c r="BD190" s="4">
        <f t="shared" si="44"/>
        <v>1</v>
      </c>
      <c r="BE190" s="4">
        <f t="shared" si="44"/>
        <v>1</v>
      </c>
      <c r="BF190" s="4">
        <f t="shared" si="44"/>
        <v>1</v>
      </c>
      <c r="BG190" s="4">
        <f t="shared" si="44"/>
        <v>1</v>
      </c>
      <c r="BH190" s="4">
        <f t="shared" si="44"/>
        <v>1</v>
      </c>
      <c r="BI190" s="4">
        <f t="shared" si="44"/>
        <v>1</v>
      </c>
      <c r="BJ190" s="4">
        <f t="shared" si="44"/>
        <v>1</v>
      </c>
      <c r="BK190" s="4">
        <f t="shared" si="44"/>
        <v>1</v>
      </c>
      <c r="BL190" s="4">
        <f t="shared" si="44"/>
        <v>1</v>
      </c>
      <c r="BM190" s="4">
        <f t="shared" si="44"/>
        <v>1</v>
      </c>
      <c r="BN190" s="4">
        <f t="shared" si="44"/>
        <v>1</v>
      </c>
      <c r="BO190" s="4">
        <f t="shared" si="44"/>
        <v>1</v>
      </c>
      <c r="BP190" s="4">
        <f t="shared" si="44"/>
        <v>1</v>
      </c>
      <c r="BQ190" s="4">
        <f t="shared" si="44"/>
        <v>1</v>
      </c>
      <c r="BR190" s="4">
        <f t="shared" si="44"/>
        <v>1</v>
      </c>
      <c r="BS190" s="4">
        <f t="shared" si="44"/>
        <v>1</v>
      </c>
      <c r="BT190" s="4">
        <f t="shared" si="44"/>
        <v>1</v>
      </c>
      <c r="BU190" s="4">
        <f t="shared" si="44"/>
        <v>1</v>
      </c>
      <c r="BV190" s="4">
        <f t="shared" si="44"/>
        <v>1</v>
      </c>
      <c r="BW190" s="4">
        <f t="shared" si="44"/>
        <v>1</v>
      </c>
      <c r="BX190" s="4">
        <f t="shared" si="44"/>
        <v>1</v>
      </c>
      <c r="BY190" s="4">
        <f t="shared" si="44"/>
        <v>1</v>
      </c>
      <c r="BZ190" s="4">
        <f t="shared" si="44"/>
        <v>1</v>
      </c>
      <c r="CA190" s="4">
        <f t="shared" si="44"/>
        <v>1</v>
      </c>
      <c r="CB190" s="4">
        <f t="shared" si="44"/>
        <v>1</v>
      </c>
      <c r="CC190" s="4">
        <f t="shared" si="44"/>
        <v>1</v>
      </c>
      <c r="CD190" s="4">
        <f t="shared" si="44"/>
        <v>1</v>
      </c>
      <c r="CE190" s="4">
        <f t="shared" ref="CE190:CK190" si="45">+CE11/CE$11</f>
        <v>1</v>
      </c>
      <c r="CF190" s="4">
        <f t="shared" si="45"/>
        <v>1</v>
      </c>
      <c r="CG190" s="4">
        <f t="shared" si="45"/>
        <v>1</v>
      </c>
      <c r="CH190" s="4">
        <f t="shared" si="45"/>
        <v>1</v>
      </c>
      <c r="CI190" s="4">
        <f t="shared" si="45"/>
        <v>1</v>
      </c>
      <c r="CJ190" s="4">
        <f t="shared" si="45"/>
        <v>1</v>
      </c>
      <c r="CK190" s="4">
        <f t="shared" si="45"/>
        <v>1</v>
      </c>
      <c r="CL190" s="4">
        <f t="shared" ref="CL190:CQ190" si="46">+CL11/CL$11</f>
        <v>1</v>
      </c>
      <c r="CM190" s="4">
        <f t="shared" si="46"/>
        <v>1</v>
      </c>
      <c r="CN190" s="4">
        <f t="shared" si="46"/>
        <v>1</v>
      </c>
      <c r="CO190" s="4">
        <f t="shared" si="46"/>
        <v>1</v>
      </c>
      <c r="CP190" s="4">
        <f t="shared" si="46"/>
        <v>1</v>
      </c>
      <c r="CQ190" s="4">
        <f t="shared" si="46"/>
        <v>1</v>
      </c>
      <c r="CR190" s="4">
        <f>+CR11/CR$11</f>
        <v>1</v>
      </c>
      <c r="CS190" s="4">
        <f>+CS11/CS$11</f>
        <v>1</v>
      </c>
      <c r="CT190" s="4">
        <f>+CT11/CT$11</f>
        <v>1</v>
      </c>
      <c r="CX190" s="37"/>
      <c r="DC190" s="37"/>
    </row>
    <row r="191" spans="1:127" s="4" customFormat="1">
      <c r="A191" s="107" t="e">
        <f t="shared" ref="A191:A196" si="47">+A20/A$11</f>
        <v>#DIV/0!</v>
      </c>
      <c r="B191" s="23"/>
      <c r="C191" s="23" t="s">
        <v>23</v>
      </c>
      <c r="D191" s="23"/>
      <c r="E191" s="23"/>
      <c r="F191" s="23"/>
      <c r="I191" s="27"/>
      <c r="AA191" s="4">
        <f t="shared" ref="AA191:AA196" si="48">+AA20/AA$11</f>
        <v>0.26500000000000001</v>
      </c>
      <c r="AF191" s="4">
        <f t="shared" ref="AF191:AF196" si="49">+AF20/AF$11</f>
        <v>0.30200000000000005</v>
      </c>
      <c r="AK191" s="4">
        <f t="shared" ref="AK191:AK196" si="50">+AK20/AK$11</f>
        <v>0.3</v>
      </c>
      <c r="AP191" s="4">
        <f t="shared" ref="AP191:AP196" si="51">+AP20/AP$11</f>
        <v>0.28599999999999998</v>
      </c>
      <c r="AU191" s="4">
        <f t="shared" ref="AU191:AU196" si="52">+AU20/AU$11</f>
        <v>0.23899999999999999</v>
      </c>
      <c r="AZ191" s="4">
        <f t="shared" ref="AZ191:CT191" si="53">+AZ20/AZ$11</f>
        <v>0.1857225769007545</v>
      </c>
      <c r="BA191" s="4">
        <f t="shared" si="53"/>
        <v>0</v>
      </c>
      <c r="BB191" s="4">
        <f t="shared" si="53"/>
        <v>0</v>
      </c>
      <c r="BC191" s="4">
        <f t="shared" si="53"/>
        <v>0</v>
      </c>
      <c r="BD191" s="4">
        <f t="shared" si="53"/>
        <v>0</v>
      </c>
      <c r="BE191" s="4">
        <f t="shared" si="53"/>
        <v>0.15398489460038328</v>
      </c>
      <c r="BF191" s="4">
        <f t="shared" si="53"/>
        <v>0.12622263623660923</v>
      </c>
      <c r="BG191" s="4">
        <f t="shared" si="53"/>
        <v>0.11608222490931076</v>
      </c>
      <c r="BH191" s="4">
        <f t="shared" si="53"/>
        <v>0.17967667436489607</v>
      </c>
      <c r="BI191" s="4">
        <f t="shared" si="53"/>
        <v>0.20292439372325249</v>
      </c>
      <c r="BJ191" s="4">
        <f t="shared" si="53"/>
        <v>0.16235017123287671</v>
      </c>
      <c r="BK191" s="4">
        <f t="shared" si="53"/>
        <v>0.16468253968253968</v>
      </c>
      <c r="BL191" s="4">
        <f t="shared" si="53"/>
        <v>0.20595382746051033</v>
      </c>
      <c r="BM191" s="4">
        <f t="shared" si="53"/>
        <v>0.14733178654292342</v>
      </c>
      <c r="BN191" s="4">
        <f t="shared" si="53"/>
        <v>0.18595194085027728</v>
      </c>
      <c r="BO191" s="4">
        <f t="shared" si="53"/>
        <v>0.17727692104916304</v>
      </c>
      <c r="BP191" s="4">
        <f t="shared" si="53"/>
        <v>0.15384615384615385</v>
      </c>
      <c r="BQ191" s="4">
        <f t="shared" si="53"/>
        <v>0.17197452229299362</v>
      </c>
      <c r="BR191" s="4">
        <f t="shared" si="53"/>
        <v>0.20060975609756099</v>
      </c>
      <c r="BS191" s="4">
        <f t="shared" si="53"/>
        <v>0.20455504006748207</v>
      </c>
      <c r="BT191" s="4">
        <f t="shared" si="53"/>
        <v>0.18478850325379609</v>
      </c>
      <c r="BU191" s="4">
        <f t="shared" si="53"/>
        <v>0.20117570215545394</v>
      </c>
      <c r="BV191" s="4">
        <f t="shared" si="53"/>
        <v>0.16809815950920245</v>
      </c>
      <c r="BW191" s="4">
        <f t="shared" si="53"/>
        <v>0.15676959619952494</v>
      </c>
      <c r="BX191" s="4">
        <f t="shared" si="53"/>
        <v>0.22326732673267327</v>
      </c>
      <c r="BY191" s="4">
        <f t="shared" si="53"/>
        <v>0.1889293517844137</v>
      </c>
      <c r="BZ191" s="4">
        <f t="shared" si="53"/>
        <v>0.17246273953158267</v>
      </c>
      <c r="CA191" s="4">
        <f t="shared" si="53"/>
        <v>0.2107756068679692</v>
      </c>
      <c r="CB191" s="4">
        <f t="shared" si="53"/>
        <v>0.20315457413249211</v>
      </c>
      <c r="CC191" s="4">
        <f t="shared" si="53"/>
        <v>0.2777222777222777</v>
      </c>
      <c r="CD191" s="4">
        <f t="shared" si="53"/>
        <v>0.22094240837696336</v>
      </c>
      <c r="CE191" s="4">
        <f t="shared" si="53"/>
        <v>0.182882223847842</v>
      </c>
      <c r="CF191" s="4">
        <f t="shared" si="53"/>
        <v>0.19954259576901087</v>
      </c>
      <c r="CG191" s="4">
        <f t="shared" si="53"/>
        <v>0.22034791776489193</v>
      </c>
      <c r="CH191" s="4">
        <f t="shared" si="53"/>
        <v>0.28115299334811528</v>
      </c>
      <c r="CI191" s="4">
        <f t="shared" si="53"/>
        <v>0.22729774353329665</v>
      </c>
      <c r="CJ191" s="4">
        <f t="shared" si="53"/>
        <v>0.18320180383314544</v>
      </c>
      <c r="CK191" s="4">
        <f t="shared" si="53"/>
        <v>0.19226579520697168</v>
      </c>
      <c r="CL191" s="4">
        <f t="shared" si="53"/>
        <v>0.18952062430323299</v>
      </c>
      <c r="CM191" s="4">
        <f t="shared" si="53"/>
        <v>0.21425222691045476</v>
      </c>
      <c r="CN191" s="4">
        <f t="shared" si="53"/>
        <v>0.19570120737694044</v>
      </c>
      <c r="CO191" s="4">
        <f t="shared" si="53"/>
        <v>0.13342503438789546</v>
      </c>
      <c r="CP191" s="4">
        <f t="shared" si="53"/>
        <v>0.16624040920716113</v>
      </c>
      <c r="CQ191" s="4">
        <f t="shared" si="53"/>
        <v>0.16480938416422286</v>
      </c>
      <c r="CR191" s="4">
        <f t="shared" si="53"/>
        <v>0.20667244367417678</v>
      </c>
      <c r="CS191" s="4">
        <f t="shared" si="53"/>
        <v>0.17237946238088464</v>
      </c>
      <c r="CT191" s="4">
        <f t="shared" si="53"/>
        <v>0.12794612794612795</v>
      </c>
    </row>
    <row r="192" spans="1:127" s="4" customFormat="1">
      <c r="A192" s="107" t="e">
        <f t="shared" si="47"/>
        <v>#DIV/0!</v>
      </c>
      <c r="B192" s="23"/>
      <c r="C192" s="23" t="s">
        <v>920</v>
      </c>
      <c r="D192" s="23"/>
      <c r="E192" s="23"/>
      <c r="F192" s="23"/>
      <c r="I192" s="27"/>
      <c r="AA192" s="4">
        <f t="shared" si="48"/>
        <v>5.0999999999999997E-2</v>
      </c>
      <c r="AF192" s="4">
        <f t="shared" si="49"/>
        <v>8.1000000000000003E-2</v>
      </c>
      <c r="AK192" s="4">
        <f t="shared" si="50"/>
        <v>3.7999999999999999E-2</v>
      </c>
      <c r="AP192" s="4">
        <f t="shared" si="51"/>
        <v>8.7999999999999995E-2</v>
      </c>
      <c r="AU192" s="4">
        <f t="shared" si="52"/>
        <v>6.6000000000000003E-2</v>
      </c>
      <c r="AZ192" s="4">
        <f t="shared" ref="AZ192:CT192" si="54">+AZ21/AZ$11</f>
        <v>4.0626813697040048E-2</v>
      </c>
      <c r="BA192" s="4">
        <f t="shared" si="54"/>
        <v>4.5540796963946868E-2</v>
      </c>
      <c r="BB192" s="4">
        <f t="shared" si="54"/>
        <v>3.0240902101486417E-2</v>
      </c>
      <c r="BC192" s="4">
        <f t="shared" si="54"/>
        <v>3.3070088845014806E-2</v>
      </c>
      <c r="BD192" s="4">
        <f t="shared" si="54"/>
        <v>2.1177315147164394E-2</v>
      </c>
      <c r="BE192" s="4">
        <f t="shared" si="54"/>
        <v>3.1676248450005634E-2</v>
      </c>
      <c r="BF192" s="4">
        <f t="shared" si="54"/>
        <v>4.3782021425244524E-2</v>
      </c>
      <c r="BG192" s="4">
        <f t="shared" si="54"/>
        <v>3.4260378879484077E-2</v>
      </c>
      <c r="BH192" s="4">
        <f t="shared" si="54"/>
        <v>3.9260969976905313E-2</v>
      </c>
      <c r="BI192" s="4">
        <f t="shared" si="54"/>
        <v>2.4251069900142655E-2</v>
      </c>
      <c r="BJ192" s="4">
        <f t="shared" si="54"/>
        <v>3.5530821917808222E-2</v>
      </c>
      <c r="BK192" s="4">
        <f t="shared" si="54"/>
        <v>4.0343915343915342E-2</v>
      </c>
      <c r="BL192" s="4">
        <f t="shared" si="54"/>
        <v>5.0425273390036454E-2</v>
      </c>
      <c r="BM192" s="4">
        <f t="shared" si="54"/>
        <v>4.4083526682134569E-2</v>
      </c>
      <c r="BN192" s="4">
        <f t="shared" si="54"/>
        <v>3.8077634011090572E-2</v>
      </c>
      <c r="BO192" s="4">
        <f t="shared" si="54"/>
        <v>4.2572821932252536E-2</v>
      </c>
      <c r="BP192" s="4">
        <f t="shared" si="54"/>
        <v>5.5555555555555552E-2</v>
      </c>
      <c r="BQ192" s="4">
        <f t="shared" si="54"/>
        <v>5.2692530399536766E-2</v>
      </c>
      <c r="BR192" s="4">
        <f t="shared" si="54"/>
        <v>3.7195121951219511E-2</v>
      </c>
      <c r="BS192" s="4">
        <f t="shared" si="54"/>
        <v>9.3631379164909323E-2</v>
      </c>
      <c r="BT192" s="4">
        <f t="shared" si="54"/>
        <v>6.3042299349240785E-2</v>
      </c>
      <c r="BU192" s="4">
        <f t="shared" si="54"/>
        <v>4.5721750489875895E-2</v>
      </c>
      <c r="BV192" s="4">
        <f t="shared" si="54"/>
        <v>7.7300613496932513E-2</v>
      </c>
      <c r="BW192" s="4">
        <f t="shared" si="54"/>
        <v>7.244655581947744E-2</v>
      </c>
      <c r="BX192" s="4">
        <f t="shared" si="54"/>
        <v>8.01980198019802E-2</v>
      </c>
      <c r="BY192" s="4">
        <f t="shared" si="54"/>
        <v>6.9919883466860885E-2</v>
      </c>
      <c r="BZ192" s="4">
        <f t="shared" si="54"/>
        <v>0.11213626685592619</v>
      </c>
      <c r="CA192" s="4">
        <f t="shared" si="54"/>
        <v>0.10716400236826525</v>
      </c>
      <c r="CB192" s="4">
        <f t="shared" si="54"/>
        <v>9.400630914826498E-2</v>
      </c>
      <c r="CC192" s="4">
        <f t="shared" si="54"/>
        <v>9.9400599400599407E-2</v>
      </c>
      <c r="CD192" s="4">
        <f t="shared" si="54"/>
        <v>0.10276738967838445</v>
      </c>
      <c r="CE192" s="4">
        <f t="shared" si="54"/>
        <v>0.18141916605705927</v>
      </c>
      <c r="CF192" s="4">
        <f t="shared" si="54"/>
        <v>0.12635791881074901</v>
      </c>
      <c r="CG192" s="4">
        <f t="shared" si="54"/>
        <v>0.15761729045861886</v>
      </c>
      <c r="CH192" s="4">
        <f t="shared" si="54"/>
        <v>0.11485587583148558</v>
      </c>
      <c r="CI192" s="4">
        <f t="shared" si="54"/>
        <v>0.14130434782608695</v>
      </c>
      <c r="CJ192" s="4">
        <f t="shared" si="54"/>
        <v>0.14994363021420518</v>
      </c>
      <c r="CK192" s="4">
        <f t="shared" si="54"/>
        <v>0.19716775599128541</v>
      </c>
      <c r="CL192" s="4">
        <f t="shared" si="54"/>
        <v>0.13377926421404682</v>
      </c>
      <c r="CM192" s="4">
        <f t="shared" si="54"/>
        <v>0.15939990623534928</v>
      </c>
      <c r="CN192" s="4">
        <f t="shared" si="54"/>
        <v>0.16027597187209766</v>
      </c>
      <c r="CO192" s="4">
        <f t="shared" si="54"/>
        <v>0.12448418156808803</v>
      </c>
      <c r="CP192" s="4">
        <f t="shared" si="54"/>
        <v>0.12340153452685422</v>
      </c>
      <c r="CQ192" s="4">
        <f t="shared" si="54"/>
        <v>9.6187683284457481E-2</v>
      </c>
      <c r="CR192" s="4">
        <f t="shared" si="54"/>
        <v>8.4488734835355281E-2</v>
      </c>
      <c r="CS192" s="4">
        <f t="shared" si="54"/>
        <v>0.10425259564784525</v>
      </c>
      <c r="CT192" s="4">
        <f t="shared" si="54"/>
        <v>5.6565656565656569E-2</v>
      </c>
    </row>
    <row r="193" spans="1:127" s="4" customFormat="1">
      <c r="A193" s="107" t="e">
        <f t="shared" si="47"/>
        <v>#DIV/0!</v>
      </c>
      <c r="B193" s="23"/>
      <c r="C193" s="23" t="s">
        <v>919</v>
      </c>
      <c r="D193" s="23"/>
      <c r="E193" s="23"/>
      <c r="F193" s="23"/>
      <c r="I193" s="27"/>
      <c r="AA193" s="4">
        <f t="shared" si="48"/>
        <v>0</v>
      </c>
      <c r="AF193" s="4">
        <f t="shared" si="49"/>
        <v>0</v>
      </c>
      <c r="AK193" s="4">
        <f t="shared" si="50"/>
        <v>0</v>
      </c>
      <c r="AP193" s="4">
        <f t="shared" si="51"/>
        <v>0.107</v>
      </c>
      <c r="AU193" s="4">
        <f t="shared" si="52"/>
        <v>8.8999999999999996E-2</v>
      </c>
      <c r="AZ193" s="4">
        <f t="shared" ref="AZ193:CT193" si="55">+AZ22/AZ$11</f>
        <v>8.7173534532791641E-2</v>
      </c>
      <c r="BA193" s="4">
        <f t="shared" si="55"/>
        <v>0</v>
      </c>
      <c r="BB193" s="4">
        <f t="shared" si="55"/>
        <v>0</v>
      </c>
      <c r="BC193" s="4">
        <f t="shared" si="55"/>
        <v>0</v>
      </c>
      <c r="BD193" s="4">
        <f t="shared" si="55"/>
        <v>0</v>
      </c>
      <c r="BE193" s="4">
        <f t="shared" si="55"/>
        <v>9.1534212602863263E-2</v>
      </c>
      <c r="BF193" s="4">
        <f t="shared" si="55"/>
        <v>7.0330693991616205E-2</v>
      </c>
      <c r="BG193" s="4">
        <f t="shared" si="55"/>
        <v>6.4087061668681986E-2</v>
      </c>
      <c r="BH193" s="4">
        <f t="shared" si="55"/>
        <v>7.0669745958429564E-2</v>
      </c>
      <c r="BI193" s="4">
        <f t="shared" si="55"/>
        <v>6.5977175463623389E-2</v>
      </c>
      <c r="BJ193" s="4">
        <f t="shared" si="55"/>
        <v>6.934931506849315E-2</v>
      </c>
      <c r="BK193" s="4">
        <f t="shared" si="55"/>
        <v>7.0105820105820102E-2</v>
      </c>
      <c r="BL193" s="4">
        <f t="shared" si="55"/>
        <v>7.0473876063183477E-2</v>
      </c>
      <c r="BM193" s="4">
        <f t="shared" si="55"/>
        <v>6.9025522041763335E-2</v>
      </c>
      <c r="BN193" s="4">
        <f t="shared" si="55"/>
        <v>8.3548983364140475E-2</v>
      </c>
      <c r="BO193" s="4">
        <f t="shared" si="55"/>
        <v>7.4733096085409248E-2</v>
      </c>
      <c r="BP193" s="4">
        <f t="shared" si="55"/>
        <v>6.8376068376068383E-2</v>
      </c>
      <c r="BQ193" s="4">
        <f t="shared" si="55"/>
        <v>7.4696004632310367E-2</v>
      </c>
      <c r="BR193" s="4">
        <f t="shared" si="55"/>
        <v>6.5243902439024393E-2</v>
      </c>
      <c r="BS193" s="4">
        <f t="shared" si="55"/>
        <v>8.1822016026992836E-2</v>
      </c>
      <c r="BT193" s="4">
        <f t="shared" si="55"/>
        <v>7.3481561822125813E-2</v>
      </c>
      <c r="BU193" s="4">
        <f t="shared" si="55"/>
        <v>4.8987589810581322E-2</v>
      </c>
      <c r="BV193" s="4">
        <f t="shared" si="55"/>
        <v>7.5460122699386498E-2</v>
      </c>
      <c r="BW193" s="4">
        <f t="shared" si="55"/>
        <v>6.1163895486935869E-2</v>
      </c>
      <c r="BX193" s="4">
        <f t="shared" si="55"/>
        <v>8.4158415841584164E-2</v>
      </c>
      <c r="BY193" s="4">
        <f t="shared" si="55"/>
        <v>6.8608885651857243E-2</v>
      </c>
      <c r="BZ193" s="4">
        <f t="shared" si="55"/>
        <v>4.4712562100780694E-2</v>
      </c>
      <c r="CA193" s="4">
        <f t="shared" si="55"/>
        <v>6.4535227945529905E-2</v>
      </c>
      <c r="CB193" s="4">
        <f t="shared" si="55"/>
        <v>6.4984227129337546E-2</v>
      </c>
      <c r="CC193" s="4">
        <f t="shared" si="55"/>
        <v>7.1928071928071935E-2</v>
      </c>
      <c r="CD193" s="4">
        <f t="shared" si="55"/>
        <v>6.267763649962603E-2</v>
      </c>
      <c r="CE193" s="4">
        <f t="shared" si="55"/>
        <v>4.9743964886613021E-2</v>
      </c>
      <c r="CF193" s="4">
        <f t="shared" si="55"/>
        <v>7.4899942824471127E-2</v>
      </c>
      <c r="CG193" s="4">
        <f t="shared" si="55"/>
        <v>5.1133368476541909E-2</v>
      </c>
      <c r="CH193" s="4">
        <f t="shared" si="55"/>
        <v>6.7849223946784928E-2</v>
      </c>
      <c r="CI193" s="4">
        <f t="shared" si="55"/>
        <v>6.1777655476059436E-2</v>
      </c>
      <c r="CJ193" s="4">
        <f t="shared" si="55"/>
        <v>6.4825253664036075E-2</v>
      </c>
      <c r="CK193" s="4">
        <f t="shared" si="55"/>
        <v>9.7494553376906323E-2</v>
      </c>
      <c r="CL193" s="4">
        <f t="shared" si="55"/>
        <v>9.1973244147157185E-2</v>
      </c>
      <c r="CM193" s="4">
        <f t="shared" si="55"/>
        <v>8.8607594936708861E-2</v>
      </c>
      <c r="CN193" s="4">
        <f t="shared" si="55"/>
        <v>8.5975852461191452E-2</v>
      </c>
      <c r="CO193" s="4">
        <f t="shared" si="55"/>
        <v>9.5598349381017883E-2</v>
      </c>
      <c r="CP193" s="4">
        <f t="shared" si="55"/>
        <v>9.7826086956521743E-2</v>
      </c>
      <c r="CQ193" s="4">
        <f t="shared" si="55"/>
        <v>6.9794721407624633E-2</v>
      </c>
      <c r="CR193" s="4">
        <f t="shared" si="55"/>
        <v>7.0623916811091855E-2</v>
      </c>
      <c r="CS193" s="4">
        <f t="shared" si="55"/>
        <v>8.1638458256293553E-2</v>
      </c>
      <c r="CT193" s="4">
        <f t="shared" si="55"/>
        <v>5.1178451178451177E-2</v>
      </c>
    </row>
    <row r="194" spans="1:127" s="4" customFormat="1">
      <c r="A194" s="107" t="e">
        <f t="shared" si="47"/>
        <v>#DIV/0!</v>
      </c>
      <c r="B194" s="23"/>
      <c r="C194" s="23" t="s">
        <v>917</v>
      </c>
      <c r="D194" s="23"/>
      <c r="E194" s="23"/>
      <c r="F194" s="23"/>
      <c r="I194" s="27"/>
      <c r="AA194" s="4">
        <f t="shared" si="48"/>
        <v>0</v>
      </c>
      <c r="AF194" s="4">
        <f t="shared" si="49"/>
        <v>0</v>
      </c>
      <c r="AK194" s="4">
        <f t="shared" si="50"/>
        <v>0</v>
      </c>
      <c r="AP194" s="4">
        <f t="shared" si="51"/>
        <v>0</v>
      </c>
      <c r="AU194" s="4">
        <f t="shared" si="52"/>
        <v>0</v>
      </c>
      <c r="AZ194" s="4">
        <f t="shared" ref="AZ194:CT194" si="56">+AZ23/AZ$11</f>
        <v>0</v>
      </c>
      <c r="BA194" s="4">
        <f t="shared" si="56"/>
        <v>0</v>
      </c>
      <c r="BB194" s="4">
        <f t="shared" si="56"/>
        <v>0</v>
      </c>
      <c r="BC194" s="4">
        <f t="shared" si="56"/>
        <v>0</v>
      </c>
      <c r="BD194" s="4">
        <f t="shared" si="56"/>
        <v>0</v>
      </c>
      <c r="BE194" s="4">
        <f t="shared" si="56"/>
        <v>0</v>
      </c>
      <c r="BF194" s="4">
        <f t="shared" si="56"/>
        <v>0</v>
      </c>
      <c r="BG194" s="4">
        <f t="shared" si="56"/>
        <v>0</v>
      </c>
      <c r="BH194" s="4">
        <f t="shared" si="56"/>
        <v>0</v>
      </c>
      <c r="BI194" s="4">
        <f t="shared" si="56"/>
        <v>0</v>
      </c>
      <c r="BJ194" s="4">
        <f t="shared" si="56"/>
        <v>0</v>
      </c>
      <c r="BK194" s="4">
        <f t="shared" si="56"/>
        <v>0</v>
      </c>
      <c r="BL194" s="4">
        <f t="shared" si="56"/>
        <v>0</v>
      </c>
      <c r="BM194" s="4">
        <f t="shared" si="56"/>
        <v>0</v>
      </c>
      <c r="BN194" s="4">
        <f t="shared" si="56"/>
        <v>0</v>
      </c>
      <c r="BO194" s="4">
        <f t="shared" si="56"/>
        <v>0</v>
      </c>
      <c r="BP194" s="4">
        <f t="shared" si="56"/>
        <v>0</v>
      </c>
      <c r="BQ194" s="4">
        <f t="shared" si="56"/>
        <v>0</v>
      </c>
      <c r="BR194" s="4">
        <f t="shared" si="56"/>
        <v>0</v>
      </c>
      <c r="BS194" s="4">
        <f t="shared" si="56"/>
        <v>0</v>
      </c>
      <c r="BT194" s="4">
        <f t="shared" si="56"/>
        <v>0</v>
      </c>
      <c r="BU194" s="4">
        <f t="shared" si="56"/>
        <v>0</v>
      </c>
      <c r="BV194" s="4">
        <f t="shared" si="56"/>
        <v>0</v>
      </c>
      <c r="BW194" s="4">
        <f t="shared" si="56"/>
        <v>0</v>
      </c>
      <c r="BX194" s="4">
        <f t="shared" si="56"/>
        <v>0</v>
      </c>
      <c r="BY194" s="4">
        <f t="shared" si="56"/>
        <v>0</v>
      </c>
      <c r="BZ194" s="4">
        <f t="shared" si="56"/>
        <v>8.516678495386799E-3</v>
      </c>
      <c r="CA194" s="4">
        <f t="shared" si="56"/>
        <v>5.5654233274126705E-2</v>
      </c>
      <c r="CB194" s="4">
        <f t="shared" si="56"/>
        <v>4.7318611987381701E-2</v>
      </c>
      <c r="CC194" s="4">
        <f t="shared" si="56"/>
        <v>3.996003996003996E-2</v>
      </c>
      <c r="CD194" s="4">
        <f t="shared" si="56"/>
        <v>3.889304412864622E-2</v>
      </c>
      <c r="CE194" s="4">
        <f t="shared" si="56"/>
        <v>0.12070226773957571</v>
      </c>
      <c r="CF194" s="4">
        <f t="shared" si="56"/>
        <v>0.10806174957118353</v>
      </c>
      <c r="CG194" s="4">
        <f t="shared" si="56"/>
        <v>0.12704269899841855</v>
      </c>
      <c r="CH194" s="4">
        <f t="shared" si="56"/>
        <v>0.14589800443458981</v>
      </c>
      <c r="CI194" s="4">
        <f t="shared" si="56"/>
        <v>0.12699504678040727</v>
      </c>
      <c r="CJ194" s="4">
        <f t="shared" si="56"/>
        <v>0.22717023675310033</v>
      </c>
      <c r="CK194" s="4">
        <f t="shared" si="56"/>
        <v>0.25381263616557737</v>
      </c>
      <c r="CL194" s="4">
        <f t="shared" si="56"/>
        <v>0.35284280936454848</v>
      </c>
      <c r="CM194" s="4">
        <f t="shared" si="56"/>
        <v>0.32208157524613223</v>
      </c>
      <c r="CN194" s="4">
        <f t="shared" si="56"/>
        <v>0.29043385962584584</v>
      </c>
      <c r="CO194" s="4">
        <f t="shared" si="56"/>
        <v>0.4972489683631362</v>
      </c>
      <c r="CP194" s="4">
        <f t="shared" si="56"/>
        <v>0.5006393861892583</v>
      </c>
      <c r="CQ194" s="4">
        <f t="shared" si="56"/>
        <v>0.58181818181818179</v>
      </c>
      <c r="CR194" s="4">
        <f t="shared" si="56"/>
        <v>0.59792027729636044</v>
      </c>
      <c r="CS194" s="4">
        <f t="shared" si="56"/>
        <v>0.55155738870715398</v>
      </c>
      <c r="CT194" s="4">
        <f t="shared" si="56"/>
        <v>0.7407407407407407</v>
      </c>
    </row>
    <row r="195" spans="1:127" s="4" customFormat="1">
      <c r="A195" s="107" t="e">
        <f t="shared" si="47"/>
        <v>#DIV/0!</v>
      </c>
      <c r="B195" s="23"/>
      <c r="C195" s="23" t="s">
        <v>916</v>
      </c>
      <c r="D195" s="23"/>
      <c r="E195" s="23"/>
      <c r="F195" s="23"/>
      <c r="I195" s="27"/>
      <c r="AA195" s="4">
        <f t="shared" si="48"/>
        <v>1.9E-2</v>
      </c>
      <c r="AF195" s="4">
        <f t="shared" si="49"/>
        <v>0.16200000000000001</v>
      </c>
      <c r="AK195" s="4">
        <f t="shared" si="50"/>
        <v>0.36903574888587481</v>
      </c>
      <c r="AP195" s="4">
        <f t="shared" si="51"/>
        <v>0.40100000000000002</v>
      </c>
      <c r="AU195" s="4">
        <f t="shared" si="52"/>
        <v>0.48599999999999999</v>
      </c>
      <c r="AZ195" s="4">
        <f t="shared" ref="AZ195:CT195" si="57">+AZ24/AZ$11</f>
        <v>0.61399999999999999</v>
      </c>
      <c r="BA195" s="4">
        <f t="shared" si="57"/>
        <v>0.67457305502846299</v>
      </c>
      <c r="BB195" s="4">
        <f t="shared" si="57"/>
        <v>0.65966171194259349</v>
      </c>
      <c r="BC195" s="4">
        <f t="shared" si="57"/>
        <v>0.6717670286278381</v>
      </c>
      <c r="BD195" s="4">
        <f t="shared" si="57"/>
        <v>0.69992821249102655</v>
      </c>
      <c r="BE195" s="4">
        <f t="shared" si="57"/>
        <v>0.67906662157592157</v>
      </c>
      <c r="BF195" s="4">
        <f t="shared" si="57"/>
        <v>0.72845831392640892</v>
      </c>
      <c r="BG195" s="4">
        <f t="shared" si="57"/>
        <v>0.76138653768641673</v>
      </c>
      <c r="BH195" s="4">
        <f t="shared" si="57"/>
        <v>0.6946882217090069</v>
      </c>
      <c r="BI195" s="4">
        <f t="shared" si="57"/>
        <v>0.60378031383737518</v>
      </c>
      <c r="BJ195" s="4">
        <f t="shared" si="57"/>
        <v>0.71168664383561642</v>
      </c>
      <c r="BK195" s="4">
        <f t="shared" si="57"/>
        <v>0.70701058201058198</v>
      </c>
      <c r="BL195" s="4">
        <f t="shared" si="57"/>
        <v>0.65492102065613611</v>
      </c>
      <c r="BM195" s="4">
        <f t="shared" si="57"/>
        <v>0.71055684454756385</v>
      </c>
      <c r="BN195" s="4">
        <f t="shared" si="57"/>
        <v>0.67726432532347502</v>
      </c>
      <c r="BO195" s="4">
        <f t="shared" si="57"/>
        <v>0.68591010939765384</v>
      </c>
      <c r="BP195" s="4">
        <f t="shared" si="57"/>
        <v>0.70573870573870578</v>
      </c>
      <c r="BQ195" s="4">
        <f t="shared" si="57"/>
        <v>0.69253039953676898</v>
      </c>
      <c r="BR195" s="4">
        <f t="shared" si="57"/>
        <v>0.67743902439024395</v>
      </c>
      <c r="BS195" s="4">
        <f t="shared" si="57"/>
        <v>0.60565162378743143</v>
      </c>
      <c r="BT195" s="4">
        <f t="shared" si="57"/>
        <v>0.66418112798264639</v>
      </c>
      <c r="BU195" s="4">
        <f t="shared" si="57"/>
        <v>0.69105160026126711</v>
      </c>
      <c r="BV195" s="4">
        <f t="shared" si="57"/>
        <v>0.67300613496932515</v>
      </c>
      <c r="BW195" s="4">
        <f t="shared" si="57"/>
        <v>0.69596199524940616</v>
      </c>
      <c r="BX195" s="4">
        <f t="shared" si="57"/>
        <v>0.60049504950495047</v>
      </c>
      <c r="BY195" s="4">
        <f t="shared" si="57"/>
        <v>0.66132556445739255</v>
      </c>
      <c r="BZ195" s="4">
        <f t="shared" si="57"/>
        <v>0.64797728885734562</v>
      </c>
      <c r="CA195" s="4">
        <f t="shared" si="57"/>
        <v>0.55891059798697451</v>
      </c>
      <c r="CB195" s="4">
        <f t="shared" si="57"/>
        <v>0.57791798107255521</v>
      </c>
      <c r="CC195" s="4">
        <f t="shared" si="57"/>
        <v>0.50699300699300698</v>
      </c>
      <c r="CD195" s="4">
        <f t="shared" si="57"/>
        <v>0.56664173522812267</v>
      </c>
      <c r="CE195" s="4">
        <f t="shared" si="57"/>
        <v>0.45940014630577908</v>
      </c>
      <c r="CF195" s="4">
        <f t="shared" si="57"/>
        <v>0.49170954831332192</v>
      </c>
      <c r="CG195" s="4">
        <f t="shared" si="57"/>
        <v>0.44175013178703215</v>
      </c>
      <c r="CH195" s="4">
        <f t="shared" si="57"/>
        <v>0.38980044345898002</v>
      </c>
      <c r="CI195" s="4">
        <f t="shared" si="57"/>
        <v>0.44097413318657125</v>
      </c>
      <c r="CJ195" s="4">
        <f t="shared" si="57"/>
        <v>0.37485907553551295</v>
      </c>
      <c r="CK195" s="4">
        <f t="shared" si="57"/>
        <v>0.25925925925925924</v>
      </c>
      <c r="CL195" s="4">
        <f t="shared" si="57"/>
        <v>0.23244147157190637</v>
      </c>
      <c r="CM195" s="4">
        <f t="shared" si="57"/>
        <v>0.21518987341772153</v>
      </c>
      <c r="CN195" s="4">
        <f t="shared" si="57"/>
        <v>0.26748042987926229</v>
      </c>
      <c r="CO195" s="4">
        <f t="shared" si="57"/>
        <v>0.1499312242090784</v>
      </c>
      <c r="CP195" s="4">
        <f t="shared" si="57"/>
        <v>0.11125319693094629</v>
      </c>
      <c r="CQ195" s="4">
        <f t="shared" si="57"/>
        <v>8.7390029325513194E-2</v>
      </c>
      <c r="CR195" s="4">
        <f t="shared" si="57"/>
        <v>4.0294627383015598E-2</v>
      </c>
      <c r="CS195" s="4">
        <f t="shared" si="57"/>
        <v>9.01720950078225E-2</v>
      </c>
      <c r="CT195" s="4">
        <f t="shared" si="57"/>
        <v>2.4242424242424242E-2</v>
      </c>
    </row>
    <row r="196" spans="1:127" s="4" customFormat="1">
      <c r="A196" s="107" t="e">
        <f t="shared" si="47"/>
        <v>#DIV/0!</v>
      </c>
      <c r="B196" s="23"/>
      <c r="C196" s="23" t="s">
        <v>918</v>
      </c>
      <c r="D196" s="23"/>
      <c r="E196" s="23"/>
      <c r="F196" s="23"/>
      <c r="I196" s="27"/>
      <c r="AA196" s="4">
        <f t="shared" si="48"/>
        <v>0.60699999999999998</v>
      </c>
      <c r="AF196" s="4">
        <f t="shared" si="49"/>
        <v>0.42</v>
      </c>
      <c r="AK196" s="4">
        <f t="shared" si="50"/>
        <v>0.28100000000000003</v>
      </c>
      <c r="AP196" s="4">
        <f t="shared" si="51"/>
        <v>0.108</v>
      </c>
      <c r="AU196" s="4">
        <f t="shared" si="52"/>
        <v>0.105</v>
      </c>
      <c r="AZ196" s="4">
        <f t="shared" ref="AZ196:CT196" si="58">+AZ25/AZ$11</f>
        <v>6.7000000000000004E-2</v>
      </c>
      <c r="BA196" s="4">
        <f t="shared" si="58"/>
        <v>5.1233396584440226E-2</v>
      </c>
      <c r="BB196" s="4">
        <f t="shared" si="58"/>
        <v>4.715530497180933E-2</v>
      </c>
      <c r="BC196" s="4">
        <f t="shared" si="58"/>
        <v>3.751233958538993E-2</v>
      </c>
      <c r="BD196" s="4">
        <f t="shared" si="58"/>
        <v>3.3022254127781765E-2</v>
      </c>
      <c r="BE196" s="4">
        <f t="shared" si="58"/>
        <v>4.1483485514598128E-2</v>
      </c>
      <c r="BF196" s="4">
        <f t="shared" si="58"/>
        <v>3.0274802049371215E-2</v>
      </c>
      <c r="BG196" s="4">
        <f t="shared" si="58"/>
        <v>2.2168480451430876E-2</v>
      </c>
      <c r="BH196" s="4">
        <f t="shared" si="58"/>
        <v>1.4780600461893764E-2</v>
      </c>
      <c r="BI196" s="4">
        <f t="shared" si="58"/>
        <v>1.1768901569186876E-2</v>
      </c>
      <c r="BJ196" s="4">
        <f t="shared" si="58"/>
        <v>1.9798801369863013E-2</v>
      </c>
      <c r="BK196" s="4">
        <f t="shared" si="58"/>
        <v>1.7857142857142856E-2</v>
      </c>
      <c r="BL196" s="4">
        <f t="shared" si="58"/>
        <v>1.7618469015795869E-2</v>
      </c>
      <c r="BM196" s="4">
        <f t="shared" si="58"/>
        <v>2.7842227378190254E-2</v>
      </c>
      <c r="BN196" s="4">
        <f t="shared" si="58"/>
        <v>1.5526802218114602E-2</v>
      </c>
      <c r="BO196" s="4">
        <f t="shared" si="58"/>
        <v>1.9243442730987215E-2</v>
      </c>
      <c r="BP196" s="4">
        <f t="shared" si="58"/>
        <v>1.5873015873015872E-2</v>
      </c>
      <c r="BQ196" s="4">
        <f t="shared" si="58"/>
        <v>8.6855819339895779E-3</v>
      </c>
      <c r="BR196" s="4">
        <f t="shared" si="58"/>
        <v>2.0121951219512196E-2</v>
      </c>
      <c r="BS196" s="4">
        <f t="shared" si="58"/>
        <v>1.3918177983973008E-2</v>
      </c>
      <c r="BT196" s="4">
        <f t="shared" si="58"/>
        <v>1.450650759219089E-2</v>
      </c>
      <c r="BU196" s="4">
        <f t="shared" si="58"/>
        <v>1.3063357282821686E-2</v>
      </c>
      <c r="BV196" s="4">
        <f t="shared" si="58"/>
        <v>6.7484662576687117E-3</v>
      </c>
      <c r="BW196" s="4">
        <f t="shared" si="58"/>
        <v>1.3064133016627079E-2</v>
      </c>
      <c r="BX196" s="4">
        <f t="shared" si="58"/>
        <v>1.1881188118811881E-2</v>
      </c>
      <c r="BY196" s="4">
        <f t="shared" si="58"/>
        <v>1.1216314639475601E-2</v>
      </c>
      <c r="BZ196" s="4">
        <f t="shared" si="58"/>
        <v>1.4904187366926898E-2</v>
      </c>
      <c r="CA196" s="4">
        <f t="shared" si="58"/>
        <v>2.960331557134399E-3</v>
      </c>
      <c r="CB196" s="4">
        <f t="shared" si="58"/>
        <v>1.2618296529968454E-2</v>
      </c>
      <c r="CC196" s="4">
        <f t="shared" si="58"/>
        <v>3.996003996003996E-3</v>
      </c>
      <c r="CD196" s="4">
        <f t="shared" si="58"/>
        <v>8.0777860882572921E-3</v>
      </c>
      <c r="CE196" s="4">
        <f t="shared" si="58"/>
        <v>4.3891733723482075E-3</v>
      </c>
      <c r="CF196" s="4">
        <f t="shared" si="58"/>
        <v>5.717552887364208E-4</v>
      </c>
      <c r="CG196" s="4">
        <f t="shared" si="58"/>
        <v>2.1085925144965737E-3</v>
      </c>
      <c r="CH196" s="4">
        <f t="shared" si="58"/>
        <v>4.434589800443459E-4</v>
      </c>
      <c r="CI196" s="4">
        <f t="shared" si="58"/>
        <v>1.6510731975784259E-3</v>
      </c>
      <c r="CJ196" s="4">
        <f t="shared" si="58"/>
        <v>0</v>
      </c>
      <c r="CK196" s="4">
        <f t="shared" si="58"/>
        <v>0</v>
      </c>
      <c r="CL196" s="4">
        <f t="shared" si="58"/>
        <v>0</v>
      </c>
      <c r="CM196" s="4">
        <f t="shared" si="58"/>
        <v>0</v>
      </c>
      <c r="CN196" s="4">
        <f t="shared" si="58"/>
        <v>0</v>
      </c>
      <c r="CO196" s="4">
        <f t="shared" si="58"/>
        <v>0</v>
      </c>
      <c r="CP196" s="4">
        <f t="shared" si="58"/>
        <v>0</v>
      </c>
      <c r="CQ196" s="4">
        <f t="shared" si="58"/>
        <v>0</v>
      </c>
      <c r="CR196" s="4">
        <f t="shared" si="58"/>
        <v>0</v>
      </c>
      <c r="CS196" s="4">
        <f t="shared" si="58"/>
        <v>0</v>
      </c>
      <c r="CT196" s="4">
        <f t="shared" si="58"/>
        <v>0</v>
      </c>
    </row>
    <row r="197" spans="1:127">
      <c r="A197" s="2"/>
      <c r="C197" s="21"/>
      <c r="AP197" s="15"/>
      <c r="AQ197" s="3"/>
      <c r="AR197" s="3"/>
      <c r="AS197" s="3"/>
      <c r="AT197" s="3"/>
      <c r="AU197" s="15"/>
      <c r="AV197" s="3"/>
      <c r="AW197" s="3"/>
      <c r="AX197" s="3"/>
      <c r="AY197" s="3"/>
      <c r="AZ197" s="15"/>
      <c r="BA197" s="3"/>
      <c r="BB197" s="3"/>
      <c r="BC197" s="3"/>
      <c r="BD197" s="3"/>
      <c r="BE197" s="15"/>
      <c r="BF197" s="3"/>
      <c r="BG197" s="3"/>
      <c r="BH197" s="3"/>
      <c r="BI197" s="3"/>
      <c r="BJ197" s="15"/>
      <c r="BK197" s="3"/>
      <c r="BL197" s="3"/>
      <c r="BM197" s="3"/>
      <c r="BN197" s="3"/>
      <c r="BO197" s="15"/>
      <c r="BP197" s="3"/>
      <c r="BT197" s="15"/>
      <c r="BY197" s="15"/>
      <c r="BZ197" s="3"/>
      <c r="CA197" s="3"/>
      <c r="CC197" s="3"/>
      <c r="CD197" s="15"/>
      <c r="CE197" s="3"/>
      <c r="CF197" s="3"/>
      <c r="CG197" s="3"/>
      <c r="CH197" s="3"/>
      <c r="CI197" s="4"/>
      <c r="CJ197" s="3"/>
      <c r="CK197" s="3"/>
      <c r="CL197" s="3"/>
      <c r="CM197" s="3"/>
      <c r="CN197" s="15"/>
      <c r="CO197" s="3"/>
      <c r="CP197" s="3"/>
      <c r="CQ197" s="3"/>
      <c r="CR197" s="3"/>
      <c r="CS197" s="15"/>
      <c r="CT197" s="3"/>
      <c r="CU197" s="3"/>
      <c r="CV197" s="3"/>
      <c r="CW197" s="3"/>
      <c r="CX197" s="15"/>
      <c r="CY197" s="3"/>
      <c r="CZ197" s="3"/>
      <c r="DA197" s="3"/>
      <c r="DB197" s="3"/>
      <c r="DC197" s="15"/>
      <c r="DD197" s="3"/>
      <c r="DE197" s="3"/>
      <c r="DF197" s="3"/>
      <c r="DG197" s="3"/>
      <c r="DH197" s="15"/>
      <c r="DI197" s="3"/>
      <c r="DJ197" s="3"/>
      <c r="DK197" s="3"/>
      <c r="DL197" s="3"/>
      <c r="DM197" s="15"/>
      <c r="DN197" s="3"/>
      <c r="DO197" s="3"/>
      <c r="DP197" s="3"/>
      <c r="DQ197" s="3"/>
      <c r="DR197" s="15"/>
      <c r="DS197" s="3"/>
      <c r="DT197" s="3"/>
      <c r="DV197" s="3"/>
      <c r="DW197" s="15"/>
    </row>
    <row r="198" spans="1:127">
      <c r="A198" s="2"/>
      <c r="AP198" s="15"/>
      <c r="AQ198" s="3"/>
      <c r="AR198" s="3"/>
      <c r="AS198" s="3"/>
      <c r="AT198" s="3"/>
      <c r="AU198" s="15"/>
      <c r="AV198" s="3"/>
      <c r="AW198" s="3"/>
      <c r="AX198" s="3"/>
      <c r="AY198" s="3"/>
      <c r="AZ198" s="15"/>
      <c r="BA198" s="3"/>
      <c r="BB198" s="3"/>
      <c r="BC198" s="3"/>
      <c r="BD198" s="3"/>
      <c r="BE198" s="15"/>
      <c r="BF198" s="3"/>
      <c r="BG198" s="3"/>
      <c r="BH198" s="3"/>
      <c r="BI198" s="3"/>
      <c r="BJ198" s="15"/>
      <c r="BK198" s="3"/>
      <c r="BL198" s="3"/>
      <c r="BM198" s="3"/>
      <c r="BN198" s="3"/>
      <c r="BO198" s="15"/>
      <c r="BP198" s="3"/>
      <c r="BT198" s="15"/>
      <c r="BY198" s="15"/>
      <c r="BZ198" s="3"/>
      <c r="CA198" s="3"/>
      <c r="CC198" s="16"/>
      <c r="CD198" s="16"/>
      <c r="CE198" s="16"/>
      <c r="CF198" s="16"/>
      <c r="CG198" s="16"/>
      <c r="CH198" s="16"/>
      <c r="CI198" s="4"/>
      <c r="CJ198" s="16"/>
      <c r="CK198" s="16"/>
      <c r="CL198" s="16"/>
      <c r="CM198" s="16"/>
      <c r="CN198" s="16"/>
      <c r="CO198" s="3"/>
      <c r="CP198" s="3"/>
      <c r="CQ198" s="3"/>
      <c r="CR198" s="3"/>
      <c r="CS198" s="16"/>
      <c r="CT198" s="3"/>
      <c r="CU198" s="3"/>
      <c r="CV198" s="3"/>
      <c r="CW198" s="3"/>
      <c r="CX198" s="15"/>
      <c r="CY198" s="3"/>
      <c r="CZ198" s="3"/>
      <c r="DA198" s="3"/>
      <c r="DB198" s="3"/>
      <c r="DC198" s="15"/>
      <c r="DD198" s="3"/>
      <c r="DE198" s="3"/>
      <c r="DF198" s="3"/>
      <c r="DG198" s="3"/>
      <c r="DH198" s="15"/>
      <c r="DI198" s="3"/>
      <c r="DJ198" s="3"/>
      <c r="DK198" s="3"/>
      <c r="DL198" s="3"/>
      <c r="DM198" s="15"/>
      <c r="DN198" s="3"/>
      <c r="DO198" s="3"/>
      <c r="DP198" s="3"/>
      <c r="DQ198" s="3"/>
      <c r="DR198" s="15"/>
      <c r="DS198" s="3"/>
      <c r="DT198" s="3"/>
      <c r="DV198" s="3"/>
      <c r="DW198" s="15"/>
    </row>
    <row r="199" spans="1:127">
      <c r="A199" s="2"/>
      <c r="AP199" s="15"/>
      <c r="AQ199" s="3"/>
      <c r="AR199" s="3"/>
      <c r="AS199" s="3"/>
      <c r="AT199" s="3"/>
      <c r="AU199" s="15"/>
      <c r="AV199" s="3"/>
      <c r="AW199" s="3"/>
      <c r="AX199" s="3"/>
      <c r="AY199" s="3"/>
      <c r="AZ199" s="15"/>
      <c r="BA199" s="3"/>
      <c r="BB199" s="3"/>
      <c r="BC199" s="3"/>
      <c r="BD199" s="3"/>
      <c r="BE199" s="15"/>
      <c r="BF199" s="3"/>
      <c r="BG199" s="3"/>
      <c r="BH199" s="3"/>
      <c r="BI199" s="3"/>
      <c r="BJ199" s="15"/>
      <c r="BK199" s="3"/>
      <c r="BL199" s="3"/>
      <c r="BM199" s="3"/>
      <c r="BN199" s="3"/>
      <c r="BO199" s="15"/>
      <c r="BP199" s="3"/>
      <c r="BT199" s="15"/>
      <c r="BY199" s="15"/>
      <c r="BZ199" s="3"/>
      <c r="CA199" s="3"/>
      <c r="CC199" s="3"/>
      <c r="CD199" s="15"/>
      <c r="CE199" s="3"/>
      <c r="CF199" s="3"/>
      <c r="CG199" s="3"/>
      <c r="CH199" s="3"/>
      <c r="CI199" s="15"/>
      <c r="CJ199" s="3"/>
      <c r="CK199" s="3"/>
      <c r="CL199" s="3"/>
      <c r="CM199" s="3"/>
      <c r="CN199" s="15"/>
      <c r="CO199" s="3"/>
      <c r="CP199" s="3"/>
      <c r="CQ199" s="3"/>
      <c r="CR199" s="3"/>
      <c r="CS199" s="15"/>
      <c r="CT199" s="3"/>
      <c r="CU199" s="3"/>
      <c r="CV199" s="3"/>
      <c r="CW199" s="3"/>
      <c r="CX199" s="15"/>
      <c r="CY199" s="3"/>
      <c r="CZ199" s="3"/>
      <c r="DA199" s="3"/>
      <c r="DB199" s="3"/>
      <c r="DC199" s="15"/>
      <c r="DD199" s="3"/>
      <c r="DE199" s="3"/>
      <c r="DF199" s="3"/>
      <c r="DG199" s="3"/>
      <c r="DH199" s="15"/>
      <c r="DI199" s="3"/>
      <c r="DJ199" s="3"/>
      <c r="DK199" s="3"/>
      <c r="DL199" s="3"/>
      <c r="DM199" s="15"/>
      <c r="DN199" s="3"/>
      <c r="DO199" s="3"/>
      <c r="DP199" s="3"/>
      <c r="DQ199" s="3"/>
      <c r="DR199" s="15"/>
      <c r="DS199" s="3"/>
      <c r="DT199" s="3"/>
      <c r="DV199" s="3"/>
      <c r="DW199" s="15"/>
    </row>
    <row r="200" spans="1:127">
      <c r="A200" s="2"/>
      <c r="BP200" s="3"/>
      <c r="BT200" s="15"/>
      <c r="BY200" s="15"/>
      <c r="BZ200" s="3"/>
      <c r="CA200" s="3"/>
      <c r="DU200" s="2"/>
    </row>
    <row r="201" spans="1:127">
      <c r="A201" s="2"/>
      <c r="BT201" s="15"/>
      <c r="BY201" s="15"/>
      <c r="BZ201" s="3"/>
      <c r="CA201" s="3"/>
      <c r="DU201" s="2"/>
    </row>
    <row r="202" spans="1:127">
      <c r="A202" s="2"/>
      <c r="BR202" s="4"/>
      <c r="BS202" s="4"/>
      <c r="BT202" s="15"/>
      <c r="BU202" s="4"/>
      <c r="BV202" s="4"/>
      <c r="BW202" s="4"/>
      <c r="BX202" s="4"/>
      <c r="BY202" s="15"/>
      <c r="BZ202" s="4"/>
      <c r="CA202" s="4"/>
      <c r="CB202" s="4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</row>
    <row r="203" spans="1:127">
      <c r="A203" s="2"/>
      <c r="BR203" s="4"/>
      <c r="BS203" s="4"/>
      <c r="BT203" s="15"/>
      <c r="BU203" s="4"/>
      <c r="BV203" s="4"/>
      <c r="BW203" s="4"/>
      <c r="BX203" s="4"/>
      <c r="BY203" s="15"/>
      <c r="BZ203" s="4"/>
      <c r="CA203" s="4"/>
      <c r="CB203" s="4"/>
      <c r="CC203" s="4"/>
      <c r="CE203" s="4"/>
      <c r="CF203" s="4"/>
      <c r="CG203" s="4"/>
      <c r="CH203" s="4"/>
      <c r="CJ203" s="4"/>
      <c r="CK203" s="4"/>
      <c r="CL203" s="4"/>
      <c r="CM203" s="4"/>
      <c r="CO203" s="4"/>
      <c r="CP203" s="4"/>
      <c r="CQ203" s="4"/>
      <c r="CR203" s="4"/>
      <c r="CT203" s="4"/>
      <c r="CU203" s="4"/>
      <c r="CV203" s="4"/>
      <c r="CW203" s="4"/>
      <c r="CY203" s="4"/>
      <c r="CZ203" s="4"/>
      <c r="DA203" s="4"/>
      <c r="DB203" s="4"/>
      <c r="DD203" s="4"/>
      <c r="DE203" s="4"/>
      <c r="DF203" s="4"/>
      <c r="DG203" s="4"/>
      <c r="DI203" s="4"/>
      <c r="DJ203" s="4"/>
      <c r="DK203" s="4"/>
      <c r="DL203" s="4"/>
      <c r="DN203" s="4"/>
      <c r="DO203" s="4"/>
      <c r="DP203" s="4"/>
      <c r="DQ203" s="4"/>
      <c r="DS203" s="4"/>
      <c r="DT203" s="4"/>
      <c r="DU203" s="4"/>
      <c r="DV203" s="4"/>
    </row>
    <row r="204" spans="1:127" s="8" customFormat="1">
      <c r="B204" s="21"/>
      <c r="C204" s="21"/>
      <c r="D204" s="21"/>
      <c r="E204" s="19"/>
      <c r="F204" s="21"/>
      <c r="I204" s="16"/>
      <c r="AF204" s="16"/>
      <c r="AK204" s="16"/>
      <c r="AP204" s="16"/>
      <c r="AU204" s="16"/>
      <c r="AZ204" s="16"/>
      <c r="BE204" s="15"/>
      <c r="BJ204" s="15"/>
      <c r="BO204" s="15"/>
      <c r="BT204" s="15"/>
      <c r="BY204" s="15"/>
      <c r="CD204" s="16"/>
      <c r="CI204" s="16"/>
      <c r="CN204" s="16"/>
      <c r="CS204" s="16"/>
      <c r="CX204" s="16"/>
      <c r="DC204" s="16"/>
      <c r="DH204" s="16"/>
      <c r="DM204" s="16"/>
      <c r="DR204" s="16"/>
      <c r="DW204" s="16"/>
    </row>
    <row r="205" spans="1:127" s="8" customFormat="1">
      <c r="B205" s="21"/>
      <c r="C205" s="21"/>
      <c r="D205" s="21"/>
      <c r="E205" s="19"/>
      <c r="F205" s="21"/>
      <c r="I205" s="16"/>
      <c r="AF205" s="16"/>
      <c r="AK205" s="16"/>
      <c r="AP205" s="16"/>
      <c r="AU205" s="16"/>
      <c r="AZ205" s="16"/>
      <c r="BE205" s="15"/>
      <c r="BJ205" s="15"/>
      <c r="BO205" s="15"/>
      <c r="BT205" s="15"/>
      <c r="BY205" s="15"/>
      <c r="CD205" s="16"/>
      <c r="CI205" s="16"/>
      <c r="CN205" s="16"/>
      <c r="CS205" s="16"/>
      <c r="CX205" s="16"/>
      <c r="DC205" s="16"/>
      <c r="DH205" s="16"/>
      <c r="DM205" s="16"/>
      <c r="DR205" s="16"/>
      <c r="DW205" s="16"/>
    </row>
    <row r="206" spans="1:127" s="8" customFormat="1">
      <c r="B206" s="21"/>
      <c r="C206" s="21"/>
      <c r="D206" s="21"/>
      <c r="E206" s="19"/>
      <c r="F206" s="21"/>
      <c r="I206" s="16"/>
      <c r="AF206" s="16"/>
      <c r="AK206" s="16"/>
      <c r="AP206" s="16"/>
      <c r="AU206" s="16"/>
      <c r="AZ206" s="16"/>
      <c r="BE206" s="15"/>
      <c r="BJ206" s="15"/>
      <c r="BO206" s="15"/>
      <c r="BT206" s="15"/>
      <c r="BY206" s="15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</row>
    <row r="207" spans="1:127" s="8" customFormat="1">
      <c r="B207" s="21"/>
      <c r="C207" s="21"/>
      <c r="D207" s="21"/>
      <c r="E207" s="19"/>
      <c r="F207" s="21"/>
      <c r="I207" s="16"/>
      <c r="AF207" s="16"/>
      <c r="AK207" s="16"/>
      <c r="AP207" s="16"/>
      <c r="AU207" s="16"/>
      <c r="AZ207" s="16"/>
      <c r="BE207" s="15"/>
      <c r="BJ207" s="15"/>
      <c r="BO207" s="15"/>
      <c r="BT207" s="15"/>
      <c r="BY207" s="15"/>
      <c r="CD207" s="16"/>
      <c r="CI207" s="16"/>
      <c r="CN207" s="16"/>
      <c r="CS207" s="16"/>
      <c r="CX207" s="16"/>
      <c r="DC207" s="16"/>
      <c r="DH207" s="16"/>
      <c r="DM207" s="16"/>
      <c r="DR207" s="16"/>
      <c r="DW207" s="16"/>
    </row>
    <row r="208" spans="1:127" s="8" customFormat="1">
      <c r="B208" s="21"/>
      <c r="C208" s="21"/>
      <c r="D208" s="21"/>
      <c r="E208" s="19"/>
      <c r="F208" s="21"/>
      <c r="I208" s="16"/>
      <c r="AF208" s="16"/>
      <c r="AK208" s="16"/>
      <c r="AP208" s="16"/>
      <c r="AU208" s="16"/>
      <c r="AZ208" s="16"/>
      <c r="BE208" s="15"/>
      <c r="BJ208" s="15"/>
      <c r="BO208" s="15"/>
      <c r="BT208" s="15"/>
      <c r="BY208" s="15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</row>
    <row r="209" spans="1:127" s="8" customFormat="1">
      <c r="B209" s="21"/>
      <c r="C209" s="21"/>
      <c r="D209" s="21"/>
      <c r="E209" s="19"/>
      <c r="F209" s="21"/>
      <c r="I209" s="16"/>
      <c r="AF209" s="16"/>
      <c r="AK209" s="16"/>
      <c r="AP209" s="16"/>
      <c r="AU209" s="16"/>
      <c r="AZ209" s="16"/>
      <c r="BE209" s="15"/>
      <c r="BJ209" s="15"/>
      <c r="BO209" s="15"/>
      <c r="BT209" s="15"/>
      <c r="BY209" s="15"/>
      <c r="CD209" s="16"/>
      <c r="CI209" s="16"/>
      <c r="CN209" s="16"/>
      <c r="CS209" s="16"/>
      <c r="CX209" s="16"/>
      <c r="DC209" s="16"/>
      <c r="DH209" s="16"/>
      <c r="DM209" s="16"/>
      <c r="DR209" s="16"/>
      <c r="DW209" s="16"/>
    </row>
    <row r="210" spans="1:127" s="8" customFormat="1">
      <c r="B210" s="21"/>
      <c r="C210" s="21"/>
      <c r="D210" s="21"/>
      <c r="E210" s="19"/>
      <c r="F210" s="21"/>
      <c r="I210" s="16"/>
      <c r="AF210" s="16"/>
      <c r="AK210" s="16"/>
      <c r="AP210" s="16"/>
      <c r="AU210" s="16"/>
      <c r="AZ210" s="16"/>
      <c r="BE210" s="15"/>
      <c r="BJ210" s="15"/>
      <c r="BO210" s="15"/>
      <c r="BT210" s="15"/>
      <c r="BY210" s="15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</row>
    <row r="211" spans="1:127" s="8" customFormat="1">
      <c r="B211" s="21"/>
      <c r="C211" s="21"/>
      <c r="D211" s="21"/>
      <c r="E211" s="19"/>
      <c r="F211" s="21"/>
      <c r="I211" s="16"/>
      <c r="AF211" s="16"/>
      <c r="AK211" s="16"/>
      <c r="AP211" s="16"/>
      <c r="AU211" s="16"/>
      <c r="AZ211" s="16"/>
      <c r="BE211" s="15"/>
      <c r="BJ211" s="15"/>
      <c r="BO211" s="15"/>
      <c r="BT211" s="15"/>
      <c r="BY211" s="15"/>
      <c r="CD211" s="16"/>
      <c r="CI211" s="16"/>
      <c r="CN211" s="16"/>
      <c r="CS211" s="16"/>
      <c r="CX211" s="16"/>
      <c r="DC211" s="16"/>
      <c r="DH211" s="16"/>
      <c r="DM211" s="16"/>
      <c r="DR211" s="16"/>
      <c r="DW211" s="16"/>
    </row>
    <row r="212" spans="1:127" s="8" customFormat="1">
      <c r="B212" s="21"/>
      <c r="C212" s="21"/>
      <c r="D212" s="21"/>
      <c r="E212" s="19"/>
      <c r="F212" s="21"/>
      <c r="I212" s="16"/>
      <c r="AF212" s="16"/>
      <c r="AK212" s="16"/>
      <c r="AP212" s="16"/>
      <c r="AU212" s="16"/>
      <c r="AZ212" s="16"/>
      <c r="BE212" s="15"/>
      <c r="BJ212" s="15"/>
      <c r="BO212" s="15"/>
      <c r="BT212" s="15"/>
      <c r="BY212" s="15"/>
      <c r="CD212" s="16"/>
      <c r="CI212" s="16"/>
      <c r="CN212" s="16"/>
      <c r="CS212" s="16"/>
      <c r="CX212" s="16"/>
      <c r="DC212" s="16"/>
      <c r="DH212" s="16"/>
      <c r="DM212" s="16"/>
      <c r="DR212" s="16"/>
      <c r="DW212" s="16"/>
    </row>
    <row r="213" spans="1:127" s="8" customFormat="1">
      <c r="B213" s="21"/>
      <c r="C213" s="21"/>
      <c r="D213" s="21"/>
      <c r="E213" s="19"/>
      <c r="F213" s="21"/>
      <c r="I213" s="16"/>
      <c r="AF213" s="16"/>
      <c r="AK213" s="16"/>
      <c r="AP213" s="16"/>
      <c r="AU213" s="16"/>
      <c r="AZ213" s="16"/>
      <c r="BE213" s="15"/>
      <c r="BJ213" s="15"/>
      <c r="BO213" s="15"/>
      <c r="BT213" s="15"/>
      <c r="BY213" s="15"/>
      <c r="CD213" s="15"/>
      <c r="CI213" s="15"/>
      <c r="CN213" s="15"/>
      <c r="CS213" s="15"/>
      <c r="CX213" s="15"/>
      <c r="DC213" s="15"/>
      <c r="DH213" s="15"/>
      <c r="DM213" s="15"/>
      <c r="DR213" s="15"/>
      <c r="DW213" s="15"/>
    </row>
    <row r="214" spans="1:127" s="8" customFormat="1">
      <c r="B214" s="21"/>
      <c r="C214" s="21"/>
      <c r="D214" s="21"/>
      <c r="E214" s="19"/>
      <c r="F214" s="21"/>
      <c r="I214" s="16"/>
      <c r="AF214" s="16"/>
      <c r="AK214" s="16"/>
      <c r="AP214" s="16"/>
      <c r="AU214" s="16"/>
      <c r="AZ214" s="16"/>
      <c r="BE214" s="16"/>
      <c r="BJ214" s="16"/>
      <c r="BO214" s="16"/>
      <c r="BT214" s="16"/>
      <c r="BY214" s="16"/>
      <c r="CD214" s="16"/>
      <c r="CI214" s="16"/>
      <c r="CN214" s="16"/>
      <c r="CS214" s="16"/>
      <c r="CX214" s="16"/>
      <c r="DC214" s="16"/>
      <c r="DH214" s="16"/>
      <c r="DM214" s="16"/>
      <c r="DR214" s="16"/>
      <c r="DW214" s="16"/>
    </row>
    <row r="215" spans="1:127">
      <c r="A215" s="2"/>
      <c r="B215" s="23"/>
      <c r="C215" s="23"/>
      <c r="D215" s="23"/>
      <c r="BR215" s="4"/>
      <c r="BS215" s="4"/>
      <c r="BT215" s="16"/>
      <c r="BU215" s="4"/>
      <c r="BV215" s="4"/>
      <c r="BW215" s="4"/>
      <c r="BX215" s="4"/>
      <c r="BZ215" s="4"/>
      <c r="CA215" s="4"/>
      <c r="CB215" s="4"/>
      <c r="CC215" s="4"/>
      <c r="CE215" s="4"/>
      <c r="CF215" s="4"/>
      <c r="CG215" s="4"/>
      <c r="CH215" s="4"/>
      <c r="CJ215" s="4"/>
      <c r="CK215" s="4"/>
      <c r="CL215" s="4"/>
      <c r="CM215" s="4"/>
    </row>
    <row r="216" spans="1:127">
      <c r="A216" s="2"/>
      <c r="BR216" s="4"/>
      <c r="BS216" s="4"/>
      <c r="BT216" s="16"/>
      <c r="BU216" s="4"/>
      <c r="BV216" s="4"/>
      <c r="BW216" s="4"/>
      <c r="BX216" s="4"/>
      <c r="BZ216" s="4"/>
      <c r="CA216" s="4"/>
      <c r="CB216" s="4"/>
      <c r="CC216" s="4"/>
      <c r="CE216" s="4"/>
      <c r="CF216" s="4"/>
      <c r="CG216" s="4"/>
      <c r="CH216" s="4"/>
      <c r="CJ216" s="4"/>
      <c r="CK216" s="4"/>
      <c r="CL216" s="4"/>
      <c r="CM216" s="4"/>
    </row>
    <row r="217" spans="1:127">
      <c r="A217" s="2"/>
    </row>
    <row r="218" spans="1:127">
      <c r="A218" s="2"/>
    </row>
    <row r="219" spans="1:127">
      <c r="A219" s="2"/>
    </row>
    <row r="220" spans="1:127">
      <c r="A220" s="2"/>
    </row>
    <row r="221" spans="1:127">
      <c r="A221" s="2"/>
    </row>
    <row r="222" spans="1:127">
      <c r="A222" s="2"/>
    </row>
    <row r="223" spans="1:127">
      <c r="A223" s="2"/>
      <c r="CA223" s="6"/>
      <c r="CB223" s="6"/>
    </row>
    <row r="224" spans="1:127">
      <c r="A224" s="2"/>
      <c r="AU224" s="15"/>
      <c r="AV224" s="3"/>
      <c r="AW224" s="3"/>
      <c r="AX224" s="3"/>
      <c r="AY224" s="3"/>
      <c r="AZ224" s="15"/>
      <c r="BA224" s="3"/>
      <c r="BB224" s="3"/>
      <c r="BC224" s="3"/>
      <c r="BD224" s="3"/>
      <c r="BE224" s="15"/>
      <c r="BF224" s="3"/>
      <c r="BG224" s="3"/>
      <c r="BH224" s="3"/>
      <c r="BI224" s="3"/>
      <c r="BJ224" s="15"/>
      <c r="BK224" s="3"/>
      <c r="BL224" s="3"/>
      <c r="BM224" s="3"/>
      <c r="BN224" s="3"/>
      <c r="BO224" s="15"/>
      <c r="BP224" s="3"/>
      <c r="BT224" s="15"/>
      <c r="BY224" s="15"/>
      <c r="BZ224" s="3"/>
      <c r="CA224" s="3"/>
      <c r="CC224" s="24"/>
      <c r="CD224" s="15"/>
      <c r="CE224" s="24"/>
      <c r="CF224" s="24"/>
      <c r="CG224" s="24"/>
      <c r="CH224" s="24"/>
      <c r="CI224" s="15"/>
      <c r="CJ224" s="24"/>
      <c r="CK224" s="24"/>
      <c r="CL224" s="24"/>
      <c r="CM224" s="24"/>
      <c r="CN224" s="15"/>
      <c r="CO224" s="24"/>
      <c r="CP224" s="24"/>
      <c r="CQ224" s="24"/>
      <c r="CR224" s="24"/>
      <c r="CS224" s="15"/>
      <c r="CT224" s="24"/>
      <c r="CU224" s="24"/>
      <c r="CV224" s="24"/>
      <c r="CW224" s="24"/>
      <c r="CX224" s="15"/>
      <c r="CY224" s="24"/>
      <c r="CZ224" s="24"/>
      <c r="DA224" s="24"/>
      <c r="DB224" s="24"/>
      <c r="DC224" s="15"/>
      <c r="DD224" s="24"/>
      <c r="DE224" s="24"/>
      <c r="DF224" s="24"/>
      <c r="DG224" s="24"/>
      <c r="DH224" s="15"/>
      <c r="DI224" s="24"/>
      <c r="DJ224" s="24"/>
      <c r="DK224" s="24"/>
      <c r="DL224" s="24"/>
      <c r="DM224" s="15"/>
      <c r="DN224" s="24"/>
      <c r="DO224" s="24"/>
      <c r="DP224" s="24"/>
      <c r="DQ224" s="24"/>
      <c r="DR224" s="15"/>
      <c r="DS224" s="24"/>
      <c r="DT224" s="24"/>
      <c r="DU224" s="24"/>
      <c r="DV224" s="24"/>
      <c r="DW224" s="15"/>
    </row>
    <row r="225" spans="1:127" s="16" customFormat="1">
      <c r="B225" s="19"/>
      <c r="C225" s="19"/>
      <c r="D225" s="18"/>
      <c r="E225" s="19"/>
      <c r="F225" s="19"/>
      <c r="AZ225" s="2"/>
      <c r="BA225" s="25"/>
      <c r="BB225" s="25"/>
      <c r="BC225" s="25"/>
      <c r="BD225" s="25"/>
      <c r="BE225" s="2"/>
      <c r="BF225" s="25"/>
      <c r="BG225" s="25"/>
      <c r="BH225" s="25"/>
      <c r="BI225" s="25"/>
      <c r="BJ225" s="2"/>
      <c r="BK225" s="25"/>
      <c r="BL225" s="25"/>
      <c r="BM225" s="25"/>
      <c r="BN225" s="25"/>
      <c r="BO225" s="2"/>
      <c r="BP225" s="25"/>
      <c r="BQ225" s="25"/>
      <c r="BR225" s="25"/>
      <c r="BS225" s="25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</row>
    <row r="226" spans="1:127" s="16" customFormat="1">
      <c r="B226" s="7"/>
      <c r="C226" s="19"/>
      <c r="D226" s="7"/>
      <c r="E226" s="7"/>
      <c r="F226" s="19"/>
      <c r="AP226" s="15"/>
      <c r="AQ226" s="3"/>
      <c r="AR226" s="3"/>
      <c r="AS226" s="3"/>
      <c r="AT226" s="3"/>
      <c r="AU226" s="15"/>
      <c r="AV226" s="3"/>
      <c r="AW226" s="3"/>
      <c r="AX226" s="3"/>
      <c r="AY226" s="3"/>
      <c r="AZ226" s="15"/>
      <c r="BA226" s="3"/>
      <c r="BB226" s="3"/>
      <c r="BC226" s="3"/>
      <c r="BD226" s="3"/>
      <c r="BE226" s="15"/>
      <c r="BF226" s="3"/>
      <c r="BG226" s="3"/>
      <c r="BH226" s="3"/>
      <c r="BI226" s="3"/>
      <c r="BJ226" s="15"/>
      <c r="BK226" s="3"/>
      <c r="BL226" s="3"/>
      <c r="BM226" s="3"/>
      <c r="BN226" s="3"/>
      <c r="BO226" s="15"/>
      <c r="BP226" s="3"/>
      <c r="BQ226" s="3"/>
      <c r="BR226" s="3"/>
      <c r="BS226" s="3"/>
      <c r="BT226" s="15"/>
      <c r="BU226" s="3"/>
      <c r="BV226" s="3"/>
      <c r="BW226" s="3"/>
      <c r="BX226" s="3"/>
      <c r="BY226" s="15"/>
      <c r="BZ226" s="3"/>
      <c r="CA226" s="3"/>
      <c r="CB226" s="3"/>
      <c r="CC226" s="24"/>
      <c r="CD226" s="15"/>
      <c r="CE226" s="24"/>
      <c r="CF226" s="24"/>
      <c r="CG226" s="24"/>
      <c r="CH226" s="24"/>
      <c r="CI226" s="15"/>
      <c r="CJ226" s="24"/>
      <c r="CK226" s="24"/>
      <c r="CL226" s="24"/>
      <c r="CM226" s="24"/>
      <c r="CN226" s="15"/>
      <c r="CO226" s="24"/>
      <c r="CP226" s="24"/>
      <c r="CQ226" s="24"/>
      <c r="CR226" s="24"/>
      <c r="CS226" s="15"/>
      <c r="CT226" s="24"/>
      <c r="CU226" s="24"/>
      <c r="CV226" s="24"/>
      <c r="CW226" s="24"/>
      <c r="CX226" s="15"/>
      <c r="CY226" s="24"/>
      <c r="CZ226" s="24"/>
      <c r="DA226" s="24"/>
      <c r="DB226" s="24"/>
      <c r="DC226" s="15"/>
      <c r="DD226" s="24"/>
      <c r="DE226" s="24"/>
      <c r="DF226" s="24"/>
      <c r="DG226" s="24"/>
      <c r="DH226" s="15"/>
      <c r="DI226" s="24"/>
      <c r="DJ226" s="24"/>
      <c r="DK226" s="24"/>
      <c r="DL226" s="24"/>
      <c r="DM226" s="15"/>
      <c r="DN226" s="24"/>
      <c r="DO226" s="24"/>
      <c r="DP226" s="24"/>
      <c r="DQ226" s="24"/>
      <c r="DR226" s="15"/>
      <c r="DS226" s="24"/>
      <c r="DT226" s="24"/>
      <c r="DU226" s="24"/>
      <c r="DV226" s="24"/>
      <c r="DW226" s="15"/>
    </row>
    <row r="227" spans="1:127">
      <c r="A227" s="2"/>
      <c r="E227" s="19"/>
      <c r="BK227" s="15"/>
      <c r="BL227" s="15"/>
      <c r="BM227" s="15"/>
      <c r="BN227" s="15"/>
      <c r="BP227" s="15"/>
      <c r="BQ227" s="15"/>
      <c r="BR227" s="15"/>
      <c r="BS227" s="15"/>
      <c r="BU227" s="15"/>
      <c r="BV227" s="15"/>
      <c r="BW227" s="15"/>
      <c r="BX227" s="15"/>
      <c r="BZ227" s="15"/>
      <c r="CA227" s="15"/>
      <c r="CB227" s="15"/>
      <c r="CC227" s="3"/>
      <c r="CE227" s="3"/>
      <c r="CF227" s="3"/>
      <c r="CG227" s="3"/>
      <c r="CH227" s="3"/>
      <c r="CJ227" s="3"/>
      <c r="CK227" s="3"/>
      <c r="CL227" s="3"/>
      <c r="CM227" s="3"/>
      <c r="CO227" s="3"/>
      <c r="CP227" s="3"/>
      <c r="CQ227" s="3"/>
      <c r="CR227" s="3"/>
      <c r="CT227" s="3"/>
      <c r="CU227" s="3"/>
      <c r="CV227" s="3"/>
      <c r="CW227" s="3"/>
      <c r="CY227" s="3"/>
      <c r="CZ227" s="3"/>
      <c r="DA227" s="3"/>
      <c r="DB227" s="3"/>
      <c r="DD227" s="3"/>
      <c r="DE227" s="3"/>
      <c r="DF227" s="3"/>
      <c r="DG227" s="3"/>
      <c r="DI227" s="3"/>
      <c r="DJ227" s="3"/>
      <c r="DK227" s="3"/>
      <c r="DL227" s="3"/>
      <c r="DN227" s="3"/>
      <c r="DO227" s="3"/>
      <c r="DP227" s="3"/>
      <c r="DQ227" s="3"/>
      <c r="DS227" s="3"/>
      <c r="DT227" s="3"/>
      <c r="DV227" s="3"/>
    </row>
    <row r="228" spans="1:127">
      <c r="A228" s="2"/>
      <c r="BZ228" s="3"/>
      <c r="CA228" s="3"/>
      <c r="DU228" s="2"/>
    </row>
    <row r="229" spans="1:127">
      <c r="A229" s="2"/>
      <c r="E229" s="19"/>
      <c r="BF229" s="26"/>
      <c r="BG229" s="26"/>
      <c r="BH229" s="26"/>
      <c r="BI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3"/>
      <c r="CD229" s="26"/>
      <c r="CE229" s="3"/>
      <c r="CF229" s="3"/>
      <c r="CG229" s="3"/>
      <c r="CH229" s="3"/>
      <c r="CI229" s="26"/>
      <c r="CJ229" s="3"/>
      <c r="CK229" s="3"/>
      <c r="CL229" s="3"/>
      <c r="CM229" s="3"/>
      <c r="CN229" s="26"/>
      <c r="CO229" s="3"/>
      <c r="CP229" s="3"/>
      <c r="CQ229" s="3"/>
      <c r="CR229" s="3"/>
      <c r="CS229" s="26"/>
      <c r="CT229" s="3"/>
      <c r="CU229" s="3"/>
      <c r="CV229" s="3"/>
      <c r="CW229" s="3"/>
      <c r="CX229" s="26"/>
      <c r="CY229" s="3"/>
      <c r="CZ229" s="3"/>
      <c r="DA229" s="3"/>
      <c r="DB229" s="3"/>
      <c r="DC229" s="26"/>
      <c r="DD229" s="3"/>
      <c r="DE229" s="3"/>
      <c r="DF229" s="3"/>
      <c r="DG229" s="3"/>
      <c r="DH229" s="26"/>
      <c r="DI229" s="3"/>
      <c r="DJ229" s="3"/>
      <c r="DK229" s="3"/>
      <c r="DL229" s="3"/>
      <c r="DM229" s="26"/>
      <c r="DN229" s="3"/>
      <c r="DO229" s="3"/>
      <c r="DP229" s="3"/>
      <c r="DQ229" s="3"/>
      <c r="DR229" s="26"/>
      <c r="DS229" s="3"/>
      <c r="DT229" s="3"/>
      <c r="DV229" s="3"/>
      <c r="DW229" s="26"/>
    </row>
    <row r="230" spans="1:127">
      <c r="A230" s="2"/>
      <c r="E230" s="22"/>
      <c r="BK230" s="4"/>
      <c r="BL230" s="4"/>
      <c r="BM230" s="4"/>
      <c r="BN230" s="4"/>
      <c r="BP230" s="4"/>
      <c r="BQ230" s="4"/>
      <c r="BR230" s="4"/>
      <c r="BS230" s="4"/>
      <c r="BU230" s="4"/>
      <c r="BV230" s="4"/>
      <c r="BW230" s="4"/>
      <c r="BX230" s="4"/>
      <c r="BZ230" s="4"/>
      <c r="CA230" s="4"/>
      <c r="CB230" s="4"/>
      <c r="CC230" s="4"/>
      <c r="CE230" s="4"/>
      <c r="CF230" s="4"/>
      <c r="CG230" s="4"/>
      <c r="CH230" s="4"/>
      <c r="CJ230" s="4"/>
      <c r="CK230" s="4"/>
      <c r="CL230" s="4"/>
      <c r="CM230" s="4"/>
      <c r="CO230" s="4"/>
      <c r="CP230" s="4"/>
      <c r="CQ230" s="4"/>
      <c r="CR230" s="4"/>
      <c r="CT230" s="4"/>
      <c r="CU230" s="4"/>
      <c r="CV230" s="4"/>
      <c r="CW230" s="4"/>
      <c r="CY230" s="4"/>
      <c r="CZ230" s="4"/>
      <c r="DA230" s="4"/>
      <c r="DB230" s="4"/>
      <c r="DD230" s="4"/>
      <c r="DE230" s="4"/>
      <c r="DF230" s="4"/>
      <c r="DG230" s="4"/>
      <c r="DI230" s="4"/>
      <c r="DJ230" s="4"/>
      <c r="DK230" s="4"/>
      <c r="DL230" s="4"/>
      <c r="DN230" s="4"/>
      <c r="DO230" s="4"/>
      <c r="DP230" s="4"/>
      <c r="DQ230" s="4"/>
      <c r="DS230" s="4"/>
      <c r="DT230" s="4"/>
      <c r="DU230" s="4"/>
      <c r="DV230" s="4"/>
    </row>
    <row r="231" spans="1:127">
      <c r="A231" s="2"/>
      <c r="BZ231" s="3"/>
      <c r="CA231" s="3"/>
      <c r="DU231" s="2"/>
    </row>
    <row r="232" spans="1:127">
      <c r="A232" s="2"/>
      <c r="BF232" s="3"/>
      <c r="BG232" s="3"/>
      <c r="BH232" s="3"/>
      <c r="BI232" s="3"/>
      <c r="BK232" s="3"/>
      <c r="BL232" s="3"/>
      <c r="BM232" s="3"/>
      <c r="BN232" s="3"/>
      <c r="BP232" s="3"/>
      <c r="BT232" s="15"/>
      <c r="BY232" s="15"/>
      <c r="BZ232" s="3"/>
      <c r="CA232" s="3"/>
      <c r="CC232" s="3"/>
      <c r="CD232" s="15"/>
      <c r="CE232" s="3"/>
      <c r="CF232" s="3"/>
      <c r="CG232" s="3"/>
      <c r="CH232" s="3"/>
      <c r="CI232" s="15"/>
      <c r="CJ232" s="3"/>
      <c r="CK232" s="3"/>
      <c r="CL232" s="3"/>
      <c r="CM232" s="3"/>
      <c r="CN232" s="15"/>
      <c r="CO232" s="3"/>
      <c r="CP232" s="3"/>
      <c r="CQ232" s="3"/>
      <c r="CR232" s="3"/>
      <c r="CS232" s="15"/>
      <c r="CT232" s="3"/>
      <c r="CU232" s="3"/>
      <c r="CV232" s="3"/>
      <c r="CW232" s="3"/>
      <c r="CX232" s="15"/>
      <c r="CY232" s="3"/>
      <c r="CZ232" s="3"/>
      <c r="DA232" s="3"/>
      <c r="DB232" s="3"/>
      <c r="DC232" s="15"/>
      <c r="DD232" s="3"/>
      <c r="DE232" s="3"/>
      <c r="DF232" s="3"/>
      <c r="DG232" s="3"/>
      <c r="DH232" s="15"/>
      <c r="DI232" s="3"/>
      <c r="DJ232" s="3"/>
      <c r="DK232" s="3"/>
      <c r="DL232" s="3"/>
      <c r="DM232" s="15"/>
      <c r="DN232" s="3"/>
      <c r="DO232" s="3"/>
      <c r="DP232" s="3"/>
      <c r="DQ232" s="3"/>
      <c r="DR232" s="15"/>
      <c r="DS232" s="3"/>
      <c r="DT232" s="3"/>
      <c r="DV232" s="3"/>
      <c r="DW232" s="15"/>
    </row>
    <row r="233" spans="1:127">
      <c r="A233" s="2"/>
      <c r="BZ233" s="3"/>
      <c r="CA233" s="3"/>
      <c r="DU233" s="2"/>
    </row>
    <row r="234" spans="1:127">
      <c r="A234" s="2"/>
      <c r="BF234" s="3"/>
      <c r="BG234" s="3"/>
      <c r="BH234" s="3"/>
      <c r="BI234" s="3"/>
      <c r="BK234" s="3"/>
      <c r="BL234" s="3"/>
      <c r="BM234" s="3"/>
      <c r="BN234" s="3"/>
      <c r="BP234" s="3"/>
      <c r="BT234" s="15"/>
      <c r="BY234" s="15"/>
      <c r="BZ234" s="3"/>
      <c r="CA234" s="3"/>
      <c r="CC234" s="3"/>
      <c r="CD234" s="15"/>
      <c r="CE234" s="3"/>
      <c r="CF234" s="3"/>
      <c r="CG234" s="3"/>
      <c r="CH234" s="3"/>
      <c r="CI234" s="15"/>
      <c r="CJ234" s="3"/>
      <c r="CK234" s="3"/>
      <c r="CL234" s="3"/>
      <c r="CM234" s="3"/>
      <c r="CN234" s="15"/>
      <c r="CO234" s="3"/>
      <c r="CP234" s="3"/>
      <c r="CQ234" s="3"/>
      <c r="CR234" s="3"/>
      <c r="CS234" s="15"/>
      <c r="CT234" s="3"/>
      <c r="CU234" s="3"/>
      <c r="CV234" s="3"/>
      <c r="CW234" s="3"/>
      <c r="CX234" s="15"/>
      <c r="CY234" s="3"/>
      <c r="CZ234" s="3"/>
      <c r="DA234" s="3"/>
      <c r="DB234" s="3"/>
      <c r="DC234" s="15"/>
      <c r="DD234" s="3"/>
      <c r="DE234" s="3"/>
      <c r="DF234" s="3"/>
      <c r="DG234" s="3"/>
      <c r="DH234" s="15"/>
      <c r="DI234" s="3"/>
      <c r="DJ234" s="3"/>
      <c r="DK234" s="3"/>
      <c r="DL234" s="3"/>
      <c r="DM234" s="15"/>
      <c r="DN234" s="3"/>
      <c r="DO234" s="3"/>
      <c r="DP234" s="3"/>
      <c r="DQ234" s="3"/>
      <c r="DR234" s="15"/>
      <c r="DS234" s="3"/>
      <c r="DT234" s="3"/>
      <c r="DV234" s="3"/>
      <c r="DW234" s="15"/>
    </row>
    <row r="235" spans="1:127">
      <c r="A235" s="2"/>
      <c r="BK235" s="3"/>
      <c r="BL235" s="3"/>
      <c r="BM235" s="3"/>
      <c r="BN235" s="3"/>
      <c r="BP235" s="3"/>
      <c r="BT235" s="15"/>
      <c r="BY235" s="15"/>
      <c r="BZ235" s="3"/>
      <c r="CA235" s="3"/>
      <c r="CC235" s="3"/>
      <c r="CD235" s="15"/>
      <c r="CE235" s="3"/>
      <c r="CF235" s="3"/>
      <c r="CG235" s="3"/>
      <c r="CH235" s="3"/>
      <c r="CI235" s="15"/>
      <c r="CJ235" s="3"/>
      <c r="CK235" s="3"/>
      <c r="CL235" s="3"/>
      <c r="CM235" s="3"/>
      <c r="CN235" s="15"/>
      <c r="CO235" s="3"/>
      <c r="CP235" s="3"/>
      <c r="CQ235" s="3"/>
      <c r="CR235" s="3"/>
      <c r="CS235" s="15"/>
      <c r="CT235" s="3"/>
      <c r="CU235" s="3"/>
      <c r="CV235" s="3"/>
      <c r="CW235" s="3"/>
      <c r="CX235" s="15"/>
      <c r="CY235" s="3"/>
      <c r="CZ235" s="3"/>
      <c r="DA235" s="3"/>
      <c r="DB235" s="3"/>
      <c r="DC235" s="15"/>
      <c r="DD235" s="3"/>
      <c r="DE235" s="3"/>
      <c r="DF235" s="3"/>
      <c r="DG235" s="3"/>
      <c r="DH235" s="15"/>
      <c r="DI235" s="3"/>
      <c r="DJ235" s="3"/>
      <c r="DK235" s="3"/>
      <c r="DL235" s="3"/>
      <c r="DM235" s="15"/>
      <c r="DN235" s="3"/>
      <c r="DO235" s="3"/>
      <c r="DP235" s="3"/>
      <c r="DQ235" s="3"/>
      <c r="DR235" s="15"/>
      <c r="DS235" s="3"/>
      <c r="DT235" s="3"/>
      <c r="DV235" s="3"/>
      <c r="DW235" s="15"/>
    </row>
    <row r="236" spans="1:127">
      <c r="A236" s="2"/>
      <c r="BZ236" s="3"/>
      <c r="CA236" s="3"/>
      <c r="DU236" s="2"/>
    </row>
    <row r="237" spans="1:127">
      <c r="A237" s="2"/>
      <c r="AZ237" s="15"/>
      <c r="BA237" s="3"/>
      <c r="BB237" s="3"/>
      <c r="BC237" s="3"/>
      <c r="BD237" s="3"/>
      <c r="BE237" s="15"/>
      <c r="BF237" s="3"/>
      <c r="BG237" s="3"/>
      <c r="BH237" s="3"/>
      <c r="BI237" s="3"/>
      <c r="BJ237" s="15"/>
      <c r="BK237" s="3"/>
      <c r="BL237" s="3"/>
      <c r="BM237" s="3"/>
      <c r="BN237" s="3"/>
      <c r="BO237" s="15"/>
      <c r="BP237" s="3"/>
      <c r="BT237" s="15"/>
      <c r="BY237" s="15"/>
      <c r="BZ237" s="3"/>
      <c r="CA237" s="3"/>
      <c r="CC237" s="3"/>
      <c r="CD237" s="15"/>
      <c r="CE237" s="3"/>
      <c r="CF237" s="3"/>
      <c r="CG237" s="3"/>
      <c r="CH237" s="3"/>
      <c r="CI237" s="15"/>
      <c r="CJ237" s="3"/>
      <c r="CK237" s="3"/>
      <c r="CL237" s="3"/>
      <c r="CM237" s="3"/>
      <c r="CN237" s="15"/>
      <c r="CO237" s="3"/>
      <c r="CP237" s="3"/>
      <c r="CQ237" s="3"/>
      <c r="CR237" s="3"/>
      <c r="CS237" s="15"/>
      <c r="CT237" s="3"/>
      <c r="CU237" s="3"/>
      <c r="CV237" s="3"/>
      <c r="CW237" s="3"/>
      <c r="CX237" s="15"/>
      <c r="CY237" s="3"/>
      <c r="CZ237" s="3"/>
      <c r="DA237" s="3"/>
      <c r="DB237" s="3"/>
      <c r="DC237" s="15"/>
      <c r="DD237" s="3"/>
      <c r="DE237" s="3"/>
      <c r="DF237" s="3"/>
      <c r="DG237" s="3"/>
      <c r="DH237" s="15"/>
      <c r="DI237" s="3"/>
      <c r="DJ237" s="3"/>
      <c r="DK237" s="3"/>
      <c r="DL237" s="3"/>
      <c r="DM237" s="15"/>
      <c r="DN237" s="3"/>
      <c r="DO237" s="3"/>
      <c r="DP237" s="3"/>
      <c r="DQ237" s="3"/>
      <c r="DR237" s="15"/>
      <c r="DS237" s="3"/>
      <c r="DT237" s="3"/>
      <c r="DV237" s="3"/>
      <c r="DW237" s="15"/>
    </row>
    <row r="238" spans="1:127">
      <c r="A238" s="2"/>
      <c r="AZ238" s="15"/>
      <c r="BA238" s="3"/>
      <c r="BB238" s="3"/>
      <c r="BC238" s="3"/>
      <c r="BD238" s="3"/>
      <c r="BE238" s="15"/>
      <c r="BF238" s="3"/>
      <c r="BG238" s="3"/>
      <c r="BH238" s="3"/>
      <c r="BI238" s="3"/>
      <c r="BJ238" s="15"/>
      <c r="BK238" s="3"/>
      <c r="BL238" s="3"/>
      <c r="BM238" s="3"/>
      <c r="BN238" s="3"/>
      <c r="BO238" s="15"/>
      <c r="BP238" s="3"/>
      <c r="BT238" s="15"/>
      <c r="BY238" s="15"/>
      <c r="BZ238" s="3"/>
      <c r="CA238" s="3"/>
      <c r="CC238" s="3"/>
      <c r="CD238" s="15"/>
      <c r="CE238" s="3"/>
      <c r="CF238" s="3"/>
      <c r="CG238" s="3"/>
      <c r="CH238" s="3"/>
      <c r="CI238" s="15"/>
      <c r="CJ238" s="3"/>
      <c r="CK238" s="3"/>
      <c r="CL238" s="3"/>
      <c r="CM238" s="3"/>
      <c r="CN238" s="15"/>
      <c r="CO238" s="3"/>
      <c r="CP238" s="3"/>
      <c r="CQ238" s="3"/>
      <c r="CR238" s="3"/>
      <c r="CS238" s="15"/>
      <c r="CT238" s="3"/>
      <c r="CU238" s="3"/>
      <c r="CV238" s="3"/>
      <c r="CW238" s="3"/>
      <c r="CX238" s="15"/>
      <c r="CY238" s="3"/>
      <c r="CZ238" s="3"/>
      <c r="DA238" s="3"/>
      <c r="DB238" s="3"/>
      <c r="DC238" s="15"/>
      <c r="DD238" s="3"/>
      <c r="DE238" s="3"/>
      <c r="DF238" s="3"/>
      <c r="DG238" s="3"/>
      <c r="DH238" s="15"/>
      <c r="DI238" s="3"/>
      <c r="DJ238" s="3"/>
      <c r="DK238" s="3"/>
      <c r="DL238" s="3"/>
      <c r="DM238" s="15"/>
      <c r="DN238" s="3"/>
      <c r="DO238" s="3"/>
      <c r="DP238" s="3"/>
      <c r="DQ238" s="3"/>
      <c r="DR238" s="15"/>
      <c r="DS238" s="3"/>
      <c r="DT238" s="3"/>
      <c r="DV238" s="3"/>
      <c r="DW238" s="15"/>
    </row>
    <row r="239" spans="1:127">
      <c r="A239" s="2"/>
      <c r="AZ239" s="15"/>
      <c r="BA239" s="3"/>
      <c r="BB239" s="3"/>
      <c r="BC239" s="3"/>
      <c r="BD239" s="3"/>
      <c r="BE239" s="15"/>
      <c r="BF239" s="3"/>
      <c r="BG239" s="3"/>
      <c r="BH239" s="3"/>
      <c r="BI239" s="3"/>
      <c r="BJ239" s="15"/>
      <c r="BK239" s="3"/>
      <c r="BL239" s="3"/>
      <c r="BM239" s="3"/>
      <c r="BN239" s="3"/>
      <c r="BO239" s="15"/>
      <c r="BP239" s="3"/>
      <c r="BT239" s="15"/>
      <c r="BY239" s="15"/>
      <c r="BZ239" s="3"/>
      <c r="CA239" s="3"/>
      <c r="DU239" s="2"/>
    </row>
    <row r="240" spans="1:127">
      <c r="A240" s="2"/>
      <c r="AZ240" s="15"/>
      <c r="BA240" s="3"/>
      <c r="BB240" s="3"/>
      <c r="BC240" s="3"/>
      <c r="BD240" s="3"/>
      <c r="BE240" s="15"/>
      <c r="BF240" s="3"/>
      <c r="BG240" s="3"/>
      <c r="BH240" s="3"/>
      <c r="BI240" s="3"/>
      <c r="BJ240" s="15"/>
      <c r="BK240" s="3"/>
      <c r="BL240" s="3"/>
      <c r="BM240" s="3"/>
      <c r="BN240" s="3"/>
      <c r="BO240" s="15"/>
      <c r="BP240" s="3"/>
      <c r="BT240" s="15"/>
      <c r="BY240" s="15"/>
      <c r="BZ240" s="3"/>
      <c r="CA240" s="3"/>
      <c r="CC240" s="3"/>
      <c r="CD240" s="15"/>
      <c r="CE240" s="3"/>
      <c r="CF240" s="3"/>
      <c r="CG240" s="3"/>
      <c r="CH240" s="3"/>
      <c r="CI240" s="15"/>
      <c r="CJ240" s="3"/>
      <c r="CK240" s="3"/>
      <c r="CL240" s="3"/>
      <c r="CM240" s="3"/>
      <c r="CN240" s="15"/>
      <c r="CO240" s="3"/>
      <c r="CP240" s="3"/>
      <c r="CQ240" s="3"/>
      <c r="CR240" s="3"/>
      <c r="CS240" s="15"/>
      <c r="CT240" s="3"/>
      <c r="CU240" s="3"/>
      <c r="CV240" s="3"/>
      <c r="CW240" s="3"/>
      <c r="CX240" s="15"/>
      <c r="CY240" s="3"/>
      <c r="CZ240" s="3"/>
      <c r="DA240" s="3"/>
      <c r="DB240" s="3"/>
      <c r="DC240" s="15"/>
      <c r="DD240" s="3"/>
      <c r="DE240" s="3"/>
      <c r="DF240" s="3"/>
      <c r="DG240" s="3"/>
      <c r="DH240" s="15"/>
      <c r="DI240" s="3"/>
      <c r="DJ240" s="3"/>
      <c r="DK240" s="3"/>
      <c r="DL240" s="3"/>
      <c r="DM240" s="15"/>
      <c r="DN240" s="3"/>
      <c r="DO240" s="3"/>
      <c r="DP240" s="3"/>
      <c r="DQ240" s="3"/>
      <c r="DR240" s="15"/>
      <c r="DS240" s="3"/>
      <c r="DT240" s="3"/>
      <c r="DV240" s="3"/>
      <c r="DW240" s="15"/>
    </row>
    <row r="241" spans="1:127">
      <c r="A241" s="2"/>
      <c r="AZ241" s="15"/>
      <c r="BA241" s="3"/>
      <c r="BB241" s="3"/>
      <c r="BC241" s="3"/>
      <c r="BD241" s="3"/>
      <c r="BE241" s="15"/>
      <c r="BF241" s="3"/>
      <c r="BG241" s="3"/>
      <c r="BH241" s="3"/>
      <c r="BI241" s="3"/>
      <c r="BJ241" s="15"/>
      <c r="BK241" s="3"/>
      <c r="BL241" s="3"/>
      <c r="BM241" s="3"/>
      <c r="BN241" s="3"/>
      <c r="BO241" s="15"/>
      <c r="BP241" s="3"/>
      <c r="BT241" s="15"/>
      <c r="BY241" s="15"/>
      <c r="BZ241" s="3"/>
      <c r="CA241" s="3"/>
      <c r="CC241" s="3"/>
      <c r="CD241" s="15"/>
      <c r="CE241" s="3"/>
      <c r="CF241" s="3"/>
      <c r="CG241" s="3"/>
      <c r="CH241" s="3"/>
      <c r="CI241" s="15"/>
      <c r="CJ241" s="3"/>
      <c r="CK241" s="3"/>
      <c r="CL241" s="3"/>
      <c r="CM241" s="3"/>
      <c r="CN241" s="15"/>
      <c r="CO241" s="3"/>
      <c r="CP241" s="3"/>
      <c r="CQ241" s="3"/>
      <c r="CR241" s="3"/>
      <c r="CS241" s="15"/>
      <c r="CT241" s="3"/>
      <c r="CU241" s="3"/>
      <c r="CV241" s="3"/>
      <c r="CW241" s="3"/>
      <c r="CX241" s="15"/>
      <c r="CY241" s="3"/>
      <c r="CZ241" s="3"/>
      <c r="DA241" s="3"/>
      <c r="DB241" s="3"/>
      <c r="DC241" s="15"/>
      <c r="DD241" s="3"/>
      <c r="DE241" s="3"/>
      <c r="DF241" s="3"/>
      <c r="DG241" s="3"/>
      <c r="DH241" s="15"/>
      <c r="DI241" s="3"/>
      <c r="DJ241" s="3"/>
      <c r="DK241" s="3"/>
      <c r="DL241" s="3"/>
      <c r="DM241" s="15"/>
      <c r="DN241" s="3"/>
      <c r="DO241" s="3"/>
      <c r="DP241" s="3"/>
      <c r="DQ241" s="3"/>
      <c r="DR241" s="15"/>
      <c r="DS241" s="3"/>
      <c r="DT241" s="3"/>
      <c r="DV241" s="3"/>
      <c r="DW241" s="15"/>
    </row>
    <row r="242" spans="1:127">
      <c r="A242" s="2"/>
      <c r="AZ242" s="15"/>
      <c r="BA242" s="3"/>
      <c r="BB242" s="3"/>
      <c r="BC242" s="3"/>
      <c r="BD242" s="3"/>
      <c r="BE242" s="15"/>
      <c r="BF242" s="3"/>
      <c r="BG242" s="3"/>
      <c r="BH242" s="3"/>
      <c r="BI242" s="3"/>
      <c r="BJ242" s="15"/>
      <c r="BK242" s="3"/>
      <c r="BL242" s="3"/>
      <c r="BM242" s="3"/>
      <c r="BN242" s="3"/>
      <c r="BO242" s="15"/>
      <c r="BP242" s="3"/>
      <c r="BT242" s="15"/>
      <c r="BY242" s="15"/>
      <c r="BZ242" s="3"/>
      <c r="CA242" s="3"/>
      <c r="CC242" s="16"/>
      <c r="CD242" s="15"/>
      <c r="CE242" s="16"/>
      <c r="CF242" s="16"/>
      <c r="CG242" s="16"/>
      <c r="CH242" s="16"/>
      <c r="CI242" s="15"/>
      <c r="CJ242" s="16"/>
      <c r="CK242" s="16"/>
      <c r="CL242" s="16"/>
      <c r="CM242" s="16"/>
      <c r="CN242" s="15"/>
      <c r="CO242" s="16"/>
      <c r="CP242" s="16"/>
      <c r="CQ242" s="16"/>
      <c r="CR242" s="16"/>
      <c r="CS242" s="15"/>
      <c r="CT242" s="16"/>
      <c r="CU242" s="16"/>
      <c r="CV242" s="16"/>
      <c r="CW242" s="16"/>
      <c r="CX242" s="15"/>
      <c r="CY242" s="16"/>
      <c r="CZ242" s="16"/>
      <c r="DA242" s="16"/>
      <c r="DB242" s="16"/>
      <c r="DC242" s="15"/>
      <c r="DD242" s="16"/>
      <c r="DE242" s="16"/>
      <c r="DF242" s="16"/>
      <c r="DG242" s="16"/>
      <c r="DH242" s="15"/>
      <c r="DI242" s="16"/>
      <c r="DJ242" s="16"/>
      <c r="DK242" s="16"/>
      <c r="DL242" s="16"/>
      <c r="DM242" s="15"/>
      <c r="DN242" s="16"/>
      <c r="DO242" s="16"/>
      <c r="DP242" s="16"/>
      <c r="DQ242" s="16"/>
      <c r="DR242" s="15"/>
      <c r="DS242" s="16"/>
      <c r="DT242" s="16"/>
      <c r="DU242" s="16"/>
      <c r="DV242" s="16"/>
      <c r="DW242" s="15"/>
    </row>
    <row r="243" spans="1:127">
      <c r="A243" s="2"/>
      <c r="AZ243" s="15"/>
      <c r="BA243" s="3"/>
      <c r="BB243" s="3"/>
      <c r="BC243" s="3"/>
      <c r="BD243" s="3"/>
      <c r="BE243" s="15"/>
      <c r="BF243" s="3"/>
      <c r="BG243" s="3"/>
      <c r="BH243" s="3"/>
      <c r="BI243" s="3"/>
      <c r="BJ243" s="15"/>
      <c r="BK243" s="3"/>
      <c r="BL243" s="3"/>
      <c r="BM243" s="3"/>
      <c r="BN243" s="3"/>
      <c r="BO243" s="15"/>
      <c r="BP243" s="3"/>
      <c r="BT243" s="15"/>
      <c r="BY243" s="15"/>
      <c r="BZ243" s="3"/>
      <c r="CA243" s="3"/>
      <c r="CC243" s="16"/>
      <c r="CD243" s="15"/>
      <c r="CE243" s="16"/>
      <c r="CF243" s="16"/>
      <c r="CG243" s="16"/>
      <c r="CH243" s="16"/>
      <c r="CI243" s="15"/>
      <c r="CJ243" s="16"/>
      <c r="CK243" s="16"/>
      <c r="CL243" s="16"/>
      <c r="CM243" s="16"/>
      <c r="CN243" s="15"/>
      <c r="CO243" s="16"/>
      <c r="CP243" s="16"/>
      <c r="CQ243" s="16"/>
      <c r="CR243" s="16"/>
      <c r="CS243" s="15"/>
      <c r="CT243" s="16"/>
      <c r="CU243" s="16"/>
      <c r="CV243" s="16"/>
      <c r="CW243" s="16"/>
      <c r="CX243" s="15"/>
      <c r="CY243" s="16"/>
      <c r="CZ243" s="16"/>
      <c r="DA243" s="16"/>
      <c r="DB243" s="16"/>
      <c r="DC243" s="15"/>
      <c r="DD243" s="16"/>
      <c r="DE243" s="16"/>
      <c r="DF243" s="16"/>
      <c r="DG243" s="16"/>
      <c r="DH243" s="15"/>
      <c r="DI243" s="16"/>
      <c r="DJ243" s="16"/>
      <c r="DK243" s="16"/>
      <c r="DL243" s="16"/>
      <c r="DM243" s="15"/>
      <c r="DN243" s="16"/>
      <c r="DO243" s="16"/>
      <c r="DP243" s="16"/>
      <c r="DQ243" s="16"/>
      <c r="DR243" s="15"/>
      <c r="DS243" s="16"/>
      <c r="DT243" s="16"/>
      <c r="DU243" s="16"/>
      <c r="DV243" s="16"/>
      <c r="DW243" s="15"/>
    </row>
    <row r="244" spans="1:127">
      <c r="A244" s="2"/>
      <c r="AZ244" s="15"/>
      <c r="BA244" s="3"/>
      <c r="BB244" s="3"/>
      <c r="BC244" s="3"/>
      <c r="BD244" s="3"/>
      <c r="BE244" s="15"/>
      <c r="BF244" s="3"/>
      <c r="BG244" s="3"/>
      <c r="BH244" s="3"/>
      <c r="BI244" s="3"/>
      <c r="BJ244" s="15"/>
      <c r="BK244" s="3"/>
      <c r="BL244" s="3"/>
      <c r="BM244" s="3"/>
      <c r="BN244" s="3"/>
      <c r="BO244" s="15"/>
      <c r="BP244" s="3"/>
      <c r="BT244" s="15"/>
      <c r="BY244" s="15"/>
      <c r="BZ244" s="3"/>
      <c r="CA244" s="3"/>
    </row>
    <row r="245" spans="1:127">
      <c r="A245" s="2"/>
      <c r="AZ245" s="15"/>
      <c r="BA245" s="3"/>
      <c r="BB245" s="3"/>
      <c r="BC245" s="3"/>
      <c r="BD245" s="3"/>
      <c r="BE245" s="15"/>
      <c r="BF245" s="3"/>
      <c r="BG245" s="3"/>
      <c r="BH245" s="3"/>
      <c r="BI245" s="3"/>
      <c r="BJ245" s="15"/>
      <c r="BK245" s="3"/>
      <c r="BL245" s="3"/>
      <c r="BM245" s="3"/>
      <c r="BN245" s="3"/>
      <c r="BO245" s="15"/>
      <c r="BP245" s="3"/>
      <c r="BT245" s="15"/>
      <c r="BY245" s="15"/>
      <c r="BZ245" s="3"/>
      <c r="CA245" s="3"/>
      <c r="CC245" s="3"/>
      <c r="CD245" s="16"/>
      <c r="CE245" s="3"/>
      <c r="CF245" s="3"/>
      <c r="CG245" s="3"/>
      <c r="CH245" s="3"/>
      <c r="CI245" s="16"/>
      <c r="CJ245" s="3"/>
      <c r="CK245" s="3"/>
      <c r="CL245" s="3"/>
      <c r="CM245" s="3"/>
      <c r="CN245" s="16"/>
      <c r="CO245" s="3"/>
      <c r="CP245" s="3"/>
      <c r="CQ245" s="3"/>
      <c r="CR245" s="3"/>
      <c r="CS245" s="16"/>
      <c r="CT245" s="3"/>
      <c r="CU245" s="3"/>
      <c r="CV245" s="3"/>
      <c r="CW245" s="3"/>
      <c r="CX245" s="16"/>
      <c r="CY245" s="3"/>
      <c r="CZ245" s="3"/>
      <c r="DA245" s="3"/>
      <c r="DB245" s="3"/>
      <c r="DC245" s="16"/>
      <c r="DD245" s="3"/>
      <c r="DE245" s="3"/>
      <c r="DF245" s="3"/>
      <c r="DG245" s="3"/>
      <c r="DH245" s="16"/>
      <c r="DI245" s="3"/>
      <c r="DJ245" s="3"/>
      <c r="DK245" s="3"/>
      <c r="DL245" s="3"/>
      <c r="DM245" s="16"/>
      <c r="DN245" s="3"/>
      <c r="DO245" s="3"/>
      <c r="DP245" s="3"/>
      <c r="DQ245" s="3"/>
      <c r="DR245" s="16"/>
      <c r="DS245" s="3"/>
      <c r="DT245" s="3"/>
      <c r="DV245" s="3"/>
      <c r="DW245" s="16"/>
    </row>
    <row r="246" spans="1:127">
      <c r="A246" s="2"/>
      <c r="B246" s="21"/>
      <c r="AZ246" s="15"/>
      <c r="BA246" s="3"/>
      <c r="BB246" s="3"/>
      <c r="BC246" s="3"/>
      <c r="BD246" s="3"/>
      <c r="BE246" s="15"/>
      <c r="BF246" s="3"/>
      <c r="BG246" s="3"/>
      <c r="BH246" s="3"/>
      <c r="BI246" s="3"/>
      <c r="BJ246" s="15"/>
      <c r="BK246" s="3"/>
      <c r="BL246" s="3"/>
      <c r="BM246" s="3"/>
      <c r="BN246" s="3"/>
      <c r="BO246" s="15"/>
      <c r="BP246" s="3"/>
      <c r="BT246" s="15"/>
      <c r="BY246" s="15"/>
      <c r="BZ246" s="3"/>
      <c r="CA246" s="3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</row>
    <row r="247" spans="1:127">
      <c r="A247" s="2"/>
      <c r="AZ247" s="15"/>
      <c r="BA247" s="3"/>
      <c r="BB247" s="3"/>
      <c r="BC247" s="3"/>
      <c r="BD247" s="3"/>
      <c r="BE247" s="15"/>
      <c r="BF247" s="3"/>
      <c r="BG247" s="3"/>
      <c r="BH247" s="3"/>
      <c r="BI247" s="3"/>
      <c r="BJ247" s="15"/>
      <c r="BK247" s="3"/>
      <c r="BL247" s="3"/>
      <c r="BM247" s="3"/>
      <c r="BN247" s="3"/>
      <c r="BO247" s="15"/>
      <c r="BP247" s="3"/>
      <c r="BS247" s="4"/>
      <c r="BT247" s="15"/>
      <c r="BU247" s="4"/>
      <c r="BV247" s="4"/>
      <c r="BW247" s="4"/>
      <c r="BX247" s="4"/>
      <c r="BY247" s="15"/>
      <c r="BZ247" s="4"/>
      <c r="CA247" s="4"/>
      <c r="CB247" s="4"/>
      <c r="CC247" s="4"/>
      <c r="CD247" s="16"/>
      <c r="CE247" s="4"/>
      <c r="CF247" s="4"/>
      <c r="CG247" s="4"/>
      <c r="CH247" s="4"/>
      <c r="CI247" s="16"/>
      <c r="CJ247" s="4"/>
      <c r="CK247" s="4"/>
      <c r="CL247" s="4"/>
      <c r="CM247" s="4"/>
      <c r="CN247" s="16"/>
      <c r="CO247" s="4"/>
      <c r="CP247" s="4"/>
      <c r="CQ247" s="4"/>
      <c r="CR247" s="4"/>
      <c r="CS247" s="16"/>
      <c r="CT247" s="4"/>
      <c r="CU247" s="4"/>
      <c r="CV247" s="4"/>
      <c r="CW247" s="4"/>
      <c r="CX247" s="16"/>
      <c r="CY247" s="4"/>
      <c r="CZ247" s="4"/>
      <c r="DA247" s="4"/>
      <c r="DB247" s="4"/>
      <c r="DC247" s="16"/>
      <c r="DD247" s="4"/>
      <c r="DE247" s="4"/>
      <c r="DF247" s="4"/>
      <c r="DG247" s="4"/>
      <c r="DH247" s="16"/>
      <c r="DI247" s="4"/>
      <c r="DJ247" s="4"/>
      <c r="DK247" s="4"/>
      <c r="DL247" s="4"/>
      <c r="DM247" s="16"/>
      <c r="DN247" s="4"/>
      <c r="DO247" s="4"/>
      <c r="DP247" s="4"/>
      <c r="DQ247" s="4"/>
      <c r="DR247" s="16"/>
      <c r="DS247" s="4"/>
      <c r="DT247" s="4"/>
      <c r="DU247" s="4"/>
      <c r="DV247" s="4"/>
      <c r="DW247" s="16"/>
    </row>
    <row r="248" spans="1:127">
      <c r="A248" s="2"/>
      <c r="AZ248" s="15"/>
      <c r="BA248" s="3"/>
      <c r="BB248" s="3"/>
      <c r="BC248" s="3"/>
      <c r="BD248" s="3"/>
      <c r="BE248" s="15"/>
      <c r="BF248" s="3"/>
      <c r="BG248" s="3"/>
      <c r="BH248" s="3"/>
      <c r="BI248" s="3"/>
      <c r="BJ248" s="15"/>
      <c r="BK248" s="3"/>
      <c r="BL248" s="3"/>
      <c r="BM248" s="3"/>
      <c r="BN248" s="3"/>
      <c r="BO248" s="15"/>
      <c r="BP248" s="3"/>
      <c r="BT248" s="15"/>
      <c r="BY248" s="15"/>
      <c r="BZ248" s="3"/>
      <c r="CA248" s="3"/>
    </row>
    <row r="249" spans="1:127">
      <c r="A249" s="2"/>
      <c r="AZ249" s="15"/>
      <c r="BA249" s="3"/>
      <c r="BB249" s="3"/>
      <c r="BC249" s="3"/>
      <c r="BD249" s="3"/>
      <c r="BE249" s="15"/>
      <c r="BF249" s="3"/>
      <c r="BG249" s="3"/>
      <c r="BH249" s="3"/>
      <c r="BI249" s="3"/>
      <c r="BJ249" s="15"/>
      <c r="BK249" s="3"/>
      <c r="BL249" s="3"/>
      <c r="BM249" s="3"/>
      <c r="BN249" s="3"/>
      <c r="BO249" s="15"/>
      <c r="BP249" s="3"/>
      <c r="BT249" s="15"/>
      <c r="BY249" s="15"/>
      <c r="BZ249" s="3"/>
      <c r="CA249" s="3"/>
    </row>
    <row r="250" spans="1:127">
      <c r="A250" s="2"/>
      <c r="AZ250" s="15"/>
      <c r="BA250" s="3"/>
      <c r="BB250" s="3"/>
      <c r="BC250" s="3"/>
      <c r="BD250" s="3"/>
      <c r="BE250" s="15"/>
      <c r="BF250" s="3"/>
      <c r="BG250" s="3"/>
      <c r="BH250" s="3"/>
      <c r="BI250" s="3"/>
      <c r="BJ250" s="15"/>
      <c r="BK250" s="3"/>
      <c r="BL250" s="3"/>
      <c r="BM250" s="3"/>
      <c r="BN250" s="3"/>
      <c r="BO250" s="15"/>
      <c r="BP250" s="3"/>
      <c r="BT250" s="15"/>
      <c r="BY250" s="15"/>
      <c r="BZ250" s="3"/>
      <c r="CA250" s="3"/>
      <c r="CC250" s="3"/>
      <c r="CD250" s="15"/>
      <c r="CE250" s="3"/>
      <c r="CF250" s="3"/>
      <c r="CG250" s="3"/>
      <c r="CH250" s="3"/>
      <c r="CI250" s="15"/>
      <c r="CJ250" s="3"/>
      <c r="CK250" s="3"/>
      <c r="CL250" s="3"/>
      <c r="CM250" s="3"/>
      <c r="CN250" s="15"/>
      <c r="CO250" s="3"/>
      <c r="CP250" s="3"/>
      <c r="CQ250" s="3"/>
      <c r="CR250" s="3"/>
      <c r="CS250" s="15"/>
      <c r="CT250" s="3"/>
      <c r="CU250" s="3"/>
      <c r="CV250" s="3"/>
      <c r="CW250" s="3"/>
      <c r="CX250" s="15"/>
      <c r="CY250" s="3"/>
      <c r="CZ250" s="3"/>
      <c r="DA250" s="3"/>
      <c r="DB250" s="3"/>
      <c r="DC250" s="15"/>
      <c r="DD250" s="3"/>
      <c r="DE250" s="3"/>
      <c r="DF250" s="3"/>
      <c r="DG250" s="3"/>
      <c r="DH250" s="15"/>
      <c r="DI250" s="3"/>
      <c r="DJ250" s="3"/>
      <c r="DK250" s="3"/>
      <c r="DL250" s="3"/>
      <c r="DM250" s="15"/>
      <c r="DN250" s="3"/>
      <c r="DO250" s="3"/>
      <c r="DP250" s="3"/>
      <c r="DQ250" s="3"/>
      <c r="DR250" s="15"/>
      <c r="DS250" s="3"/>
      <c r="DT250" s="3"/>
      <c r="DV250" s="3"/>
      <c r="DW250" s="15"/>
    </row>
    <row r="251" spans="1:127">
      <c r="A251" s="2"/>
      <c r="AZ251" s="15"/>
      <c r="BA251" s="3"/>
      <c r="BB251" s="3"/>
      <c r="BC251" s="3"/>
      <c r="BD251" s="3"/>
      <c r="BE251" s="15"/>
      <c r="BF251" s="3"/>
      <c r="BG251" s="3"/>
      <c r="BH251" s="3"/>
      <c r="BI251" s="3"/>
      <c r="BJ251" s="15"/>
      <c r="BK251" s="3"/>
      <c r="BL251" s="3"/>
      <c r="BM251" s="3"/>
      <c r="BN251" s="3"/>
      <c r="BO251" s="15"/>
      <c r="BP251" s="3"/>
      <c r="BT251" s="15"/>
      <c r="BY251" s="15"/>
      <c r="BZ251" s="3"/>
      <c r="CA251" s="3"/>
      <c r="CC251" s="3"/>
      <c r="CD251" s="15"/>
      <c r="CE251" s="3"/>
      <c r="CF251" s="3"/>
      <c r="CG251" s="3"/>
      <c r="CH251" s="3"/>
      <c r="CI251" s="15"/>
      <c r="CJ251" s="3"/>
      <c r="CK251" s="3"/>
      <c r="CL251" s="3"/>
      <c r="CM251" s="3"/>
      <c r="CN251" s="15"/>
      <c r="CO251" s="3"/>
      <c r="CP251" s="3"/>
      <c r="CQ251" s="3"/>
      <c r="CR251" s="3"/>
      <c r="CS251" s="15"/>
      <c r="CT251" s="3"/>
      <c r="CU251" s="3"/>
      <c r="CV251" s="3"/>
      <c r="CW251" s="3"/>
      <c r="CX251" s="15"/>
      <c r="CY251" s="3"/>
      <c r="CZ251" s="3"/>
      <c r="DA251" s="3"/>
      <c r="DB251" s="3"/>
      <c r="DC251" s="15"/>
      <c r="DD251" s="3"/>
      <c r="DE251" s="3"/>
      <c r="DF251" s="3"/>
      <c r="DG251" s="3"/>
      <c r="DH251" s="15"/>
      <c r="DI251" s="3"/>
      <c r="DJ251" s="3"/>
      <c r="DK251" s="3"/>
      <c r="DL251" s="3"/>
      <c r="DM251" s="15"/>
      <c r="DN251" s="3"/>
      <c r="DO251" s="3"/>
      <c r="DP251" s="3"/>
      <c r="DQ251" s="3"/>
      <c r="DR251" s="15"/>
      <c r="DS251" s="3"/>
      <c r="DT251" s="3"/>
      <c r="DV251" s="3"/>
      <c r="DW251" s="15"/>
    </row>
    <row r="252" spans="1:127" s="4" customFormat="1">
      <c r="B252" s="23"/>
      <c r="C252" s="23"/>
      <c r="D252" s="23"/>
      <c r="E252" s="23"/>
      <c r="F252" s="23"/>
      <c r="I252" s="27"/>
    </row>
    <row r="253" spans="1:127">
      <c r="A253" s="2"/>
      <c r="CE253" s="6"/>
      <c r="CJ253" s="6"/>
      <c r="CL253" s="3"/>
    </row>
    <row r="254" spans="1:127">
      <c r="A254" s="2"/>
    </row>
    <row r="255" spans="1:127">
      <c r="A255" s="2"/>
    </row>
    <row r="256" spans="1:127">
      <c r="A256" s="2"/>
      <c r="CA256" s="6"/>
      <c r="CB256" s="6"/>
    </row>
    <row r="257" spans="1:127">
      <c r="A257" s="2"/>
      <c r="AP257" s="15"/>
      <c r="AQ257" s="3"/>
      <c r="AR257" s="3"/>
      <c r="AS257" s="3"/>
      <c r="AT257" s="3"/>
      <c r="AU257" s="15"/>
      <c r="AV257" s="3"/>
      <c r="AW257" s="3"/>
      <c r="AX257" s="3"/>
      <c r="AY257" s="3"/>
      <c r="AZ257" s="15"/>
      <c r="BA257" s="3"/>
      <c r="BB257" s="3"/>
      <c r="BC257" s="3"/>
      <c r="BD257" s="3"/>
      <c r="BE257" s="15"/>
      <c r="BF257" s="3"/>
      <c r="BG257" s="3"/>
      <c r="BH257" s="3"/>
      <c r="BI257" s="3"/>
      <c r="BJ257" s="15"/>
      <c r="BK257" s="3"/>
      <c r="BL257" s="3"/>
      <c r="BM257" s="3"/>
      <c r="BN257" s="3"/>
      <c r="BO257" s="15"/>
      <c r="BP257" s="3"/>
      <c r="BT257" s="15"/>
      <c r="BY257" s="15"/>
      <c r="BZ257" s="3"/>
      <c r="CA257" s="3"/>
      <c r="CC257" s="3"/>
      <c r="CD257" s="15"/>
      <c r="CE257" s="3"/>
      <c r="CF257" s="3"/>
      <c r="CG257" s="3"/>
      <c r="CH257" s="3"/>
      <c r="CI257" s="15"/>
      <c r="CJ257" s="3"/>
      <c r="CK257" s="3"/>
      <c r="CL257" s="3"/>
      <c r="CM257" s="3"/>
      <c r="CN257" s="15"/>
      <c r="CO257" s="3"/>
      <c r="CP257" s="3"/>
      <c r="CQ257" s="3"/>
      <c r="CR257" s="3"/>
      <c r="CS257" s="15"/>
      <c r="CT257" s="3"/>
      <c r="CU257" s="3"/>
      <c r="CV257" s="3"/>
      <c r="CW257" s="3"/>
      <c r="CX257" s="15"/>
      <c r="CY257" s="3"/>
      <c r="CZ257" s="3"/>
      <c r="DA257" s="3"/>
      <c r="DB257" s="3"/>
      <c r="DC257" s="15"/>
      <c r="DD257" s="3"/>
      <c r="DE257" s="3"/>
      <c r="DF257" s="3"/>
      <c r="DG257" s="3"/>
      <c r="DH257" s="15"/>
      <c r="DI257" s="3"/>
      <c r="DJ257" s="3"/>
      <c r="DK257" s="3"/>
      <c r="DL257" s="3"/>
      <c r="DM257" s="15"/>
      <c r="DN257" s="3"/>
      <c r="DO257" s="3"/>
      <c r="DP257" s="3"/>
      <c r="DQ257" s="3"/>
      <c r="DR257" s="15"/>
      <c r="DS257" s="3"/>
      <c r="DT257" s="3"/>
      <c r="DV257" s="3"/>
      <c r="DW257" s="15"/>
    </row>
    <row r="258" spans="1:127">
      <c r="A258" s="2"/>
      <c r="BZ258" s="3"/>
      <c r="CA258" s="3"/>
      <c r="DU258" s="2"/>
    </row>
    <row r="259" spans="1:127">
      <c r="A259" s="2"/>
      <c r="AF259" s="15"/>
      <c r="AG259" s="3"/>
      <c r="AH259" s="3"/>
      <c r="AI259" s="3"/>
      <c r="AJ259" s="3"/>
      <c r="AK259" s="15"/>
      <c r="AL259" s="3"/>
      <c r="AM259" s="3"/>
      <c r="AN259" s="3"/>
      <c r="AO259" s="3"/>
      <c r="AP259" s="15"/>
      <c r="AQ259" s="3"/>
      <c r="AR259" s="3"/>
      <c r="AS259" s="3"/>
      <c r="AT259" s="3"/>
      <c r="AU259" s="15"/>
      <c r="AV259" s="3"/>
      <c r="AW259" s="3"/>
      <c r="AX259" s="3"/>
      <c r="AY259" s="3"/>
      <c r="AZ259" s="15"/>
      <c r="BA259" s="3"/>
      <c r="BB259" s="3"/>
      <c r="BC259" s="3"/>
      <c r="BD259" s="3"/>
      <c r="BE259" s="15"/>
      <c r="BF259" s="3"/>
      <c r="BG259" s="3"/>
      <c r="BH259" s="3"/>
      <c r="BI259" s="3"/>
      <c r="BJ259" s="15"/>
      <c r="BK259" s="3"/>
      <c r="BL259" s="3"/>
      <c r="BM259" s="3"/>
      <c r="BN259" s="3"/>
      <c r="BO259" s="15"/>
      <c r="BP259" s="3"/>
      <c r="BT259" s="15"/>
      <c r="BY259" s="15"/>
      <c r="BZ259" s="3"/>
      <c r="CA259" s="3"/>
      <c r="CC259" s="24"/>
      <c r="CD259" s="15"/>
      <c r="CE259" s="24"/>
      <c r="CF259" s="24"/>
      <c r="CG259" s="24"/>
      <c r="CH259" s="24"/>
      <c r="CI259" s="15"/>
      <c r="CJ259" s="24"/>
      <c r="CK259" s="24"/>
      <c r="CL259" s="24"/>
      <c r="CM259" s="24"/>
      <c r="CN259" s="15"/>
      <c r="CO259" s="24"/>
      <c r="CP259" s="24"/>
      <c r="CQ259" s="24"/>
      <c r="CR259" s="24"/>
      <c r="CS259" s="15"/>
      <c r="CT259" s="24"/>
      <c r="CU259" s="24"/>
      <c r="CV259" s="24"/>
      <c r="CW259" s="24"/>
      <c r="CX259" s="15"/>
      <c r="CY259" s="24"/>
      <c r="CZ259" s="24"/>
      <c r="DA259" s="24"/>
      <c r="DB259" s="24"/>
      <c r="DC259" s="15"/>
      <c r="DD259" s="24"/>
      <c r="DE259" s="24"/>
      <c r="DF259" s="24"/>
      <c r="DG259" s="24"/>
      <c r="DH259" s="15"/>
      <c r="DI259" s="24"/>
      <c r="DJ259" s="24"/>
      <c r="DK259" s="24"/>
      <c r="DL259" s="24"/>
      <c r="DM259" s="15"/>
      <c r="DN259" s="24"/>
      <c r="DO259" s="24"/>
      <c r="DP259" s="24"/>
      <c r="DQ259" s="24"/>
      <c r="DR259" s="15"/>
      <c r="DS259" s="24"/>
      <c r="DT259" s="24"/>
      <c r="DU259" s="24"/>
      <c r="DV259" s="24"/>
      <c r="DW259" s="15"/>
    </row>
    <row r="260" spans="1:127" s="16" customFormat="1">
      <c r="B260" s="7"/>
      <c r="C260" s="7"/>
      <c r="D260" s="7"/>
      <c r="E260" s="19"/>
      <c r="F260" s="19"/>
      <c r="AR260" s="25"/>
      <c r="AS260" s="25"/>
      <c r="AT260" s="25"/>
      <c r="AU260" s="2"/>
      <c r="AV260" s="25"/>
      <c r="AW260" s="25"/>
      <c r="AX260" s="25"/>
      <c r="AY260" s="25"/>
      <c r="AZ260" s="2"/>
      <c r="BA260" s="15"/>
      <c r="BB260" s="15"/>
      <c r="BC260" s="15"/>
      <c r="BD260" s="15"/>
      <c r="BE260" s="2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8"/>
      <c r="CD260" s="15"/>
      <c r="CH260" s="8"/>
      <c r="CI260" s="15"/>
      <c r="CM260" s="8"/>
      <c r="CN260" s="15"/>
      <c r="CR260" s="8"/>
      <c r="CS260" s="15"/>
      <c r="CW260" s="8"/>
      <c r="CX260" s="15"/>
      <c r="DB260" s="8"/>
      <c r="DC260" s="15"/>
      <c r="DG260" s="8"/>
      <c r="DH260" s="15"/>
      <c r="DL260" s="8"/>
      <c r="DM260" s="15"/>
      <c r="DQ260" s="8"/>
      <c r="DR260" s="15"/>
      <c r="DV260" s="8"/>
      <c r="DW260" s="15"/>
    </row>
    <row r="261" spans="1:127" s="16" customFormat="1">
      <c r="B261" s="19"/>
      <c r="C261" s="19"/>
      <c r="D261" s="18"/>
      <c r="E261" s="19"/>
      <c r="F261" s="19"/>
      <c r="AR261" s="25"/>
      <c r="AS261" s="25"/>
      <c r="AT261" s="25"/>
      <c r="AU261" s="2"/>
      <c r="AV261" s="25"/>
      <c r="AW261" s="25"/>
      <c r="AX261" s="25"/>
      <c r="AY261" s="25"/>
      <c r="AZ261" s="2"/>
      <c r="BA261" s="25"/>
      <c r="BB261" s="25"/>
      <c r="BC261" s="25"/>
      <c r="BD261" s="25"/>
      <c r="BE261" s="2"/>
      <c r="BF261" s="25"/>
      <c r="BG261" s="25"/>
      <c r="BH261" s="25"/>
      <c r="BI261" s="25"/>
      <c r="BJ261" s="2"/>
      <c r="BK261" s="25"/>
      <c r="BL261" s="25"/>
      <c r="BM261" s="25"/>
      <c r="BN261" s="25"/>
      <c r="BO261" s="2"/>
      <c r="BP261" s="25"/>
      <c r="BQ261" s="25"/>
      <c r="BR261" s="25"/>
      <c r="BS261" s="25"/>
      <c r="BT261" s="2"/>
      <c r="BU261" s="3"/>
      <c r="BV261" s="3"/>
      <c r="BW261" s="3"/>
      <c r="BX261" s="3"/>
      <c r="BY261" s="2"/>
      <c r="BZ261" s="3"/>
      <c r="CA261" s="3"/>
      <c r="CB261" s="3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5"/>
      <c r="CU261" s="25"/>
      <c r="CV261" s="25"/>
      <c r="CW261" s="25"/>
      <c r="CY261" s="25"/>
      <c r="CZ261" s="25"/>
      <c r="DA261" s="25"/>
      <c r="DB261" s="25"/>
      <c r="DD261" s="25"/>
      <c r="DE261" s="25"/>
      <c r="DF261" s="25"/>
      <c r="DG261" s="25"/>
    </row>
    <row r="262" spans="1:127" s="16" customFormat="1">
      <c r="B262" s="7"/>
      <c r="C262" s="7"/>
      <c r="D262" s="7"/>
      <c r="E262" s="19"/>
      <c r="F262" s="19"/>
      <c r="AE262" s="28"/>
      <c r="AF262" s="2"/>
      <c r="AG262" s="28"/>
      <c r="AH262" s="28"/>
      <c r="AI262" s="28"/>
      <c r="AJ262" s="28"/>
      <c r="AK262" s="26"/>
      <c r="AL262" s="28"/>
      <c r="AM262" s="28"/>
      <c r="AN262" s="28"/>
      <c r="AO262" s="28"/>
      <c r="AP262" s="26"/>
      <c r="AQ262" s="28"/>
      <c r="AR262" s="28"/>
      <c r="AS262" s="28"/>
      <c r="AT262" s="28"/>
      <c r="AU262" s="26"/>
      <c r="AV262" s="28"/>
      <c r="AW262" s="28"/>
      <c r="AX262" s="28"/>
      <c r="AY262" s="28"/>
      <c r="AZ262" s="26"/>
      <c r="BA262" s="28"/>
      <c r="BB262" s="28"/>
      <c r="BC262" s="28"/>
      <c r="BD262" s="28"/>
      <c r="BE262" s="26"/>
      <c r="BF262" s="28"/>
      <c r="BG262" s="28"/>
      <c r="BH262" s="28"/>
      <c r="BI262" s="28"/>
      <c r="BJ262" s="26"/>
      <c r="BK262" s="28"/>
      <c r="BL262" s="28"/>
      <c r="BM262" s="28"/>
      <c r="BN262" s="28"/>
      <c r="BO262" s="26"/>
      <c r="BP262" s="28"/>
      <c r="BQ262" s="28"/>
      <c r="BR262" s="28"/>
      <c r="BS262" s="28"/>
      <c r="BT262" s="26"/>
      <c r="BU262" s="28"/>
      <c r="BV262" s="28"/>
      <c r="BW262" s="28"/>
      <c r="BX262" s="28"/>
      <c r="BY262" s="26"/>
      <c r="BZ262" s="28"/>
      <c r="CA262" s="28"/>
      <c r="CB262" s="28"/>
      <c r="CC262" s="3"/>
      <c r="CD262" s="26"/>
      <c r="CE262" s="3"/>
      <c r="CF262" s="3"/>
      <c r="CG262" s="3"/>
      <c r="CH262" s="3"/>
      <c r="CI262" s="26"/>
      <c r="CJ262" s="3"/>
      <c r="CK262" s="3"/>
      <c r="CL262" s="3"/>
      <c r="CM262" s="3"/>
      <c r="CN262" s="26"/>
      <c r="CO262" s="3"/>
      <c r="CP262" s="3"/>
      <c r="CQ262" s="3"/>
      <c r="CR262" s="3"/>
      <c r="CS262" s="26"/>
      <c r="CT262" s="3"/>
      <c r="CU262" s="3"/>
      <c r="CV262" s="3"/>
      <c r="CW262" s="3"/>
      <c r="CX262" s="26"/>
      <c r="CY262" s="3"/>
      <c r="CZ262" s="3"/>
      <c r="DA262" s="3"/>
      <c r="DB262" s="3"/>
      <c r="DC262" s="26"/>
      <c r="DD262" s="3"/>
      <c r="DE262" s="3"/>
      <c r="DF262" s="3"/>
      <c r="DG262" s="3"/>
      <c r="DH262" s="26"/>
      <c r="DI262" s="3"/>
      <c r="DJ262" s="3"/>
      <c r="DK262" s="3"/>
      <c r="DL262" s="3"/>
      <c r="DM262" s="26"/>
      <c r="DN262" s="3"/>
      <c r="DO262" s="3"/>
      <c r="DP262" s="3"/>
      <c r="DQ262" s="3"/>
      <c r="DR262" s="26"/>
      <c r="DS262" s="3"/>
      <c r="DT262" s="3"/>
      <c r="DU262" s="3"/>
      <c r="DV262" s="3"/>
      <c r="DW262" s="26"/>
    </row>
    <row r="263" spans="1:127" s="29" customFormat="1">
      <c r="B263" s="7"/>
      <c r="C263" s="7"/>
      <c r="D263" s="7"/>
      <c r="E263" s="22"/>
      <c r="F263" s="22"/>
      <c r="AF263" s="2"/>
      <c r="AK263" s="2"/>
      <c r="AP263" s="2"/>
      <c r="AU263" s="2"/>
      <c r="AZ263" s="2"/>
      <c r="BE263" s="2"/>
      <c r="BJ263" s="2"/>
      <c r="BK263" s="4"/>
      <c r="BL263" s="4"/>
      <c r="BM263" s="4"/>
      <c r="BN263" s="4"/>
      <c r="BO263" s="2"/>
      <c r="BP263" s="4"/>
      <c r="BQ263" s="4"/>
      <c r="BR263" s="4"/>
      <c r="BS263" s="4"/>
      <c r="BT263" s="2"/>
      <c r="BU263" s="4"/>
      <c r="BV263" s="4"/>
      <c r="BW263" s="4"/>
      <c r="BX263" s="4"/>
      <c r="BY263" s="2"/>
      <c r="BZ263" s="4"/>
      <c r="CA263" s="4"/>
      <c r="CB263" s="4"/>
      <c r="CC263" s="4"/>
      <c r="CD263" s="2"/>
      <c r="CE263" s="4"/>
      <c r="CF263" s="4"/>
      <c r="CG263" s="4"/>
      <c r="CH263" s="4"/>
      <c r="CI263" s="2"/>
      <c r="CJ263" s="4"/>
      <c r="CK263" s="4"/>
      <c r="CL263" s="4"/>
      <c r="CM263" s="4"/>
      <c r="CN263" s="2"/>
      <c r="CO263" s="4"/>
      <c r="CP263" s="4"/>
      <c r="CQ263" s="4"/>
      <c r="CR263" s="4"/>
      <c r="CS263" s="2"/>
      <c r="CT263" s="4"/>
      <c r="CU263" s="4"/>
      <c r="CV263" s="4"/>
      <c r="CW263" s="4"/>
      <c r="CX263" s="2"/>
      <c r="CY263" s="4"/>
      <c r="CZ263" s="4"/>
      <c r="DA263" s="4"/>
      <c r="DB263" s="4"/>
      <c r="DC263" s="2"/>
      <c r="DD263" s="4"/>
      <c r="DE263" s="4"/>
      <c r="DF263" s="4"/>
      <c r="DG263" s="4"/>
      <c r="DH263" s="2"/>
      <c r="DI263" s="4"/>
      <c r="DJ263" s="4"/>
      <c r="DK263" s="4"/>
      <c r="DL263" s="4"/>
      <c r="DM263" s="2"/>
      <c r="DN263" s="4"/>
      <c r="DO263" s="4"/>
      <c r="DP263" s="4"/>
      <c r="DQ263" s="4"/>
      <c r="DR263" s="2"/>
      <c r="DS263" s="4"/>
      <c r="DT263" s="4"/>
      <c r="DU263" s="4"/>
      <c r="DV263" s="4"/>
      <c r="DW263" s="2"/>
    </row>
    <row r="264" spans="1:127">
      <c r="A264" s="2"/>
      <c r="BZ264" s="3"/>
      <c r="CA264" s="3"/>
    </row>
    <row r="265" spans="1:127">
      <c r="A265" s="2"/>
      <c r="BA265" s="3"/>
      <c r="BB265" s="3"/>
      <c r="BC265" s="3"/>
      <c r="BD265" s="3"/>
      <c r="BE265" s="15"/>
      <c r="BF265" s="3"/>
      <c r="BG265" s="3"/>
      <c r="BH265" s="3"/>
      <c r="BI265" s="3"/>
      <c r="BJ265" s="15"/>
      <c r="BK265" s="3"/>
      <c r="BL265" s="3"/>
      <c r="BM265" s="3"/>
      <c r="BN265" s="3"/>
      <c r="BO265" s="15"/>
      <c r="BP265" s="3"/>
      <c r="BT265" s="15"/>
      <c r="BY265" s="15"/>
      <c r="BZ265" s="3"/>
      <c r="CA265" s="3"/>
      <c r="CC265" s="3"/>
      <c r="CD265" s="15"/>
      <c r="CE265" s="3"/>
      <c r="CF265" s="3"/>
      <c r="CG265" s="3"/>
      <c r="CH265" s="3"/>
      <c r="CI265" s="15"/>
      <c r="CJ265" s="3"/>
      <c r="CK265" s="3"/>
      <c r="CL265" s="3"/>
      <c r="CM265" s="3"/>
      <c r="CN265" s="15"/>
      <c r="CO265" s="3"/>
      <c r="CP265" s="3"/>
      <c r="CQ265" s="3"/>
      <c r="CR265" s="3"/>
      <c r="CS265" s="15"/>
      <c r="CT265" s="3"/>
      <c r="CU265" s="3"/>
      <c r="CV265" s="3"/>
      <c r="CW265" s="3"/>
      <c r="CX265" s="15"/>
      <c r="CY265" s="3"/>
      <c r="CZ265" s="3"/>
      <c r="DA265" s="3"/>
      <c r="DB265" s="3"/>
      <c r="DC265" s="15"/>
      <c r="DD265" s="3"/>
      <c r="DE265" s="3"/>
      <c r="DF265" s="3"/>
      <c r="DG265" s="3"/>
      <c r="DH265" s="15"/>
      <c r="DI265" s="3"/>
      <c r="DJ265" s="3"/>
      <c r="DK265" s="3"/>
      <c r="DL265" s="3"/>
      <c r="DM265" s="15"/>
      <c r="DN265" s="3"/>
      <c r="DO265" s="3"/>
      <c r="DP265" s="3"/>
      <c r="DQ265" s="3"/>
      <c r="DR265" s="15"/>
      <c r="DS265" s="3"/>
      <c r="DT265" s="3"/>
      <c r="DV265" s="3"/>
      <c r="DW265" s="15"/>
    </row>
    <row r="266" spans="1:127">
      <c r="A266" s="2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Y266" s="8"/>
      <c r="BZ266" s="3"/>
      <c r="CA266" s="3"/>
      <c r="CC266" s="3"/>
      <c r="CD266" s="15"/>
      <c r="CE266" s="3"/>
      <c r="CF266" s="3"/>
      <c r="CG266" s="3"/>
      <c r="CH266" s="3"/>
      <c r="CI266" s="15"/>
      <c r="CJ266" s="3"/>
      <c r="CK266" s="3"/>
      <c r="CL266" s="3"/>
      <c r="CM266" s="3"/>
      <c r="CN266" s="15"/>
      <c r="CO266" s="3"/>
      <c r="CP266" s="3"/>
      <c r="CQ266" s="3"/>
      <c r="CR266" s="3"/>
      <c r="CS266" s="15"/>
      <c r="CT266" s="3"/>
      <c r="CU266" s="3"/>
      <c r="CV266" s="3"/>
      <c r="CW266" s="3"/>
      <c r="CX266" s="15"/>
      <c r="CY266" s="3"/>
      <c r="CZ266" s="3"/>
      <c r="DA266" s="3"/>
      <c r="DB266" s="3"/>
      <c r="DC266" s="15"/>
      <c r="DD266" s="3"/>
      <c r="DE266" s="3"/>
      <c r="DF266" s="3"/>
      <c r="DG266" s="3"/>
      <c r="DH266" s="15"/>
      <c r="DI266" s="3"/>
      <c r="DJ266" s="3"/>
      <c r="DK266" s="3"/>
      <c r="DL266" s="3"/>
      <c r="DM266" s="15"/>
      <c r="DN266" s="3"/>
      <c r="DO266" s="3"/>
      <c r="DP266" s="3"/>
      <c r="DQ266" s="3"/>
      <c r="DR266" s="15"/>
      <c r="DS266" s="3"/>
      <c r="DT266" s="3"/>
      <c r="DV266" s="3"/>
      <c r="DW266" s="15"/>
    </row>
    <row r="267" spans="1:127">
      <c r="A267" s="2"/>
      <c r="BZ267" s="3"/>
      <c r="CA267" s="3"/>
    </row>
    <row r="268" spans="1:127">
      <c r="A268" s="2"/>
      <c r="BA268" s="3"/>
      <c r="BB268" s="3"/>
      <c r="BC268" s="3"/>
      <c r="BD268" s="3"/>
      <c r="BE268" s="15"/>
      <c r="BF268" s="3"/>
      <c r="BG268" s="3"/>
      <c r="BH268" s="3"/>
      <c r="BI268" s="3"/>
      <c r="BJ268" s="15"/>
      <c r="BK268" s="3"/>
      <c r="BL268" s="3"/>
      <c r="BM268" s="3"/>
      <c r="BN268" s="3"/>
      <c r="BO268" s="15"/>
      <c r="BP268" s="3"/>
      <c r="BT268" s="15"/>
      <c r="BY268" s="15"/>
      <c r="BZ268" s="3"/>
      <c r="CA268" s="3"/>
      <c r="CC268" s="3"/>
      <c r="CD268" s="15"/>
      <c r="CE268" s="3"/>
      <c r="CF268" s="3"/>
      <c r="CG268" s="3"/>
      <c r="CH268" s="3"/>
      <c r="CI268" s="15"/>
      <c r="CJ268" s="3"/>
      <c r="CK268" s="3"/>
      <c r="CL268" s="3"/>
      <c r="CM268" s="3"/>
      <c r="CN268" s="15"/>
      <c r="CO268" s="3"/>
      <c r="CP268" s="3"/>
      <c r="CQ268" s="3"/>
      <c r="CR268" s="3"/>
      <c r="CS268" s="15"/>
      <c r="CT268" s="3"/>
      <c r="CU268" s="3"/>
      <c r="CV268" s="3"/>
      <c r="CW268" s="3"/>
      <c r="CX268" s="15"/>
      <c r="CY268" s="3"/>
      <c r="CZ268" s="3"/>
      <c r="DA268" s="3"/>
      <c r="DB268" s="3"/>
      <c r="DC268" s="15"/>
      <c r="DD268" s="3"/>
      <c r="DE268" s="3"/>
      <c r="DF268" s="3"/>
      <c r="DG268" s="3"/>
      <c r="DH268" s="15"/>
      <c r="DI268" s="3"/>
      <c r="DJ268" s="3"/>
      <c r="DK268" s="3"/>
      <c r="DL268" s="3"/>
      <c r="DM268" s="15"/>
      <c r="DN268" s="3"/>
      <c r="DO268" s="3"/>
      <c r="DP268" s="3"/>
      <c r="DQ268" s="3"/>
      <c r="DR268" s="15"/>
      <c r="DS268" s="3"/>
      <c r="DT268" s="3"/>
      <c r="DV268" s="3"/>
      <c r="DW268" s="15"/>
    </row>
    <row r="269" spans="1:127">
      <c r="A269" s="2"/>
      <c r="BA269" s="3"/>
      <c r="BB269" s="3"/>
      <c r="BC269" s="3"/>
      <c r="BD269" s="3"/>
      <c r="BE269" s="15"/>
      <c r="BF269" s="3"/>
      <c r="BG269" s="3"/>
      <c r="BH269" s="3"/>
      <c r="BI269" s="3"/>
      <c r="BJ269" s="15"/>
      <c r="BK269" s="3"/>
      <c r="BL269" s="3"/>
      <c r="BM269" s="3"/>
      <c r="BN269" s="3"/>
      <c r="BO269" s="15"/>
      <c r="BP269" s="3"/>
      <c r="BT269" s="15"/>
      <c r="BY269" s="15"/>
      <c r="BZ269" s="3"/>
      <c r="CA269" s="3"/>
      <c r="CC269" s="3"/>
      <c r="CD269" s="15"/>
      <c r="CE269" s="3"/>
      <c r="CF269" s="3"/>
      <c r="CG269" s="3"/>
      <c r="CH269" s="3"/>
      <c r="CI269" s="15"/>
      <c r="CJ269" s="3"/>
      <c r="CK269" s="3"/>
      <c r="CL269" s="3"/>
      <c r="CM269" s="3"/>
      <c r="CN269" s="15"/>
      <c r="CO269" s="3"/>
      <c r="CP269" s="3"/>
      <c r="CQ269" s="3"/>
      <c r="CR269" s="3"/>
      <c r="CS269" s="15"/>
      <c r="CT269" s="3"/>
      <c r="CU269" s="3"/>
      <c r="CV269" s="3"/>
      <c r="CW269" s="3"/>
      <c r="CX269" s="15"/>
      <c r="CY269" s="3"/>
      <c r="CZ269" s="3"/>
      <c r="DA269" s="3"/>
      <c r="DB269" s="3"/>
      <c r="DC269" s="15"/>
      <c r="DD269" s="3"/>
      <c r="DE269" s="3"/>
      <c r="DF269" s="3"/>
      <c r="DG269" s="3"/>
      <c r="DH269" s="15"/>
      <c r="DI269" s="3"/>
      <c r="DJ269" s="3"/>
      <c r="DK269" s="3"/>
      <c r="DL269" s="3"/>
      <c r="DM269" s="15"/>
      <c r="DN269" s="3"/>
      <c r="DO269" s="3"/>
      <c r="DP269" s="3"/>
      <c r="DQ269" s="3"/>
      <c r="DR269" s="15"/>
      <c r="DS269" s="3"/>
      <c r="DT269" s="3"/>
      <c r="DV269" s="3"/>
      <c r="DW269" s="15"/>
    </row>
    <row r="270" spans="1:127">
      <c r="A270" s="2"/>
      <c r="BZ270" s="3"/>
      <c r="CA270" s="3"/>
    </row>
    <row r="271" spans="1:127">
      <c r="A271" s="2"/>
      <c r="BA271" s="3"/>
      <c r="BB271" s="3"/>
      <c r="BC271" s="3"/>
      <c r="BD271" s="3"/>
      <c r="BE271" s="15"/>
      <c r="BF271" s="3"/>
      <c r="BG271" s="3"/>
      <c r="BH271" s="3"/>
      <c r="BI271" s="3"/>
      <c r="BJ271" s="15"/>
      <c r="BK271" s="3"/>
      <c r="BL271" s="3"/>
      <c r="BM271" s="3"/>
      <c r="BN271" s="3"/>
      <c r="BO271" s="15"/>
      <c r="BP271" s="3"/>
      <c r="BT271" s="15"/>
      <c r="BY271" s="15"/>
      <c r="BZ271" s="3"/>
      <c r="CA271" s="3"/>
      <c r="CC271" s="3"/>
      <c r="CD271" s="15"/>
      <c r="CE271" s="3"/>
      <c r="CF271" s="3"/>
      <c r="CG271" s="3"/>
      <c r="CH271" s="3"/>
      <c r="CI271" s="15"/>
      <c r="CJ271" s="3"/>
      <c r="CK271" s="3"/>
      <c r="CL271" s="3"/>
      <c r="CM271" s="3"/>
      <c r="CN271" s="15"/>
      <c r="CO271" s="3"/>
      <c r="CP271" s="3"/>
      <c r="CQ271" s="3"/>
      <c r="CR271" s="3"/>
      <c r="CS271" s="15"/>
      <c r="CT271" s="3"/>
      <c r="CU271" s="3"/>
      <c r="CV271" s="3"/>
      <c r="CW271" s="3"/>
      <c r="CX271" s="15"/>
      <c r="CY271" s="3"/>
      <c r="CZ271" s="3"/>
      <c r="DA271" s="3"/>
      <c r="DB271" s="3"/>
      <c r="DC271" s="15"/>
      <c r="DD271" s="3"/>
      <c r="DE271" s="3"/>
      <c r="DF271" s="3"/>
      <c r="DG271" s="3"/>
      <c r="DH271" s="15"/>
      <c r="DI271" s="3"/>
      <c r="DJ271" s="3"/>
      <c r="DK271" s="3"/>
      <c r="DL271" s="3"/>
      <c r="DM271" s="15"/>
      <c r="DN271" s="3"/>
      <c r="DO271" s="3"/>
      <c r="DP271" s="3"/>
      <c r="DQ271" s="3"/>
      <c r="DR271" s="15"/>
      <c r="DS271" s="3"/>
      <c r="DT271" s="3"/>
      <c r="DV271" s="3"/>
      <c r="DW271" s="15"/>
    </row>
    <row r="272" spans="1:127">
      <c r="A272" s="2"/>
      <c r="BA272" s="3"/>
      <c r="BB272" s="3"/>
      <c r="BC272" s="3"/>
      <c r="BD272" s="3"/>
      <c r="BE272" s="15"/>
      <c r="BF272" s="3"/>
      <c r="BG272" s="3"/>
      <c r="BH272" s="3"/>
      <c r="BI272" s="3"/>
      <c r="BJ272" s="15"/>
      <c r="BK272" s="3"/>
      <c r="BL272" s="3"/>
      <c r="BM272" s="3"/>
      <c r="BN272" s="3"/>
      <c r="BO272" s="15"/>
      <c r="BP272" s="3"/>
      <c r="BT272" s="15"/>
      <c r="BY272" s="15"/>
      <c r="BZ272" s="3"/>
      <c r="CA272" s="3"/>
      <c r="CC272" s="3"/>
      <c r="CD272" s="15"/>
      <c r="CE272" s="3"/>
      <c r="CF272" s="3"/>
      <c r="CG272" s="3"/>
      <c r="CH272" s="3"/>
      <c r="CI272" s="15"/>
      <c r="CJ272" s="3"/>
      <c r="CK272" s="3"/>
      <c r="CL272" s="3"/>
      <c r="CM272" s="3"/>
      <c r="CN272" s="15"/>
      <c r="CO272" s="3"/>
      <c r="CP272" s="3"/>
      <c r="CQ272" s="3"/>
      <c r="CR272" s="3"/>
      <c r="CS272" s="15"/>
      <c r="CT272" s="3"/>
      <c r="CU272" s="3"/>
      <c r="CV272" s="3"/>
      <c r="CW272" s="3"/>
      <c r="CX272" s="15"/>
      <c r="CY272" s="3"/>
      <c r="CZ272" s="3"/>
      <c r="DA272" s="3"/>
      <c r="DB272" s="3"/>
      <c r="DC272" s="15"/>
      <c r="DD272" s="3"/>
      <c r="DE272" s="3"/>
      <c r="DF272" s="3"/>
      <c r="DG272" s="3"/>
      <c r="DH272" s="15"/>
      <c r="DI272" s="3"/>
      <c r="DJ272" s="3"/>
      <c r="DK272" s="3"/>
      <c r="DL272" s="3"/>
      <c r="DM272" s="15"/>
      <c r="DN272" s="3"/>
      <c r="DO272" s="3"/>
      <c r="DP272" s="3"/>
      <c r="DQ272" s="3"/>
      <c r="DR272" s="15"/>
      <c r="DS272" s="3"/>
      <c r="DT272" s="3"/>
      <c r="DV272" s="3"/>
      <c r="DW272" s="15"/>
    </row>
    <row r="273" spans="1:127">
      <c r="A273" s="2"/>
      <c r="BF273" s="3"/>
      <c r="BG273" s="3"/>
      <c r="BH273" s="3"/>
      <c r="BI273" s="3"/>
      <c r="BJ273" s="15"/>
      <c r="BK273" s="3"/>
      <c r="BL273" s="3"/>
      <c r="BM273" s="3"/>
      <c r="BN273" s="3"/>
      <c r="BO273" s="15"/>
      <c r="BP273" s="3"/>
      <c r="BT273" s="15"/>
      <c r="BY273" s="15"/>
      <c r="BZ273" s="3"/>
      <c r="CA273" s="3"/>
    </row>
    <row r="274" spans="1:127">
      <c r="A274" s="2"/>
      <c r="BA274" s="3"/>
      <c r="BB274" s="3"/>
      <c r="BC274" s="3"/>
      <c r="BD274" s="3"/>
      <c r="BE274" s="15"/>
      <c r="BF274" s="3"/>
      <c r="BG274" s="3"/>
      <c r="BH274" s="3"/>
      <c r="BI274" s="3"/>
      <c r="BJ274" s="15"/>
      <c r="BK274" s="3"/>
      <c r="BL274" s="3"/>
      <c r="BM274" s="3"/>
      <c r="BN274" s="3"/>
      <c r="BO274" s="15"/>
      <c r="BP274" s="3"/>
      <c r="BT274" s="15"/>
      <c r="BY274" s="15"/>
      <c r="BZ274" s="3"/>
      <c r="CA274" s="3"/>
    </row>
    <row r="275" spans="1:127">
      <c r="A275" s="2"/>
      <c r="BJ275" s="15"/>
      <c r="BO275" s="15"/>
      <c r="BT275" s="15"/>
      <c r="BY275" s="15"/>
      <c r="BZ275" s="3"/>
      <c r="CA275" s="3"/>
    </row>
    <row r="276" spans="1:127">
      <c r="A276" s="2"/>
      <c r="AU276" s="15"/>
      <c r="AV276" s="3"/>
      <c r="AW276" s="3"/>
      <c r="AX276" s="3"/>
      <c r="AY276" s="3"/>
      <c r="AZ276" s="15"/>
      <c r="BA276" s="3"/>
      <c r="BB276" s="3"/>
      <c r="BC276" s="3"/>
      <c r="BD276" s="3"/>
      <c r="BE276" s="15"/>
      <c r="BF276" s="3"/>
      <c r="BG276" s="3"/>
      <c r="BH276" s="3"/>
      <c r="BI276" s="3"/>
      <c r="BJ276" s="15"/>
      <c r="BK276" s="3"/>
      <c r="BL276" s="3"/>
      <c r="BM276" s="3"/>
      <c r="BN276" s="3"/>
      <c r="BO276" s="15"/>
      <c r="BP276" s="3"/>
      <c r="BT276" s="15"/>
      <c r="BY276" s="15"/>
      <c r="BZ276" s="3"/>
      <c r="CA276" s="3"/>
      <c r="CC276" s="3"/>
      <c r="CD276" s="15"/>
      <c r="CE276" s="3"/>
      <c r="CF276" s="3"/>
      <c r="CG276" s="3"/>
      <c r="CH276" s="3"/>
      <c r="CI276" s="15"/>
      <c r="CJ276" s="3"/>
      <c r="CK276" s="3"/>
      <c r="CL276" s="3"/>
      <c r="CM276" s="3"/>
      <c r="CN276" s="15"/>
      <c r="CO276" s="3"/>
      <c r="CP276" s="3"/>
      <c r="CQ276" s="3"/>
      <c r="CR276" s="3"/>
      <c r="CS276" s="15"/>
      <c r="CT276" s="3"/>
      <c r="CU276" s="3"/>
      <c r="CV276" s="3"/>
      <c r="CW276" s="3"/>
      <c r="CX276" s="15"/>
      <c r="CY276" s="3"/>
      <c r="CZ276" s="3"/>
      <c r="DA276" s="3"/>
      <c r="DB276" s="3"/>
      <c r="DC276" s="15"/>
      <c r="DD276" s="3"/>
      <c r="DE276" s="3"/>
      <c r="DF276" s="3"/>
      <c r="DG276" s="3"/>
      <c r="DH276" s="15"/>
      <c r="DI276" s="3"/>
      <c r="DJ276" s="3"/>
      <c r="DK276" s="3"/>
      <c r="DL276" s="3"/>
      <c r="DM276" s="15"/>
      <c r="DN276" s="3"/>
      <c r="DO276" s="3"/>
      <c r="DP276" s="3"/>
      <c r="DQ276" s="3"/>
      <c r="DR276" s="15"/>
      <c r="DS276" s="3"/>
      <c r="DT276" s="3"/>
      <c r="DV276" s="3"/>
      <c r="DW276" s="15"/>
    </row>
    <row r="277" spans="1:127" s="8" customFormat="1">
      <c r="B277" s="21"/>
      <c r="C277" s="21"/>
      <c r="D277" s="21"/>
      <c r="E277" s="19"/>
      <c r="F277" s="21"/>
      <c r="I277" s="16"/>
    </row>
    <row r="278" spans="1:127">
      <c r="A278" s="2"/>
      <c r="BS278" s="4"/>
      <c r="BU278" s="4"/>
      <c r="BV278" s="4"/>
      <c r="BW278" s="4"/>
      <c r="BX278" s="4"/>
      <c r="BZ278" s="4"/>
      <c r="CA278" s="4"/>
      <c r="CB278" s="4"/>
      <c r="CC278" s="4"/>
      <c r="CD278" s="16"/>
      <c r="CE278" s="4"/>
      <c r="CF278" s="4"/>
      <c r="CG278" s="4"/>
      <c r="CH278" s="4"/>
      <c r="CI278" s="16"/>
      <c r="CJ278" s="4"/>
      <c r="CK278" s="4"/>
      <c r="CL278" s="4"/>
      <c r="CM278" s="4"/>
      <c r="CN278" s="16"/>
      <c r="CO278" s="4"/>
      <c r="CP278" s="4"/>
      <c r="CQ278" s="4"/>
      <c r="CR278" s="4"/>
      <c r="CS278" s="16"/>
      <c r="CT278" s="4"/>
      <c r="CU278" s="4"/>
      <c r="CV278" s="4"/>
      <c r="CW278" s="4"/>
      <c r="CX278" s="16"/>
      <c r="CY278" s="4"/>
      <c r="CZ278" s="4"/>
      <c r="DA278" s="4"/>
      <c r="DB278" s="4"/>
      <c r="DC278" s="16"/>
      <c r="DD278" s="4"/>
      <c r="DE278" s="4"/>
      <c r="DF278" s="4"/>
      <c r="DG278" s="4"/>
      <c r="DH278" s="16"/>
      <c r="DI278" s="4"/>
      <c r="DJ278" s="4"/>
      <c r="DK278" s="4"/>
      <c r="DL278" s="4"/>
      <c r="DM278" s="16"/>
      <c r="DN278" s="4"/>
      <c r="DO278" s="4"/>
      <c r="DP278" s="4"/>
      <c r="DQ278" s="4"/>
      <c r="DR278" s="16"/>
      <c r="DS278" s="4"/>
      <c r="DT278" s="4"/>
      <c r="DU278" s="4"/>
      <c r="DV278" s="4"/>
      <c r="DW278" s="16"/>
    </row>
    <row r="279" spans="1:127">
      <c r="A279" s="2"/>
      <c r="BV279" s="4"/>
      <c r="BW279" s="4"/>
      <c r="BX279" s="4"/>
      <c r="BZ279" s="3"/>
      <c r="CA279" s="3"/>
    </row>
    <row r="280" spans="1:127">
      <c r="A280" s="2"/>
      <c r="BV280" s="4"/>
      <c r="BW280" s="4"/>
      <c r="BX280" s="4"/>
      <c r="BZ280" s="3"/>
      <c r="CA280" s="3"/>
    </row>
    <row r="281" spans="1:127">
      <c r="A281" s="2"/>
      <c r="BA281" s="3"/>
      <c r="BB281" s="3"/>
      <c r="BC281" s="3"/>
      <c r="BD281" s="3"/>
      <c r="BE281" s="15"/>
      <c r="BF281" s="3"/>
      <c r="BG281" s="3"/>
      <c r="BH281" s="3"/>
      <c r="BI281" s="3"/>
      <c r="BJ281" s="15"/>
      <c r="BK281" s="3"/>
      <c r="BL281" s="3"/>
      <c r="BM281" s="3"/>
      <c r="BN281" s="3"/>
      <c r="BO281" s="15"/>
      <c r="BP281" s="3"/>
      <c r="BT281" s="15"/>
      <c r="BY281" s="15"/>
      <c r="BZ281" s="3"/>
      <c r="CA281" s="3"/>
      <c r="CC281" s="3"/>
      <c r="CD281" s="15"/>
      <c r="CE281" s="3"/>
      <c r="CF281" s="3"/>
      <c r="CG281" s="3"/>
      <c r="CH281" s="3"/>
      <c r="CI281" s="15"/>
      <c r="CJ281" s="3"/>
      <c r="CK281" s="3"/>
      <c r="CL281" s="3"/>
      <c r="CM281" s="3"/>
      <c r="CN281" s="15"/>
      <c r="CO281" s="3"/>
      <c r="CP281" s="3"/>
      <c r="CQ281" s="3"/>
      <c r="CR281" s="3"/>
      <c r="CS281" s="15"/>
      <c r="CT281" s="3"/>
      <c r="CU281" s="3"/>
      <c r="CV281" s="3"/>
      <c r="CW281" s="3"/>
      <c r="CX281" s="15"/>
      <c r="CY281" s="3"/>
      <c r="CZ281" s="3"/>
      <c r="DA281" s="3"/>
      <c r="DB281" s="3"/>
      <c r="DC281" s="15"/>
      <c r="DD281" s="3"/>
      <c r="DE281" s="3"/>
      <c r="DF281" s="3"/>
      <c r="DG281" s="3"/>
      <c r="DH281" s="15"/>
      <c r="DI281" s="3"/>
      <c r="DJ281" s="3"/>
      <c r="DK281" s="3"/>
      <c r="DL281" s="3"/>
      <c r="DM281" s="15"/>
      <c r="DN281" s="3"/>
      <c r="DO281" s="3"/>
      <c r="DP281" s="3"/>
      <c r="DQ281" s="3"/>
      <c r="DR281" s="15"/>
      <c r="DS281" s="3"/>
      <c r="DT281" s="3"/>
      <c r="DV281" s="3"/>
      <c r="DW281" s="15"/>
    </row>
    <row r="282" spans="1:127">
      <c r="A282" s="2"/>
      <c r="BF282" s="3"/>
      <c r="BG282" s="3"/>
      <c r="BH282" s="3"/>
      <c r="BI282" s="3"/>
      <c r="BJ282" s="15"/>
      <c r="BK282" s="3"/>
      <c r="BL282" s="3"/>
      <c r="BM282" s="3"/>
      <c r="BN282" s="3"/>
      <c r="BO282" s="15"/>
      <c r="BP282" s="3"/>
      <c r="BT282" s="15"/>
      <c r="BY282" s="15"/>
      <c r="BZ282" s="3"/>
      <c r="CA282" s="3"/>
      <c r="CC282" s="3"/>
      <c r="CD282" s="15"/>
      <c r="CE282" s="3"/>
      <c r="CF282" s="3"/>
      <c r="CG282" s="3"/>
      <c r="CH282" s="3"/>
      <c r="CI282" s="15"/>
      <c r="CJ282" s="3"/>
      <c r="CK282" s="3"/>
      <c r="CL282" s="3"/>
      <c r="CM282" s="3"/>
      <c r="CN282" s="15"/>
      <c r="CO282" s="3"/>
      <c r="CP282" s="3"/>
      <c r="CQ282" s="3"/>
      <c r="CR282" s="3"/>
      <c r="CS282" s="15"/>
      <c r="CT282" s="3"/>
      <c r="CU282" s="3"/>
      <c r="CV282" s="3"/>
      <c r="CW282" s="3"/>
      <c r="CX282" s="15"/>
      <c r="CY282" s="3"/>
      <c r="CZ282" s="3"/>
      <c r="DA282" s="3"/>
      <c r="DB282" s="3"/>
      <c r="DC282" s="15"/>
      <c r="DD282" s="3"/>
      <c r="DE282" s="3"/>
      <c r="DF282" s="3"/>
      <c r="DG282" s="3"/>
      <c r="DH282" s="15"/>
      <c r="DI282" s="3"/>
      <c r="DJ282" s="3"/>
      <c r="DK282" s="3"/>
      <c r="DL282" s="3"/>
      <c r="DM282" s="15"/>
      <c r="DN282" s="3"/>
      <c r="DO282" s="3"/>
      <c r="DP282" s="3"/>
      <c r="DQ282" s="3"/>
      <c r="DR282" s="15"/>
      <c r="DS282" s="3"/>
      <c r="DT282" s="3"/>
      <c r="DV282" s="3"/>
      <c r="DW282" s="15"/>
    </row>
    <row r="283" spans="1:127">
      <c r="A283" s="2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16"/>
      <c r="CE283" s="4"/>
      <c r="CF283" s="4"/>
      <c r="CG283" s="4"/>
      <c r="CH283" s="4"/>
      <c r="CI283" s="16"/>
      <c r="CJ283" s="4"/>
      <c r="CK283" s="4"/>
      <c r="CL283" s="4"/>
      <c r="CM283" s="4"/>
      <c r="CN283" s="16"/>
      <c r="CO283" s="4"/>
      <c r="CP283" s="4"/>
      <c r="CQ283" s="4"/>
      <c r="CR283" s="4"/>
      <c r="CS283" s="16"/>
      <c r="CT283" s="4"/>
      <c r="CU283" s="4"/>
      <c r="CV283" s="4"/>
      <c r="CW283" s="4"/>
      <c r="CX283" s="16"/>
      <c r="CY283" s="4"/>
      <c r="CZ283" s="4"/>
      <c r="DA283" s="4"/>
      <c r="DB283" s="4"/>
      <c r="DC283" s="16"/>
      <c r="DD283" s="4"/>
      <c r="DE283" s="4"/>
      <c r="DF283" s="4"/>
      <c r="DG283" s="4"/>
      <c r="DH283" s="16"/>
      <c r="DI283" s="4"/>
      <c r="DJ283" s="4"/>
      <c r="DK283" s="4"/>
      <c r="DL283" s="4"/>
      <c r="DM283" s="16"/>
      <c r="DN283" s="4"/>
      <c r="DO283" s="4"/>
      <c r="DP283" s="4"/>
      <c r="DQ283" s="4"/>
      <c r="DR283" s="16"/>
      <c r="DS283" s="4"/>
      <c r="DT283" s="4"/>
      <c r="DU283" s="4"/>
      <c r="DV283" s="4"/>
      <c r="DW283" s="16"/>
    </row>
    <row r="284" spans="1:127">
      <c r="A284" s="2"/>
      <c r="BZ284" s="3"/>
      <c r="CA284" s="3"/>
    </row>
    <row r="285" spans="1:127" s="8" customFormat="1">
      <c r="B285" s="21"/>
      <c r="C285" s="21"/>
      <c r="D285" s="21"/>
      <c r="E285" s="19"/>
      <c r="F285" s="21"/>
      <c r="I285" s="16"/>
    </row>
    <row r="286" spans="1:127">
      <c r="A286" s="2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</row>
    <row r="287" spans="1:127">
      <c r="A287" s="2"/>
      <c r="BZ287" s="3"/>
      <c r="CA287" s="3"/>
    </row>
    <row r="288" spans="1:127">
      <c r="A288" s="2"/>
      <c r="CA288" s="6"/>
      <c r="CB288" s="6"/>
    </row>
    <row r="289" spans="1:80">
      <c r="A289" s="2"/>
      <c r="CA289" s="6"/>
      <c r="CB289" s="6"/>
    </row>
    <row r="290" spans="1:80">
      <c r="A290" s="2"/>
      <c r="CA290" s="6"/>
      <c r="CB290" s="6"/>
    </row>
    <row r="291" spans="1:80">
      <c r="A291" s="2"/>
      <c r="CA291" s="6"/>
      <c r="CB291" s="6"/>
    </row>
    <row r="292" spans="1:80">
      <c r="A292" s="2"/>
    </row>
    <row r="293" spans="1:80">
      <c r="A293" s="2"/>
    </row>
    <row r="294" spans="1:80">
      <c r="A294" s="2"/>
    </row>
    <row r="295" spans="1:80">
      <c r="A295" s="2"/>
    </row>
    <row r="296" spans="1:80">
      <c r="A296" s="2"/>
    </row>
    <row r="297" spans="1:80">
      <c r="A297" s="2"/>
    </row>
    <row r="298" spans="1:80">
      <c r="A298" s="2"/>
    </row>
    <row r="299" spans="1:80">
      <c r="A299" s="2"/>
    </row>
    <row r="300" spans="1:80">
      <c r="A300" s="2"/>
    </row>
    <row r="301" spans="1:80">
      <c r="A301" s="2"/>
    </row>
    <row r="302" spans="1:80">
      <c r="A302" s="2"/>
    </row>
    <row r="303" spans="1:80">
      <c r="A303" s="2"/>
    </row>
    <row r="304" spans="1:80">
      <c r="A304" s="2"/>
    </row>
    <row r="305" spans="1:125">
      <c r="A305" s="2"/>
    </row>
    <row r="306" spans="1:125">
      <c r="A306" s="2"/>
    </row>
    <row r="307" spans="1:125">
      <c r="A307" s="2"/>
    </row>
    <row r="308" spans="1:125">
      <c r="A308" s="2"/>
    </row>
    <row r="309" spans="1:125">
      <c r="A309" s="2"/>
    </row>
    <row r="310" spans="1:125">
      <c r="A310" s="2"/>
    </row>
    <row r="311" spans="1:125">
      <c r="A311" s="2"/>
    </row>
    <row r="312" spans="1:125">
      <c r="A312" s="2"/>
    </row>
    <row r="313" spans="1:125" s="1" customFormat="1">
      <c r="B313" s="7"/>
      <c r="C313" s="7"/>
      <c r="D313" s="7"/>
      <c r="E313" s="7"/>
      <c r="F313" s="7"/>
      <c r="W313" s="7"/>
      <c r="BQ313" s="24"/>
      <c r="BR313" s="24"/>
      <c r="BS313" s="24"/>
      <c r="BU313" s="24"/>
      <c r="BV313" s="24"/>
      <c r="BW313" s="24"/>
      <c r="BX313" s="24"/>
      <c r="BZ313" s="24"/>
      <c r="CA313" s="24"/>
      <c r="CB313" s="24"/>
      <c r="CC313" s="24"/>
      <c r="DT313" s="6"/>
      <c r="DU313" s="6"/>
    </row>
    <row r="314" spans="1:125" s="1" customFormat="1">
      <c r="B314" s="7"/>
      <c r="C314" s="7"/>
      <c r="D314" s="7"/>
      <c r="E314" s="7"/>
      <c r="F314" s="7"/>
      <c r="BQ314" s="24"/>
      <c r="BR314" s="24"/>
      <c r="BS314" s="24"/>
      <c r="BU314" s="24"/>
      <c r="BV314" s="24"/>
      <c r="BW314" s="24"/>
      <c r="BX314" s="24"/>
      <c r="BZ314" s="24"/>
      <c r="CA314" s="24"/>
      <c r="CB314" s="24"/>
      <c r="CC314" s="24"/>
    </row>
    <row r="315" spans="1:125" s="28" customFormat="1">
      <c r="B315" s="30"/>
      <c r="C315" s="30"/>
      <c r="D315" s="30"/>
      <c r="E315" s="30"/>
      <c r="F315" s="30"/>
      <c r="I315" s="31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BZ315" s="33"/>
    </row>
    <row r="316" spans="1:125" s="28" customFormat="1">
      <c r="B316" s="30"/>
      <c r="C316" s="30"/>
      <c r="D316" s="30"/>
      <c r="E316" s="30"/>
      <c r="F316" s="30"/>
      <c r="I316" s="31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BZ316" s="33"/>
    </row>
    <row r="317" spans="1:125" s="28" customFormat="1">
      <c r="B317" s="30"/>
      <c r="C317" s="30"/>
      <c r="D317" s="30"/>
      <c r="E317" s="30"/>
      <c r="F317" s="30"/>
      <c r="I317" s="31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BZ317" s="33"/>
    </row>
    <row r="318" spans="1:125">
      <c r="A318" s="2"/>
      <c r="J318" s="16"/>
      <c r="K318" s="16"/>
      <c r="L318" s="16"/>
      <c r="M318" s="16"/>
      <c r="N318" s="16"/>
      <c r="O318" s="16"/>
      <c r="P318" s="16"/>
      <c r="Q318" s="16"/>
      <c r="R318" s="16"/>
      <c r="S318" s="16"/>
    </row>
    <row r="319" spans="1:125" s="28" customFormat="1">
      <c r="B319" s="30"/>
      <c r="C319" s="30"/>
      <c r="D319" s="30"/>
      <c r="E319" s="30"/>
      <c r="F319" s="30"/>
      <c r="I319" s="31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BZ319" s="33"/>
    </row>
    <row r="320" spans="1:125" s="28" customFormat="1">
      <c r="B320" s="30"/>
      <c r="C320" s="30"/>
      <c r="D320" s="30"/>
      <c r="E320" s="30"/>
      <c r="F320" s="30"/>
      <c r="I320" s="31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BZ320" s="33"/>
    </row>
    <row r="321" spans="1:78" s="28" customFormat="1">
      <c r="B321" s="30"/>
      <c r="C321" s="30"/>
      <c r="D321" s="30"/>
      <c r="E321" s="30"/>
      <c r="F321" s="30"/>
      <c r="I321" s="31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BZ321" s="33"/>
    </row>
    <row r="322" spans="1:78">
      <c r="A322" s="2"/>
      <c r="J322" s="16"/>
      <c r="K322" s="16"/>
      <c r="L322" s="16"/>
      <c r="M322" s="16"/>
      <c r="N322" s="16"/>
      <c r="O322" s="16"/>
      <c r="P322" s="16"/>
      <c r="Q322" s="16"/>
      <c r="R322" s="16"/>
      <c r="S322" s="16"/>
    </row>
    <row r="323" spans="1:78">
      <c r="A323" s="2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BK323" s="4"/>
      <c r="BL323" s="4"/>
      <c r="BM323" s="4"/>
      <c r="BN323" s="4"/>
      <c r="BP323" s="4"/>
      <c r="BQ323" s="4"/>
      <c r="BR323" s="4"/>
      <c r="BS323" s="4"/>
      <c r="BU323" s="4"/>
      <c r="BV323" s="4"/>
    </row>
    <row r="324" spans="1:78">
      <c r="A324" s="2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BK324" s="4"/>
      <c r="BL324" s="4"/>
      <c r="BM324" s="4"/>
      <c r="BN324" s="4"/>
      <c r="BP324" s="4"/>
      <c r="BQ324" s="4"/>
      <c r="BR324" s="4"/>
      <c r="BS324" s="4"/>
      <c r="BU324" s="4"/>
      <c r="BV324" s="4"/>
    </row>
    <row r="325" spans="1:78">
      <c r="A325" s="2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BK325" s="4"/>
      <c r="BL325" s="4"/>
      <c r="BM325" s="4"/>
      <c r="BN325" s="4"/>
      <c r="BP325" s="4"/>
      <c r="BQ325" s="4"/>
      <c r="BR325" s="4"/>
      <c r="BS325" s="4"/>
      <c r="BU325" s="4"/>
      <c r="BV325" s="4"/>
    </row>
    <row r="326" spans="1:78" collapsed="1">
      <c r="A326" s="2"/>
      <c r="J326" s="16"/>
      <c r="K326" s="16"/>
      <c r="L326" s="16"/>
      <c r="M326" s="16"/>
      <c r="N326" s="16"/>
      <c r="O326" s="16"/>
      <c r="P326" s="16"/>
      <c r="Q326" s="16"/>
      <c r="R326" s="16"/>
      <c r="S326" s="16"/>
    </row>
    <row r="327" spans="1:78">
      <c r="A327" s="2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BF327" s="3"/>
      <c r="BG327" s="3"/>
      <c r="BH327" s="3"/>
      <c r="BI327" s="3"/>
      <c r="BK327" s="3"/>
      <c r="BL327" s="3"/>
      <c r="BM327" s="3"/>
      <c r="BN327" s="3"/>
      <c r="BP327" s="3"/>
    </row>
    <row r="328" spans="1:78">
      <c r="A328" s="2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BF328" s="3"/>
      <c r="BG328" s="3"/>
      <c r="BH328" s="3"/>
      <c r="BI328" s="3"/>
      <c r="BK328" s="3"/>
      <c r="BL328" s="3"/>
      <c r="BM328" s="3"/>
      <c r="BN328" s="3"/>
      <c r="BP328" s="3"/>
    </row>
    <row r="329" spans="1:78">
      <c r="A329" s="2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BF329" s="4"/>
      <c r="BG329" s="4"/>
      <c r="BH329" s="4"/>
      <c r="BI329" s="4"/>
      <c r="BK329" s="4"/>
      <c r="BL329" s="4"/>
      <c r="BM329" s="4"/>
      <c r="BN329" s="4"/>
      <c r="BP329" s="4"/>
      <c r="BQ329" s="4"/>
      <c r="BR329" s="4"/>
      <c r="BS329" s="4"/>
      <c r="BU329" s="4"/>
      <c r="BV329" s="4"/>
    </row>
    <row r="330" spans="1:78">
      <c r="A330" s="2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BF330" s="3"/>
      <c r="BG330" s="3"/>
      <c r="BH330" s="3"/>
      <c r="BI330" s="3"/>
      <c r="BK330" s="3"/>
      <c r="BL330" s="3"/>
      <c r="BM330" s="3"/>
      <c r="BN330" s="3"/>
      <c r="BP330" s="3"/>
    </row>
    <row r="331" spans="1:78">
      <c r="A331" s="2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BF331" s="3"/>
      <c r="BG331" s="3"/>
      <c r="BH331" s="3"/>
      <c r="BI331" s="3"/>
      <c r="BK331" s="3"/>
      <c r="BL331" s="3"/>
      <c r="BM331" s="3"/>
      <c r="BN331" s="3"/>
      <c r="BP331" s="3"/>
    </row>
    <row r="332" spans="1:78">
      <c r="A332" s="2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BF332" s="3"/>
      <c r="BG332" s="3"/>
      <c r="BH332" s="3"/>
      <c r="BI332" s="3"/>
      <c r="BK332" s="3"/>
      <c r="BL332" s="3"/>
      <c r="BM332" s="3"/>
      <c r="BN332" s="3"/>
      <c r="BP332" s="3"/>
    </row>
    <row r="333" spans="1:78">
      <c r="A333" s="2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BF333" s="4"/>
      <c r="BG333" s="4"/>
      <c r="BH333" s="4"/>
      <c r="BI333" s="4"/>
      <c r="BK333" s="4"/>
      <c r="BL333" s="4"/>
      <c r="BM333" s="4"/>
      <c r="BN333" s="4"/>
      <c r="BP333" s="4"/>
      <c r="BQ333" s="4"/>
      <c r="BR333" s="4"/>
      <c r="BS333" s="4"/>
      <c r="BU333" s="4"/>
      <c r="BV333" s="4"/>
    </row>
    <row r="334" spans="1:78">
      <c r="A334" s="2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BF334" s="3"/>
      <c r="BG334" s="3"/>
      <c r="BH334" s="3"/>
      <c r="BI334" s="3"/>
      <c r="BK334" s="3"/>
      <c r="BL334" s="3"/>
      <c r="BM334" s="3"/>
      <c r="BN334" s="3"/>
      <c r="BP334" s="3"/>
    </row>
    <row r="335" spans="1:78" s="28" customFormat="1">
      <c r="B335" s="30"/>
      <c r="C335" s="30"/>
      <c r="D335" s="30"/>
      <c r="E335" s="30"/>
      <c r="F335" s="30"/>
      <c r="I335" s="31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BZ335" s="33"/>
    </row>
    <row r="336" spans="1:78">
      <c r="A336" s="2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BF336" s="3"/>
      <c r="BG336" s="3"/>
      <c r="BH336" s="3"/>
      <c r="BI336" s="3"/>
      <c r="BK336" s="3"/>
      <c r="BL336" s="3"/>
      <c r="BM336" s="3"/>
      <c r="BN336" s="3"/>
      <c r="BP336" s="3"/>
    </row>
    <row r="337" spans="1:74">
      <c r="A337" s="2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BF337" s="4"/>
      <c r="BG337" s="4"/>
      <c r="BH337" s="4"/>
      <c r="BI337" s="4"/>
      <c r="BK337" s="4"/>
      <c r="BL337" s="4"/>
      <c r="BM337" s="4"/>
      <c r="BN337" s="4"/>
      <c r="BP337" s="4"/>
      <c r="BQ337" s="4"/>
      <c r="BR337" s="4"/>
      <c r="BS337" s="4"/>
      <c r="BU337" s="4"/>
      <c r="BV337" s="4"/>
    </row>
    <row r="338" spans="1:74" collapsed="1">
      <c r="A338" s="2"/>
    </row>
    <row r="339" spans="1:74">
      <c r="A339" s="2"/>
      <c r="BF339" s="3"/>
      <c r="BG339" s="3"/>
      <c r="BH339" s="3"/>
      <c r="BI339" s="3"/>
      <c r="BK339" s="3"/>
      <c r="BL339" s="3"/>
      <c r="BM339" s="3"/>
      <c r="BN339" s="3"/>
      <c r="BP339" s="3"/>
    </row>
    <row r="340" spans="1:74">
      <c r="A340" s="2"/>
      <c r="BF340" s="3"/>
      <c r="BG340" s="3"/>
      <c r="BH340" s="3"/>
      <c r="BI340" s="3"/>
      <c r="BK340" s="3"/>
      <c r="BL340" s="3"/>
      <c r="BM340" s="3"/>
      <c r="BN340" s="3"/>
      <c r="BP340" s="3"/>
    </row>
    <row r="341" spans="1:74">
      <c r="A341" s="2"/>
    </row>
    <row r="342" spans="1:74">
      <c r="A342" s="2"/>
      <c r="BF342" s="3"/>
      <c r="BG342" s="3"/>
      <c r="BH342" s="3"/>
      <c r="BI342" s="3"/>
      <c r="BK342" s="3"/>
      <c r="BL342" s="3"/>
      <c r="BM342" s="3"/>
      <c r="BN342" s="3"/>
      <c r="BP342" s="3"/>
    </row>
    <row r="343" spans="1:74">
      <c r="A343" s="2"/>
      <c r="BF343" s="3"/>
      <c r="BG343" s="3"/>
      <c r="BH343" s="3"/>
      <c r="BI343" s="3"/>
      <c r="BK343" s="3"/>
      <c r="BL343" s="3"/>
      <c r="BM343" s="3"/>
      <c r="BN343" s="3"/>
      <c r="BP343" s="3"/>
    </row>
    <row r="344" spans="1:74">
      <c r="A344" s="2"/>
    </row>
    <row r="345" spans="1:74">
      <c r="A345" s="2"/>
      <c r="BK345" s="34"/>
      <c r="BL345" s="34"/>
      <c r="BM345" s="34"/>
      <c r="BN345" s="34"/>
      <c r="BP345" s="34"/>
      <c r="BQ345" s="34"/>
      <c r="BR345" s="34"/>
      <c r="BS345" s="34"/>
      <c r="BU345" s="34"/>
      <c r="BV345" s="34"/>
    </row>
    <row r="346" spans="1:74">
      <c r="A346" s="2"/>
      <c r="BK346" s="34"/>
      <c r="BL346" s="34"/>
      <c r="BM346" s="34"/>
      <c r="BN346" s="34"/>
      <c r="BP346" s="34"/>
      <c r="BQ346" s="34"/>
      <c r="BR346" s="34"/>
      <c r="BS346" s="34"/>
      <c r="BU346" s="34"/>
      <c r="BV346" s="34"/>
    </row>
    <row r="347" spans="1:74" collapsed="1">
      <c r="A347" s="2"/>
    </row>
    <row r="348" spans="1:74">
      <c r="A348" s="2"/>
      <c r="BF348" s="3"/>
      <c r="BG348" s="3"/>
      <c r="BH348" s="3"/>
      <c r="BI348" s="3"/>
      <c r="BK348" s="3"/>
      <c r="BL348" s="3"/>
      <c r="BM348" s="3"/>
      <c r="BN348" s="3"/>
      <c r="BP348" s="3"/>
    </row>
    <row r="349" spans="1:74">
      <c r="A349" s="2"/>
      <c r="BF349" s="3"/>
      <c r="BG349" s="3"/>
      <c r="BH349" s="3"/>
      <c r="BI349" s="3"/>
      <c r="BK349" s="3"/>
      <c r="BL349" s="3"/>
      <c r="BM349" s="3"/>
      <c r="BN349" s="3"/>
      <c r="BP349" s="3"/>
    </row>
    <row r="350" spans="1:74">
      <c r="A350" s="2"/>
    </row>
    <row r="351" spans="1:74">
      <c r="A351" s="2"/>
      <c r="BK351" s="3"/>
      <c r="BL351" s="3"/>
      <c r="BM351" s="3"/>
      <c r="BN351" s="3"/>
      <c r="BP351" s="3"/>
    </row>
    <row r="352" spans="1:74">
      <c r="A352" s="2"/>
      <c r="BK352" s="3"/>
      <c r="BL352" s="3"/>
      <c r="BM352" s="3"/>
      <c r="BN352" s="3"/>
      <c r="BP352" s="3"/>
    </row>
    <row r="353" spans="1:74">
      <c r="A353" s="2"/>
    </row>
    <row r="354" spans="1:74">
      <c r="A354" s="2"/>
      <c r="BK354" s="34"/>
      <c r="BL354" s="34"/>
      <c r="BM354" s="34"/>
      <c r="BN354" s="34"/>
      <c r="BP354" s="34"/>
      <c r="BQ354" s="34"/>
      <c r="BR354" s="34"/>
      <c r="BS354" s="34"/>
      <c r="BU354" s="34"/>
      <c r="BV354" s="34"/>
    </row>
    <row r="355" spans="1:74">
      <c r="A355" s="2"/>
      <c r="BK355" s="34"/>
      <c r="BL355" s="34"/>
      <c r="BM355" s="34"/>
      <c r="BN355" s="34"/>
      <c r="BP355" s="34"/>
      <c r="BQ355" s="34"/>
      <c r="BR355" s="34"/>
      <c r="BS355" s="34"/>
      <c r="BU355" s="34"/>
      <c r="BV355" s="34"/>
    </row>
    <row r="356" spans="1:74" collapsed="1">
      <c r="A356" s="2"/>
    </row>
    <row r="357" spans="1:74">
      <c r="A357" s="2"/>
      <c r="BF357" s="3"/>
      <c r="BG357" s="3"/>
      <c r="BH357" s="3"/>
      <c r="BI357" s="3"/>
      <c r="BK357" s="3"/>
      <c r="BL357" s="3"/>
      <c r="BM357" s="3"/>
      <c r="BN357" s="3"/>
      <c r="BP357" s="3"/>
    </row>
    <row r="358" spans="1:74">
      <c r="A358" s="2"/>
      <c r="BF358" s="3"/>
      <c r="BG358" s="3"/>
      <c r="BH358" s="3"/>
      <c r="BI358" s="3"/>
      <c r="BK358" s="3"/>
      <c r="BL358" s="3"/>
      <c r="BM358" s="3"/>
      <c r="BN358" s="3"/>
      <c r="BP358" s="3"/>
    </row>
    <row r="359" spans="1:74">
      <c r="A359" s="2"/>
      <c r="BF359" s="3"/>
      <c r="BG359" s="3"/>
      <c r="BH359" s="3"/>
      <c r="BI359" s="3"/>
      <c r="BK359" s="3"/>
      <c r="BL359" s="3"/>
      <c r="BM359" s="3"/>
      <c r="BN359" s="3"/>
      <c r="BP359" s="3"/>
    </row>
    <row r="360" spans="1:74">
      <c r="A360" s="2"/>
      <c r="BF360" s="3"/>
      <c r="BG360" s="3"/>
      <c r="BH360" s="3"/>
      <c r="BI360" s="3"/>
      <c r="BK360" s="3"/>
      <c r="BL360" s="3"/>
      <c r="BM360" s="3"/>
      <c r="BN360" s="3"/>
      <c r="BP360" s="3"/>
    </row>
    <row r="361" spans="1:74">
      <c r="A361" s="2"/>
      <c r="BF361" s="3"/>
      <c r="BG361" s="3"/>
      <c r="BH361" s="3"/>
      <c r="BI361" s="3"/>
      <c r="BK361" s="3"/>
      <c r="BL361" s="3"/>
      <c r="BM361" s="3"/>
      <c r="BN361" s="3"/>
      <c r="BP361" s="3"/>
    </row>
    <row r="362" spans="1:74">
      <c r="A362" s="2"/>
    </row>
    <row r="363" spans="1:74">
      <c r="A363" s="2"/>
      <c r="BK363" s="3"/>
      <c r="BL363" s="3"/>
      <c r="BM363" s="3"/>
      <c r="BN363" s="3"/>
      <c r="BP363" s="3"/>
    </row>
    <row r="364" spans="1:74">
      <c r="A364" s="2"/>
      <c r="BK364" s="3"/>
      <c r="BL364" s="3"/>
      <c r="BM364" s="3"/>
      <c r="BN364" s="3"/>
      <c r="BP364" s="3"/>
    </row>
    <row r="365" spans="1:74">
      <c r="A365" s="2"/>
      <c r="BK365" s="3"/>
      <c r="BL365" s="3"/>
      <c r="BM365" s="3"/>
      <c r="BN365" s="3"/>
      <c r="BP365" s="3"/>
    </row>
    <row r="366" spans="1:74">
      <c r="A366" s="2"/>
      <c r="BK366" s="3"/>
      <c r="BL366" s="3"/>
      <c r="BM366" s="3"/>
      <c r="BN366" s="3"/>
      <c r="BP366" s="3"/>
    </row>
    <row r="367" spans="1:74">
      <c r="A367" s="2"/>
      <c r="BK367" s="3"/>
      <c r="BL367" s="3"/>
      <c r="BM367" s="3"/>
      <c r="BN367" s="3"/>
      <c r="BP367" s="3"/>
    </row>
    <row r="368" spans="1:74">
      <c r="A368" s="2"/>
    </row>
    <row r="369" spans="1:78">
      <c r="A369" s="2"/>
      <c r="BK369" s="34"/>
      <c r="BL369" s="34"/>
      <c r="BM369" s="34"/>
      <c r="BN369" s="34"/>
      <c r="BP369" s="34"/>
      <c r="BQ369" s="34"/>
      <c r="BR369" s="34"/>
      <c r="BS369" s="34"/>
      <c r="BU369" s="34"/>
      <c r="BV369" s="34"/>
    </row>
    <row r="370" spans="1:78">
      <c r="A370" s="2"/>
      <c r="BK370" s="34"/>
      <c r="BL370" s="34"/>
      <c r="BM370" s="34"/>
      <c r="BN370" s="34"/>
      <c r="BP370" s="34"/>
      <c r="BQ370" s="34"/>
      <c r="BR370" s="34"/>
      <c r="BS370" s="34"/>
      <c r="BU370" s="34"/>
      <c r="BV370" s="34"/>
    </row>
    <row r="371" spans="1:78">
      <c r="A371" s="2"/>
      <c r="BK371" s="34"/>
      <c r="BL371" s="34"/>
      <c r="BM371" s="34"/>
      <c r="BN371" s="34"/>
      <c r="BP371" s="34"/>
      <c r="BQ371" s="34"/>
      <c r="BR371" s="34"/>
      <c r="BS371" s="34"/>
      <c r="BU371" s="34"/>
      <c r="BV371" s="34"/>
    </row>
    <row r="372" spans="1:78">
      <c r="A372" s="2"/>
      <c r="BK372" s="34"/>
      <c r="BL372" s="34"/>
      <c r="BM372" s="34"/>
      <c r="BN372" s="34"/>
      <c r="BP372" s="34"/>
      <c r="BQ372" s="34"/>
      <c r="BR372" s="34"/>
      <c r="BS372" s="34"/>
      <c r="BU372" s="34"/>
      <c r="BV372" s="34"/>
    </row>
    <row r="373" spans="1:78">
      <c r="A373" s="2"/>
      <c r="BK373" s="34"/>
      <c r="BL373" s="34"/>
      <c r="BM373" s="34"/>
      <c r="BN373" s="34"/>
      <c r="BP373" s="34"/>
      <c r="BQ373" s="34"/>
      <c r="BR373" s="34"/>
      <c r="BS373" s="34"/>
      <c r="BU373" s="34"/>
      <c r="BV373" s="34"/>
    </row>
    <row r="374" spans="1:78" collapsed="1">
      <c r="A374" s="2"/>
    </row>
    <row r="375" spans="1:78">
      <c r="A375" s="2"/>
      <c r="BF375" s="3"/>
      <c r="BG375" s="3"/>
      <c r="BH375" s="3"/>
      <c r="BI375" s="3"/>
      <c r="BK375" s="3"/>
      <c r="BL375" s="3"/>
      <c r="BM375" s="3"/>
      <c r="BN375" s="3"/>
      <c r="BP375" s="3"/>
      <c r="BZ375" s="3"/>
    </row>
    <row r="376" spans="1:78">
      <c r="A376" s="2"/>
      <c r="BF376" s="3"/>
      <c r="BG376" s="3"/>
      <c r="BH376" s="3"/>
      <c r="BI376" s="3"/>
      <c r="BK376" s="3"/>
      <c r="BL376" s="3"/>
      <c r="BM376" s="3"/>
      <c r="BN376" s="3"/>
      <c r="BP376" s="3"/>
      <c r="BZ376" s="3"/>
    </row>
    <row r="377" spans="1:78">
      <c r="A377" s="2"/>
      <c r="BF377" s="3"/>
      <c r="BG377" s="3"/>
      <c r="BH377" s="3"/>
      <c r="BI377" s="3"/>
      <c r="BK377" s="3"/>
      <c r="BL377" s="3"/>
      <c r="BM377" s="3"/>
      <c r="BN377" s="3"/>
      <c r="BP377" s="3"/>
      <c r="BZ377" s="3"/>
    </row>
    <row r="378" spans="1:78">
      <c r="A378" s="2"/>
      <c r="BF378" s="3"/>
      <c r="BG378" s="3"/>
      <c r="BH378" s="3"/>
      <c r="BI378" s="3"/>
      <c r="BK378" s="3"/>
      <c r="BL378" s="3"/>
      <c r="BM378" s="3"/>
      <c r="BN378" s="3"/>
      <c r="BP378" s="3"/>
      <c r="BZ378" s="3"/>
    </row>
    <row r="379" spans="1:78">
      <c r="A379" s="2"/>
      <c r="BF379" s="3"/>
      <c r="BG379" s="3"/>
      <c r="BH379" s="3"/>
      <c r="BI379" s="3"/>
      <c r="BK379" s="3"/>
      <c r="BL379" s="3"/>
      <c r="BM379" s="3"/>
      <c r="BN379" s="3"/>
      <c r="BP379" s="3"/>
      <c r="BZ379" s="3"/>
    </row>
    <row r="380" spans="1:78">
      <c r="A380" s="2"/>
      <c r="BZ380" s="3"/>
    </row>
    <row r="381" spans="1:78">
      <c r="A381" s="2"/>
      <c r="BK381" s="3"/>
      <c r="BL381" s="3"/>
      <c r="BM381" s="3"/>
      <c r="BN381" s="3"/>
      <c r="BP381" s="3"/>
      <c r="BZ381" s="3"/>
    </row>
    <row r="382" spans="1:78">
      <c r="A382" s="2"/>
      <c r="BK382" s="3"/>
      <c r="BL382" s="3"/>
      <c r="BM382" s="3"/>
      <c r="BN382" s="3"/>
      <c r="BP382" s="3"/>
      <c r="BZ382" s="3"/>
    </row>
    <row r="383" spans="1:78">
      <c r="A383" s="2"/>
      <c r="BK383" s="3"/>
      <c r="BL383" s="3"/>
      <c r="BM383" s="3"/>
      <c r="BN383" s="3"/>
      <c r="BP383" s="3"/>
      <c r="BZ383" s="3"/>
    </row>
    <row r="384" spans="1:78">
      <c r="A384" s="2"/>
      <c r="BK384" s="3"/>
      <c r="BL384" s="3"/>
      <c r="BM384" s="3"/>
      <c r="BN384" s="3"/>
      <c r="BP384" s="3"/>
      <c r="BZ384" s="3"/>
    </row>
    <row r="385" spans="1:78">
      <c r="A385" s="2"/>
      <c r="BK385" s="3"/>
      <c r="BL385" s="3"/>
      <c r="BM385" s="3"/>
      <c r="BN385" s="3"/>
      <c r="BP385" s="3"/>
      <c r="BZ385" s="3"/>
    </row>
    <row r="386" spans="1:78">
      <c r="A386" s="2"/>
      <c r="BZ386" s="3"/>
    </row>
    <row r="387" spans="1:78">
      <c r="A387" s="2"/>
      <c r="BK387" s="34"/>
      <c r="BL387" s="34"/>
      <c r="BM387" s="34"/>
      <c r="BN387" s="34"/>
      <c r="BP387" s="34"/>
      <c r="BQ387" s="34"/>
      <c r="BR387" s="34"/>
      <c r="BS387" s="34"/>
      <c r="BU387" s="34"/>
      <c r="BV387" s="34"/>
      <c r="BW387" s="34"/>
      <c r="BX387" s="34"/>
      <c r="BZ387" s="34"/>
    </row>
    <row r="388" spans="1:78">
      <c r="A388" s="2"/>
      <c r="BK388" s="34"/>
      <c r="BL388" s="34"/>
      <c r="BM388" s="34"/>
      <c r="BN388" s="34"/>
      <c r="BP388" s="34"/>
      <c r="BQ388" s="34"/>
      <c r="BR388" s="34"/>
      <c r="BS388" s="34"/>
      <c r="BU388" s="34"/>
      <c r="BV388" s="34"/>
      <c r="BW388" s="34"/>
      <c r="BX388" s="34"/>
      <c r="BZ388" s="34"/>
    </row>
    <row r="389" spans="1:78">
      <c r="A389" s="2"/>
      <c r="BK389" s="34"/>
      <c r="BL389" s="34"/>
      <c r="BM389" s="34"/>
      <c r="BN389" s="34"/>
      <c r="BP389" s="34"/>
      <c r="BQ389" s="34"/>
      <c r="BR389" s="34"/>
      <c r="BS389" s="34"/>
      <c r="BU389" s="34"/>
      <c r="BV389" s="34"/>
      <c r="BW389" s="34"/>
      <c r="BX389" s="34"/>
      <c r="BZ389" s="34"/>
    </row>
    <row r="390" spans="1:78">
      <c r="A390" s="2"/>
      <c r="BK390" s="34"/>
      <c r="BL390" s="34"/>
      <c r="BM390" s="34"/>
      <c r="BN390" s="34"/>
      <c r="BP390" s="34"/>
      <c r="BQ390" s="34"/>
      <c r="BR390" s="34"/>
      <c r="BS390" s="34"/>
      <c r="BU390" s="34"/>
      <c r="BV390" s="34"/>
      <c r="BW390" s="34"/>
      <c r="BX390" s="34"/>
      <c r="BZ390" s="34"/>
    </row>
    <row r="391" spans="1:78">
      <c r="A391" s="2"/>
      <c r="BK391" s="34"/>
      <c r="BL391" s="34"/>
      <c r="BM391" s="34"/>
      <c r="BN391" s="34"/>
      <c r="BP391" s="34"/>
      <c r="BQ391" s="34"/>
      <c r="BR391" s="34"/>
      <c r="BS391" s="34"/>
      <c r="BU391" s="34"/>
      <c r="BV391" s="34"/>
      <c r="BW391" s="34"/>
      <c r="BX391" s="34"/>
      <c r="BZ391" s="34"/>
    </row>
    <row r="392" spans="1:78">
      <c r="A392" s="2"/>
    </row>
    <row r="393" spans="1:78">
      <c r="A393" s="2"/>
    </row>
    <row r="394" spans="1:78">
      <c r="A394" s="2"/>
    </row>
    <row r="395" spans="1:78">
      <c r="A395" s="2"/>
    </row>
    <row r="396" spans="1:78">
      <c r="A396" s="2"/>
    </row>
    <row r="397" spans="1:78">
      <c r="A397" s="2"/>
    </row>
    <row r="398" spans="1:78">
      <c r="A398" s="2"/>
    </row>
    <row r="399" spans="1:78">
      <c r="A399" s="2"/>
    </row>
    <row r="400" spans="1:78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79">
      <c r="A465" s="2"/>
    </row>
    <row r="466" spans="1:79">
      <c r="A466" s="2"/>
    </row>
    <row r="467" spans="1:79">
      <c r="A467" s="2"/>
    </row>
    <row r="468" spans="1:79">
      <c r="A468" s="2"/>
    </row>
    <row r="469" spans="1:79">
      <c r="A469" s="2"/>
    </row>
    <row r="470" spans="1:79">
      <c r="A470" s="2"/>
    </row>
    <row r="471" spans="1:79">
      <c r="A471" s="2"/>
    </row>
    <row r="472" spans="1:79">
      <c r="A472" s="2"/>
    </row>
    <row r="473" spans="1:79">
      <c r="A473" s="2"/>
    </row>
    <row r="474" spans="1:79">
      <c r="A474" s="2"/>
      <c r="CA474" s="15"/>
    </row>
    <row r="475" spans="1:79">
      <c r="A475" s="2"/>
    </row>
    <row r="476" spans="1:79">
      <c r="A476" s="2"/>
    </row>
    <row r="477" spans="1:79">
      <c r="A477" s="2"/>
      <c r="BY477" s="15"/>
    </row>
    <row r="478" spans="1:79">
      <c r="A478" s="2"/>
      <c r="BY478" s="16"/>
    </row>
    <row r="479" spans="1:79" s="8" customFormat="1">
      <c r="B479" s="21"/>
      <c r="C479" s="21"/>
      <c r="D479" s="21"/>
      <c r="E479" s="21"/>
      <c r="F479" s="21"/>
      <c r="I479" s="35"/>
    </row>
    <row r="480" spans="1:79" s="8" customFormat="1">
      <c r="B480" s="21"/>
      <c r="C480" s="21"/>
      <c r="D480" s="21"/>
      <c r="E480" s="21"/>
      <c r="F480" s="21"/>
      <c r="I480" s="35"/>
    </row>
    <row r="481" spans="2:127" s="8" customFormat="1">
      <c r="B481" s="21"/>
      <c r="C481" s="21"/>
      <c r="D481" s="21"/>
      <c r="E481" s="21"/>
      <c r="F481" s="21"/>
      <c r="I481" s="35"/>
    </row>
    <row r="482" spans="2:127" s="8" customFormat="1">
      <c r="B482" s="21"/>
      <c r="C482" s="21"/>
      <c r="D482" s="21"/>
      <c r="E482" s="21"/>
      <c r="F482" s="21"/>
      <c r="I482" s="35"/>
    </row>
    <row r="483" spans="2:127" s="8" customFormat="1">
      <c r="B483" s="21"/>
      <c r="C483" s="21"/>
      <c r="D483" s="21"/>
      <c r="E483" s="21"/>
      <c r="F483" s="21"/>
      <c r="I483" s="35"/>
    </row>
    <row r="484" spans="2:127" s="8" customFormat="1">
      <c r="B484" s="21"/>
      <c r="C484" s="21"/>
      <c r="D484" s="21"/>
      <c r="E484" s="21"/>
      <c r="F484" s="21"/>
      <c r="I484" s="35"/>
    </row>
    <row r="485" spans="2:127" s="8" customFormat="1">
      <c r="B485" s="21"/>
      <c r="C485" s="21"/>
      <c r="D485" s="21"/>
      <c r="E485" s="21"/>
      <c r="F485" s="21"/>
      <c r="I485" s="35"/>
    </row>
    <row r="486" spans="2:127" s="8" customFormat="1">
      <c r="B486" s="21"/>
      <c r="C486" s="21"/>
      <c r="D486" s="21"/>
      <c r="E486" s="21"/>
      <c r="F486" s="21"/>
      <c r="I486" s="35"/>
    </row>
    <row r="487" spans="2:127" s="8" customFormat="1">
      <c r="B487" s="21"/>
      <c r="C487" s="21"/>
      <c r="D487" s="21"/>
      <c r="E487" s="21"/>
      <c r="F487" s="21"/>
      <c r="I487" s="35"/>
    </row>
    <row r="488" spans="2:127" s="8" customFormat="1">
      <c r="B488" s="21"/>
      <c r="C488" s="21"/>
      <c r="D488" s="21"/>
      <c r="E488" s="21"/>
      <c r="F488" s="21"/>
      <c r="I488" s="35"/>
    </row>
    <row r="489" spans="2:127" s="8" customFormat="1">
      <c r="B489" s="21"/>
      <c r="C489" s="21"/>
      <c r="D489" s="21"/>
      <c r="E489" s="21"/>
      <c r="F489" s="21"/>
      <c r="I489" s="35"/>
    </row>
    <row r="490" spans="2:127" s="8" customFormat="1">
      <c r="B490" s="21"/>
      <c r="C490" s="21"/>
      <c r="D490" s="21"/>
      <c r="E490" s="21"/>
      <c r="F490" s="21"/>
      <c r="I490" s="35"/>
    </row>
    <row r="491" spans="2:127" s="8" customFormat="1">
      <c r="B491" s="21"/>
      <c r="C491" s="21"/>
      <c r="D491" s="21"/>
      <c r="E491" s="21"/>
      <c r="F491" s="21"/>
      <c r="I491" s="35"/>
    </row>
    <row r="492" spans="2:127" s="8" customFormat="1">
      <c r="B492" s="21"/>
      <c r="C492" s="21"/>
      <c r="D492" s="21"/>
      <c r="E492" s="21"/>
      <c r="F492" s="21"/>
      <c r="I492" s="35"/>
    </row>
    <row r="493" spans="2:127" s="8" customFormat="1">
      <c r="B493" s="21"/>
      <c r="C493" s="21"/>
      <c r="D493" s="21"/>
      <c r="E493" s="21"/>
      <c r="F493" s="21"/>
      <c r="I493" s="35"/>
    </row>
    <row r="494" spans="2:127" s="8" customFormat="1">
      <c r="B494" s="21"/>
      <c r="C494" s="21"/>
      <c r="D494" s="21"/>
      <c r="E494" s="21"/>
      <c r="F494" s="21"/>
      <c r="I494" s="35"/>
      <c r="CC494" s="10"/>
      <c r="CD494" s="10"/>
      <c r="CE494" s="10"/>
      <c r="CF494" s="10"/>
      <c r="CG494" s="10"/>
      <c r="CH494" s="10"/>
      <c r="CI494" s="10"/>
      <c r="CJ494" s="10"/>
      <c r="CK494" s="10"/>
      <c r="CL494" s="10"/>
      <c r="CM494" s="10"/>
      <c r="CN494" s="10"/>
      <c r="CO494" s="10"/>
      <c r="CP494" s="10"/>
      <c r="CQ494" s="10"/>
      <c r="CR494" s="10"/>
      <c r="CS494" s="10"/>
      <c r="CT494" s="10"/>
      <c r="CU494" s="10"/>
      <c r="CV494" s="10"/>
      <c r="CW494" s="10"/>
      <c r="CX494" s="10"/>
      <c r="CY494" s="10"/>
      <c r="CZ494" s="10"/>
      <c r="DA494" s="10"/>
      <c r="DB494" s="10"/>
      <c r="DC494" s="10"/>
      <c r="DD494" s="10"/>
      <c r="DE494" s="10"/>
      <c r="DF494" s="10"/>
      <c r="DG494" s="10"/>
      <c r="DH494" s="10"/>
      <c r="DI494" s="10"/>
      <c r="DJ494" s="10"/>
      <c r="DK494" s="10"/>
      <c r="DL494" s="10"/>
      <c r="DM494" s="10"/>
      <c r="DN494" s="10"/>
      <c r="DO494" s="10"/>
      <c r="DP494" s="10"/>
      <c r="DQ494" s="10"/>
      <c r="DR494" s="10"/>
      <c r="DS494" s="10"/>
      <c r="DT494" s="10"/>
      <c r="DU494" s="10"/>
      <c r="DV494" s="10"/>
      <c r="DW494" s="10"/>
    </row>
    <row r="495" spans="2:127" s="8" customFormat="1">
      <c r="B495" s="21"/>
      <c r="C495" s="21"/>
      <c r="D495" s="21"/>
      <c r="E495" s="21"/>
      <c r="F495" s="21"/>
      <c r="I495" s="35"/>
    </row>
    <row r="496" spans="2:127" s="37" customFormat="1">
      <c r="B496" s="36"/>
      <c r="C496" s="36"/>
      <c r="D496" s="36"/>
      <c r="E496" s="36"/>
      <c r="F496" s="36"/>
      <c r="I496" s="38"/>
      <c r="BK496" s="9"/>
      <c r="BL496" s="9"/>
      <c r="BM496" s="9"/>
      <c r="BN496" s="9"/>
      <c r="BO496" s="9"/>
      <c r="BP496" s="9"/>
      <c r="BQ496" s="9"/>
      <c r="BR496" s="9"/>
      <c r="BS496" s="9"/>
      <c r="BT496" s="9"/>
      <c r="BU496" s="9"/>
      <c r="BV496" s="9"/>
      <c r="BW496" s="9"/>
      <c r="BX496" s="9"/>
      <c r="BY496" s="9"/>
      <c r="BZ496" s="9"/>
      <c r="CA496" s="9"/>
      <c r="CB496" s="9"/>
      <c r="CC496" s="9"/>
      <c r="CD496" s="9"/>
      <c r="CE496" s="9"/>
      <c r="CF496" s="9"/>
      <c r="CG496" s="9"/>
      <c r="CH496" s="9"/>
      <c r="CI496" s="9"/>
      <c r="CJ496" s="9"/>
      <c r="CK496" s="9"/>
      <c r="CL496" s="9"/>
      <c r="CM496" s="9"/>
      <c r="CN496" s="9"/>
      <c r="CO496" s="9"/>
      <c r="CP496" s="9"/>
      <c r="CQ496" s="9"/>
      <c r="CR496" s="9"/>
      <c r="CS496" s="9"/>
      <c r="CT496" s="9"/>
      <c r="CU496" s="9"/>
      <c r="CV496" s="9"/>
      <c r="CW496" s="9"/>
      <c r="CX496" s="9"/>
      <c r="CY496" s="9"/>
      <c r="CZ496" s="9"/>
      <c r="DA496" s="9"/>
      <c r="DB496" s="9"/>
      <c r="DC496" s="9"/>
      <c r="DD496" s="9"/>
      <c r="DE496" s="9"/>
      <c r="DF496" s="9"/>
      <c r="DG496" s="9"/>
      <c r="DH496" s="9"/>
      <c r="DI496" s="9"/>
      <c r="DJ496" s="9"/>
      <c r="DK496" s="9"/>
      <c r="DL496" s="9"/>
      <c r="DM496" s="9"/>
      <c r="DN496" s="9"/>
      <c r="DO496" s="9"/>
      <c r="DP496" s="9"/>
      <c r="DQ496" s="9"/>
      <c r="DR496" s="9"/>
      <c r="DS496" s="9"/>
      <c r="DT496" s="9"/>
      <c r="DU496" s="9"/>
      <c r="DV496" s="9"/>
      <c r="DW496" s="9"/>
    </row>
    <row r="497" spans="1:123" s="8" customFormat="1">
      <c r="B497" s="21"/>
      <c r="C497" s="21"/>
      <c r="D497" s="21"/>
      <c r="E497" s="21"/>
      <c r="F497" s="21"/>
      <c r="I497" s="35"/>
    </row>
    <row r="498" spans="1:123" s="8" customFormat="1">
      <c r="B498" s="21"/>
      <c r="C498" s="21"/>
      <c r="D498" s="21"/>
      <c r="E498" s="18"/>
      <c r="F498" s="21"/>
      <c r="I498" s="10"/>
    </row>
    <row r="499" spans="1:123" s="8" customFormat="1">
      <c r="B499" s="21"/>
      <c r="C499" s="21"/>
      <c r="D499" s="21"/>
      <c r="E499" s="18"/>
      <c r="F499" s="21"/>
      <c r="I499" s="10"/>
      <c r="CE499" s="17"/>
      <c r="CJ499" s="17"/>
      <c r="CO499" s="17"/>
      <c r="CT499" s="17"/>
      <c r="CY499" s="17"/>
      <c r="DD499" s="17"/>
      <c r="DI499" s="17"/>
      <c r="DN499" s="17"/>
      <c r="DS499" s="17"/>
    </row>
    <row r="500" spans="1:123" s="8" customFormat="1">
      <c r="B500" s="21"/>
      <c r="C500" s="21"/>
      <c r="D500" s="21"/>
      <c r="E500" s="21"/>
      <c r="F500" s="21"/>
      <c r="I500" s="35"/>
      <c r="BZ500" s="17"/>
    </row>
    <row r="501" spans="1:123" s="8" customFormat="1">
      <c r="B501" s="21"/>
      <c r="C501" s="21"/>
      <c r="D501" s="21"/>
      <c r="E501" s="21"/>
      <c r="F501" s="21"/>
      <c r="I501" s="35"/>
    </row>
    <row r="502" spans="1:123">
      <c r="A502" s="2"/>
      <c r="BY502" s="15"/>
    </row>
    <row r="503" spans="1:123">
      <c r="A503" s="2"/>
      <c r="BY503" s="15"/>
    </row>
    <row r="504" spans="1:123">
      <c r="A504" s="2"/>
      <c r="BY504" s="15"/>
    </row>
    <row r="505" spans="1:123">
      <c r="A505" s="2"/>
      <c r="BY505" s="15"/>
    </row>
    <row r="506" spans="1:123">
      <c r="A506" s="2"/>
      <c r="BY506" s="15"/>
    </row>
    <row r="507" spans="1:123">
      <c r="A507" s="2"/>
      <c r="BY507" s="15"/>
    </row>
    <row r="508" spans="1:123">
      <c r="A508" s="2"/>
      <c r="BY508" s="15"/>
    </row>
    <row r="509" spans="1:123">
      <c r="A509" s="2"/>
      <c r="D509" s="19"/>
      <c r="BY509" s="15"/>
    </row>
    <row r="510" spans="1:123">
      <c r="A510" s="2"/>
      <c r="BY510" s="15"/>
    </row>
    <row r="511" spans="1:123">
      <c r="A511" s="2"/>
      <c r="BY511" s="15"/>
    </row>
    <row r="512" spans="1:123">
      <c r="A512" s="2"/>
      <c r="BY512" s="15"/>
    </row>
    <row r="513" spans="1:127">
      <c r="A513" s="2"/>
      <c r="AA513" s="15"/>
      <c r="AF513" s="15"/>
      <c r="AK513" s="15"/>
      <c r="AP513" s="15"/>
      <c r="AU513" s="15"/>
      <c r="AZ513" s="15"/>
      <c r="BA513" s="16"/>
      <c r="BB513" s="8"/>
      <c r="BC513" s="8"/>
      <c r="BD513" s="8"/>
      <c r="BE513" s="8"/>
      <c r="BF513" s="16"/>
      <c r="BG513" s="8"/>
      <c r="BH513" s="8"/>
      <c r="BI513" s="8"/>
      <c r="BJ513" s="8"/>
      <c r="BK513" s="16"/>
      <c r="BL513" s="8"/>
      <c r="BM513" s="8"/>
      <c r="BN513" s="8"/>
      <c r="BO513" s="8"/>
      <c r="BP513" s="16"/>
      <c r="BQ513" s="8"/>
      <c r="BR513" s="8"/>
      <c r="BS513" s="8"/>
      <c r="BT513" s="8"/>
      <c r="BU513" s="16"/>
      <c r="BV513" s="8"/>
      <c r="BW513" s="8"/>
      <c r="BX513" s="8"/>
      <c r="BY513" s="8"/>
      <c r="BZ513" s="16"/>
      <c r="CA513" s="8"/>
      <c r="CB513" s="8"/>
      <c r="CC513" s="8"/>
      <c r="CD513" s="8"/>
      <c r="CE513" s="16"/>
      <c r="CF513" s="8"/>
      <c r="CG513" s="8"/>
      <c r="CH513" s="8"/>
      <c r="CI513" s="8"/>
      <c r="CJ513" s="16"/>
      <c r="CK513" s="8"/>
      <c r="CL513" s="8"/>
      <c r="CM513" s="8"/>
      <c r="CN513" s="8"/>
      <c r="CO513" s="16"/>
      <c r="CP513" s="8"/>
      <c r="CQ513" s="8"/>
      <c r="CR513" s="8"/>
      <c r="CS513" s="8"/>
      <c r="CT513" s="16"/>
      <c r="CU513" s="8"/>
      <c r="CV513" s="8"/>
      <c r="CW513" s="8"/>
      <c r="CX513" s="8"/>
      <c r="CY513" s="16"/>
      <c r="CZ513" s="8"/>
      <c r="DA513" s="8"/>
      <c r="DB513" s="8"/>
      <c r="DC513" s="8"/>
      <c r="DD513" s="16"/>
      <c r="DE513" s="8"/>
      <c r="DF513" s="8"/>
      <c r="DG513" s="8"/>
      <c r="DH513" s="8"/>
      <c r="DI513" s="16"/>
      <c r="DJ513" s="8"/>
      <c r="DK513" s="8"/>
      <c r="DL513" s="8"/>
      <c r="DM513" s="8"/>
      <c r="DN513" s="16"/>
      <c r="DO513" s="8"/>
      <c r="DP513" s="8"/>
      <c r="DQ513" s="8"/>
      <c r="DR513" s="8"/>
      <c r="DS513" s="16"/>
      <c r="DT513" s="8"/>
      <c r="DU513" s="8"/>
      <c r="DV513" s="8"/>
      <c r="DW513" s="8"/>
    </row>
    <row r="514" spans="1:127">
      <c r="A514" s="2"/>
      <c r="AA514" s="4"/>
      <c r="AF514" s="4"/>
      <c r="AK514" s="4"/>
      <c r="AP514" s="4"/>
      <c r="AU514" s="4"/>
      <c r="AZ514" s="4"/>
      <c r="BA514" s="20"/>
      <c r="BB514" s="4"/>
      <c r="BC514" s="4"/>
      <c r="BD514" s="4"/>
      <c r="BE514" s="4"/>
      <c r="BF514" s="20"/>
      <c r="BG514" s="4"/>
      <c r="BH514" s="4"/>
      <c r="BI514" s="4"/>
      <c r="BJ514" s="4"/>
      <c r="BK514" s="20"/>
      <c r="BL514" s="4"/>
      <c r="BM514" s="4"/>
      <c r="BN514" s="4"/>
      <c r="BO514" s="4"/>
      <c r="BP514" s="20"/>
      <c r="BQ514" s="4"/>
      <c r="BR514" s="4"/>
      <c r="BS514" s="4"/>
      <c r="BT514" s="4"/>
      <c r="BU514" s="20"/>
      <c r="BV514" s="4"/>
      <c r="BW514" s="4"/>
      <c r="BX514" s="4"/>
      <c r="BY514" s="4"/>
      <c r="BZ514" s="20"/>
      <c r="CA514" s="4"/>
      <c r="CB514" s="4"/>
      <c r="CC514" s="4"/>
      <c r="CD514" s="4"/>
      <c r="CE514" s="20"/>
      <c r="CF514" s="4"/>
      <c r="CG514" s="4"/>
      <c r="CH514" s="4"/>
      <c r="CI514" s="4"/>
      <c r="CJ514" s="20"/>
      <c r="CK514" s="4"/>
      <c r="CL514" s="4"/>
      <c r="CM514" s="4"/>
      <c r="CN514" s="4"/>
      <c r="CO514" s="20"/>
      <c r="CP514" s="4"/>
      <c r="CQ514" s="4"/>
      <c r="CR514" s="4"/>
      <c r="CS514" s="4"/>
      <c r="CT514" s="20"/>
      <c r="CU514" s="4"/>
      <c r="CV514" s="4"/>
      <c r="CW514" s="4"/>
      <c r="CX514" s="4"/>
      <c r="CY514" s="20"/>
      <c r="CZ514" s="4"/>
      <c r="DA514" s="4"/>
      <c r="DB514" s="4"/>
      <c r="DC514" s="4"/>
      <c r="DD514" s="20"/>
      <c r="DE514" s="4"/>
      <c r="DF514" s="4"/>
      <c r="DG514" s="4"/>
      <c r="DH514" s="4"/>
      <c r="DI514" s="20"/>
      <c r="DJ514" s="4"/>
      <c r="DK514" s="4"/>
      <c r="DL514" s="4"/>
      <c r="DM514" s="4"/>
      <c r="DN514" s="20"/>
      <c r="DO514" s="4"/>
      <c r="DP514" s="4"/>
      <c r="DQ514" s="4"/>
      <c r="DR514" s="4"/>
      <c r="DS514" s="20"/>
      <c r="DT514" s="4"/>
      <c r="DU514" s="4"/>
      <c r="DV514" s="4"/>
      <c r="DW514" s="4"/>
    </row>
    <row r="515" spans="1:127">
      <c r="A515" s="2"/>
      <c r="BZ515" s="3"/>
    </row>
    <row r="516" spans="1:127">
      <c r="A516" s="2"/>
      <c r="AA516" s="15"/>
      <c r="AF516" s="15"/>
      <c r="AK516" s="15"/>
      <c r="AP516" s="15"/>
      <c r="AU516" s="15"/>
      <c r="AZ516" s="15"/>
      <c r="BA516" s="3"/>
      <c r="BB516" s="3"/>
      <c r="BC516" s="3"/>
      <c r="BD516" s="3"/>
      <c r="BE516" s="15"/>
      <c r="BF516" s="3"/>
      <c r="BG516" s="3"/>
      <c r="BH516" s="3"/>
      <c r="BI516" s="3"/>
      <c r="BJ516" s="15"/>
      <c r="BK516" s="3"/>
      <c r="BL516" s="3"/>
      <c r="BM516" s="3"/>
      <c r="BN516" s="3"/>
      <c r="BO516" s="15"/>
      <c r="BP516" s="3"/>
      <c r="BT516" s="15"/>
      <c r="BY516" s="15"/>
      <c r="BZ516" s="3"/>
      <c r="CA516" s="3"/>
      <c r="CC516" s="3"/>
      <c r="CD516" s="15"/>
      <c r="CE516" s="3"/>
      <c r="CF516" s="3"/>
      <c r="CG516" s="3"/>
      <c r="CH516" s="3"/>
      <c r="CI516" s="15"/>
      <c r="CJ516" s="3"/>
      <c r="CK516" s="3"/>
      <c r="CL516" s="3"/>
      <c r="CM516" s="3"/>
      <c r="CN516" s="15"/>
      <c r="CO516" s="3"/>
      <c r="CP516" s="3"/>
      <c r="CQ516" s="3"/>
      <c r="CR516" s="3"/>
      <c r="CS516" s="15"/>
      <c r="CT516" s="3"/>
      <c r="CU516" s="3"/>
      <c r="CV516" s="3"/>
      <c r="CW516" s="3"/>
      <c r="CX516" s="15"/>
      <c r="CY516" s="3"/>
      <c r="CZ516" s="3"/>
      <c r="DA516" s="3"/>
      <c r="DB516" s="3"/>
      <c r="DC516" s="15"/>
      <c r="DD516" s="3"/>
      <c r="DE516" s="3"/>
      <c r="DF516" s="3"/>
      <c r="DG516" s="3"/>
      <c r="DH516" s="15"/>
      <c r="DI516" s="3"/>
      <c r="DJ516" s="3"/>
      <c r="DK516" s="3"/>
      <c r="DL516" s="3"/>
      <c r="DM516" s="15"/>
      <c r="DN516" s="3"/>
      <c r="DO516" s="3"/>
      <c r="DP516" s="3"/>
      <c r="DQ516" s="3"/>
      <c r="DR516" s="15"/>
      <c r="DS516" s="3"/>
      <c r="DT516" s="3"/>
      <c r="DV516" s="3"/>
      <c r="DW516" s="15"/>
    </row>
    <row r="517" spans="1:127">
      <c r="A517" s="2"/>
      <c r="AA517" s="15"/>
      <c r="AF517" s="15"/>
      <c r="AK517" s="15"/>
      <c r="AP517" s="15"/>
      <c r="AU517" s="15"/>
      <c r="AZ517" s="15"/>
      <c r="BA517" s="15"/>
      <c r="BB517" s="15"/>
      <c r="BC517" s="15"/>
      <c r="BD517" s="15"/>
      <c r="BE517" s="15"/>
      <c r="BF517" s="15"/>
      <c r="BG517" s="15"/>
      <c r="BH517" s="15"/>
      <c r="BI517" s="15"/>
      <c r="BJ517" s="15"/>
      <c r="BK517" s="15"/>
      <c r="BL517" s="15"/>
      <c r="BM517" s="15"/>
      <c r="BN517" s="15"/>
      <c r="BO517" s="15"/>
      <c r="BP517" s="15"/>
      <c r="BQ517" s="15"/>
      <c r="BR517" s="15"/>
      <c r="BS517" s="15"/>
      <c r="BT517" s="15"/>
      <c r="BU517" s="15"/>
      <c r="BV517" s="15"/>
      <c r="BW517" s="15"/>
      <c r="BX517" s="15"/>
      <c r="BY517" s="15"/>
      <c r="BZ517" s="15"/>
      <c r="CA517" s="15"/>
      <c r="CB517" s="15"/>
      <c r="CC517" s="15"/>
      <c r="CD517" s="15"/>
      <c r="CE517" s="15"/>
      <c r="CF517" s="15"/>
      <c r="CG517" s="15"/>
      <c r="CH517" s="15"/>
      <c r="CI517" s="15"/>
      <c r="CJ517" s="15"/>
      <c r="CK517" s="15"/>
      <c r="CL517" s="15"/>
      <c r="CM517" s="15"/>
      <c r="CN517" s="15"/>
      <c r="CO517" s="15"/>
      <c r="CP517" s="15"/>
      <c r="CQ517" s="15"/>
      <c r="CR517" s="15"/>
      <c r="CS517" s="15"/>
      <c r="CT517" s="15"/>
      <c r="CU517" s="15"/>
      <c r="CV517" s="15"/>
      <c r="CW517" s="15"/>
      <c r="CX517" s="15"/>
      <c r="CY517" s="15"/>
      <c r="CZ517" s="15"/>
      <c r="DA517" s="15"/>
      <c r="DB517" s="15"/>
      <c r="DC517" s="15"/>
      <c r="DD517" s="15"/>
      <c r="DE517" s="15"/>
      <c r="DF517" s="15"/>
      <c r="DG517" s="15"/>
      <c r="DH517" s="15"/>
      <c r="DI517" s="15"/>
      <c r="DJ517" s="15"/>
      <c r="DK517" s="15"/>
      <c r="DL517" s="15"/>
      <c r="DM517" s="15"/>
      <c r="DN517" s="15"/>
      <c r="DO517" s="15"/>
      <c r="DP517" s="15"/>
      <c r="DQ517" s="15"/>
      <c r="DR517" s="15"/>
      <c r="DS517" s="15"/>
      <c r="DT517" s="15"/>
      <c r="DU517" s="15"/>
      <c r="DV517" s="15"/>
      <c r="DW517" s="15"/>
    </row>
    <row r="518" spans="1:127">
      <c r="A518" s="2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</row>
    <row r="519" spans="1:127">
      <c r="A519" s="2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</row>
    <row r="520" spans="1:127">
      <c r="A520" s="2"/>
    </row>
    <row r="521" spans="1:127">
      <c r="A521" s="2"/>
    </row>
    <row r="522" spans="1:127">
      <c r="A522" s="2"/>
      <c r="BA522" s="15"/>
      <c r="CA522" s="6"/>
      <c r="CB522" s="6"/>
    </row>
    <row r="523" spans="1:127">
      <c r="A523" s="2"/>
      <c r="CA523" s="6"/>
      <c r="CB523" s="6"/>
    </row>
    <row r="524" spans="1:127" s="16" customFormat="1">
      <c r="B524" s="19"/>
      <c r="C524" s="19"/>
      <c r="D524" s="19"/>
      <c r="E524" s="19"/>
      <c r="F524" s="19"/>
      <c r="AA524" s="10"/>
      <c r="AF524" s="10"/>
      <c r="AK524" s="10"/>
      <c r="AP524" s="10"/>
      <c r="AU524" s="10"/>
      <c r="AZ524" s="10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  <c r="BL524" s="10"/>
      <c r="BM524" s="10"/>
      <c r="BN524" s="10"/>
      <c r="BO524" s="10"/>
      <c r="BP524" s="10"/>
      <c r="BQ524" s="10"/>
      <c r="BR524" s="10"/>
      <c r="BS524" s="10"/>
      <c r="BT524" s="10"/>
      <c r="BU524" s="10"/>
      <c r="BV524" s="10"/>
      <c r="BW524" s="10"/>
      <c r="BX524" s="10"/>
      <c r="BY524" s="10"/>
      <c r="BZ524" s="10"/>
      <c r="CA524" s="10"/>
      <c r="CB524" s="10"/>
      <c r="CC524" s="10"/>
      <c r="CD524" s="25"/>
      <c r="CE524" s="25"/>
      <c r="CF524" s="25"/>
      <c r="CG524" s="25"/>
      <c r="CH524" s="25"/>
      <c r="CI524" s="25"/>
      <c r="CJ524" s="25"/>
      <c r="CK524" s="25"/>
      <c r="CL524" s="25"/>
      <c r="CM524" s="25"/>
      <c r="CN524" s="25"/>
      <c r="CO524" s="25"/>
      <c r="CP524" s="25"/>
      <c r="CQ524" s="25"/>
      <c r="CR524" s="25"/>
      <c r="CS524" s="25"/>
      <c r="CT524" s="25"/>
      <c r="CU524" s="25"/>
      <c r="CV524" s="25"/>
      <c r="CW524" s="25"/>
      <c r="CX524" s="25"/>
      <c r="CY524" s="25"/>
      <c r="CZ524" s="25"/>
      <c r="DA524" s="25"/>
      <c r="DB524" s="25"/>
      <c r="DC524" s="25"/>
      <c r="DD524" s="25"/>
      <c r="DE524" s="25"/>
      <c r="DF524" s="25"/>
      <c r="DG524" s="25"/>
      <c r="DH524" s="25"/>
      <c r="DI524" s="25"/>
      <c r="DJ524" s="25"/>
      <c r="DK524" s="25"/>
      <c r="DL524" s="25"/>
      <c r="DM524" s="25"/>
      <c r="DN524" s="25"/>
      <c r="DO524" s="25"/>
      <c r="DP524" s="25"/>
      <c r="DQ524" s="25"/>
      <c r="DR524" s="25"/>
      <c r="DS524" s="25"/>
      <c r="DT524" s="25"/>
      <c r="DU524" s="25"/>
      <c r="DV524" s="25"/>
      <c r="DW524" s="25"/>
    </row>
    <row r="525" spans="1:127" s="10" customFormat="1">
      <c r="B525" s="18"/>
      <c r="C525" s="18"/>
      <c r="D525" s="18"/>
      <c r="E525" s="18"/>
      <c r="F525" s="18"/>
      <c r="CD525" s="16"/>
      <c r="CI525" s="16"/>
      <c r="CN525" s="16"/>
      <c r="CS525" s="16"/>
      <c r="CX525" s="16"/>
      <c r="DC525" s="16"/>
      <c r="DH525" s="16"/>
      <c r="DM525" s="16"/>
      <c r="DR525" s="16"/>
      <c r="DW525" s="16"/>
    </row>
    <row r="526" spans="1:127" s="10" customFormat="1">
      <c r="B526" s="18"/>
      <c r="C526" s="18"/>
      <c r="D526" s="18"/>
      <c r="E526" s="18"/>
      <c r="F526" s="18"/>
      <c r="AF526" s="16"/>
      <c r="AK526" s="16"/>
      <c r="AP526" s="16"/>
      <c r="AU526" s="16"/>
      <c r="AZ526" s="16"/>
      <c r="BE526" s="16"/>
      <c r="BJ526" s="16"/>
      <c r="BO526" s="16"/>
      <c r="BT526" s="16"/>
      <c r="BY526" s="16"/>
      <c r="CD526" s="16"/>
      <c r="CI526" s="16"/>
      <c r="CN526" s="16"/>
      <c r="CS526" s="16"/>
      <c r="CX526" s="16"/>
      <c r="DC526" s="16"/>
      <c r="DH526" s="16"/>
      <c r="DM526" s="16"/>
      <c r="DR526" s="16"/>
      <c r="DW526" s="16"/>
    </row>
    <row r="527" spans="1:127" s="10" customFormat="1">
      <c r="B527" s="18"/>
      <c r="C527" s="18"/>
      <c r="D527" s="18"/>
      <c r="E527" s="18"/>
      <c r="F527" s="18"/>
      <c r="CD527" s="16"/>
      <c r="CI527" s="16"/>
      <c r="CN527" s="16"/>
      <c r="CS527" s="16"/>
      <c r="CX527" s="16"/>
      <c r="DC527" s="16"/>
      <c r="DH527" s="16"/>
      <c r="DM527" s="16"/>
      <c r="DR527" s="16"/>
      <c r="DW527" s="16"/>
    </row>
    <row r="528" spans="1:127" s="10" customFormat="1">
      <c r="B528" s="18"/>
      <c r="C528" s="18"/>
      <c r="D528" s="18"/>
      <c r="E528" s="18"/>
      <c r="F528" s="18"/>
      <c r="CD528" s="16"/>
      <c r="CI528" s="16"/>
      <c r="CN528" s="16"/>
      <c r="CS528" s="16"/>
      <c r="CX528" s="16"/>
      <c r="DC528" s="16"/>
      <c r="DH528" s="16"/>
      <c r="DM528" s="16"/>
      <c r="DR528" s="16"/>
      <c r="DW528" s="16"/>
    </row>
    <row r="529" spans="2:127" s="10" customFormat="1">
      <c r="B529" s="18"/>
      <c r="C529" s="18"/>
      <c r="D529" s="18"/>
      <c r="E529" s="18"/>
      <c r="F529" s="18"/>
    </row>
    <row r="530" spans="2:127" s="10" customFormat="1">
      <c r="B530" s="18"/>
      <c r="C530" s="18"/>
      <c r="D530" s="18"/>
      <c r="E530" s="18"/>
      <c r="F530" s="18"/>
    </row>
    <row r="531" spans="2:127" s="10" customFormat="1">
      <c r="B531" s="18"/>
      <c r="C531" s="18"/>
      <c r="D531" s="18"/>
      <c r="E531" s="18"/>
      <c r="F531" s="18"/>
    </row>
    <row r="532" spans="2:127" s="10" customFormat="1">
      <c r="B532" s="18"/>
      <c r="C532" s="18"/>
      <c r="D532" s="18"/>
      <c r="E532" s="18"/>
      <c r="F532" s="18"/>
    </row>
    <row r="533" spans="2:127" s="10" customFormat="1">
      <c r="B533" s="18"/>
      <c r="C533" s="18"/>
      <c r="D533" s="18"/>
      <c r="E533" s="18"/>
      <c r="F533" s="18"/>
    </row>
    <row r="534" spans="2:127" s="16" customFormat="1">
      <c r="B534" s="19"/>
      <c r="C534" s="19"/>
      <c r="D534" s="19"/>
      <c r="E534" s="19"/>
      <c r="F534" s="19"/>
    </row>
    <row r="535" spans="2:127" s="16" customFormat="1">
      <c r="B535" s="19"/>
      <c r="C535" s="19"/>
      <c r="D535" s="19"/>
      <c r="E535" s="19"/>
      <c r="F535" s="19"/>
    </row>
    <row r="536" spans="2:127" s="10" customFormat="1">
      <c r="B536" s="18"/>
      <c r="C536" s="18"/>
      <c r="D536" s="18"/>
      <c r="E536" s="18"/>
      <c r="F536" s="18"/>
      <c r="AF536" s="16"/>
      <c r="AK536" s="16"/>
      <c r="AP536" s="16"/>
      <c r="AU536" s="16"/>
      <c r="AZ536" s="16"/>
      <c r="BE536" s="16"/>
      <c r="BJ536" s="16"/>
      <c r="BO536" s="16"/>
      <c r="BT536" s="16"/>
      <c r="BY536" s="16"/>
      <c r="CD536" s="16"/>
      <c r="CI536" s="16"/>
      <c r="CN536" s="16"/>
      <c r="CS536" s="16"/>
      <c r="CX536" s="16"/>
      <c r="DC536" s="16"/>
      <c r="DH536" s="16"/>
      <c r="DM536" s="16"/>
      <c r="DR536" s="16"/>
      <c r="DW536" s="16"/>
    </row>
    <row r="537" spans="2:127" s="10" customFormat="1">
      <c r="B537" s="18"/>
      <c r="C537" s="18"/>
      <c r="D537" s="18"/>
      <c r="E537" s="18"/>
      <c r="F537" s="18"/>
      <c r="AF537" s="16"/>
      <c r="AK537" s="16"/>
      <c r="AP537" s="16"/>
      <c r="AU537" s="16"/>
      <c r="AZ537" s="16"/>
      <c r="BE537" s="16"/>
      <c r="BJ537" s="16"/>
      <c r="BO537" s="16"/>
      <c r="BT537" s="16"/>
      <c r="BY537" s="16"/>
      <c r="CD537" s="16"/>
      <c r="CI537" s="16"/>
      <c r="CN537" s="16"/>
      <c r="CS537" s="16"/>
      <c r="CX537" s="16"/>
      <c r="DC537" s="16"/>
      <c r="DH537" s="16"/>
      <c r="DM537" s="16"/>
      <c r="DR537" s="16"/>
      <c r="DW537" s="16"/>
    </row>
    <row r="538" spans="2:127" s="10" customFormat="1">
      <c r="B538" s="18"/>
      <c r="C538" s="18"/>
      <c r="D538" s="18"/>
      <c r="E538" s="18"/>
      <c r="F538" s="18"/>
    </row>
    <row r="539" spans="2:127" s="10" customFormat="1">
      <c r="B539" s="18"/>
      <c r="C539" s="18"/>
      <c r="D539" s="18"/>
      <c r="E539" s="18"/>
      <c r="F539" s="18"/>
    </row>
    <row r="540" spans="2:127" s="10" customFormat="1">
      <c r="B540" s="18"/>
      <c r="C540" s="18"/>
      <c r="D540" s="18"/>
      <c r="E540" s="18"/>
      <c r="F540" s="18"/>
      <c r="AF540" s="16"/>
      <c r="AK540" s="16"/>
      <c r="AP540" s="16"/>
      <c r="AZ540" s="16"/>
      <c r="BE540" s="16"/>
      <c r="BJ540" s="16"/>
      <c r="BO540" s="16"/>
      <c r="BT540" s="16"/>
      <c r="BY540" s="16"/>
      <c r="CD540" s="16"/>
      <c r="CI540" s="16"/>
      <c r="CN540" s="16"/>
      <c r="CS540" s="16"/>
      <c r="CX540" s="16"/>
      <c r="DC540" s="16"/>
      <c r="DH540" s="16"/>
      <c r="DM540" s="16"/>
      <c r="DR540" s="16"/>
      <c r="DW540" s="16"/>
    </row>
    <row r="541" spans="2:127" s="10" customFormat="1">
      <c r="B541" s="18"/>
      <c r="C541" s="18"/>
      <c r="D541" s="18"/>
      <c r="E541" s="18"/>
      <c r="F541" s="18"/>
    </row>
    <row r="542" spans="2:127" s="10" customFormat="1">
      <c r="B542" s="18"/>
      <c r="C542" s="18"/>
      <c r="D542" s="18"/>
      <c r="E542" s="18"/>
      <c r="F542" s="18"/>
      <c r="AF542" s="16"/>
      <c r="AK542" s="16"/>
      <c r="AP542" s="16"/>
      <c r="AZ542" s="16"/>
      <c r="BE542" s="16"/>
      <c r="BJ542" s="16"/>
      <c r="BO542" s="16"/>
      <c r="BT542" s="16"/>
      <c r="BY542" s="16"/>
      <c r="CD542" s="16"/>
      <c r="CI542" s="16"/>
      <c r="CN542" s="16"/>
      <c r="CS542" s="16"/>
      <c r="CX542" s="16"/>
      <c r="DC542" s="16"/>
      <c r="DH542" s="16"/>
      <c r="DM542" s="16"/>
      <c r="DR542" s="16"/>
      <c r="DW542" s="16"/>
    </row>
    <row r="543" spans="2:127" s="10" customFormat="1">
      <c r="B543" s="18"/>
      <c r="C543" s="18"/>
      <c r="D543" s="18"/>
      <c r="E543" s="18"/>
      <c r="F543" s="18"/>
    </row>
    <row r="544" spans="2:127" s="10" customFormat="1">
      <c r="B544" s="18"/>
      <c r="C544" s="18"/>
      <c r="D544" s="18"/>
      <c r="E544" s="18"/>
      <c r="F544" s="18"/>
    </row>
    <row r="545" spans="2:127" s="10" customFormat="1">
      <c r="B545" s="18"/>
      <c r="C545" s="18"/>
      <c r="D545" s="18"/>
      <c r="E545" s="18"/>
      <c r="F545" s="18"/>
    </row>
    <row r="546" spans="2:127" s="10" customFormat="1">
      <c r="B546" s="18"/>
      <c r="C546" s="18"/>
      <c r="D546" s="18"/>
      <c r="E546" s="18"/>
      <c r="F546" s="18"/>
    </row>
    <row r="547" spans="2:127" s="10" customFormat="1">
      <c r="B547" s="18"/>
      <c r="C547" s="18"/>
      <c r="D547" s="18"/>
      <c r="E547" s="18"/>
      <c r="F547" s="18"/>
    </row>
    <row r="548" spans="2:127" s="10" customFormat="1">
      <c r="B548" s="18"/>
      <c r="C548" s="18"/>
      <c r="D548" s="18"/>
      <c r="E548" s="18"/>
      <c r="F548" s="18"/>
    </row>
    <row r="549" spans="2:127" s="16" customFormat="1">
      <c r="B549" s="19"/>
      <c r="C549" s="19"/>
      <c r="D549" s="19"/>
      <c r="E549" s="19"/>
      <c r="F549" s="19"/>
      <c r="AV549" s="10"/>
      <c r="AW549" s="10"/>
      <c r="AX549" s="10"/>
      <c r="AY549" s="10"/>
      <c r="BT549" s="10"/>
      <c r="BY549" s="10"/>
      <c r="CD549" s="10"/>
    </row>
    <row r="550" spans="2:127" s="16" customFormat="1">
      <c r="B550" s="19"/>
      <c r="C550" s="19"/>
      <c r="D550" s="19"/>
      <c r="E550" s="19"/>
      <c r="F550" s="19"/>
      <c r="BA550" s="29"/>
      <c r="BB550" s="29"/>
      <c r="BC550" s="29"/>
      <c r="BD550" s="29"/>
      <c r="BF550" s="29"/>
      <c r="BG550" s="29"/>
      <c r="BH550" s="29"/>
      <c r="BI550" s="29"/>
      <c r="BK550" s="29"/>
      <c r="BL550" s="29"/>
      <c r="BM550" s="29"/>
      <c r="BN550" s="29"/>
      <c r="BP550" s="29"/>
      <c r="BQ550" s="29"/>
      <c r="BR550" s="29"/>
      <c r="BS550" s="29"/>
      <c r="BU550" s="29"/>
      <c r="BV550" s="29"/>
      <c r="BW550" s="29"/>
      <c r="BX550" s="29"/>
      <c r="BZ550" s="29"/>
      <c r="CA550" s="29"/>
      <c r="CB550" s="29"/>
      <c r="CC550" s="39"/>
      <c r="CE550" s="39"/>
      <c r="CF550" s="39"/>
      <c r="CG550" s="39"/>
      <c r="CH550" s="39"/>
      <c r="CJ550" s="39"/>
      <c r="CK550" s="39"/>
      <c r="CL550" s="39"/>
      <c r="CM550" s="39"/>
      <c r="CO550" s="39"/>
      <c r="CP550" s="39"/>
      <c r="CQ550" s="39"/>
      <c r="CR550" s="39"/>
      <c r="CT550" s="39"/>
      <c r="CU550" s="39"/>
      <c r="CV550" s="39"/>
      <c r="CW550" s="39"/>
      <c r="CY550" s="39"/>
      <c r="CZ550" s="39"/>
      <c r="DA550" s="39"/>
      <c r="DB550" s="39"/>
      <c r="DD550" s="39"/>
      <c r="DE550" s="39"/>
      <c r="DF550" s="39"/>
      <c r="DG550" s="39"/>
      <c r="DI550" s="39"/>
      <c r="DJ550" s="39"/>
      <c r="DK550" s="39"/>
      <c r="DL550" s="39"/>
      <c r="DN550" s="39"/>
      <c r="DO550" s="39"/>
      <c r="DP550" s="39"/>
      <c r="DQ550" s="39"/>
      <c r="DS550" s="39"/>
      <c r="DT550" s="39"/>
      <c r="DU550" s="39"/>
      <c r="DV550" s="39"/>
    </row>
    <row r="551" spans="2:127" s="16" customFormat="1">
      <c r="B551" s="19"/>
      <c r="C551" s="18"/>
      <c r="D551" s="19"/>
      <c r="E551" s="19"/>
      <c r="F551" s="19"/>
      <c r="BA551" s="29"/>
      <c r="BB551" s="29"/>
      <c r="BC551" s="29"/>
      <c r="BD551" s="29"/>
      <c r="BF551" s="29"/>
      <c r="BG551" s="29"/>
      <c r="BH551" s="29"/>
      <c r="BI551" s="29"/>
      <c r="BK551" s="29"/>
      <c r="BL551" s="29"/>
      <c r="BM551" s="29"/>
      <c r="BN551" s="29"/>
      <c r="BP551" s="29"/>
      <c r="BQ551" s="29"/>
      <c r="BR551" s="29"/>
      <c r="BS551" s="29"/>
      <c r="BU551" s="29"/>
      <c r="BV551" s="29"/>
      <c r="BW551" s="29"/>
      <c r="BX551" s="29"/>
      <c r="BZ551" s="29"/>
      <c r="CA551" s="29"/>
      <c r="CB551" s="29"/>
      <c r="CC551" s="39"/>
      <c r="CE551" s="39"/>
      <c r="CF551" s="39"/>
      <c r="CG551" s="39"/>
      <c r="CH551" s="39"/>
      <c r="CJ551" s="39"/>
      <c r="CK551" s="39"/>
      <c r="CL551" s="39"/>
      <c r="CM551" s="39"/>
      <c r="CO551" s="39"/>
      <c r="CP551" s="39"/>
      <c r="CQ551" s="39"/>
      <c r="CR551" s="39"/>
      <c r="CT551" s="39"/>
      <c r="CU551" s="39"/>
      <c r="CV551" s="39"/>
      <c r="CW551" s="39"/>
      <c r="CY551" s="39"/>
      <c r="CZ551" s="39"/>
      <c r="DA551" s="39"/>
      <c r="DB551" s="39"/>
      <c r="DD551" s="39"/>
      <c r="DE551" s="39"/>
      <c r="DF551" s="39"/>
      <c r="DG551" s="39"/>
      <c r="DI551" s="39"/>
      <c r="DJ551" s="39"/>
      <c r="DK551" s="39"/>
      <c r="DL551" s="39"/>
      <c r="DN551" s="39"/>
      <c r="DO551" s="39"/>
      <c r="DP551" s="39"/>
      <c r="DQ551" s="39"/>
      <c r="DS551" s="39"/>
      <c r="DT551" s="39"/>
      <c r="DU551" s="39"/>
      <c r="DV551" s="39"/>
    </row>
    <row r="552" spans="2:127" s="32" customFormat="1">
      <c r="B552" s="40"/>
      <c r="C552" s="40"/>
      <c r="D552" s="40"/>
      <c r="E552" s="40"/>
      <c r="F552" s="40"/>
    </row>
    <row r="553" spans="2:127" s="32" customFormat="1">
      <c r="B553" s="40"/>
      <c r="C553" s="18"/>
      <c r="D553" s="40"/>
      <c r="E553" s="40"/>
      <c r="F553" s="40"/>
    </row>
    <row r="554" spans="2:127" s="32" customFormat="1">
      <c r="B554" s="40"/>
      <c r="C554" s="40"/>
      <c r="D554" s="40"/>
      <c r="E554" s="40"/>
      <c r="F554" s="40"/>
      <c r="BA554" s="29"/>
      <c r="BB554" s="29"/>
      <c r="BC554" s="29"/>
      <c r="BD554" s="29"/>
      <c r="BF554" s="29"/>
      <c r="BG554" s="29"/>
      <c r="BH554" s="29"/>
      <c r="BI554" s="29"/>
      <c r="BK554" s="29"/>
      <c r="BL554" s="29"/>
      <c r="BM554" s="29"/>
      <c r="BN554" s="29"/>
      <c r="BP554" s="29"/>
      <c r="BQ554" s="29"/>
      <c r="BR554" s="29"/>
      <c r="BS554" s="29"/>
      <c r="BU554" s="29"/>
      <c r="BV554" s="29"/>
      <c r="BW554" s="29"/>
      <c r="BX554" s="29"/>
      <c r="BZ554" s="29"/>
      <c r="CA554" s="29"/>
      <c r="CB554" s="29"/>
      <c r="CC554" s="4"/>
      <c r="CD554" s="16"/>
      <c r="CE554" s="29"/>
      <c r="CF554" s="29"/>
      <c r="CG554" s="29"/>
      <c r="CH554" s="29"/>
      <c r="CI554" s="16"/>
      <c r="CJ554" s="29"/>
      <c r="CK554" s="29"/>
      <c r="CL554" s="29"/>
      <c r="CM554" s="29"/>
      <c r="CN554" s="16"/>
      <c r="CO554" s="29"/>
      <c r="CP554" s="29"/>
      <c r="CQ554" s="29"/>
      <c r="CR554" s="29"/>
      <c r="CS554" s="16"/>
      <c r="CT554" s="29"/>
      <c r="CU554" s="29"/>
      <c r="CV554" s="29"/>
      <c r="CW554" s="29"/>
      <c r="CX554" s="16"/>
      <c r="CY554" s="29"/>
      <c r="CZ554" s="29"/>
      <c r="DA554" s="29"/>
      <c r="DB554" s="29"/>
      <c r="DC554" s="16"/>
      <c r="DD554" s="29"/>
      <c r="DE554" s="29"/>
      <c r="DF554" s="29"/>
      <c r="DG554" s="29"/>
      <c r="DH554" s="16"/>
      <c r="DI554" s="29"/>
      <c r="DJ554" s="29"/>
      <c r="DK554" s="29"/>
      <c r="DL554" s="29"/>
      <c r="DM554" s="16"/>
      <c r="DN554" s="29"/>
      <c r="DO554" s="29"/>
      <c r="DP554" s="29"/>
      <c r="DQ554" s="29"/>
      <c r="DR554" s="16"/>
      <c r="DS554" s="29"/>
      <c r="DT554" s="29"/>
      <c r="DU554" s="29"/>
      <c r="DV554" s="29"/>
      <c r="DW554" s="16"/>
    </row>
    <row r="555" spans="2:127" s="16" customFormat="1">
      <c r="B555" s="19"/>
      <c r="C555" s="19"/>
      <c r="D555" s="19"/>
      <c r="E555" s="19"/>
      <c r="F555" s="19"/>
    </row>
    <row r="556" spans="2:127" s="16" customFormat="1">
      <c r="B556" s="19"/>
      <c r="C556" s="19"/>
      <c r="D556" s="19"/>
      <c r="E556" s="19"/>
      <c r="F556" s="19"/>
      <c r="BA556" s="41"/>
      <c r="BB556" s="41"/>
      <c r="BC556" s="41"/>
      <c r="BD556" s="41"/>
      <c r="BF556" s="41"/>
      <c r="BG556" s="41"/>
      <c r="BH556" s="41"/>
      <c r="BI556" s="41"/>
      <c r="BK556" s="41"/>
      <c r="BL556" s="41"/>
      <c r="BM556" s="41"/>
      <c r="BN556" s="41"/>
      <c r="BP556" s="41"/>
      <c r="BQ556" s="41"/>
      <c r="BR556" s="41"/>
      <c r="BS556" s="41"/>
      <c r="BU556" s="41"/>
      <c r="BV556" s="41"/>
    </row>
    <row r="557" spans="2:127" s="16" customFormat="1">
      <c r="B557" s="19"/>
      <c r="C557" s="19"/>
      <c r="D557" s="19"/>
      <c r="E557" s="19"/>
      <c r="F557" s="19"/>
      <c r="BA557" s="32"/>
      <c r="BB557" s="32"/>
      <c r="BC557" s="32"/>
      <c r="BD557" s="32"/>
      <c r="BF557" s="32"/>
      <c r="BG557" s="32"/>
      <c r="BH557" s="32"/>
      <c r="BI557" s="32"/>
      <c r="BK557" s="32"/>
      <c r="BL557" s="32"/>
      <c r="BM557" s="32"/>
      <c r="BN557" s="32"/>
      <c r="BP557" s="32"/>
      <c r="BQ557" s="32"/>
      <c r="BR557" s="32"/>
      <c r="BS557" s="32"/>
      <c r="BU557" s="32"/>
      <c r="BV557" s="32"/>
    </row>
    <row r="558" spans="2:127" s="16" customFormat="1">
      <c r="B558" s="19"/>
      <c r="C558" s="19"/>
      <c r="D558" s="19"/>
      <c r="E558" s="19"/>
      <c r="F558" s="19"/>
      <c r="BA558" s="32"/>
      <c r="BB558" s="32"/>
      <c r="BC558" s="32"/>
      <c r="BD558" s="32"/>
      <c r="BF558" s="32"/>
      <c r="BG558" s="32"/>
      <c r="BH558" s="32"/>
      <c r="BI558" s="32"/>
      <c r="BK558" s="32"/>
      <c r="BL558" s="32"/>
      <c r="BM558" s="32"/>
      <c r="BN558" s="32"/>
      <c r="BP558" s="32"/>
      <c r="BQ558" s="32"/>
      <c r="BR558" s="32"/>
      <c r="BS558" s="32"/>
      <c r="BU558" s="32"/>
      <c r="BV558" s="32"/>
    </row>
    <row r="559" spans="2:127" s="16" customFormat="1">
      <c r="B559" s="19"/>
      <c r="C559" s="19"/>
      <c r="D559" s="19"/>
      <c r="E559" s="19"/>
      <c r="F559" s="19"/>
      <c r="BH559" s="10"/>
      <c r="BI559" s="10"/>
      <c r="BK559" s="10"/>
      <c r="BL559" s="10"/>
      <c r="BM559" s="10"/>
      <c r="BN559" s="10"/>
      <c r="BP559" s="10"/>
      <c r="BQ559" s="10"/>
      <c r="BR559" s="10"/>
      <c r="BS559" s="10"/>
      <c r="BU559" s="10"/>
      <c r="BV559" s="10"/>
    </row>
    <row r="560" spans="2:127" s="16" customFormat="1">
      <c r="B560" s="19"/>
      <c r="C560" s="19"/>
      <c r="D560" s="19"/>
      <c r="E560" s="19"/>
      <c r="F560" s="19"/>
      <c r="BH560" s="32"/>
      <c r="BI560" s="32"/>
      <c r="BK560" s="32"/>
      <c r="BL560" s="32"/>
      <c r="BM560" s="32"/>
      <c r="BN560" s="32"/>
      <c r="BP560" s="32"/>
      <c r="BQ560" s="32"/>
      <c r="BR560" s="32"/>
      <c r="BS560" s="32"/>
      <c r="BU560" s="32"/>
      <c r="BV560" s="32"/>
    </row>
    <row r="561" spans="2:127" s="16" customFormat="1">
      <c r="B561" s="19"/>
      <c r="C561" s="19"/>
      <c r="D561" s="19"/>
      <c r="E561" s="19"/>
      <c r="F561" s="19"/>
    </row>
    <row r="562" spans="2:127" s="16" customFormat="1">
      <c r="B562" s="19"/>
      <c r="C562" s="19"/>
      <c r="D562" s="19"/>
      <c r="E562" s="19"/>
      <c r="F562" s="19"/>
    </row>
    <row r="563" spans="2:127" s="16" customFormat="1">
      <c r="B563" s="19"/>
      <c r="C563" s="19"/>
      <c r="D563" s="19"/>
      <c r="E563" s="19"/>
      <c r="F563" s="19"/>
      <c r="CA563" s="25"/>
    </row>
    <row r="564" spans="2:127" s="16" customFormat="1">
      <c r="B564" s="19"/>
      <c r="C564" s="19"/>
      <c r="D564" s="19"/>
      <c r="E564" s="19"/>
      <c r="F564" s="19"/>
    </row>
    <row r="565" spans="2:127" s="16" customFormat="1">
      <c r="B565" s="19"/>
      <c r="C565" s="19"/>
      <c r="D565" s="19"/>
      <c r="E565" s="19"/>
      <c r="F565" s="19"/>
    </row>
    <row r="566" spans="2:127" s="16" customFormat="1">
      <c r="B566" s="19"/>
      <c r="C566" s="19"/>
      <c r="D566" s="19"/>
      <c r="E566" s="19"/>
      <c r="F566" s="19"/>
    </row>
    <row r="567" spans="2:127" s="16" customFormat="1">
      <c r="B567" s="19"/>
      <c r="C567" s="19"/>
      <c r="D567" s="19"/>
      <c r="E567" s="19"/>
      <c r="F567" s="19"/>
    </row>
    <row r="568" spans="2:127" s="16" customFormat="1">
      <c r="B568" s="19"/>
      <c r="C568" s="19"/>
      <c r="D568" s="19"/>
      <c r="E568" s="19"/>
      <c r="F568" s="19"/>
      <c r="AA568" s="25"/>
      <c r="AF568" s="25"/>
      <c r="AK568" s="25"/>
      <c r="AP568" s="25"/>
      <c r="AU568" s="25"/>
      <c r="AZ568" s="25"/>
      <c r="BA568" s="25"/>
      <c r="BB568" s="25"/>
      <c r="BC568" s="25"/>
      <c r="BD568" s="25"/>
      <c r="BE568" s="25"/>
      <c r="BF568" s="25"/>
      <c r="BG568" s="25"/>
      <c r="BH568" s="25"/>
      <c r="BI568" s="25"/>
      <c r="BJ568" s="25"/>
      <c r="BK568" s="25"/>
      <c r="BL568" s="25"/>
      <c r="BM568" s="25"/>
      <c r="BN568" s="25"/>
      <c r="BO568" s="25"/>
      <c r="BP568" s="25"/>
      <c r="BQ568" s="25"/>
      <c r="BR568" s="25"/>
      <c r="BS568" s="25"/>
      <c r="BT568" s="25"/>
      <c r="BU568" s="25"/>
      <c r="BV568" s="25"/>
      <c r="BW568" s="25"/>
      <c r="BX568" s="25"/>
      <c r="BY568" s="25"/>
      <c r="BZ568" s="25"/>
      <c r="CA568" s="25"/>
      <c r="CB568" s="25"/>
      <c r="CC568" s="25"/>
      <c r="CD568" s="25"/>
      <c r="CE568" s="25"/>
      <c r="CF568" s="25"/>
      <c r="CG568" s="25"/>
      <c r="CH568" s="25"/>
      <c r="CI568" s="25"/>
      <c r="CJ568" s="25"/>
      <c r="CK568" s="25"/>
      <c r="CL568" s="25"/>
      <c r="CM568" s="25"/>
      <c r="CN568" s="25"/>
      <c r="CO568" s="25"/>
      <c r="CP568" s="25"/>
      <c r="CQ568" s="25"/>
      <c r="CR568" s="25"/>
      <c r="CS568" s="25"/>
      <c r="CT568" s="25"/>
      <c r="CU568" s="25"/>
      <c r="CV568" s="25"/>
      <c r="CW568" s="25"/>
      <c r="CX568" s="25"/>
      <c r="CY568" s="25"/>
      <c r="CZ568" s="25"/>
      <c r="DA568" s="25"/>
      <c r="DB568" s="25"/>
      <c r="DC568" s="25"/>
      <c r="DD568" s="25"/>
      <c r="DE568" s="25"/>
      <c r="DF568" s="25"/>
      <c r="DG568" s="25"/>
      <c r="DH568" s="25"/>
      <c r="DI568" s="25"/>
      <c r="DJ568" s="25"/>
      <c r="DK568" s="25"/>
      <c r="DL568" s="25"/>
      <c r="DM568" s="25"/>
      <c r="DN568" s="25"/>
      <c r="DO568" s="25"/>
      <c r="DP568" s="25"/>
      <c r="DQ568" s="25"/>
      <c r="DR568" s="25"/>
      <c r="DS568" s="25"/>
      <c r="DT568" s="25"/>
      <c r="DU568" s="25"/>
      <c r="DV568" s="25"/>
      <c r="DW568" s="25"/>
    </row>
    <row r="569" spans="2:127" s="16" customFormat="1">
      <c r="B569" s="19"/>
      <c r="C569" s="19"/>
      <c r="D569" s="19"/>
      <c r="E569" s="19"/>
      <c r="F569" s="19"/>
      <c r="AA569" s="25"/>
      <c r="AF569" s="25"/>
      <c r="AK569" s="25"/>
      <c r="AP569" s="25"/>
      <c r="AU569" s="25"/>
      <c r="AZ569" s="25"/>
      <c r="BA569" s="10"/>
      <c r="BB569" s="10"/>
      <c r="BC569" s="10"/>
      <c r="BD569" s="10"/>
      <c r="BE569" s="25"/>
      <c r="BF569" s="10"/>
      <c r="BG569" s="10"/>
      <c r="BH569" s="10"/>
      <c r="BI569" s="10"/>
      <c r="BJ569" s="25"/>
      <c r="BK569" s="10"/>
      <c r="BL569" s="10"/>
      <c r="BM569" s="10"/>
      <c r="BN569" s="10"/>
      <c r="BO569" s="25"/>
      <c r="BP569" s="10"/>
      <c r="BQ569" s="10"/>
      <c r="BR569" s="10"/>
      <c r="BS569" s="10"/>
      <c r="BT569" s="25"/>
      <c r="BU569" s="10"/>
      <c r="BV569" s="10"/>
      <c r="BW569" s="10"/>
      <c r="BX569" s="10"/>
      <c r="BY569" s="25"/>
      <c r="BZ569" s="10"/>
      <c r="CA569" s="10"/>
      <c r="CB569" s="10"/>
      <c r="CC569" s="25"/>
      <c r="CD569" s="25"/>
      <c r="CE569" s="25"/>
      <c r="CF569" s="25"/>
      <c r="CG569" s="25"/>
      <c r="CH569" s="25"/>
      <c r="CI569" s="25"/>
      <c r="CJ569" s="25"/>
      <c r="CK569" s="25"/>
      <c r="CL569" s="25"/>
      <c r="CM569" s="25"/>
      <c r="CN569" s="25"/>
      <c r="CO569" s="25"/>
      <c r="CP569" s="25"/>
      <c r="CQ569" s="25"/>
      <c r="CR569" s="25"/>
      <c r="CS569" s="25"/>
      <c r="CT569" s="25"/>
      <c r="CU569" s="25"/>
      <c r="CV569" s="25"/>
      <c r="CW569" s="25"/>
      <c r="CX569" s="25"/>
      <c r="CY569" s="25"/>
      <c r="CZ569" s="25"/>
      <c r="DA569" s="25"/>
      <c r="DB569" s="25"/>
      <c r="DC569" s="25"/>
      <c r="DD569" s="25"/>
      <c r="DE569" s="25"/>
      <c r="DF569" s="25"/>
      <c r="DG569" s="25"/>
      <c r="DH569" s="25"/>
      <c r="DI569" s="25"/>
      <c r="DJ569" s="25"/>
      <c r="DK569" s="25"/>
      <c r="DL569" s="25"/>
      <c r="DM569" s="25"/>
      <c r="DN569" s="25"/>
      <c r="DO569" s="25"/>
      <c r="DP569" s="25"/>
      <c r="DQ569" s="25"/>
      <c r="DR569" s="25"/>
      <c r="DS569" s="25"/>
      <c r="DT569" s="25"/>
      <c r="DU569" s="25"/>
      <c r="DV569" s="25"/>
      <c r="DW569" s="25"/>
    </row>
    <row r="570" spans="2:127" s="16" customFormat="1">
      <c r="B570" s="19"/>
      <c r="C570" s="19"/>
      <c r="D570" s="19"/>
      <c r="E570" s="19"/>
      <c r="F570" s="19"/>
      <c r="AA570" s="25"/>
      <c r="AF570" s="25"/>
      <c r="AK570" s="25"/>
      <c r="AP570" s="25"/>
      <c r="AU570" s="25"/>
      <c r="AZ570" s="25"/>
      <c r="BA570" s="10"/>
      <c r="BB570" s="10"/>
      <c r="BC570" s="10"/>
      <c r="BD570" s="10"/>
      <c r="BE570" s="25"/>
      <c r="BF570" s="10"/>
      <c r="BG570" s="10"/>
      <c r="BH570" s="10"/>
      <c r="BI570" s="10"/>
      <c r="BJ570" s="25"/>
      <c r="BK570" s="10"/>
      <c r="BL570" s="10"/>
      <c r="BM570" s="10"/>
      <c r="BN570" s="10"/>
      <c r="BO570" s="25"/>
      <c r="BP570" s="10"/>
      <c r="BQ570" s="10"/>
      <c r="BR570" s="10"/>
      <c r="BS570" s="10"/>
      <c r="BT570" s="25"/>
      <c r="BU570" s="10"/>
      <c r="BV570" s="10"/>
      <c r="BW570" s="10"/>
      <c r="BX570" s="10"/>
      <c r="BY570" s="25"/>
      <c r="BZ570" s="10"/>
      <c r="CA570" s="10"/>
      <c r="CB570" s="10"/>
      <c r="CC570" s="25"/>
      <c r="CD570" s="25"/>
      <c r="CE570" s="25"/>
      <c r="CF570" s="25"/>
      <c r="CG570" s="25"/>
      <c r="CH570" s="25"/>
      <c r="CI570" s="25"/>
      <c r="CJ570" s="25"/>
      <c r="CK570" s="25"/>
      <c r="CL570" s="25"/>
      <c r="CM570" s="25"/>
      <c r="CN570" s="25"/>
      <c r="CO570" s="25"/>
      <c r="CP570" s="25"/>
      <c r="CQ570" s="25"/>
      <c r="CR570" s="25"/>
      <c r="CS570" s="25"/>
      <c r="CT570" s="25"/>
      <c r="CU570" s="25"/>
      <c r="CV570" s="25"/>
      <c r="CW570" s="25"/>
      <c r="CX570" s="25"/>
      <c r="CY570" s="25"/>
      <c r="CZ570" s="25"/>
      <c r="DA570" s="25"/>
      <c r="DB570" s="25"/>
      <c r="DC570" s="25"/>
      <c r="DD570" s="25"/>
      <c r="DE570" s="25"/>
      <c r="DF570" s="25"/>
      <c r="DG570" s="25"/>
      <c r="DH570" s="25"/>
      <c r="DI570" s="25"/>
      <c r="DJ570" s="25"/>
      <c r="DK570" s="25"/>
      <c r="DL570" s="25"/>
      <c r="DM570" s="25"/>
      <c r="DN570" s="25"/>
      <c r="DO570" s="25"/>
      <c r="DP570" s="25"/>
      <c r="DQ570" s="25"/>
      <c r="DR570" s="25"/>
      <c r="DS570" s="25"/>
      <c r="DT570" s="25"/>
      <c r="DU570" s="25"/>
      <c r="DV570" s="25"/>
      <c r="DW570" s="25"/>
    </row>
    <row r="571" spans="2:127" s="16" customFormat="1">
      <c r="B571" s="19"/>
      <c r="C571" s="19"/>
      <c r="D571" s="19"/>
      <c r="E571" s="19"/>
      <c r="F571" s="19"/>
    </row>
    <row r="572" spans="2:127" s="16" customFormat="1">
      <c r="B572" s="19"/>
      <c r="C572" s="19"/>
      <c r="D572" s="19"/>
      <c r="E572" s="19"/>
      <c r="F572" s="19"/>
      <c r="AA572" s="25"/>
      <c r="AB572" s="10"/>
      <c r="AC572" s="10"/>
      <c r="AD572" s="10"/>
      <c r="AE572" s="10"/>
      <c r="AF572" s="25"/>
      <c r="AG572" s="10"/>
      <c r="AH572" s="10"/>
      <c r="AI572" s="10"/>
      <c r="AJ572" s="10"/>
      <c r="AK572" s="25"/>
      <c r="AL572" s="10"/>
      <c r="AM572" s="10"/>
      <c r="AN572" s="10"/>
      <c r="AO572" s="10"/>
      <c r="AP572" s="25"/>
      <c r="AQ572" s="10"/>
      <c r="AR572" s="10"/>
      <c r="AS572" s="10"/>
      <c r="AT572" s="10"/>
      <c r="AU572" s="25"/>
      <c r="AV572" s="10"/>
      <c r="AW572" s="10"/>
      <c r="AX572" s="10"/>
      <c r="AY572" s="10"/>
      <c r="AZ572" s="25"/>
      <c r="BA572" s="10"/>
      <c r="BB572" s="10"/>
      <c r="BC572" s="10"/>
      <c r="BD572" s="10"/>
      <c r="BE572" s="25"/>
      <c r="BF572" s="10"/>
      <c r="BG572" s="10"/>
      <c r="BH572" s="10"/>
      <c r="BI572" s="10"/>
      <c r="BJ572" s="25"/>
      <c r="BK572" s="10"/>
      <c r="BL572" s="10"/>
      <c r="BM572" s="10"/>
      <c r="BN572" s="10"/>
      <c r="BO572" s="25"/>
      <c r="BP572" s="10"/>
      <c r="BQ572" s="10"/>
      <c r="BR572" s="10"/>
      <c r="BS572" s="10"/>
      <c r="BT572" s="25"/>
      <c r="BU572" s="10"/>
      <c r="BV572" s="10"/>
      <c r="BW572" s="10"/>
      <c r="BX572" s="10"/>
      <c r="BY572" s="25"/>
      <c r="BZ572" s="10"/>
      <c r="CA572" s="10"/>
      <c r="CB572" s="10"/>
      <c r="CC572" s="10"/>
      <c r="CD572" s="25"/>
      <c r="CE572" s="10"/>
      <c r="CF572" s="10"/>
      <c r="CG572" s="10"/>
      <c r="CH572" s="10"/>
      <c r="CI572" s="25"/>
      <c r="CJ572" s="10"/>
      <c r="CK572" s="10"/>
      <c r="CL572" s="10"/>
      <c r="CM572" s="10"/>
      <c r="CN572" s="25"/>
      <c r="CO572" s="10"/>
      <c r="CP572" s="10"/>
      <c r="CQ572" s="10"/>
      <c r="CR572" s="10"/>
      <c r="CS572" s="25"/>
      <c r="CT572" s="10"/>
      <c r="CU572" s="10"/>
      <c r="CV572" s="10"/>
      <c r="CW572" s="10"/>
      <c r="CX572" s="25"/>
      <c r="CY572" s="10"/>
      <c r="CZ572" s="10"/>
      <c r="DA572" s="10"/>
      <c r="DB572" s="10"/>
      <c r="DC572" s="25"/>
      <c r="DD572" s="10"/>
      <c r="DE572" s="10"/>
      <c r="DF572" s="10"/>
      <c r="DG572" s="10"/>
      <c r="DH572" s="25"/>
      <c r="DI572" s="10"/>
      <c r="DJ572" s="10"/>
      <c r="DK572" s="10"/>
      <c r="DL572" s="10"/>
      <c r="DM572" s="25"/>
      <c r="DN572" s="10"/>
      <c r="DO572" s="10"/>
      <c r="DP572" s="10"/>
      <c r="DQ572" s="10"/>
      <c r="DR572" s="25"/>
      <c r="DS572" s="10"/>
      <c r="DT572" s="10"/>
      <c r="DU572" s="10"/>
      <c r="DV572" s="10"/>
      <c r="DW572" s="25"/>
    </row>
    <row r="573" spans="2:127" s="16" customFormat="1">
      <c r="B573" s="19"/>
      <c r="C573" s="19"/>
      <c r="D573" s="19"/>
      <c r="E573" s="19"/>
      <c r="F573" s="19"/>
      <c r="AU573" s="25"/>
      <c r="AZ573" s="25"/>
      <c r="BA573" s="25"/>
      <c r="BB573" s="25"/>
      <c r="BC573" s="25"/>
      <c r="BD573" s="25"/>
      <c r="BE573" s="25"/>
      <c r="BF573" s="25"/>
      <c r="BG573" s="25"/>
      <c r="BH573" s="25"/>
      <c r="BI573" s="25"/>
      <c r="BJ573" s="25"/>
      <c r="BK573" s="25"/>
      <c r="BL573" s="25"/>
      <c r="BM573" s="25"/>
      <c r="BN573" s="25"/>
      <c r="BO573" s="25"/>
      <c r="BP573" s="25"/>
      <c r="BQ573" s="25"/>
      <c r="BR573" s="25"/>
      <c r="BS573" s="25"/>
      <c r="BT573" s="25"/>
      <c r="BU573" s="25"/>
      <c r="BV573" s="25"/>
      <c r="BW573" s="25"/>
      <c r="BX573" s="25"/>
      <c r="BY573" s="25"/>
      <c r="BZ573" s="25"/>
      <c r="CA573" s="25"/>
      <c r="CB573" s="25"/>
      <c r="CC573" s="10"/>
      <c r="CD573" s="25"/>
      <c r="CE573" s="10"/>
      <c r="CF573" s="10"/>
      <c r="CG573" s="10"/>
      <c r="CH573" s="10"/>
      <c r="CI573" s="25"/>
      <c r="CJ573" s="10"/>
      <c r="CK573" s="10"/>
      <c r="CL573" s="10"/>
      <c r="CM573" s="10"/>
      <c r="CN573" s="25"/>
      <c r="CO573" s="10"/>
      <c r="CP573" s="10"/>
      <c r="CQ573" s="10"/>
      <c r="CR573" s="10"/>
      <c r="CS573" s="25"/>
      <c r="CT573" s="10"/>
      <c r="CU573" s="10"/>
      <c r="CV573" s="10"/>
      <c r="CW573" s="10"/>
      <c r="CX573" s="25"/>
      <c r="CY573" s="10"/>
      <c r="CZ573" s="10"/>
      <c r="DA573" s="10"/>
      <c r="DB573" s="10"/>
      <c r="DC573" s="25"/>
      <c r="DD573" s="10"/>
      <c r="DE573" s="10"/>
      <c r="DF573" s="10"/>
      <c r="DG573" s="10"/>
      <c r="DH573" s="25"/>
      <c r="DI573" s="10"/>
      <c r="DJ573" s="10"/>
      <c r="DK573" s="10"/>
      <c r="DL573" s="10"/>
      <c r="DM573" s="25"/>
      <c r="DN573" s="10"/>
      <c r="DO573" s="10"/>
      <c r="DP573" s="10"/>
      <c r="DQ573" s="10"/>
      <c r="DR573" s="25"/>
      <c r="DS573" s="10"/>
      <c r="DT573" s="10"/>
      <c r="DU573" s="10"/>
      <c r="DV573" s="10"/>
      <c r="DW573" s="25"/>
    </row>
    <row r="574" spans="2:127" s="16" customFormat="1">
      <c r="B574" s="19"/>
      <c r="C574" s="19"/>
      <c r="D574" s="19"/>
      <c r="E574" s="19"/>
      <c r="F574" s="19"/>
      <c r="AU574" s="29"/>
      <c r="AZ574" s="29"/>
      <c r="BA574" s="29"/>
      <c r="BB574" s="29"/>
      <c r="BC574" s="29"/>
      <c r="BD574" s="29"/>
      <c r="BE574" s="29"/>
      <c r="BF574" s="29"/>
      <c r="BG574" s="29"/>
      <c r="BH574" s="29"/>
      <c r="BI574" s="29"/>
      <c r="BJ574" s="29"/>
      <c r="BK574" s="29"/>
      <c r="BL574" s="29"/>
      <c r="BM574" s="29"/>
      <c r="BN574" s="29"/>
      <c r="BO574" s="29"/>
      <c r="BP574" s="29"/>
      <c r="BQ574" s="29"/>
      <c r="BR574" s="29"/>
      <c r="BS574" s="29"/>
      <c r="BU574" s="29"/>
      <c r="BV574" s="29"/>
      <c r="BW574" s="29"/>
      <c r="BX574" s="29"/>
      <c r="BZ574" s="29"/>
      <c r="CA574" s="29"/>
      <c r="CB574" s="29"/>
      <c r="CC574" s="39"/>
      <c r="CE574" s="39"/>
      <c r="CF574" s="39"/>
      <c r="CG574" s="39"/>
      <c r="CH574" s="39"/>
      <c r="CJ574" s="39"/>
      <c r="CK574" s="39"/>
      <c r="CL574" s="39"/>
      <c r="CM574" s="39"/>
      <c r="CO574" s="39"/>
      <c r="CP574" s="39"/>
      <c r="CQ574" s="39"/>
      <c r="CR574" s="39"/>
      <c r="CT574" s="39"/>
      <c r="CU574" s="39"/>
      <c r="CV574" s="39"/>
      <c r="CW574" s="39"/>
      <c r="CY574" s="39"/>
      <c r="CZ574" s="39"/>
      <c r="DA574" s="39"/>
      <c r="DB574" s="39"/>
      <c r="DD574" s="39"/>
      <c r="DE574" s="39"/>
      <c r="DF574" s="39"/>
      <c r="DG574" s="39"/>
      <c r="DI574" s="39"/>
      <c r="DJ574" s="39"/>
      <c r="DK574" s="39"/>
      <c r="DL574" s="39"/>
      <c r="DN574" s="39"/>
      <c r="DO574" s="39"/>
      <c r="DP574" s="39"/>
      <c r="DQ574" s="39"/>
      <c r="DS574" s="39"/>
      <c r="DT574" s="39"/>
      <c r="DU574" s="39"/>
      <c r="DV574" s="39"/>
    </row>
    <row r="575" spans="2:127" s="16" customFormat="1">
      <c r="B575" s="19"/>
      <c r="C575" s="19"/>
      <c r="D575" s="19"/>
      <c r="E575" s="19"/>
      <c r="F575" s="19"/>
    </row>
    <row r="576" spans="2:127" s="16" customFormat="1">
      <c r="B576" s="19"/>
      <c r="C576" s="19"/>
      <c r="D576" s="19"/>
      <c r="E576" s="19"/>
      <c r="F576" s="19"/>
    </row>
    <row r="577" spans="1:74" s="16" customFormat="1">
      <c r="B577" s="19"/>
      <c r="C577" s="19"/>
      <c r="D577" s="19"/>
      <c r="E577" s="19"/>
      <c r="F577" s="19"/>
      <c r="BK577" s="42"/>
      <c r="BL577" s="42"/>
      <c r="BM577" s="42"/>
      <c r="BN577" s="42"/>
      <c r="BP577" s="42"/>
      <c r="BQ577" s="42"/>
      <c r="BR577" s="42"/>
      <c r="BS577" s="42"/>
      <c r="BU577" s="42"/>
      <c r="BV577" s="42"/>
    </row>
    <row r="578" spans="1:74" s="16" customFormat="1">
      <c r="B578" s="19"/>
      <c r="C578" s="19"/>
      <c r="D578" s="19"/>
      <c r="E578" s="19"/>
      <c r="F578" s="19"/>
    </row>
    <row r="579" spans="1:74" s="16" customFormat="1">
      <c r="B579" s="19"/>
      <c r="C579" s="19"/>
      <c r="D579" s="19"/>
      <c r="E579" s="19"/>
      <c r="F579" s="19"/>
      <c r="BK579" s="42"/>
      <c r="BL579" s="42"/>
      <c r="BM579" s="42"/>
      <c r="BN579" s="42"/>
      <c r="BP579" s="42"/>
      <c r="BQ579" s="42"/>
      <c r="BR579" s="42"/>
      <c r="BS579" s="42"/>
      <c r="BU579" s="42"/>
      <c r="BV579" s="42"/>
    </row>
    <row r="580" spans="1:74">
      <c r="A580" s="2"/>
    </row>
    <row r="581" spans="1:74">
      <c r="A581" s="2"/>
    </row>
    <row r="582" spans="1:74">
      <c r="A582" s="2"/>
    </row>
    <row r="583" spans="1:74">
      <c r="A583" s="2"/>
    </row>
    <row r="584" spans="1:74">
      <c r="A584" s="2"/>
    </row>
    <row r="585" spans="1:74">
      <c r="A585" s="2"/>
    </row>
    <row r="586" spans="1:74">
      <c r="A586" s="2"/>
    </row>
    <row r="587" spans="1:74">
      <c r="A587" s="2"/>
    </row>
    <row r="588" spans="1:74">
      <c r="A588" s="2"/>
    </row>
    <row r="589" spans="1:74">
      <c r="A589" s="2"/>
    </row>
    <row r="590" spans="1:74">
      <c r="A590" s="2"/>
    </row>
    <row r="591" spans="1:74">
      <c r="A591" s="2"/>
    </row>
    <row r="592" spans="1:74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</sheetData>
  <phoneticPr fontId="23"/>
  <pageMargins left="0.74803149606299213" right="0.74803149606299213" top="0.98425196850393704" bottom="0.98425196850393704" header="0.51181102362204722" footer="0.51181102362204722"/>
  <pageSetup paperSize="9" scale="4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0"/>
  </sheetPr>
  <dimension ref="A1:EA763"/>
  <sheetViews>
    <sheetView zoomScale="75" workbookViewId="0">
      <pane xSplit="8" ySplit="10" topLeftCell="AZ11" activePane="bottomRight" state="frozen"/>
      <selection activeCell="EA34" sqref="EA34"/>
      <selection pane="topRight" activeCell="EA34" sqref="EA34"/>
      <selection pane="bottomLeft" activeCell="EA34" sqref="EA34"/>
      <selection pane="bottomRight" activeCell="DM1" sqref="DM1:DW1"/>
    </sheetView>
  </sheetViews>
  <sheetFormatPr defaultColWidth="10" defaultRowHeight="12" customHeight="1" outlineLevelCol="1"/>
  <cols>
    <col min="1" max="1" width="10.85546875" style="93" customWidth="1"/>
    <col min="2" max="5" width="10.85546875" style="7" customWidth="1"/>
    <col min="6" max="8" width="10.85546875" style="2" customWidth="1"/>
    <col min="9" max="9" width="10.85546875" style="1" hidden="1" customWidth="1" outlineLevel="1"/>
    <col min="10" max="51" width="10.85546875" style="2" hidden="1" customWidth="1" outlineLevel="1"/>
    <col min="52" max="52" width="10.85546875" style="2" customWidth="1" collapsed="1"/>
    <col min="53" max="56" width="10.85546875" style="2" hidden="1" customWidth="1" outlineLevel="1"/>
    <col min="57" max="57" width="10.85546875" style="2" customWidth="1" collapsed="1"/>
    <col min="58" max="61" width="10.85546875" style="2" hidden="1" customWidth="1" outlineLevel="1"/>
    <col min="62" max="62" width="10.85546875" style="2" customWidth="1" collapsed="1"/>
    <col min="63" max="66" width="10.85546875" style="2" hidden="1" customWidth="1" outlineLevel="1"/>
    <col min="67" max="67" width="10.85546875" style="2" customWidth="1" collapsed="1"/>
    <col min="68" max="68" width="10.85546875" style="2" hidden="1" customWidth="1" outlineLevel="1"/>
    <col min="69" max="71" width="10.85546875" style="3" hidden="1" customWidth="1" outlineLevel="1"/>
    <col min="72" max="72" width="10.85546875" style="2" customWidth="1" collapsed="1"/>
    <col min="73" max="76" width="10.85546875" style="3" hidden="1" customWidth="1" outlineLevel="1"/>
    <col min="77" max="77" width="10.85546875" style="2" customWidth="1" collapsed="1"/>
    <col min="78" max="78" width="10.85546875" style="24" hidden="1" customWidth="1" outlineLevel="1"/>
    <col min="79" max="79" width="10.85546875" style="2" hidden="1" customWidth="1" outlineLevel="1"/>
    <col min="80" max="80" width="10.85546875" style="3" hidden="1" customWidth="1" outlineLevel="1"/>
    <col min="81" max="81" width="10.85546875" style="2" hidden="1" customWidth="1" outlineLevel="1"/>
    <col min="82" max="82" width="10.85546875" style="2" customWidth="1" collapsed="1"/>
    <col min="83" max="86" width="10.85546875" style="2" hidden="1" customWidth="1" outlineLevel="1"/>
    <col min="87" max="87" width="10.85546875" style="2" customWidth="1" collapsed="1"/>
    <col min="88" max="91" width="10.85546875" style="2" hidden="1" customWidth="1" outlineLevel="1"/>
    <col min="92" max="92" width="10.85546875" style="2" customWidth="1" collapsed="1"/>
    <col min="93" max="96" width="10.85546875" style="2" hidden="1" customWidth="1" outlineLevel="1"/>
    <col min="97" max="97" width="10.85546875" style="2" customWidth="1" collapsed="1"/>
    <col min="98" max="101" width="10.85546875" style="2" hidden="1" customWidth="1" outlineLevel="1"/>
    <col min="102" max="102" width="10.85546875" style="2" customWidth="1" collapsed="1"/>
    <col min="103" max="106" width="10.85546875" style="2" hidden="1" customWidth="1" outlineLevel="1"/>
    <col min="107" max="107" width="10.85546875" style="2" customWidth="1" collapsed="1"/>
    <col min="108" max="111" width="10.85546875" style="2" hidden="1" customWidth="1" outlineLevel="1"/>
    <col min="112" max="112" width="10.85546875" style="2" customWidth="1" collapsed="1"/>
    <col min="113" max="116" width="10.85546875" style="2" hidden="1" customWidth="1" outlineLevel="1"/>
    <col min="117" max="117" width="10.85546875" style="2" customWidth="1" collapsed="1"/>
    <col min="118" max="121" width="10.85546875" style="2" hidden="1" customWidth="1" outlineLevel="1"/>
    <col min="122" max="122" width="10.85546875" style="2" customWidth="1" collapsed="1"/>
    <col min="123" max="124" width="10.85546875" style="2" hidden="1" customWidth="1" outlineLevel="1"/>
    <col min="125" max="125" width="10.85546875" style="3" hidden="1" customWidth="1" outlineLevel="1"/>
    <col min="126" max="126" width="10.85546875" style="2" hidden="1" customWidth="1" outlineLevel="1"/>
    <col min="127" max="127" width="10.85546875" style="2" customWidth="1" collapsed="1"/>
    <col min="128" max="16384" width="10" style="2"/>
  </cols>
  <sheetData>
    <row r="1" spans="1:127" s="11" customFormat="1" ht="30">
      <c r="A1" s="87" t="s">
        <v>692</v>
      </c>
      <c r="B1" s="80"/>
      <c r="C1" s="81"/>
      <c r="D1" s="81"/>
      <c r="E1" s="81"/>
      <c r="AA1" s="84">
        <v>2000</v>
      </c>
      <c r="AB1" s="85" t="s">
        <v>424</v>
      </c>
      <c r="AC1" s="85" t="s">
        <v>425</v>
      </c>
      <c r="AD1" s="85" t="s">
        <v>426</v>
      </c>
      <c r="AE1" s="85" t="s">
        <v>427</v>
      </c>
      <c r="AF1" s="84">
        <v>2001</v>
      </c>
      <c r="AG1" s="85" t="s">
        <v>428</v>
      </c>
      <c r="AH1" s="85" t="s">
        <v>429</v>
      </c>
      <c r="AI1" s="85" t="s">
        <v>430</v>
      </c>
      <c r="AJ1" s="85" t="s">
        <v>431</v>
      </c>
      <c r="AK1" s="84">
        <v>2002</v>
      </c>
      <c r="AL1" s="85" t="s">
        <v>432</v>
      </c>
      <c r="AM1" s="85" t="s">
        <v>605</v>
      </c>
      <c r="AN1" s="85" t="s">
        <v>606</v>
      </c>
      <c r="AO1" s="85" t="s">
        <v>607</v>
      </c>
      <c r="AP1" s="84">
        <v>2003</v>
      </c>
      <c r="AQ1" s="85" t="s">
        <v>608</v>
      </c>
      <c r="AR1" s="85" t="s">
        <v>454</v>
      </c>
      <c r="AS1" s="85" t="s">
        <v>455</v>
      </c>
      <c r="AT1" s="85" t="s">
        <v>500</v>
      </c>
      <c r="AU1" s="84">
        <v>2004</v>
      </c>
      <c r="AV1" s="74">
        <v>38168</v>
      </c>
      <c r="AW1" s="74">
        <v>38260</v>
      </c>
      <c r="AX1" s="74">
        <v>38352</v>
      </c>
      <c r="AY1" s="74">
        <v>38442</v>
      </c>
      <c r="AZ1" s="66">
        <f>+AY1</f>
        <v>38442</v>
      </c>
      <c r="BA1" s="74">
        <v>38533</v>
      </c>
      <c r="BB1" s="74">
        <v>38625</v>
      </c>
      <c r="BC1" s="74">
        <v>38717</v>
      </c>
      <c r="BD1" s="74">
        <v>38807</v>
      </c>
      <c r="BE1" s="66">
        <f>+BD1</f>
        <v>38807</v>
      </c>
      <c r="BF1" s="74">
        <v>38898</v>
      </c>
      <c r="BG1" s="74">
        <v>38990</v>
      </c>
      <c r="BH1" s="74">
        <v>39082</v>
      </c>
      <c r="BI1" s="74">
        <v>39172</v>
      </c>
      <c r="BJ1" s="66">
        <f>+BI1</f>
        <v>39172</v>
      </c>
      <c r="BK1" s="74">
        <v>39263</v>
      </c>
      <c r="BL1" s="74">
        <v>39355</v>
      </c>
      <c r="BM1" s="74">
        <v>39447</v>
      </c>
      <c r="BN1" s="74">
        <v>39538</v>
      </c>
      <c r="BO1" s="66">
        <f>+BN1</f>
        <v>39538</v>
      </c>
      <c r="BP1" s="74">
        <v>39629</v>
      </c>
      <c r="BQ1" s="74">
        <v>39721</v>
      </c>
      <c r="BR1" s="74">
        <v>39813</v>
      </c>
      <c r="BS1" s="74">
        <v>39903</v>
      </c>
      <c r="BT1" s="66">
        <f>+BS1</f>
        <v>39903</v>
      </c>
      <c r="BU1" s="74">
        <v>39994</v>
      </c>
      <c r="BV1" s="74">
        <v>40086</v>
      </c>
      <c r="BW1" s="74">
        <v>40178</v>
      </c>
      <c r="BX1" s="74">
        <v>40268</v>
      </c>
      <c r="BY1" s="66">
        <f>+BX1</f>
        <v>40268</v>
      </c>
      <c r="BZ1" s="74">
        <v>40359</v>
      </c>
      <c r="CA1" s="74">
        <v>40451</v>
      </c>
      <c r="CB1" s="74">
        <v>40543</v>
      </c>
      <c r="CC1" s="74">
        <v>40633</v>
      </c>
      <c r="CD1" s="66">
        <f>+CC1</f>
        <v>40633</v>
      </c>
      <c r="CE1" s="74">
        <v>40724</v>
      </c>
      <c r="CF1" s="74">
        <v>40816</v>
      </c>
      <c r="CG1" s="74">
        <v>40816</v>
      </c>
      <c r="CH1" s="74">
        <v>40999</v>
      </c>
      <c r="CI1" s="66">
        <f>+CH1</f>
        <v>40999</v>
      </c>
      <c r="CJ1" s="74">
        <v>41090</v>
      </c>
      <c r="CK1" s="74">
        <v>41182</v>
      </c>
      <c r="CL1" s="74">
        <v>41274</v>
      </c>
      <c r="CM1" s="74">
        <v>41364</v>
      </c>
      <c r="CN1" s="66">
        <f>+CM1</f>
        <v>41364</v>
      </c>
      <c r="CO1" s="74">
        <v>41455</v>
      </c>
      <c r="CP1" s="74">
        <v>41547</v>
      </c>
      <c r="CQ1" s="74">
        <v>41639</v>
      </c>
      <c r="CR1" s="74">
        <v>41729</v>
      </c>
      <c r="CS1" s="66">
        <f>+CR1</f>
        <v>41729</v>
      </c>
      <c r="CT1" s="74">
        <v>41820</v>
      </c>
      <c r="CU1" s="74">
        <v>41912</v>
      </c>
      <c r="CV1" s="74">
        <v>42004</v>
      </c>
      <c r="CW1" s="74">
        <v>42094</v>
      </c>
      <c r="CX1" s="66">
        <f>+CW1</f>
        <v>42094</v>
      </c>
      <c r="CY1" s="74">
        <v>42185</v>
      </c>
      <c r="CZ1" s="74">
        <v>42277</v>
      </c>
      <c r="DA1" s="74">
        <v>42369</v>
      </c>
      <c r="DB1" s="74">
        <v>42460</v>
      </c>
      <c r="DC1" s="66">
        <f>+DB1</f>
        <v>42460</v>
      </c>
      <c r="DD1" s="74">
        <v>42551</v>
      </c>
      <c r="DE1" s="74">
        <v>42643</v>
      </c>
      <c r="DF1" s="74">
        <v>42735</v>
      </c>
      <c r="DG1" s="74">
        <v>42825</v>
      </c>
      <c r="DH1" s="66">
        <f>+DG1</f>
        <v>42825</v>
      </c>
      <c r="DI1" s="74">
        <v>42916</v>
      </c>
      <c r="DJ1" s="74">
        <v>43008</v>
      </c>
      <c r="DK1" s="74">
        <v>43100</v>
      </c>
      <c r="DL1" s="74">
        <v>43190</v>
      </c>
      <c r="DM1" s="66" t="s">
        <v>1343</v>
      </c>
      <c r="DN1" s="74">
        <v>43281</v>
      </c>
      <c r="DO1" s="74">
        <v>43373</v>
      </c>
      <c r="DP1" s="74">
        <v>43465</v>
      </c>
      <c r="DQ1" s="74">
        <v>43555</v>
      </c>
      <c r="DR1" s="66" t="s">
        <v>1344</v>
      </c>
      <c r="DS1" s="74">
        <v>43646</v>
      </c>
      <c r="DT1" s="74">
        <v>43738</v>
      </c>
      <c r="DU1" s="74">
        <v>43830</v>
      </c>
      <c r="DV1" s="74">
        <v>43921</v>
      </c>
      <c r="DW1" s="66" t="s">
        <v>1345</v>
      </c>
    </row>
    <row r="2" spans="1:127" s="8" customFormat="1">
      <c r="A2" s="10"/>
      <c r="B2" s="21" t="s">
        <v>694</v>
      </c>
      <c r="C2" s="21"/>
      <c r="D2" s="21"/>
      <c r="E2" s="21"/>
      <c r="F2" s="21"/>
      <c r="I2" s="35"/>
      <c r="AZ2" s="8">
        <v>4844600</v>
      </c>
      <c r="BA2" s="8">
        <v>1187000</v>
      </c>
      <c r="BB2" s="8">
        <v>1186500</v>
      </c>
      <c r="BC2" s="8">
        <v>1208793</v>
      </c>
      <c r="BD2" s="8">
        <v>1183624</v>
      </c>
      <c r="BE2" s="8">
        <v>4765872</v>
      </c>
      <c r="BF2" s="8">
        <v>1218500</v>
      </c>
      <c r="BG2" s="8">
        <v>1164873</v>
      </c>
      <c r="BH2" s="8">
        <v>1213647</v>
      </c>
      <c r="BI2" s="8">
        <v>1191073</v>
      </c>
      <c r="BJ2" s="8">
        <v>4788093</v>
      </c>
      <c r="BK2" s="8">
        <v>1182900</v>
      </c>
      <c r="BL2" s="8">
        <v>1142217</v>
      </c>
      <c r="BM2" s="8">
        <v>1196917</v>
      </c>
      <c r="BN2" s="8">
        <v>1189793</v>
      </c>
      <c r="BO2" s="8">
        <v>4711827</v>
      </c>
      <c r="BP2" s="8">
        <v>1170246</v>
      </c>
      <c r="BQ2" s="8">
        <v>1097538</v>
      </c>
      <c r="BR2" s="8">
        <v>1110976</v>
      </c>
      <c r="BS2" s="8">
        <v>1069220</v>
      </c>
      <c r="BT2" s="8">
        <v>4447980</v>
      </c>
      <c r="BU2" s="8">
        <v>1084800</v>
      </c>
      <c r="BV2" s="8">
        <v>1061100</v>
      </c>
      <c r="BW2" s="8">
        <v>1096600</v>
      </c>
      <c r="BX2" s="8">
        <v>1041900</v>
      </c>
      <c r="BY2" s="8">
        <v>4284400</v>
      </c>
      <c r="BZ2" s="8">
        <v>1089200</v>
      </c>
      <c r="CA2" s="8">
        <v>1048900</v>
      </c>
      <c r="CB2" s="8">
        <v>1071000</v>
      </c>
      <c r="CC2" s="8">
        <v>1015200</v>
      </c>
      <c r="CD2" s="8">
        <v>4224300</v>
      </c>
      <c r="CE2" s="8">
        <v>1047300</v>
      </c>
      <c r="CF2" s="8">
        <v>1065700</v>
      </c>
      <c r="CG2" s="8">
        <v>1061200</v>
      </c>
      <c r="CH2" s="8">
        <v>1065800</v>
      </c>
      <c r="CI2" s="8">
        <v>4240000</v>
      </c>
      <c r="CJ2" s="8">
        <v>1072300</v>
      </c>
      <c r="CK2" s="8">
        <v>1135000</v>
      </c>
      <c r="CL2" s="8">
        <v>1163500</v>
      </c>
      <c r="CM2" s="8">
        <v>1099300</v>
      </c>
      <c r="CN2" s="8">
        <v>4470100</v>
      </c>
      <c r="CO2" s="8">
        <v>1113600</v>
      </c>
      <c r="CP2" s="8">
        <v>1085400</v>
      </c>
      <c r="CQ2" s="8">
        <v>1164600</v>
      </c>
      <c r="CR2" s="8">
        <v>1097600</v>
      </c>
      <c r="CS2" s="8">
        <v>4461200</v>
      </c>
      <c r="CT2" s="8">
        <v>1075300</v>
      </c>
      <c r="CU2" s="8">
        <v>1097700</v>
      </c>
      <c r="CV2" s="8">
        <v>1153800</v>
      </c>
      <c r="CW2" s="8">
        <v>1056600</v>
      </c>
      <c r="CX2" s="8">
        <v>4383400</v>
      </c>
      <c r="CY2" s="8">
        <v>1076900</v>
      </c>
      <c r="CZ2" s="8">
        <v>1138100</v>
      </c>
      <c r="DA2" s="8">
        <v>1168500</v>
      </c>
      <c r="DB2" s="8">
        <v>1143600</v>
      </c>
      <c r="DC2" s="8">
        <v>4527100</v>
      </c>
      <c r="DD2" s="8">
        <v>1108700</v>
      </c>
      <c r="DE2" s="8">
        <v>1179700</v>
      </c>
      <c r="DF2" s="8">
        <v>1181300</v>
      </c>
      <c r="DG2" s="8">
        <v>1115000</v>
      </c>
      <c r="DH2" s="8">
        <v>4584600</v>
      </c>
      <c r="DI2" s="8">
        <v>1136700</v>
      </c>
      <c r="DJ2" s="8">
        <v>1163400</v>
      </c>
      <c r="DK2" s="8">
        <v>1226761.1152711338</v>
      </c>
      <c r="DL2" s="8">
        <v>1215520.6943650115</v>
      </c>
      <c r="DM2" s="8">
        <v>4742481.8096361458</v>
      </c>
      <c r="DN2" s="8">
        <v>1179572.5975057129</v>
      </c>
      <c r="DO2" s="8">
        <v>1202656.5607347547</v>
      </c>
      <c r="DP2" s="8">
        <v>1240597.5588058291</v>
      </c>
      <c r="DQ2" s="8">
        <v>1235761.6103811036</v>
      </c>
      <c r="DR2" s="8">
        <v>4858588.3274274003</v>
      </c>
      <c r="DS2" s="8">
        <v>1186201.8683489962</v>
      </c>
      <c r="DT2" s="8">
        <v>1208146.6040496705</v>
      </c>
      <c r="DU2" s="8">
        <v>1246524.970564316</v>
      </c>
      <c r="DV2" s="8">
        <v>1235999.6383163936</v>
      </c>
      <c r="DW2" s="8">
        <v>4876873.0812793765</v>
      </c>
    </row>
    <row r="3" spans="1:127" s="10" customFormat="1">
      <c r="B3" s="10" t="s">
        <v>693</v>
      </c>
      <c r="AZ3" s="10">
        <v>784166</v>
      </c>
      <c r="BA3" s="10">
        <v>287614</v>
      </c>
      <c r="BB3" s="10">
        <v>270768</v>
      </c>
      <c r="BC3" s="10">
        <v>135112</v>
      </c>
      <c r="BD3" s="10">
        <v>139159</v>
      </c>
      <c r="BE3" s="10">
        <v>832639</v>
      </c>
      <c r="BF3" s="10">
        <v>272727</v>
      </c>
      <c r="BG3" s="10">
        <v>244162</v>
      </c>
      <c r="BH3" s="10">
        <v>160023</v>
      </c>
      <c r="BI3" s="10">
        <v>96612</v>
      </c>
      <c r="BJ3" s="10">
        <v>773524</v>
      </c>
      <c r="BK3" s="10">
        <v>203900</v>
      </c>
      <c r="BL3" s="10">
        <v>204596</v>
      </c>
      <c r="BM3" s="10">
        <v>216502</v>
      </c>
      <c r="BN3" s="10">
        <v>183314</v>
      </c>
      <c r="BO3" s="10">
        <v>808312</v>
      </c>
      <c r="BP3" s="10">
        <v>296488</v>
      </c>
      <c r="BQ3" s="10">
        <v>280458</v>
      </c>
      <c r="BR3" s="10">
        <v>169839</v>
      </c>
      <c r="BS3" s="10">
        <v>84174</v>
      </c>
      <c r="BT3" s="10">
        <v>830959</v>
      </c>
      <c r="BU3" s="10">
        <v>251819</v>
      </c>
      <c r="BV3" s="10">
        <v>233404</v>
      </c>
      <c r="BW3" s="10">
        <v>217430</v>
      </c>
      <c r="BX3" s="10">
        <v>131592</v>
      </c>
      <c r="BY3" s="10">
        <v>834245</v>
      </c>
      <c r="BZ3" s="10">
        <v>240518</v>
      </c>
      <c r="CA3" s="10">
        <v>290952</v>
      </c>
      <c r="CB3" s="10">
        <v>227031</v>
      </c>
      <c r="CC3" s="10">
        <v>86228</v>
      </c>
      <c r="CD3" s="10">
        <v>844729</v>
      </c>
      <c r="CE3" s="10">
        <v>267715</v>
      </c>
      <c r="CF3" s="10">
        <v>240786</v>
      </c>
      <c r="CG3" s="10">
        <v>235283</v>
      </c>
      <c r="CH3" s="10">
        <v>130676</v>
      </c>
      <c r="CI3" s="10">
        <v>874460</v>
      </c>
      <c r="CJ3" s="10">
        <v>262627</v>
      </c>
      <c r="CK3" s="10">
        <v>208482</v>
      </c>
      <c r="CL3" s="10">
        <v>231071</v>
      </c>
      <c r="CM3" s="10">
        <v>135000</v>
      </c>
      <c r="CN3" s="10">
        <v>837180</v>
      </c>
      <c r="CO3" s="10">
        <v>247470</v>
      </c>
      <c r="CP3" s="10">
        <v>225685</v>
      </c>
      <c r="CQ3" s="10">
        <v>215506</v>
      </c>
      <c r="CR3" s="10">
        <v>130538</v>
      </c>
      <c r="CS3" s="10">
        <v>819199</v>
      </c>
      <c r="CT3" s="10">
        <v>209640</v>
      </c>
      <c r="CU3" s="10">
        <v>189946</v>
      </c>
      <c r="CV3" s="10">
        <v>187554</v>
      </c>
      <c r="CW3" s="10">
        <v>51931</v>
      </c>
      <c r="CX3" s="10">
        <v>639071</v>
      </c>
      <c r="CY3" s="10">
        <v>235395</v>
      </c>
      <c r="CZ3" s="10">
        <v>227179</v>
      </c>
      <c r="DA3" s="10">
        <v>222931</v>
      </c>
      <c r="DB3" s="10">
        <v>97519</v>
      </c>
      <c r="DC3" s="10">
        <v>783024</v>
      </c>
      <c r="DD3" s="10">
        <v>299291</v>
      </c>
      <c r="DE3" s="10">
        <v>286306</v>
      </c>
      <c r="DF3" s="10">
        <v>256739</v>
      </c>
      <c r="DG3" s="10">
        <v>102402</v>
      </c>
      <c r="DH3" s="10">
        <v>944738</v>
      </c>
      <c r="DI3" s="10">
        <v>278299</v>
      </c>
      <c r="DJ3" s="10">
        <v>270477</v>
      </c>
      <c r="DK3" s="10">
        <v>274960.1107361078</v>
      </c>
      <c r="DL3" s="10">
        <v>147087.17343085539</v>
      </c>
      <c r="DM3" s="10">
        <v>970823.28416696319</v>
      </c>
      <c r="DN3" s="10">
        <v>290589.33336121636</v>
      </c>
      <c r="DO3" s="10">
        <v>280968.81201760937</v>
      </c>
      <c r="DP3" s="10">
        <v>266157.0351690005</v>
      </c>
      <c r="DQ3" s="10">
        <v>141147.97966157831</v>
      </c>
      <c r="DR3" s="10">
        <v>978863.16020940454</v>
      </c>
      <c r="DS3" s="10">
        <v>303118.69240363664</v>
      </c>
      <c r="DT3" s="10">
        <v>293555.53016200149</v>
      </c>
      <c r="DU3" s="10">
        <v>270883.70525597525</v>
      </c>
      <c r="DV3" s="10">
        <v>138928.38883473957</v>
      </c>
      <c r="DW3" s="10">
        <v>1006486.316656353</v>
      </c>
    </row>
    <row r="4" spans="1:127" s="8" customFormat="1" ht="12" customHeight="1">
      <c r="B4" s="21"/>
      <c r="C4" s="21"/>
      <c r="D4" s="21"/>
      <c r="E4" s="21"/>
      <c r="I4" s="35"/>
      <c r="BZ4" s="35"/>
    </row>
    <row r="5" spans="1:127" s="8" customFormat="1" ht="3.75" customHeight="1">
      <c r="B5" s="21"/>
      <c r="C5" s="21"/>
      <c r="D5" s="21"/>
      <c r="E5" s="21"/>
      <c r="I5" s="35"/>
      <c r="BZ5" s="35"/>
    </row>
    <row r="6" spans="1:127" s="8" customFormat="1" ht="3.75" customHeight="1">
      <c r="B6" s="21"/>
      <c r="C6" s="21"/>
      <c r="D6" s="21"/>
      <c r="E6" s="21"/>
      <c r="I6" s="35"/>
      <c r="BZ6" s="35"/>
    </row>
    <row r="7" spans="1:127" s="8" customFormat="1" ht="3.75" customHeight="1">
      <c r="B7" s="21"/>
      <c r="C7" s="21"/>
      <c r="D7" s="21"/>
      <c r="E7" s="21"/>
      <c r="I7" s="35"/>
      <c r="BZ7" s="35"/>
    </row>
    <row r="8" spans="1:127" s="8" customFormat="1" ht="3.75" customHeight="1">
      <c r="B8" s="21"/>
      <c r="C8" s="21"/>
      <c r="D8" s="21"/>
      <c r="E8" s="21"/>
      <c r="I8" s="35"/>
      <c r="BZ8" s="35"/>
    </row>
    <row r="9" spans="1:127" s="8" customFormat="1" ht="3.75" customHeight="1">
      <c r="B9" s="21"/>
      <c r="C9" s="21"/>
      <c r="D9" s="21"/>
      <c r="E9" s="21"/>
      <c r="I9" s="35"/>
      <c r="BZ9" s="35"/>
    </row>
    <row r="10" spans="1:127" s="8" customFormat="1" ht="3.75" customHeight="1">
      <c r="B10" s="21"/>
      <c r="C10" s="21"/>
      <c r="D10" s="21"/>
      <c r="E10" s="21"/>
      <c r="I10" s="35"/>
      <c r="BZ10" s="35"/>
    </row>
    <row r="11" spans="1:127" s="8" customFormat="1" ht="12" customHeight="1">
      <c r="A11" s="8">
        <v>0</v>
      </c>
      <c r="B11" s="21" t="s">
        <v>492</v>
      </c>
      <c r="C11" s="21" t="s">
        <v>570</v>
      </c>
      <c r="E11" s="21"/>
      <c r="I11" s="35"/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  <c r="AI11" s="8">
        <v>0</v>
      </c>
      <c r="AJ11" s="8">
        <v>0</v>
      </c>
      <c r="AK11" s="8">
        <v>4659300</v>
      </c>
      <c r="AP11" s="8">
        <v>4809088</v>
      </c>
      <c r="AQ11" s="8">
        <v>1252300</v>
      </c>
      <c r="AR11" s="8">
        <v>1283645</v>
      </c>
      <c r="AS11" s="8">
        <v>1292300</v>
      </c>
      <c r="AT11" s="8">
        <v>1219820</v>
      </c>
      <c r="AU11" s="8">
        <v>5048065</v>
      </c>
      <c r="AV11" s="8">
        <v>1221200</v>
      </c>
      <c r="AW11" s="8">
        <v>1230700</v>
      </c>
      <c r="AX11" s="8">
        <v>1191200</v>
      </c>
      <c r="AY11" s="8">
        <v>1201500</v>
      </c>
      <c r="AZ11" s="8">
        <v>4844600</v>
      </c>
      <c r="BA11" s="35">
        <v>1187000</v>
      </c>
      <c r="BB11" s="8">
        <v>1186500</v>
      </c>
      <c r="BC11" s="8">
        <v>1208793</v>
      </c>
      <c r="BD11" s="8">
        <v>1183624</v>
      </c>
      <c r="BE11" s="8">
        <v>4765872</v>
      </c>
      <c r="BF11" s="35">
        <v>1218500</v>
      </c>
      <c r="BG11" s="8">
        <v>1164873</v>
      </c>
      <c r="BH11" s="8">
        <v>1213647</v>
      </c>
      <c r="BI11" s="8">
        <v>1191073</v>
      </c>
      <c r="BJ11" s="8">
        <v>4788093</v>
      </c>
      <c r="BK11" s="35">
        <v>1182900</v>
      </c>
      <c r="BL11" s="8">
        <v>1142217</v>
      </c>
      <c r="BM11" s="8">
        <v>1196917</v>
      </c>
      <c r="BN11" s="8">
        <v>1189793</v>
      </c>
      <c r="BO11" s="8">
        <v>4711827</v>
      </c>
      <c r="BP11" s="35">
        <v>1170246</v>
      </c>
      <c r="BQ11" s="8">
        <v>1097538</v>
      </c>
      <c r="BR11" s="8">
        <v>1110976</v>
      </c>
      <c r="BS11" s="8">
        <v>1069220</v>
      </c>
      <c r="BT11" s="8">
        <v>4447980</v>
      </c>
      <c r="BU11" s="35">
        <v>1084800</v>
      </c>
      <c r="BV11" s="8">
        <v>1061100</v>
      </c>
      <c r="BW11" s="8">
        <v>1096600</v>
      </c>
      <c r="BX11" s="8">
        <v>1041900</v>
      </c>
      <c r="BY11" s="8">
        <v>4284400</v>
      </c>
      <c r="BZ11" s="35">
        <v>1089200</v>
      </c>
      <c r="CA11" s="8">
        <v>1048900</v>
      </c>
      <c r="CB11" s="8">
        <v>1071000</v>
      </c>
      <c r="CC11" s="8">
        <v>1015200</v>
      </c>
      <c r="CD11" s="8">
        <v>4224300</v>
      </c>
      <c r="CE11" s="8">
        <v>1047300</v>
      </c>
      <c r="CF11" s="8">
        <v>1065700</v>
      </c>
      <c r="CG11" s="8">
        <v>1061200</v>
      </c>
      <c r="CH11" s="8">
        <v>1065800</v>
      </c>
      <c r="CI11" s="8">
        <v>4240000</v>
      </c>
      <c r="CJ11" s="8">
        <v>1072300</v>
      </c>
      <c r="CK11" s="8">
        <v>1135000</v>
      </c>
      <c r="CL11" s="8">
        <v>1163500</v>
      </c>
      <c r="CM11" s="8">
        <v>1099300</v>
      </c>
      <c r="CN11" s="8">
        <v>4470100</v>
      </c>
      <c r="CO11" s="8">
        <v>1113600</v>
      </c>
      <c r="CP11" s="8">
        <v>1085400</v>
      </c>
      <c r="CQ11" s="8">
        <v>1164600</v>
      </c>
      <c r="CR11" s="8">
        <v>1097600</v>
      </c>
      <c r="CS11" s="8">
        <v>4461200</v>
      </c>
      <c r="CT11" s="8">
        <v>1075300</v>
      </c>
      <c r="CU11" s="8">
        <v>1097700</v>
      </c>
      <c r="CV11" s="8">
        <v>1153800</v>
      </c>
      <c r="CW11" s="8">
        <v>1056600</v>
      </c>
      <c r="CX11" s="8">
        <v>4383400</v>
      </c>
      <c r="CY11" s="8">
        <v>1076900</v>
      </c>
      <c r="CZ11" s="8">
        <v>1138100</v>
      </c>
      <c r="DA11" s="8">
        <v>1168500</v>
      </c>
      <c r="DB11" s="8">
        <v>1143600</v>
      </c>
      <c r="DC11" s="8">
        <v>4527100</v>
      </c>
      <c r="DD11" s="8">
        <v>1108700</v>
      </c>
      <c r="DE11" s="8">
        <v>1179700</v>
      </c>
      <c r="DF11" s="8">
        <v>1181300</v>
      </c>
      <c r="DG11" s="8">
        <v>1115000</v>
      </c>
      <c r="DH11" s="8">
        <v>4584600</v>
      </c>
      <c r="DI11" s="8">
        <v>1136700</v>
      </c>
      <c r="DJ11" s="8">
        <v>1163400</v>
      </c>
      <c r="DK11" s="8">
        <f t="shared" ref="DK11:DW11" si="0">+DK12+DK13+DK14+DK15</f>
        <v>1226761.1152711338</v>
      </c>
      <c r="DL11" s="8">
        <f t="shared" si="0"/>
        <v>1215520.6943650115</v>
      </c>
      <c r="DM11" s="8">
        <f t="shared" si="0"/>
        <v>4742481.8096361458</v>
      </c>
      <c r="DN11" s="8">
        <f t="shared" si="0"/>
        <v>1179572.5975057129</v>
      </c>
      <c r="DO11" s="8">
        <f t="shared" si="0"/>
        <v>1202656.5607347547</v>
      </c>
      <c r="DP11" s="8">
        <f t="shared" si="0"/>
        <v>1240597.5588058291</v>
      </c>
      <c r="DQ11" s="8">
        <f t="shared" si="0"/>
        <v>1235761.6103811036</v>
      </c>
      <c r="DR11" s="8">
        <f t="shared" si="0"/>
        <v>4858588.3274274003</v>
      </c>
      <c r="DS11" s="8">
        <f t="shared" si="0"/>
        <v>1186201.8683489962</v>
      </c>
      <c r="DT11" s="8">
        <f t="shared" si="0"/>
        <v>1208146.6040496705</v>
      </c>
      <c r="DU11" s="8">
        <f t="shared" si="0"/>
        <v>1246524.970564316</v>
      </c>
      <c r="DV11" s="8">
        <f t="shared" si="0"/>
        <v>1235999.6383163936</v>
      </c>
      <c r="DW11" s="8">
        <f t="shared" si="0"/>
        <v>4876873.0812793765</v>
      </c>
    </row>
    <row r="12" spans="1:127" s="8" customFormat="1" ht="12" customHeight="1">
      <c r="A12" s="8">
        <v>0</v>
      </c>
      <c r="B12" s="21" t="s">
        <v>493</v>
      </c>
      <c r="C12" s="21" t="s">
        <v>1240</v>
      </c>
      <c r="E12" s="21"/>
      <c r="I12" s="35"/>
      <c r="AA12" s="8">
        <f>+'mobile model'!AA44</f>
        <v>0</v>
      </c>
      <c r="AB12" s="8">
        <f>+'mobile model'!AB44</f>
        <v>0</v>
      </c>
      <c r="AC12" s="8">
        <f>+'mobile model'!AC44</f>
        <v>0</v>
      </c>
      <c r="AD12" s="8">
        <f>+'mobile model'!AD44</f>
        <v>0</v>
      </c>
      <c r="AE12" s="8">
        <f>+'mobile model'!AE44</f>
        <v>0</v>
      </c>
      <c r="AF12" s="8">
        <f>+'mobile model'!AF44</f>
        <v>0</v>
      </c>
      <c r="AG12" s="8">
        <f>+'mobile model'!AG44</f>
        <v>0</v>
      </c>
      <c r="AH12" s="8">
        <f>+'mobile model'!AH44</f>
        <v>0</v>
      </c>
      <c r="AI12" s="8">
        <f>+'mobile model'!AI44</f>
        <v>0</v>
      </c>
      <c r="AJ12" s="8">
        <f>+'mobile model'!AJ44</f>
        <v>0</v>
      </c>
      <c r="AZ12" s="8">
        <f>+'mobile model'!AZ44</f>
        <v>4147000</v>
      </c>
      <c r="BA12" s="8">
        <f>+'mobile model'!BA44</f>
        <v>1029000</v>
      </c>
      <c r="BB12" s="8">
        <f>+'mobile model'!BB44</f>
        <v>1056600</v>
      </c>
      <c r="BC12" s="8">
        <f>+'mobile model'!BC44</f>
        <v>1044700</v>
      </c>
      <c r="BD12" s="8">
        <f>+'mobile model'!BD44</f>
        <v>1027800</v>
      </c>
      <c r="BE12" s="8">
        <f>+'mobile model'!BE44</f>
        <v>4158100</v>
      </c>
      <c r="BF12" s="8">
        <f>+'mobile model'!BF44</f>
        <v>1065400</v>
      </c>
      <c r="BG12" s="8">
        <f>+'mobile model'!BG44</f>
        <v>1047000</v>
      </c>
      <c r="BH12" s="8">
        <f>+'mobile model'!BH44</f>
        <v>1045200</v>
      </c>
      <c r="BI12" s="8">
        <f>+'mobile model'!BI44</f>
        <v>1025000</v>
      </c>
      <c r="BJ12" s="8">
        <f>+'mobile model'!BJ44</f>
        <v>4182600</v>
      </c>
      <c r="BK12" s="8">
        <f>+'mobile model'!BK44</f>
        <v>1032600</v>
      </c>
      <c r="BL12" s="8">
        <f>+'mobile model'!BL44</f>
        <v>1033900</v>
      </c>
      <c r="BM12" s="8">
        <f>+'mobile model'!BM44</f>
        <v>994000</v>
      </c>
      <c r="BN12" s="8">
        <f>+'mobile model'!BN44</f>
        <v>958500</v>
      </c>
      <c r="BO12" s="8">
        <f>+'mobile model'!BO44</f>
        <v>4019000</v>
      </c>
      <c r="BP12" s="8">
        <f>+'mobile model'!BP44</f>
        <v>936400</v>
      </c>
      <c r="BQ12" s="8">
        <f>+'mobile model'!BQ44</f>
        <v>935500</v>
      </c>
      <c r="BR12" s="8">
        <f>+'mobile model'!BR44</f>
        <v>919100</v>
      </c>
      <c r="BS12" s="8">
        <f>+'mobile model'!BS44</f>
        <v>870300</v>
      </c>
      <c r="BT12" s="8">
        <f>+'mobile model'!BT44</f>
        <v>3661300</v>
      </c>
      <c r="BU12" s="8">
        <f>+'mobile model'!BU44</f>
        <v>881900</v>
      </c>
      <c r="BV12" s="8">
        <f>+'mobile model'!BV44</f>
        <v>884300</v>
      </c>
      <c r="BW12" s="8">
        <f>+'mobile model'!BW44</f>
        <v>896600</v>
      </c>
      <c r="BX12" s="8">
        <f>+'mobile model'!BX44</f>
        <v>836700</v>
      </c>
      <c r="BY12" s="8">
        <f>+'mobile model'!BY44</f>
        <v>3499500</v>
      </c>
      <c r="BZ12" s="35">
        <f>+'mobile model'!BZ44</f>
        <v>864200</v>
      </c>
      <c r="CA12" s="8">
        <f>+'mobile model'!CA44</f>
        <v>871300</v>
      </c>
      <c r="CB12" s="8">
        <f>+'mobile model'!CB44</f>
        <v>863300</v>
      </c>
      <c r="CC12" s="8">
        <f>+'mobile model'!CC44</f>
        <v>808300</v>
      </c>
      <c r="CD12" s="8">
        <f>+'mobile model'!CD44</f>
        <v>3407100</v>
      </c>
      <c r="CE12" s="8">
        <v>836200</v>
      </c>
      <c r="CF12" s="8">
        <v>843900</v>
      </c>
      <c r="CG12" s="8">
        <v>835800</v>
      </c>
      <c r="CH12" s="8">
        <v>810700</v>
      </c>
      <c r="CI12" s="8">
        <v>3326500</v>
      </c>
      <c r="CJ12" s="8">
        <v>809500</v>
      </c>
      <c r="CK12" s="8">
        <v>796800</v>
      </c>
      <c r="CL12" s="8">
        <v>792900</v>
      </c>
      <c r="CM12" s="8">
        <v>769300</v>
      </c>
      <c r="CN12" s="8">
        <v>3168500</v>
      </c>
      <c r="CO12" s="8">
        <v>749900</v>
      </c>
      <c r="CP12" s="8">
        <v>741900</v>
      </c>
      <c r="CQ12" s="8">
        <v>728500</v>
      </c>
      <c r="CR12" s="8">
        <v>735600</v>
      </c>
      <c r="CS12" s="8">
        <v>2955800</v>
      </c>
      <c r="CT12" s="8">
        <v>700700</v>
      </c>
      <c r="CU12" s="8">
        <v>687100</v>
      </c>
      <c r="CV12" s="8">
        <v>673400</v>
      </c>
      <c r="CW12" s="8">
        <v>675500</v>
      </c>
      <c r="CX12" s="8">
        <v>2736600</v>
      </c>
      <c r="CY12" s="8">
        <v>669400</v>
      </c>
      <c r="CZ12" s="8">
        <v>697200</v>
      </c>
      <c r="DA12" s="8">
        <v>703600</v>
      </c>
      <c r="DB12" s="8">
        <v>697400</v>
      </c>
      <c r="DC12" s="8">
        <v>2767600</v>
      </c>
      <c r="DD12" s="8">
        <v>704200</v>
      </c>
      <c r="DE12" s="8">
        <v>712800</v>
      </c>
      <c r="DF12" s="8">
        <v>712100</v>
      </c>
      <c r="DG12" s="8">
        <v>714800</v>
      </c>
      <c r="DH12" s="8">
        <v>2844000</v>
      </c>
      <c r="DI12" s="8">
        <v>723100</v>
      </c>
      <c r="DJ12" s="8">
        <v>736500</v>
      </c>
      <c r="DK12" s="8">
        <f>+'mobile model'!DK44</f>
        <v>743812.02762806485</v>
      </c>
      <c r="DL12" s="8">
        <f>+'mobile model'!DL44</f>
        <v>742965.29266620148</v>
      </c>
      <c r="DM12" s="8">
        <f>+'mobile model'!DM44</f>
        <v>2946377.3202942666</v>
      </c>
      <c r="DN12" s="8">
        <f>+'mobile model'!DN44</f>
        <v>749060.65809893887</v>
      </c>
      <c r="DO12" s="8">
        <f>+'mobile model'!DO44</f>
        <v>751595.80443203961</v>
      </c>
      <c r="DP12" s="8">
        <f>+'mobile model'!DP44</f>
        <v>752462.34792233096</v>
      </c>
      <c r="DQ12" s="8">
        <f>+'mobile model'!DQ44</f>
        <v>749849.67231298564</v>
      </c>
      <c r="DR12" s="8">
        <f>+'mobile model'!DR44</f>
        <v>3002968.4827662949</v>
      </c>
      <c r="DS12" s="8">
        <f>+'mobile model'!DS44</f>
        <v>752435.49425543181</v>
      </c>
      <c r="DT12" s="8">
        <f>+'mobile model'!DT44</f>
        <v>754859.64058853243</v>
      </c>
      <c r="DU12" s="8">
        <f>+'mobile model'!DU44</f>
        <v>752342.64058853243</v>
      </c>
      <c r="DV12" s="8">
        <f>+'mobile model'!DV44</f>
        <v>749720.96497918724</v>
      </c>
      <c r="DW12" s="8">
        <f>+'mobile model'!DW44</f>
        <v>3009358.7404116839</v>
      </c>
    </row>
    <row r="13" spans="1:127" s="8" customFormat="1" ht="12" customHeight="1">
      <c r="B13" s="21"/>
      <c r="C13" s="21" t="s">
        <v>1241</v>
      </c>
      <c r="E13" s="21"/>
      <c r="I13" s="35"/>
      <c r="BZ13" s="35"/>
      <c r="CI13" s="8">
        <v>0</v>
      </c>
      <c r="CJ13" s="8">
        <v>0</v>
      </c>
      <c r="CK13" s="8">
        <v>0</v>
      </c>
      <c r="CL13" s="8">
        <v>0</v>
      </c>
      <c r="CM13" s="8">
        <v>0</v>
      </c>
      <c r="CN13" s="8">
        <v>0</v>
      </c>
      <c r="CO13" s="8">
        <v>0</v>
      </c>
      <c r="CP13" s="8">
        <v>0</v>
      </c>
      <c r="CQ13" s="8">
        <v>0</v>
      </c>
      <c r="CR13" s="8">
        <v>2000</v>
      </c>
      <c r="CS13" s="8">
        <v>8200</v>
      </c>
      <c r="CT13" s="8">
        <v>2800</v>
      </c>
      <c r="CU13" s="8">
        <v>2800</v>
      </c>
      <c r="CV13" s="8">
        <v>1900</v>
      </c>
      <c r="CW13" s="8">
        <v>3000</v>
      </c>
      <c r="CX13" s="8">
        <v>10500</v>
      </c>
      <c r="CY13" s="8">
        <v>5900</v>
      </c>
      <c r="CZ13" s="8">
        <v>9900</v>
      </c>
      <c r="DA13" s="8">
        <v>13700</v>
      </c>
      <c r="DB13" s="8">
        <v>18500</v>
      </c>
      <c r="DC13" s="8">
        <v>47900</v>
      </c>
      <c r="DD13" s="8">
        <v>25500</v>
      </c>
      <c r="DE13" s="8">
        <v>31900</v>
      </c>
      <c r="DF13" s="8">
        <v>38600</v>
      </c>
      <c r="DG13" s="8">
        <v>45100</v>
      </c>
      <c r="DH13" s="8">
        <v>141100</v>
      </c>
      <c r="DI13" s="8">
        <v>51800</v>
      </c>
      <c r="DJ13" s="8">
        <v>57400</v>
      </c>
      <c r="DK13" s="8">
        <f>+'mobile model'!DK13</f>
        <v>63489.7338910689</v>
      </c>
      <c r="DL13" s="8">
        <f>+'mobile model'!DL13</f>
        <v>66695.204347110062</v>
      </c>
      <c r="DM13" s="8">
        <f>+'mobile model'!DM13</f>
        <v>239384.93823817896</v>
      </c>
      <c r="DN13" s="8">
        <f>+'mobile model'!DN13</f>
        <v>69942.68039202693</v>
      </c>
      <c r="DO13" s="8">
        <f>+'mobile model'!DO13</f>
        <v>72953.291516372818</v>
      </c>
      <c r="DP13" s="8">
        <f>+'mobile model'!DP13</f>
        <v>76045.029835127629</v>
      </c>
      <c r="DQ13" s="8">
        <f>+'mobile model'!DQ13</f>
        <v>79108.318205753923</v>
      </c>
      <c r="DR13" s="8">
        <f>+'mobile model'!DR13</f>
        <v>298049.31994928129</v>
      </c>
      <c r="DS13" s="8">
        <f>+'mobile model'!DS13</f>
        <v>82355.589832958431</v>
      </c>
      <c r="DT13" s="8">
        <f>+'mobile model'!DT13</f>
        <v>85186.659583586006</v>
      </c>
      <c r="DU13" s="8">
        <f>+'mobile model'!DU13</f>
        <v>88189.694153486271</v>
      </c>
      <c r="DV13" s="8">
        <f>+'mobile model'!DV13</f>
        <v>91164.602935496601</v>
      </c>
      <c r="DW13" s="8">
        <f>+'mobile model'!DW13</f>
        <v>346896.54650552734</v>
      </c>
    </row>
    <row r="14" spans="1:127" s="8" customFormat="1" ht="12" customHeight="1">
      <c r="A14" s="8">
        <v>0</v>
      </c>
      <c r="B14" s="21" t="s">
        <v>494</v>
      </c>
      <c r="C14" s="21" t="s">
        <v>287</v>
      </c>
      <c r="E14" s="21"/>
      <c r="I14" s="35"/>
      <c r="AA14" s="8">
        <f>+'mobile model'!AA140</f>
        <v>0</v>
      </c>
      <c r="AB14" s="8">
        <f>+'mobile model'!AB140</f>
        <v>0</v>
      </c>
      <c r="AC14" s="8">
        <f>+'mobile model'!AC140</f>
        <v>0</v>
      </c>
      <c r="AD14" s="8">
        <f>+'mobile model'!AD140</f>
        <v>0</v>
      </c>
      <c r="AE14" s="8">
        <f>+'mobile model'!AE140</f>
        <v>0</v>
      </c>
      <c r="AF14" s="8">
        <f>+'mobile model'!AF140</f>
        <v>0</v>
      </c>
      <c r="AG14" s="8">
        <f>+'mobile model'!AG140</f>
        <v>0</v>
      </c>
      <c r="AH14" s="8">
        <f>+'mobile model'!AH140</f>
        <v>0</v>
      </c>
      <c r="AI14" s="8">
        <f>+'mobile model'!AI140</f>
        <v>0</v>
      </c>
      <c r="AJ14" s="8">
        <f>+'mobile model'!AJ140</f>
        <v>0</v>
      </c>
      <c r="AZ14" s="8">
        <f>+'mobile model'!AZ140</f>
        <v>154000</v>
      </c>
      <c r="BA14" s="8">
        <f>+'mobile model'!BA140</f>
        <v>30700</v>
      </c>
      <c r="BB14" s="8">
        <f>+'mobile model'!BB140</f>
        <v>34700</v>
      </c>
      <c r="BC14" s="8">
        <f>+'mobile model'!BC140</f>
        <v>33400</v>
      </c>
      <c r="BD14" s="8">
        <f>+'mobile model'!BD140</f>
        <v>38900</v>
      </c>
      <c r="BE14" s="8">
        <f>+'mobile model'!BE140</f>
        <v>137700</v>
      </c>
      <c r="BF14" s="8">
        <f>+'mobile model'!BF140</f>
        <v>29500</v>
      </c>
      <c r="BG14" s="8">
        <f>+'mobile model'!BG140</f>
        <v>32300</v>
      </c>
      <c r="BH14" s="8">
        <f>+'mobile model'!BH140</f>
        <v>29400</v>
      </c>
      <c r="BI14" s="8">
        <f>+'mobile model'!BI140</f>
        <v>40300</v>
      </c>
      <c r="BJ14" s="8">
        <f>+'mobile model'!BJ140</f>
        <v>131500</v>
      </c>
      <c r="BK14" s="8">
        <f>+'mobile model'!BK140</f>
        <v>29600</v>
      </c>
      <c r="BL14" s="8">
        <f>+'mobile model'!BL140</f>
        <v>34200</v>
      </c>
      <c r="BM14" s="8">
        <f>+'mobile model'!BM140</f>
        <v>34500</v>
      </c>
      <c r="BN14" s="8">
        <f>+'mobile model'!BN140</f>
        <v>48000</v>
      </c>
      <c r="BO14" s="8">
        <f>+'mobile model'!BO140</f>
        <v>146300</v>
      </c>
      <c r="BP14" s="8">
        <f>+'mobile model'!BP140</f>
        <v>41100</v>
      </c>
      <c r="BQ14" s="8">
        <f>+'mobile model'!BQ140</f>
        <v>35600</v>
      </c>
      <c r="BR14" s="8">
        <f>+'mobile model'!BR140</f>
        <v>43400</v>
      </c>
      <c r="BS14" s="8">
        <f>+'mobile model'!BS140</f>
        <v>59700</v>
      </c>
      <c r="BT14" s="8">
        <f>+'mobile model'!BT140</f>
        <v>179800</v>
      </c>
      <c r="BU14" s="8">
        <f>+'mobile model'!BU140</f>
        <v>59900</v>
      </c>
      <c r="BV14" s="8">
        <f>+'mobile model'!BV140</f>
        <v>67200</v>
      </c>
      <c r="BW14" s="8">
        <f>+'mobile model'!BW140</f>
        <v>51300</v>
      </c>
      <c r="BX14" s="8">
        <f>+'mobile model'!BX140</f>
        <v>99100</v>
      </c>
      <c r="BY14" s="8">
        <v>277500</v>
      </c>
      <c r="BZ14" s="35">
        <v>79700</v>
      </c>
      <c r="CA14" s="8">
        <v>83800</v>
      </c>
      <c r="CB14" s="8">
        <v>87800</v>
      </c>
      <c r="CC14" s="8">
        <v>88400</v>
      </c>
      <c r="CD14" s="8">
        <v>339700</v>
      </c>
      <c r="CE14" s="8">
        <v>97900</v>
      </c>
      <c r="CF14" s="8">
        <v>99800</v>
      </c>
      <c r="CG14" s="8">
        <v>105700</v>
      </c>
      <c r="CH14" s="8">
        <v>111200</v>
      </c>
      <c r="CI14" s="8">
        <v>414600</v>
      </c>
      <c r="CJ14" s="8">
        <v>114000</v>
      </c>
      <c r="CK14" s="8">
        <v>124700</v>
      </c>
      <c r="CL14" s="8">
        <v>149300</v>
      </c>
      <c r="CM14" s="8">
        <v>155600</v>
      </c>
      <c r="CN14" s="8">
        <v>543600</v>
      </c>
      <c r="CO14" s="8">
        <v>151200</v>
      </c>
      <c r="CP14" s="8">
        <v>156600</v>
      </c>
      <c r="CQ14" s="8">
        <v>159800</v>
      </c>
      <c r="CR14" s="8">
        <v>163900</v>
      </c>
      <c r="CS14" s="8">
        <v>625200</v>
      </c>
      <c r="CT14" s="8">
        <v>164800</v>
      </c>
      <c r="CU14" s="8">
        <v>172900</v>
      </c>
      <c r="CV14" s="8">
        <v>189100</v>
      </c>
      <c r="CW14" s="8">
        <v>205300</v>
      </c>
      <c r="CX14" s="8">
        <v>732200</v>
      </c>
      <c r="CY14" s="8">
        <v>200300</v>
      </c>
      <c r="CZ14" s="8">
        <v>215600</v>
      </c>
      <c r="DA14" s="8">
        <v>210200</v>
      </c>
      <c r="DB14" s="8">
        <v>225100</v>
      </c>
      <c r="DC14" s="8">
        <v>851100</v>
      </c>
      <c r="DD14" s="8">
        <v>213200</v>
      </c>
      <c r="DE14" s="8">
        <v>220500</v>
      </c>
      <c r="DF14" s="8">
        <v>224400</v>
      </c>
      <c r="DG14" s="8">
        <v>222200</v>
      </c>
      <c r="DH14" s="8">
        <v>880300</v>
      </c>
      <c r="DI14" s="8">
        <v>211200</v>
      </c>
      <c r="DJ14" s="8">
        <v>216700</v>
      </c>
      <c r="DK14" s="8">
        <f>+'mobile model'!DK140</f>
        <v>233064</v>
      </c>
      <c r="DL14" s="8">
        <f>+'mobile model'!DL140</f>
        <v>225481</v>
      </c>
      <c r="DM14" s="8">
        <f>+'mobile model'!DM140</f>
        <v>886445</v>
      </c>
      <c r="DN14" s="8">
        <f>+'mobile model'!DN140</f>
        <v>219100</v>
      </c>
      <c r="DO14" s="8">
        <f>+'mobile model'!DO140</f>
        <v>224274</v>
      </c>
      <c r="DP14" s="8">
        <f>+'mobile model'!DP140</f>
        <v>237064</v>
      </c>
      <c r="DQ14" s="8">
        <f>+'mobile model'!DQ140</f>
        <v>229481</v>
      </c>
      <c r="DR14" s="8">
        <f>+'mobile model'!DR140</f>
        <v>909919</v>
      </c>
      <c r="DS14" s="8">
        <f>+'mobile model'!DS140</f>
        <v>223100</v>
      </c>
      <c r="DT14" s="8">
        <f>+'mobile model'!DT140</f>
        <v>228274</v>
      </c>
      <c r="DU14" s="8">
        <f>+'mobile model'!DU140</f>
        <v>241064</v>
      </c>
      <c r="DV14" s="8">
        <f>+'mobile model'!DV140</f>
        <v>233481</v>
      </c>
      <c r="DW14" s="8">
        <f>+'mobile model'!DW140</f>
        <v>925919</v>
      </c>
    </row>
    <row r="15" spans="1:127" s="8" customFormat="1" ht="12" customHeight="1">
      <c r="A15" s="8">
        <v>0</v>
      </c>
      <c r="B15" s="21" t="s">
        <v>495</v>
      </c>
      <c r="C15" s="21" t="s">
        <v>501</v>
      </c>
      <c r="E15" s="21"/>
      <c r="I15" s="35"/>
      <c r="AA15" s="8">
        <f>+'mobile model'!AA103</f>
        <v>0</v>
      </c>
      <c r="AB15" s="8">
        <f>+'mobile model'!AB103</f>
        <v>0</v>
      </c>
      <c r="AC15" s="8">
        <f>+'mobile model'!AC103</f>
        <v>0</v>
      </c>
      <c r="AD15" s="8">
        <f>+'mobile model'!AD103</f>
        <v>0</v>
      </c>
      <c r="AE15" s="8">
        <f>+'mobile model'!AE103</f>
        <v>0</v>
      </c>
      <c r="AF15" s="8">
        <f>+'mobile model'!AF103</f>
        <v>0</v>
      </c>
      <c r="AG15" s="8">
        <f>+'mobile model'!AG103</f>
        <v>0</v>
      </c>
      <c r="AH15" s="8">
        <f>+'mobile model'!AH103</f>
        <v>0</v>
      </c>
      <c r="AI15" s="8">
        <f>+'mobile model'!AI103</f>
        <v>0</v>
      </c>
      <c r="AJ15" s="8">
        <f>+'mobile model'!AJ103</f>
        <v>0</v>
      </c>
      <c r="AZ15" s="8">
        <f>+'mobile model'!AZ103</f>
        <v>548100</v>
      </c>
      <c r="BA15" s="35">
        <f>+'mobile model'!BA103</f>
        <v>127300</v>
      </c>
      <c r="BB15" s="8">
        <f>+'mobile model'!BB103</f>
        <v>95200</v>
      </c>
      <c r="BC15" s="8">
        <f>+'mobile model'!BC103</f>
        <v>130700</v>
      </c>
      <c r="BD15" s="8">
        <f>+'mobile model'!BD103</f>
        <v>116800</v>
      </c>
      <c r="BE15" s="8">
        <f>+'mobile model'!BE103</f>
        <v>470000</v>
      </c>
      <c r="BF15" s="35">
        <f>+'mobile model'!BF103</f>
        <v>123600</v>
      </c>
      <c r="BG15" s="8">
        <f>+'mobile model'!BG103</f>
        <v>85500</v>
      </c>
      <c r="BH15" s="8">
        <f>+'mobile model'!BH103</f>
        <v>139160</v>
      </c>
      <c r="BI15" s="8">
        <f>+'mobile model'!BI103</f>
        <v>125740</v>
      </c>
      <c r="BJ15" s="8">
        <f>+'mobile model'!BJ103</f>
        <v>474000</v>
      </c>
      <c r="BK15" s="35">
        <f>+'mobile model'!BK103</f>
        <v>120600</v>
      </c>
      <c r="BL15" s="8">
        <f>+'mobile model'!BL103</f>
        <v>74200</v>
      </c>
      <c r="BM15" s="8">
        <f>+'mobile model'!BM103</f>
        <v>168500</v>
      </c>
      <c r="BN15" s="8">
        <f>+'mobile model'!BN103</f>
        <v>183300</v>
      </c>
      <c r="BO15" s="8">
        <f>+'mobile model'!BO103</f>
        <v>546600</v>
      </c>
      <c r="BP15" s="35">
        <f>+'mobile model'!BP103</f>
        <v>192800</v>
      </c>
      <c r="BQ15" s="8">
        <f>+'mobile model'!BQ103</f>
        <v>126400</v>
      </c>
      <c r="BR15" s="8">
        <f>+'mobile model'!BR103</f>
        <v>148400</v>
      </c>
      <c r="BS15" s="8">
        <f>+'mobile model'!BS103</f>
        <v>139300</v>
      </c>
      <c r="BT15" s="8">
        <f>+'mobile model'!BT103</f>
        <v>606900</v>
      </c>
      <c r="BU15" s="35">
        <f>+'mobile model'!BU103</f>
        <v>143000</v>
      </c>
      <c r="BV15" s="8">
        <f>+'mobile model'!BV103</f>
        <v>109600</v>
      </c>
      <c r="BW15" s="8">
        <f>+'mobile model'!BW103</f>
        <v>130300</v>
      </c>
      <c r="BX15" s="8">
        <f>+'mobile model'!BX103</f>
        <v>124600</v>
      </c>
      <c r="BY15" s="8">
        <v>507500</v>
      </c>
      <c r="BZ15" s="35">
        <v>145300</v>
      </c>
      <c r="CA15" s="8">
        <v>93800</v>
      </c>
      <c r="CB15" s="8">
        <v>119900</v>
      </c>
      <c r="CC15" s="8">
        <v>118400</v>
      </c>
      <c r="CD15" s="8">
        <v>477400</v>
      </c>
      <c r="CE15" s="8">
        <v>113200</v>
      </c>
      <c r="CF15" s="8">
        <v>122000</v>
      </c>
      <c r="CG15" s="8">
        <v>119700</v>
      </c>
      <c r="CH15" s="8">
        <v>144000</v>
      </c>
      <c r="CI15" s="8">
        <v>498900</v>
      </c>
      <c r="CJ15" s="8">
        <v>148800</v>
      </c>
      <c r="CK15" s="8">
        <v>213500</v>
      </c>
      <c r="CL15" s="8">
        <v>221300</v>
      </c>
      <c r="CM15" s="8">
        <v>174400</v>
      </c>
      <c r="CN15" s="8">
        <v>758100</v>
      </c>
      <c r="CO15" s="8">
        <v>212500</v>
      </c>
      <c r="CP15" s="8">
        <v>186900</v>
      </c>
      <c r="CQ15" s="8">
        <v>276300</v>
      </c>
      <c r="CR15" s="8">
        <v>196200</v>
      </c>
      <c r="CS15" s="8">
        <v>872000</v>
      </c>
      <c r="CT15" s="8">
        <v>207000</v>
      </c>
      <c r="CU15" s="8">
        <v>234900</v>
      </c>
      <c r="CV15" s="8">
        <v>289300</v>
      </c>
      <c r="CW15" s="8">
        <v>172900</v>
      </c>
      <c r="CX15" s="8">
        <v>904100</v>
      </c>
      <c r="CY15" s="8">
        <v>201300</v>
      </c>
      <c r="CZ15" s="8">
        <v>215500</v>
      </c>
      <c r="DA15" s="8">
        <v>241000</v>
      </c>
      <c r="DB15" s="8">
        <v>202700</v>
      </c>
      <c r="DC15" s="8">
        <v>860500</v>
      </c>
      <c r="DD15" s="8">
        <v>165800</v>
      </c>
      <c r="DE15" s="8">
        <v>214400</v>
      </c>
      <c r="DF15" s="8">
        <v>206200</v>
      </c>
      <c r="DG15" s="8">
        <v>132900</v>
      </c>
      <c r="DH15" s="8">
        <v>719200</v>
      </c>
      <c r="DI15" s="8">
        <v>150600</v>
      </c>
      <c r="DJ15" s="8">
        <v>152900</v>
      </c>
      <c r="DK15" s="8">
        <f>+'mobile model'!DK103</f>
        <v>186395.353752</v>
      </c>
      <c r="DL15" s="8">
        <f>+'mobile model'!DL103</f>
        <v>180379.19735170002</v>
      </c>
      <c r="DM15" s="8">
        <f>+'mobile model'!DM103</f>
        <v>670274.55110369995</v>
      </c>
      <c r="DN15" s="8">
        <f>+'mobile model'!DN103</f>
        <v>141469.25901474699</v>
      </c>
      <c r="DO15" s="8">
        <f>+'mobile model'!DO103</f>
        <v>153833.46478634205</v>
      </c>
      <c r="DP15" s="8">
        <f>+'mobile model'!DP103</f>
        <v>175026.18104837066</v>
      </c>
      <c r="DQ15" s="8">
        <f>+'mobile model'!DQ103</f>
        <v>177322.61986236402</v>
      </c>
      <c r="DR15" s="8">
        <f>+'mobile model'!DR103</f>
        <v>647651.52471182379</v>
      </c>
      <c r="DS15" s="8">
        <f>+'mobile model'!DS103</f>
        <v>128310.78426060594</v>
      </c>
      <c r="DT15" s="8">
        <f>+'mobile model'!DT103</f>
        <v>139826.30387755216</v>
      </c>
      <c r="DU15" s="8">
        <f>+'mobile model'!DU103</f>
        <v>164928.63582229731</v>
      </c>
      <c r="DV15" s="8">
        <f>+'mobile model'!DV103</f>
        <v>161633.07040170967</v>
      </c>
      <c r="DW15" s="8">
        <f>+'mobile model'!DW103</f>
        <v>594698.79436216503</v>
      </c>
    </row>
    <row r="16" spans="1:127" s="8" customFormat="1" ht="12" customHeight="1">
      <c r="B16" s="21" t="s">
        <v>884</v>
      </c>
      <c r="C16" s="8" t="s">
        <v>1239</v>
      </c>
      <c r="D16" s="21"/>
      <c r="E16" s="21"/>
      <c r="I16" s="35"/>
      <c r="BA16" s="35"/>
      <c r="BF16" s="35"/>
      <c r="BK16" s="35"/>
      <c r="BP16" s="35"/>
      <c r="BU16" s="35"/>
      <c r="BZ16" s="35"/>
    </row>
    <row r="17" spans="2:131" s="8" customFormat="1" ht="12" customHeight="1">
      <c r="B17" s="21"/>
      <c r="D17" s="21"/>
      <c r="E17" s="21"/>
      <c r="I17" s="35"/>
      <c r="BA17" s="35"/>
      <c r="BF17" s="35"/>
      <c r="BK17" s="35"/>
      <c r="BP17" s="35"/>
      <c r="BU17" s="35"/>
      <c r="BZ17" s="35"/>
      <c r="EA17" s="8" t="s">
        <v>1342</v>
      </c>
    </row>
    <row r="18" spans="2:131" s="8" customFormat="1" ht="12" customHeight="1">
      <c r="B18" s="21" t="s">
        <v>885</v>
      </c>
      <c r="C18" s="8" t="s">
        <v>1111</v>
      </c>
      <c r="D18" s="21" t="s">
        <v>1114</v>
      </c>
      <c r="E18" s="21"/>
      <c r="I18" s="35"/>
      <c r="BA18" s="35"/>
      <c r="BF18" s="35"/>
      <c r="BK18" s="35"/>
      <c r="BP18" s="35"/>
      <c r="BU18" s="35"/>
      <c r="BZ18" s="35"/>
      <c r="CO18" s="8">
        <v>961384</v>
      </c>
      <c r="CP18" s="8">
        <v>927982</v>
      </c>
      <c r="CQ18" s="8">
        <v>1003979</v>
      </c>
      <c r="CR18" s="8">
        <v>933983</v>
      </c>
      <c r="CS18" s="8">
        <v>3827328</v>
      </c>
      <c r="CT18" s="8">
        <v>905160</v>
      </c>
      <c r="CU18" s="8">
        <v>918831</v>
      </c>
      <c r="CV18" s="8">
        <v>967214</v>
      </c>
      <c r="CW18" s="8">
        <v>863360</v>
      </c>
      <c r="CX18" s="8">
        <v>3654565</v>
      </c>
      <c r="CY18" s="8">
        <v>878624</v>
      </c>
      <c r="CZ18" s="8">
        <v>928384</v>
      </c>
      <c r="DA18" s="8">
        <v>955792</v>
      </c>
      <c r="DB18" s="8">
        <v>926979</v>
      </c>
      <c r="DC18" s="8">
        <v>3689779</v>
      </c>
      <c r="DD18" s="8">
        <v>894924</v>
      </c>
      <c r="DE18" s="8">
        <v>961699</v>
      </c>
      <c r="DF18" s="8">
        <v>957329</v>
      </c>
      <c r="DG18" s="8">
        <v>897204</v>
      </c>
      <c r="DH18" s="8">
        <v>3711156</v>
      </c>
      <c r="DI18" s="8">
        <v>924316</v>
      </c>
      <c r="DJ18" s="8">
        <v>946460</v>
      </c>
      <c r="DK18" s="8">
        <f>+DK11-DK19-DK20-DK21</f>
        <v>994691.11527113384</v>
      </c>
      <c r="DL18" s="8">
        <f>+DL11-DL19-DL20-DL21</f>
        <v>991032.69436501153</v>
      </c>
      <c r="DM18" s="8">
        <f>+DL18+DK18+DJ18+DI18</f>
        <v>3856499.8096361454</v>
      </c>
      <c r="DN18" s="8">
        <f>+DN11-DN19-DN20-DN21</f>
        <v>961464.59750571288</v>
      </c>
      <c r="DO18" s="8">
        <f>+DO11-DO19-DO20-DO21</f>
        <v>979373.56073475466</v>
      </c>
      <c r="DP18" s="8">
        <f>+DP11-DP19-DP20-DP21</f>
        <v>1004523.5588058291</v>
      </c>
      <c r="DQ18" s="8">
        <f>+DQ11-DQ19-DQ20-DQ21</f>
        <v>1007269.6103811036</v>
      </c>
      <c r="DR18" s="8">
        <f>+DQ18+DP18+DO18+DN18</f>
        <v>3952631.3274274003</v>
      </c>
      <c r="DS18" s="8">
        <f>+DS11-DS19-DS20-DS21</f>
        <v>964089.86834899615</v>
      </c>
      <c r="DT18" s="8">
        <f>+DT11-DT19-DT20-DT21</f>
        <v>980859.60404967051</v>
      </c>
      <c r="DU18" s="8">
        <f>+DU11-DU19-DU20-DU21</f>
        <v>1006446.970564316</v>
      </c>
      <c r="DV18" s="8">
        <f>+DV11-DV19-DV20-DV21</f>
        <v>1003503.6383163936</v>
      </c>
      <c r="DW18" s="8">
        <f>+DV18+DU18+DT18+DS18</f>
        <v>3954900.0812793765</v>
      </c>
    </row>
    <row r="19" spans="2:131" s="8" customFormat="1" ht="12" customHeight="1">
      <c r="B19" s="21" t="s">
        <v>886</v>
      </c>
      <c r="C19" s="8" t="s">
        <v>1111</v>
      </c>
      <c r="D19" s="21" t="s">
        <v>1115</v>
      </c>
      <c r="E19" s="21"/>
      <c r="I19" s="35"/>
      <c r="BA19" s="35"/>
      <c r="BF19" s="35"/>
      <c r="BK19" s="35"/>
      <c r="BP19" s="35"/>
      <c r="BU19" s="35"/>
      <c r="BZ19" s="35"/>
      <c r="CO19" s="8">
        <v>85249</v>
      </c>
      <c r="CP19" s="8">
        <v>88611</v>
      </c>
      <c r="CQ19" s="8">
        <v>91923</v>
      </c>
      <c r="CR19" s="8">
        <v>91000</v>
      </c>
      <c r="CS19" s="8">
        <v>356783</v>
      </c>
      <c r="CT19" s="8">
        <v>99646</v>
      </c>
      <c r="CU19" s="8">
        <v>105332</v>
      </c>
      <c r="CV19" s="8">
        <v>114422</v>
      </c>
      <c r="CW19" s="8">
        <v>123920</v>
      </c>
      <c r="CX19" s="8">
        <v>443320</v>
      </c>
      <c r="CY19" s="8">
        <v>118387</v>
      </c>
      <c r="CZ19" s="8">
        <v>127924</v>
      </c>
      <c r="DA19" s="8">
        <v>127506</v>
      </c>
      <c r="DB19" s="8">
        <v>130312</v>
      </c>
      <c r="DC19" s="8">
        <v>504129</v>
      </c>
      <c r="DD19" s="8">
        <v>125249</v>
      </c>
      <c r="DE19" s="8">
        <v>125119</v>
      </c>
      <c r="DF19" s="8">
        <v>131585</v>
      </c>
      <c r="DG19" s="8">
        <v>119965</v>
      </c>
      <c r="DH19" s="8">
        <v>501918</v>
      </c>
      <c r="DI19" s="8">
        <v>113539</v>
      </c>
      <c r="DJ19" s="8">
        <v>116658</v>
      </c>
      <c r="DK19" s="8">
        <f>+DK36+DF19</f>
        <v>126585</v>
      </c>
      <c r="DL19" s="8">
        <f t="shared" ref="DK19:DL20" si="1">+DL36+DG19</f>
        <v>114965</v>
      </c>
      <c r="DM19" s="8">
        <f>+DL19+DK19+DJ19+DI19</f>
        <v>471747</v>
      </c>
      <c r="DN19" s="8">
        <f t="shared" ref="DN19:DQ20" si="2">+DN36+DI19</f>
        <v>115539</v>
      </c>
      <c r="DO19" s="8">
        <f t="shared" si="2"/>
        <v>118658</v>
      </c>
      <c r="DP19" s="8">
        <f t="shared" si="2"/>
        <v>128585</v>
      </c>
      <c r="DQ19" s="8">
        <f t="shared" si="2"/>
        <v>116965</v>
      </c>
      <c r="DR19" s="8">
        <f>+DQ19+DP19+DO19+DN19</f>
        <v>479747</v>
      </c>
      <c r="DS19" s="8">
        <f t="shared" ref="DS19:DV20" si="3">+DS36+DN19</f>
        <v>117539</v>
      </c>
      <c r="DT19" s="8">
        <f t="shared" si="3"/>
        <v>120658</v>
      </c>
      <c r="DU19" s="8">
        <f t="shared" si="3"/>
        <v>130585</v>
      </c>
      <c r="DV19" s="8">
        <f t="shared" si="3"/>
        <v>118965</v>
      </c>
      <c r="DW19" s="8">
        <f>+DV19+DU19+DT19+DS19</f>
        <v>487747</v>
      </c>
    </row>
    <row r="20" spans="2:131" s="8" customFormat="1" ht="12" customHeight="1">
      <c r="B20" s="21" t="s">
        <v>887</v>
      </c>
      <c r="C20" s="8" t="s">
        <v>1111</v>
      </c>
      <c r="D20" s="21" t="s">
        <v>10</v>
      </c>
      <c r="E20" s="21"/>
      <c r="I20" s="35"/>
      <c r="BA20" s="35"/>
      <c r="BF20" s="35"/>
      <c r="BK20" s="35"/>
      <c r="BP20" s="35"/>
      <c r="BU20" s="35"/>
      <c r="BZ20" s="35"/>
      <c r="CO20" s="8">
        <v>72767</v>
      </c>
      <c r="CP20" s="8">
        <v>75384</v>
      </c>
      <c r="CQ20" s="8">
        <v>74997</v>
      </c>
      <c r="CR20" s="8">
        <v>79076</v>
      </c>
      <c r="CS20" s="8">
        <v>302224</v>
      </c>
      <c r="CT20" s="8">
        <v>77170</v>
      </c>
      <c r="CU20" s="8">
        <v>80965</v>
      </c>
      <c r="CV20" s="8">
        <v>77289</v>
      </c>
      <c r="CW20" s="8">
        <v>78068</v>
      </c>
      <c r="CX20" s="8">
        <v>313492</v>
      </c>
      <c r="CY20" s="8">
        <v>85876</v>
      </c>
      <c r="CZ20" s="8">
        <v>87640</v>
      </c>
      <c r="DA20" s="8">
        <v>92095</v>
      </c>
      <c r="DB20" s="8">
        <v>93665</v>
      </c>
      <c r="DC20" s="8">
        <v>359276</v>
      </c>
      <c r="DD20" s="8">
        <v>94811</v>
      </c>
      <c r="DE20" s="8">
        <v>98594</v>
      </c>
      <c r="DF20" s="8">
        <v>101479</v>
      </c>
      <c r="DG20" s="8">
        <v>105516</v>
      </c>
      <c r="DH20" s="8">
        <v>400400</v>
      </c>
      <c r="DI20" s="8">
        <v>106561</v>
      </c>
      <c r="DJ20" s="8">
        <v>108616</v>
      </c>
      <c r="DK20" s="8">
        <f t="shared" si="1"/>
        <v>111479</v>
      </c>
      <c r="DL20" s="8">
        <f t="shared" si="1"/>
        <v>115516</v>
      </c>
      <c r="DM20" s="8">
        <f>+DL20+DK20+DJ20+DI20</f>
        <v>442172</v>
      </c>
      <c r="DN20" s="8">
        <f t="shared" si="2"/>
        <v>108561</v>
      </c>
      <c r="DO20" s="8">
        <f t="shared" si="2"/>
        <v>110616</v>
      </c>
      <c r="DP20" s="8">
        <f t="shared" si="2"/>
        <v>113479</v>
      </c>
      <c r="DQ20" s="8">
        <f t="shared" si="2"/>
        <v>117516</v>
      </c>
      <c r="DR20" s="8">
        <f>+DQ20+DP20+DO20+DN20</f>
        <v>450172</v>
      </c>
      <c r="DS20" s="8">
        <f t="shared" si="3"/>
        <v>110561</v>
      </c>
      <c r="DT20" s="8">
        <f t="shared" si="3"/>
        <v>112616</v>
      </c>
      <c r="DU20" s="8">
        <f t="shared" si="3"/>
        <v>115479</v>
      </c>
      <c r="DV20" s="8">
        <f t="shared" si="3"/>
        <v>119516</v>
      </c>
      <c r="DW20" s="8">
        <f>+DV20+DU20+DT20+DS20</f>
        <v>458172</v>
      </c>
    </row>
    <row r="21" spans="2:131" s="8" customFormat="1" ht="12" customHeight="1">
      <c r="B21" s="21" t="s">
        <v>888</v>
      </c>
      <c r="C21" s="8" t="s">
        <v>1111</v>
      </c>
      <c r="D21" s="21" t="s">
        <v>442</v>
      </c>
      <c r="E21" s="21"/>
      <c r="I21" s="35"/>
      <c r="BA21" s="35"/>
      <c r="BF21" s="35"/>
      <c r="BK21" s="35"/>
      <c r="BP21" s="35"/>
      <c r="BU21" s="35"/>
      <c r="BZ21" s="35"/>
      <c r="CO21" s="8">
        <v>-5827</v>
      </c>
      <c r="CP21" s="8">
        <v>-6580</v>
      </c>
      <c r="CQ21" s="8">
        <v>-6305</v>
      </c>
      <c r="CR21" s="8">
        <v>-6420</v>
      </c>
      <c r="CS21" s="8">
        <v>-25132</v>
      </c>
      <c r="CT21" s="8">
        <v>-6674</v>
      </c>
      <c r="CU21" s="8">
        <v>-7454</v>
      </c>
      <c r="CV21" s="8">
        <v>-5121</v>
      </c>
      <c r="CW21" s="8">
        <v>-8731</v>
      </c>
      <c r="CX21" s="8">
        <v>-27980</v>
      </c>
      <c r="CY21" s="8">
        <v>-6023</v>
      </c>
      <c r="CZ21" s="8">
        <v>-5825</v>
      </c>
      <c r="DA21" s="8">
        <v>-6920</v>
      </c>
      <c r="DB21" s="8">
        <v>-7332</v>
      </c>
      <c r="DC21" s="8">
        <v>-26100</v>
      </c>
      <c r="DD21" s="8">
        <v>-6314</v>
      </c>
      <c r="DE21" s="8">
        <v>-5738</v>
      </c>
      <c r="DF21" s="8">
        <v>-9144</v>
      </c>
      <c r="DG21" s="8">
        <v>-7726</v>
      </c>
      <c r="DH21" s="8">
        <v>-28922</v>
      </c>
      <c r="DI21" s="8">
        <v>-7720</v>
      </c>
      <c r="DJ21" s="8">
        <v>-8299</v>
      </c>
      <c r="DK21" s="8">
        <v>-5994</v>
      </c>
      <c r="DL21" s="8">
        <v>-5993</v>
      </c>
      <c r="DM21" s="8">
        <f>+DL21+DK21+DJ21+DI21</f>
        <v>-28006</v>
      </c>
      <c r="DN21" s="8">
        <v>-5992</v>
      </c>
      <c r="DO21" s="8">
        <v>-5991</v>
      </c>
      <c r="DP21" s="8">
        <v>-5990</v>
      </c>
      <c r="DQ21" s="8">
        <v>-5989</v>
      </c>
      <c r="DR21" s="8">
        <f>+DQ21+DP21+DO21+DN21</f>
        <v>-23962</v>
      </c>
      <c r="DS21" s="8">
        <v>-5988</v>
      </c>
      <c r="DT21" s="8">
        <v>-5987</v>
      </c>
      <c r="DU21" s="8">
        <v>-5986</v>
      </c>
      <c r="DV21" s="8">
        <v>-5985</v>
      </c>
      <c r="DW21" s="8">
        <f>+DV21+DU21+DT21+DS21</f>
        <v>-23946</v>
      </c>
    </row>
    <row r="22" spans="2:131" s="8" customFormat="1" ht="12" customHeight="1">
      <c r="B22" s="21" t="s">
        <v>889</v>
      </c>
      <c r="D22" s="21"/>
      <c r="E22" s="21"/>
      <c r="I22" s="35"/>
      <c r="BA22" s="35"/>
      <c r="BF22" s="35"/>
      <c r="BK22" s="35"/>
      <c r="BP22" s="35"/>
      <c r="BU22" s="35"/>
      <c r="BZ22" s="35"/>
    </row>
    <row r="23" spans="2:131" s="8" customFormat="1" ht="12" customHeight="1">
      <c r="B23" s="21" t="s">
        <v>890</v>
      </c>
      <c r="D23" s="21"/>
      <c r="E23" s="21"/>
      <c r="I23" s="35"/>
      <c r="BA23" s="35"/>
      <c r="BF23" s="35"/>
      <c r="BK23" s="35"/>
      <c r="BP23" s="35"/>
      <c r="BU23" s="35"/>
      <c r="BZ23" s="35"/>
    </row>
    <row r="24" spans="2:131" s="8" customFormat="1" ht="12" customHeight="1">
      <c r="B24" s="21" t="s">
        <v>891</v>
      </c>
      <c r="D24" s="21"/>
      <c r="E24" s="21"/>
      <c r="I24" s="35"/>
      <c r="BA24" s="35"/>
      <c r="BF24" s="35"/>
      <c r="BK24" s="35"/>
      <c r="BP24" s="35"/>
      <c r="BU24" s="35"/>
      <c r="BZ24" s="35"/>
    </row>
    <row r="25" spans="2:131" s="8" customFormat="1" ht="12" customHeight="1">
      <c r="B25" s="21" t="s">
        <v>892</v>
      </c>
      <c r="D25" s="21"/>
      <c r="E25" s="21"/>
      <c r="I25" s="35"/>
      <c r="BA25" s="35"/>
      <c r="BF25" s="35"/>
      <c r="BK25" s="35"/>
      <c r="BP25" s="35"/>
      <c r="BU25" s="35"/>
      <c r="BZ25" s="35"/>
    </row>
    <row r="26" spans="2:131" s="8" customFormat="1" ht="12" customHeight="1">
      <c r="B26" s="21" t="s">
        <v>893</v>
      </c>
      <c r="D26" s="21"/>
      <c r="E26" s="21"/>
      <c r="I26" s="35"/>
      <c r="BA26" s="35"/>
      <c r="BF26" s="35"/>
      <c r="BK26" s="35"/>
      <c r="BP26" s="35"/>
      <c r="BU26" s="35"/>
      <c r="BZ26" s="35"/>
    </row>
    <row r="27" spans="2:131" s="8" customFormat="1" ht="12" customHeight="1">
      <c r="B27" s="21" t="s">
        <v>894</v>
      </c>
      <c r="D27" s="21"/>
      <c r="E27" s="21"/>
      <c r="I27" s="35"/>
      <c r="BA27" s="35"/>
      <c r="BF27" s="35"/>
      <c r="BK27" s="35"/>
      <c r="BP27" s="35"/>
      <c r="BU27" s="35"/>
      <c r="BZ27" s="35"/>
    </row>
    <row r="28" spans="2:131" s="8" customFormat="1" ht="12" customHeight="1">
      <c r="B28" s="21" t="s">
        <v>895</v>
      </c>
      <c r="C28" s="8" t="s">
        <v>732</v>
      </c>
      <c r="D28" s="21"/>
      <c r="E28" s="21"/>
      <c r="I28" s="35"/>
      <c r="BA28" s="35"/>
      <c r="BF28" s="35"/>
      <c r="BK28" s="35"/>
      <c r="BP28" s="35"/>
      <c r="BU28" s="35"/>
      <c r="BZ28" s="35"/>
    </row>
    <row r="29" spans="2:131" s="8" customFormat="1" ht="12" customHeight="1">
      <c r="B29" s="21"/>
      <c r="D29" s="21"/>
      <c r="E29" s="21"/>
      <c r="I29" s="35"/>
      <c r="BA29" s="35"/>
      <c r="BF29" s="35"/>
      <c r="BK29" s="35"/>
      <c r="BP29" s="35"/>
      <c r="BU29" s="35"/>
      <c r="BZ29" s="35"/>
    </row>
    <row r="30" spans="2:131" s="8" customFormat="1" ht="12" customHeight="1">
      <c r="B30" s="21" t="s">
        <v>492</v>
      </c>
      <c r="C30" s="21" t="s">
        <v>570</v>
      </c>
      <c r="D30" s="21" t="s">
        <v>560</v>
      </c>
      <c r="I30" s="35"/>
      <c r="BE30" s="8">
        <f t="shared" ref="BE30:BN31" si="4">+BE11-AZ11</f>
        <v>-78728</v>
      </c>
      <c r="BF30" s="8">
        <f t="shared" si="4"/>
        <v>31500</v>
      </c>
      <c r="BG30" s="8">
        <f t="shared" si="4"/>
        <v>-21627</v>
      </c>
      <c r="BH30" s="8">
        <f t="shared" si="4"/>
        <v>4854</v>
      </c>
      <c r="BI30" s="8">
        <f t="shared" si="4"/>
        <v>7449</v>
      </c>
      <c r="BJ30" s="8">
        <f t="shared" si="4"/>
        <v>22221</v>
      </c>
      <c r="BK30" s="8">
        <f t="shared" si="4"/>
        <v>-35600</v>
      </c>
      <c r="BL30" s="8">
        <f t="shared" si="4"/>
        <v>-22656</v>
      </c>
      <c r="BM30" s="8">
        <f t="shared" si="4"/>
        <v>-16730</v>
      </c>
      <c r="BN30" s="8">
        <f t="shared" si="4"/>
        <v>-1280</v>
      </c>
      <c r="BO30" s="8">
        <f t="shared" ref="BO30:BX31" si="5">+BO11-BJ11</f>
        <v>-76266</v>
      </c>
      <c r="BP30" s="8">
        <f t="shared" si="5"/>
        <v>-12654</v>
      </c>
      <c r="BQ30" s="8">
        <f t="shared" si="5"/>
        <v>-44679</v>
      </c>
      <c r="BR30" s="8">
        <f t="shared" si="5"/>
        <v>-85941</v>
      </c>
      <c r="BS30" s="8">
        <f t="shared" si="5"/>
        <v>-120573</v>
      </c>
      <c r="BT30" s="8">
        <f t="shared" si="5"/>
        <v>-263847</v>
      </c>
      <c r="BU30" s="8">
        <f t="shared" si="5"/>
        <v>-85446</v>
      </c>
      <c r="BV30" s="8">
        <f t="shared" si="5"/>
        <v>-36438</v>
      </c>
      <c r="BW30" s="8">
        <f t="shared" si="5"/>
        <v>-14376</v>
      </c>
      <c r="BX30" s="8">
        <f t="shared" si="5"/>
        <v>-27320</v>
      </c>
      <c r="BY30" s="8">
        <f t="shared" ref="BY30:CH31" si="6">+BY11-BT11</f>
        <v>-163580</v>
      </c>
      <c r="BZ30" s="35">
        <f t="shared" si="6"/>
        <v>4400</v>
      </c>
      <c r="CA30" s="8">
        <f t="shared" si="6"/>
        <v>-12200</v>
      </c>
      <c r="CB30" s="8">
        <f t="shared" si="6"/>
        <v>-25600</v>
      </c>
      <c r="CC30" s="8">
        <f t="shared" si="6"/>
        <v>-26700</v>
      </c>
      <c r="CD30" s="8">
        <f t="shared" si="6"/>
        <v>-60100</v>
      </c>
      <c r="CE30" s="8">
        <f t="shared" si="6"/>
        <v>-41900</v>
      </c>
      <c r="CF30" s="8">
        <f t="shared" si="6"/>
        <v>16800</v>
      </c>
      <c r="CG30" s="8">
        <f t="shared" si="6"/>
        <v>-9800</v>
      </c>
      <c r="CH30" s="8">
        <f t="shared" si="6"/>
        <v>50600</v>
      </c>
      <c r="CI30" s="8">
        <f t="shared" ref="CI30:CR31" si="7">+CI11-CD11</f>
        <v>15700</v>
      </c>
      <c r="CJ30" s="8">
        <f t="shared" si="7"/>
        <v>25000</v>
      </c>
      <c r="CK30" s="8">
        <f t="shared" si="7"/>
        <v>69300</v>
      </c>
      <c r="CL30" s="8">
        <f t="shared" si="7"/>
        <v>102300</v>
      </c>
      <c r="CM30" s="8">
        <f t="shared" si="7"/>
        <v>33500</v>
      </c>
      <c r="CN30" s="8">
        <f t="shared" si="7"/>
        <v>230100</v>
      </c>
      <c r="CO30" s="8">
        <f t="shared" si="7"/>
        <v>41300</v>
      </c>
      <c r="CP30" s="8">
        <f t="shared" si="7"/>
        <v>-49600</v>
      </c>
      <c r="CQ30" s="8">
        <f t="shared" si="7"/>
        <v>1100</v>
      </c>
      <c r="CR30" s="8">
        <f t="shared" si="7"/>
        <v>-1700</v>
      </c>
      <c r="CS30" s="8">
        <f t="shared" ref="CS30:DB31" si="8">+CS11-CN11</f>
        <v>-8900</v>
      </c>
      <c r="CT30" s="8">
        <f t="shared" si="8"/>
        <v>-38300</v>
      </c>
      <c r="CU30" s="8">
        <f t="shared" si="8"/>
        <v>12300</v>
      </c>
      <c r="CV30" s="8">
        <f t="shared" si="8"/>
        <v>-10800</v>
      </c>
      <c r="CW30" s="8">
        <f t="shared" si="8"/>
        <v>-41000</v>
      </c>
      <c r="CX30" s="8">
        <f t="shared" si="8"/>
        <v>-77800</v>
      </c>
      <c r="CY30" s="8">
        <f t="shared" si="8"/>
        <v>1600</v>
      </c>
      <c r="CZ30" s="8">
        <f t="shared" si="8"/>
        <v>40400</v>
      </c>
      <c r="DA30" s="8">
        <f t="shared" si="8"/>
        <v>14700</v>
      </c>
      <c r="DB30" s="8">
        <f t="shared" si="8"/>
        <v>87000</v>
      </c>
      <c r="DC30" s="8">
        <f t="shared" ref="DC30:DL31" si="9">+DC11-CX11</f>
        <v>143700</v>
      </c>
      <c r="DD30" s="8">
        <f t="shared" si="9"/>
        <v>31800</v>
      </c>
      <c r="DE30" s="8">
        <f t="shared" si="9"/>
        <v>41600</v>
      </c>
      <c r="DF30" s="8">
        <f t="shared" si="9"/>
        <v>12800</v>
      </c>
      <c r="DG30" s="8">
        <f t="shared" si="9"/>
        <v>-28600</v>
      </c>
      <c r="DH30" s="8">
        <f t="shared" si="9"/>
        <v>57500</v>
      </c>
      <c r="DI30" s="8">
        <f t="shared" ref="DI30:DI31" si="10">+DI11-DD11</f>
        <v>28000</v>
      </c>
      <c r="DJ30" s="8">
        <f t="shared" ref="DJ30:DJ31" si="11">+DJ11-DE11</f>
        <v>-16300</v>
      </c>
      <c r="DK30" s="8">
        <f t="shared" si="9"/>
        <v>45461.115271133836</v>
      </c>
      <c r="DL30" s="8">
        <f t="shared" si="9"/>
        <v>100520.69436501153</v>
      </c>
      <c r="DM30" s="8">
        <f t="shared" ref="DM30:DV31" si="12">+DM11-DH11</f>
        <v>157881.80963614583</v>
      </c>
      <c r="DN30" s="8">
        <f t="shared" si="12"/>
        <v>42872.597505712882</v>
      </c>
      <c r="DO30" s="8">
        <f t="shared" si="12"/>
        <v>39256.560734754661</v>
      </c>
      <c r="DP30" s="8">
        <f t="shared" si="12"/>
        <v>13836.443534695311</v>
      </c>
      <c r="DQ30" s="8">
        <f t="shared" si="12"/>
        <v>20240.916016092058</v>
      </c>
      <c r="DR30" s="8">
        <f t="shared" si="12"/>
        <v>116106.51779125445</v>
      </c>
      <c r="DS30" s="8">
        <f t="shared" si="12"/>
        <v>6629.2708432832733</v>
      </c>
      <c r="DT30" s="8">
        <f t="shared" si="12"/>
        <v>5490.0433149158489</v>
      </c>
      <c r="DU30" s="8">
        <f t="shared" si="12"/>
        <v>5927.41175848688</v>
      </c>
      <c r="DV30" s="8">
        <f t="shared" si="12"/>
        <v>238.02793529001065</v>
      </c>
      <c r="DW30" s="8">
        <f t="shared" ref="DW30:DW31" si="13">+DW11-DR11</f>
        <v>18284.753851976246</v>
      </c>
    </row>
    <row r="31" spans="2:131" s="8" customFormat="1" ht="12" customHeight="1">
      <c r="B31" s="21" t="s">
        <v>493</v>
      </c>
      <c r="C31" s="21" t="s">
        <v>496</v>
      </c>
      <c r="D31" s="21" t="s">
        <v>560</v>
      </c>
      <c r="I31" s="35"/>
      <c r="BE31" s="8">
        <f t="shared" si="4"/>
        <v>11100</v>
      </c>
      <c r="BF31" s="8">
        <f t="shared" si="4"/>
        <v>36400</v>
      </c>
      <c r="BG31" s="8">
        <f t="shared" si="4"/>
        <v>-9600</v>
      </c>
      <c r="BH31" s="8">
        <f t="shared" si="4"/>
        <v>500</v>
      </c>
      <c r="BI31" s="8">
        <f t="shared" si="4"/>
        <v>-2800</v>
      </c>
      <c r="BJ31" s="8">
        <f t="shared" si="4"/>
        <v>24500</v>
      </c>
      <c r="BK31" s="8">
        <f t="shared" si="4"/>
        <v>-32800</v>
      </c>
      <c r="BL31" s="8">
        <f t="shared" si="4"/>
        <v>-13100</v>
      </c>
      <c r="BM31" s="8">
        <f t="shared" si="4"/>
        <v>-51200</v>
      </c>
      <c r="BN31" s="8">
        <f t="shared" si="4"/>
        <v>-66500</v>
      </c>
      <c r="BO31" s="8">
        <f t="shared" si="5"/>
        <v>-163600</v>
      </c>
      <c r="BP31" s="8">
        <f t="shared" si="5"/>
        <v>-96200</v>
      </c>
      <c r="BQ31" s="8">
        <f t="shared" si="5"/>
        <v>-98400</v>
      </c>
      <c r="BR31" s="8">
        <f t="shared" si="5"/>
        <v>-74900</v>
      </c>
      <c r="BS31" s="8">
        <f t="shared" si="5"/>
        <v>-88200</v>
      </c>
      <c r="BT31" s="8">
        <f t="shared" si="5"/>
        <v>-357700</v>
      </c>
      <c r="BU31" s="8">
        <f t="shared" si="5"/>
        <v>-54500</v>
      </c>
      <c r="BV31" s="8">
        <f t="shared" si="5"/>
        <v>-51200</v>
      </c>
      <c r="BW31" s="8">
        <f t="shared" si="5"/>
        <v>-22500</v>
      </c>
      <c r="BX31" s="8">
        <f t="shared" si="5"/>
        <v>-33600</v>
      </c>
      <c r="BY31" s="8">
        <f t="shared" si="6"/>
        <v>-161800</v>
      </c>
      <c r="BZ31" s="35">
        <f t="shared" si="6"/>
        <v>-17700</v>
      </c>
      <c r="CA31" s="8">
        <f t="shared" si="6"/>
        <v>-13000</v>
      </c>
      <c r="CB31" s="8">
        <f t="shared" si="6"/>
        <v>-33300</v>
      </c>
      <c r="CC31" s="8">
        <f t="shared" si="6"/>
        <v>-28400</v>
      </c>
      <c r="CD31" s="8">
        <f t="shared" si="6"/>
        <v>-92400</v>
      </c>
      <c r="CE31" s="8">
        <f t="shared" si="6"/>
        <v>-28000</v>
      </c>
      <c r="CF31" s="8">
        <f t="shared" si="6"/>
        <v>-27400</v>
      </c>
      <c r="CG31" s="8">
        <f t="shared" si="6"/>
        <v>-27500</v>
      </c>
      <c r="CH31" s="8">
        <f t="shared" si="6"/>
        <v>2400</v>
      </c>
      <c r="CI31" s="8">
        <f t="shared" si="7"/>
        <v>-80600</v>
      </c>
      <c r="CJ31" s="8">
        <f t="shared" si="7"/>
        <v>-26700</v>
      </c>
      <c r="CK31" s="8">
        <f t="shared" si="7"/>
        <v>-47100</v>
      </c>
      <c r="CL31" s="8">
        <f t="shared" si="7"/>
        <v>-42900</v>
      </c>
      <c r="CM31" s="8">
        <f t="shared" si="7"/>
        <v>-41400</v>
      </c>
      <c r="CN31" s="8">
        <f t="shared" si="7"/>
        <v>-158000</v>
      </c>
      <c r="CO31" s="8">
        <f t="shared" si="7"/>
        <v>-59600</v>
      </c>
      <c r="CP31" s="8">
        <f t="shared" si="7"/>
        <v>-54900</v>
      </c>
      <c r="CQ31" s="8">
        <f t="shared" si="7"/>
        <v>-64400</v>
      </c>
      <c r="CR31" s="8">
        <f t="shared" si="7"/>
        <v>-33700</v>
      </c>
      <c r="CS31" s="8">
        <f t="shared" si="8"/>
        <v>-212700</v>
      </c>
      <c r="CT31" s="8">
        <f t="shared" si="8"/>
        <v>-49200</v>
      </c>
      <c r="CU31" s="8">
        <f t="shared" si="8"/>
        <v>-54800</v>
      </c>
      <c r="CV31" s="8">
        <f t="shared" si="8"/>
        <v>-55100</v>
      </c>
      <c r="CW31" s="8">
        <f t="shared" si="8"/>
        <v>-60100</v>
      </c>
      <c r="CX31" s="8">
        <f t="shared" si="8"/>
        <v>-219200</v>
      </c>
      <c r="CY31" s="8">
        <f t="shared" si="8"/>
        <v>-31300</v>
      </c>
      <c r="CZ31" s="8">
        <f t="shared" si="8"/>
        <v>10100</v>
      </c>
      <c r="DA31" s="8">
        <f t="shared" si="8"/>
        <v>30200</v>
      </c>
      <c r="DB31" s="8">
        <f t="shared" si="8"/>
        <v>21900</v>
      </c>
      <c r="DC31" s="8">
        <f t="shared" si="9"/>
        <v>31000</v>
      </c>
      <c r="DD31" s="8">
        <f t="shared" si="9"/>
        <v>34800</v>
      </c>
      <c r="DE31" s="8">
        <f t="shared" si="9"/>
        <v>15600</v>
      </c>
      <c r="DF31" s="8">
        <f t="shared" si="9"/>
        <v>8500</v>
      </c>
      <c r="DG31" s="8">
        <f t="shared" si="9"/>
        <v>17400</v>
      </c>
      <c r="DH31" s="8">
        <f t="shared" si="9"/>
        <v>76400</v>
      </c>
      <c r="DI31" s="8">
        <f t="shared" si="10"/>
        <v>18900</v>
      </c>
      <c r="DJ31" s="8">
        <f t="shared" si="11"/>
        <v>23700</v>
      </c>
      <c r="DK31" s="8">
        <f t="shared" si="9"/>
        <v>31712.027628064854</v>
      </c>
      <c r="DL31" s="8">
        <f t="shared" si="9"/>
        <v>28165.29266620148</v>
      </c>
      <c r="DM31" s="8">
        <f t="shared" si="12"/>
        <v>102377.32029426657</v>
      </c>
      <c r="DN31" s="8">
        <f t="shared" si="12"/>
        <v>25960.658098938875</v>
      </c>
      <c r="DO31" s="8">
        <f t="shared" si="12"/>
        <v>15095.804432039615</v>
      </c>
      <c r="DP31" s="8">
        <f t="shared" si="12"/>
        <v>8650.320294266101</v>
      </c>
      <c r="DQ31" s="8">
        <f t="shared" si="12"/>
        <v>6884.3796467841603</v>
      </c>
      <c r="DR31" s="8">
        <f t="shared" si="12"/>
        <v>56591.162472028285</v>
      </c>
      <c r="DS31" s="8">
        <f t="shared" si="12"/>
        <v>3374.8361564929364</v>
      </c>
      <c r="DT31" s="8">
        <f t="shared" si="12"/>
        <v>3263.83615649282</v>
      </c>
      <c r="DU31" s="8">
        <f t="shared" si="12"/>
        <v>-119.70733379852027</v>
      </c>
      <c r="DV31" s="8">
        <f t="shared" si="12"/>
        <v>-128.70733379840385</v>
      </c>
      <c r="DW31" s="8">
        <f t="shared" si="13"/>
        <v>6390.2576453890651</v>
      </c>
    </row>
    <row r="32" spans="2:131" s="8" customFormat="1" ht="12" customHeight="1">
      <c r="B32" s="21" t="s">
        <v>494</v>
      </c>
      <c r="C32" s="21" t="s">
        <v>497</v>
      </c>
      <c r="D32" s="21" t="s">
        <v>560</v>
      </c>
      <c r="I32" s="35"/>
      <c r="BE32" s="8">
        <f t="shared" ref="BE32:BN33" si="14">+BE14-AZ14</f>
        <v>-16300</v>
      </c>
      <c r="BF32" s="8">
        <f t="shared" si="14"/>
        <v>-1200</v>
      </c>
      <c r="BG32" s="8">
        <f t="shared" si="14"/>
        <v>-2400</v>
      </c>
      <c r="BH32" s="8">
        <f t="shared" si="14"/>
        <v>-4000</v>
      </c>
      <c r="BI32" s="8">
        <f t="shared" si="14"/>
        <v>1400</v>
      </c>
      <c r="BJ32" s="8">
        <f t="shared" si="14"/>
        <v>-6200</v>
      </c>
      <c r="BK32" s="8">
        <f t="shared" si="14"/>
        <v>100</v>
      </c>
      <c r="BL32" s="8">
        <f t="shared" si="14"/>
        <v>1900</v>
      </c>
      <c r="BM32" s="8">
        <f t="shared" si="14"/>
        <v>5100</v>
      </c>
      <c r="BN32" s="8">
        <f t="shared" si="14"/>
        <v>7700</v>
      </c>
      <c r="BO32" s="8">
        <f t="shared" ref="BO32:BX33" si="15">+BO14-BJ14</f>
        <v>14800</v>
      </c>
      <c r="BP32" s="8">
        <f t="shared" si="15"/>
        <v>11500</v>
      </c>
      <c r="BQ32" s="8">
        <f t="shared" si="15"/>
        <v>1400</v>
      </c>
      <c r="BR32" s="8">
        <f t="shared" si="15"/>
        <v>8900</v>
      </c>
      <c r="BS32" s="8">
        <f t="shared" si="15"/>
        <v>11700</v>
      </c>
      <c r="BT32" s="8">
        <f t="shared" si="15"/>
        <v>33500</v>
      </c>
      <c r="BU32" s="8">
        <f t="shared" si="15"/>
        <v>18800</v>
      </c>
      <c r="BV32" s="8">
        <f t="shared" si="15"/>
        <v>31600</v>
      </c>
      <c r="BW32" s="8">
        <f t="shared" si="15"/>
        <v>7900</v>
      </c>
      <c r="BX32" s="8">
        <f t="shared" si="15"/>
        <v>39400</v>
      </c>
      <c r="BY32" s="8">
        <f t="shared" ref="BY32:CH33" si="16">+BY14-BT14</f>
        <v>97700</v>
      </c>
      <c r="BZ32" s="35">
        <f t="shared" si="16"/>
        <v>19800</v>
      </c>
      <c r="CA32" s="8">
        <f t="shared" si="16"/>
        <v>16600</v>
      </c>
      <c r="CB32" s="8">
        <f t="shared" si="16"/>
        <v>36500</v>
      </c>
      <c r="CC32" s="8">
        <f t="shared" si="16"/>
        <v>-10700</v>
      </c>
      <c r="CD32" s="8">
        <f t="shared" si="16"/>
        <v>62200</v>
      </c>
      <c r="CE32" s="8">
        <f t="shared" si="16"/>
        <v>18200</v>
      </c>
      <c r="CF32" s="8">
        <f t="shared" si="16"/>
        <v>16000</v>
      </c>
      <c r="CG32" s="8">
        <f t="shared" si="16"/>
        <v>17900</v>
      </c>
      <c r="CH32" s="8">
        <f t="shared" si="16"/>
        <v>22800</v>
      </c>
      <c r="CI32" s="8">
        <f t="shared" ref="CI32:CL33" si="17">+CI14-CD14</f>
        <v>74900</v>
      </c>
      <c r="CJ32" s="8">
        <f t="shared" si="17"/>
        <v>16100</v>
      </c>
      <c r="CK32" s="8">
        <f t="shared" si="17"/>
        <v>24900</v>
      </c>
      <c r="CL32" s="8">
        <f t="shared" si="17"/>
        <v>43600</v>
      </c>
      <c r="CM32" s="8">
        <f>+'mobile model'!CM141</f>
        <v>44400</v>
      </c>
      <c r="CN32" s="8">
        <f>+'mobile model'!CN141</f>
        <v>129000</v>
      </c>
      <c r="CO32" s="8">
        <f>+CO14-CJ14</f>
        <v>37200</v>
      </c>
      <c r="CP32" s="8">
        <f>+CP14-CK14</f>
        <v>31900</v>
      </c>
      <c r="CQ32" s="8">
        <f>+'mobile model'!CQ141</f>
        <v>10500</v>
      </c>
      <c r="CR32" s="8">
        <f>+'mobile model'!CR141</f>
        <v>8300</v>
      </c>
      <c r="CS32" s="8">
        <f>+'mobile model'!CS141</f>
        <v>87900</v>
      </c>
      <c r="CT32" s="8">
        <f>+CT14-CO14</f>
        <v>13600</v>
      </c>
      <c r="CU32" s="8">
        <f>+CU14-CP14</f>
        <v>16300</v>
      </c>
      <c r="CV32" s="8">
        <f>+'mobile model'!CV141</f>
        <v>29300</v>
      </c>
      <c r="CW32" s="8">
        <f>+'mobile model'!CW141</f>
        <v>41400</v>
      </c>
      <c r="CX32" s="8">
        <f>+'mobile model'!CX141</f>
        <v>100600</v>
      </c>
      <c r="CY32" s="8">
        <f t="shared" ref="CY32:DB33" si="18">+CY14-CT14</f>
        <v>35500</v>
      </c>
      <c r="CZ32" s="8">
        <f t="shared" si="18"/>
        <v>42700</v>
      </c>
      <c r="DA32" s="8">
        <f t="shared" si="18"/>
        <v>21100</v>
      </c>
      <c r="DB32" s="8">
        <f t="shared" si="18"/>
        <v>19800</v>
      </c>
      <c r="DC32" s="8">
        <f>+'mobile model'!DC141</f>
        <v>119100</v>
      </c>
      <c r="DD32" s="8">
        <f t="shared" ref="DD32:DH33" si="19">+DD14-CY14</f>
        <v>12900</v>
      </c>
      <c r="DE32" s="8">
        <f t="shared" si="19"/>
        <v>4900</v>
      </c>
      <c r="DF32" s="8">
        <f t="shared" si="19"/>
        <v>14200</v>
      </c>
      <c r="DG32" s="8">
        <f t="shared" si="19"/>
        <v>-2900</v>
      </c>
      <c r="DH32" s="8">
        <f>+'mobile model'!DH141</f>
        <v>29100</v>
      </c>
      <c r="DI32" s="8">
        <f t="shared" ref="DI32:DI33" si="20">+DI14-DD14</f>
        <v>-2000</v>
      </c>
      <c r="DJ32" s="8">
        <f t="shared" ref="DJ32:DJ33" si="21">+DJ14-DE14</f>
        <v>-3800</v>
      </c>
      <c r="DK32" s="8">
        <f>+'mobile model'!DK141</f>
        <v>8664</v>
      </c>
      <c r="DL32" s="8">
        <f>+'mobile model'!DL141</f>
        <v>3281</v>
      </c>
      <c r="DM32" s="8">
        <f>+'mobile model'!DM141</f>
        <v>6145</v>
      </c>
      <c r="DN32" s="8">
        <f>+'mobile model'!DN141</f>
        <v>7900</v>
      </c>
      <c r="DO32" s="8">
        <f>+'mobile model'!DO141</f>
        <v>7574</v>
      </c>
      <c r="DP32" s="8">
        <f>+'mobile model'!DP141</f>
        <v>4000</v>
      </c>
      <c r="DQ32" s="8">
        <f>+'mobile model'!DQ141</f>
        <v>4000</v>
      </c>
      <c r="DR32" s="8">
        <f>+'mobile model'!DR141</f>
        <v>23474</v>
      </c>
      <c r="DS32" s="8">
        <f>+'mobile model'!DS141</f>
        <v>4000</v>
      </c>
      <c r="DT32" s="8">
        <f>+'mobile model'!DT141</f>
        <v>4000</v>
      </c>
      <c r="DU32" s="8">
        <f>+'mobile model'!DU141</f>
        <v>4000</v>
      </c>
      <c r="DV32" s="8">
        <f>+'mobile model'!DV141</f>
        <v>4000</v>
      </c>
      <c r="DW32" s="8">
        <f>+'mobile model'!DW141</f>
        <v>16000</v>
      </c>
    </row>
    <row r="33" spans="2:127" s="8" customFormat="1" ht="12" customHeight="1">
      <c r="B33" s="21" t="s">
        <v>495</v>
      </c>
      <c r="C33" s="21" t="s">
        <v>501</v>
      </c>
      <c r="D33" s="21" t="s">
        <v>560</v>
      </c>
      <c r="I33" s="35"/>
      <c r="BE33" s="8">
        <f t="shared" si="14"/>
        <v>-78100</v>
      </c>
      <c r="BF33" s="8">
        <f t="shared" si="14"/>
        <v>-3700</v>
      </c>
      <c r="BG33" s="8">
        <f t="shared" si="14"/>
        <v>-9700</v>
      </c>
      <c r="BH33" s="8">
        <f t="shared" si="14"/>
        <v>8460</v>
      </c>
      <c r="BI33" s="8">
        <f t="shared" si="14"/>
        <v>8940</v>
      </c>
      <c r="BJ33" s="8">
        <f t="shared" si="14"/>
        <v>4000</v>
      </c>
      <c r="BK33" s="8">
        <f t="shared" si="14"/>
        <v>-3000</v>
      </c>
      <c r="BL33" s="8">
        <f t="shared" si="14"/>
        <v>-11300</v>
      </c>
      <c r="BM33" s="8">
        <f t="shared" si="14"/>
        <v>29340</v>
      </c>
      <c r="BN33" s="8">
        <f t="shared" si="14"/>
        <v>57560</v>
      </c>
      <c r="BO33" s="8">
        <f t="shared" si="15"/>
        <v>72600</v>
      </c>
      <c r="BP33" s="8">
        <f t="shared" si="15"/>
        <v>72200</v>
      </c>
      <c r="BQ33" s="8">
        <f t="shared" si="15"/>
        <v>52200</v>
      </c>
      <c r="BR33" s="8">
        <f t="shared" si="15"/>
        <v>-20100</v>
      </c>
      <c r="BS33" s="8">
        <f t="shared" si="15"/>
        <v>-44000</v>
      </c>
      <c r="BT33" s="8">
        <f t="shared" si="15"/>
        <v>60300</v>
      </c>
      <c r="BU33" s="8">
        <f t="shared" si="15"/>
        <v>-49800</v>
      </c>
      <c r="BV33" s="8">
        <f t="shared" si="15"/>
        <v>-16800</v>
      </c>
      <c r="BW33" s="8">
        <f t="shared" si="15"/>
        <v>-18100</v>
      </c>
      <c r="BX33" s="8">
        <f t="shared" si="15"/>
        <v>-14700</v>
      </c>
      <c r="BY33" s="8">
        <f t="shared" si="16"/>
        <v>-99400</v>
      </c>
      <c r="BZ33" s="35">
        <f t="shared" si="16"/>
        <v>2300</v>
      </c>
      <c r="CA33" s="8">
        <f t="shared" si="16"/>
        <v>-15800</v>
      </c>
      <c r="CB33" s="8">
        <f t="shared" si="16"/>
        <v>-10400</v>
      </c>
      <c r="CC33" s="8">
        <f t="shared" si="16"/>
        <v>-6200</v>
      </c>
      <c r="CD33" s="8">
        <f t="shared" si="16"/>
        <v>-30100</v>
      </c>
      <c r="CE33" s="8">
        <f t="shared" si="16"/>
        <v>-32100</v>
      </c>
      <c r="CF33" s="8">
        <f t="shared" si="16"/>
        <v>28200</v>
      </c>
      <c r="CG33" s="8">
        <f t="shared" si="16"/>
        <v>-200</v>
      </c>
      <c r="CH33" s="8">
        <f t="shared" si="16"/>
        <v>25600</v>
      </c>
      <c r="CI33" s="8">
        <f t="shared" si="17"/>
        <v>21500</v>
      </c>
      <c r="CJ33" s="8">
        <f t="shared" si="17"/>
        <v>35600</v>
      </c>
      <c r="CK33" s="8">
        <f t="shared" si="17"/>
        <v>91500</v>
      </c>
      <c r="CL33" s="8">
        <f t="shared" si="17"/>
        <v>101600</v>
      </c>
      <c r="CM33" s="8">
        <f t="shared" ref="CM33:CS33" si="22">+CM15-CH15</f>
        <v>30400</v>
      </c>
      <c r="CN33" s="8">
        <f t="shared" si="22"/>
        <v>259200</v>
      </c>
      <c r="CO33" s="8">
        <f>+CO15-CJ15</f>
        <v>63700</v>
      </c>
      <c r="CP33" s="8">
        <f>+CP15-CK15</f>
        <v>-26600</v>
      </c>
      <c r="CQ33" s="8">
        <f t="shared" si="22"/>
        <v>55000</v>
      </c>
      <c r="CR33" s="8">
        <f t="shared" si="22"/>
        <v>21800</v>
      </c>
      <c r="CS33" s="8">
        <f t="shared" si="22"/>
        <v>113900</v>
      </c>
      <c r="CT33" s="8">
        <f>+CT15-CO15</f>
        <v>-5500</v>
      </c>
      <c r="CU33" s="8">
        <f>+CU15-CP15</f>
        <v>48000</v>
      </c>
      <c r="CV33" s="8">
        <f t="shared" ref="CV33:DC33" si="23">+CV15-CQ15</f>
        <v>13000</v>
      </c>
      <c r="CW33" s="8">
        <f t="shared" si="23"/>
        <v>-23300</v>
      </c>
      <c r="CX33" s="8">
        <f t="shared" si="23"/>
        <v>32100</v>
      </c>
      <c r="CY33" s="8">
        <f t="shared" si="18"/>
        <v>-5700</v>
      </c>
      <c r="CZ33" s="8">
        <f t="shared" si="18"/>
        <v>-19400</v>
      </c>
      <c r="DA33" s="8">
        <f t="shared" si="18"/>
        <v>-48300</v>
      </c>
      <c r="DB33" s="8">
        <f t="shared" si="18"/>
        <v>29800</v>
      </c>
      <c r="DC33" s="8">
        <f t="shared" si="23"/>
        <v>-43600</v>
      </c>
      <c r="DD33" s="8">
        <f t="shared" si="19"/>
        <v>-35500</v>
      </c>
      <c r="DE33" s="8">
        <f t="shared" si="19"/>
        <v>-1100</v>
      </c>
      <c r="DF33" s="8">
        <f t="shared" si="19"/>
        <v>-34800</v>
      </c>
      <c r="DG33" s="8">
        <f t="shared" si="19"/>
        <v>-69800</v>
      </c>
      <c r="DH33" s="8">
        <f t="shared" si="19"/>
        <v>-141300</v>
      </c>
      <c r="DI33" s="8">
        <f t="shared" si="20"/>
        <v>-15200</v>
      </c>
      <c r="DJ33" s="8">
        <f t="shared" si="21"/>
        <v>-61500</v>
      </c>
      <c r="DK33" s="8">
        <f t="shared" ref="DK33:DW33" si="24">+DK15-DF15</f>
        <v>-19804.646248000005</v>
      </c>
      <c r="DL33" s="8">
        <f t="shared" si="24"/>
        <v>47479.197351700015</v>
      </c>
      <c r="DM33" s="8">
        <f t="shared" si="24"/>
        <v>-48925.448896300048</v>
      </c>
      <c r="DN33" s="8">
        <f t="shared" si="24"/>
        <v>-9130.7409852530109</v>
      </c>
      <c r="DO33" s="8">
        <f t="shared" si="24"/>
        <v>933.46478634205414</v>
      </c>
      <c r="DP33" s="8">
        <f t="shared" si="24"/>
        <v>-11369.17270362933</v>
      </c>
      <c r="DQ33" s="8">
        <f t="shared" si="24"/>
        <v>-3056.5774893359921</v>
      </c>
      <c r="DR33" s="8">
        <f t="shared" si="24"/>
        <v>-22623.026391876163</v>
      </c>
      <c r="DS33" s="8">
        <f t="shared" si="24"/>
        <v>-13158.474754141047</v>
      </c>
      <c r="DT33" s="8">
        <f t="shared" si="24"/>
        <v>-14007.160908789898</v>
      </c>
      <c r="DU33" s="8">
        <f t="shared" si="24"/>
        <v>-10097.545226073358</v>
      </c>
      <c r="DV33" s="8">
        <f t="shared" si="24"/>
        <v>-15689.549460654351</v>
      </c>
      <c r="DW33" s="8">
        <f t="shared" si="24"/>
        <v>-52952.730349658756</v>
      </c>
    </row>
    <row r="34" spans="2:127" s="8" customFormat="1" ht="12" customHeight="1">
      <c r="B34" s="21" t="s">
        <v>884</v>
      </c>
      <c r="D34" s="21"/>
      <c r="E34" s="21"/>
      <c r="I34" s="35"/>
      <c r="BA34" s="35"/>
      <c r="BF34" s="35"/>
      <c r="BK34" s="35"/>
      <c r="BP34" s="35"/>
      <c r="BU34" s="35"/>
      <c r="BZ34" s="35"/>
    </row>
    <row r="35" spans="2:127" s="8" customFormat="1" ht="12" customHeight="1">
      <c r="B35" s="21" t="s">
        <v>885</v>
      </c>
      <c r="C35" s="8" t="s">
        <v>1111</v>
      </c>
      <c r="D35" s="21" t="s">
        <v>1114</v>
      </c>
      <c r="E35" s="21"/>
      <c r="I35" s="35"/>
      <c r="BA35" s="35"/>
      <c r="BF35" s="35"/>
      <c r="BK35" s="35"/>
      <c r="BP35" s="35"/>
      <c r="BU35" s="35"/>
      <c r="BZ35" s="35"/>
      <c r="CT35" s="8">
        <f t="shared" ref="CT35:CX38" si="25">+CT18-CO18</f>
        <v>-56224</v>
      </c>
      <c r="CU35" s="8">
        <f t="shared" si="25"/>
        <v>-9151</v>
      </c>
      <c r="CV35" s="8">
        <f t="shared" si="25"/>
        <v>-36765</v>
      </c>
      <c r="CW35" s="8">
        <f t="shared" si="25"/>
        <v>-70623</v>
      </c>
      <c r="CX35" s="8">
        <f t="shared" si="25"/>
        <v>-172763</v>
      </c>
      <c r="CY35" s="8">
        <f t="shared" ref="CY35:DC38" si="26">+CY18-CT18</f>
        <v>-26536</v>
      </c>
      <c r="CZ35" s="8">
        <f t="shared" si="26"/>
        <v>9553</v>
      </c>
      <c r="DA35" s="8">
        <f t="shared" si="26"/>
        <v>-11422</v>
      </c>
      <c r="DB35" s="8">
        <f t="shared" si="26"/>
        <v>63619</v>
      </c>
      <c r="DC35" s="8">
        <f t="shared" si="26"/>
        <v>35214</v>
      </c>
      <c r="DD35" s="8">
        <f t="shared" ref="DD35:DD38" si="27">+DD18-CY18</f>
        <v>16300</v>
      </c>
      <c r="DE35" s="8">
        <f t="shared" ref="DE35:DH38" si="28">+DE18-CZ18</f>
        <v>33315</v>
      </c>
      <c r="DF35" s="8">
        <f t="shared" si="28"/>
        <v>1537</v>
      </c>
      <c r="DG35" s="8">
        <f t="shared" si="28"/>
        <v>-29775</v>
      </c>
      <c r="DH35" s="8">
        <f t="shared" si="28"/>
        <v>21377</v>
      </c>
      <c r="DI35" s="8">
        <f t="shared" ref="DI35:DI38" si="29">+DI18-DD18</f>
        <v>29392</v>
      </c>
      <c r="DJ35" s="8">
        <f t="shared" ref="DJ35:DJ38" si="30">+DJ18-DE18</f>
        <v>-15239</v>
      </c>
      <c r="DK35" s="8">
        <f t="shared" ref="DK35:DW35" si="31">+DK18-DF18</f>
        <v>37362.115271133836</v>
      </c>
      <c r="DL35" s="8">
        <f t="shared" si="31"/>
        <v>93828.694365011528</v>
      </c>
      <c r="DM35" s="8">
        <f t="shared" si="31"/>
        <v>145343.80963614536</v>
      </c>
      <c r="DN35" s="8">
        <f t="shared" si="31"/>
        <v>37148.597505712882</v>
      </c>
      <c r="DO35" s="8">
        <f t="shared" si="31"/>
        <v>32913.560734754661</v>
      </c>
      <c r="DP35" s="8">
        <f t="shared" si="31"/>
        <v>9832.4435346953105</v>
      </c>
      <c r="DQ35" s="8">
        <f t="shared" si="31"/>
        <v>16236.916016092058</v>
      </c>
      <c r="DR35" s="8">
        <f t="shared" si="31"/>
        <v>96131.517791254912</v>
      </c>
      <c r="DS35" s="8">
        <f t="shared" si="31"/>
        <v>2625.2708432832733</v>
      </c>
      <c r="DT35" s="8">
        <f t="shared" si="31"/>
        <v>1486.0433149158489</v>
      </c>
      <c r="DU35" s="8">
        <f t="shared" si="31"/>
        <v>1923.41175848688</v>
      </c>
      <c r="DV35" s="8">
        <f t="shared" si="31"/>
        <v>-3765.9720647099894</v>
      </c>
      <c r="DW35" s="8">
        <f t="shared" si="31"/>
        <v>2268.7538519762456</v>
      </c>
    </row>
    <row r="36" spans="2:127" s="8" customFormat="1" ht="12" customHeight="1">
      <c r="B36" s="21" t="s">
        <v>886</v>
      </c>
      <c r="C36" s="8" t="s">
        <v>1111</v>
      </c>
      <c r="D36" s="21" t="s">
        <v>1115</v>
      </c>
      <c r="E36" s="21"/>
      <c r="I36" s="35"/>
      <c r="BA36" s="35"/>
      <c r="BF36" s="35"/>
      <c r="BK36" s="35"/>
      <c r="BP36" s="35"/>
      <c r="BU36" s="35"/>
      <c r="BZ36" s="35"/>
      <c r="CT36" s="8">
        <f t="shared" si="25"/>
        <v>14397</v>
      </c>
      <c r="CU36" s="8">
        <f t="shared" si="25"/>
        <v>16721</v>
      </c>
      <c r="CV36" s="8">
        <f t="shared" si="25"/>
        <v>22499</v>
      </c>
      <c r="CW36" s="8">
        <f t="shared" si="25"/>
        <v>32920</v>
      </c>
      <c r="CX36" s="8">
        <f t="shared" si="25"/>
        <v>86537</v>
      </c>
      <c r="CY36" s="8">
        <f t="shared" si="26"/>
        <v>18741</v>
      </c>
      <c r="CZ36" s="8">
        <f t="shared" si="26"/>
        <v>22592</v>
      </c>
      <c r="DA36" s="8">
        <f t="shared" si="26"/>
        <v>13084</v>
      </c>
      <c r="DB36" s="8">
        <f t="shared" si="26"/>
        <v>6392</v>
      </c>
      <c r="DC36" s="8">
        <f t="shared" si="26"/>
        <v>60809</v>
      </c>
      <c r="DD36" s="8">
        <f t="shared" si="27"/>
        <v>6862</v>
      </c>
      <c r="DE36" s="8">
        <f t="shared" si="28"/>
        <v>-2805</v>
      </c>
      <c r="DF36" s="8">
        <f t="shared" si="28"/>
        <v>4079</v>
      </c>
      <c r="DG36" s="8">
        <f t="shared" si="28"/>
        <v>-10347</v>
      </c>
      <c r="DH36" s="8">
        <f t="shared" si="28"/>
        <v>-2211</v>
      </c>
      <c r="DI36" s="8">
        <f t="shared" si="29"/>
        <v>-11710</v>
      </c>
      <c r="DJ36" s="8">
        <f t="shared" si="30"/>
        <v>-8461</v>
      </c>
      <c r="DK36" s="8">
        <v>-5000</v>
      </c>
      <c r="DL36" s="8">
        <v>-5000</v>
      </c>
      <c r="DM36" s="2"/>
      <c r="DN36" s="8">
        <v>2000</v>
      </c>
      <c r="DO36" s="8">
        <v>2000</v>
      </c>
      <c r="DP36" s="8">
        <v>2000</v>
      </c>
      <c r="DQ36" s="8">
        <v>2000</v>
      </c>
      <c r="DR36" s="2"/>
      <c r="DS36" s="8">
        <v>2000</v>
      </c>
      <c r="DT36" s="8">
        <v>2000</v>
      </c>
      <c r="DU36" s="8">
        <v>2000</v>
      </c>
      <c r="DV36" s="8">
        <v>2000</v>
      </c>
      <c r="DW36" s="2"/>
    </row>
    <row r="37" spans="2:127" s="8" customFormat="1" ht="12" customHeight="1">
      <c r="B37" s="21" t="s">
        <v>887</v>
      </c>
      <c r="C37" s="8" t="s">
        <v>1111</v>
      </c>
      <c r="D37" s="21" t="s">
        <v>10</v>
      </c>
      <c r="E37" s="21"/>
      <c r="I37" s="35"/>
      <c r="BA37" s="35"/>
      <c r="BF37" s="35"/>
      <c r="BK37" s="35"/>
      <c r="BP37" s="35"/>
      <c r="BU37" s="35"/>
      <c r="BZ37" s="35"/>
      <c r="CT37" s="8">
        <f t="shared" si="25"/>
        <v>4403</v>
      </c>
      <c r="CU37" s="8">
        <f t="shared" si="25"/>
        <v>5581</v>
      </c>
      <c r="CV37" s="8">
        <f t="shared" si="25"/>
        <v>2292</v>
      </c>
      <c r="CW37" s="8">
        <f t="shared" si="25"/>
        <v>-1008</v>
      </c>
      <c r="CX37" s="8">
        <f t="shared" si="25"/>
        <v>11268</v>
      </c>
      <c r="CY37" s="8">
        <f t="shared" si="26"/>
        <v>8706</v>
      </c>
      <c r="CZ37" s="8">
        <f t="shared" si="26"/>
        <v>6675</v>
      </c>
      <c r="DA37" s="8">
        <f t="shared" si="26"/>
        <v>14806</v>
      </c>
      <c r="DB37" s="8">
        <f t="shared" si="26"/>
        <v>15597</v>
      </c>
      <c r="DC37" s="8">
        <f t="shared" si="26"/>
        <v>45784</v>
      </c>
      <c r="DD37" s="8">
        <f t="shared" si="27"/>
        <v>8935</v>
      </c>
      <c r="DE37" s="8">
        <f t="shared" si="28"/>
        <v>10954</v>
      </c>
      <c r="DF37" s="8">
        <f t="shared" si="28"/>
        <v>9384</v>
      </c>
      <c r="DG37" s="8">
        <f t="shared" si="28"/>
        <v>11851</v>
      </c>
      <c r="DH37" s="8">
        <f t="shared" si="28"/>
        <v>41124</v>
      </c>
      <c r="DI37" s="8">
        <f t="shared" si="29"/>
        <v>11750</v>
      </c>
      <c r="DJ37" s="8">
        <f t="shared" si="30"/>
        <v>10022</v>
      </c>
      <c r="DK37" s="8">
        <v>10000</v>
      </c>
      <c r="DL37" s="8">
        <v>10000</v>
      </c>
      <c r="DM37" s="2"/>
      <c r="DN37" s="8">
        <v>2000</v>
      </c>
      <c r="DO37" s="8">
        <v>2000</v>
      </c>
      <c r="DP37" s="8">
        <v>2000</v>
      </c>
      <c r="DQ37" s="8">
        <v>2000</v>
      </c>
      <c r="DR37" s="2"/>
      <c r="DS37" s="8">
        <v>2000</v>
      </c>
      <c r="DT37" s="8">
        <v>2000</v>
      </c>
      <c r="DU37" s="8">
        <v>2000</v>
      </c>
      <c r="DV37" s="8">
        <v>2000</v>
      </c>
      <c r="DW37" s="2"/>
    </row>
    <row r="38" spans="2:127" s="8" customFormat="1" ht="12" customHeight="1">
      <c r="B38" s="21" t="s">
        <v>888</v>
      </c>
      <c r="C38" s="8" t="s">
        <v>1111</v>
      </c>
      <c r="D38" s="21" t="s">
        <v>442</v>
      </c>
      <c r="E38" s="21"/>
      <c r="I38" s="35"/>
      <c r="BA38" s="35"/>
      <c r="BF38" s="35"/>
      <c r="BK38" s="35"/>
      <c r="BP38" s="35"/>
      <c r="BU38" s="35"/>
      <c r="BZ38" s="35"/>
      <c r="CT38" s="8">
        <f t="shared" si="25"/>
        <v>-847</v>
      </c>
      <c r="CU38" s="8">
        <f t="shared" si="25"/>
        <v>-874</v>
      </c>
      <c r="CV38" s="8">
        <f t="shared" si="25"/>
        <v>1184</v>
      </c>
      <c r="CW38" s="8">
        <f t="shared" si="25"/>
        <v>-2311</v>
      </c>
      <c r="CX38" s="8">
        <f t="shared" si="25"/>
        <v>-2848</v>
      </c>
      <c r="CY38" s="8">
        <f t="shared" si="26"/>
        <v>651</v>
      </c>
      <c r="CZ38" s="8">
        <f t="shared" si="26"/>
        <v>1629</v>
      </c>
      <c r="DA38" s="8">
        <f t="shared" si="26"/>
        <v>-1799</v>
      </c>
      <c r="DB38" s="8">
        <f t="shared" si="26"/>
        <v>1399</v>
      </c>
      <c r="DC38" s="8">
        <f t="shared" si="26"/>
        <v>1880</v>
      </c>
      <c r="DD38" s="8">
        <f t="shared" si="27"/>
        <v>-291</v>
      </c>
      <c r="DE38" s="8">
        <f t="shared" si="28"/>
        <v>87</v>
      </c>
      <c r="DF38" s="8">
        <f t="shared" si="28"/>
        <v>-2224</v>
      </c>
      <c r="DG38" s="8">
        <f t="shared" si="28"/>
        <v>-394</v>
      </c>
      <c r="DH38" s="8">
        <f t="shared" si="28"/>
        <v>-2822</v>
      </c>
      <c r="DI38" s="8">
        <f t="shared" si="29"/>
        <v>-1406</v>
      </c>
      <c r="DJ38" s="8">
        <f t="shared" si="30"/>
        <v>-2561</v>
      </c>
    </row>
    <row r="39" spans="2:127" s="8" customFormat="1" ht="12" customHeight="1">
      <c r="B39" s="21" t="s">
        <v>889</v>
      </c>
      <c r="D39" s="21"/>
      <c r="E39" s="21"/>
      <c r="I39" s="35"/>
      <c r="BA39" s="35"/>
      <c r="BF39" s="35"/>
      <c r="BK39" s="35"/>
      <c r="BP39" s="35"/>
      <c r="BU39" s="35"/>
      <c r="BZ39" s="35"/>
    </row>
    <row r="40" spans="2:127" s="8" customFormat="1" ht="12" customHeight="1">
      <c r="B40" s="21" t="s">
        <v>890</v>
      </c>
      <c r="D40" s="21"/>
      <c r="E40" s="21"/>
      <c r="I40" s="35"/>
      <c r="BA40" s="35"/>
      <c r="BF40" s="35"/>
      <c r="BK40" s="35"/>
      <c r="BP40" s="35"/>
      <c r="BU40" s="35"/>
      <c r="BZ40" s="35"/>
    </row>
    <row r="41" spans="2:127" s="8" customFormat="1" ht="12" customHeight="1">
      <c r="B41" s="21" t="s">
        <v>891</v>
      </c>
      <c r="D41" s="21"/>
      <c r="E41" s="21"/>
      <c r="I41" s="35"/>
      <c r="BA41" s="35"/>
      <c r="BF41" s="35"/>
      <c r="BK41" s="35"/>
      <c r="BP41" s="35"/>
      <c r="BU41" s="35"/>
      <c r="BZ41" s="35"/>
    </row>
    <row r="42" spans="2:127" s="8" customFormat="1" ht="12" customHeight="1">
      <c r="B42" s="21" t="s">
        <v>892</v>
      </c>
      <c r="D42" s="21"/>
      <c r="E42" s="21"/>
      <c r="I42" s="35"/>
      <c r="BA42" s="35"/>
      <c r="BF42" s="35"/>
      <c r="BK42" s="35"/>
      <c r="BP42" s="35"/>
      <c r="BU42" s="35"/>
      <c r="BZ42" s="35"/>
    </row>
    <row r="43" spans="2:127" s="8" customFormat="1" ht="12" customHeight="1">
      <c r="B43" s="21" t="s">
        <v>893</v>
      </c>
      <c r="D43" s="21"/>
      <c r="E43" s="21"/>
      <c r="I43" s="35"/>
      <c r="BA43" s="35"/>
      <c r="BF43" s="35"/>
      <c r="BK43" s="35"/>
      <c r="BP43" s="35"/>
      <c r="BU43" s="35"/>
      <c r="BZ43" s="35"/>
    </row>
    <row r="44" spans="2:127" s="8" customFormat="1" ht="12" customHeight="1">
      <c r="B44" s="21" t="s">
        <v>894</v>
      </c>
      <c r="D44" s="21"/>
      <c r="E44" s="21"/>
      <c r="I44" s="35"/>
      <c r="BA44" s="35"/>
      <c r="BF44" s="35"/>
      <c r="BK44" s="35"/>
      <c r="BP44" s="35"/>
      <c r="BU44" s="35"/>
      <c r="BZ44" s="35"/>
    </row>
    <row r="45" spans="2:127" ht="12" customHeight="1">
      <c r="B45" s="21" t="s">
        <v>895</v>
      </c>
      <c r="C45" s="8"/>
      <c r="DU45" s="2"/>
    </row>
    <row r="46" spans="2:127" ht="12" customHeight="1">
      <c r="DU46" s="2"/>
    </row>
    <row r="47" spans="2:127" s="4" customFormat="1" ht="12" customHeight="1">
      <c r="B47" s="21" t="s">
        <v>492</v>
      </c>
      <c r="C47" s="21" t="s">
        <v>570</v>
      </c>
      <c r="D47" s="23" t="s">
        <v>491</v>
      </c>
      <c r="I47" s="27"/>
      <c r="BE47" s="4">
        <f t="shared" ref="BE47:BN48" si="32">+BE11/AZ11-1</f>
        <v>-1.6250670850018523E-2</v>
      </c>
      <c r="BF47" s="4">
        <f t="shared" si="32"/>
        <v>2.6537489469250275E-2</v>
      </c>
      <c r="BG47" s="4">
        <f t="shared" si="32"/>
        <v>-1.8227560050568914E-2</v>
      </c>
      <c r="BH47" s="4">
        <f t="shared" si="32"/>
        <v>4.0155758678284137E-3</v>
      </c>
      <c r="BI47" s="4">
        <f t="shared" si="32"/>
        <v>6.29338370969168E-3</v>
      </c>
      <c r="BJ47" s="4">
        <f t="shared" si="32"/>
        <v>4.662525556708097E-3</v>
      </c>
      <c r="BK47" s="4">
        <f t="shared" si="32"/>
        <v>-2.9216249487074242E-2</v>
      </c>
      <c r="BL47" s="4">
        <f t="shared" si="32"/>
        <v>-1.944933052787734E-2</v>
      </c>
      <c r="BM47" s="4">
        <f t="shared" si="32"/>
        <v>-1.3784897915126937E-2</v>
      </c>
      <c r="BN47" s="4">
        <f t="shared" si="32"/>
        <v>-1.0746612508217845E-3</v>
      </c>
      <c r="BO47" s="4">
        <f t="shared" ref="BO47:BX48" si="33">+BO11/BJ11-1</f>
        <v>-1.5928262045035502E-2</v>
      </c>
      <c r="BP47" s="4">
        <f t="shared" si="33"/>
        <v>-1.0697438498605161E-2</v>
      </c>
      <c r="BQ47" s="4">
        <f t="shared" si="33"/>
        <v>-3.9116034869031036E-2</v>
      </c>
      <c r="BR47" s="4">
        <f t="shared" si="33"/>
        <v>-7.1801971231087891E-2</v>
      </c>
      <c r="BS47" s="4">
        <f t="shared" si="33"/>
        <v>-0.10133947669888799</v>
      </c>
      <c r="BT47" s="4">
        <f t="shared" si="33"/>
        <v>-5.59967503051364E-2</v>
      </c>
      <c r="BU47" s="4">
        <f t="shared" si="33"/>
        <v>-7.301541727124039E-2</v>
      </c>
      <c r="BV47" s="4">
        <f t="shared" si="33"/>
        <v>-3.3199761648343817E-2</v>
      </c>
      <c r="BW47" s="4">
        <f t="shared" si="33"/>
        <v>-1.2939973500777691E-2</v>
      </c>
      <c r="BX47" s="4">
        <f t="shared" si="33"/>
        <v>-2.5551336488281229E-2</v>
      </c>
      <c r="BY47" s="4">
        <f t="shared" ref="BY47:CH48" si="34">+BY11/BT11-1</f>
        <v>-3.6776244497502275E-2</v>
      </c>
      <c r="BZ47" s="27">
        <f t="shared" si="34"/>
        <v>4.056047197640078E-3</v>
      </c>
      <c r="CA47" s="4">
        <f t="shared" si="34"/>
        <v>-1.1497502591650166E-2</v>
      </c>
      <c r="CB47" s="4">
        <f t="shared" si="34"/>
        <v>-2.334488418748859E-2</v>
      </c>
      <c r="CC47" s="4">
        <f t="shared" si="34"/>
        <v>-2.5626259717823174E-2</v>
      </c>
      <c r="CD47" s="4">
        <f t="shared" si="34"/>
        <v>-1.402763514144334E-2</v>
      </c>
      <c r="CE47" s="4">
        <f t="shared" si="34"/>
        <v>-3.8468600807932463E-2</v>
      </c>
      <c r="CF47" s="4">
        <f t="shared" si="34"/>
        <v>1.6016779483268184E-2</v>
      </c>
      <c r="CG47" s="4">
        <f t="shared" si="34"/>
        <v>-9.1503267973855884E-3</v>
      </c>
      <c r="CH47" s="4">
        <f t="shared" si="34"/>
        <v>4.9842395587076371E-2</v>
      </c>
      <c r="CI47" s="4">
        <f t="shared" ref="CI47:CR48" si="35">+CI11/CD11-1</f>
        <v>3.7165920980990474E-3</v>
      </c>
      <c r="CJ47" s="4">
        <f t="shared" si="35"/>
        <v>2.387090613959697E-2</v>
      </c>
      <c r="CK47" s="4">
        <f t="shared" si="35"/>
        <v>6.5027681336210952E-2</v>
      </c>
      <c r="CL47" s="4">
        <f t="shared" si="35"/>
        <v>9.6400301545420231E-2</v>
      </c>
      <c r="CM47" s="4">
        <f t="shared" si="35"/>
        <v>3.1431788328016408E-2</v>
      </c>
      <c r="CN47" s="4">
        <f t="shared" si="35"/>
        <v>5.426886792452823E-2</v>
      </c>
      <c r="CO47" s="4">
        <f t="shared" si="35"/>
        <v>3.8515340856103641E-2</v>
      </c>
      <c r="CP47" s="4">
        <f t="shared" si="35"/>
        <v>-4.370044052863431E-2</v>
      </c>
      <c r="CQ47" s="4">
        <f t="shared" si="35"/>
        <v>9.4542329179203577E-4</v>
      </c>
      <c r="CR47" s="4">
        <f t="shared" si="35"/>
        <v>-1.5464386427727073E-3</v>
      </c>
      <c r="CS47" s="4">
        <f t="shared" ref="CS47:DB48" si="36">+CS11/CN11-1</f>
        <v>-1.9910069125970153E-3</v>
      </c>
      <c r="CT47" s="4">
        <f t="shared" si="36"/>
        <v>-3.4392959770114917E-2</v>
      </c>
      <c r="CU47" s="4">
        <f t="shared" si="36"/>
        <v>1.1332227750138202E-2</v>
      </c>
      <c r="CV47" s="4">
        <f t="shared" si="36"/>
        <v>-9.2735703245749868E-3</v>
      </c>
      <c r="CW47" s="4">
        <f t="shared" si="36"/>
        <v>-3.7354227405247853E-2</v>
      </c>
      <c r="CX47" s="4">
        <f t="shared" si="36"/>
        <v>-1.743925401237334E-2</v>
      </c>
      <c r="CY47" s="4">
        <f t="shared" si="36"/>
        <v>1.4879568492514039E-3</v>
      </c>
      <c r="CZ47" s="4">
        <f t="shared" si="36"/>
        <v>3.6804227020132974E-2</v>
      </c>
      <c r="DA47" s="4">
        <f t="shared" si="36"/>
        <v>1.2740509620384755E-2</v>
      </c>
      <c r="DB47" s="4">
        <f t="shared" si="36"/>
        <v>8.2339579784213468E-2</v>
      </c>
      <c r="DC47" s="4">
        <f t="shared" ref="DC47:DL48" si="37">+DC11/CX11-1</f>
        <v>3.2782771364693986E-2</v>
      </c>
      <c r="DD47" s="4">
        <f t="shared" si="37"/>
        <v>2.9529204197232817E-2</v>
      </c>
      <c r="DE47" s="4">
        <f t="shared" si="37"/>
        <v>3.6552148317370969E-2</v>
      </c>
      <c r="DF47" s="4">
        <f t="shared" si="37"/>
        <v>1.0954214805305895E-2</v>
      </c>
      <c r="DG47" s="4">
        <f t="shared" si="37"/>
        <v>-2.5008744316194487E-2</v>
      </c>
      <c r="DH47" s="4">
        <f t="shared" si="37"/>
        <v>1.2701287800136907E-2</v>
      </c>
      <c r="DI47" s="4">
        <f t="shared" ref="DI47:DI48" si="38">+DI11/DD11-1</f>
        <v>2.5254802922341391E-2</v>
      </c>
      <c r="DJ47" s="4">
        <f t="shared" ref="DJ47:DJ48" si="39">+DJ11/DE11-1</f>
        <v>-1.3817072136984021E-2</v>
      </c>
      <c r="DK47" s="4">
        <f t="shared" si="37"/>
        <v>3.8483971278366003E-2</v>
      </c>
      <c r="DL47" s="4">
        <f t="shared" si="37"/>
        <v>9.0153089116602247E-2</v>
      </c>
      <c r="DM47" s="4">
        <f t="shared" ref="DM47:DV48" si="40">+DM11/DH11-1</f>
        <v>3.4437423032793735E-2</v>
      </c>
      <c r="DN47" s="4">
        <f t="shared" si="40"/>
        <v>3.7716721655417285E-2</v>
      </c>
      <c r="DO47" s="4">
        <f t="shared" si="40"/>
        <v>3.3742960920366771E-2</v>
      </c>
      <c r="DP47" s="4">
        <f t="shared" si="40"/>
        <v>1.1278840976009619E-2</v>
      </c>
      <c r="DQ47" s="4">
        <f t="shared" si="40"/>
        <v>1.6652053815230161E-2</v>
      </c>
      <c r="DR47" s="4">
        <f t="shared" si="40"/>
        <v>2.4482227334080786E-2</v>
      </c>
      <c r="DS47" s="4">
        <f t="shared" si="40"/>
        <v>5.6200617556743104E-3</v>
      </c>
      <c r="DT47" s="4">
        <f t="shared" si="40"/>
        <v>4.5649302503798506E-3</v>
      </c>
      <c r="DU47" s="4">
        <f t="shared" si="40"/>
        <v>4.7778683074246597E-3</v>
      </c>
      <c r="DV47" s="4">
        <f t="shared" si="40"/>
        <v>1.9261638595224895E-4</v>
      </c>
      <c r="DW47" s="4">
        <f t="shared" ref="DW47:DW48" si="41">+DW11/DR11-1</f>
        <v>3.7633881736298669E-3</v>
      </c>
    </row>
    <row r="48" spans="2:127" s="4" customFormat="1" ht="12" customHeight="1">
      <c r="B48" s="21" t="s">
        <v>493</v>
      </c>
      <c r="C48" s="21" t="s">
        <v>496</v>
      </c>
      <c r="D48" s="23" t="s">
        <v>491</v>
      </c>
      <c r="I48" s="27"/>
      <c r="BE48" s="4">
        <f t="shared" si="32"/>
        <v>2.6766337111163718E-3</v>
      </c>
      <c r="BF48" s="4">
        <f t="shared" si="32"/>
        <v>3.5374149659863852E-2</v>
      </c>
      <c r="BG48" s="4">
        <f t="shared" si="32"/>
        <v>-9.0857467348097742E-3</v>
      </c>
      <c r="BH48" s="4">
        <f t="shared" si="32"/>
        <v>4.7860629845897229E-4</v>
      </c>
      <c r="BI48" s="4">
        <f t="shared" si="32"/>
        <v>-2.72426542128823E-3</v>
      </c>
      <c r="BJ48" s="4">
        <f t="shared" si="32"/>
        <v>5.8921141867680493E-3</v>
      </c>
      <c r="BK48" s="4">
        <f t="shared" si="32"/>
        <v>-3.078655903885863E-2</v>
      </c>
      <c r="BL48" s="4">
        <f t="shared" si="32"/>
        <v>-1.2511938872970418E-2</v>
      </c>
      <c r="BM48" s="4">
        <f t="shared" si="32"/>
        <v>-4.8985840030616123E-2</v>
      </c>
      <c r="BN48" s="4">
        <f t="shared" si="32"/>
        <v>-6.4878048780487751E-2</v>
      </c>
      <c r="BO48" s="4">
        <f t="shared" si="33"/>
        <v>-3.9114426433318972E-2</v>
      </c>
      <c r="BP48" s="4">
        <f t="shared" si="33"/>
        <v>-9.3162889792756109E-2</v>
      </c>
      <c r="BQ48" s="4">
        <f t="shared" si="33"/>
        <v>-9.5173614469484469E-2</v>
      </c>
      <c r="BR48" s="4">
        <f t="shared" si="33"/>
        <v>-7.5352112676056349E-2</v>
      </c>
      <c r="BS48" s="4">
        <f t="shared" si="33"/>
        <v>-9.2018779342722956E-2</v>
      </c>
      <c r="BT48" s="4">
        <f t="shared" si="33"/>
        <v>-8.9002239363025648E-2</v>
      </c>
      <c r="BU48" s="4">
        <f t="shared" si="33"/>
        <v>-5.8201623237932543E-2</v>
      </c>
      <c r="BV48" s="4">
        <f t="shared" si="33"/>
        <v>-5.4730090860502401E-2</v>
      </c>
      <c r="BW48" s="4">
        <f t="shared" si="33"/>
        <v>-2.4480470025024514E-2</v>
      </c>
      <c r="BX48" s="4">
        <f t="shared" si="33"/>
        <v>-3.8607376766632173E-2</v>
      </c>
      <c r="BY48" s="4">
        <f t="shared" si="34"/>
        <v>-4.4191953677655493E-2</v>
      </c>
      <c r="BZ48" s="27">
        <f t="shared" si="34"/>
        <v>-2.0070302755414438E-2</v>
      </c>
      <c r="CA48" s="4">
        <f t="shared" si="34"/>
        <v>-1.4700893361981215E-2</v>
      </c>
      <c r="CB48" s="4">
        <f t="shared" si="34"/>
        <v>-3.7140307829578445E-2</v>
      </c>
      <c r="CC48" s="4">
        <f t="shared" si="34"/>
        <v>-3.3942870801960123E-2</v>
      </c>
      <c r="CD48" s="4">
        <f t="shared" si="34"/>
        <v>-2.6403771967423939E-2</v>
      </c>
      <c r="CE48" s="4">
        <f t="shared" si="34"/>
        <v>-3.2399907428835917E-2</v>
      </c>
      <c r="CF48" s="4">
        <f t="shared" si="34"/>
        <v>-3.1447262710891821E-2</v>
      </c>
      <c r="CG48" s="4">
        <f t="shared" si="34"/>
        <v>-3.1854511757210657E-2</v>
      </c>
      <c r="CH48" s="4">
        <f t="shared" si="34"/>
        <v>2.9691946059631213E-3</v>
      </c>
      <c r="CI48" s="4">
        <f t="shared" si="35"/>
        <v>-2.3656482052185179E-2</v>
      </c>
      <c r="CJ48" s="4">
        <f t="shared" si="35"/>
        <v>-3.1930160248744288E-2</v>
      </c>
      <c r="CK48" s="4">
        <f t="shared" si="35"/>
        <v>-5.5812300035549267E-2</v>
      </c>
      <c r="CL48" s="4">
        <f t="shared" si="35"/>
        <v>-5.1328068916008607E-2</v>
      </c>
      <c r="CM48" s="4">
        <f t="shared" si="35"/>
        <v>-5.1066979153817638E-2</v>
      </c>
      <c r="CN48" s="4">
        <f t="shared" si="35"/>
        <v>-4.7497369607695794E-2</v>
      </c>
      <c r="CO48" s="4">
        <f t="shared" si="35"/>
        <v>-7.3625694873378666E-2</v>
      </c>
      <c r="CP48" s="4">
        <f t="shared" si="35"/>
        <v>-6.8900602409638578E-2</v>
      </c>
      <c r="CQ48" s="4">
        <f t="shared" si="35"/>
        <v>-8.122083490982468E-2</v>
      </c>
      <c r="CR48" s="4">
        <f t="shared" si="35"/>
        <v>-4.3806057454829017E-2</v>
      </c>
      <c r="CS48" s="4">
        <f t="shared" si="36"/>
        <v>-6.7129556572510629E-2</v>
      </c>
      <c r="CT48" s="4">
        <f t="shared" si="36"/>
        <v>-6.5608747833044379E-2</v>
      </c>
      <c r="CU48" s="4">
        <f t="shared" si="36"/>
        <v>-7.386440221054047E-2</v>
      </c>
      <c r="CV48" s="4">
        <f t="shared" si="36"/>
        <v>-7.5634866163349357E-2</v>
      </c>
      <c r="CW48" s="4">
        <f t="shared" si="36"/>
        <v>-8.1702011963023402E-2</v>
      </c>
      <c r="CX48" s="4">
        <f t="shared" si="36"/>
        <v>-7.4159280059543975E-2</v>
      </c>
      <c r="CY48" s="4">
        <f t="shared" si="36"/>
        <v>-4.4669616098187537E-2</v>
      </c>
      <c r="CZ48" s="4">
        <f t="shared" si="36"/>
        <v>1.4699461504875666E-2</v>
      </c>
      <c r="DA48" s="4">
        <f t="shared" si="36"/>
        <v>4.4847044847044826E-2</v>
      </c>
      <c r="DB48" s="4">
        <f t="shared" si="36"/>
        <v>3.2420429311621035E-2</v>
      </c>
      <c r="DC48" s="4">
        <f t="shared" si="37"/>
        <v>1.1327925162610608E-2</v>
      </c>
      <c r="DD48" s="4">
        <f t="shared" si="37"/>
        <v>5.1986853899014029E-2</v>
      </c>
      <c r="DE48" s="4">
        <f t="shared" si="37"/>
        <v>2.2375215146299476E-2</v>
      </c>
      <c r="DF48" s="4">
        <f t="shared" si="37"/>
        <v>1.20807276861854E-2</v>
      </c>
      <c r="DG48" s="4">
        <f t="shared" si="37"/>
        <v>2.4949813593346803E-2</v>
      </c>
      <c r="DH48" s="4">
        <f t="shared" si="37"/>
        <v>2.7605145252204144E-2</v>
      </c>
      <c r="DI48" s="4">
        <f t="shared" si="38"/>
        <v>2.6838966202783254E-2</v>
      </c>
      <c r="DJ48" s="4">
        <f t="shared" si="39"/>
        <v>3.3249158249158306E-2</v>
      </c>
      <c r="DK48" s="4">
        <f t="shared" si="37"/>
        <v>4.4533109995878117E-2</v>
      </c>
      <c r="DL48" s="4">
        <f t="shared" si="37"/>
        <v>3.9403039544210205E-2</v>
      </c>
      <c r="DM48" s="4">
        <f t="shared" si="40"/>
        <v>3.5997651298968592E-2</v>
      </c>
      <c r="DN48" s="4">
        <f t="shared" si="40"/>
        <v>3.5901891991341195E-2</v>
      </c>
      <c r="DO48" s="4">
        <f t="shared" si="40"/>
        <v>2.0496679473237744E-2</v>
      </c>
      <c r="DP48" s="4">
        <f t="shared" si="40"/>
        <v>1.1629712848084894E-2</v>
      </c>
      <c r="DQ48" s="4">
        <f t="shared" si="40"/>
        <v>9.2660851250250253E-3</v>
      </c>
      <c r="DR48" s="4">
        <f t="shared" si="40"/>
        <v>1.9207031659602913E-2</v>
      </c>
      <c r="DS48" s="4">
        <f t="shared" si="40"/>
        <v>4.5054243872024724E-3</v>
      </c>
      <c r="DT48" s="4">
        <f t="shared" si="40"/>
        <v>4.3425417455054127E-3</v>
      </c>
      <c r="DU48" s="4">
        <f t="shared" si="40"/>
        <v>-1.5908747345172447E-4</v>
      </c>
      <c r="DV48" s="4">
        <f t="shared" si="40"/>
        <v>-1.7164418222836986E-4</v>
      </c>
      <c r="DW48" s="4">
        <f t="shared" si="41"/>
        <v>2.1279802575557838E-3</v>
      </c>
    </row>
    <row r="49" spans="2:127" s="4" customFormat="1" ht="12" customHeight="1">
      <c r="B49" s="21" t="s">
        <v>494</v>
      </c>
      <c r="C49" s="21" t="s">
        <v>497</v>
      </c>
      <c r="D49" s="23" t="s">
        <v>491</v>
      </c>
      <c r="I49" s="27"/>
      <c r="BE49" s="4">
        <f t="shared" ref="BE49:BN50" si="42">+BE14/AZ14-1</f>
        <v>-0.10584415584415585</v>
      </c>
      <c r="BF49" s="4">
        <f t="shared" si="42"/>
        <v>-3.9087947882736174E-2</v>
      </c>
      <c r="BG49" s="4">
        <f t="shared" si="42"/>
        <v>-6.9164265129682989E-2</v>
      </c>
      <c r="BH49" s="4">
        <f t="shared" si="42"/>
        <v>-0.11976047904191611</v>
      </c>
      <c r="BI49" s="4">
        <f t="shared" si="42"/>
        <v>3.5989717223650297E-2</v>
      </c>
      <c r="BJ49" s="4">
        <f t="shared" si="42"/>
        <v>-4.5025417574437232E-2</v>
      </c>
      <c r="BK49" s="4">
        <f t="shared" si="42"/>
        <v>3.3898305084745228E-3</v>
      </c>
      <c r="BL49" s="4">
        <f t="shared" si="42"/>
        <v>5.8823529411764719E-2</v>
      </c>
      <c r="BM49" s="4">
        <f t="shared" si="42"/>
        <v>0.17346938775510212</v>
      </c>
      <c r="BN49" s="4">
        <f t="shared" si="42"/>
        <v>0.19106699751861034</v>
      </c>
      <c r="BO49" s="4">
        <f t="shared" ref="BO49:BX50" si="43">+BO14/BJ14-1</f>
        <v>0.11254752851711025</v>
      </c>
      <c r="BP49" s="4">
        <f t="shared" si="43"/>
        <v>0.3885135135135136</v>
      </c>
      <c r="BQ49" s="4">
        <f t="shared" si="43"/>
        <v>4.0935672514619936E-2</v>
      </c>
      <c r="BR49" s="4">
        <f t="shared" si="43"/>
        <v>0.25797101449275361</v>
      </c>
      <c r="BS49" s="4">
        <f t="shared" si="43"/>
        <v>0.24374999999999991</v>
      </c>
      <c r="BT49" s="4">
        <f t="shared" si="43"/>
        <v>0.2289815447710184</v>
      </c>
      <c r="BU49" s="4">
        <f t="shared" si="43"/>
        <v>0.45742092457420935</v>
      </c>
      <c r="BV49" s="4">
        <f t="shared" si="43"/>
        <v>0.88764044943820219</v>
      </c>
      <c r="BW49" s="4">
        <f t="shared" si="43"/>
        <v>0.18202764976958519</v>
      </c>
      <c r="BX49" s="4">
        <f t="shared" si="43"/>
        <v>0.65996649916247896</v>
      </c>
      <c r="BY49" s="4">
        <f t="shared" ref="BY49:CE50" si="44">+BY14/BT14-1</f>
        <v>0.54338153503893216</v>
      </c>
      <c r="BZ49" s="27">
        <f t="shared" si="44"/>
        <v>0.330550918196995</v>
      </c>
      <c r="CA49" s="4">
        <f t="shared" si="44"/>
        <v>0.24702380952380953</v>
      </c>
      <c r="CB49" s="4">
        <f t="shared" si="44"/>
        <v>0.71150097465886941</v>
      </c>
      <c r="CC49" s="4">
        <f t="shared" si="44"/>
        <v>-0.10797174571140267</v>
      </c>
      <c r="CD49" s="4">
        <f t="shared" si="44"/>
        <v>0.22414414414414408</v>
      </c>
      <c r="CE49" s="4">
        <f t="shared" si="44"/>
        <v>0.22835633626097862</v>
      </c>
      <c r="CF49" s="34">
        <f>+'mobile model'!CF142</f>
        <v>0.19093078758949877</v>
      </c>
      <c r="CG49" s="34">
        <f>+'mobile model'!CG142</f>
        <v>0.20387243735763105</v>
      </c>
      <c r="CH49" s="34">
        <f>+'mobile model'!CH142</f>
        <v>0.25791855203619907</v>
      </c>
      <c r="CI49" s="34">
        <f>+'mobile model'!CI142</f>
        <v>0.2204886664704151</v>
      </c>
      <c r="CJ49" s="4">
        <f>+CJ14/CE14-1</f>
        <v>0.16445352400408586</v>
      </c>
      <c r="CK49" s="34">
        <f>+'mobile model'!CK142</f>
        <v>0.24949899799599207</v>
      </c>
      <c r="CL49" s="4">
        <f>+'mobile model'!CL142</f>
        <v>0.4124881740775781</v>
      </c>
      <c r="CM49" s="4">
        <f>+'mobile model'!CM142</f>
        <v>0.39928057553956831</v>
      </c>
      <c r="CN49" s="4">
        <f>+CN14/CI14-1</f>
        <v>0.31114327062228653</v>
      </c>
      <c r="CO49" s="4">
        <f>+CO14/CJ14-1</f>
        <v>0.32631578947368411</v>
      </c>
      <c r="CP49" s="34">
        <f>+'mobile model'!CP142</f>
        <v>0.2558139534883721</v>
      </c>
      <c r="CQ49" s="4">
        <f>+'mobile model'!CQ142</f>
        <v>7.0328198258539754E-2</v>
      </c>
      <c r="CR49" s="4">
        <f>+'mobile model'!CR142</f>
        <v>5.3341902313624789E-2</v>
      </c>
      <c r="CS49" s="4">
        <f>+CS14/CN14-1</f>
        <v>0.15011037527593829</v>
      </c>
      <c r="CT49" s="4">
        <f>+CT14/CO14-1</f>
        <v>8.9947089947089998E-2</v>
      </c>
      <c r="CU49" s="34">
        <f>+'mobile model'!CU142</f>
        <v>0.10408684546615588</v>
      </c>
      <c r="CV49" s="4">
        <f>+'mobile model'!CV142</f>
        <v>0.18335419274092613</v>
      </c>
      <c r="CW49" s="4">
        <f>+'mobile model'!CW142</f>
        <v>0.25259304453935316</v>
      </c>
      <c r="CX49" s="4">
        <f>+CX14/CS14-1</f>
        <v>0.17114523352527189</v>
      </c>
      <c r="CY49" s="4">
        <f>+CY14/CT14-1</f>
        <v>0.21541262135922334</v>
      </c>
      <c r="CZ49" s="34">
        <f>+'mobile model'!CZ142</f>
        <v>0.24696356275303644</v>
      </c>
      <c r="DA49" s="34">
        <f>+'mobile model'!DA142</f>
        <v>0.11158117398202005</v>
      </c>
      <c r="DB49" s="34">
        <f>+'mobile model'!DB142</f>
        <v>9.644422795908425E-2</v>
      </c>
      <c r="DC49" s="4">
        <f>+DC14/CX14-1</f>
        <v>0.16238732586724947</v>
      </c>
      <c r="DD49" s="4">
        <f>+DD14/CY14-1</f>
        <v>6.4403394907638578E-2</v>
      </c>
      <c r="DE49" s="34">
        <f>+'mobile model'!DE142</f>
        <v>2.2727272727272707E-2</v>
      </c>
      <c r="DF49" s="34">
        <f>+'mobile model'!DF142</f>
        <v>6.7554709800190293E-2</v>
      </c>
      <c r="DG49" s="4">
        <f>+'mobile model'!DG142</f>
        <v>-1.2883163038649448E-2</v>
      </c>
      <c r="DH49" s="4">
        <f>+DH14/DC14-1</f>
        <v>3.4308541886969746E-2</v>
      </c>
      <c r="DI49" s="4">
        <f>+DI14/DD14-1</f>
        <v>-9.3808630393996673E-3</v>
      </c>
      <c r="DJ49" s="34">
        <f>+'mobile model'!DJ142</f>
        <v>-1.7233560090702982E-2</v>
      </c>
      <c r="DK49" s="4">
        <f>+'mobile model'!DK142</f>
        <v>3.8609625668449166E-2</v>
      </c>
      <c r="DL49" s="4">
        <f>+'mobile model'!DL142</f>
        <v>1.4765976597659769E-2</v>
      </c>
      <c r="DM49" s="4">
        <f>+DM14/DH14-1</f>
        <v>6.9805748040441262E-3</v>
      </c>
      <c r="DN49" s="4">
        <f>+'mobile model'!DN142</f>
        <v>3.7405303030302983E-2</v>
      </c>
      <c r="DO49" s="4">
        <f>+'mobile model'!DO142</f>
        <v>3.4951545916013016E-2</v>
      </c>
      <c r="DP49" s="4">
        <f>+'mobile model'!DP142</f>
        <v>1.7162667765077355E-2</v>
      </c>
      <c r="DQ49" s="4">
        <f>+'mobile model'!DQ142</f>
        <v>1.7739853912303039E-2</v>
      </c>
      <c r="DR49" s="4">
        <f>+DR14/DM14-1</f>
        <v>2.6481056354314081E-2</v>
      </c>
      <c r="DS49" s="4">
        <f>+'mobile model'!DS142</f>
        <v>1.8256503879507058E-2</v>
      </c>
      <c r="DT49" s="4">
        <f>+'mobile model'!DT142</f>
        <v>1.7835326431062004E-2</v>
      </c>
      <c r="DU49" s="4">
        <f>+'mobile model'!DU142</f>
        <v>1.6873080687071829E-2</v>
      </c>
      <c r="DV49" s="4">
        <f>+'mobile model'!DV142</f>
        <v>1.7430636959051116E-2</v>
      </c>
      <c r="DW49" s="4">
        <f>+DW14/DR14-1</f>
        <v>1.758398275011297E-2</v>
      </c>
    </row>
    <row r="50" spans="2:127" s="4" customFormat="1" ht="12" customHeight="1">
      <c r="B50" s="21" t="s">
        <v>495</v>
      </c>
      <c r="C50" s="21" t="s">
        <v>501</v>
      </c>
      <c r="D50" s="23" t="s">
        <v>491</v>
      </c>
      <c r="I50" s="27"/>
      <c r="BE50" s="4">
        <f t="shared" si="42"/>
        <v>-0.14249224594052179</v>
      </c>
      <c r="BF50" s="4">
        <f t="shared" si="42"/>
        <v>-2.9065200314218331E-2</v>
      </c>
      <c r="BG50" s="4">
        <f t="shared" si="42"/>
        <v>-0.10189075630252098</v>
      </c>
      <c r="BH50" s="4">
        <f t="shared" si="42"/>
        <v>6.4728385615914208E-2</v>
      </c>
      <c r="BI50" s="4">
        <f t="shared" si="42"/>
        <v>7.6541095890410915E-2</v>
      </c>
      <c r="BJ50" s="4">
        <f t="shared" si="42"/>
        <v>8.5106382978723527E-3</v>
      </c>
      <c r="BK50" s="4">
        <f t="shared" si="42"/>
        <v>-2.4271844660194164E-2</v>
      </c>
      <c r="BL50" s="4">
        <f t="shared" si="42"/>
        <v>-0.13216374269005848</v>
      </c>
      <c r="BM50" s="4">
        <f t="shared" si="42"/>
        <v>0.21083644725495843</v>
      </c>
      <c r="BN50" s="4">
        <f t="shared" si="42"/>
        <v>0.45777000159058368</v>
      </c>
      <c r="BO50" s="4">
        <f t="shared" si="43"/>
        <v>0.15316455696202524</v>
      </c>
      <c r="BP50" s="4">
        <f t="shared" si="43"/>
        <v>0.59867330016583753</v>
      </c>
      <c r="BQ50" s="4">
        <f t="shared" si="43"/>
        <v>0.70350404312668458</v>
      </c>
      <c r="BR50" s="4">
        <f t="shared" si="43"/>
        <v>-0.11928783382789321</v>
      </c>
      <c r="BS50" s="4">
        <f t="shared" si="43"/>
        <v>-0.24004364429896341</v>
      </c>
      <c r="BT50" s="4">
        <f t="shared" si="43"/>
        <v>0.11031833150384185</v>
      </c>
      <c r="BU50" s="4">
        <f t="shared" si="43"/>
        <v>-0.25829875518672196</v>
      </c>
      <c r="BV50" s="4">
        <f t="shared" si="43"/>
        <v>-0.13291139240506333</v>
      </c>
      <c r="BW50" s="4">
        <f t="shared" si="43"/>
        <v>-0.12196765498652296</v>
      </c>
      <c r="BX50" s="4">
        <f t="shared" si="43"/>
        <v>-0.10552763819095479</v>
      </c>
      <c r="BY50" s="4">
        <f t="shared" si="44"/>
        <v>-0.1637831603229527</v>
      </c>
      <c r="BZ50" s="27">
        <f t="shared" si="44"/>
        <v>1.6083916083916128E-2</v>
      </c>
      <c r="CA50" s="4">
        <f t="shared" si="44"/>
        <v>-0.1441605839416058</v>
      </c>
      <c r="CB50" s="4">
        <f t="shared" si="44"/>
        <v>-7.9815809669992355E-2</v>
      </c>
      <c r="CC50" s="4">
        <f t="shared" si="44"/>
        <v>-4.9759229534510396E-2</v>
      </c>
      <c r="CD50" s="4">
        <f t="shared" si="44"/>
        <v>-5.9310344827586237E-2</v>
      </c>
      <c r="CE50" s="4">
        <f t="shared" si="44"/>
        <v>-0.22092222986923604</v>
      </c>
      <c r="CF50" s="4">
        <f>+CF15/CA15-1</f>
        <v>0.30063965884861399</v>
      </c>
      <c r="CG50" s="4">
        <f>+CG15/CB15-1</f>
        <v>-1.6680567139282232E-3</v>
      </c>
      <c r="CH50" s="4">
        <f>+CH15/CC15-1</f>
        <v>0.21621621621621623</v>
      </c>
      <c r="CI50" s="34">
        <f>+'mobile model'!CI160</f>
        <v>0</v>
      </c>
      <c r="CJ50" s="4">
        <f>+CJ15/CE15-1</f>
        <v>0.31448763250883394</v>
      </c>
      <c r="CK50" s="4">
        <f>+CK15/CF15-1</f>
        <v>0.75</v>
      </c>
      <c r="CL50" s="4">
        <f>+CL15/CG15-1</f>
        <v>0.84878863826232243</v>
      </c>
      <c r="CM50" s="4">
        <f>+CM15/CH15-1</f>
        <v>0.21111111111111103</v>
      </c>
      <c r="CN50" s="34">
        <f>+'mobile model'!CN160</f>
        <v>0</v>
      </c>
      <c r="CO50" s="4">
        <f>+CO15/CJ15-1</f>
        <v>0.42809139784946226</v>
      </c>
      <c r="CP50" s="4">
        <f>+CP15/CK15-1</f>
        <v>-0.12459016393442623</v>
      </c>
      <c r="CQ50" s="4">
        <f>+CQ15/CL15-1</f>
        <v>0.24853140533212836</v>
      </c>
      <c r="CR50" s="4">
        <f>+CR15/CM15-1</f>
        <v>0.125</v>
      </c>
      <c r="CS50" s="34">
        <f>+'mobile model'!CS160</f>
        <v>0</v>
      </c>
      <c r="CT50" s="4">
        <f>+CT15/CO15-1</f>
        <v>-2.5882352941176467E-2</v>
      </c>
      <c r="CU50" s="4">
        <f>+CU15/CP15-1</f>
        <v>0.25682182985553781</v>
      </c>
      <c r="CV50" s="4">
        <f>+CV15/CQ15-1</f>
        <v>4.7050307636626876E-2</v>
      </c>
      <c r="CW50" s="4">
        <f>+CW15/CR15-1</f>
        <v>-0.11875637104994907</v>
      </c>
      <c r="CX50" s="34">
        <f>+'mobile model'!CX160</f>
        <v>0</v>
      </c>
      <c r="CY50" s="4">
        <f>+CY15/CT15-1</f>
        <v>-2.753623188405796E-2</v>
      </c>
      <c r="CZ50" s="4">
        <f>+CZ15/CU15-1</f>
        <v>-8.2588335461898699E-2</v>
      </c>
      <c r="DA50" s="4">
        <f>+DA15/CV15-1</f>
        <v>-0.16695471828551678</v>
      </c>
      <c r="DB50" s="4">
        <f>+DB15/CW15-1</f>
        <v>0.17235396182764595</v>
      </c>
      <c r="DC50" s="34">
        <f>+'mobile model'!DC160</f>
        <v>0</v>
      </c>
      <c r="DD50" s="4">
        <f>+DD15/CY15-1</f>
        <v>-0.17635370094386493</v>
      </c>
      <c r="DE50" s="4">
        <f>+DE15/CZ15-1</f>
        <v>-5.1044083526682327E-3</v>
      </c>
      <c r="DF50" s="4">
        <f>+DF15/DA15-1</f>
        <v>-0.1443983402489627</v>
      </c>
      <c r="DG50" s="4">
        <f>+DG15/DB15-1</f>
        <v>-0.34435125801677358</v>
      </c>
      <c r="DH50" s="34">
        <f>+'mobile model'!DH160</f>
        <v>0</v>
      </c>
      <c r="DI50" s="4">
        <f>+DI15/DD15-1</f>
        <v>-9.1676718938480062E-2</v>
      </c>
      <c r="DJ50" s="4">
        <f>+DJ15/DE15-1</f>
        <v>-0.28684701492537312</v>
      </c>
      <c r="DK50" s="4">
        <f>+DK15/DF15-1</f>
        <v>-9.6045811096023281E-2</v>
      </c>
      <c r="DL50" s="4">
        <f>+DL15/DG15-1</f>
        <v>0.35725505907975941</v>
      </c>
      <c r="DM50" s="34">
        <f>+'mobile model'!DM160</f>
        <v>0</v>
      </c>
      <c r="DN50" s="4">
        <f>+DN15/DI15-1</f>
        <v>-6.0629090207523273E-2</v>
      </c>
      <c r="DO50" s="4">
        <f>+DO15/DJ15-1</f>
        <v>6.1050672749642931E-3</v>
      </c>
      <c r="DP50" s="4">
        <f>+DP15/DK15-1</f>
        <v>-6.0994936165394309E-2</v>
      </c>
      <c r="DQ50" s="4">
        <f>+DQ15/DL15-1</f>
        <v>-1.6945288227313338E-2</v>
      </c>
      <c r="DR50" s="34">
        <f>+'mobile model'!DR160</f>
        <v>0</v>
      </c>
      <c r="DS50" s="4">
        <f>+DS15/DN15-1</f>
        <v>-9.3012961584603926E-2</v>
      </c>
      <c r="DT50" s="4">
        <f>+DT15/DO15-1</f>
        <v>-9.1054055944487233E-2</v>
      </c>
      <c r="DU50" s="4">
        <f>+DU15/DP15-1</f>
        <v>-5.7691627421630032E-2</v>
      </c>
      <c r="DV50" s="4">
        <f>+DV15/DQ15-1</f>
        <v>-8.848024844677127E-2</v>
      </c>
      <c r="DW50" s="34">
        <f>+'mobile model'!DW160</f>
        <v>0</v>
      </c>
    </row>
    <row r="51" spans="2:127" s="4" customFormat="1" ht="12" customHeight="1">
      <c r="B51" s="21" t="s">
        <v>884</v>
      </c>
      <c r="C51" s="8"/>
      <c r="D51" s="23"/>
      <c r="I51" s="27"/>
      <c r="BZ51" s="27"/>
      <c r="CF51" s="34"/>
      <c r="CG51" s="34"/>
      <c r="CH51" s="34"/>
      <c r="CI51" s="34"/>
      <c r="CK51" s="34"/>
      <c r="CL51" s="34"/>
      <c r="CM51" s="34"/>
      <c r="CP51" s="34"/>
      <c r="CQ51" s="34"/>
      <c r="CR51" s="34"/>
      <c r="CU51" s="34"/>
      <c r="CV51" s="34"/>
      <c r="CW51" s="34"/>
      <c r="CZ51" s="34"/>
      <c r="DA51" s="34"/>
      <c r="DB51" s="34"/>
      <c r="DE51" s="34"/>
      <c r="DF51" s="34"/>
    </row>
    <row r="52" spans="2:127" s="4" customFormat="1" ht="12" customHeight="1">
      <c r="B52" s="21" t="s">
        <v>885</v>
      </c>
      <c r="C52" s="8"/>
      <c r="D52" s="23"/>
      <c r="I52" s="27"/>
      <c r="BZ52" s="27"/>
      <c r="CF52" s="34"/>
      <c r="CG52" s="34"/>
      <c r="CH52" s="34"/>
      <c r="CI52" s="34"/>
      <c r="CK52" s="34"/>
      <c r="CL52" s="34"/>
      <c r="CM52" s="34"/>
      <c r="CP52" s="34"/>
      <c r="CQ52" s="34"/>
      <c r="CR52" s="34"/>
      <c r="CU52" s="34"/>
      <c r="CV52" s="34"/>
      <c r="CW52" s="34"/>
    </row>
    <row r="53" spans="2:127" s="4" customFormat="1" ht="12" customHeight="1">
      <c r="B53" s="21" t="s">
        <v>886</v>
      </c>
      <c r="C53" s="8"/>
      <c r="D53" s="23"/>
      <c r="I53" s="27"/>
      <c r="BZ53" s="27"/>
      <c r="CF53" s="34"/>
      <c r="CG53" s="34"/>
      <c r="CH53" s="34"/>
      <c r="CI53" s="34"/>
      <c r="CK53" s="34"/>
      <c r="CL53" s="34"/>
      <c r="CM53" s="34"/>
      <c r="CP53" s="34"/>
      <c r="CQ53" s="34"/>
      <c r="CR53" s="34"/>
      <c r="CU53" s="34"/>
      <c r="CV53" s="34"/>
      <c r="CW53" s="34"/>
    </row>
    <row r="54" spans="2:127" s="4" customFormat="1" ht="12" customHeight="1">
      <c r="B54" s="21" t="s">
        <v>887</v>
      </c>
      <c r="C54" s="8"/>
      <c r="D54" s="23"/>
      <c r="I54" s="27"/>
      <c r="BZ54" s="27"/>
      <c r="CF54" s="34"/>
      <c r="CG54" s="34"/>
      <c r="CH54" s="34"/>
      <c r="CI54" s="34"/>
      <c r="CK54" s="34"/>
      <c r="CL54" s="34"/>
      <c r="CM54" s="34"/>
      <c r="CP54" s="34"/>
      <c r="CQ54" s="34"/>
      <c r="CR54" s="34"/>
      <c r="CU54" s="34"/>
      <c r="CV54" s="34"/>
      <c r="CW54" s="34"/>
    </row>
    <row r="55" spans="2:127" s="4" customFormat="1" ht="12" customHeight="1">
      <c r="B55" s="21" t="s">
        <v>888</v>
      </c>
      <c r="C55" s="8"/>
      <c r="D55" s="23"/>
      <c r="I55" s="27"/>
      <c r="BZ55" s="27"/>
      <c r="CF55" s="34"/>
      <c r="CG55" s="34"/>
      <c r="CH55" s="34"/>
      <c r="CI55" s="34"/>
      <c r="CK55" s="34"/>
      <c r="CL55" s="34"/>
      <c r="CM55" s="34"/>
      <c r="CP55" s="34"/>
      <c r="CQ55" s="34"/>
      <c r="CR55" s="34"/>
      <c r="CU55" s="34"/>
      <c r="CV55" s="34"/>
      <c r="CW55" s="34"/>
    </row>
    <row r="56" spans="2:127" s="4" customFormat="1" ht="12" customHeight="1">
      <c r="B56" s="21" t="s">
        <v>889</v>
      </c>
      <c r="C56" s="8"/>
      <c r="D56" s="23"/>
      <c r="I56" s="27"/>
      <c r="BZ56" s="27"/>
      <c r="CF56" s="34"/>
      <c r="CG56" s="34"/>
      <c r="CH56" s="34"/>
      <c r="CI56" s="34"/>
      <c r="CK56" s="34"/>
      <c r="CL56" s="34"/>
      <c r="CM56" s="34"/>
      <c r="CP56" s="34"/>
      <c r="CQ56" s="34"/>
      <c r="CR56" s="34"/>
      <c r="CU56" s="34"/>
      <c r="CV56" s="34"/>
      <c r="CW56" s="34"/>
    </row>
    <row r="57" spans="2:127" s="4" customFormat="1" ht="12" customHeight="1">
      <c r="B57" s="21" t="s">
        <v>890</v>
      </c>
      <c r="C57" s="8"/>
      <c r="D57" s="23"/>
      <c r="I57" s="27"/>
      <c r="BZ57" s="27"/>
      <c r="CF57" s="34"/>
      <c r="CG57" s="34"/>
      <c r="CH57" s="34"/>
      <c r="CI57" s="34"/>
      <c r="CK57" s="34"/>
      <c r="CL57" s="34"/>
      <c r="CM57" s="34"/>
      <c r="CP57" s="34"/>
      <c r="CQ57" s="34"/>
      <c r="CR57" s="34"/>
      <c r="CU57" s="34"/>
      <c r="CV57" s="34"/>
      <c r="CW57" s="34"/>
    </row>
    <row r="58" spans="2:127" s="4" customFormat="1" ht="12" customHeight="1">
      <c r="B58" s="21" t="s">
        <v>891</v>
      </c>
      <c r="C58" s="8"/>
      <c r="D58" s="23"/>
      <c r="I58" s="27"/>
      <c r="BZ58" s="27"/>
      <c r="CF58" s="34"/>
      <c r="CG58" s="34"/>
      <c r="CH58" s="34"/>
      <c r="CI58" s="34"/>
      <c r="CK58" s="34"/>
      <c r="CL58" s="34"/>
      <c r="CM58" s="34"/>
      <c r="CP58" s="34"/>
      <c r="CQ58" s="34"/>
      <c r="CR58" s="34"/>
      <c r="CU58" s="34"/>
      <c r="CV58" s="34"/>
      <c r="CW58" s="34"/>
    </row>
    <row r="59" spans="2:127" s="4" customFormat="1" ht="12" customHeight="1">
      <c r="B59" s="21" t="s">
        <v>892</v>
      </c>
      <c r="C59" s="8"/>
      <c r="D59" s="23"/>
      <c r="I59" s="27"/>
      <c r="BZ59" s="27"/>
      <c r="CF59" s="34"/>
      <c r="CG59" s="34"/>
      <c r="CH59" s="34"/>
      <c r="CI59" s="34"/>
      <c r="CK59" s="34"/>
      <c r="CL59" s="34"/>
      <c r="CM59" s="34"/>
      <c r="CP59" s="34"/>
      <c r="CQ59" s="34"/>
      <c r="CR59" s="34"/>
      <c r="CU59" s="34"/>
      <c r="CV59" s="34"/>
      <c r="CW59" s="34"/>
    </row>
    <row r="60" spans="2:127" s="4" customFormat="1" ht="12" customHeight="1">
      <c r="B60" s="21" t="s">
        <v>893</v>
      </c>
      <c r="C60" s="8"/>
      <c r="D60" s="23"/>
      <c r="I60" s="27"/>
      <c r="BZ60" s="27"/>
      <c r="CF60" s="34"/>
      <c r="CG60" s="34"/>
      <c r="CH60" s="34"/>
      <c r="CI60" s="34"/>
      <c r="CK60" s="34"/>
      <c r="CL60" s="34"/>
      <c r="CM60" s="34"/>
      <c r="CP60" s="34"/>
      <c r="CQ60" s="34"/>
      <c r="CR60" s="34"/>
      <c r="CU60" s="34"/>
      <c r="CV60" s="34"/>
      <c r="CW60" s="34"/>
    </row>
    <row r="61" spans="2:127" s="8" customFormat="1" ht="12" customHeight="1">
      <c r="B61" s="21" t="s">
        <v>894</v>
      </c>
      <c r="D61" s="21"/>
      <c r="E61" s="21"/>
      <c r="I61" s="35"/>
      <c r="BZ61" s="35"/>
    </row>
    <row r="62" spans="2:127" ht="12" customHeight="1">
      <c r="B62" s="21" t="s">
        <v>895</v>
      </c>
      <c r="C62" s="8"/>
      <c r="DU62" s="2"/>
    </row>
    <row r="63" spans="2:127" ht="12" customHeight="1">
      <c r="DU63" s="2"/>
    </row>
    <row r="64" spans="2:127" s="8" customFormat="1" ht="12" customHeight="1">
      <c r="B64" s="21" t="s">
        <v>571</v>
      </c>
      <c r="C64" s="21" t="s">
        <v>321</v>
      </c>
      <c r="E64" s="21"/>
      <c r="I64" s="35"/>
      <c r="AA64" s="101" t="e">
        <v>#REF!</v>
      </c>
      <c r="AB64" s="8">
        <v>0</v>
      </c>
      <c r="AC64" s="8">
        <v>0</v>
      </c>
      <c r="AD64" s="8">
        <v>0</v>
      </c>
      <c r="AE64" s="8">
        <v>0</v>
      </c>
      <c r="AF64" s="8">
        <v>0</v>
      </c>
      <c r="AG64" s="8">
        <v>0</v>
      </c>
      <c r="AH64" s="8">
        <v>0</v>
      </c>
      <c r="AI64" s="8">
        <v>0</v>
      </c>
      <c r="AJ64" s="8">
        <v>0</v>
      </c>
      <c r="AK64" s="8">
        <v>1000887</v>
      </c>
      <c r="AL64" s="8">
        <v>0</v>
      </c>
      <c r="AN64" s="8">
        <v>-639983</v>
      </c>
      <c r="AO64" s="8">
        <v>1056719</v>
      </c>
      <c r="AP64" s="8">
        <v>1056719</v>
      </c>
      <c r="AQ64" s="8">
        <v>337027</v>
      </c>
      <c r="AR64" s="8">
        <v>253080</v>
      </c>
      <c r="AS64" s="8">
        <v>252871</v>
      </c>
      <c r="AT64" s="8">
        <v>259940</v>
      </c>
      <c r="AU64" s="8">
        <v>1102918</v>
      </c>
      <c r="AV64" s="8">
        <v>276575</v>
      </c>
      <c r="AW64" s="8">
        <v>268857</v>
      </c>
      <c r="AX64" s="8">
        <v>205918</v>
      </c>
      <c r="AY64" s="8">
        <v>32816</v>
      </c>
      <c r="AZ64" s="8">
        <v>784166</v>
      </c>
      <c r="BA64" s="35">
        <v>287614</v>
      </c>
      <c r="BB64" s="8">
        <v>270768</v>
      </c>
      <c r="BC64" s="8">
        <v>135112</v>
      </c>
      <c r="BD64" s="8">
        <v>139159</v>
      </c>
      <c r="BE64" s="8">
        <v>832639</v>
      </c>
      <c r="BF64" s="35">
        <v>272727</v>
      </c>
      <c r="BG64" s="8">
        <v>244162</v>
      </c>
      <c r="BH64" s="8">
        <v>160023</v>
      </c>
      <c r="BI64" s="8">
        <v>96612</v>
      </c>
      <c r="BJ64" s="8">
        <v>773524</v>
      </c>
      <c r="BK64" s="35">
        <v>203900</v>
      </c>
      <c r="BL64" s="8">
        <v>204596</v>
      </c>
      <c r="BM64" s="8">
        <v>216502</v>
      </c>
      <c r="BN64" s="8">
        <v>183314</v>
      </c>
      <c r="BO64" s="8">
        <v>808312</v>
      </c>
      <c r="BP64" s="35">
        <v>296488</v>
      </c>
      <c r="BQ64" s="8">
        <v>280458</v>
      </c>
      <c r="BR64" s="8">
        <v>169839</v>
      </c>
      <c r="BS64" s="8">
        <v>84174</v>
      </c>
      <c r="BT64" s="8">
        <v>830959</v>
      </c>
      <c r="BU64" s="35">
        <v>251819</v>
      </c>
      <c r="BV64" s="8">
        <v>233404</v>
      </c>
      <c r="BW64" s="8">
        <v>217430</v>
      </c>
      <c r="BX64" s="8">
        <v>131592</v>
      </c>
      <c r="BY64" s="8">
        <v>834245</v>
      </c>
      <c r="BZ64" s="35">
        <v>240518</v>
      </c>
      <c r="CA64" s="8">
        <v>290952</v>
      </c>
      <c r="CB64" s="8">
        <v>227031</v>
      </c>
      <c r="CC64" s="8">
        <v>86228</v>
      </c>
      <c r="CD64" s="8">
        <v>844729</v>
      </c>
      <c r="CE64" s="8">
        <v>267715</v>
      </c>
      <c r="CF64" s="8">
        <v>240786</v>
      </c>
      <c r="CG64" s="8">
        <v>235283</v>
      </c>
      <c r="CH64" s="8">
        <v>130676</v>
      </c>
      <c r="CI64" s="8">
        <v>874460</v>
      </c>
      <c r="CJ64" s="8">
        <v>262627</v>
      </c>
      <c r="CK64" s="8">
        <v>208482</v>
      </c>
      <c r="CL64" s="8">
        <v>231071</v>
      </c>
      <c r="CM64" s="8">
        <v>135000</v>
      </c>
      <c r="CN64" s="8">
        <v>837180</v>
      </c>
      <c r="CO64" s="8">
        <v>247470</v>
      </c>
      <c r="CP64" s="8">
        <v>225685</v>
      </c>
      <c r="CQ64" s="8">
        <f>+'mobile model'!CQ26</f>
        <v>215506</v>
      </c>
      <c r="CR64" s="8">
        <f>+'mobile model'!CR26</f>
        <v>130538</v>
      </c>
      <c r="CS64" s="8">
        <f>+'mobile model'!CS26</f>
        <v>819199</v>
      </c>
      <c r="CT64" s="8">
        <v>209640</v>
      </c>
      <c r="CU64" s="8">
        <v>189946</v>
      </c>
      <c r="CV64" s="8">
        <f>+'mobile model'!CV26</f>
        <v>187554</v>
      </c>
      <c r="CW64" s="8">
        <f>+'mobile model'!CW26</f>
        <v>51931</v>
      </c>
      <c r="CX64" s="8">
        <f>+'mobile model'!CX26</f>
        <v>639071</v>
      </c>
      <c r="CY64" s="8">
        <v>235395</v>
      </c>
      <c r="CZ64" s="8">
        <v>227179</v>
      </c>
      <c r="DA64" s="8">
        <v>222931</v>
      </c>
      <c r="DB64" s="8">
        <v>97519</v>
      </c>
      <c r="DC64" s="8">
        <f>+'mobile model'!DC26</f>
        <v>783024</v>
      </c>
      <c r="DD64" s="8">
        <v>299291</v>
      </c>
      <c r="DE64" s="8">
        <v>286306</v>
      </c>
      <c r="DF64" s="8">
        <v>256739</v>
      </c>
      <c r="DG64" s="8">
        <v>102402</v>
      </c>
      <c r="DH64" s="8">
        <v>944738</v>
      </c>
      <c r="DI64" s="8">
        <v>278299</v>
      </c>
      <c r="DJ64" s="8">
        <v>270477</v>
      </c>
      <c r="DK64" s="8">
        <f>+'mobile model'!DK26</f>
        <v>274960.1107361078</v>
      </c>
      <c r="DL64" s="8">
        <f>+'mobile model'!DL26</f>
        <v>147087.17343085539</v>
      </c>
      <c r="DM64" s="8">
        <f>+'mobile model'!DM26</f>
        <v>970823.28416696319</v>
      </c>
      <c r="DN64" s="8">
        <f>+'mobile model'!DN26</f>
        <v>290589.33336121636</v>
      </c>
      <c r="DO64" s="8">
        <f>+'mobile model'!DO26</f>
        <v>280968.81201760937</v>
      </c>
      <c r="DP64" s="8">
        <f>+'mobile model'!DP26</f>
        <v>266157.0351690005</v>
      </c>
      <c r="DQ64" s="8">
        <f>+'mobile model'!DQ26</f>
        <v>141147.97966157831</v>
      </c>
      <c r="DR64" s="8">
        <f>+'mobile model'!DR26</f>
        <v>978863.16020940454</v>
      </c>
      <c r="DS64" s="8">
        <f>+'mobile model'!DS26</f>
        <v>303118.69240363664</v>
      </c>
      <c r="DT64" s="8">
        <f>+'mobile model'!DT26</f>
        <v>293555.53016200149</v>
      </c>
      <c r="DU64" s="8">
        <f>+'mobile model'!DU26</f>
        <v>270883.70525597525</v>
      </c>
      <c r="DV64" s="8">
        <f>+'mobile model'!DV26</f>
        <v>138928.38883473957</v>
      </c>
      <c r="DW64" s="8">
        <f>+'mobile model'!DW26</f>
        <v>1006486.316656353</v>
      </c>
    </row>
    <row r="65" spans="2:127" ht="12" customHeight="1">
      <c r="B65" s="21" t="s">
        <v>470</v>
      </c>
      <c r="DU65" s="2"/>
    </row>
    <row r="66" spans="2:127" ht="12" customHeight="1">
      <c r="B66" s="21" t="s">
        <v>471</v>
      </c>
      <c r="C66" s="8" t="s">
        <v>1111</v>
      </c>
      <c r="D66" s="21" t="s">
        <v>1114</v>
      </c>
      <c r="CO66" s="8">
        <v>243442</v>
      </c>
      <c r="CP66" s="8">
        <v>223247</v>
      </c>
      <c r="CQ66" s="8">
        <v>210706</v>
      </c>
      <c r="CR66" s="8">
        <v>135341</v>
      </c>
      <c r="CS66" s="8">
        <v>812736</v>
      </c>
      <c r="CT66" s="8">
        <v>203134</v>
      </c>
      <c r="CU66" s="8">
        <v>181439</v>
      </c>
      <c r="CV66" s="8">
        <v>176864</v>
      </c>
      <c r="CW66" s="8">
        <v>74639</v>
      </c>
      <c r="CX66" s="8">
        <v>636076</v>
      </c>
      <c r="CY66" s="8">
        <v>212420</v>
      </c>
      <c r="CZ66" s="8">
        <v>207749</v>
      </c>
      <c r="DA66" s="8">
        <v>196175</v>
      </c>
      <c r="DB66" s="8">
        <v>92510</v>
      </c>
      <c r="DC66" s="8">
        <v>708854</v>
      </c>
      <c r="DD66" s="8">
        <v>270410</v>
      </c>
      <c r="DE66" s="8">
        <v>254327</v>
      </c>
      <c r="DF66" s="8">
        <v>219449</v>
      </c>
      <c r="DG66" s="8">
        <v>88612</v>
      </c>
      <c r="DH66" s="8">
        <v>832798</v>
      </c>
      <c r="DI66" s="8">
        <v>241418</v>
      </c>
      <c r="DJ66" s="8">
        <v>232966</v>
      </c>
      <c r="DK66" s="15">
        <f>+DK64-DK67-DK68</f>
        <v>244522.34073610778</v>
      </c>
      <c r="DL66" s="15">
        <f>+DL64-DL67-DL68</f>
        <v>118301.84343085538</v>
      </c>
      <c r="DM66" s="15">
        <f>+DL66+DK66+DJ66+DI66</f>
        <v>837208.18416696321</v>
      </c>
      <c r="DN66" s="15">
        <f>+DN64-DN67-DN68</f>
        <v>262262.82336121635</v>
      </c>
      <c r="DO66" s="15">
        <f>+DO64-DO67-DO68</f>
        <v>251947.67201760938</v>
      </c>
      <c r="DP66" s="15">
        <f>+DP64-DP67-DP68</f>
        <v>235219.26516900049</v>
      </c>
      <c r="DQ66" s="15">
        <f>+DQ64-DQ67-DQ68</f>
        <v>111862.64966157831</v>
      </c>
      <c r="DR66" s="15">
        <f>+DQ66+DP66+DO66+DN66</f>
        <v>861292.41020940454</v>
      </c>
      <c r="DS66" s="15">
        <f>+DS64-DS67-DS68</f>
        <v>274292.18240363663</v>
      </c>
      <c r="DT66" s="15">
        <f>+DT64-DT67-DT68</f>
        <v>264034.39016200148</v>
      </c>
      <c r="DU66" s="15">
        <f>+DU64-DU67-DU68</f>
        <v>239445.93525597523</v>
      </c>
      <c r="DV66" s="15">
        <f>+DV64-DV67-DV68</f>
        <v>109143.05883473957</v>
      </c>
      <c r="DW66" s="15">
        <f>+DV66+DU66+DT66+DS66</f>
        <v>886915.56665635295</v>
      </c>
    </row>
    <row r="67" spans="2:127" ht="12" customHeight="1">
      <c r="B67" s="21" t="s">
        <v>472</v>
      </c>
      <c r="C67" s="8" t="s">
        <v>1111</v>
      </c>
      <c r="D67" s="21" t="s">
        <v>1115</v>
      </c>
      <c r="CO67" s="8">
        <v>5270</v>
      </c>
      <c r="CP67" s="8">
        <v>2506</v>
      </c>
      <c r="CQ67" s="8">
        <v>4765</v>
      </c>
      <c r="CR67" s="8">
        <v>-736</v>
      </c>
      <c r="CS67" s="8">
        <v>11805</v>
      </c>
      <c r="CT67" s="8">
        <v>6588</v>
      </c>
      <c r="CU67" s="8">
        <v>5745</v>
      </c>
      <c r="CV67" s="8">
        <v>8070</v>
      </c>
      <c r="CW67" s="8">
        <v>-22797</v>
      </c>
      <c r="CX67" s="8">
        <v>-2394</v>
      </c>
      <c r="CY67" s="8">
        <v>16440</v>
      </c>
      <c r="CZ67" s="8">
        <v>17001</v>
      </c>
      <c r="DA67" s="8">
        <v>15543</v>
      </c>
      <c r="DB67" s="8">
        <v>-2534</v>
      </c>
      <c r="DC67" s="8">
        <v>46450</v>
      </c>
      <c r="DD67" s="8">
        <v>17203</v>
      </c>
      <c r="DE67" s="8">
        <v>19772</v>
      </c>
      <c r="DF67" s="8">
        <v>21676</v>
      </c>
      <c r="DG67" s="8">
        <v>-732</v>
      </c>
      <c r="DH67" s="8">
        <v>57919</v>
      </c>
      <c r="DI67" s="8">
        <v>16666</v>
      </c>
      <c r="DJ67" s="8">
        <v>16825</v>
      </c>
      <c r="DK67" s="8">
        <f t="shared" ref="DK67:DL68" si="45">+DK71*DK19</f>
        <v>21519.45</v>
      </c>
      <c r="DL67" s="8">
        <f t="shared" si="45"/>
        <v>19544.050000000003</v>
      </c>
      <c r="DM67" s="15">
        <f>+DL67+DK67+DJ67+DI67</f>
        <v>74554.5</v>
      </c>
      <c r="DN67" s="8">
        <f t="shared" ref="DN67:DQ68" si="46">+DN71*DN19</f>
        <v>19641.63</v>
      </c>
      <c r="DO67" s="8">
        <f t="shared" si="46"/>
        <v>20171.86</v>
      </c>
      <c r="DP67" s="8">
        <f t="shared" si="46"/>
        <v>21859.45</v>
      </c>
      <c r="DQ67" s="8">
        <f t="shared" si="46"/>
        <v>19884.050000000003</v>
      </c>
      <c r="DR67" s="15">
        <f>+DQ67+DP67+DO67+DN67</f>
        <v>81556.990000000005</v>
      </c>
      <c r="DS67" s="8">
        <f t="shared" ref="DS67:DV68" si="47">+DS71*DS19</f>
        <v>19981.63</v>
      </c>
      <c r="DT67" s="8">
        <f t="shared" si="47"/>
        <v>20511.86</v>
      </c>
      <c r="DU67" s="8">
        <f t="shared" si="47"/>
        <v>22199.45</v>
      </c>
      <c r="DV67" s="8">
        <f t="shared" si="47"/>
        <v>20224.050000000003</v>
      </c>
      <c r="DW67" s="15">
        <f>+DV67+DU67+DT67+DS67</f>
        <v>82916.990000000005</v>
      </c>
    </row>
    <row r="68" spans="2:127" ht="12" customHeight="1">
      <c r="B68" s="21" t="s">
        <v>473</v>
      </c>
      <c r="C68" s="8" t="s">
        <v>1111</v>
      </c>
      <c r="D68" s="21" t="s">
        <v>10</v>
      </c>
      <c r="CO68" s="8">
        <v>-1242</v>
      </c>
      <c r="CP68" s="8">
        <v>-68</v>
      </c>
      <c r="CQ68" s="8">
        <v>35</v>
      </c>
      <c r="CR68" s="8">
        <v>-4067</v>
      </c>
      <c r="CS68" s="8">
        <v>-5342</v>
      </c>
      <c r="CT68" s="8">
        <v>-82</v>
      </c>
      <c r="CU68" s="8">
        <v>2762</v>
      </c>
      <c r="CV68" s="8">
        <v>2620</v>
      </c>
      <c r="CW68" s="8">
        <v>89</v>
      </c>
      <c r="CX68" s="8">
        <v>5389</v>
      </c>
      <c r="CY68" s="8">
        <v>6535</v>
      </c>
      <c r="CZ68" s="8">
        <v>2429</v>
      </c>
      <c r="DA68" s="8">
        <v>11213</v>
      </c>
      <c r="DB68" s="8">
        <v>7543</v>
      </c>
      <c r="DC68" s="8">
        <v>27720</v>
      </c>
      <c r="DD68" s="8">
        <v>11678</v>
      </c>
      <c r="DE68" s="8">
        <v>12207</v>
      </c>
      <c r="DF68" s="8">
        <v>15614</v>
      </c>
      <c r="DG68" s="8">
        <v>14522</v>
      </c>
      <c r="DH68" s="8">
        <v>54021</v>
      </c>
      <c r="DI68" s="8">
        <v>20215</v>
      </c>
      <c r="DJ68" s="8">
        <v>20686</v>
      </c>
      <c r="DK68" s="8">
        <f t="shared" si="45"/>
        <v>8918.32</v>
      </c>
      <c r="DL68" s="8">
        <f t="shared" si="45"/>
        <v>9241.2800000000007</v>
      </c>
      <c r="DM68" s="15">
        <f>+DL68+DK68+DJ68+DI68</f>
        <v>59060.6</v>
      </c>
      <c r="DN68" s="8">
        <f t="shared" si="46"/>
        <v>8684.880000000001</v>
      </c>
      <c r="DO68" s="8">
        <f t="shared" si="46"/>
        <v>8849.2800000000007</v>
      </c>
      <c r="DP68" s="8">
        <f t="shared" si="46"/>
        <v>9078.32</v>
      </c>
      <c r="DQ68" s="8">
        <f t="shared" si="46"/>
        <v>9401.2800000000007</v>
      </c>
      <c r="DR68" s="15">
        <f>+DQ68+DP68+DO68+DN68</f>
        <v>36013.759999999995</v>
      </c>
      <c r="DS68" s="8">
        <f t="shared" si="47"/>
        <v>8844.880000000001</v>
      </c>
      <c r="DT68" s="8">
        <f t="shared" si="47"/>
        <v>9009.2800000000007</v>
      </c>
      <c r="DU68" s="8">
        <f t="shared" si="47"/>
        <v>9238.32</v>
      </c>
      <c r="DV68" s="8">
        <f t="shared" si="47"/>
        <v>9561.2800000000007</v>
      </c>
      <c r="DW68" s="15">
        <f>+DV68+DU68+DT68+DS68</f>
        <v>36653.759999999995</v>
      </c>
    </row>
    <row r="69" spans="2:127" ht="12" customHeight="1">
      <c r="B69" s="21" t="s">
        <v>474</v>
      </c>
      <c r="C69" s="8"/>
      <c r="D69" s="21"/>
      <c r="DU69" s="2"/>
    </row>
    <row r="70" spans="2:127" ht="12" customHeight="1">
      <c r="B70" s="21" t="s">
        <v>475</v>
      </c>
      <c r="C70" s="8" t="s">
        <v>1111</v>
      </c>
      <c r="D70" s="21" t="s">
        <v>1114</v>
      </c>
      <c r="E70" s="7" t="s">
        <v>1116</v>
      </c>
      <c r="CO70" s="4">
        <f t="shared" ref="CO70:CX72" si="48">+CO66/CO18</f>
        <v>0.25322035731819958</v>
      </c>
      <c r="CP70" s="4">
        <f t="shared" si="48"/>
        <v>0.2405725542090256</v>
      </c>
      <c r="CQ70" s="4">
        <f t="shared" si="48"/>
        <v>0.20987092359501544</v>
      </c>
      <c r="CR70" s="4">
        <f t="shared" si="48"/>
        <v>0.14490734842068859</v>
      </c>
      <c r="CS70" s="4">
        <f t="shared" si="48"/>
        <v>0.21235075749974916</v>
      </c>
      <c r="CT70" s="4">
        <f t="shared" si="48"/>
        <v>0.22441778249149322</v>
      </c>
      <c r="CU70" s="4">
        <f t="shared" si="48"/>
        <v>0.19746721649574295</v>
      </c>
      <c r="CV70" s="4">
        <f t="shared" si="48"/>
        <v>0.18285922246783029</v>
      </c>
      <c r="CW70" s="4">
        <f t="shared" si="48"/>
        <v>8.6451769829503339E-2</v>
      </c>
      <c r="CX70" s="4">
        <f t="shared" si="48"/>
        <v>0.17404971590326071</v>
      </c>
      <c r="CY70" s="4">
        <f t="shared" ref="CY70:CZ72" si="49">+CY66/CY18</f>
        <v>0.24176439523618748</v>
      </c>
      <c r="CZ70" s="4">
        <f t="shared" si="49"/>
        <v>0.22377486040259204</v>
      </c>
      <c r="DA70" s="4">
        <f t="shared" ref="DA70:DB72" si="50">+DA66/DA18</f>
        <v>0.20524863150141454</v>
      </c>
      <c r="DB70" s="4">
        <f t="shared" si="50"/>
        <v>9.9797298536428547E-2</v>
      </c>
      <c r="DC70" s="4">
        <f>+DC66/DC18</f>
        <v>0.19211286095996535</v>
      </c>
      <c r="DD70" s="4">
        <f t="shared" ref="DD70:DE70" si="51">+DD66/DD18</f>
        <v>0.3021597364692421</v>
      </c>
      <c r="DE70" s="4">
        <f t="shared" si="51"/>
        <v>0.26445592643852184</v>
      </c>
      <c r="DF70" s="4">
        <f t="shared" ref="DF70:DG70" si="52">+DF66/DF18</f>
        <v>0.22923049442772547</v>
      </c>
      <c r="DG70" s="4">
        <f t="shared" si="52"/>
        <v>9.8764606488602372E-2</v>
      </c>
      <c r="DH70" s="4">
        <f>+DH66/DH18</f>
        <v>0.22440393235962056</v>
      </c>
      <c r="DI70" s="4">
        <f t="shared" ref="DI70:DJ70" si="53">+DI66/DI18</f>
        <v>0.26118556857178715</v>
      </c>
      <c r="DJ70" s="4">
        <f t="shared" si="53"/>
        <v>0.24614458085920166</v>
      </c>
      <c r="DK70" s="4">
        <f t="shared" ref="DK70:DL70" si="54">+DK66/DK18</f>
        <v>0.24582741011962861</v>
      </c>
      <c r="DL70" s="4">
        <f t="shared" si="54"/>
        <v>0.11937229125085062</v>
      </c>
      <c r="DM70" s="4">
        <f t="shared" ref="DM70:DQ72" si="55">+DM66/DM18</f>
        <v>0.21709016608144277</v>
      </c>
      <c r="DN70" s="4">
        <f t="shared" si="55"/>
        <v>0.27277429043315143</v>
      </c>
      <c r="DO70" s="4">
        <f t="shared" si="55"/>
        <v>0.25725390404514381</v>
      </c>
      <c r="DP70" s="4">
        <f t="shared" si="55"/>
        <v>0.2341600285100606</v>
      </c>
      <c r="DQ70" s="4">
        <f t="shared" si="55"/>
        <v>0.11105532074898471</v>
      </c>
      <c r="DR70" s="4">
        <f t="shared" ref="DR70:DW70" si="56">+DR66/DR18</f>
        <v>0.21790355306675746</v>
      </c>
      <c r="DS70" s="4">
        <f t="shared" si="56"/>
        <v>0.28450893574201952</v>
      </c>
      <c r="DT70" s="4">
        <f t="shared" si="56"/>
        <v>0.26918673077358257</v>
      </c>
      <c r="DU70" s="4">
        <f t="shared" si="56"/>
        <v>0.23791212280336799</v>
      </c>
      <c r="DV70" s="4">
        <f t="shared" si="56"/>
        <v>0.10876199613770406</v>
      </c>
      <c r="DW70" s="4">
        <f t="shared" si="56"/>
        <v>0.22425738917010599</v>
      </c>
    </row>
    <row r="71" spans="2:127" ht="12" customHeight="1">
      <c r="B71" s="21" t="s">
        <v>476</v>
      </c>
      <c r="C71" s="8" t="s">
        <v>1111</v>
      </c>
      <c r="D71" s="21" t="s">
        <v>1115</v>
      </c>
      <c r="E71" s="7" t="s">
        <v>1116</v>
      </c>
      <c r="CO71" s="4">
        <f t="shared" si="48"/>
        <v>6.1818906966650634E-2</v>
      </c>
      <c r="CP71" s="4">
        <f t="shared" si="48"/>
        <v>2.8280913204906839E-2</v>
      </c>
      <c r="CQ71" s="4">
        <f t="shared" si="48"/>
        <v>5.1836863461810427E-2</v>
      </c>
      <c r="CR71" s="4">
        <f t="shared" si="48"/>
        <v>-8.0879120879120883E-3</v>
      </c>
      <c r="CS71" s="4">
        <f t="shared" si="48"/>
        <v>3.3087338802577478E-2</v>
      </c>
      <c r="CT71" s="4">
        <f t="shared" si="48"/>
        <v>6.6114043714750215E-2</v>
      </c>
      <c r="CU71" s="4">
        <f t="shared" si="48"/>
        <v>5.4541829643413205E-2</v>
      </c>
      <c r="CV71" s="4">
        <f t="shared" si="48"/>
        <v>7.052839488909475E-2</v>
      </c>
      <c r="CW71" s="4">
        <f t="shared" si="48"/>
        <v>-0.18396546158812138</v>
      </c>
      <c r="CX71" s="4">
        <f t="shared" si="48"/>
        <v>-5.4001624108995757E-3</v>
      </c>
      <c r="CY71" s="4">
        <f t="shared" si="49"/>
        <v>0.13886659852855465</v>
      </c>
      <c r="CZ71" s="4">
        <f t="shared" si="49"/>
        <v>0.13289922141271379</v>
      </c>
      <c r="DA71" s="4">
        <f t="shared" si="50"/>
        <v>0.12190014587548821</v>
      </c>
      <c r="DB71" s="4">
        <f t="shared" si="50"/>
        <v>-1.9445638160721961E-2</v>
      </c>
      <c r="DC71" s="4">
        <f>+DC67/DC19</f>
        <v>9.213911518678751E-2</v>
      </c>
      <c r="DD71" s="4">
        <f t="shared" ref="DD71:DE71" si="57">+DD67/DD19</f>
        <v>0.13735039800716972</v>
      </c>
      <c r="DE71" s="4">
        <f t="shared" si="57"/>
        <v>0.15802555966719684</v>
      </c>
      <c r="DF71" s="4">
        <f t="shared" ref="DF71:DG71" si="58">+DF67/DF19</f>
        <v>0.16473002241896872</v>
      </c>
      <c r="DG71" s="4">
        <f t="shared" si="58"/>
        <v>-6.1017796857416743E-3</v>
      </c>
      <c r="DH71" s="4">
        <f>+DH67/DH19</f>
        <v>0.11539534346247793</v>
      </c>
      <c r="DI71" s="4">
        <f t="shared" ref="DI71:DJ71" si="59">+DI67/DI19</f>
        <v>0.14678656673037457</v>
      </c>
      <c r="DJ71" s="4">
        <f t="shared" si="59"/>
        <v>0.14422499957139673</v>
      </c>
      <c r="DK71" s="68">
        <v>0.17</v>
      </c>
      <c r="DL71" s="68">
        <v>0.17</v>
      </c>
      <c r="DM71" s="4">
        <f t="shared" si="55"/>
        <v>0.15803916082137248</v>
      </c>
      <c r="DN71" s="68">
        <v>0.17</v>
      </c>
      <c r="DO71" s="68">
        <v>0.17</v>
      </c>
      <c r="DP71" s="68">
        <v>0.17</v>
      </c>
      <c r="DQ71" s="68">
        <v>0.17</v>
      </c>
      <c r="DR71" s="4">
        <f>+DR67/DR19</f>
        <v>0.17</v>
      </c>
      <c r="DS71" s="68">
        <v>0.17</v>
      </c>
      <c r="DT71" s="68">
        <v>0.17</v>
      </c>
      <c r="DU71" s="68">
        <v>0.17</v>
      </c>
      <c r="DV71" s="68">
        <v>0.17</v>
      </c>
      <c r="DW71" s="4">
        <f>+DW67/DW19</f>
        <v>0.17</v>
      </c>
    </row>
    <row r="72" spans="2:127" ht="12" customHeight="1">
      <c r="B72" s="21" t="s">
        <v>477</v>
      </c>
      <c r="C72" s="8" t="s">
        <v>1111</v>
      </c>
      <c r="D72" s="21" t="s">
        <v>10</v>
      </c>
      <c r="E72" s="7" t="s">
        <v>1116</v>
      </c>
      <c r="CO72" s="4">
        <f t="shared" si="48"/>
        <v>-1.7068176508582188E-2</v>
      </c>
      <c r="CP72" s="4">
        <f t="shared" si="48"/>
        <v>-9.020481799851427E-4</v>
      </c>
      <c r="CQ72" s="4">
        <f t="shared" si="48"/>
        <v>4.6668533408002986E-4</v>
      </c>
      <c r="CR72" s="4">
        <f t="shared" si="48"/>
        <v>-5.1431534220243817E-2</v>
      </c>
      <c r="CS72" s="4">
        <f t="shared" si="48"/>
        <v>-1.7675631319815765E-2</v>
      </c>
      <c r="CT72" s="4">
        <f t="shared" si="48"/>
        <v>-1.0625890890242323E-3</v>
      </c>
      <c r="CU72" s="4">
        <f t="shared" si="48"/>
        <v>3.4113505835854999E-2</v>
      </c>
      <c r="CV72" s="4">
        <f t="shared" si="48"/>
        <v>3.3898743676331687E-2</v>
      </c>
      <c r="CW72" s="4">
        <f t="shared" si="48"/>
        <v>1.1400317671773326E-3</v>
      </c>
      <c r="CX72" s="4">
        <f t="shared" si="48"/>
        <v>1.7190231329667106E-2</v>
      </c>
      <c r="CY72" s="4">
        <f t="shared" si="49"/>
        <v>7.6098094927569984E-2</v>
      </c>
      <c r="CZ72" s="4">
        <f t="shared" si="49"/>
        <v>2.7715654952076677E-2</v>
      </c>
      <c r="DA72" s="4">
        <f t="shared" si="50"/>
        <v>0.12175470981052175</v>
      </c>
      <c r="DB72" s="4">
        <f t="shared" si="50"/>
        <v>8.0531682058399612E-2</v>
      </c>
      <c r="DC72" s="4">
        <f>+DC68/DC20</f>
        <v>7.7155167614869902E-2</v>
      </c>
      <c r="DD72" s="4">
        <f t="shared" ref="DD72:DE72" si="60">+DD68/DD20</f>
        <v>0.12317136197276687</v>
      </c>
      <c r="DE72" s="4">
        <f t="shared" si="60"/>
        <v>0.12381077956062235</v>
      </c>
      <c r="DF72" s="4">
        <f t="shared" ref="DF72:DG72" si="61">+DF68/DF20</f>
        <v>0.15386434631795742</v>
      </c>
      <c r="DG72" s="4">
        <f t="shared" si="61"/>
        <v>0.13762841654346261</v>
      </c>
      <c r="DH72" s="4">
        <f>+DH68/DH20</f>
        <v>0.13491758241758242</v>
      </c>
      <c r="DI72" s="4">
        <f t="shared" ref="DI72:DJ72" si="62">+DI68/DI20</f>
        <v>0.18970355007929732</v>
      </c>
      <c r="DJ72" s="4">
        <f t="shared" si="62"/>
        <v>0.19045076231862709</v>
      </c>
      <c r="DK72" s="68">
        <v>0.08</v>
      </c>
      <c r="DL72" s="68">
        <v>0.08</v>
      </c>
      <c r="DM72" s="4">
        <f t="shared" si="55"/>
        <v>0.13356928977863816</v>
      </c>
      <c r="DN72" s="68">
        <v>0.08</v>
      </c>
      <c r="DO72" s="68">
        <v>0.08</v>
      </c>
      <c r="DP72" s="68">
        <v>0.08</v>
      </c>
      <c r="DQ72" s="68">
        <v>0.08</v>
      </c>
      <c r="DR72" s="4">
        <f>+DR68/DR20</f>
        <v>7.9999999999999988E-2</v>
      </c>
      <c r="DS72" s="68">
        <v>0.08</v>
      </c>
      <c r="DT72" s="68">
        <v>0.08</v>
      </c>
      <c r="DU72" s="68">
        <v>0.08</v>
      </c>
      <c r="DV72" s="68">
        <v>0.08</v>
      </c>
      <c r="DW72" s="4">
        <f>+DW68/DW20</f>
        <v>7.9999999999999988E-2</v>
      </c>
    </row>
    <row r="73" spans="2:127" ht="12" customHeight="1">
      <c r="B73" s="21" t="s">
        <v>478</v>
      </c>
      <c r="CV73" s="2">
        <f>692-257</f>
        <v>435</v>
      </c>
      <c r="DU73" s="2"/>
    </row>
    <row r="74" spans="2:127" ht="12" customHeight="1">
      <c r="B74" s="21" t="s">
        <v>479</v>
      </c>
      <c r="C74" s="7" t="s">
        <v>1161</v>
      </c>
      <c r="DU74" s="2"/>
    </row>
    <row r="75" spans="2:127" ht="12" customHeight="1">
      <c r="B75" s="21" t="s">
        <v>896</v>
      </c>
      <c r="C75" s="7" t="s">
        <v>1162</v>
      </c>
      <c r="CV75" s="15"/>
      <c r="DB75" s="15"/>
      <c r="DC75" s="15">
        <f>+DC67+DC68</f>
        <v>74170</v>
      </c>
      <c r="DH75" s="15">
        <f>+DH67+DH68</f>
        <v>111940</v>
      </c>
      <c r="DM75" s="15">
        <f>+DM67+DM68</f>
        <v>133615.1</v>
      </c>
      <c r="DR75" s="15">
        <f>+DR67+DR68</f>
        <v>117570.75</v>
      </c>
      <c r="DU75" s="2"/>
      <c r="DW75" s="15">
        <f>+DW67+DW68</f>
        <v>119570.75</v>
      </c>
    </row>
    <row r="76" spans="2:127" ht="12" customHeight="1">
      <c r="B76" s="21" t="s">
        <v>897</v>
      </c>
      <c r="CV76" s="15"/>
      <c r="DA76" s="15"/>
      <c r="DB76" s="15"/>
      <c r="DU76" s="2"/>
    </row>
    <row r="77" spans="2:127" ht="12" customHeight="1">
      <c r="B77" s="21" t="s">
        <v>898</v>
      </c>
      <c r="DU77" s="2"/>
    </row>
    <row r="78" spans="2:127" ht="12" customHeight="1">
      <c r="B78" s="21" t="s">
        <v>899</v>
      </c>
      <c r="DU78" s="2"/>
    </row>
    <row r="79" spans="2:127" ht="12" customHeight="1">
      <c r="B79" s="21" t="s">
        <v>900</v>
      </c>
      <c r="DU79" s="2"/>
    </row>
    <row r="80" spans="2:127" ht="12" customHeight="1">
      <c r="DU80" s="2"/>
    </row>
    <row r="81" spans="2:127" s="8" customFormat="1" ht="12" customHeight="1">
      <c r="B81" s="21" t="s">
        <v>901</v>
      </c>
      <c r="C81" s="21" t="s">
        <v>321</v>
      </c>
      <c r="D81" s="21" t="s">
        <v>560</v>
      </c>
      <c r="I81" s="35"/>
      <c r="AZ81" s="8">
        <f>+AZ64-AU64</f>
        <v>-318752</v>
      </c>
      <c r="BA81" s="8">
        <f>+BA64-AV64</f>
        <v>11039</v>
      </c>
      <c r="BB81" s="8">
        <f>+BB64-AW64</f>
        <v>1911</v>
      </c>
      <c r="BC81" s="8">
        <f>+BC64-AX64</f>
        <v>-70806</v>
      </c>
      <c r="BD81" s="8">
        <f>+BD64-AY64</f>
        <v>106343</v>
      </c>
      <c r="BE81" s="8">
        <f t="shared" ref="BE81:CG81" si="63">+BE64-AZ64</f>
        <v>48473</v>
      </c>
      <c r="BF81" s="35">
        <f t="shared" si="63"/>
        <v>-14887</v>
      </c>
      <c r="BG81" s="8">
        <f t="shared" si="63"/>
        <v>-26606</v>
      </c>
      <c r="BH81" s="8">
        <f t="shared" si="63"/>
        <v>24911</v>
      </c>
      <c r="BI81" s="8">
        <f t="shared" si="63"/>
        <v>-42547</v>
      </c>
      <c r="BJ81" s="8">
        <f t="shared" si="63"/>
        <v>-59115</v>
      </c>
      <c r="BK81" s="35">
        <f t="shared" si="63"/>
        <v>-68827</v>
      </c>
      <c r="BL81" s="8">
        <f t="shared" si="63"/>
        <v>-39566</v>
      </c>
      <c r="BM81" s="8">
        <f t="shared" si="63"/>
        <v>56479</v>
      </c>
      <c r="BN81" s="8">
        <f t="shared" si="63"/>
        <v>86702</v>
      </c>
      <c r="BO81" s="8">
        <f t="shared" si="63"/>
        <v>34788</v>
      </c>
      <c r="BP81" s="35">
        <f t="shared" si="63"/>
        <v>92588</v>
      </c>
      <c r="BQ81" s="8">
        <f t="shared" si="63"/>
        <v>75862</v>
      </c>
      <c r="BR81" s="8">
        <f t="shared" si="63"/>
        <v>-46663</v>
      </c>
      <c r="BS81" s="8">
        <f t="shared" si="63"/>
        <v>-99140</v>
      </c>
      <c r="BT81" s="8">
        <f t="shared" si="63"/>
        <v>22647</v>
      </c>
      <c r="BU81" s="35">
        <f t="shared" si="63"/>
        <v>-44669</v>
      </c>
      <c r="BV81" s="8">
        <f t="shared" si="63"/>
        <v>-47054</v>
      </c>
      <c r="BW81" s="8">
        <f t="shared" si="63"/>
        <v>47591</v>
      </c>
      <c r="BX81" s="8">
        <f t="shared" si="63"/>
        <v>47418</v>
      </c>
      <c r="BY81" s="8">
        <f t="shared" si="63"/>
        <v>3286</v>
      </c>
      <c r="BZ81" s="35">
        <f t="shared" si="63"/>
        <v>-11301</v>
      </c>
      <c r="CA81" s="8">
        <f t="shared" si="63"/>
        <v>57548</v>
      </c>
      <c r="CB81" s="8">
        <f t="shared" si="63"/>
        <v>9601</v>
      </c>
      <c r="CC81" s="8">
        <f t="shared" si="63"/>
        <v>-45364</v>
      </c>
      <c r="CD81" s="8">
        <f t="shared" si="63"/>
        <v>10484</v>
      </c>
      <c r="CE81" s="8">
        <f t="shared" si="63"/>
        <v>27197</v>
      </c>
      <c r="CF81" s="8">
        <f t="shared" si="63"/>
        <v>-50166</v>
      </c>
      <c r="CG81" s="8">
        <f t="shared" si="63"/>
        <v>8252</v>
      </c>
      <c r="CH81" s="8">
        <f t="shared" ref="CH81:CN81" si="64">+CH64-CC64</f>
        <v>44448</v>
      </c>
      <c r="CI81" s="8">
        <f t="shared" si="64"/>
        <v>29731</v>
      </c>
      <c r="CJ81" s="8">
        <f t="shared" si="64"/>
        <v>-5088</v>
      </c>
      <c r="CK81" s="8">
        <f t="shared" si="64"/>
        <v>-32304</v>
      </c>
      <c r="CL81" s="8">
        <f t="shared" si="64"/>
        <v>-4212</v>
      </c>
      <c r="CM81" s="8">
        <f t="shared" si="64"/>
        <v>4324</v>
      </c>
      <c r="CN81" s="8">
        <f t="shared" si="64"/>
        <v>-37280</v>
      </c>
      <c r="CO81" s="8">
        <f>+CO64-CJ64</f>
        <v>-15157</v>
      </c>
      <c r="CP81" s="8">
        <f>+CP64-CK64</f>
        <v>17203</v>
      </c>
      <c r="CQ81" s="8">
        <f>+CQ64-CL64</f>
        <v>-15565</v>
      </c>
      <c r="CR81" s="8">
        <f>+CR64-CM64</f>
        <v>-4462</v>
      </c>
      <c r="CS81" s="8">
        <f>+CS64-CN64</f>
        <v>-17981</v>
      </c>
      <c r="CT81" s="8">
        <f t="shared" ref="CT81:DC81" si="65">+CT64-CO64</f>
        <v>-37830</v>
      </c>
      <c r="CU81" s="8">
        <f t="shared" si="65"/>
        <v>-35739</v>
      </c>
      <c r="CV81" s="8">
        <f t="shared" si="65"/>
        <v>-27952</v>
      </c>
      <c r="CW81" s="8">
        <f t="shared" si="65"/>
        <v>-78607</v>
      </c>
      <c r="CX81" s="8">
        <f t="shared" si="65"/>
        <v>-180128</v>
      </c>
      <c r="CY81" s="8">
        <f>+CY64-CT64</f>
        <v>25755</v>
      </c>
      <c r="CZ81" s="8">
        <f>+CZ64-CU64</f>
        <v>37233</v>
      </c>
      <c r="DA81" s="8">
        <f>+DA64-CV64</f>
        <v>35377</v>
      </c>
      <c r="DB81" s="8">
        <f>+DB64-CW64</f>
        <v>45588</v>
      </c>
      <c r="DC81" s="8">
        <f t="shared" si="65"/>
        <v>143953</v>
      </c>
      <c r="DD81" s="8">
        <f>+DD64-CY64</f>
        <v>63896</v>
      </c>
      <c r="DE81" s="8">
        <f>+DE64-CZ64</f>
        <v>59127</v>
      </c>
      <c r="DF81" s="8">
        <f>+DF64-DA64</f>
        <v>33808</v>
      </c>
      <c r="DG81" s="8">
        <f>+DG64-DB64</f>
        <v>4883</v>
      </c>
      <c r="DH81" s="8">
        <f t="shared" ref="DH81" si="66">+DH64-DC64</f>
        <v>161714</v>
      </c>
      <c r="DI81" s="8">
        <f>+DI64-DD64</f>
        <v>-20992</v>
      </c>
      <c r="DJ81" s="8">
        <f>+DJ64-DE64</f>
        <v>-15829</v>
      </c>
      <c r="DK81" s="8">
        <f t="shared" ref="DK81:DW81" si="67">+DK64-DF64</f>
        <v>18221.110736107803</v>
      </c>
      <c r="DL81" s="8">
        <f t="shared" si="67"/>
        <v>44685.173430855386</v>
      </c>
      <c r="DM81" s="8">
        <f t="shared" si="67"/>
        <v>26085.284166963189</v>
      </c>
      <c r="DN81" s="8">
        <f t="shared" si="67"/>
        <v>12290.333361216355</v>
      </c>
      <c r="DO81" s="8">
        <f t="shared" si="67"/>
        <v>10491.812017609365</v>
      </c>
      <c r="DP81" s="8">
        <f t="shared" si="67"/>
        <v>-8803.0755671072984</v>
      </c>
      <c r="DQ81" s="8">
        <f t="shared" si="67"/>
        <v>-5939.1937692770734</v>
      </c>
      <c r="DR81" s="8">
        <f t="shared" si="67"/>
        <v>8039.8760424413485</v>
      </c>
      <c r="DS81" s="8">
        <f t="shared" si="67"/>
        <v>12529.359042420285</v>
      </c>
      <c r="DT81" s="8">
        <f t="shared" si="67"/>
        <v>12586.718144392129</v>
      </c>
      <c r="DU81" s="8">
        <f t="shared" si="67"/>
        <v>4726.6700869747438</v>
      </c>
      <c r="DV81" s="8">
        <f t="shared" si="67"/>
        <v>-2219.5908268387429</v>
      </c>
      <c r="DW81" s="8">
        <f t="shared" si="67"/>
        <v>27623.156446948415</v>
      </c>
    </row>
    <row r="82" spans="2:127" ht="12" customHeight="1">
      <c r="B82" s="21" t="s">
        <v>470</v>
      </c>
      <c r="DU82" s="2"/>
    </row>
    <row r="83" spans="2:127" ht="12" customHeight="1">
      <c r="B83" s="21" t="s">
        <v>471</v>
      </c>
      <c r="C83" s="8" t="s">
        <v>1111</v>
      </c>
      <c r="D83" s="21" t="s">
        <v>1114</v>
      </c>
      <c r="CT83" s="8">
        <f t="shared" ref="CT83:CX85" si="68">+CT66-CO66</f>
        <v>-40308</v>
      </c>
      <c r="CU83" s="8">
        <f t="shared" si="68"/>
        <v>-41808</v>
      </c>
      <c r="CV83" s="8">
        <f t="shared" si="68"/>
        <v>-33842</v>
      </c>
      <c r="CW83" s="8">
        <f t="shared" si="68"/>
        <v>-60702</v>
      </c>
      <c r="CX83" s="8">
        <f t="shared" si="68"/>
        <v>-176660</v>
      </c>
      <c r="CY83" s="8">
        <f t="shared" ref="CY83:DC85" si="69">+CY66-CT66</f>
        <v>9286</v>
      </c>
      <c r="CZ83" s="8">
        <f t="shared" si="69"/>
        <v>26310</v>
      </c>
      <c r="DA83" s="8">
        <f t="shared" si="69"/>
        <v>19311</v>
      </c>
      <c r="DB83" s="8">
        <f t="shared" si="69"/>
        <v>17871</v>
      </c>
      <c r="DC83" s="8">
        <f t="shared" si="69"/>
        <v>72778</v>
      </c>
      <c r="DD83" s="8">
        <f t="shared" ref="DD83:DD85" si="70">+DD66-CY66</f>
        <v>57990</v>
      </c>
      <c r="DE83" s="8">
        <f t="shared" ref="DE83:DH85" si="71">+DE66-CZ66</f>
        <v>46578</v>
      </c>
      <c r="DF83" s="8">
        <f t="shared" si="71"/>
        <v>23274</v>
      </c>
      <c r="DG83" s="8">
        <f t="shared" si="71"/>
        <v>-3898</v>
      </c>
      <c r="DH83" s="8">
        <f t="shared" si="71"/>
        <v>123944</v>
      </c>
      <c r="DI83" s="8">
        <f t="shared" ref="DI83:DI85" si="72">+DI66-DD66</f>
        <v>-28992</v>
      </c>
      <c r="DJ83" s="8">
        <f t="shared" ref="DJ83:DJ85" si="73">+DJ66-DE66</f>
        <v>-21361</v>
      </c>
      <c r="DK83" s="8">
        <f t="shared" ref="DK83:DS85" si="74">+DK66-DF66</f>
        <v>25073.340736107784</v>
      </c>
      <c r="DL83" s="8">
        <f t="shared" si="74"/>
        <v>29689.843430855384</v>
      </c>
      <c r="DM83" s="8">
        <f t="shared" si="74"/>
        <v>4410.1841669632122</v>
      </c>
      <c r="DN83" s="8">
        <f t="shared" si="74"/>
        <v>20844.823361216346</v>
      </c>
      <c r="DO83" s="8">
        <f t="shared" si="74"/>
        <v>18981.67201760938</v>
      </c>
      <c r="DP83" s="8">
        <f t="shared" si="74"/>
        <v>-9303.0755671072984</v>
      </c>
      <c r="DQ83" s="8">
        <f t="shared" si="74"/>
        <v>-6439.1937692770734</v>
      </c>
      <c r="DR83" s="8">
        <f t="shared" si="74"/>
        <v>24084.226042441325</v>
      </c>
      <c r="DS83" s="8">
        <f t="shared" si="74"/>
        <v>12029.359042420285</v>
      </c>
      <c r="DT83" s="8">
        <f t="shared" ref="DT83:DW85" si="75">+DT66-DO66</f>
        <v>12086.7181443921</v>
      </c>
      <c r="DU83" s="8">
        <f t="shared" si="75"/>
        <v>4226.6700869747438</v>
      </c>
      <c r="DV83" s="8">
        <f t="shared" si="75"/>
        <v>-2719.5908268387429</v>
      </c>
      <c r="DW83" s="8">
        <f t="shared" si="75"/>
        <v>25623.156446948415</v>
      </c>
    </row>
    <row r="84" spans="2:127" ht="12" customHeight="1">
      <c r="B84" s="21" t="s">
        <v>472</v>
      </c>
      <c r="C84" s="8" t="s">
        <v>1111</v>
      </c>
      <c r="D84" s="21" t="s">
        <v>1115</v>
      </c>
      <c r="CT84" s="8">
        <f t="shared" si="68"/>
        <v>1318</v>
      </c>
      <c r="CU84" s="8">
        <f t="shared" si="68"/>
        <v>3239</v>
      </c>
      <c r="CV84" s="8">
        <f t="shared" si="68"/>
        <v>3305</v>
      </c>
      <c r="CW84" s="8">
        <f t="shared" si="68"/>
        <v>-22061</v>
      </c>
      <c r="CX84" s="8">
        <f t="shared" si="68"/>
        <v>-14199</v>
      </c>
      <c r="CY84" s="8">
        <f t="shared" si="69"/>
        <v>9852</v>
      </c>
      <c r="CZ84" s="8">
        <f t="shared" si="69"/>
        <v>11256</v>
      </c>
      <c r="DA84" s="8">
        <f t="shared" si="69"/>
        <v>7473</v>
      </c>
      <c r="DB84" s="8">
        <f t="shared" si="69"/>
        <v>20263</v>
      </c>
      <c r="DC84" s="8">
        <f t="shared" si="69"/>
        <v>48844</v>
      </c>
      <c r="DD84" s="8">
        <f t="shared" si="70"/>
        <v>763</v>
      </c>
      <c r="DE84" s="8">
        <f t="shared" si="71"/>
        <v>2771</v>
      </c>
      <c r="DF84" s="8">
        <f t="shared" si="71"/>
        <v>6133</v>
      </c>
      <c r="DG84" s="8">
        <f t="shared" si="71"/>
        <v>1802</v>
      </c>
      <c r="DH84" s="8">
        <f t="shared" si="71"/>
        <v>11469</v>
      </c>
      <c r="DI84" s="8">
        <f t="shared" si="72"/>
        <v>-537</v>
      </c>
      <c r="DJ84" s="8">
        <f t="shared" si="73"/>
        <v>-2947</v>
      </c>
      <c r="DK84" s="8">
        <f t="shared" si="74"/>
        <v>-156.54999999999927</v>
      </c>
      <c r="DL84" s="8">
        <f t="shared" si="74"/>
        <v>20276.050000000003</v>
      </c>
      <c r="DM84" s="8">
        <f t="shared" si="74"/>
        <v>16635.5</v>
      </c>
      <c r="DN84" s="8">
        <f t="shared" si="74"/>
        <v>2975.630000000001</v>
      </c>
      <c r="DO84" s="8">
        <f t="shared" si="74"/>
        <v>3346.8600000000006</v>
      </c>
      <c r="DP84" s="8">
        <f t="shared" si="74"/>
        <v>340</v>
      </c>
      <c r="DQ84" s="8">
        <f t="shared" si="74"/>
        <v>340</v>
      </c>
      <c r="DR84" s="8">
        <f t="shared" si="74"/>
        <v>7002.4900000000052</v>
      </c>
      <c r="DS84" s="8">
        <f t="shared" si="74"/>
        <v>340</v>
      </c>
      <c r="DT84" s="8">
        <f t="shared" si="75"/>
        <v>340</v>
      </c>
      <c r="DU84" s="8">
        <f t="shared" si="75"/>
        <v>340</v>
      </c>
      <c r="DV84" s="8">
        <f t="shared" si="75"/>
        <v>340</v>
      </c>
      <c r="DW84" s="8">
        <f t="shared" si="75"/>
        <v>1360</v>
      </c>
    </row>
    <row r="85" spans="2:127" ht="12" customHeight="1">
      <c r="B85" s="21" t="s">
        <v>473</v>
      </c>
      <c r="C85" s="8" t="s">
        <v>1111</v>
      </c>
      <c r="D85" s="21" t="s">
        <v>10</v>
      </c>
      <c r="CT85" s="8">
        <f t="shared" si="68"/>
        <v>1160</v>
      </c>
      <c r="CU85" s="8">
        <f t="shared" si="68"/>
        <v>2830</v>
      </c>
      <c r="CV85" s="8">
        <f t="shared" si="68"/>
        <v>2585</v>
      </c>
      <c r="CW85" s="8">
        <f t="shared" si="68"/>
        <v>4156</v>
      </c>
      <c r="CX85" s="8">
        <f t="shared" si="68"/>
        <v>10731</v>
      </c>
      <c r="CY85" s="8">
        <f t="shared" si="69"/>
        <v>6617</v>
      </c>
      <c r="CZ85" s="8">
        <f t="shared" si="69"/>
        <v>-333</v>
      </c>
      <c r="DA85" s="8">
        <f t="shared" si="69"/>
        <v>8593</v>
      </c>
      <c r="DB85" s="8">
        <f t="shared" si="69"/>
        <v>7454</v>
      </c>
      <c r="DC85" s="8">
        <f t="shared" si="69"/>
        <v>22331</v>
      </c>
      <c r="DD85" s="8">
        <f t="shared" si="70"/>
        <v>5143</v>
      </c>
      <c r="DE85" s="8">
        <f t="shared" si="71"/>
        <v>9778</v>
      </c>
      <c r="DF85" s="8">
        <f t="shared" si="71"/>
        <v>4401</v>
      </c>
      <c r="DG85" s="8">
        <f t="shared" si="71"/>
        <v>6979</v>
      </c>
      <c r="DH85" s="8">
        <f t="shared" si="71"/>
        <v>26301</v>
      </c>
      <c r="DI85" s="8">
        <f t="shared" si="72"/>
        <v>8537</v>
      </c>
      <c r="DJ85" s="8">
        <f t="shared" si="73"/>
        <v>8479</v>
      </c>
      <c r="DK85" s="8">
        <f t="shared" si="74"/>
        <v>-6695.68</v>
      </c>
      <c r="DL85" s="8">
        <f t="shared" si="74"/>
        <v>-5280.7199999999993</v>
      </c>
      <c r="DM85" s="8">
        <f t="shared" si="74"/>
        <v>5039.5999999999985</v>
      </c>
      <c r="DN85" s="8">
        <f t="shared" si="74"/>
        <v>-11530.119999999999</v>
      </c>
      <c r="DO85" s="8">
        <f t="shared" si="74"/>
        <v>-11836.72</v>
      </c>
      <c r="DP85" s="8">
        <f t="shared" si="74"/>
        <v>160</v>
      </c>
      <c r="DQ85" s="8">
        <f t="shared" si="74"/>
        <v>160</v>
      </c>
      <c r="DR85" s="8">
        <f t="shared" si="74"/>
        <v>-23046.840000000004</v>
      </c>
      <c r="DS85" s="8">
        <f t="shared" si="74"/>
        <v>160</v>
      </c>
      <c r="DT85" s="8">
        <f t="shared" si="75"/>
        <v>160</v>
      </c>
      <c r="DU85" s="8">
        <f t="shared" si="75"/>
        <v>160</v>
      </c>
      <c r="DV85" s="8">
        <f t="shared" si="75"/>
        <v>160</v>
      </c>
      <c r="DW85" s="8">
        <f t="shared" si="75"/>
        <v>640</v>
      </c>
    </row>
    <row r="86" spans="2:127" ht="12" customHeight="1">
      <c r="B86" s="21" t="s">
        <v>474</v>
      </c>
      <c r="DU86" s="2"/>
    </row>
    <row r="87" spans="2:127" ht="12" customHeight="1">
      <c r="B87" s="21" t="s">
        <v>475</v>
      </c>
      <c r="DU87" s="2"/>
    </row>
    <row r="88" spans="2:127" ht="12" customHeight="1">
      <c r="B88" s="21" t="s">
        <v>476</v>
      </c>
      <c r="DU88" s="2"/>
    </row>
    <row r="89" spans="2:127" ht="12" customHeight="1">
      <c r="B89" s="21" t="s">
        <v>477</v>
      </c>
      <c r="DU89" s="2"/>
    </row>
    <row r="90" spans="2:127" ht="12" customHeight="1">
      <c r="B90" s="21" t="s">
        <v>478</v>
      </c>
      <c r="DU90" s="2"/>
    </row>
    <row r="91" spans="2:127" ht="12" customHeight="1">
      <c r="B91" s="21" t="s">
        <v>479</v>
      </c>
      <c r="DU91" s="2"/>
    </row>
    <row r="92" spans="2:127" ht="12" customHeight="1">
      <c r="B92" s="21" t="s">
        <v>896</v>
      </c>
      <c r="DU92" s="2"/>
    </row>
    <row r="93" spans="2:127" ht="12" customHeight="1">
      <c r="B93" s="21" t="s">
        <v>897</v>
      </c>
      <c r="DU93" s="2"/>
    </row>
    <row r="94" spans="2:127" ht="12" customHeight="1">
      <c r="B94" s="21" t="s">
        <v>898</v>
      </c>
      <c r="DU94" s="2"/>
    </row>
    <row r="95" spans="2:127" ht="12" customHeight="1">
      <c r="B95" s="21" t="s">
        <v>899</v>
      </c>
      <c r="DU95" s="2"/>
    </row>
    <row r="96" spans="2:127" ht="12" customHeight="1">
      <c r="B96" s="21" t="s">
        <v>900</v>
      </c>
      <c r="DU96" s="2"/>
    </row>
    <row r="97" spans="2:127" ht="12" customHeight="1">
      <c r="DU97" s="2"/>
    </row>
    <row r="98" spans="2:127" s="4" customFormat="1" ht="12" customHeight="1">
      <c r="B98" s="21" t="s">
        <v>901</v>
      </c>
      <c r="C98" s="21" t="s">
        <v>321</v>
      </c>
      <c r="D98" s="23" t="s">
        <v>491</v>
      </c>
      <c r="E98" s="23"/>
      <c r="I98" s="27"/>
      <c r="AZ98" s="4">
        <f t="shared" ref="AZ98:CE98" si="76">+AZ64/AU64-1</f>
        <v>-0.28900788635238517</v>
      </c>
      <c r="BA98" s="27">
        <f t="shared" si="76"/>
        <v>3.9913224261050262E-2</v>
      </c>
      <c r="BB98" s="4">
        <f t="shared" si="76"/>
        <v>7.1078677512581567E-3</v>
      </c>
      <c r="BC98" s="4">
        <f t="shared" si="76"/>
        <v>-0.34385532105012673</v>
      </c>
      <c r="BD98" s="4">
        <f t="shared" si="76"/>
        <v>3.2405838615309603</v>
      </c>
      <c r="BE98" s="4">
        <f t="shared" si="76"/>
        <v>6.1814717802098018E-2</v>
      </c>
      <c r="BF98" s="27">
        <f t="shared" si="76"/>
        <v>-5.1760345463016444E-2</v>
      </c>
      <c r="BG98" s="4">
        <f t="shared" si="76"/>
        <v>-9.8261242096554957E-2</v>
      </c>
      <c r="BH98" s="4">
        <f t="shared" si="76"/>
        <v>0.1843729646515484</v>
      </c>
      <c r="BI98" s="4">
        <f t="shared" si="76"/>
        <v>-0.30574378947822278</v>
      </c>
      <c r="BJ98" s="4">
        <f t="shared" si="76"/>
        <v>-7.099715482940383E-2</v>
      </c>
      <c r="BK98" s="27">
        <f t="shared" si="76"/>
        <v>-0.25236591903258565</v>
      </c>
      <c r="BL98" s="4">
        <f t="shared" si="76"/>
        <v>-0.16204814836051473</v>
      </c>
      <c r="BM98" s="4">
        <f t="shared" si="76"/>
        <v>0.35294301444167409</v>
      </c>
      <c r="BN98" s="4">
        <f t="shared" si="76"/>
        <v>0.89742475054858617</v>
      </c>
      <c r="BO98" s="4">
        <f t="shared" si="76"/>
        <v>4.4973394490668728E-2</v>
      </c>
      <c r="BP98" s="27">
        <f t="shared" si="76"/>
        <v>0.45408533594899469</v>
      </c>
      <c r="BQ98" s="4">
        <f t="shared" si="76"/>
        <v>0.37078926274218449</v>
      </c>
      <c r="BR98" s="4">
        <f t="shared" si="76"/>
        <v>-0.21553149624483836</v>
      </c>
      <c r="BS98" s="4">
        <f t="shared" si="76"/>
        <v>-0.54082066836139076</v>
      </c>
      <c r="BT98" s="4">
        <f t="shared" si="76"/>
        <v>2.8017646651293138E-2</v>
      </c>
      <c r="BU98" s="27">
        <f t="shared" si="76"/>
        <v>-0.15066039772267348</v>
      </c>
      <c r="BV98" s="4">
        <f t="shared" si="76"/>
        <v>-0.1677755671080875</v>
      </c>
      <c r="BW98" s="4">
        <f t="shared" si="76"/>
        <v>0.28021243648396421</v>
      </c>
      <c r="BX98" s="4">
        <f t="shared" si="76"/>
        <v>0.5633330957302729</v>
      </c>
      <c r="BY98" s="4">
        <f t="shared" si="76"/>
        <v>3.9544670675688565E-3</v>
      </c>
      <c r="BZ98" s="27">
        <f t="shared" si="76"/>
        <v>-4.487747151724053E-2</v>
      </c>
      <c r="CA98" s="4">
        <f t="shared" si="76"/>
        <v>0.24655961337423515</v>
      </c>
      <c r="CB98" s="4">
        <f t="shared" si="76"/>
        <v>4.4156740100262049E-2</v>
      </c>
      <c r="CC98" s="4">
        <f t="shared" si="76"/>
        <v>-0.34473220256550552</v>
      </c>
      <c r="CD98" s="4">
        <f t="shared" si="76"/>
        <v>1.2567051645499872E-2</v>
      </c>
      <c r="CE98" s="4">
        <f t="shared" si="76"/>
        <v>0.11307677595855603</v>
      </c>
      <c r="CF98" s="4">
        <f>+CF64/CA64-1</f>
        <v>-0.17242019302152933</v>
      </c>
      <c r="CG98" s="4">
        <f>+CG64/CB64-1</f>
        <v>3.634745915755988E-2</v>
      </c>
      <c r="CH98" s="4">
        <f t="shared" ref="CH98:CN98" si="77">+CH64/CC64-1</f>
        <v>0.51547061279398809</v>
      </c>
      <c r="CI98" s="4">
        <f t="shared" si="77"/>
        <v>3.519590306476994E-2</v>
      </c>
      <c r="CJ98" s="4">
        <f t="shared" si="77"/>
        <v>-1.9005285471490163E-2</v>
      </c>
      <c r="CK98" s="4">
        <f t="shared" si="77"/>
        <v>-0.13416062395654227</v>
      </c>
      <c r="CL98" s="4">
        <f t="shared" si="77"/>
        <v>-1.7901845862216992E-2</v>
      </c>
      <c r="CM98" s="4">
        <f t="shared" si="77"/>
        <v>3.3089473200893726E-2</v>
      </c>
      <c r="CN98" s="4">
        <f t="shared" si="77"/>
        <v>-4.2632024335018226E-2</v>
      </c>
      <c r="CO98" s="4">
        <f>+CO64/CJ64-1</f>
        <v>-5.7713030267261156E-2</v>
      </c>
      <c r="CP98" s="4">
        <f>+CP64/CK64-1</f>
        <v>8.251551692712078E-2</v>
      </c>
      <c r="CQ98" s="4">
        <f>+CQ64/CL64-1</f>
        <v>-6.7360248581604831E-2</v>
      </c>
      <c r="CR98" s="4">
        <f>+CR64/CM64-1</f>
        <v>-3.3051851851851888E-2</v>
      </c>
      <c r="CS98" s="4">
        <f>+CS64/CN64-1</f>
        <v>-2.1478057287560581E-2</v>
      </c>
      <c r="CT98" s="4">
        <f t="shared" ref="CT98:DD98" si="78">+CT64/CO64-1</f>
        <v>-0.15286701418353743</v>
      </c>
      <c r="CU98" s="4">
        <f t="shared" si="78"/>
        <v>-0.15835788820701424</v>
      </c>
      <c r="CV98" s="4">
        <f t="shared" si="78"/>
        <v>-0.12970404536300617</v>
      </c>
      <c r="CW98" s="4">
        <f t="shared" si="78"/>
        <v>-0.60217714382019027</v>
      </c>
      <c r="CX98" s="4">
        <f t="shared" si="78"/>
        <v>-0.21988308091196396</v>
      </c>
      <c r="CY98" s="4">
        <f t="shared" si="78"/>
        <v>0.12285346307956502</v>
      </c>
      <c r="CZ98" s="4">
        <f t="shared" si="78"/>
        <v>0.19601886852052686</v>
      </c>
      <c r="DA98" s="4">
        <f t="shared" si="78"/>
        <v>0.18862300990648029</v>
      </c>
      <c r="DB98" s="4">
        <f t="shared" si="78"/>
        <v>0.87785715661165775</v>
      </c>
      <c r="DC98" s="4">
        <f t="shared" si="78"/>
        <v>0.22525353208016008</v>
      </c>
      <c r="DD98" s="4">
        <f t="shared" si="78"/>
        <v>0.2714416194056799</v>
      </c>
      <c r="DE98" s="4">
        <f t="shared" ref="DE98:DW98" si="79">+DE64/CZ64-1</f>
        <v>0.26026613375355989</v>
      </c>
      <c r="DF98" s="4">
        <f t="shared" si="79"/>
        <v>0.15165230497328763</v>
      </c>
      <c r="DG98" s="4">
        <f t="shared" si="79"/>
        <v>5.0072293604323193E-2</v>
      </c>
      <c r="DH98" s="4">
        <f t="shared" si="79"/>
        <v>0.20652495964363804</v>
      </c>
      <c r="DI98" s="4">
        <f t="shared" ref="DI98" si="80">+DI64/DD64-1</f>
        <v>-7.0139095395451267E-2</v>
      </c>
      <c r="DJ98" s="4">
        <f t="shared" ref="DJ98" si="81">+DJ64/DE64-1</f>
        <v>-5.5287000621712434E-2</v>
      </c>
      <c r="DK98" s="4">
        <f t="shared" si="79"/>
        <v>7.0971339516426424E-2</v>
      </c>
      <c r="DL98" s="4">
        <f t="shared" si="79"/>
        <v>0.43637012393171415</v>
      </c>
      <c r="DM98" s="4">
        <f t="shared" si="79"/>
        <v>2.7611130458352617E-2</v>
      </c>
      <c r="DN98" s="4">
        <f t="shared" si="79"/>
        <v>4.4162333897054484E-2</v>
      </c>
      <c r="DO98" s="4">
        <f t="shared" si="79"/>
        <v>3.8790033968172377E-2</v>
      </c>
      <c r="DP98" s="4">
        <f t="shared" si="79"/>
        <v>-3.2015827836045729E-2</v>
      </c>
      <c r="DQ98" s="4">
        <f t="shared" si="79"/>
        <v>-4.0378733445911585E-2</v>
      </c>
      <c r="DR98" s="4">
        <f t="shared" si="79"/>
        <v>8.2815031052125843E-3</v>
      </c>
      <c r="DS98" s="4">
        <f t="shared" si="79"/>
        <v>4.3117064544298644E-2</v>
      </c>
      <c r="DT98" s="4">
        <f t="shared" si="79"/>
        <v>4.4797563309636246E-2</v>
      </c>
      <c r="DU98" s="4">
        <f t="shared" si="79"/>
        <v>1.7758952281586193E-2</v>
      </c>
      <c r="DV98" s="4">
        <f t="shared" si="79"/>
        <v>-1.5725275219386936E-2</v>
      </c>
      <c r="DW98" s="4">
        <f t="shared" si="79"/>
        <v>2.8219630250503114E-2</v>
      </c>
    </row>
    <row r="99" spans="2:127" ht="12" customHeight="1">
      <c r="B99" s="21" t="s">
        <v>470</v>
      </c>
      <c r="DU99" s="2"/>
    </row>
    <row r="100" spans="2:127" ht="12" customHeight="1">
      <c r="B100" s="21" t="s">
        <v>471</v>
      </c>
      <c r="DU100" s="2"/>
    </row>
    <row r="101" spans="2:127" ht="12" customHeight="1">
      <c r="B101" s="21" t="s">
        <v>472</v>
      </c>
      <c r="DU101" s="2"/>
    </row>
    <row r="102" spans="2:127" ht="12" customHeight="1">
      <c r="B102" s="21" t="s">
        <v>473</v>
      </c>
      <c r="DU102" s="2"/>
    </row>
    <row r="103" spans="2:127" ht="12" customHeight="1">
      <c r="B103" s="21" t="s">
        <v>474</v>
      </c>
      <c r="DU103" s="2"/>
    </row>
    <row r="104" spans="2:127" ht="12" customHeight="1">
      <c r="B104" s="21" t="s">
        <v>475</v>
      </c>
      <c r="DU104" s="2"/>
    </row>
    <row r="105" spans="2:127" ht="12" customHeight="1">
      <c r="B105" s="21" t="s">
        <v>476</v>
      </c>
      <c r="DU105" s="2"/>
    </row>
    <row r="106" spans="2:127" ht="12" customHeight="1">
      <c r="B106" s="21" t="s">
        <v>477</v>
      </c>
      <c r="DU106" s="2"/>
    </row>
    <row r="107" spans="2:127" ht="12" customHeight="1">
      <c r="B107" s="21" t="s">
        <v>478</v>
      </c>
      <c r="DU107" s="2"/>
    </row>
    <row r="108" spans="2:127" ht="12" customHeight="1">
      <c r="B108" s="21" t="s">
        <v>479</v>
      </c>
      <c r="DU108" s="2"/>
    </row>
    <row r="109" spans="2:127" ht="12" customHeight="1">
      <c r="B109" s="21" t="s">
        <v>896</v>
      </c>
      <c r="DU109" s="2"/>
    </row>
    <row r="110" spans="2:127" ht="12" customHeight="1">
      <c r="B110" s="21" t="s">
        <v>897</v>
      </c>
      <c r="DU110" s="2"/>
    </row>
    <row r="111" spans="2:127" ht="12" customHeight="1">
      <c r="B111" s="21" t="s">
        <v>898</v>
      </c>
      <c r="DU111" s="2"/>
    </row>
    <row r="112" spans="2:127" ht="12" customHeight="1">
      <c r="B112" s="21" t="s">
        <v>899</v>
      </c>
      <c r="DU112" s="2"/>
    </row>
    <row r="113" spans="1:127" ht="12" customHeight="1">
      <c r="B113" s="21" t="s">
        <v>900</v>
      </c>
      <c r="DU113" s="2"/>
    </row>
    <row r="114" spans="1:127" ht="12" customHeight="1">
      <c r="DU114" s="2"/>
    </row>
    <row r="115" spans="1:127" s="8" customFormat="1" ht="12" customHeight="1">
      <c r="A115" s="8">
        <v>0</v>
      </c>
      <c r="B115" s="8" t="s">
        <v>572</v>
      </c>
      <c r="C115" s="21" t="s">
        <v>321</v>
      </c>
      <c r="E115" s="21"/>
      <c r="I115" s="35"/>
      <c r="AZ115" s="8">
        <f>+'mobile model'!AZ27</f>
        <v>1585066</v>
      </c>
      <c r="BA115" s="8">
        <f>+'mobile model'!BA27</f>
        <v>455714</v>
      </c>
      <c r="BB115" s="8">
        <f>+'mobile model'!BB27</f>
        <v>453568</v>
      </c>
      <c r="BC115" s="8">
        <f>+'mobile model'!BC27</f>
        <v>342512</v>
      </c>
      <c r="BD115" s="8">
        <f>+'mobile model'!BD27</f>
        <v>372625</v>
      </c>
      <c r="BE115" s="8">
        <f>+'mobile model'!BE27</f>
        <v>1624405</v>
      </c>
      <c r="BF115" s="8">
        <f>+'mobile model'!BF27</f>
        <v>446327</v>
      </c>
      <c r="BG115" s="8">
        <f>+'mobile model'!BG27</f>
        <v>436362</v>
      </c>
      <c r="BH115" s="8">
        <f>+'mobile model'!BH27</f>
        <v>367123</v>
      </c>
      <c r="BI115" s="8">
        <f>+'mobile model'!BI27</f>
        <v>342150</v>
      </c>
      <c r="BJ115" s="8">
        <f>+'mobile model'!BJ27</f>
        <v>1591962</v>
      </c>
      <c r="BK115" s="8">
        <f>+'mobile model'!BK27</f>
        <v>388600</v>
      </c>
      <c r="BL115" s="8">
        <f>+'mobile model'!BL27</f>
        <v>409196</v>
      </c>
      <c r="BM115" s="8">
        <f>+'mobile model'!BM27</f>
        <v>428702</v>
      </c>
      <c r="BN115" s="8">
        <f>+'mobile model'!BN27</f>
        <v>433639</v>
      </c>
      <c r="BO115" s="8">
        <f>+'mobile model'!BO27</f>
        <v>1660137</v>
      </c>
      <c r="BP115" s="8">
        <f>+'mobile model'!BP27</f>
        <v>470988</v>
      </c>
      <c r="BQ115" s="8">
        <f>+'mobile model'!BQ27</f>
        <v>473058</v>
      </c>
      <c r="BR115" s="8">
        <f>+'mobile model'!BR27</f>
        <v>420439</v>
      </c>
      <c r="BS115" s="8">
        <f>+'mobile model'!BS27</f>
        <v>340374</v>
      </c>
      <c r="BT115" s="8">
        <f>+'mobile model'!BT27</f>
        <v>1704859</v>
      </c>
      <c r="BU115" s="8">
        <f>+'mobile model'!BU27</f>
        <v>429119</v>
      </c>
      <c r="BV115" s="8">
        <f>+'mobile model'!BV27</f>
        <v>412604</v>
      </c>
      <c r="BW115" s="8">
        <f>+'mobile model'!BW27</f>
        <v>402930</v>
      </c>
      <c r="BX115" s="8">
        <f>+'mobile model'!BX27</f>
        <v>337692</v>
      </c>
      <c r="BY115" s="8">
        <v>1582345</v>
      </c>
      <c r="BZ115" s="35">
        <v>404118</v>
      </c>
      <c r="CA115" s="8">
        <v>461952</v>
      </c>
      <c r="CB115" s="8">
        <v>411631</v>
      </c>
      <c r="CC115" s="8">
        <v>304428</v>
      </c>
      <c r="CD115" s="8">
        <v>1582129</v>
      </c>
      <c r="CE115" s="8">
        <v>428415</v>
      </c>
      <c r="CF115" s="8">
        <v>410086</v>
      </c>
      <c r="CG115" s="8">
        <v>414883</v>
      </c>
      <c r="CH115" s="8">
        <v>346176</v>
      </c>
      <c r="CI115" s="8">
        <v>1599560</v>
      </c>
      <c r="CJ115" s="8">
        <v>429827</v>
      </c>
      <c r="CK115" s="8">
        <v>387982</v>
      </c>
      <c r="CL115" s="8">
        <v>424671</v>
      </c>
      <c r="CM115" s="8">
        <v>359100</v>
      </c>
      <c r="CN115" s="8">
        <v>1601580</v>
      </c>
      <c r="CO115" s="8">
        <v>428170</v>
      </c>
      <c r="CP115" s="8">
        <v>416185</v>
      </c>
      <c r="CQ115" s="8">
        <f>+'mobile model'!CQ27</f>
        <v>413706</v>
      </c>
      <c r="CR115" s="8">
        <f>+'mobile model'!CR27</f>
        <v>345238</v>
      </c>
      <c r="CS115" s="8">
        <f>+'mobile model'!CS27</f>
        <v>1603299</v>
      </c>
      <c r="CT115" s="8">
        <v>393040</v>
      </c>
      <c r="CU115" s="8">
        <v>363546</v>
      </c>
      <c r="CV115" s="8">
        <f>+'mobile model'!CV27</f>
        <v>366654</v>
      </c>
      <c r="CW115" s="8">
        <f>+'mobile model'!CW27</f>
        <v>245131</v>
      </c>
      <c r="CX115" s="8">
        <f>+'mobile model'!CX27</f>
        <v>1368371</v>
      </c>
      <c r="CY115" s="8">
        <v>392295</v>
      </c>
      <c r="CZ115" s="8">
        <v>389879</v>
      </c>
      <c r="DA115" s="8">
        <v>395131</v>
      </c>
      <c r="DB115" s="8">
        <v>300419</v>
      </c>
      <c r="DC115" s="8">
        <f>+'mobile model'!DC27</f>
        <v>1477724</v>
      </c>
      <c r="DD115" s="8">
        <v>416891</v>
      </c>
      <c r="DE115" s="8">
        <v>414006</v>
      </c>
      <c r="DF115" s="8">
        <v>387100</v>
      </c>
      <c r="DG115" s="8">
        <f>+'mobile model'!DG27</f>
        <v>258602</v>
      </c>
      <c r="DH115" s="8">
        <f>+'mobile model'!DH27</f>
        <v>1476638</v>
      </c>
      <c r="DI115" s="8">
        <v>409699</v>
      </c>
      <c r="DJ115" s="8">
        <f>+'mobile model'!DJ27</f>
        <v>407477</v>
      </c>
      <c r="DK115" s="8">
        <f>+'mobile model'!DK27</f>
        <v>408891.81906944112</v>
      </c>
      <c r="DL115" s="8">
        <f>+'mobile model'!DL27</f>
        <v>301646.72725029982</v>
      </c>
      <c r="DM115" s="8">
        <f>+'mobile model'!DM27</f>
        <v>1527714.5463197408</v>
      </c>
      <c r="DN115" s="8">
        <f>+'mobile model'!DN27</f>
        <v>415479.73910485063</v>
      </c>
      <c r="DO115" s="8">
        <f>+'mobile model'!DO27</f>
        <v>406238.78418859217</v>
      </c>
      <c r="DP115" s="8">
        <f>+'mobile model'!DP27</f>
        <v>391790.75849952572</v>
      </c>
      <c r="DQ115" s="8">
        <f>+'mobile model'!DQ27</f>
        <v>287130.29785333161</v>
      </c>
      <c r="DR115" s="8">
        <f>+'mobile model'!DR27</f>
        <v>1500639.5796463001</v>
      </c>
      <c r="DS115" s="8">
        <f>+'mobile model'!DS27</f>
        <v>429789.24733740021</v>
      </c>
      <c r="DT115" s="8">
        <f>+'mobile model'!DT27</f>
        <v>420739.81197352492</v>
      </c>
      <c r="DU115" s="8">
        <f>+'mobile model'!DU27</f>
        <v>398560.30865868524</v>
      </c>
      <c r="DV115" s="8">
        <f>+'mobile model'!DV27</f>
        <v>287076.80042900331</v>
      </c>
      <c r="DW115" s="8">
        <f>+'mobile model'!DW27</f>
        <v>1536166.1683986138</v>
      </c>
    </row>
    <row r="116" spans="1:127" ht="12" customHeight="1">
      <c r="B116" s="8" t="s">
        <v>902</v>
      </c>
      <c r="DU116" s="2"/>
    </row>
    <row r="117" spans="1:127" ht="12" customHeight="1">
      <c r="B117" s="8" t="s">
        <v>903</v>
      </c>
      <c r="DU117" s="2"/>
    </row>
    <row r="118" spans="1:127" ht="12" customHeight="1">
      <c r="B118" s="8" t="s">
        <v>904</v>
      </c>
      <c r="DU118" s="2"/>
    </row>
    <row r="119" spans="1:127" ht="12" customHeight="1">
      <c r="B119" s="8" t="s">
        <v>905</v>
      </c>
      <c r="DU119" s="2"/>
    </row>
    <row r="120" spans="1:127" ht="12" customHeight="1">
      <c r="B120" s="8" t="s">
        <v>906</v>
      </c>
      <c r="DU120" s="2"/>
    </row>
    <row r="121" spans="1:127" ht="12" customHeight="1">
      <c r="B121" s="8" t="s">
        <v>907</v>
      </c>
      <c r="DU121" s="2"/>
    </row>
    <row r="122" spans="1:127" ht="12" customHeight="1">
      <c r="B122" s="8" t="s">
        <v>528</v>
      </c>
      <c r="DU122" s="2"/>
    </row>
    <row r="123" spans="1:127" ht="12" customHeight="1">
      <c r="B123" s="8" t="s">
        <v>529</v>
      </c>
      <c r="DU123" s="2"/>
    </row>
    <row r="124" spans="1:127" ht="12" customHeight="1">
      <c r="B124" s="8" t="s">
        <v>530</v>
      </c>
      <c r="DU124" s="2"/>
    </row>
    <row r="125" spans="1:127" ht="12" customHeight="1">
      <c r="B125" s="8" t="s">
        <v>531</v>
      </c>
      <c r="DU125" s="2"/>
    </row>
    <row r="126" spans="1:127" ht="12" customHeight="1">
      <c r="B126" s="8" t="s">
        <v>532</v>
      </c>
      <c r="DU126" s="2"/>
    </row>
    <row r="127" spans="1:127" ht="12" customHeight="1">
      <c r="B127" s="8" t="s">
        <v>533</v>
      </c>
      <c r="DU127" s="2"/>
    </row>
    <row r="128" spans="1:127" ht="12" customHeight="1">
      <c r="B128" s="8" t="s">
        <v>534</v>
      </c>
      <c r="DU128" s="2"/>
    </row>
    <row r="129" spans="2:127" ht="12" customHeight="1">
      <c r="B129" s="8" t="s">
        <v>535</v>
      </c>
      <c r="DU129" s="2"/>
    </row>
    <row r="130" spans="2:127" ht="12" customHeight="1">
      <c r="B130" s="8" t="s">
        <v>536</v>
      </c>
      <c r="DU130" s="2"/>
    </row>
    <row r="131" spans="2:127" ht="12" customHeight="1">
      <c r="DU131" s="2"/>
    </row>
    <row r="132" spans="2:127" s="8" customFormat="1" ht="12" customHeight="1">
      <c r="B132" s="8" t="s">
        <v>572</v>
      </c>
      <c r="C132" s="21" t="s">
        <v>321</v>
      </c>
      <c r="D132" s="21" t="s">
        <v>560</v>
      </c>
      <c r="I132" s="35"/>
      <c r="BA132" s="35">
        <f t="shared" ref="BA132:CG132" si="82">+BA115-AV115</f>
        <v>455714</v>
      </c>
      <c r="BB132" s="8">
        <f t="shared" si="82"/>
        <v>453568</v>
      </c>
      <c r="BC132" s="8">
        <f t="shared" si="82"/>
        <v>342512</v>
      </c>
      <c r="BD132" s="8">
        <f t="shared" si="82"/>
        <v>372625</v>
      </c>
      <c r="BE132" s="8">
        <f t="shared" si="82"/>
        <v>39339</v>
      </c>
      <c r="BF132" s="35">
        <f t="shared" si="82"/>
        <v>-9387</v>
      </c>
      <c r="BG132" s="8">
        <f t="shared" si="82"/>
        <v>-17206</v>
      </c>
      <c r="BH132" s="8">
        <f t="shared" si="82"/>
        <v>24611</v>
      </c>
      <c r="BI132" s="8">
        <f t="shared" si="82"/>
        <v>-30475</v>
      </c>
      <c r="BJ132" s="8">
        <f t="shared" si="82"/>
        <v>-32443</v>
      </c>
      <c r="BK132" s="35">
        <f t="shared" si="82"/>
        <v>-57727</v>
      </c>
      <c r="BL132" s="8">
        <f t="shared" si="82"/>
        <v>-27166</v>
      </c>
      <c r="BM132" s="8">
        <f t="shared" si="82"/>
        <v>61579</v>
      </c>
      <c r="BN132" s="8">
        <f t="shared" si="82"/>
        <v>91489</v>
      </c>
      <c r="BO132" s="8">
        <f t="shared" si="82"/>
        <v>68175</v>
      </c>
      <c r="BP132" s="35">
        <f t="shared" si="82"/>
        <v>82388</v>
      </c>
      <c r="BQ132" s="8">
        <f t="shared" si="82"/>
        <v>63862</v>
      </c>
      <c r="BR132" s="8">
        <f t="shared" si="82"/>
        <v>-8263</v>
      </c>
      <c r="BS132" s="8">
        <f t="shared" si="82"/>
        <v>-93265</v>
      </c>
      <c r="BT132" s="8">
        <f t="shared" si="82"/>
        <v>44722</v>
      </c>
      <c r="BU132" s="35">
        <f t="shared" si="82"/>
        <v>-41869</v>
      </c>
      <c r="BV132" s="8">
        <f t="shared" si="82"/>
        <v>-60454</v>
      </c>
      <c r="BW132" s="8">
        <f t="shared" si="82"/>
        <v>-17509</v>
      </c>
      <c r="BX132" s="8">
        <f t="shared" si="82"/>
        <v>-2682</v>
      </c>
      <c r="BY132" s="8">
        <f t="shared" si="82"/>
        <v>-122514</v>
      </c>
      <c r="BZ132" s="35">
        <f t="shared" si="82"/>
        <v>-25001</v>
      </c>
      <c r="CA132" s="8">
        <f t="shared" si="82"/>
        <v>49348</v>
      </c>
      <c r="CB132" s="8">
        <f t="shared" si="82"/>
        <v>8701</v>
      </c>
      <c r="CC132" s="8">
        <f t="shared" si="82"/>
        <v>-33264</v>
      </c>
      <c r="CD132" s="8">
        <f t="shared" si="82"/>
        <v>-216</v>
      </c>
      <c r="CE132" s="8">
        <f t="shared" si="82"/>
        <v>24297</v>
      </c>
      <c r="CF132" s="8">
        <f t="shared" si="82"/>
        <v>-51866</v>
      </c>
      <c r="CG132" s="8">
        <f t="shared" si="82"/>
        <v>3252</v>
      </c>
      <c r="CH132" s="8">
        <f>+CH115-CC115</f>
        <v>41748</v>
      </c>
      <c r="CI132" s="8">
        <f>+CI115-CD115</f>
        <v>17431</v>
      </c>
      <c r="CJ132" s="8">
        <f>+CJ115-CE115</f>
        <v>1412</v>
      </c>
      <c r="CK132" s="8">
        <f>+CK115-CF115</f>
        <v>-22104</v>
      </c>
      <c r="CL132" s="8">
        <f t="shared" ref="CL132:CS132" si="83">+CL115-CG115</f>
        <v>9788</v>
      </c>
      <c r="CM132" s="8">
        <f t="shared" si="83"/>
        <v>12924</v>
      </c>
      <c r="CN132" s="8">
        <f t="shared" si="83"/>
        <v>2020</v>
      </c>
      <c r="CO132" s="8">
        <f>+CO115-CJ115</f>
        <v>-1657</v>
      </c>
      <c r="CP132" s="8">
        <f>+CP115-CK115</f>
        <v>28203</v>
      </c>
      <c r="CQ132" s="8">
        <f t="shared" si="83"/>
        <v>-10965</v>
      </c>
      <c r="CR132" s="8">
        <f t="shared" si="83"/>
        <v>-13862</v>
      </c>
      <c r="CS132" s="8">
        <f t="shared" si="83"/>
        <v>1719</v>
      </c>
      <c r="CT132" s="8">
        <f t="shared" ref="CT132:DC132" si="84">+CT115-CO115</f>
        <v>-35130</v>
      </c>
      <c r="CU132" s="8">
        <f t="shared" si="84"/>
        <v>-52639</v>
      </c>
      <c r="CV132" s="8">
        <f t="shared" si="84"/>
        <v>-47052</v>
      </c>
      <c r="CW132" s="8">
        <f t="shared" si="84"/>
        <v>-100107</v>
      </c>
      <c r="CX132" s="8">
        <f t="shared" si="84"/>
        <v>-234928</v>
      </c>
      <c r="CY132" s="8">
        <f>+CY115-CT115</f>
        <v>-745</v>
      </c>
      <c r="CZ132" s="8">
        <f>+CZ115-CU115</f>
        <v>26333</v>
      </c>
      <c r="DA132" s="8">
        <f t="shared" si="84"/>
        <v>28477</v>
      </c>
      <c r="DB132" s="8">
        <f t="shared" si="84"/>
        <v>55288</v>
      </c>
      <c r="DC132" s="8">
        <f t="shared" si="84"/>
        <v>109353</v>
      </c>
      <c r="DD132" s="8">
        <f>+DD115-CY115</f>
        <v>24596</v>
      </c>
      <c r="DE132" s="8">
        <f>+DE115-CZ115</f>
        <v>24127</v>
      </c>
      <c r="DF132" s="8">
        <f>+DF115-DA115</f>
        <v>-8031</v>
      </c>
      <c r="DG132" s="8">
        <f t="shared" ref="DG132:DW132" si="85">+DG115-DB115</f>
        <v>-41817</v>
      </c>
      <c r="DH132" s="8">
        <f t="shared" si="85"/>
        <v>-1086</v>
      </c>
      <c r="DI132" s="8">
        <f>+DI115-DD115</f>
        <v>-7192</v>
      </c>
      <c r="DJ132" s="8">
        <f t="shared" si="85"/>
        <v>-6529</v>
      </c>
      <c r="DK132" s="8">
        <f t="shared" si="85"/>
        <v>21791.819069441117</v>
      </c>
      <c r="DL132" s="8">
        <f t="shared" si="85"/>
        <v>43044.727250299824</v>
      </c>
      <c r="DM132" s="8">
        <f t="shared" si="85"/>
        <v>51076.546319740824</v>
      </c>
      <c r="DN132" s="8">
        <f t="shared" si="85"/>
        <v>5780.7391048506252</v>
      </c>
      <c r="DO132" s="8">
        <f t="shared" si="85"/>
        <v>-1238.2158114078338</v>
      </c>
      <c r="DP132" s="8">
        <f t="shared" si="85"/>
        <v>-17101.060569915397</v>
      </c>
      <c r="DQ132" s="8">
        <f t="shared" si="85"/>
        <v>-14516.429396968218</v>
      </c>
      <c r="DR132" s="8">
        <f t="shared" si="85"/>
        <v>-27074.966673440766</v>
      </c>
      <c r="DS132" s="8">
        <f t="shared" si="85"/>
        <v>14309.50823254959</v>
      </c>
      <c r="DT132" s="8">
        <f t="shared" si="85"/>
        <v>14501.027784932754</v>
      </c>
      <c r="DU132" s="8">
        <f t="shared" si="85"/>
        <v>6769.5501591595239</v>
      </c>
      <c r="DV132" s="8">
        <f t="shared" si="85"/>
        <v>-53.497424328292254</v>
      </c>
      <c r="DW132" s="8">
        <f t="shared" si="85"/>
        <v>35526.58875231375</v>
      </c>
    </row>
    <row r="133" spans="2:127" ht="12" customHeight="1">
      <c r="B133" s="8" t="s">
        <v>902</v>
      </c>
      <c r="DU133" s="2"/>
    </row>
    <row r="134" spans="2:127" ht="12" customHeight="1">
      <c r="B134" s="8" t="s">
        <v>903</v>
      </c>
      <c r="DU134" s="2"/>
    </row>
    <row r="135" spans="2:127" ht="12" customHeight="1">
      <c r="B135" s="8" t="s">
        <v>904</v>
      </c>
      <c r="DU135" s="2"/>
    </row>
    <row r="136" spans="2:127" ht="12" customHeight="1">
      <c r="B136" s="8" t="s">
        <v>905</v>
      </c>
      <c r="DU136" s="2"/>
    </row>
    <row r="137" spans="2:127" ht="12" customHeight="1">
      <c r="B137" s="8" t="s">
        <v>906</v>
      </c>
      <c r="DU137" s="2"/>
    </row>
    <row r="138" spans="2:127" ht="12" customHeight="1">
      <c r="B138" s="8" t="s">
        <v>907</v>
      </c>
      <c r="DU138" s="2"/>
    </row>
    <row r="139" spans="2:127" ht="12" customHeight="1">
      <c r="B139" s="8" t="s">
        <v>528</v>
      </c>
      <c r="DU139" s="2"/>
    </row>
    <row r="140" spans="2:127" ht="12" customHeight="1">
      <c r="B140" s="8" t="s">
        <v>529</v>
      </c>
      <c r="DU140" s="2"/>
    </row>
    <row r="141" spans="2:127" ht="12" customHeight="1">
      <c r="B141" s="8" t="s">
        <v>530</v>
      </c>
      <c r="DU141" s="2"/>
    </row>
    <row r="142" spans="2:127" ht="12" customHeight="1">
      <c r="B142" s="8" t="s">
        <v>531</v>
      </c>
      <c r="DU142" s="2"/>
    </row>
    <row r="143" spans="2:127" ht="12" customHeight="1">
      <c r="B143" s="8" t="s">
        <v>532</v>
      </c>
      <c r="DU143" s="2"/>
    </row>
    <row r="144" spans="2:127" ht="12" customHeight="1">
      <c r="B144" s="8" t="s">
        <v>533</v>
      </c>
      <c r="DU144" s="2"/>
    </row>
    <row r="145" spans="2:127" ht="12" customHeight="1">
      <c r="B145" s="8" t="s">
        <v>534</v>
      </c>
      <c r="DU145" s="2"/>
    </row>
    <row r="146" spans="2:127" ht="12" customHeight="1">
      <c r="B146" s="8" t="s">
        <v>535</v>
      </c>
      <c r="DU146" s="2"/>
    </row>
    <row r="147" spans="2:127" ht="12" customHeight="1">
      <c r="B147" s="8" t="s">
        <v>536</v>
      </c>
      <c r="DU147" s="2"/>
    </row>
    <row r="148" spans="2:127" ht="12" customHeight="1">
      <c r="DU148" s="2"/>
    </row>
    <row r="149" spans="2:127" s="8" customFormat="1" ht="12" customHeight="1">
      <c r="B149" s="8" t="s">
        <v>572</v>
      </c>
      <c r="C149" s="21" t="s">
        <v>321</v>
      </c>
      <c r="D149" s="23" t="s">
        <v>491</v>
      </c>
      <c r="I149" s="35"/>
      <c r="AZ149" s="4"/>
      <c r="BA149" s="108" t="e">
        <f t="shared" ref="BA149:CG149" si="86">+BA115/AV115-1</f>
        <v>#DIV/0!</v>
      </c>
      <c r="BB149" s="107" t="e">
        <f t="shared" si="86"/>
        <v>#DIV/0!</v>
      </c>
      <c r="BC149" s="107" t="e">
        <f t="shared" si="86"/>
        <v>#DIV/0!</v>
      </c>
      <c r="BD149" s="107" t="e">
        <f t="shared" si="86"/>
        <v>#DIV/0!</v>
      </c>
      <c r="BE149" s="4">
        <f t="shared" si="86"/>
        <v>2.4818524906849326E-2</v>
      </c>
      <c r="BF149" s="27">
        <f t="shared" si="86"/>
        <v>-2.0598445516266772E-2</v>
      </c>
      <c r="BG149" s="4">
        <f t="shared" si="86"/>
        <v>-3.7934774940031057E-2</v>
      </c>
      <c r="BH149" s="4">
        <f t="shared" si="86"/>
        <v>7.1854416779558061E-2</v>
      </c>
      <c r="BI149" s="4">
        <f t="shared" si="86"/>
        <v>-8.1784636028178426E-2</v>
      </c>
      <c r="BJ149" s="4">
        <f t="shared" si="86"/>
        <v>-1.9972235987946396E-2</v>
      </c>
      <c r="BK149" s="27">
        <f t="shared" si="86"/>
        <v>-0.12933790696059166</v>
      </c>
      <c r="BL149" s="4">
        <f t="shared" si="86"/>
        <v>-6.2255650125354611E-2</v>
      </c>
      <c r="BM149" s="4">
        <f t="shared" si="86"/>
        <v>0.16773397471692042</v>
      </c>
      <c r="BN149" s="4">
        <f t="shared" si="86"/>
        <v>0.26739441765307603</v>
      </c>
      <c r="BO149" s="4">
        <f t="shared" si="86"/>
        <v>4.2824514655500634E-2</v>
      </c>
      <c r="BP149" s="27">
        <f t="shared" si="86"/>
        <v>0.21201235203293867</v>
      </c>
      <c r="BQ149" s="4">
        <f t="shared" si="86"/>
        <v>0.15606701922794941</v>
      </c>
      <c r="BR149" s="4">
        <f t="shared" si="86"/>
        <v>-1.9274461047534164E-2</v>
      </c>
      <c r="BS149" s="4">
        <f t="shared" si="86"/>
        <v>-0.21507521233099425</v>
      </c>
      <c r="BT149" s="4">
        <f t="shared" si="86"/>
        <v>2.6938740597914457E-2</v>
      </c>
      <c r="BU149" s="27">
        <f t="shared" si="86"/>
        <v>-8.889610775646084E-2</v>
      </c>
      <c r="BV149" s="4">
        <f t="shared" si="86"/>
        <v>-0.12779405485162498</v>
      </c>
      <c r="BW149" s="4">
        <f t="shared" si="86"/>
        <v>-4.1644566750468015E-2</v>
      </c>
      <c r="BX149" s="4">
        <f t="shared" si="86"/>
        <v>-7.8795677695711053E-3</v>
      </c>
      <c r="BY149" s="4">
        <f t="shared" si="86"/>
        <v>-7.1861661286945155E-2</v>
      </c>
      <c r="BZ149" s="27">
        <f t="shared" si="86"/>
        <v>-5.8261228237388663E-2</v>
      </c>
      <c r="CA149" s="4">
        <f t="shared" si="86"/>
        <v>0.11960136111138042</v>
      </c>
      <c r="CB149" s="4">
        <f t="shared" si="86"/>
        <v>2.1594321594321508E-2</v>
      </c>
      <c r="CC149" s="4">
        <f t="shared" si="86"/>
        <v>-9.8503962190398364E-2</v>
      </c>
      <c r="CD149" s="4">
        <f t="shared" si="86"/>
        <v>-1.365062612768142E-4</v>
      </c>
      <c r="CE149" s="4">
        <f t="shared" si="86"/>
        <v>6.0123528276394556E-2</v>
      </c>
      <c r="CF149" s="4">
        <f t="shared" si="86"/>
        <v>-0.11227573427542259</v>
      </c>
      <c r="CG149" s="4">
        <f t="shared" si="86"/>
        <v>7.9002796193679004E-3</v>
      </c>
      <c r="CH149" s="4">
        <f>+CH115/CC115-1</f>
        <v>0.13713587449249087</v>
      </c>
      <c r="CI149" s="4">
        <f>+CI115/CD115-1</f>
        <v>1.1017432838915209E-2</v>
      </c>
      <c r="CJ149" s="4">
        <f>+CJ115/CE115-1</f>
        <v>3.2958696590923431E-3</v>
      </c>
      <c r="CK149" s="4">
        <f>+CK115/CF115-1</f>
        <v>-5.390088908180235E-2</v>
      </c>
      <c r="CL149" s="4">
        <f t="shared" ref="CL149:CS149" si="87">+CL115/CG115-1</f>
        <v>2.3592193461771105E-2</v>
      </c>
      <c r="CM149" s="4">
        <f t="shared" si="87"/>
        <v>3.7333610648918381E-2</v>
      </c>
      <c r="CN149" s="4">
        <f t="shared" si="87"/>
        <v>1.2628472830027437E-3</v>
      </c>
      <c r="CO149" s="4">
        <f>+CO115/CJ115-1</f>
        <v>-3.8550393530419891E-3</v>
      </c>
      <c r="CP149" s="4">
        <f>+CP115/CK115-1</f>
        <v>7.2691516616750329E-2</v>
      </c>
      <c r="CQ149" s="4">
        <f t="shared" si="87"/>
        <v>-2.5819987708131653E-2</v>
      </c>
      <c r="CR149" s="4">
        <f t="shared" si="87"/>
        <v>-3.860206070732386E-2</v>
      </c>
      <c r="CS149" s="4">
        <f t="shared" si="87"/>
        <v>1.0733151013373465E-3</v>
      </c>
      <c r="CT149" s="4">
        <f t="shared" ref="CT149:DC149" si="88">+CT115/CO115-1</f>
        <v>-8.2046850550015149E-2</v>
      </c>
      <c r="CU149" s="4">
        <f t="shared" si="88"/>
        <v>-0.12647981066112424</v>
      </c>
      <c r="CV149" s="4">
        <f t="shared" si="88"/>
        <v>-0.11373294078403506</v>
      </c>
      <c r="CW149" s="4">
        <f t="shared" si="88"/>
        <v>-0.28996518343867128</v>
      </c>
      <c r="CX149" s="4">
        <f t="shared" si="88"/>
        <v>-0.14652787783189536</v>
      </c>
      <c r="CY149" s="4">
        <f>+CY115/CT115-1</f>
        <v>-1.8954813759414213E-3</v>
      </c>
      <c r="CZ149" s="4">
        <f>+CZ115/CU115-1</f>
        <v>7.2433749786821933E-2</v>
      </c>
      <c r="DA149" s="4">
        <f t="shared" si="88"/>
        <v>7.7667228504257446E-2</v>
      </c>
      <c r="DB149" s="4">
        <f t="shared" si="88"/>
        <v>0.22554470874756771</v>
      </c>
      <c r="DC149" s="4">
        <f t="shared" si="88"/>
        <v>7.9914730727266292E-2</v>
      </c>
      <c r="DD149" s="4">
        <f>+DD115/CY115-1</f>
        <v>6.2697714729986309E-2</v>
      </c>
      <c r="DE149" s="4">
        <f>+DE115/CZ115-1</f>
        <v>6.1883302255315131E-2</v>
      </c>
      <c r="DF149" s="4">
        <f>+DF115/DA115-1</f>
        <v>-2.0324904904955532E-2</v>
      </c>
      <c r="DG149" s="4">
        <f t="shared" ref="DG149:DW149" si="89">+DG115/DB115-1</f>
        <v>-0.13919559015907779</v>
      </c>
      <c r="DH149" s="4">
        <f t="shared" si="89"/>
        <v>-7.3491396228253514E-4</v>
      </c>
      <c r="DI149" s="4">
        <f>+DI115/DD115-1</f>
        <v>-1.7251511786054441E-2</v>
      </c>
      <c r="DJ149" s="4">
        <f t="shared" si="89"/>
        <v>-1.5770302845852457E-2</v>
      </c>
      <c r="DK149" s="4">
        <f t="shared" si="89"/>
        <v>5.6295063470527262E-2</v>
      </c>
      <c r="DL149" s="4">
        <f t="shared" si="89"/>
        <v>0.16645164093974452</v>
      </c>
      <c r="DM149" s="4">
        <f t="shared" si="89"/>
        <v>3.4589754780617099E-2</v>
      </c>
      <c r="DN149" s="4">
        <f t="shared" si="89"/>
        <v>1.4109722271351988E-2</v>
      </c>
      <c r="DO149" s="4">
        <f t="shared" si="89"/>
        <v>-3.0387379199509068E-3</v>
      </c>
      <c r="DP149" s="4">
        <f t="shared" si="89"/>
        <v>-4.1822946247332848E-2</v>
      </c>
      <c r="DQ149" s="4">
        <f t="shared" si="89"/>
        <v>-4.8123941304766049E-2</v>
      </c>
      <c r="DR149" s="4">
        <f t="shared" si="89"/>
        <v>-1.7722529865716208E-2</v>
      </c>
      <c r="DS149" s="4">
        <f t="shared" si="89"/>
        <v>3.4440929089296635E-2</v>
      </c>
      <c r="DT149" s="4">
        <f t="shared" si="89"/>
        <v>3.569582312013031E-2</v>
      </c>
      <c r="DU149" s="4">
        <f t="shared" si="89"/>
        <v>1.7278483507588094E-2</v>
      </c>
      <c r="DV149" s="4">
        <f t="shared" si="89"/>
        <v>-1.8631758727050141E-4</v>
      </c>
      <c r="DW149" s="4">
        <f t="shared" si="89"/>
        <v>2.3674298102071445E-2</v>
      </c>
    </row>
    <row r="150" spans="2:127" ht="12" customHeight="1">
      <c r="B150" s="8" t="s">
        <v>902</v>
      </c>
      <c r="DU150" s="2"/>
    </row>
    <row r="151" spans="2:127" ht="12" customHeight="1">
      <c r="B151" s="8" t="s">
        <v>903</v>
      </c>
      <c r="DU151" s="2"/>
    </row>
    <row r="152" spans="2:127" ht="12" customHeight="1">
      <c r="B152" s="8" t="s">
        <v>904</v>
      </c>
      <c r="DU152" s="2"/>
    </row>
    <row r="153" spans="2:127" ht="12" customHeight="1">
      <c r="B153" s="8" t="s">
        <v>905</v>
      </c>
      <c r="DU153" s="2"/>
    </row>
    <row r="154" spans="2:127" s="8" customFormat="1" ht="12" customHeight="1">
      <c r="B154" s="8" t="s">
        <v>906</v>
      </c>
      <c r="C154" s="7"/>
      <c r="D154" s="21"/>
      <c r="E154" s="21"/>
      <c r="I154" s="35"/>
      <c r="BZ154" s="35"/>
    </row>
    <row r="155" spans="2:127" ht="12" customHeight="1">
      <c r="B155" s="8" t="s">
        <v>907</v>
      </c>
      <c r="DU155" s="2"/>
    </row>
    <row r="156" spans="2:127" ht="12" customHeight="1">
      <c r="B156" s="8" t="s">
        <v>528</v>
      </c>
      <c r="DU156" s="2"/>
    </row>
    <row r="157" spans="2:127" ht="12" customHeight="1">
      <c r="B157" s="8" t="s">
        <v>529</v>
      </c>
      <c r="DU157" s="2"/>
    </row>
    <row r="158" spans="2:127" s="8" customFormat="1" ht="12" customHeight="1">
      <c r="B158" s="8" t="s">
        <v>530</v>
      </c>
      <c r="C158" s="7"/>
      <c r="D158" s="21"/>
      <c r="E158" s="21"/>
      <c r="I158" s="35"/>
      <c r="BZ158" s="35"/>
    </row>
    <row r="159" spans="2:127" s="8" customFormat="1" ht="12" customHeight="1">
      <c r="B159" s="8" t="s">
        <v>531</v>
      </c>
      <c r="C159" s="7"/>
      <c r="D159" s="21"/>
      <c r="E159" s="21"/>
      <c r="I159" s="35"/>
      <c r="BZ159" s="35"/>
    </row>
    <row r="160" spans="2:127" s="8" customFormat="1" ht="12" customHeight="1">
      <c r="B160" s="8" t="s">
        <v>532</v>
      </c>
      <c r="C160" s="7"/>
      <c r="D160" s="21"/>
      <c r="E160" s="21"/>
      <c r="I160" s="35"/>
      <c r="BZ160" s="35"/>
    </row>
    <row r="161" spans="2:127" ht="12" customHeight="1">
      <c r="B161" s="8" t="s">
        <v>533</v>
      </c>
      <c r="DU161" s="2"/>
    </row>
    <row r="162" spans="2:127" ht="12" customHeight="1">
      <c r="B162" s="8" t="s">
        <v>534</v>
      </c>
      <c r="DU162" s="2"/>
    </row>
    <row r="163" spans="2:127" ht="12" customHeight="1">
      <c r="B163" s="8" t="s">
        <v>535</v>
      </c>
      <c r="DU163" s="2"/>
    </row>
    <row r="164" spans="2:127" s="8" customFormat="1" ht="12" customHeight="1">
      <c r="B164" s="8" t="s">
        <v>536</v>
      </c>
      <c r="C164" s="7"/>
      <c r="D164" s="21"/>
      <c r="E164" s="21"/>
      <c r="I164" s="35"/>
      <c r="BZ164" s="35"/>
    </row>
    <row r="165" spans="2:127" ht="12" customHeight="1">
      <c r="DU165" s="2"/>
    </row>
    <row r="166" spans="2:127" ht="12" customHeight="1">
      <c r="B166" s="7" t="s">
        <v>573</v>
      </c>
      <c r="C166" s="7" t="s">
        <v>510</v>
      </c>
      <c r="CI166" s="101"/>
      <c r="CN166" s="101"/>
      <c r="CS166" s="101"/>
      <c r="CX166" s="101"/>
      <c r="DC166" s="101"/>
      <c r="DH166" s="101"/>
      <c r="DM166" s="101"/>
      <c r="DR166" s="101"/>
      <c r="DU166" s="2"/>
      <c r="DW166" s="101"/>
    </row>
    <row r="167" spans="2:127" ht="12" customHeight="1">
      <c r="B167" s="7" t="s">
        <v>574</v>
      </c>
      <c r="DU167" s="2"/>
    </row>
    <row r="168" spans="2:127" s="8" customFormat="1" ht="12" customHeight="1">
      <c r="B168" s="7" t="s">
        <v>575</v>
      </c>
      <c r="C168" s="21"/>
      <c r="D168" s="21"/>
      <c r="E168" s="21"/>
      <c r="I168" s="35"/>
      <c r="BZ168" s="35"/>
    </row>
    <row r="169" spans="2:127" s="8" customFormat="1" ht="12" customHeight="1">
      <c r="B169" s="7" t="s">
        <v>828</v>
      </c>
      <c r="C169" s="21"/>
      <c r="D169" s="21"/>
      <c r="E169" s="21"/>
      <c r="I169" s="35"/>
      <c r="BZ169" s="35"/>
    </row>
    <row r="170" spans="2:127" s="8" customFormat="1" ht="12" customHeight="1">
      <c r="B170" s="7" t="s">
        <v>829</v>
      </c>
      <c r="C170" s="21"/>
      <c r="D170" s="21"/>
      <c r="E170" s="21"/>
      <c r="I170" s="35"/>
      <c r="BZ170" s="35"/>
    </row>
    <row r="171" spans="2:127" s="8" customFormat="1" ht="12" customHeight="1">
      <c r="B171" s="7" t="s">
        <v>830</v>
      </c>
      <c r="C171" s="21"/>
      <c r="D171" s="21"/>
      <c r="E171" s="21"/>
      <c r="I171" s="35"/>
      <c r="BZ171" s="35"/>
    </row>
    <row r="172" spans="2:127" s="8" customFormat="1" ht="12" customHeight="1">
      <c r="B172" s="7" t="s">
        <v>831</v>
      </c>
      <c r="C172" s="21"/>
      <c r="D172" s="21"/>
      <c r="E172" s="21"/>
      <c r="I172" s="35"/>
      <c r="BZ172" s="35"/>
    </row>
    <row r="173" spans="2:127" s="8" customFormat="1" ht="12" customHeight="1">
      <c r="B173" s="7" t="s">
        <v>832</v>
      </c>
      <c r="C173" s="21"/>
      <c r="D173" s="21"/>
      <c r="E173" s="21"/>
      <c r="I173" s="35"/>
      <c r="BZ173" s="35"/>
    </row>
    <row r="174" spans="2:127" s="8" customFormat="1" ht="12" customHeight="1">
      <c r="B174" s="7" t="s">
        <v>833</v>
      </c>
      <c r="C174" s="21"/>
      <c r="D174" s="21"/>
      <c r="E174" s="21"/>
      <c r="I174" s="35"/>
      <c r="BZ174" s="35"/>
    </row>
    <row r="175" spans="2:127" s="8" customFormat="1" ht="12" customHeight="1">
      <c r="B175" s="7" t="s">
        <v>834</v>
      </c>
      <c r="C175" s="21"/>
      <c r="D175" s="21"/>
      <c r="E175" s="21"/>
      <c r="I175" s="35"/>
      <c r="BZ175" s="35"/>
    </row>
    <row r="176" spans="2:127" s="8" customFormat="1" ht="12" customHeight="1">
      <c r="B176" s="7" t="s">
        <v>835</v>
      </c>
      <c r="C176" s="21"/>
      <c r="D176" s="21"/>
      <c r="E176" s="21"/>
      <c r="I176" s="35"/>
      <c r="BZ176" s="35"/>
    </row>
    <row r="177" spans="2:127" s="8" customFormat="1" ht="12" customHeight="1">
      <c r="B177" s="7" t="s">
        <v>836</v>
      </c>
      <c r="C177" s="21"/>
      <c r="D177" s="21"/>
      <c r="E177" s="21"/>
      <c r="I177" s="35"/>
      <c r="BZ177" s="35"/>
    </row>
    <row r="178" spans="2:127" s="8" customFormat="1" ht="12" customHeight="1">
      <c r="B178" s="7" t="s">
        <v>837</v>
      </c>
      <c r="C178" s="21"/>
      <c r="D178" s="21"/>
      <c r="E178" s="21"/>
      <c r="I178" s="35"/>
      <c r="BZ178" s="35"/>
    </row>
    <row r="179" spans="2:127" s="8" customFormat="1" ht="12" customHeight="1">
      <c r="B179" s="7" t="s">
        <v>838</v>
      </c>
      <c r="C179" s="21"/>
      <c r="D179" s="21"/>
      <c r="E179" s="21"/>
      <c r="I179" s="35"/>
      <c r="BZ179" s="35"/>
    </row>
    <row r="180" spans="2:127" s="8" customFormat="1" ht="12" customHeight="1">
      <c r="B180" s="7" t="s">
        <v>508</v>
      </c>
      <c r="C180" s="21"/>
      <c r="D180" s="21"/>
      <c r="E180" s="21"/>
      <c r="I180" s="35"/>
      <c r="BZ180" s="35"/>
    </row>
    <row r="181" spans="2:127" s="8" customFormat="1" ht="12" customHeight="1">
      <c r="B181" s="7" t="s">
        <v>509</v>
      </c>
      <c r="C181" s="21"/>
      <c r="D181" s="21"/>
      <c r="E181" s="21"/>
      <c r="I181" s="35"/>
      <c r="BZ181" s="35"/>
      <c r="CI181" s="37"/>
    </row>
    <row r="182" spans="2:127" s="8" customFormat="1" ht="12" customHeight="1">
      <c r="B182" s="7"/>
      <c r="C182" s="21"/>
      <c r="D182" s="21"/>
      <c r="E182" s="21"/>
      <c r="I182" s="35"/>
      <c r="BZ182" s="35"/>
    </row>
    <row r="183" spans="2:127" s="8" customFormat="1" ht="12" customHeight="1">
      <c r="B183" s="94" t="s">
        <v>113</v>
      </c>
      <c r="C183" s="7" t="s">
        <v>510</v>
      </c>
      <c r="D183" s="21"/>
      <c r="E183" s="21"/>
      <c r="I183" s="35"/>
      <c r="BZ183" s="35"/>
      <c r="CI183" s="8">
        <f>+CI132</f>
        <v>17431</v>
      </c>
      <c r="CN183" s="8">
        <f>+CN132</f>
        <v>2020</v>
      </c>
      <c r="CS183" s="8">
        <f>+CS132</f>
        <v>1719</v>
      </c>
      <c r="CX183" s="8">
        <f>+CX132</f>
        <v>-234928</v>
      </c>
      <c r="DC183" s="8">
        <f>+DC132</f>
        <v>109353</v>
      </c>
      <c r="DH183" s="8">
        <f>+DH132</f>
        <v>-1086</v>
      </c>
      <c r="DM183" s="8">
        <f>+DM132</f>
        <v>51076.546319740824</v>
      </c>
      <c r="DR183" s="8">
        <f>+DR132</f>
        <v>-27074.966673440766</v>
      </c>
      <c r="DW183" s="8">
        <f>+DW132</f>
        <v>35526.58875231375</v>
      </c>
    </row>
    <row r="184" spans="2:127" s="8" customFormat="1" ht="12" customHeight="1">
      <c r="B184" s="94" t="s">
        <v>114</v>
      </c>
      <c r="C184" s="21"/>
      <c r="D184" s="21"/>
      <c r="E184" s="21"/>
      <c r="I184" s="35"/>
      <c r="BZ184" s="35"/>
    </row>
    <row r="185" spans="2:127" s="8" customFormat="1" ht="12" customHeight="1">
      <c r="B185" s="94" t="s">
        <v>115</v>
      </c>
      <c r="C185" s="21"/>
      <c r="D185" s="21" t="s">
        <v>655</v>
      </c>
      <c r="E185" s="21"/>
      <c r="I185" s="35"/>
      <c r="BZ185" s="35"/>
      <c r="CI185" s="8">
        <f>+'mobile model'!CI33</f>
        <v>-80600</v>
      </c>
      <c r="CN185" s="8">
        <f>+'mobile model'!CN33</f>
        <v>-158000</v>
      </c>
      <c r="CS185" s="8">
        <f>+'mobile model'!CS33</f>
        <v>-212700</v>
      </c>
      <c r="CX185" s="8">
        <f>+'mobile model'!CX33</f>
        <v>-219200</v>
      </c>
      <c r="DC185" s="8">
        <f>+'mobile model'!DC33</f>
        <v>31000</v>
      </c>
      <c r="DH185" s="8">
        <f>+'mobile model'!DH33</f>
        <v>76400</v>
      </c>
      <c r="DM185" s="8">
        <f>+'mobile model'!DM33</f>
        <v>102377.32029426657</v>
      </c>
      <c r="DR185" s="8">
        <f>+'mobile model'!DR33</f>
        <v>56591.162472028285</v>
      </c>
      <c r="DW185" s="8">
        <f>+'mobile model'!DW33</f>
        <v>6390.2576453890651</v>
      </c>
    </row>
    <row r="186" spans="2:127" s="8" customFormat="1" ht="12" customHeight="1">
      <c r="B186" s="94" t="s">
        <v>116</v>
      </c>
      <c r="C186" s="21"/>
      <c r="D186" s="8" t="s">
        <v>657</v>
      </c>
      <c r="BZ186" s="35"/>
      <c r="CI186" s="8">
        <f>+'mobile model'!CI37</f>
        <v>-14000</v>
      </c>
      <c r="CN186" s="8">
        <f>+'mobile model'!CN37</f>
        <v>267400</v>
      </c>
      <c r="CS186" s="8">
        <f>+'mobile model'!CS37</f>
        <v>9100</v>
      </c>
      <c r="CX186" s="8">
        <f>+'mobile model'!CX37</f>
        <v>102300</v>
      </c>
      <c r="DC186" s="8">
        <f>+'mobile model'!DC37</f>
        <v>-200</v>
      </c>
      <c r="DH186" s="8">
        <f>+'mobile model'!DH37</f>
        <v>-104097</v>
      </c>
      <c r="DM186" s="8">
        <f>+'mobile model'!DM37</f>
        <v>131631.52546918206</v>
      </c>
      <c r="DR186" s="8">
        <f>+'mobile model'!DR37</f>
        <v>108090.64174881345</v>
      </c>
      <c r="DW186" s="8">
        <f>+'mobile model'!DW37</f>
        <v>-9338.4025949728675</v>
      </c>
    </row>
    <row r="187" spans="2:127" s="8" customFormat="1" ht="12" customHeight="1">
      <c r="B187" s="94" t="s">
        <v>117</v>
      </c>
      <c r="C187" s="21"/>
      <c r="D187" s="8" t="s">
        <v>658</v>
      </c>
      <c r="BZ187" s="35"/>
      <c r="CI187" s="8">
        <f>+-'mobile model'!CI223</f>
        <v>-32171</v>
      </c>
      <c r="CN187" s="8">
        <f>+-'mobile model'!CN223</f>
        <v>-72500</v>
      </c>
      <c r="CS187" s="8">
        <f>+-'mobile model'!CS223</f>
        <v>-17700</v>
      </c>
      <c r="CX187" s="8">
        <f>+-'mobile model'!CX223</f>
        <v>-67900</v>
      </c>
      <c r="DC187" s="8">
        <f>+-'mobile model'!DC223</f>
        <v>-28400</v>
      </c>
      <c r="DH187" s="8">
        <f>+-'mobile model'!DH223</f>
        <v>89400</v>
      </c>
      <c r="DM187" s="8">
        <f>+-'mobile model'!DM223</f>
        <v>47283.220816164045</v>
      </c>
      <c r="DR187" s="8">
        <f>+-'mobile model'!DR223</f>
        <v>52551.08216158743</v>
      </c>
      <c r="DW187" s="8">
        <f>+-'mobile model'!DW223</f>
        <v>44826.55535215931</v>
      </c>
    </row>
    <row r="188" spans="2:127" s="8" customFormat="1" ht="12" customHeight="1">
      <c r="B188" s="94" t="s">
        <v>118</v>
      </c>
      <c r="C188" s="21"/>
      <c r="D188" s="94" t="s">
        <v>656</v>
      </c>
      <c r="E188" s="21"/>
      <c r="I188" s="35"/>
      <c r="BZ188" s="35"/>
      <c r="CI188" s="8">
        <f>-'mobile model'!CI220</f>
        <v>-26012</v>
      </c>
      <c r="CN188" s="8">
        <f>-'mobile model'!CN220</f>
        <v>-23100</v>
      </c>
      <c r="CS188" s="8">
        <f>-'mobile model'!CS220</f>
        <v>6800</v>
      </c>
      <c r="CX188" s="8">
        <f>-'mobile model'!CX220</f>
        <v>43800</v>
      </c>
      <c r="DC188" s="8">
        <f>-'mobile model'!DC220</f>
        <v>23000</v>
      </c>
      <c r="DH188" s="8">
        <f>-'mobile model'!DH220</f>
        <v>-7500</v>
      </c>
      <c r="DM188" s="8">
        <f>-'mobile model'!DM220</f>
        <v>3748.0552647603909</v>
      </c>
      <c r="DR188" s="8">
        <f>-'mobile model'!DR220</f>
        <v>33937.837590581039</v>
      </c>
      <c r="DW188" s="8">
        <f>-'mobile model'!DW220</f>
        <v>18267.344520699698</v>
      </c>
    </row>
    <row r="189" spans="2:127" s="8" customFormat="1" ht="12" customHeight="1">
      <c r="B189" s="94" t="s">
        <v>119</v>
      </c>
      <c r="C189" s="21"/>
      <c r="D189" s="21" t="s">
        <v>23</v>
      </c>
      <c r="E189" s="21"/>
      <c r="I189" s="35"/>
      <c r="BZ189" s="35"/>
      <c r="CI189" s="8">
        <f>+CI183-CI185-CI186-CI187-CI188</f>
        <v>170214</v>
      </c>
      <c r="CN189" s="8">
        <f>+CN183-CN185-CN186-CN187-CN188</f>
        <v>-11780</v>
      </c>
      <c r="CS189" s="8">
        <f>+CS183-CS185-CS186-CS187-CS188</f>
        <v>216219</v>
      </c>
      <c r="CX189" s="8">
        <f>+CX183-CX185-CX186-CX187-CX188</f>
        <v>-93928</v>
      </c>
      <c r="DC189" s="8">
        <f>+DC183-DC185-DC186-DC187-DC188</f>
        <v>83953</v>
      </c>
      <c r="DH189" s="8">
        <f>+DH183-DH185-DH186-DH187-DH188</f>
        <v>-55289</v>
      </c>
      <c r="DM189" s="8">
        <f>+DM183-DM185-DM186-DM187-DM188</f>
        <v>-233963.57552463224</v>
      </c>
      <c r="DR189" s="8">
        <f>+DR183-DR185-DR186-DR187-DR188</f>
        <v>-278245.69064645097</v>
      </c>
      <c r="DW189" s="8">
        <f>+DW183-DW185-DW186-DW187-DW188</f>
        <v>-24619.166170961456</v>
      </c>
    </row>
    <row r="190" spans="2:127" s="8" customFormat="1" ht="12" customHeight="1">
      <c r="B190" s="94" t="s">
        <v>120</v>
      </c>
      <c r="C190" s="21"/>
      <c r="D190" s="21"/>
      <c r="E190" s="21"/>
      <c r="I190" s="35"/>
      <c r="BZ190" s="35"/>
    </row>
    <row r="191" spans="2:127" s="8" customFormat="1" ht="12" customHeight="1">
      <c r="B191" s="94" t="s">
        <v>121</v>
      </c>
      <c r="C191" s="21"/>
      <c r="D191" s="21"/>
      <c r="E191" s="21"/>
      <c r="I191" s="35"/>
      <c r="BZ191" s="35"/>
    </row>
    <row r="192" spans="2:127" s="8" customFormat="1" ht="12" customHeight="1">
      <c r="B192" s="94" t="s">
        <v>648</v>
      </c>
      <c r="C192" s="21"/>
      <c r="D192" s="21"/>
      <c r="E192" s="21"/>
      <c r="I192" s="35"/>
      <c r="BZ192" s="35"/>
    </row>
    <row r="193" spans="2:78" s="8" customFormat="1" ht="12" customHeight="1">
      <c r="B193" s="94" t="s">
        <v>649</v>
      </c>
      <c r="C193" s="21"/>
      <c r="D193" s="21"/>
      <c r="E193" s="21"/>
      <c r="I193" s="35"/>
      <c r="BZ193" s="35"/>
    </row>
    <row r="194" spans="2:78" s="8" customFormat="1" ht="12" customHeight="1">
      <c r="B194" s="94" t="s">
        <v>650</v>
      </c>
      <c r="C194" s="21"/>
      <c r="D194" s="21"/>
      <c r="E194" s="21"/>
      <c r="I194" s="35"/>
      <c r="BZ194" s="35"/>
    </row>
    <row r="195" spans="2:78" s="8" customFormat="1" ht="12" customHeight="1">
      <c r="B195" s="94" t="s">
        <v>651</v>
      </c>
      <c r="C195" s="21"/>
      <c r="D195" s="21"/>
      <c r="E195" s="21"/>
      <c r="I195" s="35"/>
      <c r="BZ195" s="35"/>
    </row>
    <row r="196" spans="2:78" s="8" customFormat="1" ht="12" customHeight="1">
      <c r="B196" s="94" t="s">
        <v>652</v>
      </c>
      <c r="C196" s="21"/>
      <c r="D196" s="21"/>
      <c r="E196" s="21"/>
      <c r="I196" s="35"/>
      <c r="BZ196" s="35"/>
    </row>
    <row r="197" spans="2:78" s="8" customFormat="1" ht="12" customHeight="1">
      <c r="B197" s="94" t="s">
        <v>653</v>
      </c>
      <c r="C197" s="21"/>
      <c r="D197" s="21"/>
      <c r="E197" s="21"/>
      <c r="I197" s="35"/>
      <c r="BZ197" s="35"/>
    </row>
    <row r="198" spans="2:78" s="8" customFormat="1" ht="12" customHeight="1">
      <c r="B198" s="94" t="s">
        <v>654</v>
      </c>
      <c r="C198" s="21"/>
      <c r="D198" s="21"/>
      <c r="E198" s="21"/>
      <c r="I198" s="35"/>
      <c r="BZ198" s="35"/>
    </row>
    <row r="199" spans="2:78" s="8" customFormat="1" ht="12" customHeight="1">
      <c r="B199" s="21"/>
      <c r="C199" s="21"/>
      <c r="D199" s="21"/>
      <c r="E199" s="21"/>
      <c r="I199" s="35"/>
      <c r="BZ199" s="35"/>
    </row>
    <row r="200" spans="2:78" s="8" customFormat="1" ht="12" customHeight="1">
      <c r="B200" s="21"/>
      <c r="C200" s="21"/>
      <c r="D200" s="21"/>
      <c r="E200" s="21"/>
      <c r="I200" s="35"/>
      <c r="BZ200" s="35"/>
    </row>
    <row r="201" spans="2:78" s="8" customFormat="1" ht="12" customHeight="1">
      <c r="B201" s="21"/>
      <c r="C201" s="21"/>
      <c r="D201" s="21"/>
      <c r="E201" s="21"/>
      <c r="I201" s="35"/>
      <c r="BZ201" s="35"/>
    </row>
    <row r="202" spans="2:78" s="8" customFormat="1" ht="12" customHeight="1">
      <c r="B202" s="21"/>
      <c r="C202" s="21"/>
      <c r="D202" s="21"/>
      <c r="E202" s="21"/>
      <c r="I202" s="35"/>
      <c r="BZ202" s="35"/>
    </row>
    <row r="203" spans="2:78" s="8" customFormat="1" ht="12" customHeight="1">
      <c r="B203" s="21"/>
      <c r="C203" s="21"/>
      <c r="D203" s="21"/>
      <c r="E203" s="21"/>
      <c r="I203" s="35"/>
      <c r="BZ203" s="35"/>
    </row>
    <row r="204" spans="2:78" s="8" customFormat="1" ht="12" customHeight="1">
      <c r="B204" s="21"/>
      <c r="C204" s="21"/>
      <c r="D204" s="21"/>
      <c r="E204" s="21"/>
      <c r="I204" s="35"/>
      <c r="BZ204" s="35"/>
    </row>
    <row r="205" spans="2:78" s="8" customFormat="1" ht="12" customHeight="1">
      <c r="B205" s="21"/>
      <c r="C205" s="21"/>
      <c r="D205" s="21"/>
      <c r="E205" s="21"/>
      <c r="I205" s="35"/>
      <c r="BZ205" s="35"/>
    </row>
    <row r="206" spans="2:78" s="8" customFormat="1" ht="12" customHeight="1">
      <c r="B206" s="21"/>
      <c r="C206" s="21"/>
      <c r="D206" s="21"/>
      <c r="E206" s="21"/>
      <c r="I206" s="35"/>
      <c r="BZ206" s="35"/>
    </row>
    <row r="207" spans="2:78" s="8" customFormat="1" ht="12" customHeight="1">
      <c r="B207" s="21"/>
      <c r="C207" s="21"/>
      <c r="D207" s="21"/>
      <c r="E207" s="21"/>
      <c r="I207" s="35"/>
      <c r="BZ207" s="35"/>
    </row>
    <row r="208" spans="2:78" s="8" customFormat="1" ht="12" customHeight="1">
      <c r="B208" s="21"/>
      <c r="C208" s="21"/>
      <c r="D208" s="21"/>
      <c r="E208" s="21"/>
      <c r="I208" s="35"/>
      <c r="BZ208" s="35"/>
    </row>
    <row r="209" spans="2:78" s="8" customFormat="1" ht="12" customHeight="1">
      <c r="B209" s="21"/>
      <c r="C209" s="21"/>
      <c r="D209" s="21"/>
      <c r="E209" s="21"/>
      <c r="I209" s="35"/>
      <c r="BZ209" s="35"/>
    </row>
    <row r="210" spans="2:78" s="8" customFormat="1" ht="12" customHeight="1">
      <c r="B210" s="21"/>
      <c r="C210" s="21"/>
      <c r="D210" s="21"/>
      <c r="E210" s="21"/>
      <c r="I210" s="35"/>
      <c r="BZ210" s="35"/>
    </row>
    <row r="211" spans="2:78" s="8" customFormat="1" ht="12" customHeight="1">
      <c r="B211" s="21"/>
      <c r="C211" s="21"/>
      <c r="D211" s="21"/>
      <c r="E211" s="21"/>
      <c r="I211" s="35"/>
      <c r="BZ211" s="35"/>
    </row>
    <row r="212" spans="2:78" s="8" customFormat="1" ht="12" customHeight="1">
      <c r="B212" s="21"/>
      <c r="C212" s="21"/>
      <c r="D212" s="21"/>
      <c r="E212" s="21"/>
      <c r="I212" s="35"/>
      <c r="BZ212" s="35"/>
    </row>
    <row r="213" spans="2:78" s="8" customFormat="1" ht="12" customHeight="1">
      <c r="B213" s="21"/>
      <c r="C213" s="21"/>
      <c r="D213" s="21"/>
      <c r="E213" s="21"/>
      <c r="I213" s="35"/>
      <c r="BZ213" s="35"/>
    </row>
    <row r="214" spans="2:78" s="8" customFormat="1" ht="12" customHeight="1">
      <c r="B214" s="21"/>
      <c r="C214" s="21"/>
      <c r="D214" s="21"/>
      <c r="E214" s="21"/>
      <c r="I214" s="35"/>
      <c r="BZ214" s="35"/>
    </row>
    <row r="215" spans="2:78" s="8" customFormat="1" ht="12" customHeight="1">
      <c r="B215" s="21"/>
      <c r="C215" s="21"/>
      <c r="D215" s="21"/>
      <c r="E215" s="21"/>
      <c r="I215" s="35"/>
      <c r="BZ215" s="35"/>
    </row>
    <row r="216" spans="2:78" s="8" customFormat="1" ht="12" customHeight="1">
      <c r="B216" s="21"/>
      <c r="C216" s="21"/>
      <c r="D216" s="21"/>
      <c r="E216" s="21"/>
      <c r="I216" s="35"/>
      <c r="BZ216" s="35"/>
    </row>
    <row r="217" spans="2:78" s="8" customFormat="1" ht="12" customHeight="1">
      <c r="B217" s="21"/>
      <c r="C217" s="21"/>
      <c r="D217" s="21"/>
      <c r="E217" s="21"/>
      <c r="I217" s="35"/>
      <c r="BZ217" s="35"/>
    </row>
    <row r="218" spans="2:78" s="8" customFormat="1" ht="12" customHeight="1">
      <c r="B218" s="21"/>
      <c r="C218" s="21"/>
      <c r="D218" s="21"/>
      <c r="E218" s="21"/>
      <c r="I218" s="35"/>
      <c r="BZ218" s="35"/>
    </row>
    <row r="219" spans="2:78" s="8" customFormat="1" ht="12" customHeight="1">
      <c r="B219" s="21"/>
      <c r="C219" s="21"/>
      <c r="D219" s="21"/>
      <c r="E219" s="21"/>
      <c r="I219" s="35"/>
      <c r="BZ219" s="35"/>
    </row>
    <row r="220" spans="2:78" s="8" customFormat="1" ht="12" customHeight="1">
      <c r="B220" s="21"/>
      <c r="C220" s="21"/>
      <c r="D220" s="21"/>
      <c r="E220" s="21"/>
      <c r="I220" s="35"/>
      <c r="BZ220" s="35"/>
    </row>
    <row r="221" spans="2:78" s="8" customFormat="1" ht="12" customHeight="1">
      <c r="B221" s="21"/>
      <c r="C221" s="21"/>
      <c r="D221" s="21"/>
      <c r="E221" s="21"/>
      <c r="I221" s="35"/>
      <c r="BZ221" s="35"/>
    </row>
    <row r="222" spans="2:78" s="8" customFormat="1" ht="12" customHeight="1">
      <c r="B222" s="21"/>
      <c r="C222" s="21"/>
      <c r="D222" s="21"/>
      <c r="E222" s="21"/>
      <c r="I222" s="35"/>
      <c r="BZ222" s="35"/>
    </row>
    <row r="223" spans="2:78" s="8" customFormat="1" ht="12" customHeight="1">
      <c r="B223" s="21"/>
      <c r="C223" s="21"/>
      <c r="D223" s="21"/>
      <c r="E223" s="21"/>
      <c r="I223" s="35"/>
      <c r="BZ223" s="35"/>
    </row>
    <row r="224" spans="2:78" s="8" customFormat="1" ht="12" customHeight="1">
      <c r="B224" s="21"/>
      <c r="C224" s="21"/>
      <c r="D224" s="21"/>
      <c r="E224" s="21"/>
      <c r="I224" s="35"/>
      <c r="BZ224" s="35"/>
    </row>
    <row r="225" spans="2:78" s="8" customFormat="1" ht="12" customHeight="1">
      <c r="B225" s="21"/>
      <c r="C225" s="21"/>
      <c r="D225" s="21"/>
      <c r="E225" s="21"/>
      <c r="I225" s="35"/>
      <c r="BZ225" s="35"/>
    </row>
    <row r="226" spans="2:78" s="8" customFormat="1" ht="12" customHeight="1">
      <c r="B226" s="21"/>
      <c r="C226" s="21"/>
      <c r="D226" s="21"/>
      <c r="E226" s="21"/>
      <c r="I226" s="35"/>
      <c r="BZ226" s="35"/>
    </row>
    <row r="227" spans="2:78" s="8" customFormat="1" ht="12" customHeight="1">
      <c r="B227" s="21"/>
      <c r="C227" s="21"/>
      <c r="D227" s="21"/>
      <c r="E227" s="21"/>
      <c r="I227" s="35"/>
      <c r="BZ227" s="35"/>
    </row>
    <row r="228" spans="2:78" s="8" customFormat="1" ht="12" customHeight="1">
      <c r="B228" s="21"/>
      <c r="C228" s="21"/>
      <c r="D228" s="21"/>
      <c r="E228" s="21"/>
      <c r="I228" s="35"/>
      <c r="BZ228" s="35"/>
    </row>
    <row r="229" spans="2:78" s="8" customFormat="1" ht="12" customHeight="1">
      <c r="B229" s="21"/>
      <c r="C229" s="21"/>
      <c r="D229" s="21"/>
      <c r="E229" s="21"/>
      <c r="I229" s="35"/>
      <c r="BZ229" s="35"/>
    </row>
    <row r="230" spans="2:78" s="8" customFormat="1" ht="12" customHeight="1">
      <c r="B230" s="21"/>
      <c r="C230" s="21"/>
      <c r="D230" s="21"/>
      <c r="E230" s="21"/>
      <c r="I230" s="35"/>
      <c r="BZ230" s="35"/>
    </row>
    <row r="231" spans="2:78" s="8" customFormat="1" ht="12" customHeight="1">
      <c r="B231" s="21"/>
      <c r="C231" s="21"/>
      <c r="D231" s="21"/>
      <c r="E231" s="21"/>
      <c r="I231" s="35"/>
      <c r="BZ231" s="35"/>
    </row>
    <row r="232" spans="2:78" s="8" customFormat="1" ht="12" customHeight="1">
      <c r="B232" s="21"/>
      <c r="C232" s="21"/>
      <c r="D232" s="21"/>
      <c r="E232" s="21"/>
      <c r="I232" s="35"/>
      <c r="BZ232" s="35"/>
    </row>
    <row r="233" spans="2:78" s="8" customFormat="1" ht="12" customHeight="1">
      <c r="B233" s="21"/>
      <c r="C233" s="21"/>
      <c r="D233" s="21"/>
      <c r="E233" s="21"/>
      <c r="I233" s="35"/>
      <c r="BZ233" s="35"/>
    </row>
    <row r="234" spans="2:78" s="8" customFormat="1" ht="12" customHeight="1">
      <c r="B234" s="21"/>
      <c r="C234" s="21"/>
      <c r="D234" s="21"/>
      <c r="E234" s="21"/>
      <c r="I234" s="35"/>
      <c r="BZ234" s="35"/>
    </row>
    <row r="235" spans="2:78" s="8" customFormat="1" ht="12" customHeight="1">
      <c r="B235" s="21"/>
      <c r="C235" s="21"/>
      <c r="D235" s="21"/>
      <c r="E235" s="21"/>
      <c r="I235" s="35"/>
      <c r="BZ235" s="35"/>
    </row>
    <row r="236" spans="2:78" s="8" customFormat="1" ht="12" customHeight="1">
      <c r="B236" s="21"/>
      <c r="C236" s="21"/>
      <c r="D236" s="21"/>
      <c r="E236" s="21"/>
      <c r="I236" s="35"/>
      <c r="BZ236" s="35"/>
    </row>
    <row r="237" spans="2:78" s="8" customFormat="1" ht="12" customHeight="1">
      <c r="B237" s="21"/>
      <c r="C237" s="21"/>
      <c r="D237" s="21"/>
      <c r="E237" s="21"/>
      <c r="I237" s="35"/>
      <c r="BZ237" s="35"/>
    </row>
    <row r="238" spans="2:78" s="8" customFormat="1" ht="12" customHeight="1">
      <c r="B238" s="21"/>
      <c r="C238" s="21"/>
      <c r="D238" s="21"/>
      <c r="E238" s="21"/>
      <c r="I238" s="35"/>
      <c r="BZ238" s="35"/>
    </row>
    <row r="239" spans="2:78" s="8" customFormat="1" ht="12" customHeight="1">
      <c r="B239" s="21"/>
      <c r="C239" s="21"/>
      <c r="D239" s="21"/>
      <c r="E239" s="21"/>
      <c r="I239" s="35"/>
      <c r="BZ239" s="35"/>
    </row>
    <row r="240" spans="2:78" s="8" customFormat="1" ht="12" customHeight="1">
      <c r="B240" s="21"/>
      <c r="C240" s="21"/>
      <c r="D240" s="21"/>
      <c r="E240" s="21"/>
      <c r="I240" s="35"/>
      <c r="BZ240" s="35"/>
    </row>
    <row r="241" spans="2:78" s="8" customFormat="1" ht="12" customHeight="1">
      <c r="B241" s="21"/>
      <c r="C241" s="21"/>
      <c r="D241" s="21"/>
      <c r="E241" s="21"/>
      <c r="I241" s="35"/>
      <c r="BZ241" s="35"/>
    </row>
    <row r="242" spans="2:78" s="8" customFormat="1" ht="12" customHeight="1">
      <c r="B242" s="21"/>
      <c r="C242" s="21"/>
      <c r="D242" s="21"/>
      <c r="E242" s="21"/>
      <c r="I242" s="35"/>
      <c r="BZ242" s="35"/>
    </row>
    <row r="243" spans="2:78" s="8" customFormat="1" ht="12" customHeight="1">
      <c r="B243" s="21"/>
      <c r="C243" s="21"/>
      <c r="D243" s="21"/>
      <c r="E243" s="21"/>
      <c r="I243" s="35"/>
      <c r="BZ243" s="35"/>
    </row>
    <row r="244" spans="2:78" s="8" customFormat="1" ht="12" customHeight="1">
      <c r="B244" s="21"/>
      <c r="C244" s="21"/>
      <c r="D244" s="21"/>
      <c r="E244" s="21"/>
      <c r="I244" s="35"/>
      <c r="BZ244" s="35"/>
    </row>
    <row r="245" spans="2:78" s="8" customFormat="1" ht="12" customHeight="1">
      <c r="B245" s="21"/>
      <c r="C245" s="21"/>
      <c r="D245" s="21"/>
      <c r="E245" s="21"/>
      <c r="I245" s="35"/>
      <c r="BZ245" s="35"/>
    </row>
    <row r="246" spans="2:78" s="8" customFormat="1" ht="12" customHeight="1">
      <c r="B246" s="21"/>
      <c r="C246" s="21"/>
      <c r="D246" s="21"/>
      <c r="E246" s="21"/>
      <c r="I246" s="35"/>
      <c r="BZ246" s="35"/>
    </row>
    <row r="247" spans="2:78" s="8" customFormat="1" ht="12" customHeight="1">
      <c r="B247" s="21"/>
      <c r="C247" s="21"/>
      <c r="D247" s="21"/>
      <c r="E247" s="21"/>
      <c r="I247" s="35"/>
      <c r="BZ247" s="35"/>
    </row>
    <row r="248" spans="2:78" s="8" customFormat="1" ht="12" customHeight="1">
      <c r="B248" s="21"/>
      <c r="C248" s="21"/>
      <c r="D248" s="21"/>
      <c r="E248" s="21"/>
      <c r="I248" s="35"/>
      <c r="BZ248" s="35"/>
    </row>
    <row r="249" spans="2:78" s="8" customFormat="1" ht="12" customHeight="1">
      <c r="B249" s="21"/>
      <c r="C249" s="21"/>
      <c r="D249" s="21"/>
      <c r="E249" s="21"/>
      <c r="I249" s="35"/>
      <c r="BZ249" s="35"/>
    </row>
    <row r="250" spans="2:78" s="8" customFormat="1" ht="12" customHeight="1">
      <c r="B250" s="21"/>
      <c r="C250" s="21"/>
      <c r="D250" s="21"/>
      <c r="E250" s="21"/>
      <c r="I250" s="35"/>
      <c r="BZ250" s="35"/>
    </row>
    <row r="251" spans="2:78" s="8" customFormat="1" ht="12" customHeight="1">
      <c r="B251" s="21"/>
      <c r="C251" s="21"/>
      <c r="D251" s="21"/>
      <c r="E251" s="21"/>
      <c r="I251" s="35"/>
      <c r="BZ251" s="35"/>
    </row>
    <row r="252" spans="2:78" s="8" customFormat="1" ht="12" customHeight="1">
      <c r="B252" s="21"/>
      <c r="C252" s="21"/>
      <c r="D252" s="21"/>
      <c r="E252" s="21"/>
      <c r="I252" s="35"/>
      <c r="BZ252" s="35"/>
    </row>
    <row r="253" spans="2:78" s="8" customFormat="1" ht="12" customHeight="1">
      <c r="B253" s="21"/>
      <c r="C253" s="21"/>
      <c r="D253" s="21"/>
      <c r="E253" s="21"/>
      <c r="I253" s="35"/>
      <c r="BZ253" s="35"/>
    </row>
    <row r="254" spans="2:78" s="8" customFormat="1" ht="12" customHeight="1">
      <c r="B254" s="21"/>
      <c r="C254" s="21"/>
      <c r="D254" s="21"/>
      <c r="E254" s="21"/>
      <c r="I254" s="35"/>
      <c r="BZ254" s="35"/>
    </row>
    <row r="255" spans="2:78" s="8" customFormat="1" ht="12" customHeight="1">
      <c r="B255" s="21"/>
      <c r="C255" s="21"/>
      <c r="D255" s="21"/>
      <c r="E255" s="21"/>
      <c r="I255" s="35"/>
      <c r="BZ255" s="35"/>
    </row>
    <row r="256" spans="2:78" s="8" customFormat="1" ht="12" customHeight="1">
      <c r="B256" s="21"/>
      <c r="C256" s="21"/>
      <c r="D256" s="21"/>
      <c r="E256" s="21"/>
      <c r="I256" s="35"/>
      <c r="BZ256" s="35"/>
    </row>
    <row r="257" spans="2:78" s="8" customFormat="1" ht="12" customHeight="1">
      <c r="B257" s="21"/>
      <c r="C257" s="21"/>
      <c r="D257" s="21"/>
      <c r="E257" s="21"/>
      <c r="I257" s="35"/>
      <c r="BZ257" s="35"/>
    </row>
    <row r="258" spans="2:78" s="8" customFormat="1" ht="12" customHeight="1">
      <c r="B258" s="21"/>
      <c r="C258" s="21"/>
      <c r="D258" s="21"/>
      <c r="E258" s="21"/>
      <c r="I258" s="35"/>
      <c r="BZ258" s="35"/>
    </row>
    <row r="259" spans="2:78" s="8" customFormat="1" ht="12" customHeight="1">
      <c r="B259" s="21"/>
      <c r="C259" s="21"/>
      <c r="D259" s="21"/>
      <c r="E259" s="21"/>
      <c r="I259" s="35"/>
      <c r="BZ259" s="35"/>
    </row>
    <row r="260" spans="2:78" s="8" customFormat="1" ht="12" customHeight="1">
      <c r="B260" s="21"/>
      <c r="C260" s="21"/>
      <c r="D260" s="21"/>
      <c r="E260" s="21"/>
      <c r="I260" s="35"/>
      <c r="BZ260" s="35"/>
    </row>
    <row r="261" spans="2:78" s="8" customFormat="1" ht="12" customHeight="1">
      <c r="B261" s="21"/>
      <c r="C261" s="21"/>
      <c r="D261" s="21"/>
      <c r="E261" s="21"/>
      <c r="I261" s="35"/>
      <c r="BZ261" s="35"/>
    </row>
    <row r="262" spans="2:78" s="8" customFormat="1" ht="12" customHeight="1">
      <c r="B262" s="21"/>
      <c r="C262" s="21"/>
      <c r="D262" s="21"/>
      <c r="E262" s="21"/>
      <c r="I262" s="35"/>
      <c r="BZ262" s="35"/>
    </row>
    <row r="263" spans="2:78" s="8" customFormat="1" ht="12" customHeight="1">
      <c r="B263" s="21"/>
      <c r="C263" s="21"/>
      <c r="D263" s="21"/>
      <c r="E263" s="21"/>
      <c r="I263" s="35"/>
      <c r="BZ263" s="35"/>
    </row>
    <row r="264" spans="2:78" s="8" customFormat="1" ht="12" customHeight="1">
      <c r="B264" s="21"/>
      <c r="C264" s="21"/>
      <c r="D264" s="21"/>
      <c r="E264" s="21"/>
      <c r="I264" s="35"/>
      <c r="BZ264" s="35"/>
    </row>
    <row r="265" spans="2:78" s="8" customFormat="1" ht="12" customHeight="1">
      <c r="B265" s="21"/>
      <c r="C265" s="21"/>
      <c r="D265" s="21"/>
      <c r="E265" s="21"/>
      <c r="I265" s="35"/>
      <c r="BZ265" s="35"/>
    </row>
    <row r="266" spans="2:78" s="8" customFormat="1" ht="12" customHeight="1">
      <c r="B266" s="21"/>
      <c r="C266" s="21"/>
      <c r="D266" s="21"/>
      <c r="E266" s="21"/>
      <c r="I266" s="35"/>
      <c r="BZ266" s="35"/>
    </row>
    <row r="267" spans="2:78" s="8" customFormat="1" ht="12" customHeight="1">
      <c r="B267" s="21"/>
      <c r="C267" s="21"/>
      <c r="D267" s="21"/>
      <c r="E267" s="21"/>
      <c r="I267" s="35"/>
      <c r="BZ267" s="35"/>
    </row>
    <row r="268" spans="2:78" s="8" customFormat="1" ht="12" customHeight="1">
      <c r="B268" s="21"/>
      <c r="C268" s="21"/>
      <c r="D268" s="21"/>
      <c r="E268" s="21"/>
      <c r="I268" s="35"/>
      <c r="BZ268" s="35"/>
    </row>
    <row r="269" spans="2:78" s="8" customFormat="1" ht="12" customHeight="1">
      <c r="B269" s="21"/>
      <c r="C269" s="21"/>
      <c r="D269" s="21"/>
      <c r="E269" s="21"/>
      <c r="I269" s="35"/>
      <c r="BZ269" s="35"/>
    </row>
    <row r="270" spans="2:78" s="8" customFormat="1" ht="12" customHeight="1">
      <c r="B270" s="21"/>
      <c r="C270" s="21"/>
      <c r="D270" s="21"/>
      <c r="E270" s="21"/>
      <c r="I270" s="35"/>
      <c r="BZ270" s="35"/>
    </row>
    <row r="271" spans="2:78" s="8" customFormat="1" ht="12" customHeight="1">
      <c r="B271" s="21"/>
      <c r="C271" s="21"/>
      <c r="D271" s="21"/>
      <c r="E271" s="21"/>
      <c r="I271" s="35"/>
      <c r="BZ271" s="35"/>
    </row>
    <row r="272" spans="2:78" s="8" customFormat="1" ht="12" customHeight="1">
      <c r="B272" s="21"/>
      <c r="C272" s="21"/>
      <c r="D272" s="21"/>
      <c r="E272" s="21"/>
      <c r="I272" s="35"/>
      <c r="BZ272" s="35"/>
    </row>
    <row r="273" spans="2:78" s="8" customFormat="1" ht="12" customHeight="1">
      <c r="B273" s="21"/>
      <c r="C273" s="21"/>
      <c r="D273" s="21"/>
      <c r="E273" s="21"/>
      <c r="I273" s="35"/>
      <c r="BZ273" s="35"/>
    </row>
    <row r="274" spans="2:78" s="8" customFormat="1" ht="12" customHeight="1">
      <c r="B274" s="21"/>
      <c r="C274" s="21"/>
      <c r="D274" s="21"/>
      <c r="E274" s="21"/>
      <c r="I274" s="35"/>
      <c r="BZ274" s="35"/>
    </row>
    <row r="275" spans="2:78" s="8" customFormat="1" ht="12" customHeight="1">
      <c r="B275" s="21"/>
      <c r="C275" s="21"/>
      <c r="D275" s="21"/>
      <c r="E275" s="21"/>
      <c r="I275" s="35"/>
      <c r="BZ275" s="35"/>
    </row>
    <row r="276" spans="2:78" s="8" customFormat="1" ht="12" customHeight="1">
      <c r="B276" s="21"/>
      <c r="C276" s="21"/>
      <c r="D276" s="21"/>
      <c r="E276" s="21"/>
      <c r="I276" s="35"/>
      <c r="BZ276" s="35"/>
    </row>
    <row r="277" spans="2:78" s="8" customFormat="1" ht="12" customHeight="1">
      <c r="B277" s="21"/>
      <c r="C277" s="21"/>
      <c r="D277" s="21"/>
      <c r="E277" s="21"/>
      <c r="I277" s="35"/>
      <c r="BZ277" s="35"/>
    </row>
    <row r="278" spans="2:78" s="8" customFormat="1" ht="12" customHeight="1">
      <c r="B278" s="21"/>
      <c r="C278" s="21"/>
      <c r="D278" s="21"/>
      <c r="E278" s="21"/>
      <c r="I278" s="35"/>
      <c r="BZ278" s="35"/>
    </row>
    <row r="279" spans="2:78" s="8" customFormat="1" ht="12" customHeight="1">
      <c r="B279" s="21"/>
      <c r="C279" s="21"/>
      <c r="D279" s="21"/>
      <c r="E279" s="21"/>
      <c r="I279" s="35"/>
      <c r="BZ279" s="35"/>
    </row>
    <row r="280" spans="2:78" s="8" customFormat="1" ht="12" customHeight="1">
      <c r="B280" s="21"/>
      <c r="C280" s="21"/>
      <c r="D280" s="21"/>
      <c r="E280" s="21"/>
      <c r="I280" s="35"/>
      <c r="BZ280" s="35"/>
    </row>
    <row r="281" spans="2:78" s="8" customFormat="1" ht="12" customHeight="1">
      <c r="B281" s="21"/>
      <c r="C281" s="21"/>
      <c r="D281" s="21"/>
      <c r="E281" s="21"/>
      <c r="I281" s="35"/>
      <c r="BZ281" s="35"/>
    </row>
    <row r="282" spans="2:78" s="8" customFormat="1" ht="12" customHeight="1">
      <c r="B282" s="21"/>
      <c r="C282" s="21"/>
      <c r="D282" s="21"/>
      <c r="E282" s="21"/>
      <c r="I282" s="35"/>
      <c r="BZ282" s="35"/>
    </row>
    <row r="283" spans="2:78" s="8" customFormat="1" ht="12" customHeight="1">
      <c r="B283" s="21"/>
      <c r="C283" s="21"/>
      <c r="D283" s="21"/>
      <c r="E283" s="21"/>
      <c r="I283" s="35"/>
      <c r="BZ283" s="35"/>
    </row>
    <row r="284" spans="2:78" s="8" customFormat="1" ht="12" customHeight="1">
      <c r="B284" s="21"/>
      <c r="C284" s="21"/>
      <c r="D284" s="21"/>
      <c r="E284" s="21"/>
      <c r="I284" s="35"/>
      <c r="BZ284" s="35"/>
    </row>
    <row r="285" spans="2:78" s="8" customFormat="1" ht="12" customHeight="1">
      <c r="B285" s="21"/>
      <c r="C285" s="21"/>
      <c r="D285" s="21"/>
      <c r="E285" s="21"/>
      <c r="I285" s="35"/>
      <c r="BZ285" s="35"/>
    </row>
    <row r="286" spans="2:78" s="8" customFormat="1" ht="12" customHeight="1">
      <c r="B286" s="21"/>
      <c r="C286" s="21"/>
      <c r="D286" s="21"/>
      <c r="E286" s="21"/>
      <c r="I286" s="35"/>
      <c r="BZ286" s="35"/>
    </row>
    <row r="287" spans="2:78" s="8" customFormat="1" ht="12" customHeight="1">
      <c r="B287" s="21"/>
      <c r="C287" s="21"/>
      <c r="D287" s="21"/>
      <c r="E287" s="21"/>
      <c r="I287" s="35"/>
      <c r="BZ287" s="35"/>
    </row>
    <row r="288" spans="2:78" s="8" customFormat="1" ht="12" customHeight="1">
      <c r="B288" s="21"/>
      <c r="C288" s="21"/>
      <c r="D288" s="21"/>
      <c r="E288" s="21"/>
      <c r="I288" s="35"/>
      <c r="BZ288" s="35"/>
    </row>
    <row r="289" spans="2:78" s="8" customFormat="1" ht="12" customHeight="1">
      <c r="B289" s="21"/>
      <c r="C289" s="21"/>
      <c r="D289" s="21"/>
      <c r="E289" s="21"/>
      <c r="I289" s="35"/>
      <c r="BZ289" s="35"/>
    </row>
    <row r="290" spans="2:78" s="8" customFormat="1" ht="12" customHeight="1">
      <c r="B290" s="21"/>
      <c r="C290" s="21"/>
      <c r="D290" s="21"/>
      <c r="E290" s="21"/>
      <c r="I290" s="35"/>
      <c r="BZ290" s="35"/>
    </row>
    <row r="291" spans="2:78" s="8" customFormat="1" ht="12" customHeight="1">
      <c r="B291" s="21"/>
      <c r="C291" s="21"/>
      <c r="D291" s="21"/>
      <c r="E291" s="21"/>
      <c r="I291" s="35"/>
      <c r="BZ291" s="35"/>
    </row>
    <row r="292" spans="2:78" s="8" customFormat="1" ht="12" customHeight="1">
      <c r="B292" s="21"/>
      <c r="C292" s="21"/>
      <c r="D292" s="21"/>
      <c r="E292" s="21"/>
      <c r="I292" s="35"/>
      <c r="BZ292" s="35"/>
    </row>
    <row r="293" spans="2:78" s="8" customFormat="1" ht="12" customHeight="1">
      <c r="B293" s="21"/>
      <c r="C293" s="21"/>
      <c r="D293" s="21"/>
      <c r="E293" s="21"/>
      <c r="I293" s="35"/>
      <c r="BZ293" s="35"/>
    </row>
    <row r="294" spans="2:78" s="8" customFormat="1" ht="12" customHeight="1">
      <c r="B294" s="21"/>
      <c r="C294" s="21"/>
      <c r="D294" s="21"/>
      <c r="E294" s="21"/>
      <c r="I294" s="35"/>
      <c r="BZ294" s="35"/>
    </row>
    <row r="295" spans="2:78" s="8" customFormat="1" ht="12" customHeight="1">
      <c r="B295" s="21"/>
      <c r="C295" s="21"/>
      <c r="D295" s="21"/>
      <c r="E295" s="21"/>
      <c r="I295" s="35"/>
      <c r="BZ295" s="35"/>
    </row>
    <row r="296" spans="2:78" s="8" customFormat="1" ht="12" customHeight="1">
      <c r="B296" s="21"/>
      <c r="C296" s="21"/>
      <c r="D296" s="21"/>
      <c r="E296" s="21"/>
      <c r="I296" s="35"/>
      <c r="BZ296" s="35"/>
    </row>
    <row r="297" spans="2:78" s="8" customFormat="1" ht="12" customHeight="1">
      <c r="B297" s="21"/>
      <c r="C297" s="21"/>
      <c r="D297" s="21"/>
      <c r="E297" s="21"/>
      <c r="I297" s="35"/>
      <c r="BZ297" s="35"/>
    </row>
    <row r="298" spans="2:78" s="8" customFormat="1" ht="12" customHeight="1">
      <c r="B298" s="21"/>
      <c r="C298" s="21"/>
      <c r="D298" s="21"/>
      <c r="E298" s="21"/>
      <c r="I298" s="35"/>
      <c r="BZ298" s="35"/>
    </row>
    <row r="299" spans="2:78" s="8" customFormat="1" ht="12" customHeight="1">
      <c r="B299" s="21"/>
      <c r="C299" s="21"/>
      <c r="D299" s="21"/>
      <c r="E299" s="21"/>
      <c r="I299" s="35"/>
      <c r="BZ299" s="35"/>
    </row>
    <row r="300" spans="2:78" s="8" customFormat="1" ht="12" customHeight="1">
      <c r="B300" s="21"/>
      <c r="C300" s="21"/>
      <c r="D300" s="21"/>
      <c r="E300" s="21"/>
      <c r="I300" s="35"/>
      <c r="BZ300" s="35"/>
    </row>
    <row r="301" spans="2:78" s="8" customFormat="1" ht="12" customHeight="1">
      <c r="B301" s="21"/>
      <c r="C301" s="21"/>
      <c r="D301" s="21"/>
      <c r="E301" s="21"/>
      <c r="I301" s="35"/>
      <c r="BZ301" s="35"/>
    </row>
    <row r="302" spans="2:78" s="8" customFormat="1" ht="12" customHeight="1">
      <c r="B302" s="21"/>
      <c r="C302" s="21"/>
      <c r="D302" s="21"/>
      <c r="E302" s="21"/>
      <c r="I302" s="35"/>
      <c r="BZ302" s="35"/>
    </row>
    <row r="303" spans="2:78" s="8" customFormat="1" ht="12" customHeight="1">
      <c r="B303" s="21"/>
      <c r="C303" s="21"/>
      <c r="D303" s="21"/>
      <c r="E303" s="21"/>
      <c r="I303" s="35"/>
      <c r="BZ303" s="35"/>
    </row>
    <row r="304" spans="2:78" s="8" customFormat="1" ht="12" customHeight="1">
      <c r="B304" s="21"/>
      <c r="C304" s="21"/>
      <c r="D304" s="21"/>
      <c r="E304" s="21"/>
      <c r="I304" s="35"/>
      <c r="BZ304" s="35"/>
    </row>
    <row r="305" spans="2:78" s="8" customFormat="1" ht="12" customHeight="1">
      <c r="B305" s="21"/>
      <c r="C305" s="21"/>
      <c r="D305" s="21"/>
      <c r="E305" s="21"/>
      <c r="I305" s="35"/>
      <c r="BZ305" s="35"/>
    </row>
    <row r="306" spans="2:78" s="8" customFormat="1" ht="12" customHeight="1">
      <c r="B306" s="21"/>
      <c r="C306" s="21"/>
      <c r="D306" s="21"/>
      <c r="E306" s="21"/>
      <c r="I306" s="35"/>
      <c r="BZ306" s="35"/>
    </row>
    <row r="307" spans="2:78" s="8" customFormat="1" ht="12" customHeight="1">
      <c r="B307" s="21"/>
      <c r="C307" s="21"/>
      <c r="D307" s="21"/>
      <c r="E307" s="21"/>
      <c r="I307" s="35"/>
      <c r="BZ307" s="35"/>
    </row>
    <row r="308" spans="2:78" s="8" customFormat="1" ht="12" customHeight="1">
      <c r="B308" s="21"/>
      <c r="C308" s="21"/>
      <c r="D308" s="21"/>
      <c r="E308" s="21"/>
      <c r="I308" s="35"/>
      <c r="BZ308" s="35"/>
    </row>
    <row r="309" spans="2:78" s="8" customFormat="1" ht="12" customHeight="1">
      <c r="B309" s="21"/>
      <c r="C309" s="21"/>
      <c r="D309" s="21"/>
      <c r="E309" s="21"/>
      <c r="I309" s="35"/>
      <c r="BZ309" s="35"/>
    </row>
    <row r="310" spans="2:78" s="8" customFormat="1" ht="12" customHeight="1">
      <c r="B310" s="21"/>
      <c r="C310" s="21"/>
      <c r="D310" s="21"/>
      <c r="E310" s="21"/>
      <c r="I310" s="35"/>
      <c r="BZ310" s="35"/>
    </row>
    <row r="311" spans="2:78" s="8" customFormat="1" ht="12" customHeight="1">
      <c r="B311" s="21"/>
      <c r="C311" s="21"/>
      <c r="D311" s="21"/>
      <c r="E311" s="21"/>
      <c r="I311" s="35"/>
      <c r="BZ311" s="35"/>
    </row>
    <row r="312" spans="2:78" s="8" customFormat="1" ht="12" customHeight="1">
      <c r="B312" s="21"/>
      <c r="C312" s="21"/>
      <c r="D312" s="21"/>
      <c r="E312" s="21"/>
      <c r="I312" s="35"/>
      <c r="BZ312" s="35"/>
    </row>
    <row r="313" spans="2:78" s="8" customFormat="1" ht="12" customHeight="1">
      <c r="B313" s="21"/>
      <c r="C313" s="21"/>
      <c r="D313" s="21"/>
      <c r="E313" s="21"/>
      <c r="I313" s="35"/>
      <c r="BZ313" s="35"/>
    </row>
    <row r="314" spans="2:78" s="8" customFormat="1" ht="12" customHeight="1">
      <c r="B314" s="21"/>
      <c r="C314" s="21"/>
      <c r="D314" s="21"/>
      <c r="E314" s="21"/>
      <c r="I314" s="35"/>
      <c r="BZ314" s="35"/>
    </row>
    <row r="315" spans="2:78" s="8" customFormat="1" ht="12" customHeight="1">
      <c r="B315" s="21"/>
      <c r="C315" s="21"/>
      <c r="D315" s="21"/>
      <c r="E315" s="21"/>
      <c r="I315" s="35"/>
      <c r="BZ315" s="35"/>
    </row>
    <row r="316" spans="2:78" s="8" customFormat="1" ht="12" customHeight="1">
      <c r="B316" s="21"/>
      <c r="C316" s="21"/>
      <c r="D316" s="21"/>
      <c r="E316" s="21"/>
      <c r="I316" s="35"/>
      <c r="BZ316" s="35"/>
    </row>
    <row r="317" spans="2:78" s="8" customFormat="1" ht="12" customHeight="1">
      <c r="B317" s="21"/>
      <c r="C317" s="21"/>
      <c r="D317" s="21"/>
      <c r="E317" s="21"/>
      <c r="I317" s="35"/>
      <c r="BZ317" s="35"/>
    </row>
    <row r="318" spans="2:78" s="8" customFormat="1" ht="12" customHeight="1">
      <c r="B318" s="21"/>
      <c r="C318" s="21"/>
      <c r="D318" s="21"/>
      <c r="E318" s="21"/>
      <c r="I318" s="35"/>
      <c r="BZ318" s="35"/>
    </row>
    <row r="319" spans="2:78" s="8" customFormat="1" ht="12" customHeight="1">
      <c r="B319" s="21"/>
      <c r="C319" s="21"/>
      <c r="D319" s="21"/>
      <c r="E319" s="21"/>
      <c r="I319" s="35"/>
      <c r="BZ319" s="35"/>
    </row>
    <row r="320" spans="2:78" s="8" customFormat="1" ht="12" customHeight="1">
      <c r="B320" s="21"/>
      <c r="C320" s="21"/>
      <c r="D320" s="21"/>
      <c r="E320" s="21"/>
      <c r="I320" s="35"/>
      <c r="BZ320" s="35"/>
    </row>
    <row r="321" spans="2:78" s="8" customFormat="1" ht="12" customHeight="1">
      <c r="B321" s="21"/>
      <c r="C321" s="21"/>
      <c r="D321" s="21"/>
      <c r="E321" s="21"/>
      <c r="I321" s="35"/>
      <c r="BZ321" s="35"/>
    </row>
    <row r="322" spans="2:78" s="8" customFormat="1" ht="12" customHeight="1">
      <c r="B322" s="21"/>
      <c r="C322" s="21"/>
      <c r="D322" s="21"/>
      <c r="E322" s="21"/>
      <c r="I322" s="35"/>
      <c r="BZ322" s="35"/>
    </row>
    <row r="323" spans="2:78" s="8" customFormat="1" ht="12" customHeight="1">
      <c r="B323" s="21"/>
      <c r="C323" s="21"/>
      <c r="D323" s="21"/>
      <c r="E323" s="21"/>
      <c r="I323" s="35"/>
      <c r="BZ323" s="35"/>
    </row>
    <row r="324" spans="2:78" s="8" customFormat="1" ht="12" customHeight="1">
      <c r="B324" s="21"/>
      <c r="C324" s="21"/>
      <c r="D324" s="21"/>
      <c r="E324" s="21"/>
      <c r="I324" s="35"/>
      <c r="BZ324" s="35"/>
    </row>
    <row r="325" spans="2:78" s="8" customFormat="1" ht="12" customHeight="1">
      <c r="B325" s="21"/>
      <c r="C325" s="21"/>
      <c r="D325" s="21"/>
      <c r="E325" s="21"/>
      <c r="I325" s="35"/>
      <c r="BZ325" s="35"/>
    </row>
    <row r="326" spans="2:78" s="8" customFormat="1" ht="12" customHeight="1">
      <c r="B326" s="21"/>
      <c r="C326" s="21"/>
      <c r="D326" s="21"/>
      <c r="E326" s="21"/>
      <c r="I326" s="35"/>
      <c r="BZ326" s="35"/>
    </row>
    <row r="327" spans="2:78" s="8" customFormat="1" ht="12" customHeight="1">
      <c r="B327" s="21"/>
      <c r="C327" s="21"/>
      <c r="D327" s="21"/>
      <c r="E327" s="21"/>
      <c r="I327" s="35"/>
      <c r="BZ327" s="35"/>
    </row>
    <row r="328" spans="2:78" s="8" customFormat="1" ht="12" customHeight="1">
      <c r="B328" s="21"/>
      <c r="C328" s="21"/>
      <c r="D328" s="21"/>
      <c r="E328" s="21"/>
      <c r="I328" s="35"/>
      <c r="BZ328" s="35"/>
    </row>
    <row r="329" spans="2:78" s="8" customFormat="1" ht="12" customHeight="1">
      <c r="B329" s="21"/>
      <c r="C329" s="21"/>
      <c r="D329" s="21"/>
      <c r="E329" s="21"/>
      <c r="I329" s="35"/>
      <c r="BZ329" s="35"/>
    </row>
    <row r="330" spans="2:78" s="8" customFormat="1" ht="12" customHeight="1">
      <c r="B330" s="21"/>
      <c r="C330" s="21"/>
      <c r="D330" s="21"/>
      <c r="E330" s="21"/>
      <c r="I330" s="35"/>
      <c r="BZ330" s="35"/>
    </row>
    <row r="331" spans="2:78" s="8" customFormat="1" ht="12" customHeight="1">
      <c r="B331" s="21"/>
      <c r="C331" s="21"/>
      <c r="D331" s="21"/>
      <c r="E331" s="21"/>
      <c r="I331" s="35"/>
      <c r="BZ331" s="35"/>
    </row>
    <row r="332" spans="2:78" s="8" customFormat="1" ht="12" customHeight="1">
      <c r="B332" s="21"/>
      <c r="C332" s="21"/>
      <c r="D332" s="21"/>
      <c r="E332" s="21"/>
      <c r="I332" s="35"/>
      <c r="BZ332" s="35"/>
    </row>
    <row r="333" spans="2:78" s="8" customFormat="1" ht="12" customHeight="1">
      <c r="B333" s="21"/>
      <c r="C333" s="21"/>
      <c r="D333" s="21"/>
      <c r="E333" s="21"/>
      <c r="I333" s="35"/>
      <c r="BZ333" s="35"/>
    </row>
    <row r="334" spans="2:78" s="8" customFormat="1" ht="12" customHeight="1">
      <c r="B334" s="21"/>
      <c r="C334" s="21"/>
      <c r="D334" s="21"/>
      <c r="E334" s="21"/>
      <c r="I334" s="35"/>
      <c r="BZ334" s="35"/>
    </row>
    <row r="335" spans="2:78" s="8" customFormat="1" ht="12" customHeight="1">
      <c r="B335" s="21"/>
      <c r="C335" s="21"/>
      <c r="D335" s="21"/>
      <c r="E335" s="21"/>
      <c r="I335" s="35"/>
      <c r="BZ335" s="35"/>
    </row>
    <row r="336" spans="2:78" s="8" customFormat="1" ht="12" customHeight="1">
      <c r="B336" s="21"/>
      <c r="C336" s="21"/>
      <c r="D336" s="21"/>
      <c r="E336" s="21"/>
      <c r="I336" s="35"/>
      <c r="BZ336" s="35"/>
    </row>
    <row r="337" spans="2:78" s="8" customFormat="1" ht="12" customHeight="1">
      <c r="B337" s="21"/>
      <c r="C337" s="21"/>
      <c r="D337" s="21"/>
      <c r="E337" s="21"/>
      <c r="I337" s="35"/>
      <c r="BZ337" s="35"/>
    </row>
    <row r="338" spans="2:78" s="8" customFormat="1" ht="12" customHeight="1">
      <c r="B338" s="21"/>
      <c r="C338" s="21"/>
      <c r="D338" s="21"/>
      <c r="E338" s="21"/>
      <c r="I338" s="35"/>
      <c r="BZ338" s="35"/>
    </row>
    <row r="339" spans="2:78" s="8" customFormat="1" ht="12" customHeight="1">
      <c r="B339" s="21"/>
      <c r="C339" s="21"/>
      <c r="D339" s="21"/>
      <c r="E339" s="21"/>
      <c r="I339" s="35"/>
      <c r="BZ339" s="35"/>
    </row>
    <row r="340" spans="2:78" s="8" customFormat="1" ht="12" customHeight="1">
      <c r="B340" s="21"/>
      <c r="C340" s="21"/>
      <c r="D340" s="21"/>
      <c r="E340" s="21"/>
      <c r="I340" s="35"/>
      <c r="BZ340" s="35"/>
    </row>
    <row r="341" spans="2:78" s="8" customFormat="1" ht="12" customHeight="1">
      <c r="B341" s="21"/>
      <c r="C341" s="21"/>
      <c r="D341" s="21"/>
      <c r="E341" s="21"/>
      <c r="I341" s="35"/>
      <c r="BZ341" s="35"/>
    </row>
    <row r="342" spans="2:78" s="8" customFormat="1" ht="12" customHeight="1">
      <c r="B342" s="21"/>
      <c r="C342" s="21"/>
      <c r="D342" s="21"/>
      <c r="E342" s="21"/>
      <c r="I342" s="35"/>
      <c r="BZ342" s="35"/>
    </row>
    <row r="343" spans="2:78" s="8" customFormat="1" ht="12" customHeight="1">
      <c r="B343" s="21"/>
      <c r="C343" s="21"/>
      <c r="D343" s="21"/>
      <c r="E343" s="21"/>
      <c r="I343" s="35"/>
      <c r="BZ343" s="35"/>
    </row>
    <row r="344" spans="2:78" s="8" customFormat="1" ht="12" customHeight="1">
      <c r="B344" s="21"/>
      <c r="C344" s="21"/>
      <c r="D344" s="21"/>
      <c r="E344" s="21"/>
      <c r="I344" s="35"/>
      <c r="BZ344" s="35"/>
    </row>
    <row r="345" spans="2:78" s="8" customFormat="1" ht="12" customHeight="1">
      <c r="B345" s="21"/>
      <c r="C345" s="21"/>
      <c r="D345" s="21"/>
      <c r="E345" s="21"/>
      <c r="I345" s="35"/>
      <c r="BZ345" s="35"/>
    </row>
    <row r="346" spans="2:78" s="8" customFormat="1" ht="12" customHeight="1">
      <c r="B346" s="21"/>
      <c r="C346" s="21"/>
      <c r="D346" s="21"/>
      <c r="E346" s="21"/>
      <c r="I346" s="35"/>
      <c r="BZ346" s="35"/>
    </row>
    <row r="347" spans="2:78" s="8" customFormat="1" ht="12" customHeight="1">
      <c r="B347" s="21"/>
      <c r="C347" s="21"/>
      <c r="D347" s="21"/>
      <c r="E347" s="21"/>
      <c r="I347" s="35"/>
      <c r="BZ347" s="35"/>
    </row>
    <row r="348" spans="2:78" s="8" customFormat="1" ht="12" customHeight="1">
      <c r="B348" s="21"/>
      <c r="C348" s="21"/>
      <c r="D348" s="21"/>
      <c r="E348" s="21"/>
      <c r="I348" s="35"/>
      <c r="BZ348" s="35"/>
    </row>
    <row r="349" spans="2:78" s="8" customFormat="1" ht="12" customHeight="1">
      <c r="B349" s="21"/>
      <c r="C349" s="21"/>
      <c r="D349" s="21"/>
      <c r="E349" s="21"/>
      <c r="I349" s="35"/>
      <c r="BZ349" s="35"/>
    </row>
    <row r="350" spans="2:78" s="8" customFormat="1" ht="12" customHeight="1">
      <c r="B350" s="21"/>
      <c r="C350" s="21"/>
      <c r="D350" s="21"/>
      <c r="E350" s="21"/>
      <c r="I350" s="35"/>
      <c r="BZ350" s="35"/>
    </row>
    <row r="351" spans="2:78" s="8" customFormat="1" ht="12" customHeight="1">
      <c r="B351" s="21"/>
      <c r="C351" s="21"/>
      <c r="D351" s="21"/>
      <c r="E351" s="21"/>
      <c r="I351" s="35"/>
      <c r="BZ351" s="35"/>
    </row>
    <row r="352" spans="2:78" s="8" customFormat="1" ht="12" customHeight="1">
      <c r="B352" s="21"/>
      <c r="C352" s="21"/>
      <c r="D352" s="21"/>
      <c r="E352" s="21"/>
      <c r="I352" s="35"/>
      <c r="BZ352" s="35"/>
    </row>
    <row r="353" spans="1:78" s="8" customFormat="1" ht="12" customHeight="1">
      <c r="B353" s="21"/>
      <c r="C353" s="21"/>
      <c r="D353" s="21"/>
      <c r="E353" s="21"/>
      <c r="I353" s="35"/>
      <c r="BZ353" s="35"/>
    </row>
    <row r="354" spans="1:78" s="8" customFormat="1" ht="12" customHeight="1">
      <c r="B354" s="21"/>
      <c r="C354" s="21"/>
      <c r="D354" s="21"/>
      <c r="E354" s="21"/>
      <c r="I354" s="35"/>
      <c r="BZ354" s="35"/>
    </row>
    <row r="355" spans="1:78" s="8" customFormat="1" ht="12" customHeight="1">
      <c r="B355" s="21"/>
      <c r="C355" s="21"/>
      <c r="D355" s="21"/>
      <c r="E355" s="21"/>
      <c r="I355" s="35"/>
      <c r="BZ355" s="35"/>
    </row>
    <row r="356" spans="1:78" s="47" customFormat="1" ht="12" customHeight="1">
      <c r="A356" s="95"/>
      <c r="B356" s="46"/>
      <c r="C356" s="46"/>
      <c r="D356" s="46"/>
      <c r="E356" s="46"/>
    </row>
    <row r="357" spans="1:78" s="47" customFormat="1" ht="12" customHeight="1">
      <c r="A357" s="95"/>
      <c r="B357" s="46"/>
      <c r="C357" s="46"/>
      <c r="D357" s="46"/>
      <c r="E357" s="46"/>
    </row>
    <row r="358" spans="1:78" s="47" customFormat="1" ht="12" customHeight="1">
      <c r="A358" s="95"/>
      <c r="B358" s="46"/>
      <c r="C358" s="46"/>
      <c r="D358" s="46"/>
      <c r="E358" s="46"/>
    </row>
    <row r="359" spans="1:78" s="47" customFormat="1" ht="12" customHeight="1">
      <c r="A359" s="95"/>
      <c r="B359" s="46"/>
      <c r="C359" s="46"/>
      <c r="D359" s="46"/>
      <c r="E359" s="46"/>
    </row>
    <row r="360" spans="1:78" s="47" customFormat="1" ht="12" customHeight="1">
      <c r="A360" s="95"/>
      <c r="B360" s="46"/>
      <c r="C360" s="46"/>
      <c r="D360" s="46"/>
      <c r="E360" s="46"/>
    </row>
    <row r="361" spans="1:78" s="47" customFormat="1" ht="12" customHeight="1">
      <c r="A361" s="95"/>
      <c r="B361" s="46"/>
      <c r="C361" s="46"/>
      <c r="D361" s="46"/>
      <c r="E361" s="46"/>
    </row>
    <row r="362" spans="1:78" s="47" customFormat="1" ht="12" customHeight="1">
      <c r="A362" s="95"/>
      <c r="B362" s="46"/>
      <c r="C362" s="46"/>
      <c r="D362" s="46"/>
      <c r="E362" s="46"/>
    </row>
    <row r="363" spans="1:78" s="47" customFormat="1" ht="12" customHeight="1">
      <c r="A363" s="95"/>
      <c r="B363" s="46"/>
      <c r="C363" s="46"/>
      <c r="D363" s="46"/>
      <c r="E363" s="46"/>
    </row>
    <row r="364" spans="1:78" s="47" customFormat="1" ht="12" customHeight="1">
      <c r="A364" s="95"/>
      <c r="B364" s="46"/>
      <c r="C364" s="46"/>
      <c r="D364" s="46"/>
      <c r="E364" s="46"/>
    </row>
    <row r="365" spans="1:78" s="47" customFormat="1" ht="12" customHeight="1">
      <c r="A365" s="95"/>
      <c r="B365" s="46"/>
      <c r="C365" s="46"/>
      <c r="D365" s="46"/>
      <c r="E365" s="46"/>
    </row>
    <row r="366" spans="1:78" s="47" customFormat="1" ht="12" customHeight="1">
      <c r="A366" s="95"/>
      <c r="B366" s="46"/>
      <c r="C366" s="46"/>
      <c r="D366" s="46"/>
      <c r="E366" s="46"/>
    </row>
    <row r="367" spans="1:78" s="47" customFormat="1" ht="12" customHeight="1">
      <c r="A367" s="95"/>
      <c r="B367" s="46"/>
      <c r="C367" s="46"/>
      <c r="D367" s="46"/>
      <c r="E367" s="46"/>
    </row>
    <row r="368" spans="1:78" s="47" customFormat="1" ht="12" customHeight="1">
      <c r="A368" s="95"/>
      <c r="B368" s="46"/>
      <c r="C368" s="46"/>
      <c r="D368" s="46"/>
      <c r="E368" s="46"/>
    </row>
    <row r="369" spans="1:127" s="47" customFormat="1" ht="12" customHeight="1">
      <c r="A369" s="95"/>
      <c r="B369" s="46"/>
      <c r="C369" s="46"/>
      <c r="D369" s="46"/>
      <c r="E369" s="46"/>
    </row>
    <row r="370" spans="1:127" s="47" customFormat="1" ht="12" customHeight="1">
      <c r="A370" s="95"/>
      <c r="B370" s="46"/>
      <c r="C370" s="46"/>
      <c r="D370" s="46"/>
      <c r="E370" s="46"/>
    </row>
    <row r="371" spans="1:127" s="47" customFormat="1" ht="12" customHeight="1">
      <c r="A371" s="95"/>
      <c r="B371" s="46"/>
      <c r="C371" s="46"/>
      <c r="D371" s="46"/>
      <c r="E371" s="46"/>
    </row>
    <row r="373" spans="1:127" ht="12" customHeight="1">
      <c r="AP373" s="15"/>
      <c r="AQ373" s="3"/>
      <c r="AR373" s="3"/>
      <c r="AS373" s="3"/>
      <c r="AT373" s="3"/>
      <c r="AU373" s="15"/>
      <c r="AV373" s="3"/>
      <c r="AW373" s="3"/>
      <c r="AX373" s="3"/>
      <c r="AY373" s="3"/>
      <c r="AZ373" s="15"/>
      <c r="BA373" s="3"/>
      <c r="BB373" s="3"/>
      <c r="BC373" s="3"/>
      <c r="BD373" s="3"/>
      <c r="BE373" s="15"/>
      <c r="BF373" s="3"/>
      <c r="BG373" s="3"/>
      <c r="BH373" s="3"/>
      <c r="BI373" s="3"/>
      <c r="BJ373" s="15"/>
      <c r="BK373" s="3"/>
      <c r="BL373" s="3"/>
      <c r="BM373" s="3"/>
      <c r="BN373" s="3"/>
      <c r="BO373" s="15"/>
      <c r="BP373" s="3"/>
      <c r="BT373" s="15"/>
      <c r="BY373" s="15"/>
      <c r="BZ373" s="3"/>
      <c r="CA373" s="3"/>
      <c r="CC373" s="3"/>
      <c r="CD373" s="15"/>
      <c r="CE373" s="3"/>
      <c r="CF373" s="3"/>
      <c r="CG373" s="3"/>
      <c r="CH373" s="3"/>
      <c r="CI373" s="15"/>
      <c r="CJ373" s="3"/>
      <c r="CK373" s="3"/>
      <c r="CL373" s="3"/>
      <c r="CM373" s="3"/>
      <c r="CN373" s="15"/>
      <c r="CO373" s="3"/>
      <c r="CP373" s="3"/>
      <c r="CQ373" s="3"/>
      <c r="CR373" s="3"/>
      <c r="CS373" s="15"/>
      <c r="CT373" s="3"/>
      <c r="CU373" s="3"/>
      <c r="CV373" s="3"/>
      <c r="CW373" s="3"/>
      <c r="CX373" s="15"/>
      <c r="CY373" s="3"/>
      <c r="CZ373" s="3"/>
      <c r="DA373" s="3"/>
      <c r="DB373" s="3"/>
      <c r="DC373" s="15"/>
      <c r="DD373" s="3"/>
      <c r="DE373" s="3"/>
      <c r="DF373" s="3"/>
      <c r="DG373" s="3"/>
      <c r="DH373" s="15"/>
      <c r="DI373" s="3"/>
      <c r="DJ373" s="3"/>
      <c r="DK373" s="3"/>
      <c r="DL373" s="3"/>
      <c r="DM373" s="15"/>
      <c r="DN373" s="3"/>
      <c r="DO373" s="3"/>
      <c r="DP373" s="3"/>
      <c r="DQ373" s="3"/>
      <c r="DR373" s="15"/>
      <c r="DS373" s="3"/>
      <c r="DT373" s="3"/>
      <c r="DV373" s="3"/>
      <c r="DW373" s="15"/>
    </row>
    <row r="374" spans="1:127" ht="12" customHeight="1">
      <c r="D374" s="22"/>
      <c r="AQ374" s="4"/>
      <c r="AR374" s="4"/>
      <c r="AS374" s="4"/>
      <c r="AT374" s="4"/>
      <c r="AV374" s="4"/>
      <c r="AW374" s="4"/>
      <c r="AX374" s="4"/>
      <c r="AY374" s="4"/>
      <c r="BA374" s="4"/>
      <c r="BB374" s="4"/>
      <c r="BC374" s="4"/>
      <c r="BD374" s="4"/>
      <c r="BF374" s="4"/>
      <c r="BG374" s="4"/>
      <c r="BH374" s="4"/>
      <c r="BI374" s="4"/>
      <c r="BK374" s="4"/>
      <c r="BL374" s="4"/>
      <c r="BM374" s="4"/>
      <c r="BN374" s="4"/>
      <c r="BP374" s="4"/>
      <c r="BQ374" s="4"/>
      <c r="BR374" s="4"/>
      <c r="BS374" s="4"/>
      <c r="BU374" s="4"/>
      <c r="BV374" s="4"/>
      <c r="BW374" s="4"/>
      <c r="BX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</row>
    <row r="375" spans="1:127" ht="12" customHeight="1">
      <c r="AR375" s="3"/>
      <c r="AS375" s="3"/>
      <c r="AT375" s="3"/>
      <c r="AW375" s="3"/>
      <c r="AX375" s="3"/>
      <c r="AY375" s="3"/>
      <c r="BB375" s="3"/>
      <c r="BC375" s="3"/>
      <c r="BD375" s="3"/>
      <c r="BG375" s="3"/>
      <c r="BH375" s="3"/>
      <c r="BI375" s="3"/>
      <c r="BL375" s="3"/>
      <c r="BM375" s="3"/>
      <c r="BN375" s="3"/>
      <c r="BZ375" s="3"/>
      <c r="CA375" s="3"/>
      <c r="DU375" s="2"/>
    </row>
    <row r="376" spans="1:127" ht="12" customHeight="1">
      <c r="AP376" s="15"/>
      <c r="AQ376" s="3"/>
      <c r="AR376" s="3"/>
      <c r="AS376" s="3"/>
      <c r="AT376" s="3"/>
      <c r="AU376" s="15"/>
      <c r="AV376" s="3"/>
      <c r="AW376" s="3"/>
      <c r="AX376" s="3"/>
      <c r="AY376" s="3"/>
      <c r="AZ376" s="15"/>
      <c r="BA376" s="3"/>
      <c r="BB376" s="3"/>
      <c r="BC376" s="3"/>
      <c r="BD376" s="3"/>
      <c r="BE376" s="15"/>
      <c r="BF376" s="3"/>
      <c r="BG376" s="3"/>
      <c r="BH376" s="3"/>
      <c r="BI376" s="3"/>
      <c r="BJ376" s="15"/>
      <c r="BK376" s="3"/>
      <c r="BL376" s="3"/>
      <c r="BM376" s="3"/>
      <c r="BN376" s="3"/>
      <c r="BO376" s="15"/>
      <c r="BP376" s="3"/>
      <c r="BT376" s="15"/>
      <c r="BY376" s="15"/>
      <c r="BZ376" s="3"/>
      <c r="CA376" s="3"/>
      <c r="CC376" s="47"/>
      <c r="CD376" s="47"/>
      <c r="CE376" s="47"/>
      <c r="CF376" s="47"/>
      <c r="CG376" s="47"/>
      <c r="CH376" s="47"/>
      <c r="CI376" s="47"/>
      <c r="CJ376" s="47"/>
      <c r="CK376" s="47"/>
      <c r="CL376" s="47"/>
      <c r="CM376" s="47"/>
      <c r="CN376" s="47"/>
      <c r="CO376" s="3"/>
      <c r="CP376" s="3"/>
      <c r="CQ376" s="3"/>
      <c r="CR376" s="3"/>
      <c r="CS376" s="15"/>
      <c r="CT376" s="3"/>
      <c r="CU376" s="3"/>
      <c r="CV376" s="3"/>
      <c r="CW376" s="3"/>
      <c r="CX376" s="15"/>
      <c r="CY376" s="3"/>
      <c r="CZ376" s="3"/>
      <c r="DA376" s="3"/>
      <c r="DB376" s="3"/>
      <c r="DC376" s="15"/>
      <c r="DD376" s="3"/>
      <c r="DE376" s="3"/>
      <c r="DF376" s="3"/>
      <c r="DG376" s="3"/>
      <c r="DH376" s="15"/>
      <c r="DI376" s="3"/>
      <c r="DJ376" s="3"/>
      <c r="DK376" s="3"/>
      <c r="DL376" s="3"/>
      <c r="DM376" s="15"/>
      <c r="DN376" s="3"/>
      <c r="DO376" s="3"/>
      <c r="DP376" s="3"/>
      <c r="DQ376" s="3"/>
      <c r="DR376" s="15"/>
      <c r="DS376" s="3"/>
      <c r="DT376" s="3"/>
      <c r="DV376" s="3"/>
      <c r="DW376" s="15"/>
    </row>
    <row r="377" spans="1:127" ht="12" customHeight="1">
      <c r="AP377" s="15"/>
      <c r="AQ377" s="3"/>
      <c r="AR377" s="3"/>
      <c r="AS377" s="3"/>
      <c r="AT377" s="3"/>
      <c r="AU377" s="15"/>
      <c r="AV377" s="3"/>
      <c r="AW377" s="3"/>
      <c r="AX377" s="3"/>
      <c r="AY377" s="3"/>
      <c r="AZ377" s="15"/>
      <c r="BA377" s="3"/>
      <c r="BB377" s="3"/>
      <c r="BC377" s="3"/>
      <c r="BD377" s="3"/>
      <c r="BE377" s="15"/>
      <c r="BF377" s="3"/>
      <c r="BG377" s="3"/>
      <c r="BH377" s="3"/>
      <c r="BI377" s="3"/>
      <c r="BJ377" s="15"/>
      <c r="BK377" s="3"/>
      <c r="BL377" s="3"/>
      <c r="BM377" s="3"/>
      <c r="BN377" s="3"/>
      <c r="BO377" s="15"/>
      <c r="BP377" s="3"/>
      <c r="BT377" s="15"/>
      <c r="BY377" s="15"/>
      <c r="BZ377" s="3"/>
      <c r="CA377" s="3"/>
      <c r="CC377" s="3"/>
      <c r="CD377" s="15"/>
      <c r="CE377" s="3"/>
      <c r="CF377" s="3"/>
      <c r="CG377" s="3"/>
      <c r="CH377" s="3"/>
      <c r="CI377" s="15"/>
      <c r="CJ377" s="3"/>
      <c r="CK377" s="3"/>
      <c r="CL377" s="3"/>
      <c r="CM377" s="3"/>
      <c r="CN377" s="15"/>
      <c r="CO377" s="3"/>
      <c r="CP377" s="3"/>
      <c r="CQ377" s="3"/>
      <c r="CR377" s="3"/>
      <c r="CS377" s="15"/>
      <c r="CT377" s="3"/>
      <c r="CU377" s="3"/>
      <c r="CV377" s="3"/>
      <c r="CW377" s="3"/>
      <c r="CX377" s="15"/>
      <c r="CY377" s="3"/>
      <c r="CZ377" s="3"/>
      <c r="DA377" s="3"/>
      <c r="DB377" s="3"/>
      <c r="DC377" s="15"/>
      <c r="DD377" s="3"/>
      <c r="DE377" s="3"/>
      <c r="DF377" s="3"/>
      <c r="DG377" s="3"/>
      <c r="DH377" s="15"/>
      <c r="DI377" s="3"/>
      <c r="DJ377" s="3"/>
      <c r="DK377" s="3"/>
      <c r="DL377" s="3"/>
      <c r="DM377" s="15"/>
      <c r="DN377" s="3"/>
      <c r="DO377" s="3"/>
      <c r="DP377" s="3"/>
      <c r="DQ377" s="3"/>
      <c r="DR377" s="15"/>
      <c r="DS377" s="3"/>
      <c r="DT377" s="3"/>
      <c r="DV377" s="3"/>
      <c r="DW377" s="15"/>
    </row>
    <row r="378" spans="1:127" ht="12" customHeight="1">
      <c r="AP378" s="15"/>
      <c r="AQ378" s="3"/>
      <c r="AR378" s="3"/>
      <c r="AS378" s="3"/>
      <c r="AT378" s="3"/>
      <c r="AU378" s="15"/>
      <c r="AV378" s="3"/>
      <c r="AW378" s="3"/>
      <c r="AX378" s="3"/>
      <c r="AY378" s="3"/>
      <c r="AZ378" s="15"/>
      <c r="BA378" s="3"/>
      <c r="BB378" s="3"/>
      <c r="BC378" s="3"/>
      <c r="BD378" s="3"/>
      <c r="BE378" s="15"/>
      <c r="BF378" s="3"/>
      <c r="BG378" s="3"/>
      <c r="BH378" s="3"/>
      <c r="BI378" s="3"/>
      <c r="BJ378" s="15"/>
      <c r="BK378" s="3"/>
      <c r="BL378" s="3"/>
      <c r="BM378" s="3"/>
      <c r="BN378" s="3"/>
      <c r="BO378" s="15"/>
      <c r="BP378" s="3"/>
      <c r="BT378" s="15"/>
      <c r="BY378" s="15"/>
      <c r="BZ378" s="3"/>
      <c r="CA378" s="3"/>
      <c r="CC378" s="3"/>
      <c r="CD378" s="15"/>
      <c r="CE378" s="3"/>
      <c r="CF378" s="3"/>
      <c r="CG378" s="3"/>
      <c r="CH378" s="3"/>
      <c r="CI378" s="15"/>
      <c r="CJ378" s="3"/>
      <c r="CK378" s="3"/>
      <c r="CL378" s="3"/>
      <c r="CM378" s="3"/>
      <c r="CN378" s="15"/>
      <c r="CO378" s="3"/>
      <c r="CP378" s="3"/>
      <c r="CQ378" s="3"/>
      <c r="CR378" s="3"/>
      <c r="CS378" s="15"/>
      <c r="CT378" s="3"/>
      <c r="CU378" s="3"/>
      <c r="CV378" s="3"/>
      <c r="CW378" s="3"/>
      <c r="CX378" s="15"/>
      <c r="CY378" s="3"/>
      <c r="CZ378" s="3"/>
      <c r="DA378" s="3"/>
      <c r="DB378" s="3"/>
      <c r="DC378" s="15"/>
      <c r="DD378" s="3"/>
      <c r="DE378" s="3"/>
      <c r="DF378" s="3"/>
      <c r="DG378" s="3"/>
      <c r="DH378" s="15"/>
      <c r="DI378" s="3"/>
      <c r="DJ378" s="3"/>
      <c r="DK378" s="3"/>
      <c r="DL378" s="3"/>
      <c r="DM378" s="15"/>
      <c r="DN378" s="3"/>
      <c r="DO378" s="3"/>
      <c r="DP378" s="3"/>
      <c r="DQ378" s="3"/>
      <c r="DR378" s="15"/>
      <c r="DS378" s="3"/>
      <c r="DT378" s="3"/>
      <c r="DV378" s="3"/>
      <c r="DW378" s="15"/>
    </row>
    <row r="379" spans="1:127" ht="12" customHeight="1">
      <c r="AR379" s="3"/>
      <c r="AS379" s="3"/>
      <c r="AT379" s="3"/>
      <c r="AW379" s="3"/>
      <c r="AX379" s="3"/>
      <c r="AY379" s="3"/>
      <c r="BB379" s="3"/>
      <c r="BC379" s="3"/>
      <c r="BD379" s="3"/>
      <c r="BG379" s="3"/>
      <c r="BH379" s="3"/>
      <c r="BI379" s="3"/>
      <c r="BL379" s="3"/>
      <c r="BM379" s="3"/>
      <c r="BN379" s="3"/>
      <c r="BU379" s="4"/>
      <c r="BV379" s="4"/>
      <c r="BW379" s="4"/>
      <c r="BX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7"/>
      <c r="CP379" s="47"/>
      <c r="CQ379" s="47"/>
      <c r="CR379" s="47"/>
      <c r="CS379" s="47"/>
      <c r="CT379" s="47"/>
      <c r="CU379" s="47"/>
      <c r="CV379" s="47"/>
      <c r="CW379" s="47"/>
      <c r="CX379" s="47"/>
      <c r="CY379" s="47"/>
      <c r="CZ379" s="47"/>
      <c r="DA379" s="47"/>
      <c r="DB379" s="47"/>
      <c r="DC379" s="47"/>
      <c r="DD379" s="47"/>
      <c r="DE379" s="47"/>
      <c r="DF379" s="47"/>
      <c r="DG379" s="47"/>
      <c r="DH379" s="47"/>
      <c r="DI379" s="47"/>
      <c r="DJ379" s="47"/>
      <c r="DK379" s="47"/>
      <c r="DL379" s="47"/>
      <c r="DM379" s="47"/>
      <c r="DN379" s="47"/>
      <c r="DO379" s="47"/>
      <c r="DP379" s="47"/>
      <c r="DQ379" s="47"/>
      <c r="DR379" s="47"/>
      <c r="DS379" s="47"/>
      <c r="DT379" s="47"/>
      <c r="DU379" s="47"/>
      <c r="DV379" s="47"/>
      <c r="DW379" s="47"/>
    </row>
    <row r="380" spans="1:127" ht="12" customHeight="1">
      <c r="AR380" s="3"/>
      <c r="AS380" s="3"/>
      <c r="AT380" s="3"/>
      <c r="AW380" s="3"/>
      <c r="AX380" s="3"/>
      <c r="AY380" s="3"/>
      <c r="BB380" s="3"/>
      <c r="BC380" s="3"/>
      <c r="BD380" s="3"/>
      <c r="BG380" s="3"/>
      <c r="BH380" s="3"/>
      <c r="BI380" s="3"/>
      <c r="BL380" s="3"/>
      <c r="BM380" s="3"/>
      <c r="BN380" s="3"/>
      <c r="BZ380" s="3"/>
      <c r="CA380" s="3"/>
      <c r="DU380" s="2"/>
    </row>
    <row r="381" spans="1:127" ht="12" customHeight="1">
      <c r="AP381" s="15"/>
      <c r="AQ381" s="3"/>
      <c r="AR381" s="3"/>
      <c r="AS381" s="3"/>
      <c r="AT381" s="3"/>
      <c r="AU381" s="15"/>
      <c r="AV381" s="3"/>
      <c r="AW381" s="3"/>
      <c r="AX381" s="3"/>
      <c r="AY381" s="3"/>
      <c r="AZ381" s="15"/>
      <c r="BA381" s="3"/>
      <c r="BB381" s="3"/>
      <c r="BC381" s="3"/>
      <c r="BD381" s="3"/>
      <c r="BE381" s="15"/>
      <c r="BF381" s="3"/>
      <c r="BG381" s="3"/>
      <c r="BH381" s="3"/>
      <c r="BI381" s="3"/>
      <c r="BJ381" s="15"/>
      <c r="BK381" s="3"/>
      <c r="BL381" s="3"/>
      <c r="BM381" s="3"/>
      <c r="BN381" s="3"/>
      <c r="BO381" s="15"/>
      <c r="BP381" s="3"/>
      <c r="BT381" s="15"/>
      <c r="BY381" s="15"/>
      <c r="BZ381" s="3"/>
      <c r="CA381" s="3"/>
      <c r="CC381" s="3"/>
      <c r="CD381" s="15"/>
      <c r="CE381" s="3"/>
      <c r="CF381" s="3"/>
      <c r="CG381" s="3"/>
      <c r="CH381" s="3"/>
      <c r="CI381" s="15"/>
      <c r="CJ381" s="3"/>
      <c r="CK381" s="3"/>
      <c r="CL381" s="3"/>
      <c r="CM381" s="3"/>
      <c r="CN381" s="15"/>
      <c r="CO381" s="3"/>
      <c r="CP381" s="3"/>
      <c r="CQ381" s="3"/>
      <c r="CR381" s="3"/>
      <c r="CS381" s="15"/>
      <c r="CT381" s="3"/>
      <c r="CU381" s="3"/>
      <c r="CV381" s="3"/>
      <c r="CW381" s="3"/>
      <c r="CX381" s="15"/>
      <c r="CY381" s="3"/>
      <c r="CZ381" s="3"/>
      <c r="DA381" s="3"/>
      <c r="DB381" s="3"/>
      <c r="DC381" s="15"/>
      <c r="DD381" s="3"/>
      <c r="DE381" s="3"/>
      <c r="DF381" s="3"/>
      <c r="DG381" s="3"/>
      <c r="DH381" s="15"/>
      <c r="DI381" s="3"/>
      <c r="DJ381" s="3"/>
      <c r="DK381" s="3"/>
      <c r="DL381" s="3"/>
      <c r="DM381" s="15"/>
      <c r="DN381" s="3"/>
      <c r="DO381" s="3"/>
      <c r="DP381" s="3"/>
      <c r="DQ381" s="3"/>
      <c r="DR381" s="15"/>
      <c r="DS381" s="3"/>
      <c r="DT381" s="3"/>
      <c r="DV381" s="3"/>
      <c r="DW381" s="15"/>
    </row>
    <row r="382" spans="1:127" ht="12" customHeight="1">
      <c r="AP382" s="15"/>
      <c r="AQ382" s="3"/>
      <c r="AR382" s="3"/>
      <c r="AS382" s="3"/>
      <c r="AT382" s="3"/>
      <c r="AU382" s="15"/>
      <c r="AV382" s="3"/>
      <c r="AW382" s="3"/>
      <c r="AX382" s="3"/>
      <c r="AY382" s="3"/>
      <c r="AZ382" s="15"/>
      <c r="BA382" s="3"/>
      <c r="BB382" s="3"/>
      <c r="BC382" s="3"/>
      <c r="BD382" s="3"/>
      <c r="BE382" s="15"/>
      <c r="BF382" s="3"/>
      <c r="BG382" s="3"/>
      <c r="BH382" s="3"/>
      <c r="BI382" s="3"/>
      <c r="BJ382" s="15"/>
      <c r="BK382" s="3"/>
      <c r="BL382" s="3"/>
      <c r="BM382" s="3"/>
      <c r="BN382" s="3"/>
      <c r="BO382" s="15"/>
      <c r="BP382" s="3"/>
      <c r="BT382" s="15"/>
      <c r="BY382" s="15"/>
      <c r="BZ382" s="3"/>
      <c r="CA382" s="3"/>
      <c r="CC382" s="47"/>
      <c r="CD382" s="47"/>
      <c r="CE382" s="47"/>
      <c r="CF382" s="47"/>
      <c r="CG382" s="47"/>
      <c r="CH382" s="47"/>
      <c r="CI382" s="47"/>
      <c r="CJ382" s="47"/>
      <c r="CK382" s="47"/>
      <c r="CL382" s="47"/>
      <c r="CM382" s="47"/>
      <c r="CN382" s="47"/>
      <c r="CO382" s="3"/>
      <c r="CP382" s="3"/>
      <c r="CQ382" s="3"/>
      <c r="CR382" s="3"/>
      <c r="CS382" s="15"/>
      <c r="CT382" s="3"/>
      <c r="CU382" s="3"/>
      <c r="CV382" s="3"/>
      <c r="CW382" s="3"/>
      <c r="CX382" s="15"/>
      <c r="CY382" s="3"/>
      <c r="CZ382" s="3"/>
      <c r="DA382" s="3"/>
      <c r="DB382" s="3"/>
      <c r="DC382" s="15"/>
      <c r="DD382" s="3"/>
      <c r="DE382" s="3"/>
      <c r="DF382" s="3"/>
      <c r="DG382" s="3"/>
      <c r="DH382" s="15"/>
      <c r="DI382" s="3"/>
      <c r="DJ382" s="3"/>
      <c r="DK382" s="3"/>
      <c r="DL382" s="3"/>
      <c r="DM382" s="15"/>
      <c r="DN382" s="3"/>
      <c r="DO382" s="3"/>
      <c r="DP382" s="3"/>
      <c r="DQ382" s="3"/>
      <c r="DR382" s="15"/>
      <c r="DS382" s="3"/>
      <c r="DT382" s="3"/>
      <c r="DV382" s="3"/>
      <c r="DW382" s="15"/>
    </row>
    <row r="383" spans="1:127" ht="12" customHeight="1">
      <c r="AP383" s="15"/>
      <c r="AQ383" s="3"/>
      <c r="AR383" s="3"/>
      <c r="AS383" s="3"/>
      <c r="AT383" s="3"/>
      <c r="AU383" s="15"/>
      <c r="AV383" s="3"/>
      <c r="AW383" s="3"/>
      <c r="AX383" s="3"/>
      <c r="AY383" s="3"/>
      <c r="AZ383" s="15"/>
      <c r="BA383" s="3"/>
      <c r="BB383" s="3"/>
      <c r="BC383" s="3"/>
      <c r="BD383" s="3"/>
      <c r="BE383" s="15"/>
      <c r="BF383" s="3"/>
      <c r="BG383" s="3"/>
      <c r="BH383" s="3"/>
      <c r="BI383" s="3"/>
      <c r="BJ383" s="15"/>
      <c r="BK383" s="3"/>
      <c r="BL383" s="3"/>
      <c r="BM383" s="3"/>
      <c r="BN383" s="3"/>
      <c r="BO383" s="15"/>
      <c r="BP383" s="3"/>
      <c r="BT383" s="15"/>
      <c r="BY383" s="15"/>
      <c r="BZ383" s="3"/>
      <c r="CA383" s="3"/>
      <c r="CC383" s="3"/>
      <c r="CD383" s="15"/>
      <c r="CE383" s="3"/>
      <c r="CF383" s="3"/>
      <c r="CG383" s="3"/>
      <c r="CH383" s="3"/>
      <c r="CI383" s="15"/>
      <c r="CJ383" s="3"/>
      <c r="CK383" s="3"/>
      <c r="CL383" s="3"/>
      <c r="CM383" s="3"/>
      <c r="CN383" s="15"/>
      <c r="CO383" s="3"/>
      <c r="CP383" s="3"/>
      <c r="CQ383" s="3"/>
      <c r="CR383" s="3"/>
      <c r="CS383" s="15"/>
      <c r="CT383" s="3"/>
      <c r="CU383" s="3"/>
      <c r="CV383" s="3"/>
      <c r="CW383" s="3"/>
      <c r="CX383" s="15"/>
      <c r="CY383" s="3"/>
      <c r="CZ383" s="3"/>
      <c r="DA383" s="3"/>
      <c r="DB383" s="3"/>
      <c r="DC383" s="15"/>
      <c r="DD383" s="3"/>
      <c r="DE383" s="3"/>
      <c r="DF383" s="3"/>
      <c r="DG383" s="3"/>
      <c r="DH383" s="15"/>
      <c r="DI383" s="3"/>
      <c r="DJ383" s="3"/>
      <c r="DK383" s="3"/>
      <c r="DL383" s="3"/>
      <c r="DM383" s="15"/>
      <c r="DN383" s="3"/>
      <c r="DO383" s="3"/>
      <c r="DP383" s="3"/>
      <c r="DQ383" s="3"/>
      <c r="DR383" s="15"/>
      <c r="DS383" s="3"/>
      <c r="DT383" s="3"/>
      <c r="DV383" s="3"/>
      <c r="DW383" s="15"/>
    </row>
    <row r="384" spans="1:127" ht="12" customHeight="1">
      <c r="BP384" s="3"/>
      <c r="BT384" s="15"/>
      <c r="BY384" s="15"/>
      <c r="BZ384" s="3"/>
      <c r="CA384" s="3"/>
      <c r="DU384" s="2"/>
    </row>
    <row r="385" spans="1:127" ht="12" customHeight="1">
      <c r="BT385" s="15"/>
      <c r="BY385" s="15"/>
      <c r="BZ385" s="3"/>
      <c r="CA385" s="3"/>
      <c r="DU385" s="2"/>
    </row>
    <row r="386" spans="1:127" ht="12" customHeight="1">
      <c r="BR386" s="4"/>
      <c r="BS386" s="4"/>
      <c r="BT386" s="15"/>
      <c r="BU386" s="4"/>
      <c r="BV386" s="4"/>
      <c r="BW386" s="4"/>
      <c r="BX386" s="4"/>
      <c r="BY386" s="15"/>
      <c r="BZ386" s="4"/>
      <c r="CA386" s="4"/>
      <c r="CB386" s="4"/>
      <c r="CC386" s="47"/>
      <c r="CD386" s="47"/>
      <c r="CE386" s="47"/>
      <c r="CF386" s="47"/>
      <c r="CG386" s="47"/>
      <c r="CH386" s="47"/>
      <c r="CI386" s="47"/>
      <c r="CJ386" s="47"/>
      <c r="CK386" s="47"/>
      <c r="CL386" s="47"/>
      <c r="CM386" s="47"/>
      <c r="CN386" s="47"/>
      <c r="CO386" s="47"/>
      <c r="CP386" s="47"/>
      <c r="CQ386" s="47"/>
      <c r="CR386" s="47"/>
      <c r="CS386" s="47"/>
      <c r="CT386" s="47"/>
      <c r="CU386" s="47"/>
      <c r="CV386" s="47"/>
      <c r="CW386" s="47"/>
      <c r="CX386" s="47"/>
      <c r="CY386" s="47"/>
      <c r="CZ386" s="47"/>
      <c r="DA386" s="47"/>
      <c r="DB386" s="47"/>
      <c r="DC386" s="47"/>
      <c r="DD386" s="47"/>
      <c r="DE386" s="47"/>
      <c r="DF386" s="47"/>
      <c r="DG386" s="47"/>
      <c r="DH386" s="47"/>
      <c r="DI386" s="47"/>
      <c r="DJ386" s="47"/>
      <c r="DK386" s="47"/>
      <c r="DL386" s="47"/>
      <c r="DM386" s="47"/>
      <c r="DN386" s="47"/>
      <c r="DO386" s="47"/>
      <c r="DP386" s="47"/>
      <c r="DQ386" s="47"/>
      <c r="DR386" s="47"/>
      <c r="DS386" s="47"/>
      <c r="DT386" s="47"/>
      <c r="DU386" s="47"/>
      <c r="DV386" s="47"/>
      <c r="DW386" s="47"/>
    </row>
    <row r="387" spans="1:127" ht="12" customHeight="1">
      <c r="BR387" s="4"/>
      <c r="BS387" s="4"/>
      <c r="BT387" s="15"/>
      <c r="BU387" s="4"/>
      <c r="BV387" s="4"/>
      <c r="BW387" s="4"/>
      <c r="BX387" s="4"/>
      <c r="BY387" s="15"/>
      <c r="BZ387" s="4"/>
      <c r="CA387" s="4"/>
      <c r="CB387" s="4"/>
      <c r="CC387" s="4"/>
      <c r="CE387" s="4"/>
      <c r="CF387" s="4"/>
      <c r="CG387" s="4"/>
      <c r="CH387" s="4"/>
      <c r="CJ387" s="4"/>
      <c r="CK387" s="4"/>
      <c r="CL387" s="4"/>
      <c r="CM387" s="4"/>
      <c r="CO387" s="4"/>
      <c r="CP387" s="4"/>
      <c r="CQ387" s="4"/>
      <c r="CR387" s="4"/>
      <c r="CT387" s="4"/>
      <c r="CU387" s="4"/>
      <c r="CV387" s="4"/>
      <c r="CW387" s="4"/>
      <c r="CY387" s="4"/>
      <c r="CZ387" s="4"/>
      <c r="DA387" s="4"/>
      <c r="DB387" s="4"/>
      <c r="DD387" s="4"/>
      <c r="DE387" s="4"/>
      <c r="DF387" s="4"/>
      <c r="DG387" s="4"/>
      <c r="DI387" s="4"/>
      <c r="DJ387" s="4"/>
      <c r="DK387" s="4"/>
      <c r="DL387" s="4"/>
      <c r="DN387" s="4"/>
      <c r="DO387" s="4"/>
      <c r="DP387" s="4"/>
      <c r="DQ387" s="4"/>
      <c r="DS387" s="4"/>
      <c r="DT387" s="4"/>
      <c r="DU387" s="4"/>
      <c r="DV387" s="4"/>
    </row>
    <row r="388" spans="1:127" s="8" customFormat="1" ht="12" customHeight="1">
      <c r="B388" s="21"/>
      <c r="C388" s="21"/>
      <c r="D388" s="46"/>
      <c r="E388" s="21"/>
      <c r="I388" s="47"/>
      <c r="AF388" s="47"/>
      <c r="AK388" s="47"/>
      <c r="AP388" s="47"/>
      <c r="AU388" s="47"/>
      <c r="AZ388" s="47"/>
      <c r="BE388" s="15"/>
      <c r="BJ388" s="15"/>
      <c r="BO388" s="15"/>
      <c r="BT388" s="15"/>
      <c r="BY388" s="15"/>
      <c r="CD388" s="47"/>
      <c r="CI388" s="47"/>
      <c r="CN388" s="47"/>
      <c r="CS388" s="47"/>
      <c r="CX388" s="47"/>
      <c r="DC388" s="47"/>
      <c r="DH388" s="47"/>
      <c r="DM388" s="47"/>
      <c r="DR388" s="47"/>
      <c r="DW388" s="47"/>
    </row>
    <row r="389" spans="1:127" s="8" customFormat="1" ht="12" customHeight="1">
      <c r="B389" s="21"/>
      <c r="C389" s="21"/>
      <c r="D389" s="46"/>
      <c r="E389" s="21"/>
      <c r="I389" s="47"/>
      <c r="AF389" s="47"/>
      <c r="AK389" s="47"/>
      <c r="AP389" s="47"/>
      <c r="AU389" s="47"/>
      <c r="AZ389" s="47"/>
      <c r="BE389" s="15"/>
      <c r="BJ389" s="15"/>
      <c r="BO389" s="15"/>
      <c r="BT389" s="15"/>
      <c r="BY389" s="15"/>
      <c r="CD389" s="47"/>
      <c r="CI389" s="47"/>
      <c r="CN389" s="47"/>
      <c r="CS389" s="47"/>
      <c r="CX389" s="47"/>
      <c r="DC389" s="47"/>
      <c r="DH389" s="47"/>
      <c r="DM389" s="47"/>
      <c r="DR389" s="47"/>
      <c r="DW389" s="47"/>
    </row>
    <row r="390" spans="1:127" s="8" customFormat="1" ht="12" customHeight="1">
      <c r="B390" s="21"/>
      <c r="C390" s="21"/>
      <c r="D390" s="46"/>
      <c r="E390" s="21"/>
      <c r="I390" s="47"/>
      <c r="AF390" s="47"/>
      <c r="AK390" s="47"/>
      <c r="AP390" s="47"/>
      <c r="AU390" s="47"/>
      <c r="AZ390" s="47"/>
      <c r="BE390" s="15"/>
      <c r="BJ390" s="15"/>
      <c r="BO390" s="15"/>
      <c r="BT390" s="15"/>
      <c r="BY390" s="15"/>
      <c r="CC390" s="47"/>
      <c r="CD390" s="47"/>
      <c r="CE390" s="47"/>
      <c r="CF390" s="47"/>
      <c r="CG390" s="47"/>
      <c r="CH390" s="47"/>
      <c r="CI390" s="47"/>
      <c r="CJ390" s="47"/>
      <c r="CK390" s="47"/>
      <c r="CL390" s="47"/>
      <c r="CM390" s="47"/>
      <c r="CN390" s="47"/>
      <c r="CO390" s="47"/>
      <c r="CP390" s="47"/>
      <c r="CQ390" s="47"/>
      <c r="CR390" s="47"/>
      <c r="CS390" s="47"/>
      <c r="CT390" s="47"/>
      <c r="CU390" s="47"/>
      <c r="CV390" s="47"/>
      <c r="CW390" s="47"/>
      <c r="CX390" s="47"/>
      <c r="CY390" s="47"/>
      <c r="CZ390" s="47"/>
      <c r="DA390" s="47"/>
      <c r="DB390" s="47"/>
      <c r="DC390" s="47"/>
      <c r="DD390" s="47"/>
      <c r="DE390" s="47"/>
      <c r="DF390" s="47"/>
      <c r="DG390" s="47"/>
      <c r="DH390" s="47"/>
      <c r="DI390" s="47"/>
      <c r="DJ390" s="47"/>
      <c r="DK390" s="47"/>
      <c r="DL390" s="47"/>
      <c r="DM390" s="47"/>
      <c r="DN390" s="47"/>
      <c r="DO390" s="47"/>
      <c r="DP390" s="47"/>
      <c r="DQ390" s="47"/>
      <c r="DR390" s="47"/>
      <c r="DS390" s="47"/>
      <c r="DT390" s="47"/>
      <c r="DU390" s="47"/>
      <c r="DV390" s="47"/>
      <c r="DW390" s="47"/>
    </row>
    <row r="391" spans="1:127" s="8" customFormat="1" ht="12" customHeight="1">
      <c r="B391" s="21"/>
      <c r="C391" s="21"/>
      <c r="D391" s="46"/>
      <c r="E391" s="21"/>
      <c r="I391" s="47"/>
      <c r="AF391" s="47"/>
      <c r="AK391" s="47"/>
      <c r="AP391" s="47"/>
      <c r="AU391" s="47"/>
      <c r="AZ391" s="47"/>
      <c r="BE391" s="15"/>
      <c r="BJ391" s="15"/>
      <c r="BO391" s="15"/>
      <c r="BT391" s="15"/>
      <c r="BY391" s="15"/>
      <c r="CD391" s="47"/>
      <c r="CI391" s="47"/>
      <c r="CN391" s="47"/>
      <c r="CS391" s="47"/>
      <c r="CX391" s="47"/>
      <c r="DC391" s="47"/>
      <c r="DH391" s="47"/>
      <c r="DM391" s="47"/>
      <c r="DR391" s="47"/>
      <c r="DW391" s="47"/>
    </row>
    <row r="392" spans="1:127" s="8" customFormat="1" ht="12" customHeight="1">
      <c r="B392" s="21"/>
      <c r="C392" s="21"/>
      <c r="D392" s="46"/>
      <c r="E392" s="21"/>
      <c r="I392" s="47"/>
      <c r="AF392" s="47"/>
      <c r="AK392" s="47"/>
      <c r="AP392" s="47"/>
      <c r="AU392" s="47"/>
      <c r="AZ392" s="47"/>
      <c r="BE392" s="15"/>
      <c r="BJ392" s="15"/>
      <c r="BO392" s="15"/>
      <c r="BT392" s="15"/>
      <c r="BY392" s="15"/>
      <c r="CC392" s="47"/>
      <c r="CD392" s="47"/>
      <c r="CE392" s="47"/>
      <c r="CF392" s="47"/>
      <c r="CG392" s="47"/>
      <c r="CH392" s="47"/>
      <c r="CI392" s="47"/>
      <c r="CJ392" s="47"/>
      <c r="CK392" s="47"/>
      <c r="CL392" s="47"/>
      <c r="CM392" s="47"/>
      <c r="CN392" s="47"/>
      <c r="CO392" s="47"/>
      <c r="CP392" s="47"/>
      <c r="CQ392" s="47"/>
      <c r="CR392" s="47"/>
      <c r="CS392" s="47"/>
      <c r="CT392" s="47"/>
      <c r="CU392" s="47"/>
      <c r="CV392" s="47"/>
      <c r="CW392" s="47"/>
      <c r="CX392" s="47"/>
      <c r="CY392" s="47"/>
      <c r="CZ392" s="47"/>
      <c r="DA392" s="47"/>
      <c r="DB392" s="47"/>
      <c r="DC392" s="47"/>
      <c r="DD392" s="47"/>
      <c r="DE392" s="47"/>
      <c r="DF392" s="47"/>
      <c r="DG392" s="47"/>
      <c r="DH392" s="47"/>
      <c r="DI392" s="47"/>
      <c r="DJ392" s="47"/>
      <c r="DK392" s="47"/>
      <c r="DL392" s="47"/>
      <c r="DM392" s="47"/>
      <c r="DN392" s="47"/>
      <c r="DO392" s="47"/>
      <c r="DP392" s="47"/>
      <c r="DQ392" s="47"/>
      <c r="DR392" s="47"/>
      <c r="DS392" s="47"/>
      <c r="DT392" s="47"/>
      <c r="DU392" s="47"/>
      <c r="DV392" s="47"/>
      <c r="DW392" s="47"/>
    </row>
    <row r="393" spans="1:127" s="8" customFormat="1" ht="12" customHeight="1">
      <c r="B393" s="21"/>
      <c r="C393" s="21"/>
      <c r="D393" s="46"/>
      <c r="E393" s="21"/>
      <c r="I393" s="47"/>
      <c r="AF393" s="47"/>
      <c r="AK393" s="47"/>
      <c r="AP393" s="47"/>
      <c r="AU393" s="47"/>
      <c r="AZ393" s="47"/>
      <c r="BE393" s="15"/>
      <c r="BJ393" s="15"/>
      <c r="BO393" s="15"/>
      <c r="BT393" s="15"/>
      <c r="BY393" s="15"/>
      <c r="CD393" s="47"/>
      <c r="CI393" s="47"/>
      <c r="CN393" s="47"/>
      <c r="CS393" s="47"/>
      <c r="CX393" s="47"/>
      <c r="DC393" s="47"/>
      <c r="DH393" s="47"/>
      <c r="DM393" s="47"/>
      <c r="DR393" s="47"/>
      <c r="DW393" s="47"/>
    </row>
    <row r="394" spans="1:127" s="8" customFormat="1" ht="12" customHeight="1">
      <c r="B394" s="21"/>
      <c r="C394" s="21"/>
      <c r="D394" s="46"/>
      <c r="E394" s="21"/>
      <c r="I394" s="47"/>
      <c r="AF394" s="47"/>
      <c r="AK394" s="47"/>
      <c r="AP394" s="47"/>
      <c r="AU394" s="47"/>
      <c r="AZ394" s="47"/>
      <c r="BE394" s="15"/>
      <c r="BJ394" s="15"/>
      <c r="BO394" s="15"/>
      <c r="BT394" s="15"/>
      <c r="BY394" s="15"/>
      <c r="CC394" s="47"/>
      <c r="CD394" s="47"/>
      <c r="CE394" s="47"/>
      <c r="CF394" s="47"/>
      <c r="CG394" s="47"/>
      <c r="CH394" s="47"/>
      <c r="CI394" s="47"/>
      <c r="CJ394" s="47"/>
      <c r="CK394" s="47"/>
      <c r="CL394" s="47"/>
      <c r="CM394" s="47"/>
      <c r="CN394" s="47"/>
      <c r="CO394" s="47"/>
      <c r="CP394" s="47"/>
      <c r="CQ394" s="47"/>
      <c r="CR394" s="47"/>
      <c r="CS394" s="47"/>
      <c r="CT394" s="47"/>
      <c r="CU394" s="47"/>
      <c r="CV394" s="47"/>
      <c r="CW394" s="47"/>
      <c r="CX394" s="47"/>
      <c r="CY394" s="47"/>
      <c r="CZ394" s="47"/>
      <c r="DA394" s="47"/>
      <c r="DB394" s="47"/>
      <c r="DC394" s="47"/>
      <c r="DD394" s="47"/>
      <c r="DE394" s="47"/>
      <c r="DF394" s="47"/>
      <c r="DG394" s="47"/>
      <c r="DH394" s="47"/>
      <c r="DI394" s="47"/>
      <c r="DJ394" s="47"/>
      <c r="DK394" s="47"/>
      <c r="DL394" s="47"/>
      <c r="DM394" s="47"/>
      <c r="DN394" s="47"/>
      <c r="DO394" s="47"/>
      <c r="DP394" s="47"/>
      <c r="DQ394" s="47"/>
      <c r="DR394" s="47"/>
      <c r="DS394" s="47"/>
      <c r="DT394" s="47"/>
      <c r="DU394" s="47"/>
      <c r="DV394" s="47"/>
      <c r="DW394" s="47"/>
    </row>
    <row r="395" spans="1:127" s="8" customFormat="1" ht="12" customHeight="1">
      <c r="B395" s="21"/>
      <c r="C395" s="21"/>
      <c r="D395" s="46"/>
      <c r="E395" s="21"/>
      <c r="I395" s="47"/>
      <c r="AF395" s="47"/>
      <c r="AK395" s="47"/>
      <c r="AP395" s="47"/>
      <c r="AU395" s="47"/>
      <c r="AZ395" s="47"/>
      <c r="BE395" s="15"/>
      <c r="BJ395" s="15"/>
      <c r="BO395" s="15"/>
      <c r="BT395" s="15"/>
      <c r="BY395" s="15"/>
      <c r="CD395" s="47"/>
      <c r="CI395" s="47"/>
      <c r="CN395" s="47"/>
      <c r="CS395" s="47"/>
      <c r="CX395" s="47"/>
      <c r="DC395" s="47"/>
      <c r="DH395" s="47"/>
      <c r="DM395" s="47"/>
      <c r="DR395" s="47"/>
      <c r="DW395" s="47"/>
    </row>
    <row r="396" spans="1:127" s="8" customFormat="1" ht="12" customHeight="1">
      <c r="B396" s="21"/>
      <c r="C396" s="21"/>
      <c r="D396" s="46"/>
      <c r="E396" s="21"/>
      <c r="I396" s="47"/>
      <c r="AF396" s="47"/>
      <c r="AK396" s="47"/>
      <c r="AP396" s="47"/>
      <c r="AU396" s="47"/>
      <c r="AZ396" s="47"/>
      <c r="BE396" s="15"/>
      <c r="BJ396" s="15"/>
      <c r="BO396" s="15"/>
      <c r="BT396" s="15"/>
      <c r="BY396" s="15"/>
      <c r="CD396" s="47"/>
      <c r="CI396" s="47"/>
      <c r="CN396" s="47"/>
      <c r="CS396" s="47"/>
      <c r="CX396" s="47"/>
      <c r="DC396" s="47"/>
      <c r="DH396" s="47"/>
      <c r="DM396" s="47"/>
      <c r="DR396" s="47"/>
      <c r="DW396" s="47"/>
    </row>
    <row r="397" spans="1:127" s="8" customFormat="1" ht="12" customHeight="1">
      <c r="B397" s="21"/>
      <c r="C397" s="21"/>
      <c r="D397" s="46"/>
      <c r="E397" s="21"/>
      <c r="I397" s="47"/>
      <c r="AF397" s="47"/>
      <c r="AK397" s="47"/>
      <c r="AP397" s="47"/>
      <c r="AU397" s="47"/>
      <c r="AZ397" s="47"/>
      <c r="BE397" s="15"/>
      <c r="BJ397" s="15"/>
      <c r="BO397" s="15"/>
      <c r="BT397" s="15"/>
      <c r="BY397" s="15"/>
      <c r="CD397" s="15"/>
      <c r="CI397" s="15"/>
      <c r="CN397" s="15"/>
      <c r="CS397" s="15"/>
      <c r="CX397" s="15"/>
      <c r="DC397" s="15"/>
      <c r="DH397" s="15"/>
      <c r="DM397" s="15"/>
      <c r="DR397" s="15"/>
      <c r="DW397" s="15"/>
    </row>
    <row r="398" spans="1:127" s="8" customFormat="1" ht="12" customHeight="1">
      <c r="B398" s="21"/>
      <c r="C398" s="21"/>
      <c r="D398" s="46"/>
      <c r="E398" s="21"/>
      <c r="I398" s="47"/>
      <c r="AF398" s="47"/>
      <c r="AK398" s="47"/>
      <c r="AP398" s="47"/>
      <c r="AU398" s="47"/>
      <c r="AZ398" s="47"/>
      <c r="BE398" s="47"/>
      <c r="BJ398" s="47"/>
      <c r="BO398" s="47"/>
      <c r="BT398" s="47"/>
      <c r="BY398" s="47"/>
      <c r="CD398" s="47"/>
      <c r="CI398" s="47"/>
      <c r="CN398" s="47"/>
      <c r="CS398" s="47"/>
      <c r="CX398" s="47"/>
      <c r="DC398" s="47"/>
      <c r="DH398" s="47"/>
      <c r="DM398" s="47"/>
      <c r="DR398" s="47"/>
      <c r="DW398" s="47"/>
    </row>
    <row r="399" spans="1:127" ht="12" customHeight="1">
      <c r="A399" s="4"/>
      <c r="B399" s="23"/>
      <c r="C399" s="23"/>
      <c r="BR399" s="4"/>
      <c r="BS399" s="4"/>
      <c r="BT399" s="47"/>
      <c r="BU399" s="4"/>
      <c r="BV399" s="4"/>
      <c r="BW399" s="4"/>
      <c r="BX399" s="4"/>
      <c r="BZ399" s="4"/>
      <c r="CA399" s="4"/>
      <c r="CB399" s="4"/>
      <c r="CC399" s="4"/>
      <c r="CE399" s="4"/>
      <c r="CF399" s="4"/>
      <c r="CG399" s="4"/>
      <c r="CH399" s="4"/>
      <c r="CJ399" s="4"/>
      <c r="CK399" s="4"/>
      <c r="CL399" s="4"/>
      <c r="CM399" s="4"/>
    </row>
    <row r="400" spans="1:127" ht="12" customHeight="1">
      <c r="BR400" s="4"/>
      <c r="BS400" s="4"/>
      <c r="BT400" s="47"/>
      <c r="BU400" s="4"/>
      <c r="BV400" s="4"/>
      <c r="BW400" s="4"/>
      <c r="BX400" s="4"/>
      <c r="BZ400" s="4"/>
      <c r="CA400" s="4"/>
      <c r="CB400" s="4"/>
      <c r="CC400" s="4"/>
      <c r="CE400" s="4"/>
      <c r="CF400" s="4"/>
      <c r="CG400" s="4"/>
      <c r="CH400" s="4"/>
      <c r="CJ400" s="4"/>
      <c r="CK400" s="4"/>
      <c r="CL400" s="4"/>
      <c r="CM400" s="4"/>
    </row>
    <row r="407" spans="1:127" ht="12" customHeight="1">
      <c r="CA407" s="24"/>
      <c r="CB407" s="24"/>
    </row>
    <row r="408" spans="1:127" ht="12" customHeight="1">
      <c r="AU408" s="15"/>
      <c r="AV408" s="3"/>
      <c r="AW408" s="3"/>
      <c r="AX408" s="3"/>
      <c r="AY408" s="3"/>
      <c r="AZ408" s="15"/>
      <c r="BA408" s="3"/>
      <c r="BB408" s="3"/>
      <c r="BC408" s="3"/>
      <c r="BD408" s="3"/>
      <c r="BE408" s="15"/>
      <c r="BF408" s="3"/>
      <c r="BG408" s="3"/>
      <c r="BH408" s="3"/>
      <c r="BI408" s="3"/>
      <c r="BJ408" s="15"/>
      <c r="BK408" s="3"/>
      <c r="BL408" s="3"/>
      <c r="BM408" s="3"/>
      <c r="BN408" s="3"/>
      <c r="BO408" s="15"/>
      <c r="BP408" s="3"/>
      <c r="BT408" s="15"/>
      <c r="BY408" s="15"/>
      <c r="BZ408" s="3"/>
      <c r="CA408" s="3"/>
      <c r="CC408" s="24"/>
      <c r="CD408" s="15"/>
      <c r="CE408" s="24"/>
      <c r="CF408" s="24"/>
      <c r="CG408" s="24"/>
      <c r="CH408" s="24"/>
      <c r="CI408" s="15"/>
      <c r="CJ408" s="24"/>
      <c r="CK408" s="24"/>
      <c r="CL408" s="24"/>
      <c r="CM408" s="24"/>
      <c r="CN408" s="15"/>
      <c r="CO408" s="24"/>
      <c r="CP408" s="24"/>
      <c r="CQ408" s="24"/>
      <c r="CR408" s="24"/>
      <c r="CS408" s="15"/>
      <c r="CT408" s="24"/>
      <c r="CU408" s="24"/>
      <c r="CV408" s="24"/>
      <c r="CW408" s="24"/>
      <c r="CX408" s="15"/>
      <c r="CY408" s="24"/>
      <c r="CZ408" s="24"/>
      <c r="DA408" s="24"/>
      <c r="DB408" s="24"/>
      <c r="DC408" s="15"/>
      <c r="DD408" s="24"/>
      <c r="DE408" s="24"/>
      <c r="DF408" s="24"/>
      <c r="DG408" s="24"/>
      <c r="DH408" s="15"/>
      <c r="DI408" s="24"/>
      <c r="DJ408" s="24"/>
      <c r="DK408" s="24"/>
      <c r="DL408" s="24"/>
      <c r="DM408" s="15"/>
      <c r="DN408" s="24"/>
      <c r="DO408" s="24"/>
      <c r="DP408" s="24"/>
      <c r="DQ408" s="24"/>
      <c r="DR408" s="15"/>
      <c r="DS408" s="24"/>
      <c r="DT408" s="24"/>
      <c r="DU408" s="24"/>
      <c r="DV408" s="24"/>
      <c r="DW408" s="15"/>
    </row>
    <row r="409" spans="1:127" s="47" customFormat="1" ht="12" customHeight="1">
      <c r="A409" s="95"/>
      <c r="B409" s="46"/>
      <c r="C409" s="18"/>
      <c r="D409" s="46"/>
      <c r="E409" s="46"/>
      <c r="AZ409" s="2"/>
      <c r="BA409" s="48"/>
      <c r="BB409" s="48"/>
      <c r="BC409" s="48"/>
      <c r="BD409" s="48"/>
      <c r="BE409" s="2"/>
      <c r="BF409" s="48"/>
      <c r="BG409" s="48"/>
      <c r="BH409" s="48"/>
      <c r="BI409" s="48"/>
      <c r="BJ409" s="2"/>
      <c r="BK409" s="48"/>
      <c r="BL409" s="48"/>
      <c r="BM409" s="48"/>
      <c r="BN409" s="48"/>
      <c r="BO409" s="2"/>
      <c r="BP409" s="48"/>
      <c r="BQ409" s="48"/>
      <c r="BR409" s="48"/>
      <c r="BS409" s="48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</row>
    <row r="410" spans="1:127" s="47" customFormat="1" ht="12" customHeight="1">
      <c r="A410" s="93"/>
      <c r="B410" s="46"/>
      <c r="C410" s="7"/>
      <c r="D410" s="7"/>
      <c r="E410" s="46"/>
      <c r="AP410" s="15"/>
      <c r="AQ410" s="3"/>
      <c r="AR410" s="3"/>
      <c r="AS410" s="3"/>
      <c r="AT410" s="3"/>
      <c r="AU410" s="15"/>
      <c r="AV410" s="3"/>
      <c r="AW410" s="3"/>
      <c r="AX410" s="3"/>
      <c r="AY410" s="3"/>
      <c r="AZ410" s="15"/>
      <c r="BA410" s="3"/>
      <c r="BB410" s="3"/>
      <c r="BC410" s="3"/>
      <c r="BD410" s="3"/>
      <c r="BE410" s="15"/>
      <c r="BF410" s="3"/>
      <c r="BG410" s="3"/>
      <c r="BH410" s="3"/>
      <c r="BI410" s="3"/>
      <c r="BJ410" s="15"/>
      <c r="BK410" s="3"/>
      <c r="BL410" s="3"/>
      <c r="BM410" s="3"/>
      <c r="BN410" s="3"/>
      <c r="BO410" s="15"/>
      <c r="BP410" s="3"/>
      <c r="BQ410" s="3"/>
      <c r="BR410" s="3"/>
      <c r="BS410" s="3"/>
      <c r="BT410" s="15"/>
      <c r="BU410" s="3"/>
      <c r="BV410" s="3"/>
      <c r="BW410" s="3"/>
      <c r="BX410" s="3"/>
      <c r="BY410" s="15"/>
      <c r="BZ410" s="3"/>
      <c r="CA410" s="3"/>
      <c r="CB410" s="3"/>
      <c r="CC410" s="24"/>
      <c r="CD410" s="15"/>
      <c r="CE410" s="24"/>
      <c r="CF410" s="24"/>
      <c r="CG410" s="24"/>
      <c r="CH410" s="24"/>
      <c r="CI410" s="15"/>
      <c r="CJ410" s="24"/>
      <c r="CK410" s="24"/>
      <c r="CL410" s="24"/>
      <c r="CM410" s="24"/>
      <c r="CN410" s="15"/>
      <c r="CO410" s="24"/>
      <c r="CP410" s="24"/>
      <c r="CQ410" s="24"/>
      <c r="CR410" s="24"/>
      <c r="CS410" s="15"/>
      <c r="CT410" s="24"/>
      <c r="CU410" s="24"/>
      <c r="CV410" s="24"/>
      <c r="CW410" s="24"/>
      <c r="CX410" s="15"/>
      <c r="CY410" s="24"/>
      <c r="CZ410" s="24"/>
      <c r="DA410" s="24"/>
      <c r="DB410" s="24"/>
      <c r="DC410" s="15"/>
      <c r="DD410" s="24"/>
      <c r="DE410" s="24"/>
      <c r="DF410" s="24"/>
      <c r="DG410" s="24"/>
      <c r="DH410" s="15"/>
      <c r="DI410" s="24"/>
      <c r="DJ410" s="24"/>
      <c r="DK410" s="24"/>
      <c r="DL410" s="24"/>
      <c r="DM410" s="15"/>
      <c r="DN410" s="24"/>
      <c r="DO410" s="24"/>
      <c r="DP410" s="24"/>
      <c r="DQ410" s="24"/>
      <c r="DR410" s="15"/>
      <c r="DS410" s="24"/>
      <c r="DT410" s="24"/>
      <c r="DU410" s="24"/>
      <c r="DV410" s="24"/>
      <c r="DW410" s="15"/>
    </row>
    <row r="411" spans="1:127" ht="12" customHeight="1">
      <c r="D411" s="46"/>
      <c r="BK411" s="15"/>
      <c r="BL411" s="15"/>
      <c r="BM411" s="15"/>
      <c r="BN411" s="15"/>
      <c r="BP411" s="15"/>
      <c r="BQ411" s="15"/>
      <c r="BR411" s="15"/>
      <c r="BS411" s="15"/>
      <c r="BU411" s="15"/>
      <c r="BV411" s="15"/>
      <c r="BW411" s="15"/>
      <c r="BX411" s="15"/>
      <c r="BZ411" s="15"/>
      <c r="CA411" s="15"/>
      <c r="CB411" s="15"/>
      <c r="CC411" s="3"/>
      <c r="CE411" s="3"/>
      <c r="CF411" s="3"/>
      <c r="CG411" s="3"/>
      <c r="CH411" s="3"/>
      <c r="CJ411" s="3"/>
      <c r="CK411" s="3"/>
      <c r="CL411" s="3"/>
      <c r="CM411" s="3"/>
      <c r="CO411" s="3"/>
      <c r="CP411" s="3"/>
      <c r="CQ411" s="3"/>
      <c r="CR411" s="3"/>
      <c r="CT411" s="3"/>
      <c r="CU411" s="3"/>
      <c r="CV411" s="3"/>
      <c r="CW411" s="3"/>
      <c r="CY411" s="3"/>
      <c r="CZ411" s="3"/>
      <c r="DA411" s="3"/>
      <c r="DB411" s="3"/>
      <c r="DD411" s="3"/>
      <c r="DE411" s="3"/>
      <c r="DF411" s="3"/>
      <c r="DG411" s="3"/>
      <c r="DI411" s="3"/>
      <c r="DJ411" s="3"/>
      <c r="DK411" s="3"/>
      <c r="DL411" s="3"/>
      <c r="DN411" s="3"/>
      <c r="DO411" s="3"/>
      <c r="DP411" s="3"/>
      <c r="DQ411" s="3"/>
      <c r="DS411" s="3"/>
      <c r="DT411" s="3"/>
      <c r="DV411" s="3"/>
    </row>
    <row r="412" spans="1:127" ht="12" customHeight="1">
      <c r="BZ412" s="3"/>
      <c r="CA412" s="3"/>
      <c r="DU412" s="2"/>
    </row>
    <row r="413" spans="1:127" ht="12" customHeight="1">
      <c r="D413" s="46"/>
      <c r="BF413" s="26"/>
      <c r="BG413" s="26"/>
      <c r="BH413" s="26"/>
      <c r="BI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3"/>
      <c r="CD413" s="26"/>
      <c r="CE413" s="3"/>
      <c r="CF413" s="3"/>
      <c r="CG413" s="3"/>
      <c r="CH413" s="3"/>
      <c r="CI413" s="26"/>
      <c r="CJ413" s="3"/>
      <c r="CK413" s="3"/>
      <c r="CL413" s="3"/>
      <c r="CM413" s="3"/>
      <c r="CN413" s="26"/>
      <c r="CO413" s="3"/>
      <c r="CP413" s="3"/>
      <c r="CQ413" s="3"/>
      <c r="CR413" s="3"/>
      <c r="CS413" s="26"/>
      <c r="CT413" s="3"/>
      <c r="CU413" s="3"/>
      <c r="CV413" s="3"/>
      <c r="CW413" s="3"/>
      <c r="CX413" s="26"/>
      <c r="CY413" s="3"/>
      <c r="CZ413" s="3"/>
      <c r="DA413" s="3"/>
      <c r="DB413" s="3"/>
      <c r="DC413" s="26"/>
      <c r="DD413" s="3"/>
      <c r="DE413" s="3"/>
      <c r="DF413" s="3"/>
      <c r="DG413" s="3"/>
      <c r="DH413" s="26"/>
      <c r="DI413" s="3"/>
      <c r="DJ413" s="3"/>
      <c r="DK413" s="3"/>
      <c r="DL413" s="3"/>
      <c r="DM413" s="26"/>
      <c r="DN413" s="3"/>
      <c r="DO413" s="3"/>
      <c r="DP413" s="3"/>
      <c r="DQ413" s="3"/>
      <c r="DR413" s="26"/>
      <c r="DS413" s="3"/>
      <c r="DT413" s="3"/>
      <c r="DV413" s="3"/>
      <c r="DW413" s="26"/>
    </row>
    <row r="414" spans="1:127" ht="12" customHeight="1">
      <c r="D414" s="22"/>
      <c r="BK414" s="4"/>
      <c r="BL414" s="4"/>
      <c r="BM414" s="4"/>
      <c r="BN414" s="4"/>
      <c r="BP414" s="4"/>
      <c r="BQ414" s="4"/>
      <c r="BR414" s="4"/>
      <c r="BS414" s="4"/>
      <c r="BU414" s="4"/>
      <c r="BV414" s="4"/>
      <c r="BW414" s="4"/>
      <c r="BX414" s="4"/>
      <c r="BZ414" s="4"/>
      <c r="CA414" s="4"/>
      <c r="CB414" s="4"/>
      <c r="CC414" s="4"/>
      <c r="CE414" s="4"/>
      <c r="CF414" s="4"/>
      <c r="CG414" s="4"/>
      <c r="CH414" s="4"/>
      <c r="CJ414" s="4"/>
      <c r="CK414" s="4"/>
      <c r="CL414" s="4"/>
      <c r="CM414" s="4"/>
      <c r="CO414" s="4"/>
      <c r="CP414" s="4"/>
      <c r="CQ414" s="4"/>
      <c r="CR414" s="4"/>
      <c r="CT414" s="4"/>
      <c r="CU414" s="4"/>
      <c r="CV414" s="4"/>
      <c r="CW414" s="4"/>
      <c r="CY414" s="4"/>
      <c r="CZ414" s="4"/>
      <c r="DA414" s="4"/>
      <c r="DB414" s="4"/>
      <c r="DD414" s="4"/>
      <c r="DE414" s="4"/>
      <c r="DF414" s="4"/>
      <c r="DG414" s="4"/>
      <c r="DI414" s="4"/>
      <c r="DJ414" s="4"/>
      <c r="DK414" s="4"/>
      <c r="DL414" s="4"/>
      <c r="DN414" s="4"/>
      <c r="DO414" s="4"/>
      <c r="DP414" s="4"/>
      <c r="DQ414" s="4"/>
      <c r="DS414" s="4"/>
      <c r="DT414" s="4"/>
      <c r="DU414" s="4"/>
      <c r="DV414" s="4"/>
    </row>
    <row r="415" spans="1:127" ht="12" customHeight="1">
      <c r="BZ415" s="3"/>
      <c r="CA415" s="3"/>
      <c r="DU415" s="2"/>
    </row>
    <row r="416" spans="1:127" ht="12" customHeight="1">
      <c r="BF416" s="3"/>
      <c r="BG416" s="3"/>
      <c r="BH416" s="3"/>
      <c r="BI416" s="3"/>
      <c r="BK416" s="3"/>
      <c r="BL416" s="3"/>
      <c r="BM416" s="3"/>
      <c r="BN416" s="3"/>
      <c r="BP416" s="3"/>
      <c r="BT416" s="15"/>
      <c r="BY416" s="15"/>
      <c r="BZ416" s="3"/>
      <c r="CA416" s="3"/>
      <c r="CC416" s="3"/>
      <c r="CD416" s="15"/>
      <c r="CE416" s="3"/>
      <c r="CF416" s="3"/>
      <c r="CG416" s="3"/>
      <c r="CH416" s="3"/>
      <c r="CI416" s="15"/>
      <c r="CJ416" s="3"/>
      <c r="CK416" s="3"/>
      <c r="CL416" s="3"/>
      <c r="CM416" s="3"/>
      <c r="CN416" s="15"/>
      <c r="CO416" s="3"/>
      <c r="CP416" s="3"/>
      <c r="CQ416" s="3"/>
      <c r="CR416" s="3"/>
      <c r="CS416" s="15"/>
      <c r="CT416" s="3"/>
      <c r="CU416" s="3"/>
      <c r="CV416" s="3"/>
      <c r="CW416" s="3"/>
      <c r="CX416" s="15"/>
      <c r="CY416" s="3"/>
      <c r="CZ416" s="3"/>
      <c r="DA416" s="3"/>
      <c r="DB416" s="3"/>
      <c r="DC416" s="15"/>
      <c r="DD416" s="3"/>
      <c r="DE416" s="3"/>
      <c r="DF416" s="3"/>
      <c r="DG416" s="3"/>
      <c r="DH416" s="15"/>
      <c r="DI416" s="3"/>
      <c r="DJ416" s="3"/>
      <c r="DK416" s="3"/>
      <c r="DL416" s="3"/>
      <c r="DM416" s="15"/>
      <c r="DN416" s="3"/>
      <c r="DO416" s="3"/>
      <c r="DP416" s="3"/>
      <c r="DQ416" s="3"/>
      <c r="DR416" s="15"/>
      <c r="DS416" s="3"/>
      <c r="DT416" s="3"/>
      <c r="DV416" s="3"/>
      <c r="DW416" s="15"/>
    </row>
    <row r="417" spans="1:127" ht="12" customHeight="1">
      <c r="BZ417" s="3"/>
      <c r="CA417" s="3"/>
      <c r="DU417" s="2"/>
    </row>
    <row r="418" spans="1:127" ht="12" customHeight="1">
      <c r="BF418" s="3"/>
      <c r="BG418" s="3"/>
      <c r="BH418" s="3"/>
      <c r="BI418" s="3"/>
      <c r="BK418" s="3"/>
      <c r="BL418" s="3"/>
      <c r="BM418" s="3"/>
      <c r="BN418" s="3"/>
      <c r="BP418" s="3"/>
      <c r="BT418" s="15"/>
      <c r="BY418" s="15"/>
      <c r="BZ418" s="3"/>
      <c r="CA418" s="3"/>
      <c r="CC418" s="3"/>
      <c r="CD418" s="15"/>
      <c r="CE418" s="3"/>
      <c r="CF418" s="3"/>
      <c r="CG418" s="3"/>
      <c r="CH418" s="3"/>
      <c r="CI418" s="15"/>
      <c r="CJ418" s="3"/>
      <c r="CK418" s="3"/>
      <c r="CL418" s="3"/>
      <c r="CM418" s="3"/>
      <c r="CN418" s="15"/>
      <c r="CO418" s="3"/>
      <c r="CP418" s="3"/>
      <c r="CQ418" s="3"/>
      <c r="CR418" s="3"/>
      <c r="CS418" s="15"/>
      <c r="CT418" s="3"/>
      <c r="CU418" s="3"/>
      <c r="CV418" s="3"/>
      <c r="CW418" s="3"/>
      <c r="CX418" s="15"/>
      <c r="CY418" s="3"/>
      <c r="CZ418" s="3"/>
      <c r="DA418" s="3"/>
      <c r="DB418" s="3"/>
      <c r="DC418" s="15"/>
      <c r="DD418" s="3"/>
      <c r="DE418" s="3"/>
      <c r="DF418" s="3"/>
      <c r="DG418" s="3"/>
      <c r="DH418" s="15"/>
      <c r="DI418" s="3"/>
      <c r="DJ418" s="3"/>
      <c r="DK418" s="3"/>
      <c r="DL418" s="3"/>
      <c r="DM418" s="15"/>
      <c r="DN418" s="3"/>
      <c r="DO418" s="3"/>
      <c r="DP418" s="3"/>
      <c r="DQ418" s="3"/>
      <c r="DR418" s="15"/>
      <c r="DS418" s="3"/>
      <c r="DT418" s="3"/>
      <c r="DV418" s="3"/>
      <c r="DW418" s="15"/>
    </row>
    <row r="419" spans="1:127" ht="12" customHeight="1">
      <c r="BK419" s="3"/>
      <c r="BL419" s="3"/>
      <c r="BM419" s="3"/>
      <c r="BN419" s="3"/>
      <c r="BP419" s="3"/>
      <c r="BT419" s="15"/>
      <c r="BY419" s="15"/>
      <c r="BZ419" s="3"/>
      <c r="CA419" s="3"/>
      <c r="CC419" s="3"/>
      <c r="CD419" s="15"/>
      <c r="CE419" s="3"/>
      <c r="CF419" s="3"/>
      <c r="CG419" s="3"/>
      <c r="CH419" s="3"/>
      <c r="CI419" s="15"/>
      <c r="CJ419" s="3"/>
      <c r="CK419" s="3"/>
      <c r="CL419" s="3"/>
      <c r="CM419" s="3"/>
      <c r="CN419" s="15"/>
      <c r="CO419" s="3"/>
      <c r="CP419" s="3"/>
      <c r="CQ419" s="3"/>
      <c r="CR419" s="3"/>
      <c r="CS419" s="15"/>
      <c r="CT419" s="3"/>
      <c r="CU419" s="3"/>
      <c r="CV419" s="3"/>
      <c r="CW419" s="3"/>
      <c r="CX419" s="15"/>
      <c r="CY419" s="3"/>
      <c r="CZ419" s="3"/>
      <c r="DA419" s="3"/>
      <c r="DB419" s="3"/>
      <c r="DC419" s="15"/>
      <c r="DD419" s="3"/>
      <c r="DE419" s="3"/>
      <c r="DF419" s="3"/>
      <c r="DG419" s="3"/>
      <c r="DH419" s="15"/>
      <c r="DI419" s="3"/>
      <c r="DJ419" s="3"/>
      <c r="DK419" s="3"/>
      <c r="DL419" s="3"/>
      <c r="DM419" s="15"/>
      <c r="DN419" s="3"/>
      <c r="DO419" s="3"/>
      <c r="DP419" s="3"/>
      <c r="DQ419" s="3"/>
      <c r="DR419" s="15"/>
      <c r="DS419" s="3"/>
      <c r="DT419" s="3"/>
      <c r="DV419" s="3"/>
      <c r="DW419" s="15"/>
    </row>
    <row r="420" spans="1:127" ht="12" customHeight="1">
      <c r="BZ420" s="3"/>
      <c r="CA420" s="3"/>
      <c r="DU420" s="2"/>
    </row>
    <row r="421" spans="1:127" ht="12" customHeight="1">
      <c r="AZ421" s="15"/>
      <c r="BA421" s="3"/>
      <c r="BB421" s="3"/>
      <c r="BC421" s="3"/>
      <c r="BD421" s="3"/>
      <c r="BE421" s="15"/>
      <c r="BF421" s="3"/>
      <c r="BG421" s="3"/>
      <c r="BH421" s="3"/>
      <c r="BI421" s="3"/>
      <c r="BJ421" s="15"/>
      <c r="BK421" s="3"/>
      <c r="BL421" s="3"/>
      <c r="BM421" s="3"/>
      <c r="BN421" s="3"/>
      <c r="BO421" s="15"/>
      <c r="BP421" s="3"/>
      <c r="BT421" s="15"/>
      <c r="BY421" s="15"/>
      <c r="BZ421" s="3"/>
      <c r="CA421" s="3"/>
      <c r="CC421" s="3"/>
      <c r="CD421" s="15"/>
      <c r="CE421" s="3"/>
      <c r="CF421" s="3"/>
      <c r="CG421" s="3"/>
      <c r="CH421" s="3"/>
      <c r="CI421" s="15"/>
      <c r="CJ421" s="3"/>
      <c r="CK421" s="3"/>
      <c r="CL421" s="3"/>
      <c r="CM421" s="3"/>
      <c r="CN421" s="15"/>
      <c r="CO421" s="3"/>
      <c r="CP421" s="3"/>
      <c r="CQ421" s="3"/>
      <c r="CR421" s="3"/>
      <c r="CS421" s="15"/>
      <c r="CT421" s="3"/>
      <c r="CU421" s="3"/>
      <c r="CV421" s="3"/>
      <c r="CW421" s="3"/>
      <c r="CX421" s="15"/>
      <c r="CY421" s="3"/>
      <c r="CZ421" s="3"/>
      <c r="DA421" s="3"/>
      <c r="DB421" s="3"/>
      <c r="DC421" s="15"/>
      <c r="DD421" s="3"/>
      <c r="DE421" s="3"/>
      <c r="DF421" s="3"/>
      <c r="DG421" s="3"/>
      <c r="DH421" s="15"/>
      <c r="DI421" s="3"/>
      <c r="DJ421" s="3"/>
      <c r="DK421" s="3"/>
      <c r="DL421" s="3"/>
      <c r="DM421" s="15"/>
      <c r="DN421" s="3"/>
      <c r="DO421" s="3"/>
      <c r="DP421" s="3"/>
      <c r="DQ421" s="3"/>
      <c r="DR421" s="15"/>
      <c r="DS421" s="3"/>
      <c r="DT421" s="3"/>
      <c r="DV421" s="3"/>
      <c r="DW421" s="15"/>
    </row>
    <row r="422" spans="1:127" ht="12" customHeight="1">
      <c r="AZ422" s="15"/>
      <c r="BA422" s="3"/>
      <c r="BB422" s="3"/>
      <c r="BC422" s="3"/>
      <c r="BD422" s="3"/>
      <c r="BE422" s="15"/>
      <c r="BF422" s="3"/>
      <c r="BG422" s="3"/>
      <c r="BH422" s="3"/>
      <c r="BI422" s="3"/>
      <c r="BJ422" s="15"/>
      <c r="BK422" s="3"/>
      <c r="BL422" s="3"/>
      <c r="BM422" s="3"/>
      <c r="BN422" s="3"/>
      <c r="BO422" s="15"/>
      <c r="BP422" s="3"/>
      <c r="BT422" s="15"/>
      <c r="BY422" s="15"/>
      <c r="BZ422" s="3"/>
      <c r="CA422" s="3"/>
      <c r="CC422" s="3"/>
      <c r="CD422" s="15"/>
      <c r="CE422" s="3"/>
      <c r="CF422" s="3"/>
      <c r="CG422" s="3"/>
      <c r="CH422" s="3"/>
      <c r="CI422" s="15"/>
      <c r="CJ422" s="3"/>
      <c r="CK422" s="3"/>
      <c r="CL422" s="3"/>
      <c r="CM422" s="3"/>
      <c r="CN422" s="15"/>
      <c r="CO422" s="3"/>
      <c r="CP422" s="3"/>
      <c r="CQ422" s="3"/>
      <c r="CR422" s="3"/>
      <c r="CS422" s="15"/>
      <c r="CT422" s="3"/>
      <c r="CU422" s="3"/>
      <c r="CV422" s="3"/>
      <c r="CW422" s="3"/>
      <c r="CX422" s="15"/>
      <c r="CY422" s="3"/>
      <c r="CZ422" s="3"/>
      <c r="DA422" s="3"/>
      <c r="DB422" s="3"/>
      <c r="DC422" s="15"/>
      <c r="DD422" s="3"/>
      <c r="DE422" s="3"/>
      <c r="DF422" s="3"/>
      <c r="DG422" s="3"/>
      <c r="DH422" s="15"/>
      <c r="DI422" s="3"/>
      <c r="DJ422" s="3"/>
      <c r="DK422" s="3"/>
      <c r="DL422" s="3"/>
      <c r="DM422" s="15"/>
      <c r="DN422" s="3"/>
      <c r="DO422" s="3"/>
      <c r="DP422" s="3"/>
      <c r="DQ422" s="3"/>
      <c r="DR422" s="15"/>
      <c r="DS422" s="3"/>
      <c r="DT422" s="3"/>
      <c r="DV422" s="3"/>
      <c r="DW422" s="15"/>
    </row>
    <row r="423" spans="1:127" ht="12" customHeight="1">
      <c r="AZ423" s="15"/>
      <c r="BA423" s="3"/>
      <c r="BB423" s="3"/>
      <c r="BC423" s="3"/>
      <c r="BD423" s="3"/>
      <c r="BE423" s="15"/>
      <c r="BF423" s="3"/>
      <c r="BG423" s="3"/>
      <c r="BH423" s="3"/>
      <c r="BI423" s="3"/>
      <c r="BJ423" s="15"/>
      <c r="BK423" s="3"/>
      <c r="BL423" s="3"/>
      <c r="BM423" s="3"/>
      <c r="BN423" s="3"/>
      <c r="BO423" s="15"/>
      <c r="BP423" s="3"/>
      <c r="BT423" s="15"/>
      <c r="BY423" s="15"/>
      <c r="BZ423" s="3"/>
      <c r="CA423" s="3"/>
      <c r="DU423" s="2"/>
    </row>
    <row r="424" spans="1:127" ht="12" customHeight="1">
      <c r="AZ424" s="15"/>
      <c r="BA424" s="3"/>
      <c r="BB424" s="3"/>
      <c r="BC424" s="3"/>
      <c r="BD424" s="3"/>
      <c r="BE424" s="15"/>
      <c r="BF424" s="3"/>
      <c r="BG424" s="3"/>
      <c r="BH424" s="3"/>
      <c r="BI424" s="3"/>
      <c r="BJ424" s="15"/>
      <c r="BK424" s="3"/>
      <c r="BL424" s="3"/>
      <c r="BM424" s="3"/>
      <c r="BN424" s="3"/>
      <c r="BO424" s="15"/>
      <c r="BP424" s="3"/>
      <c r="BT424" s="15"/>
      <c r="BY424" s="15"/>
      <c r="BZ424" s="3"/>
      <c r="CA424" s="3"/>
      <c r="CC424" s="3"/>
      <c r="CD424" s="15"/>
      <c r="CE424" s="3"/>
      <c r="CF424" s="3"/>
      <c r="CG424" s="3"/>
      <c r="CH424" s="3"/>
      <c r="CI424" s="15"/>
      <c r="CJ424" s="3"/>
      <c r="CK424" s="3"/>
      <c r="CL424" s="3"/>
      <c r="CM424" s="3"/>
      <c r="CN424" s="15"/>
      <c r="CO424" s="3"/>
      <c r="CP424" s="3"/>
      <c r="CQ424" s="3"/>
      <c r="CR424" s="3"/>
      <c r="CS424" s="15"/>
      <c r="CT424" s="3"/>
      <c r="CU424" s="3"/>
      <c r="CV424" s="3"/>
      <c r="CW424" s="3"/>
      <c r="CX424" s="15"/>
      <c r="CY424" s="3"/>
      <c r="CZ424" s="3"/>
      <c r="DA424" s="3"/>
      <c r="DB424" s="3"/>
      <c r="DC424" s="15"/>
      <c r="DD424" s="3"/>
      <c r="DE424" s="3"/>
      <c r="DF424" s="3"/>
      <c r="DG424" s="3"/>
      <c r="DH424" s="15"/>
      <c r="DI424" s="3"/>
      <c r="DJ424" s="3"/>
      <c r="DK424" s="3"/>
      <c r="DL424" s="3"/>
      <c r="DM424" s="15"/>
      <c r="DN424" s="3"/>
      <c r="DO424" s="3"/>
      <c r="DP424" s="3"/>
      <c r="DQ424" s="3"/>
      <c r="DR424" s="15"/>
      <c r="DS424" s="3"/>
      <c r="DT424" s="3"/>
      <c r="DV424" s="3"/>
      <c r="DW424" s="15"/>
    </row>
    <row r="425" spans="1:127" ht="12" customHeight="1">
      <c r="AZ425" s="15"/>
      <c r="BA425" s="3"/>
      <c r="BB425" s="3"/>
      <c r="BC425" s="3"/>
      <c r="BD425" s="3"/>
      <c r="BE425" s="15"/>
      <c r="BF425" s="3"/>
      <c r="BG425" s="3"/>
      <c r="BH425" s="3"/>
      <c r="BI425" s="3"/>
      <c r="BJ425" s="15"/>
      <c r="BK425" s="3"/>
      <c r="BL425" s="3"/>
      <c r="BM425" s="3"/>
      <c r="BN425" s="3"/>
      <c r="BO425" s="15"/>
      <c r="BP425" s="3"/>
      <c r="BT425" s="15"/>
      <c r="BY425" s="15"/>
      <c r="BZ425" s="3"/>
      <c r="CA425" s="3"/>
      <c r="CC425" s="3"/>
      <c r="CD425" s="15"/>
      <c r="CE425" s="3"/>
      <c r="CF425" s="3"/>
      <c r="CG425" s="3"/>
      <c r="CH425" s="3"/>
      <c r="CI425" s="15"/>
      <c r="CJ425" s="3"/>
      <c r="CK425" s="3"/>
      <c r="CL425" s="3"/>
      <c r="CM425" s="3"/>
      <c r="CN425" s="15"/>
      <c r="CO425" s="3"/>
      <c r="CP425" s="3"/>
      <c r="CQ425" s="3"/>
      <c r="CR425" s="3"/>
      <c r="CS425" s="15"/>
      <c r="CT425" s="3"/>
      <c r="CU425" s="3"/>
      <c r="CV425" s="3"/>
      <c r="CW425" s="3"/>
      <c r="CX425" s="15"/>
      <c r="CY425" s="3"/>
      <c r="CZ425" s="3"/>
      <c r="DA425" s="3"/>
      <c r="DB425" s="3"/>
      <c r="DC425" s="15"/>
      <c r="DD425" s="3"/>
      <c r="DE425" s="3"/>
      <c r="DF425" s="3"/>
      <c r="DG425" s="3"/>
      <c r="DH425" s="15"/>
      <c r="DI425" s="3"/>
      <c r="DJ425" s="3"/>
      <c r="DK425" s="3"/>
      <c r="DL425" s="3"/>
      <c r="DM425" s="15"/>
      <c r="DN425" s="3"/>
      <c r="DO425" s="3"/>
      <c r="DP425" s="3"/>
      <c r="DQ425" s="3"/>
      <c r="DR425" s="15"/>
      <c r="DS425" s="3"/>
      <c r="DT425" s="3"/>
      <c r="DV425" s="3"/>
      <c r="DW425" s="15"/>
    </row>
    <row r="426" spans="1:127" ht="12" customHeight="1">
      <c r="AZ426" s="15"/>
      <c r="BA426" s="3"/>
      <c r="BB426" s="3"/>
      <c r="BC426" s="3"/>
      <c r="BD426" s="3"/>
      <c r="BE426" s="15"/>
      <c r="BF426" s="3"/>
      <c r="BG426" s="3"/>
      <c r="BH426" s="3"/>
      <c r="BI426" s="3"/>
      <c r="BJ426" s="15"/>
      <c r="BK426" s="3"/>
      <c r="BL426" s="3"/>
      <c r="BM426" s="3"/>
      <c r="BN426" s="3"/>
      <c r="BO426" s="15"/>
      <c r="BP426" s="3"/>
      <c r="BT426" s="15"/>
      <c r="BY426" s="15"/>
      <c r="BZ426" s="3"/>
      <c r="CA426" s="3"/>
      <c r="CC426" s="47"/>
      <c r="CD426" s="15"/>
      <c r="CE426" s="47"/>
      <c r="CF426" s="47"/>
      <c r="CG426" s="47"/>
      <c r="CH426" s="47"/>
      <c r="CI426" s="15"/>
      <c r="CJ426" s="47"/>
      <c r="CK426" s="47"/>
      <c r="CL426" s="47"/>
      <c r="CM426" s="47"/>
      <c r="CN426" s="15"/>
      <c r="CO426" s="47"/>
      <c r="CP426" s="47"/>
      <c r="CQ426" s="47"/>
      <c r="CR426" s="47"/>
      <c r="CS426" s="15"/>
      <c r="CT426" s="47"/>
      <c r="CU426" s="47"/>
      <c r="CV426" s="47"/>
      <c r="CW426" s="47"/>
      <c r="CX426" s="15"/>
      <c r="CY426" s="47"/>
      <c r="CZ426" s="47"/>
      <c r="DA426" s="47"/>
      <c r="DB426" s="47"/>
      <c r="DC426" s="15"/>
      <c r="DD426" s="47"/>
      <c r="DE426" s="47"/>
      <c r="DF426" s="47"/>
      <c r="DG426" s="47"/>
      <c r="DH426" s="15"/>
      <c r="DI426" s="47"/>
      <c r="DJ426" s="47"/>
      <c r="DK426" s="47"/>
      <c r="DL426" s="47"/>
      <c r="DM426" s="15"/>
      <c r="DN426" s="47"/>
      <c r="DO426" s="47"/>
      <c r="DP426" s="47"/>
      <c r="DQ426" s="47"/>
      <c r="DR426" s="15"/>
      <c r="DS426" s="47"/>
      <c r="DT426" s="47"/>
      <c r="DU426" s="47"/>
      <c r="DV426" s="47"/>
      <c r="DW426" s="15"/>
    </row>
    <row r="427" spans="1:127" ht="12" customHeight="1">
      <c r="AZ427" s="15"/>
      <c r="BA427" s="3"/>
      <c r="BB427" s="3"/>
      <c r="BC427" s="3"/>
      <c r="BD427" s="3"/>
      <c r="BE427" s="15"/>
      <c r="BF427" s="3"/>
      <c r="BG427" s="3"/>
      <c r="BH427" s="3"/>
      <c r="BI427" s="3"/>
      <c r="BJ427" s="15"/>
      <c r="BK427" s="3"/>
      <c r="BL427" s="3"/>
      <c r="BM427" s="3"/>
      <c r="BN427" s="3"/>
      <c r="BO427" s="15"/>
      <c r="BP427" s="3"/>
      <c r="BT427" s="15"/>
      <c r="BY427" s="15"/>
      <c r="BZ427" s="3"/>
      <c r="CA427" s="3"/>
      <c r="CC427" s="47"/>
      <c r="CD427" s="15"/>
      <c r="CE427" s="47"/>
      <c r="CF427" s="47"/>
      <c r="CG427" s="47"/>
      <c r="CH427" s="47"/>
      <c r="CI427" s="15"/>
      <c r="CJ427" s="47"/>
      <c r="CK427" s="47"/>
      <c r="CL427" s="47"/>
      <c r="CM427" s="47"/>
      <c r="CN427" s="15"/>
      <c r="CO427" s="47"/>
      <c r="CP427" s="47"/>
      <c r="CQ427" s="47"/>
      <c r="CR427" s="47"/>
      <c r="CS427" s="15"/>
      <c r="CT427" s="47"/>
      <c r="CU427" s="47"/>
      <c r="CV427" s="47"/>
      <c r="CW427" s="47"/>
      <c r="CX427" s="15"/>
      <c r="CY427" s="47"/>
      <c r="CZ427" s="47"/>
      <c r="DA427" s="47"/>
      <c r="DB427" s="47"/>
      <c r="DC427" s="15"/>
      <c r="DD427" s="47"/>
      <c r="DE427" s="47"/>
      <c r="DF427" s="47"/>
      <c r="DG427" s="47"/>
      <c r="DH427" s="15"/>
      <c r="DI427" s="47"/>
      <c r="DJ427" s="47"/>
      <c r="DK427" s="47"/>
      <c r="DL427" s="47"/>
      <c r="DM427" s="15"/>
      <c r="DN427" s="47"/>
      <c r="DO427" s="47"/>
      <c r="DP427" s="47"/>
      <c r="DQ427" s="47"/>
      <c r="DR427" s="15"/>
      <c r="DS427" s="47"/>
      <c r="DT427" s="47"/>
      <c r="DU427" s="47"/>
      <c r="DV427" s="47"/>
      <c r="DW427" s="15"/>
    </row>
    <row r="428" spans="1:127" ht="12" customHeight="1">
      <c r="AZ428" s="15"/>
      <c r="BA428" s="3"/>
      <c r="BB428" s="3"/>
      <c r="BC428" s="3"/>
      <c r="BD428" s="3"/>
      <c r="BE428" s="15"/>
      <c r="BF428" s="3"/>
      <c r="BG428" s="3"/>
      <c r="BH428" s="3"/>
      <c r="BI428" s="3"/>
      <c r="BJ428" s="15"/>
      <c r="BK428" s="3"/>
      <c r="BL428" s="3"/>
      <c r="BM428" s="3"/>
      <c r="BN428" s="3"/>
      <c r="BO428" s="15"/>
      <c r="BP428" s="3"/>
      <c r="BT428" s="15"/>
      <c r="BY428" s="15"/>
      <c r="BZ428" s="3"/>
      <c r="CA428" s="3"/>
    </row>
    <row r="429" spans="1:127" ht="12" customHeight="1">
      <c r="AZ429" s="15"/>
      <c r="BA429" s="3"/>
      <c r="BB429" s="3"/>
      <c r="BC429" s="3"/>
      <c r="BD429" s="3"/>
      <c r="BE429" s="15"/>
      <c r="BF429" s="3"/>
      <c r="BG429" s="3"/>
      <c r="BH429" s="3"/>
      <c r="BI429" s="3"/>
      <c r="BJ429" s="15"/>
      <c r="BK429" s="3"/>
      <c r="BL429" s="3"/>
      <c r="BM429" s="3"/>
      <c r="BN429" s="3"/>
      <c r="BO429" s="15"/>
      <c r="BP429" s="3"/>
      <c r="BT429" s="15"/>
      <c r="BY429" s="15"/>
      <c r="BZ429" s="3"/>
      <c r="CA429" s="3"/>
      <c r="CC429" s="3"/>
      <c r="CD429" s="47"/>
      <c r="CE429" s="3"/>
      <c r="CF429" s="3"/>
      <c r="CG429" s="3"/>
      <c r="CH429" s="3"/>
      <c r="CI429" s="47"/>
      <c r="CJ429" s="3"/>
      <c r="CK429" s="3"/>
      <c r="CL429" s="3"/>
      <c r="CM429" s="3"/>
      <c r="CN429" s="47"/>
      <c r="CO429" s="3"/>
      <c r="CP429" s="3"/>
      <c r="CQ429" s="3"/>
      <c r="CR429" s="3"/>
      <c r="CS429" s="47"/>
      <c r="CT429" s="3"/>
      <c r="CU429" s="3"/>
      <c r="CV429" s="3"/>
      <c r="CW429" s="3"/>
      <c r="CX429" s="47"/>
      <c r="CY429" s="3"/>
      <c r="CZ429" s="3"/>
      <c r="DA429" s="3"/>
      <c r="DB429" s="3"/>
      <c r="DC429" s="47"/>
      <c r="DD429" s="3"/>
      <c r="DE429" s="3"/>
      <c r="DF429" s="3"/>
      <c r="DG429" s="3"/>
      <c r="DH429" s="47"/>
      <c r="DI429" s="3"/>
      <c r="DJ429" s="3"/>
      <c r="DK429" s="3"/>
      <c r="DL429" s="3"/>
      <c r="DM429" s="47"/>
      <c r="DN429" s="3"/>
      <c r="DO429" s="3"/>
      <c r="DP429" s="3"/>
      <c r="DQ429" s="3"/>
      <c r="DR429" s="47"/>
      <c r="DS429" s="3"/>
      <c r="DT429" s="3"/>
      <c r="DV429" s="3"/>
      <c r="DW429" s="47"/>
    </row>
    <row r="430" spans="1:127" ht="12" customHeight="1">
      <c r="A430" s="8"/>
      <c r="AZ430" s="15"/>
      <c r="BA430" s="3"/>
      <c r="BB430" s="3"/>
      <c r="BC430" s="3"/>
      <c r="BD430" s="3"/>
      <c r="BE430" s="15"/>
      <c r="BF430" s="3"/>
      <c r="BG430" s="3"/>
      <c r="BH430" s="3"/>
      <c r="BI430" s="3"/>
      <c r="BJ430" s="15"/>
      <c r="BK430" s="3"/>
      <c r="BL430" s="3"/>
      <c r="BM430" s="3"/>
      <c r="BN430" s="3"/>
      <c r="BO430" s="15"/>
      <c r="BP430" s="3"/>
      <c r="BT430" s="15"/>
      <c r="BY430" s="15"/>
      <c r="BZ430" s="3"/>
      <c r="CA430" s="3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</row>
    <row r="431" spans="1:127" ht="12" customHeight="1">
      <c r="AZ431" s="15"/>
      <c r="BA431" s="3"/>
      <c r="BB431" s="3"/>
      <c r="BC431" s="3"/>
      <c r="BD431" s="3"/>
      <c r="BE431" s="15"/>
      <c r="BF431" s="3"/>
      <c r="BG431" s="3"/>
      <c r="BH431" s="3"/>
      <c r="BI431" s="3"/>
      <c r="BJ431" s="15"/>
      <c r="BK431" s="3"/>
      <c r="BL431" s="3"/>
      <c r="BM431" s="3"/>
      <c r="BN431" s="3"/>
      <c r="BO431" s="15"/>
      <c r="BP431" s="3"/>
      <c r="BS431" s="4"/>
      <c r="BT431" s="15"/>
      <c r="BU431" s="4"/>
      <c r="BV431" s="4"/>
      <c r="BW431" s="4"/>
      <c r="BX431" s="4"/>
      <c r="BY431" s="15"/>
      <c r="BZ431" s="4"/>
      <c r="CA431" s="4"/>
      <c r="CB431" s="4"/>
      <c r="CC431" s="4"/>
      <c r="CD431" s="47"/>
      <c r="CE431" s="4"/>
      <c r="CF431" s="4"/>
      <c r="CG431" s="4"/>
      <c r="CH431" s="4"/>
      <c r="CI431" s="47"/>
      <c r="CJ431" s="4"/>
      <c r="CK431" s="4"/>
      <c r="CL431" s="4"/>
      <c r="CM431" s="4"/>
      <c r="CN431" s="47"/>
      <c r="CO431" s="4"/>
      <c r="CP431" s="4"/>
      <c r="CQ431" s="4"/>
      <c r="CR431" s="4"/>
      <c r="CS431" s="47"/>
      <c r="CT431" s="4"/>
      <c r="CU431" s="4"/>
      <c r="CV431" s="4"/>
      <c r="CW431" s="4"/>
      <c r="CX431" s="47"/>
      <c r="CY431" s="4"/>
      <c r="CZ431" s="4"/>
      <c r="DA431" s="4"/>
      <c r="DB431" s="4"/>
      <c r="DC431" s="47"/>
      <c r="DD431" s="4"/>
      <c r="DE431" s="4"/>
      <c r="DF431" s="4"/>
      <c r="DG431" s="4"/>
      <c r="DH431" s="47"/>
      <c r="DI431" s="4"/>
      <c r="DJ431" s="4"/>
      <c r="DK431" s="4"/>
      <c r="DL431" s="4"/>
      <c r="DM431" s="47"/>
      <c r="DN431" s="4"/>
      <c r="DO431" s="4"/>
      <c r="DP431" s="4"/>
      <c r="DQ431" s="4"/>
      <c r="DR431" s="47"/>
      <c r="DS431" s="4"/>
      <c r="DT431" s="4"/>
      <c r="DU431" s="4"/>
      <c r="DV431" s="4"/>
      <c r="DW431" s="47"/>
    </row>
    <row r="432" spans="1:127" ht="12" customHeight="1">
      <c r="AZ432" s="15"/>
      <c r="BA432" s="3"/>
      <c r="BB432" s="3"/>
      <c r="BC432" s="3"/>
      <c r="BD432" s="3"/>
      <c r="BE432" s="15"/>
      <c r="BF432" s="3"/>
      <c r="BG432" s="3"/>
      <c r="BH432" s="3"/>
      <c r="BI432" s="3"/>
      <c r="BJ432" s="15"/>
      <c r="BK432" s="3"/>
      <c r="BL432" s="3"/>
      <c r="BM432" s="3"/>
      <c r="BN432" s="3"/>
      <c r="BO432" s="15"/>
      <c r="BP432" s="3"/>
      <c r="BT432" s="15"/>
      <c r="BY432" s="15"/>
      <c r="BZ432" s="3"/>
      <c r="CA432" s="3"/>
    </row>
    <row r="433" spans="1:127" ht="12" customHeight="1">
      <c r="AZ433" s="15"/>
      <c r="BA433" s="3"/>
      <c r="BB433" s="3"/>
      <c r="BC433" s="3"/>
      <c r="BD433" s="3"/>
      <c r="BE433" s="15"/>
      <c r="BF433" s="3"/>
      <c r="BG433" s="3"/>
      <c r="BH433" s="3"/>
      <c r="BI433" s="3"/>
      <c r="BJ433" s="15"/>
      <c r="BK433" s="3"/>
      <c r="BL433" s="3"/>
      <c r="BM433" s="3"/>
      <c r="BN433" s="3"/>
      <c r="BO433" s="15"/>
      <c r="BP433" s="3"/>
      <c r="BT433" s="15"/>
      <c r="BY433" s="15"/>
      <c r="BZ433" s="3"/>
      <c r="CA433" s="3"/>
    </row>
    <row r="434" spans="1:127" ht="12" customHeight="1">
      <c r="AZ434" s="15"/>
      <c r="BA434" s="3"/>
      <c r="BB434" s="3"/>
      <c r="BC434" s="3"/>
      <c r="BD434" s="3"/>
      <c r="BE434" s="15"/>
      <c r="BF434" s="3"/>
      <c r="BG434" s="3"/>
      <c r="BH434" s="3"/>
      <c r="BI434" s="3"/>
      <c r="BJ434" s="15"/>
      <c r="BK434" s="3"/>
      <c r="BL434" s="3"/>
      <c r="BM434" s="3"/>
      <c r="BN434" s="3"/>
      <c r="BO434" s="15"/>
      <c r="BP434" s="3"/>
      <c r="BT434" s="15"/>
      <c r="BY434" s="15"/>
      <c r="BZ434" s="3"/>
      <c r="CA434" s="3"/>
      <c r="CC434" s="3"/>
      <c r="CD434" s="15"/>
      <c r="CE434" s="3"/>
      <c r="CF434" s="3"/>
      <c r="CG434" s="3"/>
      <c r="CH434" s="3"/>
      <c r="CI434" s="15"/>
      <c r="CJ434" s="3"/>
      <c r="CK434" s="3"/>
      <c r="CL434" s="3"/>
      <c r="CM434" s="3"/>
      <c r="CN434" s="15"/>
      <c r="CO434" s="3"/>
      <c r="CP434" s="3"/>
      <c r="CQ434" s="3"/>
      <c r="CR434" s="3"/>
      <c r="CS434" s="15"/>
      <c r="CT434" s="3"/>
      <c r="CU434" s="3"/>
      <c r="CV434" s="3"/>
      <c r="CW434" s="3"/>
      <c r="CX434" s="15"/>
      <c r="CY434" s="3"/>
      <c r="CZ434" s="3"/>
      <c r="DA434" s="3"/>
      <c r="DB434" s="3"/>
      <c r="DC434" s="15"/>
      <c r="DD434" s="3"/>
      <c r="DE434" s="3"/>
      <c r="DF434" s="3"/>
      <c r="DG434" s="3"/>
      <c r="DH434" s="15"/>
      <c r="DI434" s="3"/>
      <c r="DJ434" s="3"/>
      <c r="DK434" s="3"/>
      <c r="DL434" s="3"/>
      <c r="DM434" s="15"/>
      <c r="DN434" s="3"/>
      <c r="DO434" s="3"/>
      <c r="DP434" s="3"/>
      <c r="DQ434" s="3"/>
      <c r="DR434" s="15"/>
      <c r="DS434" s="3"/>
      <c r="DT434" s="3"/>
      <c r="DV434" s="3"/>
      <c r="DW434" s="15"/>
    </row>
    <row r="435" spans="1:127" ht="12" customHeight="1">
      <c r="AZ435" s="15"/>
      <c r="BA435" s="3"/>
      <c r="BB435" s="3"/>
      <c r="BC435" s="3"/>
      <c r="BD435" s="3"/>
      <c r="BE435" s="15"/>
      <c r="BF435" s="3"/>
      <c r="BG435" s="3"/>
      <c r="BH435" s="3"/>
      <c r="BI435" s="3"/>
      <c r="BJ435" s="15"/>
      <c r="BK435" s="3"/>
      <c r="BL435" s="3"/>
      <c r="BM435" s="3"/>
      <c r="BN435" s="3"/>
      <c r="BO435" s="15"/>
      <c r="BP435" s="3"/>
      <c r="BT435" s="15"/>
      <c r="BY435" s="15"/>
      <c r="BZ435" s="3"/>
      <c r="CA435" s="3"/>
      <c r="CC435" s="3"/>
      <c r="CD435" s="15"/>
      <c r="CE435" s="3"/>
      <c r="CF435" s="3"/>
      <c r="CG435" s="3"/>
      <c r="CH435" s="3"/>
      <c r="CI435" s="15"/>
      <c r="CJ435" s="3"/>
      <c r="CK435" s="3"/>
      <c r="CL435" s="3"/>
      <c r="CM435" s="3"/>
      <c r="CN435" s="15"/>
      <c r="CO435" s="3"/>
      <c r="CP435" s="3"/>
      <c r="CQ435" s="3"/>
      <c r="CR435" s="3"/>
      <c r="CS435" s="15"/>
      <c r="CT435" s="3"/>
      <c r="CU435" s="3"/>
      <c r="CV435" s="3"/>
      <c r="CW435" s="3"/>
      <c r="CX435" s="15"/>
      <c r="CY435" s="3"/>
      <c r="CZ435" s="3"/>
      <c r="DA435" s="3"/>
      <c r="DB435" s="3"/>
      <c r="DC435" s="15"/>
      <c r="DD435" s="3"/>
      <c r="DE435" s="3"/>
      <c r="DF435" s="3"/>
      <c r="DG435" s="3"/>
      <c r="DH435" s="15"/>
      <c r="DI435" s="3"/>
      <c r="DJ435" s="3"/>
      <c r="DK435" s="3"/>
      <c r="DL435" s="3"/>
      <c r="DM435" s="15"/>
      <c r="DN435" s="3"/>
      <c r="DO435" s="3"/>
      <c r="DP435" s="3"/>
      <c r="DQ435" s="3"/>
      <c r="DR435" s="15"/>
      <c r="DS435" s="3"/>
      <c r="DT435" s="3"/>
      <c r="DV435" s="3"/>
      <c r="DW435" s="15"/>
    </row>
    <row r="436" spans="1:127" s="4" customFormat="1" ht="12" customHeight="1">
      <c r="B436" s="23"/>
      <c r="C436" s="23"/>
      <c r="D436" s="23"/>
      <c r="E436" s="23"/>
      <c r="I436" s="27"/>
    </row>
    <row r="437" spans="1:127" ht="12" customHeight="1">
      <c r="CE437" s="24"/>
      <c r="CJ437" s="24"/>
      <c r="CL437" s="3"/>
    </row>
    <row r="440" spans="1:127" ht="12" customHeight="1">
      <c r="CA440" s="24"/>
      <c r="CB440" s="24"/>
    </row>
    <row r="441" spans="1:127" ht="12" customHeight="1">
      <c r="AP441" s="15"/>
      <c r="AQ441" s="3"/>
      <c r="AR441" s="3"/>
      <c r="AS441" s="3"/>
      <c r="AT441" s="3"/>
      <c r="AU441" s="15"/>
      <c r="AV441" s="3"/>
      <c r="AW441" s="3"/>
      <c r="AX441" s="3"/>
      <c r="AY441" s="3"/>
      <c r="AZ441" s="15"/>
      <c r="BA441" s="3"/>
      <c r="BB441" s="3"/>
      <c r="BC441" s="3"/>
      <c r="BD441" s="3"/>
      <c r="BE441" s="15"/>
      <c r="BF441" s="3"/>
      <c r="BG441" s="3"/>
      <c r="BH441" s="3"/>
      <c r="BI441" s="3"/>
      <c r="BJ441" s="15"/>
      <c r="BK441" s="3"/>
      <c r="BL441" s="3"/>
      <c r="BM441" s="3"/>
      <c r="BN441" s="3"/>
      <c r="BO441" s="15"/>
      <c r="BP441" s="3"/>
      <c r="BT441" s="15"/>
      <c r="BY441" s="15"/>
      <c r="BZ441" s="3"/>
      <c r="CA441" s="3"/>
      <c r="CC441" s="3"/>
      <c r="CD441" s="15"/>
      <c r="CE441" s="3"/>
      <c r="CF441" s="3"/>
      <c r="CG441" s="3"/>
      <c r="CH441" s="3"/>
      <c r="CI441" s="15"/>
      <c r="CJ441" s="3"/>
      <c r="CK441" s="3"/>
      <c r="CL441" s="3"/>
      <c r="CM441" s="3"/>
      <c r="CN441" s="15"/>
      <c r="CO441" s="3"/>
      <c r="CP441" s="3"/>
      <c r="CQ441" s="3"/>
      <c r="CR441" s="3"/>
      <c r="CS441" s="15"/>
      <c r="CT441" s="3"/>
      <c r="CU441" s="3"/>
      <c r="CV441" s="3"/>
      <c r="CW441" s="3"/>
      <c r="CX441" s="15"/>
      <c r="CY441" s="3"/>
      <c r="CZ441" s="3"/>
      <c r="DA441" s="3"/>
      <c r="DB441" s="3"/>
      <c r="DC441" s="15"/>
      <c r="DD441" s="3"/>
      <c r="DE441" s="3"/>
      <c r="DF441" s="3"/>
      <c r="DG441" s="3"/>
      <c r="DH441" s="15"/>
      <c r="DI441" s="3"/>
      <c r="DJ441" s="3"/>
      <c r="DK441" s="3"/>
      <c r="DL441" s="3"/>
      <c r="DM441" s="15"/>
      <c r="DN441" s="3"/>
      <c r="DO441" s="3"/>
      <c r="DP441" s="3"/>
      <c r="DQ441" s="3"/>
      <c r="DR441" s="15"/>
      <c r="DS441" s="3"/>
      <c r="DT441" s="3"/>
      <c r="DV441" s="3"/>
      <c r="DW441" s="15"/>
    </row>
    <row r="442" spans="1:127" ht="12" customHeight="1">
      <c r="BZ442" s="3"/>
      <c r="CA442" s="3"/>
      <c r="DU442" s="2"/>
    </row>
    <row r="443" spans="1:127" ht="12" customHeight="1">
      <c r="AF443" s="15"/>
      <c r="AG443" s="3"/>
      <c r="AH443" s="3"/>
      <c r="AI443" s="3"/>
      <c r="AJ443" s="3"/>
      <c r="AK443" s="15"/>
      <c r="AL443" s="3"/>
      <c r="AM443" s="3"/>
      <c r="AN443" s="3"/>
      <c r="AO443" s="3"/>
      <c r="AP443" s="15"/>
      <c r="AQ443" s="3"/>
      <c r="AR443" s="3"/>
      <c r="AS443" s="3"/>
      <c r="AT443" s="3"/>
      <c r="AU443" s="15"/>
      <c r="AV443" s="3"/>
      <c r="AW443" s="3"/>
      <c r="AX443" s="3"/>
      <c r="AY443" s="3"/>
      <c r="AZ443" s="15"/>
      <c r="BA443" s="3"/>
      <c r="BB443" s="3"/>
      <c r="BC443" s="3"/>
      <c r="BD443" s="3"/>
      <c r="BE443" s="15"/>
      <c r="BF443" s="3"/>
      <c r="BG443" s="3"/>
      <c r="BH443" s="3"/>
      <c r="BI443" s="3"/>
      <c r="BJ443" s="15"/>
      <c r="BK443" s="3"/>
      <c r="BL443" s="3"/>
      <c r="BM443" s="3"/>
      <c r="BN443" s="3"/>
      <c r="BO443" s="15"/>
      <c r="BP443" s="3"/>
      <c r="BT443" s="15"/>
      <c r="BY443" s="15"/>
      <c r="BZ443" s="3"/>
      <c r="CA443" s="3"/>
      <c r="CC443" s="24"/>
      <c r="CD443" s="15"/>
      <c r="CE443" s="24"/>
      <c r="CF443" s="24"/>
      <c r="CG443" s="24"/>
      <c r="CH443" s="24"/>
      <c r="CI443" s="15"/>
      <c r="CJ443" s="24"/>
      <c r="CK443" s="24"/>
      <c r="CL443" s="24"/>
      <c r="CM443" s="24"/>
      <c r="CN443" s="15"/>
      <c r="CO443" s="24"/>
      <c r="CP443" s="24"/>
      <c r="CQ443" s="24"/>
      <c r="CR443" s="24"/>
      <c r="CS443" s="15"/>
      <c r="CT443" s="24"/>
      <c r="CU443" s="24"/>
      <c r="CV443" s="24"/>
      <c r="CW443" s="24"/>
      <c r="CX443" s="15"/>
      <c r="CY443" s="24"/>
      <c r="CZ443" s="24"/>
      <c r="DA443" s="24"/>
      <c r="DB443" s="24"/>
      <c r="DC443" s="15"/>
      <c r="DD443" s="24"/>
      <c r="DE443" s="24"/>
      <c r="DF443" s="24"/>
      <c r="DG443" s="24"/>
      <c r="DH443" s="15"/>
      <c r="DI443" s="24"/>
      <c r="DJ443" s="24"/>
      <c r="DK443" s="24"/>
      <c r="DL443" s="24"/>
      <c r="DM443" s="15"/>
      <c r="DN443" s="24"/>
      <c r="DO443" s="24"/>
      <c r="DP443" s="24"/>
      <c r="DQ443" s="24"/>
      <c r="DR443" s="15"/>
      <c r="DS443" s="24"/>
      <c r="DT443" s="24"/>
      <c r="DU443" s="24"/>
      <c r="DV443" s="24"/>
      <c r="DW443" s="15"/>
    </row>
    <row r="444" spans="1:127" s="47" customFormat="1" ht="12" customHeight="1">
      <c r="A444" s="93"/>
      <c r="B444" s="7"/>
      <c r="C444" s="7"/>
      <c r="D444" s="46"/>
      <c r="E444" s="46"/>
      <c r="AR444" s="48"/>
      <c r="AS444" s="48"/>
      <c r="AT444" s="48"/>
      <c r="AU444" s="2"/>
      <c r="AV444" s="48"/>
      <c r="AW444" s="48"/>
      <c r="AX444" s="48"/>
      <c r="AY444" s="48"/>
      <c r="AZ444" s="2"/>
      <c r="BA444" s="15"/>
      <c r="BB444" s="15"/>
      <c r="BC444" s="15"/>
      <c r="BD444" s="15"/>
      <c r="BE444" s="2"/>
      <c r="BF444" s="15"/>
      <c r="BG444" s="15"/>
      <c r="BH444" s="15"/>
      <c r="BI444" s="15"/>
      <c r="BJ444" s="15"/>
      <c r="BK444" s="15"/>
      <c r="BL444" s="15"/>
      <c r="BM444" s="15"/>
      <c r="BN444" s="15"/>
      <c r="BO444" s="15"/>
      <c r="BP444" s="15"/>
      <c r="BQ444" s="15"/>
      <c r="BR444" s="15"/>
      <c r="BS444" s="15"/>
      <c r="BT444" s="15"/>
      <c r="BU444" s="15"/>
      <c r="BV444" s="15"/>
      <c r="BW444" s="15"/>
      <c r="BX444" s="15"/>
      <c r="BY444" s="15"/>
      <c r="BZ444" s="15"/>
      <c r="CA444" s="15"/>
      <c r="CB444" s="15"/>
      <c r="CC444" s="8"/>
      <c r="CD444" s="15"/>
      <c r="CH444" s="8"/>
      <c r="CI444" s="15"/>
      <c r="CM444" s="8"/>
      <c r="CN444" s="15"/>
      <c r="CR444" s="8"/>
      <c r="CS444" s="15"/>
      <c r="CW444" s="8"/>
      <c r="CX444" s="15"/>
      <c r="DB444" s="8"/>
      <c r="DC444" s="15"/>
      <c r="DG444" s="8"/>
      <c r="DH444" s="15"/>
      <c r="DL444" s="8"/>
      <c r="DM444" s="15"/>
      <c r="DQ444" s="8"/>
      <c r="DR444" s="15"/>
      <c r="DV444" s="8"/>
      <c r="DW444" s="15"/>
    </row>
    <row r="445" spans="1:127" s="47" customFormat="1" ht="12" customHeight="1">
      <c r="A445" s="95"/>
      <c r="B445" s="46"/>
      <c r="C445" s="18"/>
      <c r="D445" s="46"/>
      <c r="E445" s="46"/>
      <c r="AR445" s="48"/>
      <c r="AS445" s="48"/>
      <c r="AT445" s="48"/>
      <c r="AU445" s="2"/>
      <c r="AV445" s="48"/>
      <c r="AW445" s="48"/>
      <c r="AX445" s="48"/>
      <c r="AY445" s="48"/>
      <c r="AZ445" s="2"/>
      <c r="BA445" s="48"/>
      <c r="BB445" s="48"/>
      <c r="BC445" s="48"/>
      <c r="BD445" s="48"/>
      <c r="BE445" s="2"/>
      <c r="BF445" s="48"/>
      <c r="BG445" s="48"/>
      <c r="BH445" s="48"/>
      <c r="BI445" s="48"/>
      <c r="BJ445" s="2"/>
      <c r="BK445" s="48"/>
      <c r="BL445" s="48"/>
      <c r="BM445" s="48"/>
      <c r="BN445" s="48"/>
      <c r="BO445" s="2"/>
      <c r="BP445" s="48"/>
      <c r="BQ445" s="48"/>
      <c r="BR445" s="48"/>
      <c r="BS445" s="48"/>
      <c r="BT445" s="2"/>
      <c r="BU445" s="3"/>
      <c r="BV445" s="3"/>
      <c r="BW445" s="3"/>
      <c r="BX445" s="3"/>
      <c r="BY445" s="2"/>
      <c r="BZ445" s="3"/>
      <c r="CA445" s="3"/>
      <c r="CB445" s="3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48"/>
      <c r="CU445" s="48"/>
      <c r="CV445" s="48"/>
      <c r="CW445" s="48"/>
      <c r="CY445" s="48"/>
      <c r="CZ445" s="48"/>
      <c r="DA445" s="48"/>
      <c r="DB445" s="48"/>
      <c r="DD445" s="48"/>
      <c r="DE445" s="48"/>
      <c r="DF445" s="48"/>
      <c r="DG445" s="48"/>
    </row>
    <row r="446" spans="1:127" s="47" customFormat="1" ht="12" customHeight="1">
      <c r="A446" s="93"/>
      <c r="B446" s="7"/>
      <c r="C446" s="7"/>
      <c r="D446" s="46"/>
      <c r="E446" s="46"/>
      <c r="AE446" s="28"/>
      <c r="AF446" s="2"/>
      <c r="AG446" s="28"/>
      <c r="AH446" s="28"/>
      <c r="AI446" s="28"/>
      <c r="AJ446" s="28"/>
      <c r="AK446" s="26"/>
      <c r="AL446" s="28"/>
      <c r="AM446" s="28"/>
      <c r="AN446" s="28"/>
      <c r="AO446" s="28"/>
      <c r="AP446" s="26"/>
      <c r="AQ446" s="28"/>
      <c r="AR446" s="28"/>
      <c r="AS446" s="28"/>
      <c r="AT446" s="28"/>
      <c r="AU446" s="26"/>
      <c r="AV446" s="28"/>
      <c r="AW446" s="28"/>
      <c r="AX446" s="28"/>
      <c r="AY446" s="28"/>
      <c r="AZ446" s="26"/>
      <c r="BA446" s="28"/>
      <c r="BB446" s="28"/>
      <c r="BC446" s="28"/>
      <c r="BD446" s="28"/>
      <c r="BE446" s="26"/>
      <c r="BF446" s="28"/>
      <c r="BG446" s="28"/>
      <c r="BH446" s="28"/>
      <c r="BI446" s="28"/>
      <c r="BJ446" s="26"/>
      <c r="BK446" s="28"/>
      <c r="BL446" s="28"/>
      <c r="BM446" s="28"/>
      <c r="BN446" s="28"/>
      <c r="BO446" s="26"/>
      <c r="BP446" s="28"/>
      <c r="BQ446" s="28"/>
      <c r="BR446" s="28"/>
      <c r="BS446" s="28"/>
      <c r="BT446" s="26"/>
      <c r="BU446" s="28"/>
      <c r="BV446" s="28"/>
      <c r="BW446" s="28"/>
      <c r="BX446" s="28"/>
      <c r="BY446" s="26"/>
      <c r="BZ446" s="28"/>
      <c r="CA446" s="28"/>
      <c r="CB446" s="28"/>
      <c r="CC446" s="3"/>
      <c r="CD446" s="26"/>
      <c r="CE446" s="3"/>
      <c r="CF446" s="3"/>
      <c r="CG446" s="3"/>
      <c r="CH446" s="3"/>
      <c r="CI446" s="26"/>
      <c r="CJ446" s="3"/>
      <c r="CK446" s="3"/>
      <c r="CL446" s="3"/>
      <c r="CM446" s="3"/>
      <c r="CN446" s="26"/>
      <c r="CO446" s="3"/>
      <c r="CP446" s="3"/>
      <c r="CQ446" s="3"/>
      <c r="CR446" s="3"/>
      <c r="CS446" s="26"/>
      <c r="CT446" s="3"/>
      <c r="CU446" s="3"/>
      <c r="CV446" s="3"/>
      <c r="CW446" s="3"/>
      <c r="CX446" s="26"/>
      <c r="CY446" s="3"/>
      <c r="CZ446" s="3"/>
      <c r="DA446" s="3"/>
      <c r="DB446" s="3"/>
      <c r="DC446" s="26"/>
      <c r="DD446" s="3"/>
      <c r="DE446" s="3"/>
      <c r="DF446" s="3"/>
      <c r="DG446" s="3"/>
      <c r="DH446" s="26"/>
      <c r="DI446" s="3"/>
      <c r="DJ446" s="3"/>
      <c r="DK446" s="3"/>
      <c r="DL446" s="3"/>
      <c r="DM446" s="26"/>
      <c r="DN446" s="3"/>
      <c r="DO446" s="3"/>
      <c r="DP446" s="3"/>
      <c r="DQ446" s="3"/>
      <c r="DR446" s="26"/>
      <c r="DS446" s="3"/>
      <c r="DT446" s="3"/>
      <c r="DU446" s="3"/>
      <c r="DV446" s="3"/>
      <c r="DW446" s="26"/>
    </row>
    <row r="447" spans="1:127" s="29" customFormat="1" ht="12" customHeight="1">
      <c r="A447" s="93"/>
      <c r="B447" s="7"/>
      <c r="C447" s="7"/>
      <c r="D447" s="22"/>
      <c r="E447" s="22"/>
      <c r="AF447" s="2"/>
      <c r="AK447" s="2"/>
      <c r="AP447" s="2"/>
      <c r="AU447" s="2"/>
      <c r="AZ447" s="2"/>
      <c r="BE447" s="2"/>
      <c r="BJ447" s="2"/>
      <c r="BK447" s="4"/>
      <c r="BL447" s="4"/>
      <c r="BM447" s="4"/>
      <c r="BN447" s="4"/>
      <c r="BO447" s="2"/>
      <c r="BP447" s="4"/>
      <c r="BQ447" s="4"/>
      <c r="BR447" s="4"/>
      <c r="BS447" s="4"/>
      <c r="BT447" s="2"/>
      <c r="BU447" s="4"/>
      <c r="BV447" s="4"/>
      <c r="BW447" s="4"/>
      <c r="BX447" s="4"/>
      <c r="BY447" s="2"/>
      <c r="BZ447" s="4"/>
      <c r="CA447" s="4"/>
      <c r="CB447" s="4"/>
      <c r="CC447" s="4"/>
      <c r="CD447" s="2"/>
      <c r="CE447" s="4"/>
      <c r="CF447" s="4"/>
      <c r="CG447" s="4"/>
      <c r="CH447" s="4"/>
      <c r="CI447" s="2"/>
      <c r="CJ447" s="4"/>
      <c r="CK447" s="4"/>
      <c r="CL447" s="4"/>
      <c r="CM447" s="4"/>
      <c r="CN447" s="2"/>
      <c r="CO447" s="4"/>
      <c r="CP447" s="4"/>
      <c r="CQ447" s="4"/>
      <c r="CR447" s="4"/>
      <c r="CS447" s="2"/>
      <c r="CT447" s="4"/>
      <c r="CU447" s="4"/>
      <c r="CV447" s="4"/>
      <c r="CW447" s="4"/>
      <c r="CX447" s="2"/>
      <c r="CY447" s="4"/>
      <c r="CZ447" s="4"/>
      <c r="DA447" s="4"/>
      <c r="DB447" s="4"/>
      <c r="DC447" s="2"/>
      <c r="DD447" s="4"/>
      <c r="DE447" s="4"/>
      <c r="DF447" s="4"/>
      <c r="DG447" s="4"/>
      <c r="DH447" s="2"/>
      <c r="DI447" s="4"/>
      <c r="DJ447" s="4"/>
      <c r="DK447" s="4"/>
      <c r="DL447" s="4"/>
      <c r="DM447" s="2"/>
      <c r="DN447" s="4"/>
      <c r="DO447" s="4"/>
      <c r="DP447" s="4"/>
      <c r="DQ447" s="4"/>
      <c r="DR447" s="2"/>
      <c r="DS447" s="4"/>
      <c r="DT447" s="4"/>
      <c r="DU447" s="4"/>
      <c r="DV447" s="4"/>
      <c r="DW447" s="2"/>
    </row>
    <row r="448" spans="1:127" ht="12" customHeight="1">
      <c r="BZ448" s="3"/>
      <c r="CA448" s="3"/>
    </row>
    <row r="449" spans="2:127" ht="12" customHeight="1">
      <c r="BA449" s="3"/>
      <c r="BB449" s="3"/>
      <c r="BC449" s="3"/>
      <c r="BD449" s="3"/>
      <c r="BE449" s="15"/>
      <c r="BF449" s="3"/>
      <c r="BG449" s="3"/>
      <c r="BH449" s="3"/>
      <c r="BI449" s="3"/>
      <c r="BJ449" s="15"/>
      <c r="BK449" s="3"/>
      <c r="BL449" s="3"/>
      <c r="BM449" s="3"/>
      <c r="BN449" s="3"/>
      <c r="BO449" s="15"/>
      <c r="BP449" s="3"/>
      <c r="BT449" s="15"/>
      <c r="BY449" s="15"/>
      <c r="BZ449" s="3"/>
      <c r="CA449" s="3"/>
      <c r="CC449" s="3"/>
      <c r="CD449" s="15"/>
      <c r="CE449" s="3"/>
      <c r="CF449" s="3"/>
      <c r="CG449" s="3"/>
      <c r="CH449" s="3"/>
      <c r="CI449" s="15"/>
      <c r="CJ449" s="3"/>
      <c r="CK449" s="3"/>
      <c r="CL449" s="3"/>
      <c r="CM449" s="3"/>
      <c r="CN449" s="15"/>
      <c r="CO449" s="3"/>
      <c r="CP449" s="3"/>
      <c r="CQ449" s="3"/>
      <c r="CR449" s="3"/>
      <c r="CS449" s="15"/>
      <c r="CT449" s="3"/>
      <c r="CU449" s="3"/>
      <c r="CV449" s="3"/>
      <c r="CW449" s="3"/>
      <c r="CX449" s="15"/>
      <c r="CY449" s="3"/>
      <c r="CZ449" s="3"/>
      <c r="DA449" s="3"/>
      <c r="DB449" s="3"/>
      <c r="DC449" s="15"/>
      <c r="DD449" s="3"/>
      <c r="DE449" s="3"/>
      <c r="DF449" s="3"/>
      <c r="DG449" s="3"/>
      <c r="DH449" s="15"/>
      <c r="DI449" s="3"/>
      <c r="DJ449" s="3"/>
      <c r="DK449" s="3"/>
      <c r="DL449" s="3"/>
      <c r="DM449" s="15"/>
      <c r="DN449" s="3"/>
      <c r="DO449" s="3"/>
      <c r="DP449" s="3"/>
      <c r="DQ449" s="3"/>
      <c r="DR449" s="15"/>
      <c r="DS449" s="3"/>
      <c r="DT449" s="3"/>
      <c r="DV449" s="3"/>
      <c r="DW449" s="15"/>
    </row>
    <row r="450" spans="2:127" ht="12" customHeight="1"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Y450" s="8"/>
      <c r="BZ450" s="3"/>
      <c r="CA450" s="3"/>
      <c r="CC450" s="3"/>
      <c r="CD450" s="15"/>
      <c r="CE450" s="3"/>
      <c r="CF450" s="3"/>
      <c r="CG450" s="3"/>
      <c r="CH450" s="3"/>
      <c r="CI450" s="15"/>
      <c r="CJ450" s="3"/>
      <c r="CK450" s="3"/>
      <c r="CL450" s="3"/>
      <c r="CM450" s="3"/>
      <c r="CN450" s="15"/>
      <c r="CO450" s="3"/>
      <c r="CP450" s="3"/>
      <c r="CQ450" s="3"/>
      <c r="CR450" s="3"/>
      <c r="CS450" s="15"/>
      <c r="CT450" s="3"/>
      <c r="CU450" s="3"/>
      <c r="CV450" s="3"/>
      <c r="CW450" s="3"/>
      <c r="CX450" s="15"/>
      <c r="CY450" s="3"/>
      <c r="CZ450" s="3"/>
      <c r="DA450" s="3"/>
      <c r="DB450" s="3"/>
      <c r="DC450" s="15"/>
      <c r="DD450" s="3"/>
      <c r="DE450" s="3"/>
      <c r="DF450" s="3"/>
      <c r="DG450" s="3"/>
      <c r="DH450" s="15"/>
      <c r="DI450" s="3"/>
      <c r="DJ450" s="3"/>
      <c r="DK450" s="3"/>
      <c r="DL450" s="3"/>
      <c r="DM450" s="15"/>
      <c r="DN450" s="3"/>
      <c r="DO450" s="3"/>
      <c r="DP450" s="3"/>
      <c r="DQ450" s="3"/>
      <c r="DR450" s="15"/>
      <c r="DS450" s="3"/>
      <c r="DT450" s="3"/>
      <c r="DV450" s="3"/>
      <c r="DW450" s="15"/>
    </row>
    <row r="451" spans="2:127" ht="12" customHeight="1">
      <c r="BZ451" s="3"/>
      <c r="CA451" s="3"/>
    </row>
    <row r="452" spans="2:127" ht="12" customHeight="1">
      <c r="BA452" s="3"/>
      <c r="BB452" s="3"/>
      <c r="BC452" s="3"/>
      <c r="BD452" s="3"/>
      <c r="BE452" s="15"/>
      <c r="BF452" s="3"/>
      <c r="BG452" s="3"/>
      <c r="BH452" s="3"/>
      <c r="BI452" s="3"/>
      <c r="BJ452" s="15"/>
      <c r="BK452" s="3"/>
      <c r="BL452" s="3"/>
      <c r="BM452" s="3"/>
      <c r="BN452" s="3"/>
      <c r="BO452" s="15"/>
      <c r="BP452" s="3"/>
      <c r="BT452" s="15"/>
      <c r="BY452" s="15"/>
      <c r="BZ452" s="3"/>
      <c r="CA452" s="3"/>
      <c r="CC452" s="3"/>
      <c r="CD452" s="15"/>
      <c r="CE452" s="3"/>
      <c r="CF452" s="3"/>
      <c r="CG452" s="3"/>
      <c r="CH452" s="3"/>
      <c r="CI452" s="15"/>
      <c r="CJ452" s="3"/>
      <c r="CK452" s="3"/>
      <c r="CL452" s="3"/>
      <c r="CM452" s="3"/>
      <c r="CN452" s="15"/>
      <c r="CO452" s="3"/>
      <c r="CP452" s="3"/>
      <c r="CQ452" s="3"/>
      <c r="CR452" s="3"/>
      <c r="CS452" s="15"/>
      <c r="CT452" s="3"/>
      <c r="CU452" s="3"/>
      <c r="CV452" s="3"/>
      <c r="CW452" s="3"/>
      <c r="CX452" s="15"/>
      <c r="CY452" s="3"/>
      <c r="CZ452" s="3"/>
      <c r="DA452" s="3"/>
      <c r="DB452" s="3"/>
      <c r="DC452" s="15"/>
      <c r="DD452" s="3"/>
      <c r="DE452" s="3"/>
      <c r="DF452" s="3"/>
      <c r="DG452" s="3"/>
      <c r="DH452" s="15"/>
      <c r="DI452" s="3"/>
      <c r="DJ452" s="3"/>
      <c r="DK452" s="3"/>
      <c r="DL452" s="3"/>
      <c r="DM452" s="15"/>
      <c r="DN452" s="3"/>
      <c r="DO452" s="3"/>
      <c r="DP452" s="3"/>
      <c r="DQ452" s="3"/>
      <c r="DR452" s="15"/>
      <c r="DS452" s="3"/>
      <c r="DT452" s="3"/>
      <c r="DV452" s="3"/>
      <c r="DW452" s="15"/>
    </row>
    <row r="453" spans="2:127" ht="12" customHeight="1">
      <c r="BA453" s="3"/>
      <c r="BB453" s="3"/>
      <c r="BC453" s="3"/>
      <c r="BD453" s="3"/>
      <c r="BE453" s="15"/>
      <c r="BF453" s="3"/>
      <c r="BG453" s="3"/>
      <c r="BH453" s="3"/>
      <c r="BI453" s="3"/>
      <c r="BJ453" s="15"/>
      <c r="BK453" s="3"/>
      <c r="BL453" s="3"/>
      <c r="BM453" s="3"/>
      <c r="BN453" s="3"/>
      <c r="BO453" s="15"/>
      <c r="BP453" s="3"/>
      <c r="BT453" s="15"/>
      <c r="BY453" s="15"/>
      <c r="BZ453" s="3"/>
      <c r="CA453" s="3"/>
      <c r="CC453" s="3"/>
      <c r="CD453" s="15"/>
      <c r="CE453" s="3"/>
      <c r="CF453" s="3"/>
      <c r="CG453" s="3"/>
      <c r="CH453" s="3"/>
      <c r="CI453" s="15"/>
      <c r="CJ453" s="3"/>
      <c r="CK453" s="3"/>
      <c r="CL453" s="3"/>
      <c r="CM453" s="3"/>
      <c r="CN453" s="15"/>
      <c r="CO453" s="3"/>
      <c r="CP453" s="3"/>
      <c r="CQ453" s="3"/>
      <c r="CR453" s="3"/>
      <c r="CS453" s="15"/>
      <c r="CT453" s="3"/>
      <c r="CU453" s="3"/>
      <c r="CV453" s="3"/>
      <c r="CW453" s="3"/>
      <c r="CX453" s="15"/>
      <c r="CY453" s="3"/>
      <c r="CZ453" s="3"/>
      <c r="DA453" s="3"/>
      <c r="DB453" s="3"/>
      <c r="DC453" s="15"/>
      <c r="DD453" s="3"/>
      <c r="DE453" s="3"/>
      <c r="DF453" s="3"/>
      <c r="DG453" s="3"/>
      <c r="DH453" s="15"/>
      <c r="DI453" s="3"/>
      <c r="DJ453" s="3"/>
      <c r="DK453" s="3"/>
      <c r="DL453" s="3"/>
      <c r="DM453" s="15"/>
      <c r="DN453" s="3"/>
      <c r="DO453" s="3"/>
      <c r="DP453" s="3"/>
      <c r="DQ453" s="3"/>
      <c r="DR453" s="15"/>
      <c r="DS453" s="3"/>
      <c r="DT453" s="3"/>
      <c r="DV453" s="3"/>
      <c r="DW453" s="15"/>
    </row>
    <row r="454" spans="2:127" ht="12" customHeight="1">
      <c r="BZ454" s="3"/>
      <c r="CA454" s="3"/>
    </row>
    <row r="455" spans="2:127" ht="12" customHeight="1">
      <c r="BA455" s="3"/>
      <c r="BB455" s="3"/>
      <c r="BC455" s="3"/>
      <c r="BD455" s="3"/>
      <c r="BE455" s="15"/>
      <c r="BF455" s="3"/>
      <c r="BG455" s="3"/>
      <c r="BH455" s="3"/>
      <c r="BI455" s="3"/>
      <c r="BJ455" s="15"/>
      <c r="BK455" s="3"/>
      <c r="BL455" s="3"/>
      <c r="BM455" s="3"/>
      <c r="BN455" s="3"/>
      <c r="BO455" s="15"/>
      <c r="BP455" s="3"/>
      <c r="BT455" s="15"/>
      <c r="BY455" s="15"/>
      <c r="BZ455" s="3"/>
      <c r="CA455" s="3"/>
      <c r="CC455" s="3"/>
      <c r="CD455" s="15"/>
      <c r="CE455" s="3"/>
      <c r="CF455" s="3"/>
      <c r="CG455" s="3"/>
      <c r="CH455" s="3"/>
      <c r="CI455" s="15"/>
      <c r="CJ455" s="3"/>
      <c r="CK455" s="3"/>
      <c r="CL455" s="3"/>
      <c r="CM455" s="3"/>
      <c r="CN455" s="15"/>
      <c r="CO455" s="3"/>
      <c r="CP455" s="3"/>
      <c r="CQ455" s="3"/>
      <c r="CR455" s="3"/>
      <c r="CS455" s="15"/>
      <c r="CT455" s="3"/>
      <c r="CU455" s="3"/>
      <c r="CV455" s="3"/>
      <c r="CW455" s="3"/>
      <c r="CX455" s="15"/>
      <c r="CY455" s="3"/>
      <c r="CZ455" s="3"/>
      <c r="DA455" s="3"/>
      <c r="DB455" s="3"/>
      <c r="DC455" s="15"/>
      <c r="DD455" s="3"/>
      <c r="DE455" s="3"/>
      <c r="DF455" s="3"/>
      <c r="DG455" s="3"/>
      <c r="DH455" s="15"/>
      <c r="DI455" s="3"/>
      <c r="DJ455" s="3"/>
      <c r="DK455" s="3"/>
      <c r="DL455" s="3"/>
      <c r="DM455" s="15"/>
      <c r="DN455" s="3"/>
      <c r="DO455" s="3"/>
      <c r="DP455" s="3"/>
      <c r="DQ455" s="3"/>
      <c r="DR455" s="15"/>
      <c r="DS455" s="3"/>
      <c r="DT455" s="3"/>
      <c r="DV455" s="3"/>
      <c r="DW455" s="15"/>
    </row>
    <row r="456" spans="2:127" ht="12" customHeight="1">
      <c r="BA456" s="3"/>
      <c r="BB456" s="3"/>
      <c r="BC456" s="3"/>
      <c r="BD456" s="3"/>
      <c r="BE456" s="15"/>
      <c r="BF456" s="3"/>
      <c r="BG456" s="3"/>
      <c r="BH456" s="3"/>
      <c r="BI456" s="3"/>
      <c r="BJ456" s="15"/>
      <c r="BK456" s="3"/>
      <c r="BL456" s="3"/>
      <c r="BM456" s="3"/>
      <c r="BN456" s="3"/>
      <c r="BO456" s="15"/>
      <c r="BP456" s="3"/>
      <c r="BT456" s="15"/>
      <c r="BY456" s="15"/>
      <c r="BZ456" s="3"/>
      <c r="CA456" s="3"/>
      <c r="CC456" s="3"/>
      <c r="CD456" s="15"/>
      <c r="CE456" s="3"/>
      <c r="CF456" s="3"/>
      <c r="CG456" s="3"/>
      <c r="CH456" s="3"/>
      <c r="CI456" s="15"/>
      <c r="CJ456" s="3"/>
      <c r="CK456" s="3"/>
      <c r="CL456" s="3"/>
      <c r="CM456" s="3"/>
      <c r="CN456" s="15"/>
      <c r="CO456" s="3"/>
      <c r="CP456" s="3"/>
      <c r="CQ456" s="3"/>
      <c r="CR456" s="3"/>
      <c r="CS456" s="15"/>
      <c r="CT456" s="3"/>
      <c r="CU456" s="3"/>
      <c r="CV456" s="3"/>
      <c r="CW456" s="3"/>
      <c r="CX456" s="15"/>
      <c r="CY456" s="3"/>
      <c r="CZ456" s="3"/>
      <c r="DA456" s="3"/>
      <c r="DB456" s="3"/>
      <c r="DC456" s="15"/>
      <c r="DD456" s="3"/>
      <c r="DE456" s="3"/>
      <c r="DF456" s="3"/>
      <c r="DG456" s="3"/>
      <c r="DH456" s="15"/>
      <c r="DI456" s="3"/>
      <c r="DJ456" s="3"/>
      <c r="DK456" s="3"/>
      <c r="DL456" s="3"/>
      <c r="DM456" s="15"/>
      <c r="DN456" s="3"/>
      <c r="DO456" s="3"/>
      <c r="DP456" s="3"/>
      <c r="DQ456" s="3"/>
      <c r="DR456" s="15"/>
      <c r="DS456" s="3"/>
      <c r="DT456" s="3"/>
      <c r="DV456" s="3"/>
      <c r="DW456" s="15"/>
    </row>
    <row r="457" spans="2:127" ht="12" customHeight="1">
      <c r="BF457" s="3"/>
      <c r="BG457" s="3"/>
      <c r="BH457" s="3"/>
      <c r="BI457" s="3"/>
      <c r="BJ457" s="15"/>
      <c r="BK457" s="3"/>
      <c r="BL457" s="3"/>
      <c r="BM457" s="3"/>
      <c r="BN457" s="3"/>
      <c r="BO457" s="15"/>
      <c r="BP457" s="3"/>
      <c r="BT457" s="15"/>
      <c r="BY457" s="15"/>
      <c r="BZ457" s="3"/>
      <c r="CA457" s="3"/>
    </row>
    <row r="458" spans="2:127" ht="12" customHeight="1">
      <c r="BA458" s="3"/>
      <c r="BB458" s="3"/>
      <c r="BC458" s="3"/>
      <c r="BD458" s="3"/>
      <c r="BE458" s="15"/>
      <c r="BF458" s="3"/>
      <c r="BG458" s="3"/>
      <c r="BH458" s="3"/>
      <c r="BI458" s="3"/>
      <c r="BJ458" s="15"/>
      <c r="BK458" s="3"/>
      <c r="BL458" s="3"/>
      <c r="BM458" s="3"/>
      <c r="BN458" s="3"/>
      <c r="BO458" s="15"/>
      <c r="BP458" s="3"/>
      <c r="BT458" s="15"/>
      <c r="BY458" s="15"/>
      <c r="BZ458" s="3"/>
      <c r="CA458" s="3"/>
    </row>
    <row r="459" spans="2:127" ht="12" customHeight="1">
      <c r="BJ459" s="15"/>
      <c r="BO459" s="15"/>
      <c r="BT459" s="15"/>
      <c r="BY459" s="15"/>
      <c r="BZ459" s="3"/>
      <c r="CA459" s="3"/>
    </row>
    <row r="460" spans="2:127" ht="12" customHeight="1">
      <c r="AU460" s="15"/>
      <c r="AV460" s="3"/>
      <c r="AW460" s="3"/>
      <c r="AX460" s="3"/>
      <c r="AY460" s="3"/>
      <c r="AZ460" s="15"/>
      <c r="BA460" s="3"/>
      <c r="BB460" s="3"/>
      <c r="BC460" s="3"/>
      <c r="BD460" s="3"/>
      <c r="BE460" s="15"/>
      <c r="BF460" s="3"/>
      <c r="BG460" s="3"/>
      <c r="BH460" s="3"/>
      <c r="BI460" s="3"/>
      <c r="BJ460" s="15"/>
      <c r="BK460" s="3"/>
      <c r="BL460" s="3"/>
      <c r="BM460" s="3"/>
      <c r="BN460" s="3"/>
      <c r="BO460" s="15"/>
      <c r="BP460" s="3"/>
      <c r="BT460" s="15"/>
      <c r="BY460" s="15"/>
      <c r="BZ460" s="3"/>
      <c r="CA460" s="3"/>
      <c r="CC460" s="3"/>
      <c r="CD460" s="15"/>
      <c r="CE460" s="3"/>
      <c r="CF460" s="3"/>
      <c r="CG460" s="3"/>
      <c r="CH460" s="3"/>
      <c r="CI460" s="15"/>
      <c r="CJ460" s="3"/>
      <c r="CK460" s="3"/>
      <c r="CL460" s="3"/>
      <c r="CM460" s="3"/>
      <c r="CN460" s="15"/>
      <c r="CO460" s="3"/>
      <c r="CP460" s="3"/>
      <c r="CQ460" s="3"/>
      <c r="CR460" s="3"/>
      <c r="CS460" s="15"/>
      <c r="CT460" s="3"/>
      <c r="CU460" s="3"/>
      <c r="CV460" s="3"/>
      <c r="CW460" s="3"/>
      <c r="CX460" s="15"/>
      <c r="CY460" s="3"/>
      <c r="CZ460" s="3"/>
      <c r="DA460" s="3"/>
      <c r="DB460" s="3"/>
      <c r="DC460" s="15"/>
      <c r="DD460" s="3"/>
      <c r="DE460" s="3"/>
      <c r="DF460" s="3"/>
      <c r="DG460" s="3"/>
      <c r="DH460" s="15"/>
      <c r="DI460" s="3"/>
      <c r="DJ460" s="3"/>
      <c r="DK460" s="3"/>
      <c r="DL460" s="3"/>
      <c r="DM460" s="15"/>
      <c r="DN460" s="3"/>
      <c r="DO460" s="3"/>
      <c r="DP460" s="3"/>
      <c r="DQ460" s="3"/>
      <c r="DR460" s="15"/>
      <c r="DS460" s="3"/>
      <c r="DT460" s="3"/>
      <c r="DV460" s="3"/>
      <c r="DW460" s="15"/>
    </row>
    <row r="461" spans="2:127" s="8" customFormat="1" ht="12" customHeight="1">
      <c r="B461" s="21"/>
      <c r="C461" s="21"/>
      <c r="D461" s="46"/>
      <c r="E461" s="21"/>
      <c r="I461" s="47"/>
    </row>
    <row r="462" spans="2:127" ht="12" customHeight="1">
      <c r="BS462" s="4"/>
      <c r="BU462" s="4"/>
      <c r="BV462" s="4"/>
      <c r="BW462" s="4"/>
      <c r="BX462" s="4"/>
      <c r="BZ462" s="4"/>
      <c r="CA462" s="4"/>
      <c r="CB462" s="4"/>
      <c r="CC462" s="4"/>
      <c r="CD462" s="47"/>
      <c r="CE462" s="4"/>
      <c r="CF462" s="4"/>
      <c r="CG462" s="4"/>
      <c r="CH462" s="4"/>
      <c r="CI462" s="47"/>
      <c r="CJ462" s="4"/>
      <c r="CK462" s="4"/>
      <c r="CL462" s="4"/>
      <c r="CM462" s="4"/>
      <c r="CN462" s="47"/>
      <c r="CO462" s="4"/>
      <c r="CP462" s="4"/>
      <c r="CQ462" s="4"/>
      <c r="CR462" s="4"/>
      <c r="CS462" s="47"/>
      <c r="CT462" s="4"/>
      <c r="CU462" s="4"/>
      <c r="CV462" s="4"/>
      <c r="CW462" s="4"/>
      <c r="CX462" s="47"/>
      <c r="CY462" s="4"/>
      <c r="CZ462" s="4"/>
      <c r="DA462" s="4"/>
      <c r="DB462" s="4"/>
      <c r="DC462" s="47"/>
      <c r="DD462" s="4"/>
      <c r="DE462" s="4"/>
      <c r="DF462" s="4"/>
      <c r="DG462" s="4"/>
      <c r="DH462" s="47"/>
      <c r="DI462" s="4"/>
      <c r="DJ462" s="4"/>
      <c r="DK462" s="4"/>
      <c r="DL462" s="4"/>
      <c r="DM462" s="47"/>
      <c r="DN462" s="4"/>
      <c r="DO462" s="4"/>
      <c r="DP462" s="4"/>
      <c r="DQ462" s="4"/>
      <c r="DR462" s="47"/>
      <c r="DS462" s="4"/>
      <c r="DT462" s="4"/>
      <c r="DU462" s="4"/>
      <c r="DV462" s="4"/>
      <c r="DW462" s="47"/>
    </row>
    <row r="463" spans="2:127" ht="12" customHeight="1">
      <c r="BV463" s="4"/>
      <c r="BW463" s="4"/>
      <c r="BX463" s="4"/>
      <c r="BZ463" s="3"/>
      <c r="CA463" s="3"/>
    </row>
    <row r="464" spans="2:127" ht="12" customHeight="1">
      <c r="BV464" s="4"/>
      <c r="BW464" s="4"/>
      <c r="BX464" s="4"/>
      <c r="BZ464" s="3"/>
      <c r="CA464" s="3"/>
    </row>
    <row r="465" spans="2:127" ht="12" customHeight="1">
      <c r="BA465" s="3"/>
      <c r="BB465" s="3"/>
      <c r="BC465" s="3"/>
      <c r="BD465" s="3"/>
      <c r="BE465" s="15"/>
      <c r="BF465" s="3"/>
      <c r="BG465" s="3"/>
      <c r="BH465" s="3"/>
      <c r="BI465" s="3"/>
      <c r="BJ465" s="15"/>
      <c r="BK465" s="3"/>
      <c r="BL465" s="3"/>
      <c r="BM465" s="3"/>
      <c r="BN465" s="3"/>
      <c r="BO465" s="15"/>
      <c r="BP465" s="3"/>
      <c r="BT465" s="15"/>
      <c r="BY465" s="15"/>
      <c r="BZ465" s="3"/>
      <c r="CA465" s="3"/>
      <c r="CC465" s="3"/>
      <c r="CD465" s="15"/>
      <c r="CE465" s="3"/>
      <c r="CF465" s="3"/>
      <c r="CG465" s="3"/>
      <c r="CH465" s="3"/>
      <c r="CI465" s="15"/>
      <c r="CJ465" s="3"/>
      <c r="CK465" s="3"/>
      <c r="CL465" s="3"/>
      <c r="CM465" s="3"/>
      <c r="CN465" s="15"/>
      <c r="CO465" s="3"/>
      <c r="CP465" s="3"/>
      <c r="CQ465" s="3"/>
      <c r="CR465" s="3"/>
      <c r="CS465" s="15"/>
      <c r="CT465" s="3"/>
      <c r="CU465" s="3"/>
      <c r="CV465" s="3"/>
      <c r="CW465" s="3"/>
      <c r="CX465" s="15"/>
      <c r="CY465" s="3"/>
      <c r="CZ465" s="3"/>
      <c r="DA465" s="3"/>
      <c r="DB465" s="3"/>
      <c r="DC465" s="15"/>
      <c r="DD465" s="3"/>
      <c r="DE465" s="3"/>
      <c r="DF465" s="3"/>
      <c r="DG465" s="3"/>
      <c r="DH465" s="15"/>
      <c r="DI465" s="3"/>
      <c r="DJ465" s="3"/>
      <c r="DK465" s="3"/>
      <c r="DL465" s="3"/>
      <c r="DM465" s="15"/>
      <c r="DN465" s="3"/>
      <c r="DO465" s="3"/>
      <c r="DP465" s="3"/>
      <c r="DQ465" s="3"/>
      <c r="DR465" s="15"/>
      <c r="DS465" s="3"/>
      <c r="DT465" s="3"/>
      <c r="DV465" s="3"/>
      <c r="DW465" s="15"/>
    </row>
    <row r="466" spans="2:127" ht="12" customHeight="1">
      <c r="BF466" s="3"/>
      <c r="BG466" s="3"/>
      <c r="BH466" s="3"/>
      <c r="BI466" s="3"/>
      <c r="BJ466" s="15"/>
      <c r="BK466" s="3"/>
      <c r="BL466" s="3"/>
      <c r="BM466" s="3"/>
      <c r="BN466" s="3"/>
      <c r="BO466" s="15"/>
      <c r="BP466" s="3"/>
      <c r="BT466" s="15"/>
      <c r="BY466" s="15"/>
      <c r="BZ466" s="3"/>
      <c r="CA466" s="3"/>
      <c r="CC466" s="3"/>
      <c r="CD466" s="15"/>
      <c r="CE466" s="3"/>
      <c r="CF466" s="3"/>
      <c r="CG466" s="3"/>
      <c r="CH466" s="3"/>
      <c r="CI466" s="15"/>
      <c r="CJ466" s="3"/>
      <c r="CK466" s="3"/>
      <c r="CL466" s="3"/>
      <c r="CM466" s="3"/>
      <c r="CN466" s="15"/>
      <c r="CO466" s="3"/>
      <c r="CP466" s="3"/>
      <c r="CQ466" s="3"/>
      <c r="CR466" s="3"/>
      <c r="CS466" s="15"/>
      <c r="CT466" s="3"/>
      <c r="CU466" s="3"/>
      <c r="CV466" s="3"/>
      <c r="CW466" s="3"/>
      <c r="CX466" s="15"/>
      <c r="CY466" s="3"/>
      <c r="CZ466" s="3"/>
      <c r="DA466" s="3"/>
      <c r="DB466" s="3"/>
      <c r="DC466" s="15"/>
      <c r="DD466" s="3"/>
      <c r="DE466" s="3"/>
      <c r="DF466" s="3"/>
      <c r="DG466" s="3"/>
      <c r="DH466" s="15"/>
      <c r="DI466" s="3"/>
      <c r="DJ466" s="3"/>
      <c r="DK466" s="3"/>
      <c r="DL466" s="3"/>
      <c r="DM466" s="15"/>
      <c r="DN466" s="3"/>
      <c r="DO466" s="3"/>
      <c r="DP466" s="3"/>
      <c r="DQ466" s="3"/>
      <c r="DR466" s="15"/>
      <c r="DS466" s="3"/>
      <c r="DT466" s="3"/>
      <c r="DV466" s="3"/>
      <c r="DW466" s="15"/>
    </row>
    <row r="467" spans="2:127" ht="12" customHeight="1"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7"/>
      <c r="CE467" s="4"/>
      <c r="CF467" s="4"/>
      <c r="CG467" s="4"/>
      <c r="CH467" s="4"/>
      <c r="CI467" s="47"/>
      <c r="CJ467" s="4"/>
      <c r="CK467" s="4"/>
      <c r="CL467" s="4"/>
      <c r="CM467" s="4"/>
      <c r="CN467" s="47"/>
      <c r="CO467" s="4"/>
      <c r="CP467" s="4"/>
      <c r="CQ467" s="4"/>
      <c r="CR467" s="4"/>
      <c r="CS467" s="47"/>
      <c r="CT467" s="4"/>
      <c r="CU467" s="4"/>
      <c r="CV467" s="4"/>
      <c r="CW467" s="4"/>
      <c r="CX467" s="47"/>
      <c r="CY467" s="4"/>
      <c r="CZ467" s="4"/>
      <c r="DA467" s="4"/>
      <c r="DB467" s="4"/>
      <c r="DC467" s="47"/>
      <c r="DD467" s="4"/>
      <c r="DE467" s="4"/>
      <c r="DF467" s="4"/>
      <c r="DG467" s="4"/>
      <c r="DH467" s="47"/>
      <c r="DI467" s="4"/>
      <c r="DJ467" s="4"/>
      <c r="DK467" s="4"/>
      <c r="DL467" s="4"/>
      <c r="DM467" s="47"/>
      <c r="DN467" s="4"/>
      <c r="DO467" s="4"/>
      <c r="DP467" s="4"/>
      <c r="DQ467" s="4"/>
      <c r="DR467" s="47"/>
      <c r="DS467" s="4"/>
      <c r="DT467" s="4"/>
      <c r="DU467" s="4"/>
      <c r="DV467" s="4"/>
      <c r="DW467" s="47"/>
    </row>
    <row r="468" spans="2:127" ht="12" customHeight="1">
      <c r="BZ468" s="3"/>
      <c r="CA468" s="3"/>
    </row>
    <row r="469" spans="2:127" s="8" customFormat="1" ht="12" customHeight="1">
      <c r="B469" s="21"/>
      <c r="C469" s="21"/>
      <c r="D469" s="46"/>
      <c r="E469" s="21"/>
      <c r="I469" s="47"/>
    </row>
    <row r="470" spans="2:127" ht="12" customHeight="1"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</row>
    <row r="471" spans="2:127" ht="12" customHeight="1">
      <c r="BZ471" s="3"/>
      <c r="CA471" s="3"/>
    </row>
    <row r="472" spans="2:127" ht="12" customHeight="1">
      <c r="CA472" s="24"/>
      <c r="CB472" s="24"/>
    </row>
    <row r="473" spans="2:127" ht="12" customHeight="1">
      <c r="CA473" s="24"/>
      <c r="CB473" s="24"/>
    </row>
    <row r="474" spans="2:127" ht="12" customHeight="1">
      <c r="CA474" s="24"/>
      <c r="CB474" s="24"/>
    </row>
    <row r="475" spans="2:127" ht="12" customHeight="1">
      <c r="CA475" s="24"/>
      <c r="CB475" s="24"/>
    </row>
    <row r="497" spans="1:125" s="1" customFormat="1" ht="12" customHeight="1">
      <c r="A497" s="93"/>
      <c r="B497" s="7"/>
      <c r="C497" s="7"/>
      <c r="D497" s="7"/>
      <c r="E497" s="7"/>
      <c r="F497" s="7"/>
      <c r="W497" s="7"/>
      <c r="BQ497" s="24"/>
      <c r="BR497" s="24"/>
      <c r="BS497" s="24"/>
      <c r="BU497" s="24"/>
      <c r="BV497" s="24"/>
      <c r="BW497" s="24"/>
      <c r="BX497" s="24"/>
      <c r="BZ497" s="24"/>
      <c r="CA497" s="24"/>
      <c r="CB497" s="24"/>
      <c r="CC497" s="24"/>
      <c r="DT497" s="24"/>
      <c r="DU497" s="24"/>
    </row>
    <row r="498" spans="1:125" s="1" customFormat="1" ht="12" customHeight="1">
      <c r="A498" s="93"/>
      <c r="B498" s="7"/>
      <c r="C498" s="7"/>
      <c r="D498" s="7"/>
      <c r="E498" s="7"/>
      <c r="BQ498" s="24"/>
      <c r="BR498" s="24"/>
      <c r="BS498" s="24"/>
      <c r="BU498" s="24"/>
      <c r="BV498" s="24"/>
      <c r="BW498" s="24"/>
      <c r="BX498" s="24"/>
      <c r="BZ498" s="24"/>
      <c r="CA498" s="24"/>
      <c r="CB498" s="24"/>
      <c r="CC498" s="24"/>
    </row>
    <row r="499" spans="1:125" s="28" customFormat="1" ht="12" customHeight="1">
      <c r="B499" s="30"/>
      <c r="C499" s="30"/>
      <c r="D499" s="30"/>
      <c r="E499" s="30"/>
      <c r="I499" s="31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BZ499" s="31"/>
    </row>
    <row r="500" spans="1:125" s="28" customFormat="1" ht="12" customHeight="1">
      <c r="B500" s="30"/>
      <c r="C500" s="30"/>
      <c r="D500" s="30"/>
      <c r="E500" s="30"/>
      <c r="I500" s="31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BZ500" s="31"/>
    </row>
    <row r="501" spans="1:125" s="28" customFormat="1" ht="12" customHeight="1">
      <c r="B501" s="30"/>
      <c r="C501" s="30"/>
      <c r="D501" s="30"/>
      <c r="E501" s="30"/>
      <c r="I501" s="31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BZ501" s="31"/>
    </row>
    <row r="502" spans="1:125" ht="12" customHeight="1">
      <c r="J502" s="47"/>
      <c r="K502" s="47"/>
      <c r="L502" s="47"/>
      <c r="M502" s="47"/>
      <c r="N502" s="47"/>
      <c r="O502" s="47"/>
      <c r="P502" s="47"/>
      <c r="Q502" s="47"/>
      <c r="R502" s="47"/>
      <c r="S502" s="47"/>
    </row>
    <row r="503" spans="1:125" s="28" customFormat="1" ht="12" customHeight="1">
      <c r="B503" s="30"/>
      <c r="C503" s="30"/>
      <c r="D503" s="30"/>
      <c r="E503" s="30"/>
      <c r="I503" s="31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BZ503" s="31"/>
    </row>
    <row r="504" spans="1:125" s="28" customFormat="1" ht="12" customHeight="1">
      <c r="B504" s="30"/>
      <c r="C504" s="30"/>
      <c r="D504" s="30"/>
      <c r="E504" s="30"/>
      <c r="I504" s="31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BZ504" s="31"/>
    </row>
    <row r="505" spans="1:125" s="28" customFormat="1" ht="12" customHeight="1">
      <c r="B505" s="30"/>
      <c r="C505" s="30"/>
      <c r="D505" s="30"/>
      <c r="E505" s="30"/>
      <c r="I505" s="31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BZ505" s="31"/>
    </row>
    <row r="506" spans="1:125" ht="12" customHeight="1">
      <c r="J506" s="47"/>
      <c r="K506" s="47"/>
      <c r="L506" s="47"/>
      <c r="M506" s="47"/>
      <c r="N506" s="47"/>
      <c r="O506" s="47"/>
      <c r="P506" s="47"/>
      <c r="Q506" s="47"/>
      <c r="R506" s="47"/>
      <c r="S506" s="47"/>
    </row>
    <row r="507" spans="1:125" ht="12" customHeight="1">
      <c r="J507" s="47"/>
      <c r="K507" s="47"/>
      <c r="L507" s="47"/>
      <c r="M507" s="47"/>
      <c r="N507" s="47"/>
      <c r="O507" s="47"/>
      <c r="P507" s="47"/>
      <c r="Q507" s="47"/>
      <c r="R507" s="47"/>
      <c r="S507" s="47"/>
      <c r="BK507" s="4"/>
      <c r="BL507" s="4"/>
      <c r="BM507" s="4"/>
      <c r="BN507" s="4"/>
      <c r="BP507" s="4"/>
      <c r="BQ507" s="4"/>
      <c r="BR507" s="4"/>
      <c r="BS507" s="4"/>
      <c r="BU507" s="4"/>
      <c r="BV507" s="4"/>
    </row>
    <row r="508" spans="1:125" ht="12" customHeight="1">
      <c r="J508" s="47"/>
      <c r="K508" s="47"/>
      <c r="L508" s="47"/>
      <c r="M508" s="47"/>
      <c r="N508" s="47"/>
      <c r="O508" s="47"/>
      <c r="P508" s="47"/>
      <c r="Q508" s="47"/>
      <c r="R508" s="47"/>
      <c r="S508" s="47"/>
      <c r="BK508" s="4"/>
      <c r="BL508" s="4"/>
      <c r="BM508" s="4"/>
      <c r="BN508" s="4"/>
      <c r="BP508" s="4"/>
      <c r="BQ508" s="4"/>
      <c r="BR508" s="4"/>
      <c r="BS508" s="4"/>
      <c r="BU508" s="4"/>
      <c r="BV508" s="4"/>
    </row>
    <row r="509" spans="1:125" ht="12" customHeight="1">
      <c r="J509" s="47"/>
      <c r="K509" s="47"/>
      <c r="L509" s="47"/>
      <c r="M509" s="47"/>
      <c r="N509" s="47"/>
      <c r="O509" s="47"/>
      <c r="P509" s="47"/>
      <c r="Q509" s="47"/>
      <c r="R509" s="47"/>
      <c r="S509" s="47"/>
      <c r="BK509" s="4"/>
      <c r="BL509" s="4"/>
      <c r="BM509" s="4"/>
      <c r="BN509" s="4"/>
      <c r="BP509" s="4"/>
      <c r="BQ509" s="4"/>
      <c r="BR509" s="4"/>
      <c r="BS509" s="4"/>
      <c r="BU509" s="4"/>
      <c r="BV509" s="4"/>
    </row>
    <row r="510" spans="1:125" ht="12" customHeight="1" collapsed="1">
      <c r="J510" s="47"/>
      <c r="K510" s="47"/>
      <c r="L510" s="47"/>
      <c r="M510" s="47"/>
      <c r="N510" s="47"/>
      <c r="O510" s="47"/>
      <c r="P510" s="47"/>
      <c r="Q510" s="47"/>
      <c r="R510" s="47"/>
      <c r="S510" s="47"/>
    </row>
    <row r="511" spans="1:125" ht="12" customHeight="1">
      <c r="J511" s="47"/>
      <c r="K511" s="47"/>
      <c r="L511" s="47"/>
      <c r="M511" s="47"/>
      <c r="N511" s="47"/>
      <c r="O511" s="47"/>
      <c r="P511" s="47"/>
      <c r="Q511" s="47"/>
      <c r="R511" s="47"/>
      <c r="S511" s="47"/>
      <c r="BF511" s="3"/>
      <c r="BG511" s="3"/>
      <c r="BH511" s="3"/>
      <c r="BI511" s="3"/>
      <c r="BK511" s="3"/>
      <c r="BL511" s="3"/>
      <c r="BM511" s="3"/>
      <c r="BN511" s="3"/>
      <c r="BP511" s="3"/>
    </row>
    <row r="512" spans="1:125" ht="12" customHeight="1">
      <c r="J512" s="47"/>
      <c r="K512" s="47"/>
      <c r="L512" s="47"/>
      <c r="M512" s="47"/>
      <c r="N512" s="47"/>
      <c r="O512" s="47"/>
      <c r="P512" s="47"/>
      <c r="Q512" s="47"/>
      <c r="R512" s="47"/>
      <c r="S512" s="47"/>
      <c r="BF512" s="3"/>
      <c r="BG512" s="3"/>
      <c r="BH512" s="3"/>
      <c r="BI512" s="3"/>
      <c r="BK512" s="3"/>
      <c r="BL512" s="3"/>
      <c r="BM512" s="3"/>
      <c r="BN512" s="3"/>
      <c r="BP512" s="3"/>
    </row>
    <row r="513" spans="2:78" ht="12" customHeight="1">
      <c r="J513" s="47"/>
      <c r="K513" s="47"/>
      <c r="L513" s="47"/>
      <c r="M513" s="47"/>
      <c r="N513" s="47"/>
      <c r="O513" s="47"/>
      <c r="P513" s="47"/>
      <c r="Q513" s="47"/>
      <c r="R513" s="47"/>
      <c r="S513" s="47"/>
      <c r="BF513" s="4"/>
      <c r="BG513" s="4"/>
      <c r="BH513" s="4"/>
      <c r="BI513" s="4"/>
      <c r="BK513" s="4"/>
      <c r="BL513" s="4"/>
      <c r="BM513" s="4"/>
      <c r="BN513" s="4"/>
      <c r="BP513" s="4"/>
      <c r="BQ513" s="4"/>
      <c r="BR513" s="4"/>
      <c r="BS513" s="4"/>
      <c r="BU513" s="4"/>
      <c r="BV513" s="4"/>
    </row>
    <row r="514" spans="2:78" ht="12" customHeight="1">
      <c r="J514" s="47"/>
      <c r="K514" s="47"/>
      <c r="L514" s="47"/>
      <c r="M514" s="47"/>
      <c r="N514" s="47"/>
      <c r="O514" s="47"/>
      <c r="P514" s="47"/>
      <c r="Q514" s="47"/>
      <c r="R514" s="47"/>
      <c r="S514" s="47"/>
      <c r="BF514" s="3"/>
      <c r="BG514" s="3"/>
      <c r="BH514" s="3"/>
      <c r="BI514" s="3"/>
      <c r="BK514" s="3"/>
      <c r="BL514" s="3"/>
      <c r="BM514" s="3"/>
      <c r="BN514" s="3"/>
      <c r="BP514" s="3"/>
    </row>
    <row r="515" spans="2:78" ht="12" customHeight="1">
      <c r="J515" s="47"/>
      <c r="K515" s="47"/>
      <c r="L515" s="47"/>
      <c r="M515" s="47"/>
      <c r="N515" s="47"/>
      <c r="O515" s="47"/>
      <c r="P515" s="47"/>
      <c r="Q515" s="47"/>
      <c r="R515" s="47"/>
      <c r="S515" s="47"/>
      <c r="BF515" s="3"/>
      <c r="BG515" s="3"/>
      <c r="BH515" s="3"/>
      <c r="BI515" s="3"/>
      <c r="BK515" s="3"/>
      <c r="BL515" s="3"/>
      <c r="BM515" s="3"/>
      <c r="BN515" s="3"/>
      <c r="BP515" s="3"/>
    </row>
    <row r="516" spans="2:78" ht="12" customHeight="1">
      <c r="J516" s="47"/>
      <c r="K516" s="47"/>
      <c r="L516" s="47"/>
      <c r="M516" s="47"/>
      <c r="N516" s="47"/>
      <c r="O516" s="47"/>
      <c r="P516" s="47"/>
      <c r="Q516" s="47"/>
      <c r="R516" s="47"/>
      <c r="S516" s="47"/>
      <c r="BF516" s="3"/>
      <c r="BG516" s="3"/>
      <c r="BH516" s="3"/>
      <c r="BI516" s="3"/>
      <c r="BK516" s="3"/>
      <c r="BL516" s="3"/>
      <c r="BM516" s="3"/>
      <c r="BN516" s="3"/>
      <c r="BP516" s="3"/>
    </row>
    <row r="517" spans="2:78" ht="12" customHeight="1">
      <c r="J517" s="47"/>
      <c r="K517" s="47"/>
      <c r="L517" s="47"/>
      <c r="M517" s="47"/>
      <c r="N517" s="47"/>
      <c r="O517" s="47"/>
      <c r="P517" s="47"/>
      <c r="Q517" s="47"/>
      <c r="R517" s="47"/>
      <c r="S517" s="47"/>
      <c r="BF517" s="4"/>
      <c r="BG517" s="4"/>
      <c r="BH517" s="4"/>
      <c r="BI517" s="4"/>
      <c r="BK517" s="4"/>
      <c r="BL517" s="4"/>
      <c r="BM517" s="4"/>
      <c r="BN517" s="4"/>
      <c r="BP517" s="4"/>
      <c r="BQ517" s="4"/>
      <c r="BR517" s="4"/>
      <c r="BS517" s="4"/>
      <c r="BU517" s="4"/>
      <c r="BV517" s="4"/>
    </row>
    <row r="518" spans="2:78" ht="12" customHeight="1">
      <c r="J518" s="47"/>
      <c r="K518" s="47"/>
      <c r="L518" s="47"/>
      <c r="M518" s="47"/>
      <c r="N518" s="47"/>
      <c r="O518" s="47"/>
      <c r="P518" s="47"/>
      <c r="Q518" s="47"/>
      <c r="R518" s="47"/>
      <c r="S518" s="47"/>
      <c r="BF518" s="3"/>
      <c r="BG518" s="3"/>
      <c r="BH518" s="3"/>
      <c r="BI518" s="3"/>
      <c r="BK518" s="3"/>
      <c r="BL518" s="3"/>
      <c r="BM518" s="3"/>
      <c r="BN518" s="3"/>
      <c r="BP518" s="3"/>
    </row>
    <row r="519" spans="2:78" s="28" customFormat="1" ht="12" customHeight="1">
      <c r="B519" s="30"/>
      <c r="C519" s="30"/>
      <c r="D519" s="30"/>
      <c r="E519" s="30"/>
      <c r="I519" s="31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BZ519" s="31"/>
    </row>
    <row r="520" spans="2:78" ht="12" customHeight="1">
      <c r="J520" s="47"/>
      <c r="K520" s="47"/>
      <c r="L520" s="47"/>
      <c r="M520" s="47"/>
      <c r="N520" s="47"/>
      <c r="O520" s="47"/>
      <c r="P520" s="47"/>
      <c r="Q520" s="47"/>
      <c r="R520" s="47"/>
      <c r="S520" s="47"/>
      <c r="BF520" s="3"/>
      <c r="BG520" s="3"/>
      <c r="BH520" s="3"/>
      <c r="BI520" s="3"/>
      <c r="BK520" s="3"/>
      <c r="BL520" s="3"/>
      <c r="BM520" s="3"/>
      <c r="BN520" s="3"/>
      <c r="BP520" s="3"/>
    </row>
    <row r="521" spans="2:78" ht="12" customHeight="1"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BF521" s="4"/>
      <c r="BG521" s="4"/>
      <c r="BH521" s="4"/>
      <c r="BI521" s="4"/>
      <c r="BK521" s="4"/>
      <c r="BL521" s="4"/>
      <c r="BM521" s="4"/>
      <c r="BN521" s="4"/>
      <c r="BP521" s="4"/>
      <c r="BQ521" s="4"/>
      <c r="BR521" s="4"/>
      <c r="BS521" s="4"/>
      <c r="BU521" s="4"/>
      <c r="BV521" s="4"/>
    </row>
    <row r="522" spans="2:78" ht="12" customHeight="1" collapsed="1"/>
    <row r="523" spans="2:78" ht="12" customHeight="1">
      <c r="BF523" s="3"/>
      <c r="BG523" s="3"/>
      <c r="BH523" s="3"/>
      <c r="BI523" s="3"/>
      <c r="BK523" s="3"/>
      <c r="BL523" s="3"/>
      <c r="BM523" s="3"/>
      <c r="BN523" s="3"/>
      <c r="BP523" s="3"/>
    </row>
    <row r="524" spans="2:78" ht="12" customHeight="1">
      <c r="BF524" s="3"/>
      <c r="BG524" s="3"/>
      <c r="BH524" s="3"/>
      <c r="BI524" s="3"/>
      <c r="BK524" s="3"/>
      <c r="BL524" s="3"/>
      <c r="BM524" s="3"/>
      <c r="BN524" s="3"/>
      <c r="BP524" s="3"/>
    </row>
    <row r="526" spans="2:78" ht="12" customHeight="1">
      <c r="BF526" s="3"/>
      <c r="BG526" s="3"/>
      <c r="BH526" s="3"/>
      <c r="BI526" s="3"/>
      <c r="BK526" s="3"/>
      <c r="BL526" s="3"/>
      <c r="BM526" s="3"/>
      <c r="BN526" s="3"/>
      <c r="BP526" s="3"/>
    </row>
    <row r="527" spans="2:78" ht="12" customHeight="1">
      <c r="BF527" s="3"/>
      <c r="BG527" s="3"/>
      <c r="BH527" s="3"/>
      <c r="BI527" s="3"/>
      <c r="BK527" s="3"/>
      <c r="BL527" s="3"/>
      <c r="BM527" s="3"/>
      <c r="BN527" s="3"/>
      <c r="BP527" s="3"/>
    </row>
    <row r="529" spans="58:74" ht="12" customHeight="1">
      <c r="BK529" s="34"/>
      <c r="BL529" s="34"/>
      <c r="BM529" s="34"/>
      <c r="BN529" s="34"/>
      <c r="BP529" s="34"/>
      <c r="BQ529" s="34"/>
      <c r="BR529" s="34"/>
      <c r="BS529" s="34"/>
      <c r="BU529" s="34"/>
      <c r="BV529" s="34"/>
    </row>
    <row r="530" spans="58:74" ht="12" customHeight="1">
      <c r="BK530" s="34"/>
      <c r="BL530" s="34"/>
      <c r="BM530" s="34"/>
      <c r="BN530" s="34"/>
      <c r="BP530" s="34"/>
      <c r="BQ530" s="34"/>
      <c r="BR530" s="34"/>
      <c r="BS530" s="34"/>
      <c r="BU530" s="34"/>
      <c r="BV530" s="34"/>
    </row>
    <row r="531" spans="58:74" ht="12" customHeight="1" collapsed="1"/>
    <row r="532" spans="58:74" ht="12" customHeight="1">
      <c r="BF532" s="3"/>
      <c r="BG532" s="3"/>
      <c r="BH532" s="3"/>
      <c r="BI532" s="3"/>
      <c r="BK532" s="3"/>
      <c r="BL532" s="3"/>
      <c r="BM532" s="3"/>
      <c r="BN532" s="3"/>
      <c r="BP532" s="3"/>
    </row>
    <row r="533" spans="58:74" ht="12" customHeight="1">
      <c r="BF533" s="3"/>
      <c r="BG533" s="3"/>
      <c r="BH533" s="3"/>
      <c r="BI533" s="3"/>
      <c r="BK533" s="3"/>
      <c r="BL533" s="3"/>
      <c r="BM533" s="3"/>
      <c r="BN533" s="3"/>
      <c r="BP533" s="3"/>
    </row>
    <row r="535" spans="58:74" ht="12" customHeight="1">
      <c r="BK535" s="3"/>
      <c r="BL535" s="3"/>
      <c r="BM535" s="3"/>
      <c r="BN535" s="3"/>
      <c r="BP535" s="3"/>
    </row>
    <row r="536" spans="58:74" ht="12" customHeight="1">
      <c r="BK536" s="3"/>
      <c r="BL536" s="3"/>
      <c r="BM536" s="3"/>
      <c r="BN536" s="3"/>
      <c r="BP536" s="3"/>
    </row>
    <row r="538" spans="58:74" ht="12" customHeight="1">
      <c r="BK538" s="34"/>
      <c r="BL538" s="34"/>
      <c r="BM538" s="34"/>
      <c r="BN538" s="34"/>
      <c r="BP538" s="34"/>
      <c r="BQ538" s="34"/>
      <c r="BR538" s="34"/>
      <c r="BS538" s="34"/>
      <c r="BU538" s="34"/>
      <c r="BV538" s="34"/>
    </row>
    <row r="539" spans="58:74" ht="12" customHeight="1">
      <c r="BK539" s="34"/>
      <c r="BL539" s="34"/>
      <c r="BM539" s="34"/>
      <c r="BN539" s="34"/>
      <c r="BP539" s="34"/>
      <c r="BQ539" s="34"/>
      <c r="BR539" s="34"/>
      <c r="BS539" s="34"/>
      <c r="BU539" s="34"/>
      <c r="BV539" s="34"/>
    </row>
    <row r="540" spans="58:74" ht="12" customHeight="1" collapsed="1"/>
    <row r="541" spans="58:74" ht="12" customHeight="1">
      <c r="BF541" s="3"/>
      <c r="BG541" s="3"/>
      <c r="BH541" s="3"/>
      <c r="BI541" s="3"/>
      <c r="BK541" s="3"/>
      <c r="BL541" s="3"/>
      <c r="BM541" s="3"/>
      <c r="BN541" s="3"/>
      <c r="BP541" s="3"/>
    </row>
    <row r="542" spans="58:74" ht="12" customHeight="1">
      <c r="BF542" s="3"/>
      <c r="BG542" s="3"/>
      <c r="BH542" s="3"/>
      <c r="BI542" s="3"/>
      <c r="BK542" s="3"/>
      <c r="BL542" s="3"/>
      <c r="BM542" s="3"/>
      <c r="BN542" s="3"/>
      <c r="BP542" s="3"/>
    </row>
    <row r="543" spans="58:74" ht="12" customHeight="1">
      <c r="BF543" s="3"/>
      <c r="BG543" s="3"/>
      <c r="BH543" s="3"/>
      <c r="BI543" s="3"/>
      <c r="BK543" s="3"/>
      <c r="BL543" s="3"/>
      <c r="BM543" s="3"/>
      <c r="BN543" s="3"/>
      <c r="BP543" s="3"/>
    </row>
    <row r="544" spans="58:74" ht="12" customHeight="1">
      <c r="BF544" s="3"/>
      <c r="BG544" s="3"/>
      <c r="BH544" s="3"/>
      <c r="BI544" s="3"/>
      <c r="BK544" s="3"/>
      <c r="BL544" s="3"/>
      <c r="BM544" s="3"/>
      <c r="BN544" s="3"/>
      <c r="BP544" s="3"/>
    </row>
    <row r="545" spans="58:78" ht="12" customHeight="1">
      <c r="BF545" s="3"/>
      <c r="BG545" s="3"/>
      <c r="BH545" s="3"/>
      <c r="BI545" s="3"/>
      <c r="BK545" s="3"/>
      <c r="BL545" s="3"/>
      <c r="BM545" s="3"/>
      <c r="BN545" s="3"/>
      <c r="BP545" s="3"/>
    </row>
    <row r="547" spans="58:78" ht="12" customHeight="1">
      <c r="BK547" s="3"/>
      <c r="BL547" s="3"/>
      <c r="BM547" s="3"/>
      <c r="BN547" s="3"/>
      <c r="BP547" s="3"/>
    </row>
    <row r="548" spans="58:78" ht="12" customHeight="1">
      <c r="BK548" s="3"/>
      <c r="BL548" s="3"/>
      <c r="BM548" s="3"/>
      <c r="BN548" s="3"/>
      <c r="BP548" s="3"/>
    </row>
    <row r="549" spans="58:78" ht="12" customHeight="1">
      <c r="BK549" s="3"/>
      <c r="BL549" s="3"/>
      <c r="BM549" s="3"/>
      <c r="BN549" s="3"/>
      <c r="BP549" s="3"/>
    </row>
    <row r="550" spans="58:78" ht="12" customHeight="1">
      <c r="BK550" s="3"/>
      <c r="BL550" s="3"/>
      <c r="BM550" s="3"/>
      <c r="BN550" s="3"/>
      <c r="BP550" s="3"/>
    </row>
    <row r="551" spans="58:78" ht="12" customHeight="1">
      <c r="BK551" s="3"/>
      <c r="BL551" s="3"/>
      <c r="BM551" s="3"/>
      <c r="BN551" s="3"/>
      <c r="BP551" s="3"/>
    </row>
    <row r="553" spans="58:78" ht="12" customHeight="1">
      <c r="BK553" s="34"/>
      <c r="BL553" s="34"/>
      <c r="BM553" s="34"/>
      <c r="BN553" s="34"/>
      <c r="BP553" s="34"/>
      <c r="BQ553" s="34"/>
      <c r="BR553" s="34"/>
      <c r="BS553" s="34"/>
      <c r="BU553" s="34"/>
      <c r="BV553" s="34"/>
    </row>
    <row r="554" spans="58:78" ht="12" customHeight="1">
      <c r="BK554" s="34"/>
      <c r="BL554" s="34"/>
      <c r="BM554" s="34"/>
      <c r="BN554" s="34"/>
      <c r="BP554" s="34"/>
      <c r="BQ554" s="34"/>
      <c r="BR554" s="34"/>
      <c r="BS554" s="34"/>
      <c r="BU554" s="34"/>
      <c r="BV554" s="34"/>
    </row>
    <row r="555" spans="58:78" ht="12" customHeight="1">
      <c r="BK555" s="34"/>
      <c r="BL555" s="34"/>
      <c r="BM555" s="34"/>
      <c r="BN555" s="34"/>
      <c r="BP555" s="34"/>
      <c r="BQ555" s="34"/>
      <c r="BR555" s="34"/>
      <c r="BS555" s="34"/>
      <c r="BU555" s="34"/>
      <c r="BV555" s="34"/>
    </row>
    <row r="556" spans="58:78" ht="12" customHeight="1">
      <c r="BK556" s="34"/>
      <c r="BL556" s="34"/>
      <c r="BM556" s="34"/>
      <c r="BN556" s="34"/>
      <c r="BP556" s="34"/>
      <c r="BQ556" s="34"/>
      <c r="BR556" s="34"/>
      <c r="BS556" s="34"/>
      <c r="BU556" s="34"/>
      <c r="BV556" s="34"/>
    </row>
    <row r="557" spans="58:78" ht="12" customHeight="1">
      <c r="BK557" s="34"/>
      <c r="BL557" s="34"/>
      <c r="BM557" s="34"/>
      <c r="BN557" s="34"/>
      <c r="BP557" s="34"/>
      <c r="BQ557" s="34"/>
      <c r="BR557" s="34"/>
      <c r="BS557" s="34"/>
      <c r="BU557" s="34"/>
      <c r="BV557" s="34"/>
    </row>
    <row r="558" spans="58:78" ht="12" customHeight="1" collapsed="1"/>
    <row r="559" spans="58:78" ht="12" customHeight="1">
      <c r="BF559" s="3"/>
      <c r="BG559" s="3"/>
      <c r="BH559" s="3"/>
      <c r="BI559" s="3"/>
      <c r="BK559" s="3"/>
      <c r="BL559" s="3"/>
      <c r="BM559" s="3"/>
      <c r="BN559" s="3"/>
      <c r="BP559" s="3"/>
      <c r="BZ559" s="3"/>
    </row>
    <row r="560" spans="58:78" ht="12" customHeight="1">
      <c r="BF560" s="3"/>
      <c r="BG560" s="3"/>
      <c r="BH560" s="3"/>
      <c r="BI560" s="3"/>
      <c r="BK560" s="3"/>
      <c r="BL560" s="3"/>
      <c r="BM560" s="3"/>
      <c r="BN560" s="3"/>
      <c r="BP560" s="3"/>
      <c r="BZ560" s="3"/>
    </row>
    <row r="561" spans="58:78" ht="12" customHeight="1">
      <c r="BF561" s="3"/>
      <c r="BG561" s="3"/>
      <c r="BH561" s="3"/>
      <c r="BI561" s="3"/>
      <c r="BK561" s="3"/>
      <c r="BL561" s="3"/>
      <c r="BM561" s="3"/>
      <c r="BN561" s="3"/>
      <c r="BP561" s="3"/>
      <c r="BZ561" s="3"/>
    </row>
    <row r="562" spans="58:78" ht="12" customHeight="1">
      <c r="BF562" s="3"/>
      <c r="BG562" s="3"/>
      <c r="BH562" s="3"/>
      <c r="BI562" s="3"/>
      <c r="BK562" s="3"/>
      <c r="BL562" s="3"/>
      <c r="BM562" s="3"/>
      <c r="BN562" s="3"/>
      <c r="BP562" s="3"/>
      <c r="BZ562" s="3"/>
    </row>
    <row r="563" spans="58:78" ht="12" customHeight="1">
      <c r="BF563" s="3"/>
      <c r="BG563" s="3"/>
      <c r="BH563" s="3"/>
      <c r="BI563" s="3"/>
      <c r="BK563" s="3"/>
      <c r="BL563" s="3"/>
      <c r="BM563" s="3"/>
      <c r="BN563" s="3"/>
      <c r="BP563" s="3"/>
      <c r="BZ563" s="3"/>
    </row>
    <row r="564" spans="58:78" ht="12" customHeight="1">
      <c r="BZ564" s="3"/>
    </row>
    <row r="565" spans="58:78" ht="12" customHeight="1">
      <c r="BK565" s="3"/>
      <c r="BL565" s="3"/>
      <c r="BM565" s="3"/>
      <c r="BN565" s="3"/>
      <c r="BP565" s="3"/>
      <c r="BZ565" s="3"/>
    </row>
    <row r="566" spans="58:78" ht="12" customHeight="1">
      <c r="BK566" s="3"/>
      <c r="BL566" s="3"/>
      <c r="BM566" s="3"/>
      <c r="BN566" s="3"/>
      <c r="BP566" s="3"/>
      <c r="BZ566" s="3"/>
    </row>
    <row r="567" spans="58:78" ht="12" customHeight="1">
      <c r="BK567" s="3"/>
      <c r="BL567" s="3"/>
      <c r="BM567" s="3"/>
      <c r="BN567" s="3"/>
      <c r="BP567" s="3"/>
      <c r="BZ567" s="3"/>
    </row>
    <row r="568" spans="58:78" ht="12" customHeight="1">
      <c r="BK568" s="3"/>
      <c r="BL568" s="3"/>
      <c r="BM568" s="3"/>
      <c r="BN568" s="3"/>
      <c r="BP568" s="3"/>
      <c r="BZ568" s="3"/>
    </row>
    <row r="569" spans="58:78" ht="12" customHeight="1">
      <c r="BK569" s="3"/>
      <c r="BL569" s="3"/>
      <c r="BM569" s="3"/>
      <c r="BN569" s="3"/>
      <c r="BP569" s="3"/>
      <c r="BZ569" s="3"/>
    </row>
    <row r="570" spans="58:78" ht="12" customHeight="1">
      <c r="BZ570" s="3"/>
    </row>
    <row r="571" spans="58:78" ht="12" customHeight="1">
      <c r="BK571" s="34"/>
      <c r="BL571" s="34"/>
      <c r="BM571" s="34"/>
      <c r="BN571" s="34"/>
      <c r="BP571" s="34"/>
      <c r="BQ571" s="34"/>
      <c r="BR571" s="34"/>
      <c r="BS571" s="34"/>
      <c r="BU571" s="34"/>
      <c r="BV571" s="34"/>
      <c r="BW571" s="34"/>
      <c r="BX571" s="34"/>
      <c r="BZ571" s="34"/>
    </row>
    <row r="572" spans="58:78" ht="12" customHeight="1">
      <c r="BK572" s="34"/>
      <c r="BL572" s="34"/>
      <c r="BM572" s="34"/>
      <c r="BN572" s="34"/>
      <c r="BP572" s="34"/>
      <c r="BQ572" s="34"/>
      <c r="BR572" s="34"/>
      <c r="BS572" s="34"/>
      <c r="BU572" s="34"/>
      <c r="BV572" s="34"/>
      <c r="BW572" s="34"/>
      <c r="BX572" s="34"/>
      <c r="BZ572" s="34"/>
    </row>
    <row r="573" spans="58:78" ht="12" customHeight="1">
      <c r="BK573" s="34"/>
      <c r="BL573" s="34"/>
      <c r="BM573" s="34"/>
      <c r="BN573" s="34"/>
      <c r="BP573" s="34"/>
      <c r="BQ573" s="34"/>
      <c r="BR573" s="34"/>
      <c r="BS573" s="34"/>
      <c r="BU573" s="34"/>
      <c r="BV573" s="34"/>
      <c r="BW573" s="34"/>
      <c r="BX573" s="34"/>
      <c r="BZ573" s="34"/>
    </row>
    <row r="574" spans="58:78" ht="12" customHeight="1">
      <c r="BK574" s="34"/>
      <c r="BL574" s="34"/>
      <c r="BM574" s="34"/>
      <c r="BN574" s="34"/>
      <c r="BP574" s="34"/>
      <c r="BQ574" s="34"/>
      <c r="BR574" s="34"/>
      <c r="BS574" s="34"/>
      <c r="BU574" s="34"/>
      <c r="BV574" s="34"/>
      <c r="BW574" s="34"/>
      <c r="BX574" s="34"/>
      <c r="BZ574" s="34"/>
    </row>
    <row r="575" spans="58:78" ht="12" customHeight="1">
      <c r="BK575" s="34"/>
      <c r="BL575" s="34"/>
      <c r="BM575" s="34"/>
      <c r="BN575" s="34"/>
      <c r="BP575" s="34"/>
      <c r="BQ575" s="34"/>
      <c r="BR575" s="34"/>
      <c r="BS575" s="34"/>
      <c r="BU575" s="34"/>
      <c r="BV575" s="34"/>
      <c r="BW575" s="34"/>
      <c r="BX575" s="34"/>
      <c r="BZ575" s="34"/>
    </row>
    <row r="658" spans="2:79" ht="12" customHeight="1">
      <c r="CA658" s="15"/>
    </row>
    <row r="661" spans="2:79" ht="12" customHeight="1">
      <c r="BY661" s="15"/>
    </row>
    <row r="662" spans="2:79" ht="12" customHeight="1">
      <c r="BY662" s="47"/>
    </row>
    <row r="663" spans="2:79" s="8" customFormat="1" ht="12" customHeight="1">
      <c r="B663" s="21"/>
      <c r="C663" s="21"/>
      <c r="D663" s="21"/>
      <c r="E663" s="21"/>
      <c r="I663" s="35"/>
    </row>
    <row r="664" spans="2:79" s="8" customFormat="1" ht="12" customHeight="1">
      <c r="B664" s="21"/>
      <c r="C664" s="21"/>
      <c r="D664" s="21"/>
      <c r="E664" s="21"/>
      <c r="I664" s="35"/>
    </row>
    <row r="665" spans="2:79" s="8" customFormat="1" ht="12" customHeight="1">
      <c r="B665" s="21"/>
      <c r="C665" s="21"/>
      <c r="D665" s="21"/>
      <c r="E665" s="21"/>
      <c r="I665" s="35"/>
    </row>
    <row r="666" spans="2:79" s="8" customFormat="1" ht="12" customHeight="1">
      <c r="B666" s="21"/>
      <c r="C666" s="21"/>
      <c r="D666" s="21"/>
      <c r="E666" s="21"/>
      <c r="I666" s="35"/>
    </row>
    <row r="667" spans="2:79" s="8" customFormat="1" ht="12" customHeight="1">
      <c r="B667" s="21"/>
      <c r="C667" s="21"/>
      <c r="D667" s="21"/>
      <c r="E667" s="21"/>
      <c r="I667" s="35"/>
    </row>
    <row r="668" spans="2:79" s="8" customFormat="1" ht="12" customHeight="1">
      <c r="B668" s="21"/>
      <c r="C668" s="21"/>
      <c r="D668" s="21"/>
      <c r="E668" s="21"/>
      <c r="I668" s="35"/>
    </row>
    <row r="669" spans="2:79" s="8" customFormat="1" ht="12" customHeight="1">
      <c r="B669" s="21"/>
      <c r="C669" s="21"/>
      <c r="D669" s="21"/>
      <c r="E669" s="21"/>
      <c r="I669" s="35"/>
    </row>
    <row r="670" spans="2:79" s="8" customFormat="1" ht="12" customHeight="1">
      <c r="B670" s="21"/>
      <c r="C670" s="21"/>
      <c r="D670" s="21"/>
      <c r="E670" s="21"/>
      <c r="I670" s="35"/>
    </row>
    <row r="671" spans="2:79" s="8" customFormat="1" ht="12" customHeight="1">
      <c r="B671" s="21"/>
      <c r="C671" s="21"/>
      <c r="D671" s="21"/>
      <c r="E671" s="21"/>
      <c r="I671" s="35"/>
    </row>
    <row r="672" spans="2:79" s="8" customFormat="1" ht="12" customHeight="1">
      <c r="B672" s="21"/>
      <c r="C672" s="21"/>
      <c r="D672" s="21"/>
      <c r="E672" s="21"/>
      <c r="I672" s="35"/>
    </row>
    <row r="673" spans="2:127" s="8" customFormat="1" ht="12" customHeight="1">
      <c r="B673" s="21"/>
      <c r="C673" s="21"/>
      <c r="D673" s="21"/>
      <c r="E673" s="21"/>
      <c r="I673" s="35"/>
    </row>
    <row r="674" spans="2:127" s="8" customFormat="1" ht="12" customHeight="1">
      <c r="B674" s="21"/>
      <c r="C674" s="21"/>
      <c r="D674" s="21"/>
      <c r="E674" s="21"/>
      <c r="I674" s="35"/>
    </row>
    <row r="675" spans="2:127" s="8" customFormat="1" ht="12" customHeight="1">
      <c r="B675" s="21"/>
      <c r="C675" s="21"/>
      <c r="D675" s="21"/>
      <c r="E675" s="21"/>
      <c r="I675" s="35"/>
    </row>
    <row r="676" spans="2:127" s="8" customFormat="1" ht="12" customHeight="1">
      <c r="B676" s="21"/>
      <c r="C676" s="21"/>
      <c r="D676" s="21"/>
      <c r="E676" s="21"/>
      <c r="I676" s="35"/>
    </row>
    <row r="677" spans="2:127" s="8" customFormat="1" ht="12" customHeight="1">
      <c r="B677" s="21"/>
      <c r="C677" s="21"/>
      <c r="D677" s="21"/>
      <c r="E677" s="21"/>
      <c r="I677" s="35"/>
    </row>
    <row r="678" spans="2:127" s="8" customFormat="1" ht="12" customHeight="1">
      <c r="B678" s="21"/>
      <c r="C678" s="21"/>
      <c r="D678" s="21"/>
      <c r="E678" s="21"/>
      <c r="I678" s="35"/>
      <c r="CC678" s="10"/>
      <c r="CD678" s="10"/>
      <c r="CE678" s="10"/>
      <c r="CF678" s="10"/>
      <c r="CG678" s="10"/>
      <c r="CH678" s="10"/>
      <c r="CI678" s="10"/>
      <c r="CJ678" s="10"/>
      <c r="CK678" s="10"/>
      <c r="CL678" s="10"/>
      <c r="CM678" s="10"/>
      <c r="CN678" s="10"/>
      <c r="CO678" s="10"/>
      <c r="CP678" s="10"/>
      <c r="CQ678" s="10"/>
      <c r="CR678" s="10"/>
      <c r="CS678" s="10"/>
      <c r="CT678" s="10"/>
      <c r="CU678" s="10"/>
      <c r="CV678" s="10"/>
      <c r="CW678" s="10"/>
      <c r="CX678" s="10"/>
      <c r="CY678" s="10"/>
      <c r="CZ678" s="10"/>
      <c r="DA678" s="10"/>
      <c r="DB678" s="10"/>
      <c r="DC678" s="10"/>
      <c r="DD678" s="10"/>
      <c r="DE678" s="10"/>
      <c r="DF678" s="10"/>
      <c r="DG678" s="10"/>
      <c r="DH678" s="10"/>
      <c r="DI678" s="10"/>
      <c r="DJ678" s="10"/>
      <c r="DK678" s="10"/>
      <c r="DL678" s="10"/>
      <c r="DM678" s="10"/>
      <c r="DN678" s="10"/>
      <c r="DO678" s="10"/>
      <c r="DP678" s="10"/>
      <c r="DQ678" s="10"/>
      <c r="DR678" s="10"/>
      <c r="DS678" s="10"/>
      <c r="DT678" s="10"/>
      <c r="DU678" s="10"/>
      <c r="DV678" s="10"/>
      <c r="DW678" s="10"/>
    </row>
    <row r="679" spans="2:127" s="8" customFormat="1" ht="12" customHeight="1">
      <c r="B679" s="21"/>
      <c r="C679" s="21"/>
      <c r="D679" s="21"/>
      <c r="E679" s="21"/>
      <c r="I679" s="35"/>
    </row>
    <row r="680" spans="2:127" s="37" customFormat="1" ht="12" customHeight="1">
      <c r="B680" s="36"/>
      <c r="C680" s="36"/>
      <c r="D680" s="36"/>
      <c r="E680" s="36"/>
      <c r="I680" s="38"/>
      <c r="BK680" s="9"/>
      <c r="BL680" s="9"/>
      <c r="BM680" s="9"/>
      <c r="BN680" s="9"/>
      <c r="BO680" s="9"/>
      <c r="BP680" s="9"/>
      <c r="BQ680" s="9"/>
      <c r="BR680" s="9"/>
      <c r="BS680" s="9"/>
      <c r="BT680" s="9"/>
      <c r="BU680" s="9"/>
      <c r="BV680" s="9"/>
      <c r="BW680" s="9"/>
      <c r="BX680" s="9"/>
      <c r="BY680" s="9"/>
      <c r="BZ680" s="9"/>
      <c r="CA680" s="9"/>
      <c r="CB680" s="9"/>
      <c r="CC680" s="9"/>
      <c r="CD680" s="9"/>
      <c r="CE680" s="9"/>
      <c r="CF680" s="9"/>
      <c r="CG680" s="9"/>
      <c r="CH680" s="9"/>
      <c r="CI680" s="9"/>
      <c r="CJ680" s="9"/>
      <c r="CK680" s="9"/>
      <c r="CL680" s="9"/>
      <c r="CM680" s="9"/>
      <c r="CN680" s="9"/>
      <c r="CO680" s="9"/>
      <c r="CP680" s="9"/>
      <c r="CQ680" s="9"/>
      <c r="CR680" s="9"/>
      <c r="CS680" s="9"/>
      <c r="CT680" s="9"/>
      <c r="CU680" s="9"/>
      <c r="CV680" s="9"/>
      <c r="CW680" s="9"/>
      <c r="CX680" s="9"/>
      <c r="CY680" s="9"/>
      <c r="CZ680" s="9"/>
      <c r="DA680" s="9"/>
      <c r="DB680" s="9"/>
      <c r="DC680" s="9"/>
      <c r="DD680" s="9"/>
      <c r="DE680" s="9"/>
      <c r="DF680" s="9"/>
      <c r="DG680" s="9"/>
      <c r="DH680" s="9"/>
      <c r="DI680" s="9"/>
      <c r="DJ680" s="9"/>
      <c r="DK680" s="9"/>
      <c r="DL680" s="9"/>
      <c r="DM680" s="9"/>
      <c r="DN680" s="9"/>
      <c r="DO680" s="9"/>
      <c r="DP680" s="9"/>
      <c r="DQ680" s="9"/>
      <c r="DR680" s="9"/>
      <c r="DS680" s="9"/>
      <c r="DT680" s="9"/>
      <c r="DU680" s="9"/>
      <c r="DV680" s="9"/>
      <c r="DW680" s="9"/>
    </row>
    <row r="681" spans="2:127" s="8" customFormat="1" ht="12" customHeight="1">
      <c r="B681" s="21"/>
      <c r="C681" s="21"/>
      <c r="D681" s="21"/>
      <c r="E681" s="21"/>
      <c r="I681" s="35"/>
    </row>
    <row r="682" spans="2:127" s="8" customFormat="1" ht="12" customHeight="1">
      <c r="B682" s="21"/>
      <c r="C682" s="21"/>
      <c r="D682" s="18"/>
      <c r="E682" s="21"/>
      <c r="I682" s="10"/>
    </row>
    <row r="683" spans="2:127" s="8" customFormat="1" ht="12" customHeight="1">
      <c r="B683" s="21"/>
      <c r="C683" s="21"/>
      <c r="D683" s="18"/>
      <c r="E683" s="21"/>
      <c r="I683" s="10"/>
      <c r="CE683" s="35"/>
      <c r="CJ683" s="35"/>
      <c r="CO683" s="35"/>
      <c r="CT683" s="35"/>
      <c r="CY683" s="35"/>
      <c r="DD683" s="35"/>
      <c r="DI683" s="35"/>
      <c r="DN683" s="35"/>
      <c r="DS683" s="35"/>
    </row>
    <row r="684" spans="2:127" s="8" customFormat="1" ht="12" customHeight="1">
      <c r="B684" s="21"/>
      <c r="C684" s="21"/>
      <c r="D684" s="21"/>
      <c r="E684" s="21"/>
      <c r="I684" s="35"/>
      <c r="BZ684" s="35"/>
    </row>
    <row r="685" spans="2:127" s="8" customFormat="1" ht="12" customHeight="1">
      <c r="B685" s="21"/>
      <c r="C685" s="21"/>
      <c r="D685" s="21"/>
      <c r="E685" s="21"/>
      <c r="I685" s="35"/>
    </row>
    <row r="686" spans="2:127" ht="12" customHeight="1">
      <c r="BY686" s="15"/>
    </row>
    <row r="687" spans="2:127" ht="12" customHeight="1">
      <c r="BY687" s="15"/>
    </row>
    <row r="688" spans="2:127" ht="12" customHeight="1">
      <c r="BY688" s="15"/>
    </row>
    <row r="689" spans="3:127" ht="12" customHeight="1">
      <c r="BY689" s="15"/>
    </row>
    <row r="690" spans="3:127" ht="12" customHeight="1">
      <c r="BY690" s="15"/>
    </row>
    <row r="691" spans="3:127" ht="12" customHeight="1">
      <c r="BY691" s="15"/>
    </row>
    <row r="692" spans="3:127" ht="12" customHeight="1">
      <c r="BY692" s="15"/>
    </row>
    <row r="693" spans="3:127" ht="12" customHeight="1">
      <c r="C693" s="46"/>
      <c r="BY693" s="15"/>
    </row>
    <row r="694" spans="3:127" ht="12" customHeight="1">
      <c r="BY694" s="15"/>
    </row>
    <row r="695" spans="3:127" ht="12" customHeight="1">
      <c r="BY695" s="15"/>
    </row>
    <row r="696" spans="3:127" ht="12" customHeight="1">
      <c r="BY696" s="15"/>
    </row>
    <row r="697" spans="3:127" ht="12" customHeight="1">
      <c r="AA697" s="15"/>
      <c r="AF697" s="15"/>
      <c r="AK697" s="15"/>
      <c r="AP697" s="15"/>
      <c r="AU697" s="15"/>
      <c r="AZ697" s="15"/>
      <c r="BA697" s="47"/>
      <c r="BB697" s="8"/>
      <c r="BC697" s="8"/>
      <c r="BD697" s="8"/>
      <c r="BE697" s="8"/>
      <c r="BF697" s="47"/>
      <c r="BG697" s="8"/>
      <c r="BH697" s="8"/>
      <c r="BI697" s="8"/>
      <c r="BJ697" s="8"/>
      <c r="BK697" s="47"/>
      <c r="BL697" s="8"/>
      <c r="BM697" s="8"/>
      <c r="BN697" s="8"/>
      <c r="BO697" s="8"/>
      <c r="BP697" s="47"/>
      <c r="BQ697" s="8"/>
      <c r="BR697" s="8"/>
      <c r="BS697" s="8"/>
      <c r="BT697" s="8"/>
      <c r="BU697" s="47"/>
      <c r="BV697" s="8"/>
      <c r="BW697" s="8"/>
      <c r="BX697" s="8"/>
      <c r="BY697" s="8"/>
      <c r="BZ697" s="47"/>
      <c r="CA697" s="8"/>
      <c r="CB697" s="8"/>
      <c r="CC697" s="8"/>
      <c r="CD697" s="8"/>
      <c r="CE697" s="47"/>
      <c r="CF697" s="8"/>
      <c r="CG697" s="8"/>
      <c r="CH697" s="8"/>
      <c r="CI697" s="8"/>
      <c r="CJ697" s="47"/>
      <c r="CK697" s="8"/>
      <c r="CL697" s="8"/>
      <c r="CM697" s="8"/>
      <c r="CN697" s="8"/>
      <c r="CO697" s="47"/>
      <c r="CP697" s="8"/>
      <c r="CQ697" s="8"/>
      <c r="CR697" s="8"/>
      <c r="CS697" s="8"/>
      <c r="CT697" s="47"/>
      <c r="CU697" s="8"/>
      <c r="CV697" s="8"/>
      <c r="CW697" s="8"/>
      <c r="CX697" s="8"/>
      <c r="CY697" s="47"/>
      <c r="CZ697" s="8"/>
      <c r="DA697" s="8"/>
      <c r="DB697" s="8"/>
      <c r="DC697" s="8"/>
      <c r="DD697" s="47"/>
      <c r="DE697" s="8"/>
      <c r="DF697" s="8"/>
      <c r="DG697" s="8"/>
      <c r="DH697" s="8"/>
      <c r="DI697" s="47"/>
      <c r="DJ697" s="8"/>
      <c r="DK697" s="8"/>
      <c r="DL697" s="8"/>
      <c r="DM697" s="8"/>
      <c r="DN697" s="47"/>
      <c r="DO697" s="8"/>
      <c r="DP697" s="8"/>
      <c r="DQ697" s="8"/>
      <c r="DR697" s="8"/>
      <c r="DS697" s="47"/>
      <c r="DT697" s="8"/>
      <c r="DU697" s="8"/>
      <c r="DV697" s="8"/>
      <c r="DW697" s="8"/>
    </row>
    <row r="698" spans="3:127" ht="12" customHeight="1">
      <c r="AA698" s="4"/>
      <c r="AF698" s="4"/>
      <c r="AK698" s="4"/>
      <c r="AP698" s="4"/>
      <c r="AU698" s="4"/>
      <c r="AZ698" s="4"/>
      <c r="BA698" s="27"/>
      <c r="BB698" s="4"/>
      <c r="BC698" s="4"/>
      <c r="BD698" s="4"/>
      <c r="BE698" s="4"/>
      <c r="BF698" s="27"/>
      <c r="BG698" s="4"/>
      <c r="BH698" s="4"/>
      <c r="BI698" s="4"/>
      <c r="BJ698" s="4"/>
      <c r="BK698" s="27"/>
      <c r="BL698" s="4"/>
      <c r="BM698" s="4"/>
      <c r="BN698" s="4"/>
      <c r="BO698" s="4"/>
      <c r="BP698" s="27"/>
      <c r="BQ698" s="4"/>
      <c r="BR698" s="4"/>
      <c r="BS698" s="4"/>
      <c r="BT698" s="4"/>
      <c r="BU698" s="27"/>
      <c r="BV698" s="4"/>
      <c r="BW698" s="4"/>
      <c r="BX698" s="4"/>
      <c r="BY698" s="4"/>
      <c r="BZ698" s="27"/>
      <c r="CA698" s="4"/>
      <c r="CB698" s="4"/>
      <c r="CC698" s="4"/>
      <c r="CD698" s="4"/>
      <c r="CE698" s="27"/>
      <c r="CF698" s="4"/>
      <c r="CG698" s="4"/>
      <c r="CH698" s="4"/>
      <c r="CI698" s="4"/>
      <c r="CJ698" s="27"/>
      <c r="CK698" s="4"/>
      <c r="CL698" s="4"/>
      <c r="CM698" s="4"/>
      <c r="CN698" s="4"/>
      <c r="CO698" s="27"/>
      <c r="CP698" s="4"/>
      <c r="CQ698" s="4"/>
      <c r="CR698" s="4"/>
      <c r="CS698" s="4"/>
      <c r="CT698" s="27"/>
      <c r="CU698" s="4"/>
      <c r="CV698" s="4"/>
      <c r="CW698" s="4"/>
      <c r="CX698" s="4"/>
      <c r="CY698" s="27"/>
      <c r="CZ698" s="4"/>
      <c r="DA698" s="4"/>
      <c r="DB698" s="4"/>
      <c r="DC698" s="4"/>
      <c r="DD698" s="27"/>
      <c r="DE698" s="4"/>
      <c r="DF698" s="4"/>
      <c r="DG698" s="4"/>
      <c r="DH698" s="4"/>
      <c r="DI698" s="27"/>
      <c r="DJ698" s="4"/>
      <c r="DK698" s="4"/>
      <c r="DL698" s="4"/>
      <c r="DM698" s="4"/>
      <c r="DN698" s="27"/>
      <c r="DO698" s="4"/>
      <c r="DP698" s="4"/>
      <c r="DQ698" s="4"/>
      <c r="DR698" s="4"/>
      <c r="DS698" s="27"/>
      <c r="DT698" s="4"/>
      <c r="DU698" s="4"/>
      <c r="DV698" s="4"/>
      <c r="DW698" s="4"/>
    </row>
    <row r="699" spans="3:127" ht="12" customHeight="1">
      <c r="BZ699" s="3"/>
    </row>
    <row r="700" spans="3:127" ht="12" customHeight="1">
      <c r="AA700" s="15"/>
      <c r="AF700" s="15"/>
      <c r="AK700" s="15"/>
      <c r="AP700" s="15"/>
      <c r="AU700" s="15"/>
      <c r="AZ700" s="15"/>
      <c r="BA700" s="3"/>
      <c r="BB700" s="3"/>
      <c r="BC700" s="3"/>
      <c r="BD700" s="3"/>
      <c r="BE700" s="15"/>
      <c r="BF700" s="3"/>
      <c r="BG700" s="3"/>
      <c r="BH700" s="3"/>
      <c r="BI700" s="3"/>
      <c r="BJ700" s="15"/>
      <c r="BK700" s="3"/>
      <c r="BL700" s="3"/>
      <c r="BM700" s="3"/>
      <c r="BN700" s="3"/>
      <c r="BO700" s="15"/>
      <c r="BP700" s="3"/>
      <c r="BT700" s="15"/>
      <c r="BY700" s="15"/>
      <c r="BZ700" s="3"/>
      <c r="CA700" s="3"/>
      <c r="CC700" s="3"/>
      <c r="CD700" s="15"/>
      <c r="CE700" s="3"/>
      <c r="CF700" s="3"/>
      <c r="CG700" s="3"/>
      <c r="CH700" s="3"/>
      <c r="CI700" s="15"/>
      <c r="CJ700" s="3"/>
      <c r="CK700" s="3"/>
      <c r="CL700" s="3"/>
      <c r="CM700" s="3"/>
      <c r="CN700" s="15"/>
      <c r="CO700" s="3"/>
      <c r="CP700" s="3"/>
      <c r="CQ700" s="3"/>
      <c r="CR700" s="3"/>
      <c r="CS700" s="15"/>
      <c r="CT700" s="3"/>
      <c r="CU700" s="3"/>
      <c r="CV700" s="3"/>
      <c r="CW700" s="3"/>
      <c r="CX700" s="15"/>
      <c r="CY700" s="3"/>
      <c r="CZ700" s="3"/>
      <c r="DA700" s="3"/>
      <c r="DB700" s="3"/>
      <c r="DC700" s="15"/>
      <c r="DD700" s="3"/>
      <c r="DE700" s="3"/>
      <c r="DF700" s="3"/>
      <c r="DG700" s="3"/>
      <c r="DH700" s="15"/>
      <c r="DI700" s="3"/>
      <c r="DJ700" s="3"/>
      <c r="DK700" s="3"/>
      <c r="DL700" s="3"/>
      <c r="DM700" s="15"/>
      <c r="DN700" s="3"/>
      <c r="DO700" s="3"/>
      <c r="DP700" s="3"/>
      <c r="DQ700" s="3"/>
      <c r="DR700" s="15"/>
      <c r="DS700" s="3"/>
      <c r="DT700" s="3"/>
      <c r="DV700" s="3"/>
      <c r="DW700" s="15"/>
    </row>
    <row r="701" spans="3:127" ht="12" customHeight="1">
      <c r="AA701" s="15"/>
      <c r="AF701" s="15"/>
      <c r="AK701" s="15"/>
      <c r="AP701" s="15"/>
      <c r="AU701" s="15"/>
      <c r="AZ701" s="15"/>
      <c r="BA701" s="15"/>
      <c r="BB701" s="15"/>
      <c r="BC701" s="15"/>
      <c r="BD701" s="15"/>
      <c r="BE701" s="15"/>
      <c r="BF701" s="15"/>
      <c r="BG701" s="15"/>
      <c r="BH701" s="15"/>
      <c r="BI701" s="15"/>
      <c r="BJ701" s="15"/>
      <c r="BK701" s="15"/>
      <c r="BL701" s="15"/>
      <c r="BM701" s="15"/>
      <c r="BN701" s="15"/>
      <c r="BO701" s="15"/>
      <c r="BP701" s="15"/>
      <c r="BQ701" s="15"/>
      <c r="BR701" s="15"/>
      <c r="BS701" s="15"/>
      <c r="BT701" s="15"/>
      <c r="BU701" s="15"/>
      <c r="BV701" s="15"/>
      <c r="BW701" s="15"/>
      <c r="BX701" s="15"/>
      <c r="BY701" s="15"/>
      <c r="BZ701" s="15"/>
      <c r="CA701" s="15"/>
      <c r="CB701" s="15"/>
      <c r="CC701" s="15"/>
      <c r="CD701" s="15"/>
      <c r="CE701" s="15"/>
      <c r="CF701" s="15"/>
      <c r="CG701" s="15"/>
      <c r="CH701" s="15"/>
      <c r="CI701" s="15"/>
      <c r="CJ701" s="15"/>
      <c r="CK701" s="15"/>
      <c r="CL701" s="15"/>
      <c r="CM701" s="15"/>
      <c r="CN701" s="15"/>
      <c r="CO701" s="15"/>
      <c r="CP701" s="15"/>
      <c r="CQ701" s="15"/>
      <c r="CR701" s="15"/>
      <c r="CS701" s="15"/>
      <c r="CT701" s="15"/>
      <c r="CU701" s="15"/>
      <c r="CV701" s="15"/>
      <c r="CW701" s="15"/>
      <c r="CX701" s="15"/>
      <c r="CY701" s="15"/>
      <c r="CZ701" s="15"/>
      <c r="DA701" s="15"/>
      <c r="DB701" s="15"/>
      <c r="DC701" s="15"/>
      <c r="DD701" s="15"/>
      <c r="DE701" s="15"/>
      <c r="DF701" s="15"/>
      <c r="DG701" s="15"/>
      <c r="DH701" s="15"/>
      <c r="DI701" s="15"/>
      <c r="DJ701" s="15"/>
      <c r="DK701" s="15"/>
      <c r="DL701" s="15"/>
      <c r="DM701" s="15"/>
      <c r="DN701" s="15"/>
      <c r="DO701" s="15"/>
      <c r="DP701" s="15"/>
      <c r="DQ701" s="15"/>
      <c r="DR701" s="15"/>
      <c r="DS701" s="15"/>
      <c r="DT701" s="15"/>
      <c r="DU701" s="15"/>
      <c r="DV701" s="15"/>
      <c r="DW701" s="15"/>
    </row>
    <row r="702" spans="3:127" ht="12" customHeight="1"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</row>
    <row r="703" spans="3:127" ht="12" customHeight="1"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</row>
    <row r="706" spans="1:127" ht="12" customHeight="1">
      <c r="BA706" s="15"/>
      <c r="CA706" s="24"/>
      <c r="CB706" s="24"/>
    </row>
    <row r="707" spans="1:127" ht="12" customHeight="1">
      <c r="CA707" s="24"/>
      <c r="CB707" s="24"/>
    </row>
    <row r="708" spans="1:127" s="47" customFormat="1" ht="12" customHeight="1">
      <c r="A708" s="95"/>
      <c r="B708" s="46"/>
      <c r="C708" s="46"/>
      <c r="D708" s="46"/>
      <c r="E708" s="46"/>
      <c r="AA708" s="10"/>
      <c r="AF708" s="10"/>
      <c r="AK708" s="10"/>
      <c r="AP708" s="10"/>
      <c r="AU708" s="10"/>
      <c r="AZ708" s="10"/>
      <c r="BA708" s="10"/>
      <c r="BB708" s="10"/>
      <c r="BC708" s="10"/>
      <c r="BD708" s="10"/>
      <c r="BE708" s="10"/>
      <c r="BF708" s="10"/>
      <c r="BG708" s="10"/>
      <c r="BH708" s="10"/>
      <c r="BI708" s="10"/>
      <c r="BJ708" s="10"/>
      <c r="BK708" s="10"/>
      <c r="BL708" s="10"/>
      <c r="BM708" s="10"/>
      <c r="BN708" s="10"/>
      <c r="BO708" s="10"/>
      <c r="BP708" s="10"/>
      <c r="BQ708" s="10"/>
      <c r="BR708" s="10"/>
      <c r="BS708" s="10"/>
      <c r="BT708" s="10"/>
      <c r="BU708" s="10"/>
      <c r="BV708" s="10"/>
      <c r="BW708" s="10"/>
      <c r="BX708" s="10"/>
      <c r="BY708" s="10"/>
      <c r="BZ708" s="10"/>
      <c r="CA708" s="10"/>
      <c r="CB708" s="10"/>
      <c r="CC708" s="10"/>
      <c r="CD708" s="48"/>
      <c r="CE708" s="48"/>
      <c r="CF708" s="48"/>
      <c r="CG708" s="48"/>
      <c r="CH708" s="48"/>
      <c r="CI708" s="48"/>
      <c r="CJ708" s="48"/>
      <c r="CK708" s="48"/>
      <c r="CL708" s="48"/>
      <c r="CM708" s="48"/>
      <c r="CN708" s="48"/>
      <c r="CO708" s="48"/>
      <c r="CP708" s="48"/>
      <c r="CQ708" s="48"/>
      <c r="CR708" s="48"/>
      <c r="CS708" s="48"/>
      <c r="CT708" s="48"/>
      <c r="CU708" s="48"/>
      <c r="CV708" s="48"/>
      <c r="CW708" s="48"/>
      <c r="CX708" s="48"/>
      <c r="CY708" s="48"/>
      <c r="CZ708" s="48"/>
      <c r="DA708" s="48"/>
      <c r="DB708" s="48"/>
      <c r="DC708" s="48"/>
      <c r="DD708" s="48"/>
      <c r="DE708" s="48"/>
      <c r="DF708" s="48"/>
      <c r="DG708" s="48"/>
      <c r="DH708" s="48"/>
      <c r="DI708" s="48"/>
      <c r="DJ708" s="48"/>
      <c r="DK708" s="48"/>
      <c r="DL708" s="48"/>
      <c r="DM708" s="48"/>
      <c r="DN708" s="48"/>
      <c r="DO708" s="48"/>
      <c r="DP708" s="48"/>
      <c r="DQ708" s="48"/>
      <c r="DR708" s="48"/>
      <c r="DS708" s="48"/>
      <c r="DT708" s="48"/>
      <c r="DU708" s="48"/>
      <c r="DV708" s="48"/>
      <c r="DW708" s="48"/>
    </row>
    <row r="709" spans="1:127" s="10" customFormat="1" ht="12" customHeight="1">
      <c r="A709" s="86"/>
      <c r="B709" s="18"/>
      <c r="C709" s="18"/>
      <c r="D709" s="18"/>
      <c r="E709" s="18"/>
      <c r="CD709" s="47"/>
      <c r="CI709" s="47"/>
      <c r="CN709" s="47"/>
      <c r="CS709" s="47"/>
      <c r="CX709" s="47"/>
      <c r="DC709" s="47"/>
      <c r="DH709" s="47"/>
      <c r="DM709" s="47"/>
      <c r="DR709" s="47"/>
      <c r="DW709" s="47"/>
    </row>
    <row r="710" spans="1:127" s="10" customFormat="1" ht="12" customHeight="1">
      <c r="A710" s="86"/>
      <c r="B710" s="18"/>
      <c r="C710" s="18"/>
      <c r="D710" s="18"/>
      <c r="E710" s="18"/>
      <c r="AF710" s="47"/>
      <c r="AK710" s="47"/>
      <c r="AP710" s="47"/>
      <c r="AU710" s="47"/>
      <c r="AZ710" s="47"/>
      <c r="BE710" s="47"/>
      <c r="BJ710" s="47"/>
      <c r="BO710" s="47"/>
      <c r="BT710" s="47"/>
      <c r="BY710" s="47"/>
      <c r="CD710" s="47"/>
      <c r="CI710" s="47"/>
      <c r="CN710" s="47"/>
      <c r="CS710" s="47"/>
      <c r="CX710" s="47"/>
      <c r="DC710" s="47"/>
      <c r="DH710" s="47"/>
      <c r="DM710" s="47"/>
      <c r="DR710" s="47"/>
      <c r="DW710" s="47"/>
    </row>
    <row r="711" spans="1:127" s="10" customFormat="1" ht="12" customHeight="1">
      <c r="A711" s="86"/>
      <c r="B711" s="18"/>
      <c r="C711" s="18"/>
      <c r="D711" s="18"/>
      <c r="E711" s="18"/>
      <c r="CD711" s="47"/>
      <c r="CI711" s="47"/>
      <c r="CN711" s="47"/>
      <c r="CS711" s="47"/>
      <c r="CX711" s="47"/>
      <c r="DC711" s="47"/>
      <c r="DH711" s="47"/>
      <c r="DM711" s="47"/>
      <c r="DR711" s="47"/>
      <c r="DW711" s="47"/>
    </row>
    <row r="712" spans="1:127" s="10" customFormat="1" ht="12" customHeight="1">
      <c r="A712" s="86"/>
      <c r="B712" s="18"/>
      <c r="C712" s="18"/>
      <c r="D712" s="18"/>
      <c r="E712" s="18"/>
      <c r="CD712" s="47"/>
      <c r="CI712" s="47"/>
      <c r="CN712" s="47"/>
      <c r="CS712" s="47"/>
      <c r="CX712" s="47"/>
      <c r="DC712" s="47"/>
      <c r="DH712" s="47"/>
      <c r="DM712" s="47"/>
      <c r="DR712" s="47"/>
      <c r="DW712" s="47"/>
    </row>
    <row r="713" spans="1:127" s="10" customFormat="1" ht="12" customHeight="1">
      <c r="A713" s="86"/>
      <c r="B713" s="18"/>
      <c r="C713" s="18"/>
      <c r="D713" s="18"/>
      <c r="E713" s="18"/>
    </row>
    <row r="714" spans="1:127" s="10" customFormat="1" ht="12" customHeight="1">
      <c r="A714" s="86"/>
      <c r="B714" s="18"/>
      <c r="C714" s="18"/>
      <c r="D714" s="18"/>
      <c r="E714" s="18"/>
    </row>
    <row r="715" spans="1:127" s="10" customFormat="1" ht="12" customHeight="1">
      <c r="A715" s="86"/>
      <c r="B715" s="18"/>
      <c r="C715" s="18"/>
      <c r="D715" s="18"/>
      <c r="E715" s="18"/>
    </row>
    <row r="716" spans="1:127" s="10" customFormat="1" ht="12" customHeight="1">
      <c r="A716" s="86"/>
      <c r="B716" s="18"/>
      <c r="C716" s="18"/>
      <c r="D716" s="18"/>
      <c r="E716" s="18"/>
    </row>
    <row r="717" spans="1:127" s="10" customFormat="1" ht="12" customHeight="1">
      <c r="A717" s="86"/>
      <c r="B717" s="18"/>
      <c r="C717" s="18"/>
      <c r="D717" s="18"/>
      <c r="E717" s="18"/>
    </row>
    <row r="718" spans="1:127" s="47" customFormat="1" ht="12" customHeight="1">
      <c r="A718" s="95"/>
      <c r="B718" s="46"/>
      <c r="C718" s="46"/>
      <c r="D718" s="46"/>
      <c r="E718" s="46"/>
    </row>
    <row r="719" spans="1:127" s="47" customFormat="1" ht="12" customHeight="1">
      <c r="A719" s="95"/>
      <c r="B719" s="46"/>
      <c r="C719" s="46"/>
      <c r="D719" s="46"/>
      <c r="E719" s="46"/>
    </row>
    <row r="720" spans="1:127" s="10" customFormat="1" ht="12" customHeight="1">
      <c r="A720" s="86"/>
      <c r="B720" s="18"/>
      <c r="C720" s="18"/>
      <c r="D720" s="18"/>
      <c r="E720" s="18"/>
      <c r="AF720" s="47"/>
      <c r="AK720" s="47"/>
      <c r="AP720" s="47"/>
      <c r="AU720" s="47"/>
      <c r="AZ720" s="47"/>
      <c r="BE720" s="47"/>
      <c r="BJ720" s="47"/>
      <c r="BO720" s="47"/>
      <c r="BT720" s="47"/>
      <c r="BY720" s="47"/>
      <c r="CD720" s="47"/>
      <c r="CI720" s="47"/>
      <c r="CN720" s="47"/>
      <c r="CS720" s="47"/>
      <c r="CX720" s="47"/>
      <c r="DC720" s="47"/>
      <c r="DH720" s="47"/>
      <c r="DM720" s="47"/>
      <c r="DR720" s="47"/>
      <c r="DW720" s="47"/>
    </row>
    <row r="721" spans="1:127" s="10" customFormat="1" ht="12" customHeight="1">
      <c r="A721" s="86"/>
      <c r="B721" s="18"/>
      <c r="C721" s="18"/>
      <c r="D721" s="18"/>
      <c r="E721" s="18"/>
      <c r="AF721" s="47"/>
      <c r="AK721" s="47"/>
      <c r="AP721" s="47"/>
      <c r="AU721" s="47"/>
      <c r="AZ721" s="47"/>
      <c r="BE721" s="47"/>
      <c r="BJ721" s="47"/>
      <c r="BO721" s="47"/>
      <c r="BT721" s="47"/>
      <c r="BY721" s="47"/>
      <c r="CD721" s="47"/>
      <c r="CI721" s="47"/>
      <c r="CN721" s="47"/>
      <c r="CS721" s="47"/>
      <c r="CX721" s="47"/>
      <c r="DC721" s="47"/>
      <c r="DH721" s="47"/>
      <c r="DM721" s="47"/>
      <c r="DR721" s="47"/>
      <c r="DW721" s="47"/>
    </row>
    <row r="722" spans="1:127" s="10" customFormat="1" ht="12" customHeight="1">
      <c r="A722" s="86"/>
      <c r="B722" s="18"/>
      <c r="C722" s="18"/>
      <c r="D722" s="18"/>
      <c r="E722" s="18"/>
    </row>
    <row r="723" spans="1:127" s="10" customFormat="1" ht="12" customHeight="1">
      <c r="A723" s="86"/>
      <c r="B723" s="18"/>
      <c r="C723" s="18"/>
      <c r="D723" s="18"/>
      <c r="E723" s="18"/>
    </row>
    <row r="724" spans="1:127" s="10" customFormat="1" ht="12" customHeight="1">
      <c r="A724" s="86"/>
      <c r="B724" s="18"/>
      <c r="C724" s="18"/>
      <c r="D724" s="18"/>
      <c r="E724" s="18"/>
      <c r="AF724" s="47"/>
      <c r="AK724" s="47"/>
      <c r="AP724" s="47"/>
      <c r="AZ724" s="47"/>
      <c r="BE724" s="47"/>
      <c r="BJ724" s="47"/>
      <c r="BO724" s="47"/>
      <c r="BT724" s="47"/>
      <c r="BY724" s="47"/>
      <c r="CD724" s="47"/>
      <c r="CI724" s="47"/>
      <c r="CN724" s="47"/>
      <c r="CS724" s="47"/>
      <c r="CX724" s="47"/>
      <c r="DC724" s="47"/>
      <c r="DH724" s="47"/>
      <c r="DM724" s="47"/>
      <c r="DR724" s="47"/>
      <c r="DW724" s="47"/>
    </row>
    <row r="725" spans="1:127" s="10" customFormat="1" ht="12" customHeight="1">
      <c r="A725" s="86"/>
      <c r="B725" s="18"/>
      <c r="C725" s="18"/>
      <c r="D725" s="18"/>
      <c r="E725" s="18"/>
    </row>
    <row r="726" spans="1:127" s="10" customFormat="1" ht="12" customHeight="1">
      <c r="A726" s="86"/>
      <c r="B726" s="18"/>
      <c r="C726" s="18"/>
      <c r="D726" s="18"/>
      <c r="E726" s="18"/>
      <c r="AF726" s="47"/>
      <c r="AK726" s="47"/>
      <c r="AP726" s="47"/>
      <c r="AZ726" s="47"/>
      <c r="BE726" s="47"/>
      <c r="BJ726" s="47"/>
      <c r="BO726" s="47"/>
      <c r="BT726" s="47"/>
      <c r="BY726" s="47"/>
      <c r="CD726" s="47"/>
      <c r="CI726" s="47"/>
      <c r="CN726" s="47"/>
      <c r="CS726" s="47"/>
      <c r="CX726" s="47"/>
      <c r="DC726" s="47"/>
      <c r="DH726" s="47"/>
      <c r="DM726" s="47"/>
      <c r="DR726" s="47"/>
      <c r="DW726" s="47"/>
    </row>
    <row r="727" spans="1:127" s="10" customFormat="1" ht="12" customHeight="1">
      <c r="A727" s="86"/>
      <c r="B727" s="18"/>
      <c r="C727" s="18"/>
      <c r="D727" s="18"/>
      <c r="E727" s="18"/>
    </row>
    <row r="728" spans="1:127" s="10" customFormat="1" ht="12" customHeight="1">
      <c r="A728" s="86"/>
      <c r="B728" s="18"/>
      <c r="C728" s="18"/>
      <c r="D728" s="18"/>
      <c r="E728" s="18"/>
    </row>
    <row r="729" spans="1:127" s="10" customFormat="1" ht="12" customHeight="1">
      <c r="A729" s="86"/>
      <c r="B729" s="18"/>
      <c r="C729" s="18"/>
      <c r="D729" s="18"/>
      <c r="E729" s="18"/>
    </row>
    <row r="730" spans="1:127" s="10" customFormat="1" ht="12" customHeight="1">
      <c r="A730" s="86"/>
      <c r="B730" s="18"/>
      <c r="C730" s="18"/>
      <c r="D730" s="18"/>
      <c r="E730" s="18"/>
    </row>
    <row r="731" spans="1:127" s="10" customFormat="1" ht="12" customHeight="1">
      <c r="A731" s="86"/>
      <c r="B731" s="18"/>
      <c r="C731" s="18"/>
      <c r="D731" s="18"/>
      <c r="E731" s="18"/>
    </row>
    <row r="732" spans="1:127" s="10" customFormat="1" ht="12" customHeight="1">
      <c r="A732" s="86"/>
      <c r="B732" s="18"/>
      <c r="C732" s="18"/>
      <c r="D732" s="18"/>
      <c r="E732" s="18"/>
    </row>
    <row r="733" spans="1:127" s="47" customFormat="1" ht="12" customHeight="1">
      <c r="A733" s="95"/>
      <c r="B733" s="46"/>
      <c r="C733" s="46"/>
      <c r="D733" s="46"/>
      <c r="E733" s="46"/>
      <c r="AV733" s="10"/>
      <c r="AW733" s="10"/>
      <c r="AX733" s="10"/>
      <c r="AY733" s="10"/>
      <c r="BT733" s="10"/>
      <c r="BY733" s="10"/>
      <c r="CD733" s="10"/>
    </row>
    <row r="734" spans="1:127" s="47" customFormat="1" ht="12" customHeight="1">
      <c r="A734" s="95"/>
      <c r="B734" s="46"/>
      <c r="C734" s="46"/>
      <c r="D734" s="46"/>
      <c r="E734" s="46"/>
      <c r="BA734" s="29"/>
      <c r="BB734" s="29"/>
      <c r="BC734" s="29"/>
      <c r="BD734" s="29"/>
      <c r="BF734" s="29"/>
      <c r="BG734" s="29"/>
      <c r="BH734" s="29"/>
      <c r="BI734" s="29"/>
      <c r="BK734" s="29"/>
      <c r="BL734" s="29"/>
      <c r="BM734" s="29"/>
      <c r="BN734" s="29"/>
      <c r="BP734" s="29"/>
      <c r="BQ734" s="29"/>
      <c r="BR734" s="29"/>
      <c r="BS734" s="29"/>
      <c r="BU734" s="29"/>
      <c r="BV734" s="29"/>
      <c r="BW734" s="29"/>
      <c r="BX734" s="29"/>
      <c r="BZ734" s="29"/>
      <c r="CA734" s="29"/>
      <c r="CB734" s="29"/>
      <c r="CC734" s="49"/>
      <c r="CE734" s="49"/>
      <c r="CF734" s="49"/>
      <c r="CG734" s="49"/>
      <c r="CH734" s="49"/>
      <c r="CJ734" s="49"/>
      <c r="CK734" s="49"/>
      <c r="CL734" s="49"/>
      <c r="CM734" s="49"/>
      <c r="CO734" s="49"/>
      <c r="CP734" s="49"/>
      <c r="CQ734" s="49"/>
      <c r="CR734" s="49"/>
      <c r="CT734" s="49"/>
      <c r="CU734" s="49"/>
      <c r="CV734" s="49"/>
      <c r="CW734" s="49"/>
      <c r="CY734" s="49"/>
      <c r="CZ734" s="49"/>
      <c r="DA734" s="49"/>
      <c r="DB734" s="49"/>
      <c r="DD734" s="49"/>
      <c r="DE734" s="49"/>
      <c r="DF734" s="49"/>
      <c r="DG734" s="49"/>
      <c r="DI734" s="49"/>
      <c r="DJ734" s="49"/>
      <c r="DK734" s="49"/>
      <c r="DL734" s="49"/>
      <c r="DN734" s="49"/>
      <c r="DO734" s="49"/>
      <c r="DP734" s="49"/>
      <c r="DQ734" s="49"/>
      <c r="DS734" s="49"/>
      <c r="DT734" s="49"/>
      <c r="DU734" s="49"/>
      <c r="DV734" s="49"/>
    </row>
    <row r="735" spans="1:127" s="47" customFormat="1" ht="12" customHeight="1">
      <c r="A735" s="95"/>
      <c r="B735" s="18"/>
      <c r="C735" s="46"/>
      <c r="D735" s="46"/>
      <c r="E735" s="46"/>
      <c r="BA735" s="29"/>
      <c r="BB735" s="29"/>
      <c r="BC735" s="29"/>
      <c r="BD735" s="29"/>
      <c r="BF735" s="29"/>
      <c r="BG735" s="29"/>
      <c r="BH735" s="29"/>
      <c r="BI735" s="29"/>
      <c r="BK735" s="29"/>
      <c r="BL735" s="29"/>
      <c r="BM735" s="29"/>
      <c r="BN735" s="29"/>
      <c r="BP735" s="29"/>
      <c r="BQ735" s="29"/>
      <c r="BR735" s="29"/>
      <c r="BS735" s="29"/>
      <c r="BU735" s="29"/>
      <c r="BV735" s="29"/>
      <c r="BW735" s="29"/>
      <c r="BX735" s="29"/>
      <c r="BZ735" s="29"/>
      <c r="CA735" s="29"/>
      <c r="CB735" s="29"/>
      <c r="CC735" s="49"/>
      <c r="CE735" s="49"/>
      <c r="CF735" s="49"/>
      <c r="CG735" s="49"/>
      <c r="CH735" s="49"/>
      <c r="CJ735" s="49"/>
      <c r="CK735" s="49"/>
      <c r="CL735" s="49"/>
      <c r="CM735" s="49"/>
      <c r="CO735" s="49"/>
      <c r="CP735" s="49"/>
      <c r="CQ735" s="49"/>
      <c r="CR735" s="49"/>
      <c r="CT735" s="49"/>
      <c r="CU735" s="49"/>
      <c r="CV735" s="49"/>
      <c r="CW735" s="49"/>
      <c r="CY735" s="49"/>
      <c r="CZ735" s="49"/>
      <c r="DA735" s="49"/>
      <c r="DB735" s="49"/>
      <c r="DD735" s="49"/>
      <c r="DE735" s="49"/>
      <c r="DF735" s="49"/>
      <c r="DG735" s="49"/>
      <c r="DI735" s="49"/>
      <c r="DJ735" s="49"/>
      <c r="DK735" s="49"/>
      <c r="DL735" s="49"/>
      <c r="DN735" s="49"/>
      <c r="DO735" s="49"/>
      <c r="DP735" s="49"/>
      <c r="DQ735" s="49"/>
      <c r="DS735" s="49"/>
      <c r="DT735" s="49"/>
      <c r="DU735" s="49"/>
      <c r="DV735" s="49"/>
    </row>
    <row r="736" spans="1:127" s="32" customFormat="1" ht="12" customHeight="1">
      <c r="A736" s="96"/>
      <c r="B736" s="40"/>
      <c r="C736" s="40"/>
      <c r="D736" s="40"/>
      <c r="E736" s="40"/>
    </row>
    <row r="737" spans="1:127" s="32" customFormat="1" ht="12" customHeight="1">
      <c r="A737" s="96"/>
      <c r="B737" s="18"/>
      <c r="C737" s="40"/>
      <c r="D737" s="40"/>
      <c r="E737" s="40"/>
    </row>
    <row r="738" spans="1:127" s="32" customFormat="1" ht="12" customHeight="1">
      <c r="A738" s="96"/>
      <c r="B738" s="40"/>
      <c r="C738" s="40"/>
      <c r="D738" s="40"/>
      <c r="E738" s="40"/>
      <c r="BA738" s="29"/>
      <c r="BB738" s="29"/>
      <c r="BC738" s="29"/>
      <c r="BD738" s="29"/>
      <c r="BF738" s="29"/>
      <c r="BG738" s="29"/>
      <c r="BH738" s="29"/>
      <c r="BI738" s="29"/>
      <c r="BK738" s="29"/>
      <c r="BL738" s="29"/>
      <c r="BM738" s="29"/>
      <c r="BN738" s="29"/>
      <c r="BP738" s="29"/>
      <c r="BQ738" s="29"/>
      <c r="BR738" s="29"/>
      <c r="BS738" s="29"/>
      <c r="BU738" s="29"/>
      <c r="BV738" s="29"/>
      <c r="BW738" s="29"/>
      <c r="BX738" s="29"/>
      <c r="BZ738" s="29"/>
      <c r="CA738" s="29"/>
      <c r="CB738" s="29"/>
      <c r="CC738" s="4"/>
      <c r="CD738" s="47"/>
      <c r="CE738" s="29"/>
      <c r="CF738" s="29"/>
      <c r="CG738" s="29"/>
      <c r="CH738" s="29"/>
      <c r="CI738" s="47"/>
      <c r="CJ738" s="29"/>
      <c r="CK738" s="29"/>
      <c r="CL738" s="29"/>
      <c r="CM738" s="29"/>
      <c r="CN738" s="47"/>
      <c r="CO738" s="29"/>
      <c r="CP738" s="29"/>
      <c r="CQ738" s="29"/>
      <c r="CR738" s="29"/>
      <c r="CS738" s="47"/>
      <c r="CT738" s="29"/>
      <c r="CU738" s="29"/>
      <c r="CV738" s="29"/>
      <c r="CW738" s="29"/>
      <c r="CX738" s="47"/>
      <c r="CY738" s="29"/>
      <c r="CZ738" s="29"/>
      <c r="DA738" s="29"/>
      <c r="DB738" s="29"/>
      <c r="DC738" s="47"/>
      <c r="DD738" s="29"/>
      <c r="DE738" s="29"/>
      <c r="DF738" s="29"/>
      <c r="DG738" s="29"/>
      <c r="DH738" s="47"/>
      <c r="DI738" s="29"/>
      <c r="DJ738" s="29"/>
      <c r="DK738" s="29"/>
      <c r="DL738" s="29"/>
      <c r="DM738" s="47"/>
      <c r="DN738" s="29"/>
      <c r="DO738" s="29"/>
      <c r="DP738" s="29"/>
      <c r="DQ738" s="29"/>
      <c r="DR738" s="47"/>
      <c r="DS738" s="29"/>
      <c r="DT738" s="29"/>
      <c r="DU738" s="29"/>
      <c r="DV738" s="29"/>
      <c r="DW738" s="47"/>
    </row>
    <row r="739" spans="1:127" s="47" customFormat="1" ht="12" customHeight="1">
      <c r="A739" s="95"/>
      <c r="B739" s="46"/>
      <c r="C739" s="46"/>
      <c r="D739" s="46"/>
      <c r="E739" s="46"/>
    </row>
    <row r="740" spans="1:127" s="47" customFormat="1" ht="12" customHeight="1">
      <c r="A740" s="95"/>
      <c r="B740" s="46"/>
      <c r="C740" s="46"/>
      <c r="D740" s="46"/>
      <c r="E740" s="46"/>
      <c r="BA740" s="50"/>
      <c r="BB740" s="50"/>
      <c r="BC740" s="50"/>
      <c r="BD740" s="50"/>
      <c r="BF740" s="50"/>
      <c r="BG740" s="50"/>
      <c r="BH740" s="50"/>
      <c r="BI740" s="50"/>
      <c r="BK740" s="50"/>
      <c r="BL740" s="50"/>
      <c r="BM740" s="50"/>
      <c r="BN740" s="50"/>
      <c r="BP740" s="50"/>
      <c r="BQ740" s="50"/>
      <c r="BR740" s="50"/>
      <c r="BS740" s="50"/>
      <c r="BU740" s="50"/>
      <c r="BV740" s="50"/>
    </row>
    <row r="741" spans="1:127" s="47" customFormat="1" ht="12" customHeight="1">
      <c r="A741" s="95"/>
      <c r="B741" s="46"/>
      <c r="C741" s="46"/>
      <c r="D741" s="46"/>
      <c r="E741" s="46"/>
      <c r="BA741" s="32"/>
      <c r="BB741" s="32"/>
      <c r="BC741" s="32"/>
      <c r="BD741" s="32"/>
      <c r="BF741" s="32"/>
      <c r="BG741" s="32"/>
      <c r="BH741" s="32"/>
      <c r="BI741" s="32"/>
      <c r="BK741" s="32"/>
      <c r="BL741" s="32"/>
      <c r="BM741" s="32"/>
      <c r="BN741" s="32"/>
      <c r="BP741" s="32"/>
      <c r="BQ741" s="32"/>
      <c r="BR741" s="32"/>
      <c r="BS741" s="32"/>
      <c r="BU741" s="32"/>
      <c r="BV741" s="32"/>
    </row>
    <row r="742" spans="1:127" s="47" customFormat="1" ht="12" customHeight="1">
      <c r="A742" s="95"/>
      <c r="B742" s="46"/>
      <c r="C742" s="46"/>
      <c r="D742" s="46"/>
      <c r="E742" s="46"/>
      <c r="BA742" s="32"/>
      <c r="BB742" s="32"/>
      <c r="BC742" s="32"/>
      <c r="BD742" s="32"/>
      <c r="BF742" s="32"/>
      <c r="BG742" s="32"/>
      <c r="BH742" s="32"/>
      <c r="BI742" s="32"/>
      <c r="BK742" s="32"/>
      <c r="BL742" s="32"/>
      <c r="BM742" s="32"/>
      <c r="BN742" s="32"/>
      <c r="BP742" s="32"/>
      <c r="BQ742" s="32"/>
      <c r="BR742" s="32"/>
      <c r="BS742" s="32"/>
      <c r="BU742" s="32"/>
      <c r="BV742" s="32"/>
    </row>
    <row r="743" spans="1:127" s="47" customFormat="1" ht="12" customHeight="1">
      <c r="A743" s="95"/>
      <c r="B743" s="46"/>
      <c r="C743" s="46"/>
      <c r="D743" s="46"/>
      <c r="E743" s="46"/>
      <c r="BH743" s="10"/>
      <c r="BI743" s="10"/>
      <c r="BK743" s="10"/>
      <c r="BL743" s="10"/>
      <c r="BM743" s="10"/>
      <c r="BN743" s="10"/>
      <c r="BP743" s="10"/>
      <c r="BQ743" s="10"/>
      <c r="BR743" s="10"/>
      <c r="BS743" s="10"/>
      <c r="BU743" s="10"/>
      <c r="BV743" s="10"/>
    </row>
    <row r="744" spans="1:127" s="47" customFormat="1" ht="12" customHeight="1">
      <c r="A744" s="95"/>
      <c r="B744" s="46"/>
      <c r="C744" s="46"/>
      <c r="D744" s="46"/>
      <c r="E744" s="46"/>
      <c r="BH744" s="32"/>
      <c r="BI744" s="32"/>
      <c r="BK744" s="32"/>
      <c r="BL744" s="32"/>
      <c r="BM744" s="32"/>
      <c r="BN744" s="32"/>
      <c r="BP744" s="32"/>
      <c r="BQ744" s="32"/>
      <c r="BR744" s="32"/>
      <c r="BS744" s="32"/>
      <c r="BU744" s="32"/>
      <c r="BV744" s="32"/>
    </row>
    <row r="745" spans="1:127" s="47" customFormat="1" ht="12" customHeight="1">
      <c r="A745" s="95"/>
      <c r="B745" s="46"/>
      <c r="C745" s="46"/>
      <c r="D745" s="46"/>
      <c r="E745" s="46"/>
    </row>
    <row r="746" spans="1:127" s="47" customFormat="1" ht="12" customHeight="1">
      <c r="A746" s="95"/>
      <c r="B746" s="46"/>
      <c r="C746" s="46"/>
      <c r="D746" s="46"/>
      <c r="E746" s="46"/>
    </row>
    <row r="747" spans="1:127" s="47" customFormat="1" ht="12" customHeight="1">
      <c r="A747" s="95"/>
      <c r="B747" s="46"/>
      <c r="C747" s="46"/>
      <c r="D747" s="46"/>
      <c r="E747" s="46"/>
      <c r="CA747" s="48"/>
    </row>
    <row r="748" spans="1:127" s="47" customFormat="1" ht="12" customHeight="1">
      <c r="A748" s="95"/>
      <c r="B748" s="46"/>
      <c r="C748" s="46"/>
      <c r="D748" s="46"/>
      <c r="E748" s="46"/>
    </row>
    <row r="749" spans="1:127" s="47" customFormat="1" ht="12" customHeight="1">
      <c r="A749" s="95"/>
      <c r="B749" s="46"/>
      <c r="C749" s="46"/>
      <c r="D749" s="46"/>
      <c r="E749" s="46"/>
    </row>
    <row r="750" spans="1:127" s="47" customFormat="1" ht="12" customHeight="1">
      <c r="A750" s="95"/>
      <c r="B750" s="46"/>
      <c r="C750" s="46"/>
      <c r="D750" s="46"/>
      <c r="E750" s="46"/>
    </row>
    <row r="751" spans="1:127" s="47" customFormat="1" ht="12" customHeight="1">
      <c r="A751" s="95"/>
      <c r="B751" s="46"/>
      <c r="C751" s="46"/>
      <c r="D751" s="46"/>
      <c r="E751" s="46"/>
    </row>
    <row r="752" spans="1:127" s="47" customFormat="1" ht="12" customHeight="1">
      <c r="A752" s="95"/>
      <c r="B752" s="46"/>
      <c r="C752" s="46"/>
      <c r="D752" s="46"/>
      <c r="E752" s="46"/>
      <c r="AA752" s="48"/>
      <c r="AF752" s="48"/>
      <c r="AK752" s="48"/>
      <c r="AP752" s="48"/>
      <c r="AU752" s="48"/>
      <c r="AZ752" s="48"/>
      <c r="BA752" s="48"/>
      <c r="BB752" s="48"/>
      <c r="BC752" s="48"/>
      <c r="BD752" s="48"/>
      <c r="BE752" s="48"/>
      <c r="BF752" s="48"/>
      <c r="BG752" s="48"/>
      <c r="BH752" s="48"/>
      <c r="BI752" s="48"/>
      <c r="BJ752" s="48"/>
      <c r="BK752" s="48"/>
      <c r="BL752" s="48"/>
      <c r="BM752" s="48"/>
      <c r="BN752" s="48"/>
      <c r="BO752" s="48"/>
      <c r="BP752" s="48"/>
      <c r="BQ752" s="48"/>
      <c r="BR752" s="48"/>
      <c r="BS752" s="48"/>
      <c r="BT752" s="48"/>
      <c r="BU752" s="48"/>
      <c r="BV752" s="48"/>
      <c r="BW752" s="48"/>
      <c r="BX752" s="48"/>
      <c r="BY752" s="48"/>
      <c r="BZ752" s="48"/>
      <c r="CA752" s="48"/>
      <c r="CB752" s="48"/>
      <c r="CC752" s="48"/>
      <c r="CD752" s="48"/>
      <c r="CE752" s="48"/>
      <c r="CF752" s="48"/>
      <c r="CG752" s="48"/>
      <c r="CH752" s="48"/>
      <c r="CI752" s="48"/>
      <c r="CJ752" s="48"/>
      <c r="CK752" s="48"/>
      <c r="CL752" s="48"/>
      <c r="CM752" s="48"/>
      <c r="CN752" s="48"/>
      <c r="CO752" s="48"/>
      <c r="CP752" s="48"/>
      <c r="CQ752" s="48"/>
      <c r="CR752" s="48"/>
      <c r="CS752" s="48"/>
      <c r="CT752" s="48"/>
      <c r="CU752" s="48"/>
      <c r="CV752" s="48"/>
      <c r="CW752" s="48"/>
      <c r="CX752" s="48"/>
      <c r="CY752" s="48"/>
      <c r="CZ752" s="48"/>
      <c r="DA752" s="48"/>
      <c r="DB752" s="48"/>
      <c r="DC752" s="48"/>
      <c r="DD752" s="48"/>
      <c r="DE752" s="48"/>
      <c r="DF752" s="48"/>
      <c r="DG752" s="48"/>
      <c r="DH752" s="48"/>
      <c r="DI752" s="48"/>
      <c r="DJ752" s="48"/>
      <c r="DK752" s="48"/>
      <c r="DL752" s="48"/>
      <c r="DM752" s="48"/>
      <c r="DN752" s="48"/>
      <c r="DO752" s="48"/>
      <c r="DP752" s="48"/>
      <c r="DQ752" s="48"/>
      <c r="DR752" s="48"/>
      <c r="DS752" s="48"/>
      <c r="DT752" s="48"/>
      <c r="DU752" s="48"/>
      <c r="DV752" s="48"/>
      <c r="DW752" s="48"/>
    </row>
    <row r="753" spans="1:127" s="47" customFormat="1" ht="12" customHeight="1">
      <c r="A753" s="95"/>
      <c r="B753" s="46"/>
      <c r="C753" s="46"/>
      <c r="D753" s="46"/>
      <c r="E753" s="46"/>
      <c r="AA753" s="48"/>
      <c r="AF753" s="48"/>
      <c r="AK753" s="48"/>
      <c r="AP753" s="48"/>
      <c r="AU753" s="48"/>
      <c r="AZ753" s="48"/>
      <c r="BA753" s="10"/>
      <c r="BB753" s="10"/>
      <c r="BC753" s="10"/>
      <c r="BD753" s="10"/>
      <c r="BE753" s="48"/>
      <c r="BF753" s="10"/>
      <c r="BG753" s="10"/>
      <c r="BH753" s="10"/>
      <c r="BI753" s="10"/>
      <c r="BJ753" s="48"/>
      <c r="BK753" s="10"/>
      <c r="BL753" s="10"/>
      <c r="BM753" s="10"/>
      <c r="BN753" s="10"/>
      <c r="BO753" s="48"/>
      <c r="BP753" s="10"/>
      <c r="BQ753" s="10"/>
      <c r="BR753" s="10"/>
      <c r="BS753" s="10"/>
      <c r="BT753" s="48"/>
      <c r="BU753" s="10"/>
      <c r="BV753" s="10"/>
      <c r="BW753" s="10"/>
      <c r="BX753" s="10"/>
      <c r="BY753" s="48"/>
      <c r="BZ753" s="10"/>
      <c r="CA753" s="10"/>
      <c r="CB753" s="10"/>
      <c r="CC753" s="48"/>
      <c r="CD753" s="48"/>
      <c r="CE753" s="48"/>
      <c r="CF753" s="48"/>
      <c r="CG753" s="48"/>
      <c r="CH753" s="48"/>
      <c r="CI753" s="48"/>
      <c r="CJ753" s="48"/>
      <c r="CK753" s="48"/>
      <c r="CL753" s="48"/>
      <c r="CM753" s="48"/>
      <c r="CN753" s="48"/>
      <c r="CO753" s="48"/>
      <c r="CP753" s="48"/>
      <c r="CQ753" s="48"/>
      <c r="CR753" s="48"/>
      <c r="CS753" s="48"/>
      <c r="CT753" s="48"/>
      <c r="CU753" s="48"/>
      <c r="CV753" s="48"/>
      <c r="CW753" s="48"/>
      <c r="CX753" s="48"/>
      <c r="CY753" s="48"/>
      <c r="CZ753" s="48"/>
      <c r="DA753" s="48"/>
      <c r="DB753" s="48"/>
      <c r="DC753" s="48"/>
      <c r="DD753" s="48"/>
      <c r="DE753" s="48"/>
      <c r="DF753" s="48"/>
      <c r="DG753" s="48"/>
      <c r="DH753" s="48"/>
      <c r="DI753" s="48"/>
      <c r="DJ753" s="48"/>
      <c r="DK753" s="48"/>
      <c r="DL753" s="48"/>
      <c r="DM753" s="48"/>
      <c r="DN753" s="48"/>
      <c r="DO753" s="48"/>
      <c r="DP753" s="48"/>
      <c r="DQ753" s="48"/>
      <c r="DR753" s="48"/>
      <c r="DS753" s="48"/>
      <c r="DT753" s="48"/>
      <c r="DU753" s="48"/>
      <c r="DV753" s="48"/>
      <c r="DW753" s="48"/>
    </row>
    <row r="754" spans="1:127" s="47" customFormat="1" ht="12" customHeight="1">
      <c r="A754" s="95"/>
      <c r="B754" s="46"/>
      <c r="C754" s="46"/>
      <c r="D754" s="46"/>
      <c r="E754" s="46"/>
      <c r="AA754" s="48"/>
      <c r="AF754" s="48"/>
      <c r="AK754" s="48"/>
      <c r="AP754" s="48"/>
      <c r="AU754" s="48"/>
      <c r="AZ754" s="48"/>
      <c r="BA754" s="10"/>
      <c r="BB754" s="10"/>
      <c r="BC754" s="10"/>
      <c r="BD754" s="10"/>
      <c r="BE754" s="48"/>
      <c r="BF754" s="10"/>
      <c r="BG754" s="10"/>
      <c r="BH754" s="10"/>
      <c r="BI754" s="10"/>
      <c r="BJ754" s="48"/>
      <c r="BK754" s="10"/>
      <c r="BL754" s="10"/>
      <c r="BM754" s="10"/>
      <c r="BN754" s="10"/>
      <c r="BO754" s="48"/>
      <c r="BP754" s="10"/>
      <c r="BQ754" s="10"/>
      <c r="BR754" s="10"/>
      <c r="BS754" s="10"/>
      <c r="BT754" s="48"/>
      <c r="BU754" s="10"/>
      <c r="BV754" s="10"/>
      <c r="BW754" s="10"/>
      <c r="BX754" s="10"/>
      <c r="BY754" s="48"/>
      <c r="BZ754" s="10"/>
      <c r="CA754" s="10"/>
      <c r="CB754" s="10"/>
      <c r="CC754" s="48"/>
      <c r="CD754" s="48"/>
      <c r="CE754" s="48"/>
      <c r="CF754" s="48"/>
      <c r="CG754" s="48"/>
      <c r="CH754" s="48"/>
      <c r="CI754" s="48"/>
      <c r="CJ754" s="48"/>
      <c r="CK754" s="48"/>
      <c r="CL754" s="48"/>
      <c r="CM754" s="48"/>
      <c r="CN754" s="48"/>
      <c r="CO754" s="48"/>
      <c r="CP754" s="48"/>
      <c r="CQ754" s="48"/>
      <c r="CR754" s="48"/>
      <c r="CS754" s="48"/>
      <c r="CT754" s="48"/>
      <c r="CU754" s="48"/>
      <c r="CV754" s="48"/>
      <c r="CW754" s="48"/>
      <c r="CX754" s="48"/>
      <c r="CY754" s="48"/>
      <c r="CZ754" s="48"/>
      <c r="DA754" s="48"/>
      <c r="DB754" s="48"/>
      <c r="DC754" s="48"/>
      <c r="DD754" s="48"/>
      <c r="DE754" s="48"/>
      <c r="DF754" s="48"/>
      <c r="DG754" s="48"/>
      <c r="DH754" s="48"/>
      <c r="DI754" s="48"/>
      <c r="DJ754" s="48"/>
      <c r="DK754" s="48"/>
      <c r="DL754" s="48"/>
      <c r="DM754" s="48"/>
      <c r="DN754" s="48"/>
      <c r="DO754" s="48"/>
      <c r="DP754" s="48"/>
      <c r="DQ754" s="48"/>
      <c r="DR754" s="48"/>
      <c r="DS754" s="48"/>
      <c r="DT754" s="48"/>
      <c r="DU754" s="48"/>
      <c r="DV754" s="48"/>
      <c r="DW754" s="48"/>
    </row>
    <row r="755" spans="1:127" s="47" customFormat="1" ht="12" customHeight="1">
      <c r="A755" s="95"/>
      <c r="B755" s="46"/>
      <c r="C755" s="46"/>
      <c r="D755" s="46"/>
      <c r="E755" s="46"/>
    </row>
    <row r="756" spans="1:127" s="47" customFormat="1" ht="12" customHeight="1">
      <c r="A756" s="95"/>
      <c r="B756" s="46"/>
      <c r="C756" s="46"/>
      <c r="D756" s="46"/>
      <c r="E756" s="46"/>
      <c r="AA756" s="48"/>
      <c r="AB756" s="10"/>
      <c r="AC756" s="10"/>
      <c r="AD756" s="10"/>
      <c r="AE756" s="10"/>
      <c r="AF756" s="48"/>
      <c r="AG756" s="10"/>
      <c r="AH756" s="10"/>
      <c r="AI756" s="10"/>
      <c r="AJ756" s="10"/>
      <c r="AK756" s="48"/>
      <c r="AL756" s="10"/>
      <c r="AM756" s="10"/>
      <c r="AN756" s="10"/>
      <c r="AO756" s="10"/>
      <c r="AP756" s="48"/>
      <c r="AQ756" s="10"/>
      <c r="AR756" s="10"/>
      <c r="AS756" s="10"/>
      <c r="AT756" s="10"/>
      <c r="AU756" s="48"/>
      <c r="AV756" s="10"/>
      <c r="AW756" s="10"/>
      <c r="AX756" s="10"/>
      <c r="AY756" s="10"/>
      <c r="AZ756" s="48"/>
      <c r="BA756" s="10"/>
      <c r="BB756" s="10"/>
      <c r="BC756" s="10"/>
      <c r="BD756" s="10"/>
      <c r="BE756" s="48"/>
      <c r="BF756" s="10"/>
      <c r="BG756" s="10"/>
      <c r="BH756" s="10"/>
      <c r="BI756" s="10"/>
      <c r="BJ756" s="48"/>
      <c r="BK756" s="10"/>
      <c r="BL756" s="10"/>
      <c r="BM756" s="10"/>
      <c r="BN756" s="10"/>
      <c r="BO756" s="48"/>
      <c r="BP756" s="10"/>
      <c r="BQ756" s="10"/>
      <c r="BR756" s="10"/>
      <c r="BS756" s="10"/>
      <c r="BT756" s="48"/>
      <c r="BU756" s="10"/>
      <c r="BV756" s="10"/>
      <c r="BW756" s="10"/>
      <c r="BX756" s="10"/>
      <c r="BY756" s="48"/>
      <c r="BZ756" s="10"/>
      <c r="CA756" s="10"/>
      <c r="CB756" s="10"/>
      <c r="CC756" s="10"/>
      <c r="CD756" s="48"/>
      <c r="CE756" s="10"/>
      <c r="CF756" s="10"/>
      <c r="CG756" s="10"/>
      <c r="CH756" s="10"/>
      <c r="CI756" s="48"/>
      <c r="CJ756" s="10"/>
      <c r="CK756" s="10"/>
      <c r="CL756" s="10"/>
      <c r="CM756" s="10"/>
      <c r="CN756" s="48"/>
      <c r="CO756" s="10"/>
      <c r="CP756" s="10"/>
      <c r="CQ756" s="10"/>
      <c r="CR756" s="10"/>
      <c r="CS756" s="48"/>
      <c r="CT756" s="10"/>
      <c r="CU756" s="10"/>
      <c r="CV756" s="10"/>
      <c r="CW756" s="10"/>
      <c r="CX756" s="48"/>
      <c r="CY756" s="10"/>
      <c r="CZ756" s="10"/>
      <c r="DA756" s="10"/>
      <c r="DB756" s="10"/>
      <c r="DC756" s="48"/>
      <c r="DD756" s="10"/>
      <c r="DE756" s="10"/>
      <c r="DF756" s="10"/>
      <c r="DG756" s="10"/>
      <c r="DH756" s="48"/>
      <c r="DI756" s="10"/>
      <c r="DJ756" s="10"/>
      <c r="DK756" s="10"/>
      <c r="DL756" s="10"/>
      <c r="DM756" s="48"/>
      <c r="DN756" s="10"/>
      <c r="DO756" s="10"/>
      <c r="DP756" s="10"/>
      <c r="DQ756" s="10"/>
      <c r="DR756" s="48"/>
      <c r="DS756" s="10"/>
      <c r="DT756" s="10"/>
      <c r="DU756" s="10"/>
      <c r="DV756" s="10"/>
      <c r="DW756" s="48"/>
    </row>
    <row r="757" spans="1:127" s="47" customFormat="1" ht="12" customHeight="1">
      <c r="A757" s="95"/>
      <c r="B757" s="46"/>
      <c r="C757" s="46"/>
      <c r="D757" s="46"/>
      <c r="E757" s="46"/>
      <c r="AU757" s="48"/>
      <c r="AZ757" s="48"/>
      <c r="BA757" s="48"/>
      <c r="BB757" s="48"/>
      <c r="BC757" s="48"/>
      <c r="BD757" s="48"/>
      <c r="BE757" s="48"/>
      <c r="BF757" s="48"/>
      <c r="BG757" s="48"/>
      <c r="BH757" s="48"/>
      <c r="BI757" s="48"/>
      <c r="BJ757" s="48"/>
      <c r="BK757" s="48"/>
      <c r="BL757" s="48"/>
      <c r="BM757" s="48"/>
      <c r="BN757" s="48"/>
      <c r="BO757" s="48"/>
      <c r="BP757" s="48"/>
      <c r="BQ757" s="48"/>
      <c r="BR757" s="48"/>
      <c r="BS757" s="48"/>
      <c r="BT757" s="48"/>
      <c r="BU757" s="48"/>
      <c r="BV757" s="48"/>
      <c r="BW757" s="48"/>
      <c r="BX757" s="48"/>
      <c r="BY757" s="48"/>
      <c r="BZ757" s="48"/>
      <c r="CA757" s="48"/>
      <c r="CB757" s="48"/>
      <c r="CC757" s="10"/>
      <c r="CD757" s="48"/>
      <c r="CE757" s="10"/>
      <c r="CF757" s="10"/>
      <c r="CG757" s="10"/>
      <c r="CH757" s="10"/>
      <c r="CI757" s="48"/>
      <c r="CJ757" s="10"/>
      <c r="CK757" s="10"/>
      <c r="CL757" s="10"/>
      <c r="CM757" s="10"/>
      <c r="CN757" s="48"/>
      <c r="CO757" s="10"/>
      <c r="CP757" s="10"/>
      <c r="CQ757" s="10"/>
      <c r="CR757" s="10"/>
      <c r="CS757" s="48"/>
      <c r="CT757" s="10"/>
      <c r="CU757" s="10"/>
      <c r="CV757" s="10"/>
      <c r="CW757" s="10"/>
      <c r="CX757" s="48"/>
      <c r="CY757" s="10"/>
      <c r="CZ757" s="10"/>
      <c r="DA757" s="10"/>
      <c r="DB757" s="10"/>
      <c r="DC757" s="48"/>
      <c r="DD757" s="10"/>
      <c r="DE757" s="10"/>
      <c r="DF757" s="10"/>
      <c r="DG757" s="10"/>
      <c r="DH757" s="48"/>
      <c r="DI757" s="10"/>
      <c r="DJ757" s="10"/>
      <c r="DK757" s="10"/>
      <c r="DL757" s="10"/>
      <c r="DM757" s="48"/>
      <c r="DN757" s="10"/>
      <c r="DO757" s="10"/>
      <c r="DP757" s="10"/>
      <c r="DQ757" s="10"/>
      <c r="DR757" s="48"/>
      <c r="DS757" s="10"/>
      <c r="DT757" s="10"/>
      <c r="DU757" s="10"/>
      <c r="DV757" s="10"/>
      <c r="DW757" s="48"/>
    </row>
    <row r="758" spans="1:127" s="47" customFormat="1" ht="12" customHeight="1">
      <c r="A758" s="95"/>
      <c r="B758" s="46"/>
      <c r="C758" s="46"/>
      <c r="D758" s="46"/>
      <c r="E758" s="46"/>
      <c r="AU758" s="29"/>
      <c r="AZ758" s="29"/>
      <c r="BA758" s="29"/>
      <c r="BB758" s="29"/>
      <c r="BC758" s="29"/>
      <c r="BD758" s="29"/>
      <c r="BE758" s="29"/>
      <c r="BF758" s="29"/>
      <c r="BG758" s="29"/>
      <c r="BH758" s="29"/>
      <c r="BI758" s="29"/>
      <c r="BJ758" s="29"/>
      <c r="BK758" s="29"/>
      <c r="BL758" s="29"/>
      <c r="BM758" s="29"/>
      <c r="BN758" s="29"/>
      <c r="BO758" s="29"/>
      <c r="BP758" s="29"/>
      <c r="BQ758" s="29"/>
      <c r="BR758" s="29"/>
      <c r="BS758" s="29"/>
      <c r="BU758" s="29"/>
      <c r="BV758" s="29"/>
      <c r="BW758" s="29"/>
      <c r="BX758" s="29"/>
      <c r="BZ758" s="29"/>
      <c r="CA758" s="29"/>
      <c r="CB758" s="29"/>
      <c r="CC758" s="49"/>
      <c r="CE758" s="49"/>
      <c r="CF758" s="49"/>
      <c r="CG758" s="49"/>
      <c r="CH758" s="49"/>
      <c r="CJ758" s="49"/>
      <c r="CK758" s="49"/>
      <c r="CL758" s="49"/>
      <c r="CM758" s="49"/>
      <c r="CO758" s="49"/>
      <c r="CP758" s="49"/>
      <c r="CQ758" s="49"/>
      <c r="CR758" s="49"/>
      <c r="CT758" s="49"/>
      <c r="CU758" s="49"/>
      <c r="CV758" s="49"/>
      <c r="CW758" s="49"/>
      <c r="CY758" s="49"/>
      <c r="CZ758" s="49"/>
      <c r="DA758" s="49"/>
      <c r="DB758" s="49"/>
      <c r="DD758" s="49"/>
      <c r="DE758" s="49"/>
      <c r="DF758" s="49"/>
      <c r="DG758" s="49"/>
      <c r="DI758" s="49"/>
      <c r="DJ758" s="49"/>
      <c r="DK758" s="49"/>
      <c r="DL758" s="49"/>
      <c r="DN758" s="49"/>
      <c r="DO758" s="49"/>
      <c r="DP758" s="49"/>
      <c r="DQ758" s="49"/>
      <c r="DS758" s="49"/>
      <c r="DT758" s="49"/>
      <c r="DU758" s="49"/>
      <c r="DV758" s="49"/>
    </row>
    <row r="759" spans="1:127" s="47" customFormat="1" ht="12" customHeight="1">
      <c r="A759" s="95"/>
      <c r="B759" s="46"/>
      <c r="C759" s="46"/>
      <c r="D759" s="46"/>
      <c r="E759" s="46"/>
    </row>
    <row r="760" spans="1:127" s="47" customFormat="1" ht="12" customHeight="1">
      <c r="A760" s="95"/>
      <c r="B760" s="46"/>
      <c r="C760" s="46"/>
      <c r="D760" s="46"/>
      <c r="E760" s="46"/>
    </row>
    <row r="761" spans="1:127" s="47" customFormat="1" ht="12" customHeight="1">
      <c r="A761" s="95"/>
      <c r="B761" s="46"/>
      <c r="C761" s="46"/>
      <c r="D761" s="46"/>
      <c r="E761" s="46"/>
      <c r="BK761" s="51"/>
      <c r="BL761" s="51"/>
      <c r="BM761" s="51"/>
      <c r="BN761" s="51"/>
      <c r="BP761" s="51"/>
      <c r="BQ761" s="51"/>
      <c r="BR761" s="51"/>
      <c r="BS761" s="51"/>
      <c r="BU761" s="51"/>
      <c r="BV761" s="51"/>
    </row>
    <row r="762" spans="1:127" s="47" customFormat="1" ht="12" customHeight="1">
      <c r="A762" s="95"/>
      <c r="B762" s="46"/>
      <c r="C762" s="46"/>
      <c r="D762" s="46"/>
      <c r="E762" s="46"/>
    </row>
    <row r="763" spans="1:127" s="47" customFormat="1" ht="12" customHeight="1">
      <c r="A763" s="95"/>
      <c r="B763" s="46"/>
      <c r="C763" s="46"/>
      <c r="D763" s="46"/>
      <c r="E763" s="46"/>
      <c r="BK763" s="51"/>
      <c r="BL763" s="51"/>
      <c r="BM763" s="51"/>
      <c r="BN763" s="51"/>
      <c r="BP763" s="51"/>
      <c r="BQ763" s="51"/>
      <c r="BR763" s="51"/>
      <c r="BS763" s="51"/>
      <c r="BU763" s="51"/>
      <c r="BV763" s="51"/>
    </row>
  </sheetData>
  <phoneticPr fontId="23"/>
  <pageMargins left="0.75" right="0.75" top="1" bottom="1" header="0.51200000000000001" footer="0.51200000000000001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indexed="10"/>
  </sheetPr>
  <dimension ref="A1:DW2454"/>
  <sheetViews>
    <sheetView defaultGridColor="0" colorId="60" zoomScale="75" workbookViewId="0">
      <pane xSplit="8" ySplit="10" topLeftCell="I11" activePane="bottomRight" state="frozen"/>
      <selection activeCell="EA34" sqref="EA34"/>
      <selection pane="topRight" activeCell="EA34" sqref="EA34"/>
      <selection pane="bottomLeft" activeCell="EA34" sqref="EA34"/>
      <selection pane="bottomRight" activeCell="DM1" sqref="DM1:DW1"/>
    </sheetView>
  </sheetViews>
  <sheetFormatPr defaultColWidth="8.5703125" defaultRowHeight="12" customHeight="1" outlineLevelRow="1" outlineLevelCol="1"/>
  <cols>
    <col min="1" max="1" width="10.85546875" style="53" customWidth="1"/>
    <col min="2" max="5" width="10.85546875" style="7" customWidth="1"/>
    <col min="6" max="8" width="10.85546875" style="2" customWidth="1"/>
    <col min="9" max="9" width="10.85546875" style="1" hidden="1" customWidth="1" outlineLevel="1"/>
    <col min="10" max="51" width="10.85546875" style="2" hidden="1" customWidth="1" outlineLevel="1"/>
    <col min="52" max="52" width="10.85546875" style="2" customWidth="1" collapsed="1"/>
    <col min="53" max="56" width="10.85546875" style="2" hidden="1" customWidth="1" outlineLevel="1"/>
    <col min="57" max="57" width="10.85546875" style="2" customWidth="1" collapsed="1"/>
    <col min="58" max="61" width="10.85546875" style="2" hidden="1" customWidth="1" outlineLevel="1"/>
    <col min="62" max="62" width="10.85546875" style="2" customWidth="1" collapsed="1"/>
    <col min="63" max="66" width="10.85546875" style="2" hidden="1" customWidth="1" outlineLevel="1"/>
    <col min="67" max="67" width="10.85546875" style="2" customWidth="1" collapsed="1"/>
    <col min="68" max="68" width="10.85546875" style="2" hidden="1" customWidth="1" outlineLevel="1"/>
    <col min="69" max="71" width="10.85546875" style="3" hidden="1" customWidth="1" outlineLevel="1"/>
    <col min="72" max="72" width="10.85546875" style="2" customWidth="1" collapsed="1"/>
    <col min="73" max="76" width="10.85546875" style="3" hidden="1" customWidth="1" outlineLevel="1"/>
    <col min="77" max="77" width="10.85546875" style="2" customWidth="1" collapsed="1"/>
    <col min="78" max="78" width="10.85546875" style="6" hidden="1" customWidth="1" outlineLevel="1"/>
    <col min="79" max="79" width="10.85546875" style="2" hidden="1" customWidth="1" outlineLevel="1"/>
    <col min="80" max="80" width="10.85546875" style="3" hidden="1" customWidth="1" outlineLevel="1"/>
    <col min="81" max="81" width="10.85546875" style="2" hidden="1" customWidth="1" outlineLevel="1"/>
    <col min="82" max="82" width="10.85546875" style="2" customWidth="1" collapsed="1"/>
    <col min="83" max="86" width="10.85546875" style="2" hidden="1" customWidth="1" outlineLevel="1"/>
    <col min="87" max="87" width="10.85546875" style="2" customWidth="1" collapsed="1"/>
    <col min="88" max="91" width="10.85546875" style="2" hidden="1" customWidth="1" outlineLevel="1"/>
    <col min="92" max="92" width="10.85546875" style="2" customWidth="1" collapsed="1"/>
    <col min="93" max="96" width="10.85546875" style="2" hidden="1" customWidth="1" outlineLevel="1"/>
    <col min="97" max="97" width="10.85546875" style="2" customWidth="1" collapsed="1"/>
    <col min="98" max="101" width="10.85546875" style="2" hidden="1" customWidth="1" outlineLevel="1"/>
    <col min="102" max="102" width="10.85546875" style="2" customWidth="1" collapsed="1"/>
    <col min="103" max="106" width="10.85546875" style="2" hidden="1" customWidth="1" outlineLevel="1"/>
    <col min="107" max="107" width="10.85546875" style="2" customWidth="1" collapsed="1"/>
    <col min="108" max="111" width="10.85546875" style="2" hidden="1" customWidth="1" outlineLevel="1"/>
    <col min="112" max="112" width="10.85546875" style="2" customWidth="1" collapsed="1"/>
    <col min="113" max="116" width="10.85546875" style="2" hidden="1" customWidth="1" outlineLevel="1"/>
    <col min="117" max="117" width="10.85546875" style="2" customWidth="1" collapsed="1"/>
    <col min="118" max="121" width="10.85546875" style="2" hidden="1" customWidth="1" outlineLevel="1"/>
    <col min="122" max="122" width="10.85546875" style="2" customWidth="1" collapsed="1"/>
    <col min="123" max="124" width="10.85546875" style="2" hidden="1" customWidth="1" outlineLevel="1"/>
    <col min="125" max="125" width="10.85546875" style="3" hidden="1" customWidth="1" outlineLevel="1"/>
    <col min="126" max="126" width="10.85546875" style="2" hidden="1" customWidth="1" outlineLevel="1"/>
    <col min="127" max="127" width="10.85546875" style="2" customWidth="1" collapsed="1"/>
    <col min="128" max="16384" width="8.5703125" style="2"/>
  </cols>
  <sheetData>
    <row r="1" spans="1:127" s="11" customFormat="1" ht="36.75" customHeight="1">
      <c r="A1" s="98" t="s">
        <v>692</v>
      </c>
      <c r="B1" s="80"/>
      <c r="C1" s="81"/>
      <c r="D1" s="81"/>
      <c r="E1" s="81"/>
      <c r="AA1" s="66">
        <f>+Z1</f>
        <v>0</v>
      </c>
      <c r="AB1" s="74">
        <v>36707</v>
      </c>
      <c r="AC1" s="74">
        <v>36799</v>
      </c>
      <c r="AD1" s="74">
        <v>36891</v>
      </c>
      <c r="AE1" s="74">
        <v>36981</v>
      </c>
      <c r="AF1" s="66">
        <f>+AE1</f>
        <v>36981</v>
      </c>
      <c r="AG1" s="74">
        <v>37072</v>
      </c>
      <c r="AH1" s="74">
        <v>37164</v>
      </c>
      <c r="AI1" s="74">
        <v>37256</v>
      </c>
      <c r="AJ1" s="74">
        <v>37346</v>
      </c>
      <c r="AK1" s="66">
        <f>+AJ1</f>
        <v>37346</v>
      </c>
      <c r="AL1" s="74">
        <v>37437</v>
      </c>
      <c r="AM1" s="74">
        <v>37529</v>
      </c>
      <c r="AN1" s="74">
        <v>37621</v>
      </c>
      <c r="AO1" s="74">
        <v>37711</v>
      </c>
      <c r="AP1" s="66">
        <f>+AO1</f>
        <v>37711</v>
      </c>
      <c r="AQ1" s="74">
        <v>37802</v>
      </c>
      <c r="AR1" s="74">
        <v>37894</v>
      </c>
      <c r="AS1" s="74">
        <v>37986</v>
      </c>
      <c r="AT1" s="74">
        <v>38077</v>
      </c>
      <c r="AU1" s="66">
        <f>+AT1</f>
        <v>38077</v>
      </c>
      <c r="AV1" s="74">
        <v>38168</v>
      </c>
      <c r="AW1" s="74">
        <v>38260</v>
      </c>
      <c r="AX1" s="74">
        <v>38352</v>
      </c>
      <c r="AY1" s="74">
        <v>38442</v>
      </c>
      <c r="AZ1" s="66">
        <f>+AY1</f>
        <v>38442</v>
      </c>
      <c r="BA1" s="74">
        <v>38533</v>
      </c>
      <c r="BB1" s="74">
        <v>38625</v>
      </c>
      <c r="BC1" s="74">
        <v>38717</v>
      </c>
      <c r="BD1" s="74">
        <v>38807</v>
      </c>
      <c r="BE1" s="66">
        <f>+BD1</f>
        <v>38807</v>
      </c>
      <c r="BF1" s="74">
        <v>38898</v>
      </c>
      <c r="BG1" s="74">
        <v>38990</v>
      </c>
      <c r="BH1" s="74">
        <v>39082</v>
      </c>
      <c r="BI1" s="74">
        <v>39172</v>
      </c>
      <c r="BJ1" s="66">
        <f>+BI1</f>
        <v>39172</v>
      </c>
      <c r="BK1" s="74">
        <v>39263</v>
      </c>
      <c r="BL1" s="74">
        <v>39355</v>
      </c>
      <c r="BM1" s="74">
        <v>39447</v>
      </c>
      <c r="BN1" s="74">
        <v>39538</v>
      </c>
      <c r="BO1" s="66">
        <f>+BN1</f>
        <v>39538</v>
      </c>
      <c r="BP1" s="74">
        <v>39629</v>
      </c>
      <c r="BQ1" s="74">
        <v>39721</v>
      </c>
      <c r="BR1" s="74">
        <v>39813</v>
      </c>
      <c r="BS1" s="74">
        <v>39903</v>
      </c>
      <c r="BT1" s="66">
        <f>+BS1</f>
        <v>39903</v>
      </c>
      <c r="BU1" s="74">
        <v>39994</v>
      </c>
      <c r="BV1" s="74">
        <v>40086</v>
      </c>
      <c r="BW1" s="74">
        <v>40178</v>
      </c>
      <c r="BX1" s="74">
        <v>40268</v>
      </c>
      <c r="BY1" s="66">
        <f>+BX1</f>
        <v>40268</v>
      </c>
      <c r="BZ1" s="74">
        <v>40359</v>
      </c>
      <c r="CA1" s="74">
        <v>40451</v>
      </c>
      <c r="CB1" s="74">
        <v>40543</v>
      </c>
      <c r="CC1" s="74">
        <v>40633</v>
      </c>
      <c r="CD1" s="66">
        <f>+CC1</f>
        <v>40633</v>
      </c>
      <c r="CE1" s="74">
        <v>40724</v>
      </c>
      <c r="CF1" s="74">
        <v>40816</v>
      </c>
      <c r="CG1" s="74">
        <v>40908</v>
      </c>
      <c r="CH1" s="74">
        <v>40999</v>
      </c>
      <c r="CI1" s="66">
        <f>+CH1</f>
        <v>40999</v>
      </c>
      <c r="CJ1" s="74">
        <v>41090</v>
      </c>
      <c r="CK1" s="74">
        <v>41182</v>
      </c>
      <c r="CL1" s="74">
        <v>41274</v>
      </c>
      <c r="CM1" s="74">
        <v>41364</v>
      </c>
      <c r="CN1" s="66">
        <f>+CM1</f>
        <v>41364</v>
      </c>
      <c r="CO1" s="74">
        <v>41455</v>
      </c>
      <c r="CP1" s="74">
        <v>41547</v>
      </c>
      <c r="CQ1" s="74">
        <v>41639</v>
      </c>
      <c r="CR1" s="74">
        <v>41729</v>
      </c>
      <c r="CS1" s="66">
        <f>+CR1</f>
        <v>41729</v>
      </c>
      <c r="CT1" s="74">
        <v>41820</v>
      </c>
      <c r="CU1" s="74">
        <v>41912</v>
      </c>
      <c r="CV1" s="74">
        <v>42004</v>
      </c>
      <c r="CW1" s="74">
        <v>42094</v>
      </c>
      <c r="CX1" s="66">
        <f>+CW1</f>
        <v>42094</v>
      </c>
      <c r="CY1" s="74">
        <v>42185</v>
      </c>
      <c r="CZ1" s="74">
        <v>42277</v>
      </c>
      <c r="DA1" s="74">
        <v>42369</v>
      </c>
      <c r="DB1" s="74">
        <v>42460</v>
      </c>
      <c r="DC1" s="66">
        <f>+DB1</f>
        <v>42460</v>
      </c>
      <c r="DD1" s="74">
        <v>42551</v>
      </c>
      <c r="DE1" s="74">
        <v>42643</v>
      </c>
      <c r="DF1" s="74">
        <v>42735</v>
      </c>
      <c r="DG1" s="74">
        <v>42825</v>
      </c>
      <c r="DH1" s="66">
        <f>+DG1</f>
        <v>42825</v>
      </c>
      <c r="DI1" s="74">
        <v>42916</v>
      </c>
      <c r="DJ1" s="74">
        <v>43008</v>
      </c>
      <c r="DK1" s="74">
        <v>43100</v>
      </c>
      <c r="DL1" s="74">
        <v>43190</v>
      </c>
      <c r="DM1" s="66" t="s">
        <v>1343</v>
      </c>
      <c r="DN1" s="74">
        <v>43281</v>
      </c>
      <c r="DO1" s="74">
        <v>43373</v>
      </c>
      <c r="DP1" s="74">
        <v>43465</v>
      </c>
      <c r="DQ1" s="74">
        <v>43555</v>
      </c>
      <c r="DR1" s="66" t="s">
        <v>1344</v>
      </c>
      <c r="DS1" s="74">
        <v>43646</v>
      </c>
      <c r="DT1" s="74">
        <v>43738</v>
      </c>
      <c r="DU1" s="74">
        <v>43830</v>
      </c>
      <c r="DV1" s="74">
        <v>43921</v>
      </c>
      <c r="DW1" s="66" t="s">
        <v>1345</v>
      </c>
    </row>
    <row r="2" spans="1:127" ht="15" customHeight="1">
      <c r="B2" s="7" t="s">
        <v>694</v>
      </c>
      <c r="F2" s="7"/>
      <c r="AZ2" s="8">
        <v>4844600</v>
      </c>
      <c r="BA2" s="8">
        <v>1187000</v>
      </c>
      <c r="BB2" s="8">
        <v>1186500</v>
      </c>
      <c r="BC2" s="8">
        <v>1208793</v>
      </c>
      <c r="BD2" s="8">
        <v>1183624</v>
      </c>
      <c r="BE2" s="8">
        <v>4765872</v>
      </c>
      <c r="BF2" s="8">
        <v>1218500</v>
      </c>
      <c r="BG2" s="8">
        <v>1164873</v>
      </c>
      <c r="BH2" s="8">
        <v>1213647</v>
      </c>
      <c r="BI2" s="8">
        <v>1191073</v>
      </c>
      <c r="BJ2" s="8">
        <v>4788093</v>
      </c>
      <c r="BK2" s="8">
        <v>1182900</v>
      </c>
      <c r="BL2" s="8">
        <v>1142217</v>
      </c>
      <c r="BM2" s="8">
        <v>1196917</v>
      </c>
      <c r="BN2" s="8">
        <v>1189793</v>
      </c>
      <c r="BO2" s="8">
        <v>4711827</v>
      </c>
      <c r="BP2" s="8">
        <v>1170246</v>
      </c>
      <c r="BQ2" s="8">
        <v>1097538</v>
      </c>
      <c r="BR2" s="8">
        <v>1110976</v>
      </c>
      <c r="BS2" s="8">
        <v>1069220</v>
      </c>
      <c r="BT2" s="8">
        <v>4447980</v>
      </c>
      <c r="BU2" s="8">
        <v>1084800</v>
      </c>
      <c r="BV2" s="8">
        <v>1061100</v>
      </c>
      <c r="BW2" s="8">
        <v>1096600</v>
      </c>
      <c r="BX2" s="8">
        <v>1041900</v>
      </c>
      <c r="BY2" s="8">
        <v>4284400</v>
      </c>
      <c r="BZ2" s="8">
        <v>1089200</v>
      </c>
      <c r="CA2" s="8">
        <v>1048900</v>
      </c>
      <c r="CB2" s="8">
        <v>1071000</v>
      </c>
      <c r="CC2" s="8">
        <v>1015200</v>
      </c>
      <c r="CD2" s="8">
        <v>4224300</v>
      </c>
      <c r="CE2" s="8">
        <v>1047300</v>
      </c>
      <c r="CF2" s="8">
        <v>1065700</v>
      </c>
      <c r="CG2" s="8">
        <v>1061200</v>
      </c>
      <c r="CH2" s="8">
        <v>1065800</v>
      </c>
      <c r="CI2" s="8">
        <v>4240000</v>
      </c>
      <c r="CJ2" s="8">
        <v>1072300</v>
      </c>
      <c r="CK2" s="8">
        <v>1135000</v>
      </c>
      <c r="CL2" s="8">
        <v>1163500</v>
      </c>
      <c r="CM2" s="8">
        <v>1099300</v>
      </c>
      <c r="CN2" s="8">
        <v>4470100</v>
      </c>
      <c r="CO2" s="8">
        <v>1113600</v>
      </c>
      <c r="CP2" s="8">
        <v>1085400</v>
      </c>
      <c r="CQ2" s="8">
        <v>1164600</v>
      </c>
      <c r="CR2" s="8">
        <v>1097600</v>
      </c>
      <c r="CS2" s="8">
        <v>4461200</v>
      </c>
      <c r="CT2" s="8">
        <v>1075300</v>
      </c>
      <c r="CU2" s="8">
        <v>1097700</v>
      </c>
      <c r="CV2" s="8">
        <v>1153800</v>
      </c>
      <c r="CW2" s="8">
        <v>1056600</v>
      </c>
      <c r="CX2" s="8">
        <v>4383400</v>
      </c>
      <c r="CY2" s="8">
        <v>1076900</v>
      </c>
      <c r="CZ2" s="8">
        <v>1138100</v>
      </c>
      <c r="DA2" s="8">
        <v>1168500</v>
      </c>
      <c r="DB2" s="8">
        <v>1143600</v>
      </c>
      <c r="DC2" s="8">
        <v>4527100</v>
      </c>
      <c r="DD2" s="8">
        <v>1108700</v>
      </c>
      <c r="DE2" s="8">
        <v>1179700</v>
      </c>
      <c r="DF2" s="8">
        <v>1181300</v>
      </c>
      <c r="DG2" s="8">
        <v>1115000</v>
      </c>
      <c r="DH2" s="8">
        <v>4584600</v>
      </c>
      <c r="DI2" s="8">
        <v>1136700</v>
      </c>
      <c r="DJ2" s="8">
        <v>1163400</v>
      </c>
      <c r="DK2" s="8">
        <v>1226761.1152711338</v>
      </c>
      <c r="DL2" s="8">
        <v>1215520.6943650115</v>
      </c>
      <c r="DM2" s="8">
        <v>4742481.8096361458</v>
      </c>
      <c r="DN2" s="8">
        <v>1179572.5975057129</v>
      </c>
      <c r="DO2" s="8">
        <v>1202656.5607347547</v>
      </c>
      <c r="DP2" s="8">
        <v>1240597.5588058291</v>
      </c>
      <c r="DQ2" s="8">
        <v>1235761.6103811036</v>
      </c>
      <c r="DR2" s="8">
        <v>4858588.3274274003</v>
      </c>
      <c r="DS2" s="8">
        <v>1186201.8683489962</v>
      </c>
      <c r="DT2" s="8">
        <v>1208146.6040496705</v>
      </c>
      <c r="DU2" s="8">
        <v>1246524.970564316</v>
      </c>
      <c r="DV2" s="8">
        <v>1235999.6383163936</v>
      </c>
      <c r="DW2" s="8">
        <v>4876873.0812793765</v>
      </c>
    </row>
    <row r="3" spans="1:127" s="10" customFormat="1" ht="15" customHeight="1">
      <c r="B3" s="10" t="s">
        <v>693</v>
      </c>
      <c r="AZ3" s="10">
        <v>784166</v>
      </c>
      <c r="BA3" s="10">
        <v>287614</v>
      </c>
      <c r="BB3" s="10">
        <v>270768</v>
      </c>
      <c r="BC3" s="10">
        <v>135112</v>
      </c>
      <c r="BD3" s="10">
        <v>139159</v>
      </c>
      <c r="BE3" s="10">
        <v>832639</v>
      </c>
      <c r="BF3" s="10">
        <v>272727</v>
      </c>
      <c r="BG3" s="10">
        <v>244162</v>
      </c>
      <c r="BH3" s="10">
        <v>160023</v>
      </c>
      <c r="BI3" s="10">
        <v>96612</v>
      </c>
      <c r="BJ3" s="10">
        <v>773524</v>
      </c>
      <c r="BK3" s="10">
        <v>203900</v>
      </c>
      <c r="BL3" s="10">
        <v>204596</v>
      </c>
      <c r="BM3" s="10">
        <v>216502</v>
      </c>
      <c r="BN3" s="10">
        <v>183314</v>
      </c>
      <c r="BO3" s="10">
        <v>808312</v>
      </c>
      <c r="BP3" s="10">
        <v>296488</v>
      </c>
      <c r="BQ3" s="10">
        <v>280458</v>
      </c>
      <c r="BR3" s="10">
        <v>169839</v>
      </c>
      <c r="BS3" s="10">
        <v>84174</v>
      </c>
      <c r="BT3" s="10">
        <v>830959</v>
      </c>
      <c r="BU3" s="10">
        <v>251819</v>
      </c>
      <c r="BV3" s="10">
        <v>233404</v>
      </c>
      <c r="BW3" s="10">
        <v>217430</v>
      </c>
      <c r="BX3" s="10">
        <v>131592</v>
      </c>
      <c r="BY3" s="10">
        <v>834245</v>
      </c>
      <c r="BZ3" s="10">
        <v>240518</v>
      </c>
      <c r="CA3" s="10">
        <v>290952</v>
      </c>
      <c r="CB3" s="10">
        <v>227031</v>
      </c>
      <c r="CC3" s="10">
        <v>86228</v>
      </c>
      <c r="CD3" s="10">
        <v>844729</v>
      </c>
      <c r="CE3" s="10">
        <v>267715</v>
      </c>
      <c r="CF3" s="10">
        <v>240786</v>
      </c>
      <c r="CG3" s="10">
        <v>235283</v>
      </c>
      <c r="CH3" s="10">
        <v>130676</v>
      </c>
      <c r="CI3" s="10">
        <v>874460</v>
      </c>
      <c r="CJ3" s="10">
        <v>262627</v>
      </c>
      <c r="CK3" s="10">
        <v>208482</v>
      </c>
      <c r="CL3" s="10">
        <v>231071</v>
      </c>
      <c r="CM3" s="10">
        <v>135000</v>
      </c>
      <c r="CN3" s="10">
        <v>837180</v>
      </c>
      <c r="CO3" s="10">
        <v>247470</v>
      </c>
      <c r="CP3" s="10">
        <v>225685</v>
      </c>
      <c r="CQ3" s="10">
        <v>215506</v>
      </c>
      <c r="CR3" s="10">
        <v>130538</v>
      </c>
      <c r="CS3" s="10">
        <v>819199</v>
      </c>
      <c r="CT3" s="10">
        <v>209640</v>
      </c>
      <c r="CU3" s="10">
        <v>189946</v>
      </c>
      <c r="CV3" s="10">
        <v>187554</v>
      </c>
      <c r="CW3" s="10">
        <v>51931</v>
      </c>
      <c r="CX3" s="10">
        <v>639071</v>
      </c>
      <c r="CY3" s="10">
        <v>235395</v>
      </c>
      <c r="CZ3" s="10">
        <v>227179</v>
      </c>
      <c r="DA3" s="10">
        <v>222931</v>
      </c>
      <c r="DB3" s="10">
        <v>97519</v>
      </c>
      <c r="DC3" s="10">
        <v>783024</v>
      </c>
      <c r="DD3" s="10">
        <v>299291</v>
      </c>
      <c r="DE3" s="10">
        <v>286306</v>
      </c>
      <c r="DF3" s="10">
        <v>256739</v>
      </c>
      <c r="DG3" s="10">
        <v>102402</v>
      </c>
      <c r="DH3" s="10">
        <v>944738</v>
      </c>
      <c r="DI3" s="10">
        <v>278299</v>
      </c>
      <c r="DJ3" s="10">
        <v>270477</v>
      </c>
      <c r="DK3" s="10">
        <v>274960.1107361078</v>
      </c>
      <c r="DL3" s="10">
        <v>147087.17343085539</v>
      </c>
      <c r="DM3" s="10">
        <v>970823.28416696319</v>
      </c>
      <c r="DN3" s="10">
        <v>290589.33336121636</v>
      </c>
      <c r="DO3" s="10">
        <v>280968.81201760937</v>
      </c>
      <c r="DP3" s="10">
        <v>266157.0351690005</v>
      </c>
      <c r="DQ3" s="10">
        <v>141147.97966157831</v>
      </c>
      <c r="DR3" s="10">
        <v>978863.16020940454</v>
      </c>
      <c r="DS3" s="10">
        <v>303118.69240363664</v>
      </c>
      <c r="DT3" s="10">
        <v>293555.53016200149</v>
      </c>
      <c r="DU3" s="10">
        <v>270883.70525597525</v>
      </c>
      <c r="DV3" s="10">
        <v>138928.38883473957</v>
      </c>
      <c r="DW3" s="10">
        <v>1006486.316656353</v>
      </c>
    </row>
    <row r="4" spans="1:127" hidden="1" outlineLevel="1">
      <c r="A4" s="90"/>
      <c r="CG4" s="15"/>
      <c r="CL4" s="15"/>
      <c r="CQ4" s="15"/>
      <c r="CU4" s="8"/>
      <c r="CV4" s="15"/>
      <c r="CZ4" s="15"/>
      <c r="DE4" s="15"/>
      <c r="DJ4" s="15"/>
      <c r="DO4" s="15"/>
      <c r="DT4" s="15"/>
      <c r="DU4" s="2"/>
    </row>
    <row r="5" spans="1:127" s="1" customFormat="1" hidden="1" outlineLevel="1">
      <c r="B5" s="7"/>
      <c r="C5" s="7"/>
      <c r="D5" s="7"/>
      <c r="E5" s="7"/>
      <c r="F5" s="7"/>
      <c r="BQ5" s="24"/>
      <c r="BR5" s="24"/>
      <c r="BS5" s="24"/>
      <c r="BU5" s="24"/>
      <c r="BV5" s="24"/>
      <c r="BW5" s="24"/>
      <c r="BX5" s="24"/>
    </row>
    <row r="6" spans="1:127" s="1" customFormat="1" hidden="1" outlineLevel="1">
      <c r="B6" s="7"/>
      <c r="C6" s="7"/>
      <c r="D6" s="7"/>
      <c r="E6" s="7"/>
      <c r="F6" s="7"/>
      <c r="BQ6" s="24"/>
      <c r="BR6" s="24"/>
      <c r="BS6" s="24"/>
      <c r="BU6" s="24"/>
      <c r="BV6" s="24"/>
      <c r="BW6" s="24"/>
      <c r="BX6" s="24"/>
    </row>
    <row r="7" spans="1:127" s="1" customFormat="1" hidden="1" outlineLevel="1">
      <c r="B7" s="7"/>
      <c r="C7" s="7"/>
      <c r="D7" s="7"/>
      <c r="E7" s="7"/>
      <c r="F7" s="7"/>
      <c r="BQ7" s="24"/>
      <c r="BR7" s="24"/>
      <c r="BS7" s="24"/>
      <c r="BU7" s="24"/>
      <c r="BV7" s="24"/>
      <c r="BW7" s="24"/>
      <c r="BX7" s="24"/>
    </row>
    <row r="8" spans="1:127" s="1" customFormat="1" hidden="1" outlineLevel="1">
      <c r="B8" s="7"/>
      <c r="C8" s="7"/>
      <c r="D8" s="7"/>
      <c r="E8" s="7"/>
      <c r="F8" s="7"/>
      <c r="BQ8" s="24"/>
      <c r="BR8" s="24"/>
      <c r="BS8" s="24"/>
      <c r="BU8" s="24"/>
      <c r="BV8" s="24"/>
      <c r="BW8" s="24"/>
      <c r="BX8" s="24"/>
    </row>
    <row r="9" spans="1:127" s="1" customFormat="1" hidden="1" outlineLevel="1">
      <c r="B9" s="7"/>
      <c r="C9" s="7"/>
      <c r="D9" s="7"/>
      <c r="E9" s="7"/>
      <c r="F9" s="7"/>
      <c r="BQ9" s="24"/>
      <c r="BR9" s="24"/>
      <c r="BS9" s="24"/>
      <c r="BU9" s="24"/>
      <c r="BV9" s="24"/>
      <c r="BW9" s="24"/>
      <c r="BX9" s="24"/>
    </row>
    <row r="10" spans="1:127" s="1" customFormat="1" hidden="1" outlineLevel="1">
      <c r="B10" s="7"/>
      <c r="C10" s="7"/>
      <c r="D10" s="7"/>
      <c r="E10" s="7"/>
      <c r="F10" s="7"/>
      <c r="BQ10" s="24"/>
      <c r="BR10" s="24"/>
      <c r="BS10" s="24"/>
      <c r="BU10" s="24"/>
      <c r="BV10" s="24"/>
      <c r="BW10" s="24"/>
      <c r="BX10" s="24"/>
    </row>
    <row r="11" spans="1:127" s="8" customFormat="1" hidden="1" outlineLevel="1"/>
    <row r="12" spans="1:127" s="8" customFormat="1" hidden="1" outlineLevel="1">
      <c r="A12" s="8" t="s">
        <v>1169</v>
      </c>
      <c r="B12" s="8" t="s">
        <v>1172</v>
      </c>
      <c r="C12" s="8" t="s">
        <v>1171</v>
      </c>
      <c r="AH12" s="8">
        <f t="shared" ref="AH12:AQ13" si="0">+AH13</f>
        <v>0</v>
      </c>
      <c r="AI12" s="8">
        <f t="shared" si="0"/>
        <v>0</v>
      </c>
      <c r="AJ12" s="8">
        <f t="shared" si="0"/>
        <v>0</v>
      </c>
      <c r="AK12" s="8">
        <f t="shared" si="0"/>
        <v>0</v>
      </c>
      <c r="AL12" s="8">
        <f t="shared" si="0"/>
        <v>0</v>
      </c>
      <c r="AM12" s="8">
        <f t="shared" si="0"/>
        <v>0</v>
      </c>
      <c r="AN12" s="8">
        <f t="shared" si="0"/>
        <v>0</v>
      </c>
      <c r="AO12" s="8">
        <f t="shared" si="0"/>
        <v>0</v>
      </c>
      <c r="AP12" s="8">
        <f t="shared" si="0"/>
        <v>0</v>
      </c>
      <c r="AQ12" s="8">
        <f t="shared" si="0"/>
        <v>0</v>
      </c>
      <c r="AR12" s="8">
        <f t="shared" ref="AR12:BA13" si="1">+AR13</f>
        <v>0</v>
      </c>
      <c r="AS12" s="8">
        <f t="shared" si="1"/>
        <v>0</v>
      </c>
      <c r="AT12" s="8">
        <f t="shared" si="1"/>
        <v>0</v>
      </c>
      <c r="AU12" s="8">
        <f t="shared" si="1"/>
        <v>0</v>
      </c>
      <c r="AV12" s="8">
        <f t="shared" si="1"/>
        <v>7170</v>
      </c>
      <c r="AW12" s="8">
        <f t="shared" si="1"/>
        <v>7170</v>
      </c>
      <c r="AX12" s="8">
        <f t="shared" si="1"/>
        <v>7170</v>
      </c>
      <c r="AY12" s="8">
        <f t="shared" si="1"/>
        <v>6920</v>
      </c>
      <c r="AZ12" s="8">
        <f t="shared" si="1"/>
        <v>7200</v>
      </c>
      <c r="BA12" s="8">
        <f t="shared" si="1"/>
        <v>6940</v>
      </c>
      <c r="BB12" s="8">
        <f t="shared" ref="BB12:BK13" si="2">+BB13</f>
        <v>7050</v>
      </c>
      <c r="BC12" s="8">
        <f t="shared" si="2"/>
        <v>6920</v>
      </c>
      <c r="BD12" s="8">
        <f t="shared" si="2"/>
        <v>6720</v>
      </c>
      <c r="BE12" s="8">
        <f t="shared" si="2"/>
        <v>6910</v>
      </c>
      <c r="BF12" s="8">
        <f t="shared" si="2"/>
        <v>6900</v>
      </c>
      <c r="BG12" s="8">
        <f t="shared" si="2"/>
        <v>6720</v>
      </c>
      <c r="BH12" s="8">
        <f t="shared" si="2"/>
        <v>6670</v>
      </c>
      <c r="BI12" s="8">
        <f t="shared" si="2"/>
        <v>6530</v>
      </c>
      <c r="BJ12" s="8">
        <f t="shared" si="2"/>
        <v>6700</v>
      </c>
      <c r="BK12" s="8">
        <f t="shared" si="2"/>
        <v>6560</v>
      </c>
      <c r="BL12" s="8">
        <f t="shared" ref="BL12:BO13" si="3">+BL13</f>
        <v>6550</v>
      </c>
      <c r="BM12" s="8">
        <f t="shared" si="3"/>
        <v>6290</v>
      </c>
      <c r="BN12" s="8">
        <f t="shared" si="3"/>
        <v>6050</v>
      </c>
      <c r="BO12" s="8">
        <f t="shared" si="3"/>
        <v>6360</v>
      </c>
      <c r="BP12" s="8">
        <f t="shared" ref="BP12:CC13" si="4">+BP13</f>
        <v>5890</v>
      </c>
      <c r="BQ12" s="8">
        <f t="shared" si="4"/>
        <v>5860</v>
      </c>
      <c r="BR12" s="8">
        <f t="shared" si="4"/>
        <v>5730</v>
      </c>
      <c r="BS12" s="8">
        <f t="shared" si="4"/>
        <v>5390</v>
      </c>
      <c r="BT12" s="8">
        <f t="shared" si="4"/>
        <v>5710</v>
      </c>
      <c r="BU12" s="8">
        <f t="shared" si="4"/>
        <v>5440</v>
      </c>
      <c r="BV12" s="8">
        <f t="shared" si="4"/>
        <v>5420</v>
      </c>
      <c r="BW12" s="8">
        <f t="shared" si="4"/>
        <v>5470</v>
      </c>
      <c r="BX12" s="8">
        <f t="shared" si="4"/>
        <v>5060</v>
      </c>
      <c r="BY12" s="8">
        <f t="shared" si="4"/>
        <v>5350</v>
      </c>
      <c r="BZ12" s="8">
        <f t="shared" si="4"/>
        <v>5190</v>
      </c>
      <c r="CA12" s="8">
        <f t="shared" si="4"/>
        <v>5200</v>
      </c>
      <c r="CB12" s="8">
        <f t="shared" si="4"/>
        <v>5130</v>
      </c>
      <c r="CC12" s="8">
        <f t="shared" si="4"/>
        <v>4760</v>
      </c>
      <c r="CD12" s="8">
        <f t="shared" ref="CD12:CI12" si="5">+CD13</f>
        <v>5070</v>
      </c>
      <c r="CE12" s="8">
        <f t="shared" si="5"/>
        <v>4870</v>
      </c>
      <c r="CF12" s="8">
        <f t="shared" si="5"/>
        <v>4890</v>
      </c>
      <c r="CG12" s="8">
        <f t="shared" si="5"/>
        <v>4790</v>
      </c>
      <c r="CH12" s="8">
        <f t="shared" si="5"/>
        <v>4600</v>
      </c>
      <c r="CI12" s="8">
        <f t="shared" si="5"/>
        <v>4787.5</v>
      </c>
      <c r="CJ12" s="8">
        <f t="shared" ref="CJ12:CR12" si="6">+CJ13</f>
        <v>4560</v>
      </c>
      <c r="CK12" s="8">
        <f t="shared" si="6"/>
        <v>4500</v>
      </c>
      <c r="CL12" s="8">
        <f t="shared" si="6"/>
        <v>4470</v>
      </c>
      <c r="CM12" s="8">
        <f t="shared" si="6"/>
        <v>4270</v>
      </c>
      <c r="CN12" s="8">
        <f t="shared" si="6"/>
        <v>4450</v>
      </c>
      <c r="CO12" s="8">
        <f t="shared" si="6"/>
        <v>4210</v>
      </c>
      <c r="CP12" s="8">
        <f t="shared" si="6"/>
        <v>4180</v>
      </c>
      <c r="CQ12" s="8">
        <f t="shared" si="6"/>
        <v>4100</v>
      </c>
      <c r="CR12" s="8">
        <f t="shared" si="6"/>
        <v>3940</v>
      </c>
      <c r="CS12" s="8">
        <f>+CS13</f>
        <v>4110</v>
      </c>
      <c r="CT12" s="8">
        <f t="shared" ref="CT12:DV12" si="7">+CT158</f>
        <v>4210</v>
      </c>
      <c r="CU12" s="8">
        <f t="shared" si="7"/>
        <v>4110</v>
      </c>
      <c r="CV12" s="8">
        <f t="shared" si="7"/>
        <v>4040</v>
      </c>
      <c r="CW12" s="8">
        <f t="shared" si="7"/>
        <v>4030</v>
      </c>
      <c r="CX12" s="8">
        <f t="shared" si="7"/>
        <v>4097.5</v>
      </c>
      <c r="CY12" s="8">
        <f t="shared" si="7"/>
        <v>4010</v>
      </c>
      <c r="CZ12" s="8">
        <f t="shared" si="7"/>
        <v>4190</v>
      </c>
      <c r="DA12" s="8">
        <f t="shared" si="7"/>
        <v>4230</v>
      </c>
      <c r="DB12" s="8">
        <f t="shared" si="7"/>
        <v>4260</v>
      </c>
      <c r="DC12" s="8">
        <f t="shared" si="7"/>
        <v>4270</v>
      </c>
      <c r="DD12" s="8">
        <f t="shared" si="7"/>
        <v>4330</v>
      </c>
      <c r="DE12" s="8">
        <f t="shared" si="7"/>
        <v>4420</v>
      </c>
      <c r="DF12" s="8">
        <f t="shared" si="7"/>
        <v>4450</v>
      </c>
      <c r="DG12" s="8">
        <f t="shared" si="7"/>
        <v>4550</v>
      </c>
      <c r="DH12" s="8">
        <f t="shared" si="7"/>
        <v>4430</v>
      </c>
      <c r="DI12" s="8">
        <f t="shared" si="7"/>
        <v>4600</v>
      </c>
      <c r="DJ12" s="8">
        <f t="shared" si="7"/>
        <v>4710</v>
      </c>
      <c r="DK12" s="8">
        <f t="shared" si="7"/>
        <v>4790</v>
      </c>
      <c r="DL12" s="8">
        <f t="shared" si="7"/>
        <v>4820</v>
      </c>
      <c r="DM12" s="8">
        <f t="shared" si="7"/>
        <v>4730</v>
      </c>
      <c r="DN12" s="8">
        <f t="shared" si="7"/>
        <v>4890</v>
      </c>
      <c r="DO12" s="8">
        <f t="shared" si="7"/>
        <v>4940</v>
      </c>
      <c r="DP12" s="8">
        <f t="shared" si="7"/>
        <v>4980</v>
      </c>
      <c r="DQ12" s="8">
        <f t="shared" si="7"/>
        <v>5000</v>
      </c>
      <c r="DR12" s="8">
        <f t="shared" si="7"/>
        <v>4952.5</v>
      </c>
      <c r="DS12" s="8">
        <f t="shared" si="7"/>
        <v>5050</v>
      </c>
      <c r="DT12" s="8">
        <f t="shared" si="7"/>
        <v>5100</v>
      </c>
      <c r="DU12" s="8">
        <f t="shared" si="7"/>
        <v>5120</v>
      </c>
      <c r="DV12" s="8">
        <f t="shared" si="7"/>
        <v>5140</v>
      </c>
      <c r="DW12" s="8">
        <f>+DW158</f>
        <v>5102.5</v>
      </c>
    </row>
    <row r="13" spans="1:127" s="8" customFormat="1" hidden="1" outlineLevel="1">
      <c r="A13" s="8" t="s">
        <v>1169</v>
      </c>
      <c r="B13" s="8" t="s">
        <v>1172</v>
      </c>
      <c r="C13" s="8" t="s">
        <v>1173</v>
      </c>
      <c r="AH13" s="8">
        <f t="shared" si="0"/>
        <v>0</v>
      </c>
      <c r="AI13" s="8">
        <f t="shared" si="0"/>
        <v>0</v>
      </c>
      <c r="AJ13" s="8">
        <f t="shared" si="0"/>
        <v>0</v>
      </c>
      <c r="AK13" s="8">
        <f t="shared" si="0"/>
        <v>0</v>
      </c>
      <c r="AL13" s="8">
        <f t="shared" si="0"/>
        <v>0</v>
      </c>
      <c r="AM13" s="8">
        <f t="shared" si="0"/>
        <v>0</v>
      </c>
      <c r="AN13" s="8">
        <f t="shared" si="0"/>
        <v>0</v>
      </c>
      <c r="AO13" s="8">
        <f t="shared" si="0"/>
        <v>0</v>
      </c>
      <c r="AP13" s="8">
        <f t="shared" si="0"/>
        <v>0</v>
      </c>
      <c r="AQ13" s="8">
        <f t="shared" si="0"/>
        <v>0</v>
      </c>
      <c r="AR13" s="8">
        <f t="shared" si="1"/>
        <v>0</v>
      </c>
      <c r="AS13" s="8">
        <f t="shared" si="1"/>
        <v>0</v>
      </c>
      <c r="AT13" s="8">
        <f t="shared" si="1"/>
        <v>0</v>
      </c>
      <c r="AU13" s="8">
        <f t="shared" si="1"/>
        <v>0</v>
      </c>
      <c r="AV13" s="8">
        <f t="shared" si="1"/>
        <v>7170</v>
      </c>
      <c r="AW13" s="8">
        <f t="shared" si="1"/>
        <v>7170</v>
      </c>
      <c r="AX13" s="8">
        <f t="shared" si="1"/>
        <v>7170</v>
      </c>
      <c r="AY13" s="8">
        <f t="shared" si="1"/>
        <v>6920</v>
      </c>
      <c r="AZ13" s="8">
        <f t="shared" si="1"/>
        <v>7200</v>
      </c>
      <c r="BA13" s="8">
        <f t="shared" si="1"/>
        <v>6940</v>
      </c>
      <c r="BB13" s="8">
        <f t="shared" si="2"/>
        <v>7050</v>
      </c>
      <c r="BC13" s="8">
        <f t="shared" si="2"/>
        <v>6920</v>
      </c>
      <c r="BD13" s="8">
        <f t="shared" si="2"/>
        <v>6720</v>
      </c>
      <c r="BE13" s="8">
        <f t="shared" si="2"/>
        <v>6910</v>
      </c>
      <c r="BF13" s="8">
        <f t="shared" si="2"/>
        <v>6900</v>
      </c>
      <c r="BG13" s="8">
        <f t="shared" si="2"/>
        <v>6720</v>
      </c>
      <c r="BH13" s="8">
        <f t="shared" si="2"/>
        <v>6670</v>
      </c>
      <c r="BI13" s="8">
        <f t="shared" si="2"/>
        <v>6530</v>
      </c>
      <c r="BJ13" s="8">
        <f t="shared" si="2"/>
        <v>6700</v>
      </c>
      <c r="BK13" s="8">
        <f t="shared" si="2"/>
        <v>6560</v>
      </c>
      <c r="BL13" s="8">
        <f t="shared" si="3"/>
        <v>6550</v>
      </c>
      <c r="BM13" s="8">
        <f t="shared" si="3"/>
        <v>6290</v>
      </c>
      <c r="BN13" s="8">
        <f t="shared" si="3"/>
        <v>6050</v>
      </c>
      <c r="BO13" s="8">
        <f t="shared" si="3"/>
        <v>6360</v>
      </c>
      <c r="BP13" s="8">
        <f t="shared" si="4"/>
        <v>5890</v>
      </c>
      <c r="BQ13" s="8">
        <f t="shared" si="4"/>
        <v>5860</v>
      </c>
      <c r="BR13" s="8">
        <f t="shared" si="4"/>
        <v>5730</v>
      </c>
      <c r="BS13" s="8">
        <f t="shared" si="4"/>
        <v>5390</v>
      </c>
      <c r="BT13" s="8">
        <f t="shared" si="4"/>
        <v>5710</v>
      </c>
      <c r="BU13" s="8">
        <f t="shared" si="4"/>
        <v>5440</v>
      </c>
      <c r="BV13" s="8">
        <f t="shared" si="4"/>
        <v>5420</v>
      </c>
      <c r="BW13" s="8">
        <f t="shared" si="4"/>
        <v>5470</v>
      </c>
      <c r="BX13" s="8">
        <f t="shared" si="4"/>
        <v>5060</v>
      </c>
      <c r="BY13" s="8">
        <f t="shared" si="4"/>
        <v>5350</v>
      </c>
      <c r="BZ13" s="8">
        <f t="shared" si="4"/>
        <v>5190</v>
      </c>
      <c r="CA13" s="8">
        <f t="shared" si="4"/>
        <v>5200</v>
      </c>
      <c r="CB13" s="8">
        <f t="shared" si="4"/>
        <v>5130</v>
      </c>
      <c r="CC13" s="8">
        <f t="shared" si="4"/>
        <v>4760</v>
      </c>
      <c r="CD13" s="8">
        <f>+CD14</f>
        <v>5070</v>
      </c>
      <c r="CE13" s="8">
        <f>+CE40</f>
        <v>4870</v>
      </c>
      <c r="CF13" s="8">
        <f>+CF40</f>
        <v>4890</v>
      </c>
      <c r="CG13" s="8">
        <f>+CG40</f>
        <v>4790</v>
      </c>
      <c r="CH13" s="8">
        <f>+CH40</f>
        <v>4600</v>
      </c>
      <c r="CI13" s="8">
        <f>+CI40</f>
        <v>4787.5</v>
      </c>
      <c r="CJ13" s="8">
        <f t="shared" ref="CJ13:CR13" si="8">+CJ26</f>
        <v>4560</v>
      </c>
      <c r="CK13" s="8">
        <f t="shared" si="8"/>
        <v>4500</v>
      </c>
      <c r="CL13" s="8">
        <f t="shared" si="8"/>
        <v>4470</v>
      </c>
      <c r="CM13" s="8">
        <f t="shared" si="8"/>
        <v>4270</v>
      </c>
      <c r="CN13" s="8">
        <f t="shared" si="8"/>
        <v>4450</v>
      </c>
      <c r="CO13" s="8">
        <f t="shared" si="8"/>
        <v>4210</v>
      </c>
      <c r="CP13" s="8">
        <f t="shared" si="8"/>
        <v>4180</v>
      </c>
      <c r="CQ13" s="8">
        <f t="shared" si="8"/>
        <v>4100</v>
      </c>
      <c r="CR13" s="8">
        <f t="shared" si="8"/>
        <v>3940</v>
      </c>
      <c r="CS13" s="8">
        <f>+CS26</f>
        <v>4110</v>
      </c>
      <c r="CT13" s="8">
        <f t="shared" ref="CT13:DV13" si="9">+CT159</f>
        <v>4210</v>
      </c>
      <c r="CU13" s="8">
        <f t="shared" si="9"/>
        <v>4110</v>
      </c>
      <c r="CV13" s="8">
        <f t="shared" si="9"/>
        <v>4040</v>
      </c>
      <c r="CW13" s="8">
        <f t="shared" si="9"/>
        <v>4030</v>
      </c>
      <c r="CX13" s="8">
        <f t="shared" si="9"/>
        <v>4097.5</v>
      </c>
      <c r="CY13" s="8">
        <f t="shared" si="9"/>
        <v>3990</v>
      </c>
      <c r="CZ13" s="8">
        <f t="shared" si="9"/>
        <v>4150</v>
      </c>
      <c r="DA13" s="8">
        <f t="shared" si="9"/>
        <v>4170</v>
      </c>
      <c r="DB13" s="8">
        <f t="shared" si="9"/>
        <v>4170</v>
      </c>
      <c r="DC13" s="8">
        <f t="shared" si="9"/>
        <v>4220</v>
      </c>
      <c r="DD13" s="8">
        <f t="shared" si="9"/>
        <v>4200</v>
      </c>
      <c r="DE13" s="8">
        <f t="shared" si="9"/>
        <v>4240</v>
      </c>
      <c r="DF13" s="8">
        <f t="shared" si="9"/>
        <v>4240</v>
      </c>
      <c r="DG13" s="8">
        <f t="shared" si="9"/>
        <v>4300</v>
      </c>
      <c r="DH13" s="8">
        <f t="shared" si="9"/>
        <v>4230</v>
      </c>
      <c r="DI13" s="8">
        <f t="shared" si="9"/>
        <v>4300</v>
      </c>
      <c r="DJ13" s="8">
        <f t="shared" si="9"/>
        <v>4380</v>
      </c>
      <c r="DK13" s="8">
        <f t="shared" si="9"/>
        <v>4430</v>
      </c>
      <c r="DL13" s="8">
        <f t="shared" si="9"/>
        <v>4440</v>
      </c>
      <c r="DM13" s="8">
        <f t="shared" si="9"/>
        <v>4387.5</v>
      </c>
      <c r="DN13" s="8">
        <f t="shared" si="9"/>
        <v>4490</v>
      </c>
      <c r="DO13" s="8">
        <f t="shared" si="9"/>
        <v>4520</v>
      </c>
      <c r="DP13" s="8">
        <f t="shared" si="9"/>
        <v>4540</v>
      </c>
      <c r="DQ13" s="8">
        <f t="shared" si="9"/>
        <v>4540</v>
      </c>
      <c r="DR13" s="8">
        <f t="shared" si="9"/>
        <v>4522.5</v>
      </c>
      <c r="DS13" s="8">
        <f t="shared" si="9"/>
        <v>4570</v>
      </c>
      <c r="DT13" s="8">
        <f t="shared" si="9"/>
        <v>4600</v>
      </c>
      <c r="DU13" s="8">
        <f t="shared" si="9"/>
        <v>4600</v>
      </c>
      <c r="DV13" s="8">
        <f t="shared" si="9"/>
        <v>4600</v>
      </c>
      <c r="DW13" s="8">
        <f>+DW159</f>
        <v>4592.5</v>
      </c>
    </row>
    <row r="14" spans="1:127" s="8" customFormat="1" hidden="1" outlineLevel="1">
      <c r="A14" s="8" t="s">
        <v>1169</v>
      </c>
      <c r="B14" s="8" t="s">
        <v>1170</v>
      </c>
      <c r="C14" s="8" t="s">
        <v>1174</v>
      </c>
      <c r="AH14" s="8">
        <f t="shared" ref="AH14:BO14" si="10">+AH51</f>
        <v>0</v>
      </c>
      <c r="AI14" s="8">
        <f t="shared" si="10"/>
        <v>0</v>
      </c>
      <c r="AJ14" s="8">
        <f t="shared" si="10"/>
        <v>0</v>
      </c>
      <c r="AK14" s="8">
        <f t="shared" si="10"/>
        <v>0</v>
      </c>
      <c r="AL14" s="8">
        <f t="shared" si="10"/>
        <v>0</v>
      </c>
      <c r="AM14" s="8">
        <f t="shared" si="10"/>
        <v>0</v>
      </c>
      <c r="AN14" s="8">
        <f t="shared" si="10"/>
        <v>0</v>
      </c>
      <c r="AO14" s="8">
        <f t="shared" si="10"/>
        <v>0</v>
      </c>
      <c r="AP14" s="8">
        <f t="shared" si="10"/>
        <v>0</v>
      </c>
      <c r="AQ14" s="8">
        <f t="shared" si="10"/>
        <v>0</v>
      </c>
      <c r="AR14" s="8">
        <f t="shared" si="10"/>
        <v>0</v>
      </c>
      <c r="AS14" s="8">
        <f t="shared" si="10"/>
        <v>0</v>
      </c>
      <c r="AT14" s="8">
        <f t="shared" si="10"/>
        <v>0</v>
      </c>
      <c r="AU14" s="8">
        <f t="shared" si="10"/>
        <v>0</v>
      </c>
      <c r="AV14" s="8">
        <f t="shared" si="10"/>
        <v>7170</v>
      </c>
      <c r="AW14" s="8">
        <f t="shared" si="10"/>
        <v>7170</v>
      </c>
      <c r="AX14" s="8">
        <f t="shared" si="10"/>
        <v>7170</v>
      </c>
      <c r="AY14" s="8">
        <f t="shared" si="10"/>
        <v>6920</v>
      </c>
      <c r="AZ14" s="8">
        <f t="shared" si="10"/>
        <v>7200</v>
      </c>
      <c r="BA14" s="8">
        <f t="shared" si="10"/>
        <v>6940</v>
      </c>
      <c r="BB14" s="8">
        <f t="shared" si="10"/>
        <v>7050</v>
      </c>
      <c r="BC14" s="8">
        <f t="shared" si="10"/>
        <v>6920</v>
      </c>
      <c r="BD14" s="8">
        <f t="shared" si="10"/>
        <v>6720</v>
      </c>
      <c r="BE14" s="8">
        <f t="shared" si="10"/>
        <v>6910</v>
      </c>
      <c r="BF14" s="8">
        <f t="shared" si="10"/>
        <v>6900</v>
      </c>
      <c r="BG14" s="8">
        <f t="shared" si="10"/>
        <v>6720</v>
      </c>
      <c r="BH14" s="8">
        <f t="shared" si="10"/>
        <v>6670</v>
      </c>
      <c r="BI14" s="8">
        <f t="shared" si="10"/>
        <v>6530</v>
      </c>
      <c r="BJ14" s="8">
        <f t="shared" si="10"/>
        <v>6700</v>
      </c>
      <c r="BK14" s="8">
        <f t="shared" si="10"/>
        <v>6560</v>
      </c>
      <c r="BL14" s="8">
        <f t="shared" si="10"/>
        <v>6550</v>
      </c>
      <c r="BM14" s="8">
        <f t="shared" si="10"/>
        <v>6290</v>
      </c>
      <c r="BN14" s="8">
        <f t="shared" si="10"/>
        <v>6050</v>
      </c>
      <c r="BO14" s="8">
        <f t="shared" si="10"/>
        <v>6360</v>
      </c>
      <c r="BP14" s="8">
        <f t="shared" ref="BP14:CC14" si="11">+BP51</f>
        <v>5890</v>
      </c>
      <c r="BQ14" s="8">
        <f t="shared" si="11"/>
        <v>5860</v>
      </c>
      <c r="BR14" s="8">
        <f t="shared" si="11"/>
        <v>5730</v>
      </c>
      <c r="BS14" s="8">
        <f t="shared" si="11"/>
        <v>5390</v>
      </c>
      <c r="BT14" s="8">
        <f t="shared" si="11"/>
        <v>5710</v>
      </c>
      <c r="BU14" s="8">
        <f t="shared" si="11"/>
        <v>5440</v>
      </c>
      <c r="BV14" s="8">
        <f t="shared" si="11"/>
        <v>5420</v>
      </c>
      <c r="BW14" s="8">
        <f t="shared" si="11"/>
        <v>5470</v>
      </c>
      <c r="BX14" s="8">
        <f t="shared" si="11"/>
        <v>5060</v>
      </c>
      <c r="BY14" s="8">
        <f t="shared" si="11"/>
        <v>5350</v>
      </c>
      <c r="BZ14" s="8">
        <f t="shared" si="11"/>
        <v>5190</v>
      </c>
      <c r="CA14" s="8">
        <f t="shared" si="11"/>
        <v>5200</v>
      </c>
      <c r="CB14" s="8">
        <f t="shared" si="11"/>
        <v>5130</v>
      </c>
      <c r="CC14" s="8">
        <f t="shared" si="11"/>
        <v>4760</v>
      </c>
      <c r="CD14" s="8">
        <f>+CD51</f>
        <v>5070</v>
      </c>
      <c r="CE14" s="8">
        <f>+CE15+CE16</f>
        <v>4880</v>
      </c>
      <c r="CF14" s="8">
        <f>+CF15+CF16</f>
        <v>4930</v>
      </c>
      <c r="CG14" s="8">
        <f>+CG15+CG16</f>
        <v>4850</v>
      </c>
      <c r="CH14" s="8">
        <f>+CH15+CH16</f>
        <v>4710</v>
      </c>
      <c r="CI14" s="8">
        <f>+CI15+CI16</f>
        <v>4842.5</v>
      </c>
      <c r="CJ14" s="8">
        <f t="shared" ref="CJ14:CR14" si="12">+CJ25</f>
        <v>4740</v>
      </c>
      <c r="CK14" s="8">
        <f t="shared" si="12"/>
        <v>4790</v>
      </c>
      <c r="CL14" s="8">
        <f t="shared" si="12"/>
        <v>4860</v>
      </c>
      <c r="CM14" s="8">
        <f t="shared" si="12"/>
        <v>4780</v>
      </c>
      <c r="CN14" s="8">
        <f t="shared" si="12"/>
        <v>4792.5</v>
      </c>
      <c r="CO14" s="8">
        <f t="shared" si="12"/>
        <v>4800</v>
      </c>
      <c r="CP14" s="8">
        <f t="shared" si="12"/>
        <v>4840</v>
      </c>
      <c r="CQ14" s="8">
        <f t="shared" si="12"/>
        <v>4860</v>
      </c>
      <c r="CR14" s="8">
        <f t="shared" si="12"/>
        <v>4790</v>
      </c>
      <c r="CS14" s="8">
        <f>+CS25</f>
        <v>4820</v>
      </c>
      <c r="CT14" s="8">
        <f t="shared" ref="CT14:DV14" si="13">+CT157</f>
        <v>5120</v>
      </c>
      <c r="CU14" s="8">
        <f t="shared" si="13"/>
        <v>5040</v>
      </c>
      <c r="CV14" s="8">
        <f t="shared" si="13"/>
        <v>4990</v>
      </c>
      <c r="CW14" s="8">
        <f t="shared" si="13"/>
        <v>5020</v>
      </c>
      <c r="CX14" s="8">
        <f t="shared" si="13"/>
        <v>5042.5</v>
      </c>
      <c r="CY14" s="8">
        <f t="shared" si="13"/>
        <v>5060</v>
      </c>
      <c r="CZ14" s="8">
        <f t="shared" si="13"/>
        <v>5280</v>
      </c>
      <c r="DA14" s="8">
        <f t="shared" si="13"/>
        <v>5330</v>
      </c>
      <c r="DB14" s="8">
        <f t="shared" si="13"/>
        <v>5380</v>
      </c>
      <c r="DC14" s="8">
        <f t="shared" si="13"/>
        <v>5260</v>
      </c>
      <c r="DD14" s="8">
        <f t="shared" si="13"/>
        <v>5490</v>
      </c>
      <c r="DE14" s="8">
        <f t="shared" si="13"/>
        <v>5560</v>
      </c>
      <c r="DF14" s="8">
        <f t="shared" si="13"/>
        <v>5580</v>
      </c>
      <c r="DG14" s="8">
        <f t="shared" si="13"/>
        <v>5650</v>
      </c>
      <c r="DH14" s="8">
        <f t="shared" si="13"/>
        <v>5560</v>
      </c>
      <c r="DI14" s="8">
        <f t="shared" si="13"/>
        <v>5620</v>
      </c>
      <c r="DJ14" s="8">
        <f t="shared" si="13"/>
        <v>5710</v>
      </c>
      <c r="DK14" s="8">
        <f t="shared" si="13"/>
        <v>5760</v>
      </c>
      <c r="DL14" s="8">
        <f t="shared" si="13"/>
        <v>5770</v>
      </c>
      <c r="DM14" s="8">
        <f t="shared" si="13"/>
        <v>5715</v>
      </c>
      <c r="DN14" s="8">
        <f t="shared" si="13"/>
        <v>5840</v>
      </c>
      <c r="DO14" s="8">
        <f t="shared" si="13"/>
        <v>5880</v>
      </c>
      <c r="DP14" s="8">
        <f t="shared" si="13"/>
        <v>5920</v>
      </c>
      <c r="DQ14" s="8">
        <f t="shared" si="13"/>
        <v>5930</v>
      </c>
      <c r="DR14" s="8">
        <f t="shared" si="13"/>
        <v>5892.5</v>
      </c>
      <c r="DS14" s="8">
        <f t="shared" si="13"/>
        <v>5990</v>
      </c>
      <c r="DT14" s="8">
        <f t="shared" si="13"/>
        <v>6030</v>
      </c>
      <c r="DU14" s="8">
        <f t="shared" si="13"/>
        <v>6060</v>
      </c>
      <c r="DV14" s="8">
        <f t="shared" si="13"/>
        <v>6070</v>
      </c>
      <c r="DW14" s="8">
        <f>+DW157</f>
        <v>6037.5</v>
      </c>
    </row>
    <row r="15" spans="1:127" s="8" customFormat="1" hidden="1" outlineLevel="1">
      <c r="A15" s="8" t="s">
        <v>1169</v>
      </c>
      <c r="B15" s="8" t="s">
        <v>1170</v>
      </c>
      <c r="C15" s="8" t="s">
        <v>1175</v>
      </c>
      <c r="AH15" s="8">
        <f t="shared" ref="AH15:BO15" si="14">+AH52</f>
        <v>0</v>
      </c>
      <c r="AI15" s="8">
        <f t="shared" si="14"/>
        <v>6960</v>
      </c>
      <c r="AJ15" s="8">
        <f t="shared" si="14"/>
        <v>6430</v>
      </c>
      <c r="AK15" s="8">
        <f t="shared" si="14"/>
        <v>0</v>
      </c>
      <c r="AL15" s="8">
        <f t="shared" si="14"/>
        <v>6520</v>
      </c>
      <c r="AM15" s="8">
        <f t="shared" si="14"/>
        <v>6460</v>
      </c>
      <c r="AN15" s="8">
        <f t="shared" si="14"/>
        <v>6430</v>
      </c>
      <c r="AO15" s="8">
        <f t="shared" si="14"/>
        <v>6120</v>
      </c>
      <c r="AP15" s="8">
        <f t="shared" si="14"/>
        <v>6382.5</v>
      </c>
      <c r="AQ15" s="8">
        <f t="shared" si="14"/>
        <v>6150</v>
      </c>
      <c r="AR15" s="8">
        <f t="shared" si="14"/>
        <v>6060</v>
      </c>
      <c r="AS15" s="8">
        <f t="shared" si="14"/>
        <v>5840</v>
      </c>
      <c r="AT15" s="8">
        <f t="shared" si="14"/>
        <v>5640</v>
      </c>
      <c r="AU15" s="8">
        <f t="shared" si="14"/>
        <v>5922.5</v>
      </c>
      <c r="AV15" s="8">
        <f t="shared" si="14"/>
        <v>5450</v>
      </c>
      <c r="AW15" s="8">
        <f t="shared" si="14"/>
        <v>5440</v>
      </c>
      <c r="AX15" s="8">
        <f t="shared" si="14"/>
        <v>5350</v>
      </c>
      <c r="AY15" s="8">
        <f t="shared" si="14"/>
        <v>5090</v>
      </c>
      <c r="AZ15" s="8">
        <f t="shared" si="14"/>
        <v>5330</v>
      </c>
      <c r="BA15" s="8">
        <f t="shared" si="14"/>
        <v>5120</v>
      </c>
      <c r="BB15" s="8">
        <f t="shared" si="14"/>
        <v>5170</v>
      </c>
      <c r="BC15" s="8">
        <f t="shared" si="14"/>
        <v>5040</v>
      </c>
      <c r="BD15" s="8">
        <f t="shared" si="14"/>
        <v>4780</v>
      </c>
      <c r="BE15" s="8">
        <f t="shared" si="14"/>
        <v>5030</v>
      </c>
      <c r="BF15" s="8">
        <f t="shared" si="14"/>
        <v>4930</v>
      </c>
      <c r="BG15" s="8">
        <f t="shared" si="14"/>
        <v>4740</v>
      </c>
      <c r="BH15" s="8">
        <f t="shared" si="14"/>
        <v>4660</v>
      </c>
      <c r="BI15" s="8">
        <f t="shared" si="14"/>
        <v>4450</v>
      </c>
      <c r="BJ15" s="8">
        <f t="shared" si="14"/>
        <v>4690</v>
      </c>
      <c r="BK15" s="8">
        <f t="shared" si="14"/>
        <v>4440</v>
      </c>
      <c r="BL15" s="8">
        <f t="shared" si="14"/>
        <v>4340</v>
      </c>
      <c r="BM15" s="8">
        <f t="shared" si="14"/>
        <v>4090</v>
      </c>
      <c r="BN15" s="8">
        <f t="shared" si="14"/>
        <v>3780</v>
      </c>
      <c r="BO15" s="8">
        <f t="shared" si="14"/>
        <v>4160</v>
      </c>
      <c r="BP15" s="8">
        <f t="shared" ref="BP15:CC15" si="15">+BP52</f>
        <v>3560</v>
      </c>
      <c r="BQ15" s="8">
        <f t="shared" si="15"/>
        <v>3450</v>
      </c>
      <c r="BR15" s="8">
        <f t="shared" si="15"/>
        <v>3340</v>
      </c>
      <c r="BS15" s="8">
        <f t="shared" si="15"/>
        <v>2970</v>
      </c>
      <c r="BT15" s="8">
        <f t="shared" si="15"/>
        <v>3330</v>
      </c>
      <c r="BU15" s="8">
        <f t="shared" si="15"/>
        <v>3010</v>
      </c>
      <c r="BV15" s="8">
        <f t="shared" si="15"/>
        <v>2970</v>
      </c>
      <c r="BW15" s="8">
        <f t="shared" si="15"/>
        <v>3030</v>
      </c>
      <c r="BX15" s="8">
        <f t="shared" si="15"/>
        <v>2590</v>
      </c>
      <c r="BY15" s="8">
        <f t="shared" si="15"/>
        <v>2900</v>
      </c>
      <c r="BZ15" s="8">
        <f t="shared" si="15"/>
        <v>2680</v>
      </c>
      <c r="CA15" s="8">
        <f t="shared" si="15"/>
        <v>2660</v>
      </c>
      <c r="CB15" s="8">
        <f t="shared" si="15"/>
        <v>2590</v>
      </c>
      <c r="CC15" s="8">
        <f t="shared" si="15"/>
        <v>2190</v>
      </c>
      <c r="CD15" s="8">
        <f>+CD52</f>
        <v>2530</v>
      </c>
      <c r="CE15" s="8">
        <f>+CE41</f>
        <v>2350</v>
      </c>
      <c r="CF15" s="8">
        <f>+CF41</f>
        <v>2320</v>
      </c>
      <c r="CG15" s="8">
        <f>+CG41</f>
        <v>2250</v>
      </c>
      <c r="CH15" s="8">
        <f>+CH41</f>
        <v>2070</v>
      </c>
      <c r="CI15" s="8">
        <f>+CI41</f>
        <v>2247.5</v>
      </c>
      <c r="CJ15" s="8">
        <f t="shared" ref="CJ15:CR15" si="16">+CJ27</f>
        <v>2040</v>
      </c>
      <c r="CK15" s="8">
        <f t="shared" si="16"/>
        <v>2030</v>
      </c>
      <c r="CL15" s="8">
        <f t="shared" si="16"/>
        <v>2010</v>
      </c>
      <c r="CM15" s="8">
        <f t="shared" si="16"/>
        <v>1890</v>
      </c>
      <c r="CN15" s="8">
        <f t="shared" si="16"/>
        <v>1992.5</v>
      </c>
      <c r="CO15" s="8">
        <f t="shared" si="16"/>
        <v>1870</v>
      </c>
      <c r="CP15" s="8">
        <f t="shared" si="16"/>
        <v>1870</v>
      </c>
      <c r="CQ15" s="8">
        <f t="shared" si="16"/>
        <v>1860</v>
      </c>
      <c r="CR15" s="8">
        <f t="shared" si="16"/>
        <v>1750</v>
      </c>
      <c r="CS15" s="8">
        <f>+CS27</f>
        <v>1840</v>
      </c>
      <c r="CT15" s="8">
        <f t="shared" ref="CT15:DV15" si="17">+CT178</f>
        <v>1850</v>
      </c>
      <c r="CU15" s="8">
        <f t="shared" si="17"/>
        <v>1840</v>
      </c>
      <c r="CV15" s="8">
        <f t="shared" si="17"/>
        <v>1850</v>
      </c>
      <c r="CW15" s="8">
        <f t="shared" si="17"/>
        <v>1860</v>
      </c>
      <c r="CX15" s="8">
        <f t="shared" si="17"/>
        <v>1850</v>
      </c>
      <c r="CY15" s="8">
        <f t="shared" si="17"/>
        <v>1830</v>
      </c>
      <c r="CZ15" s="8">
        <f t="shared" si="17"/>
        <v>1990</v>
      </c>
      <c r="DA15" s="8">
        <f t="shared" si="17"/>
        <v>2000</v>
      </c>
      <c r="DB15" s="8">
        <f t="shared" si="17"/>
        <v>1990</v>
      </c>
      <c r="DC15" s="8">
        <f t="shared" si="17"/>
        <v>1950</v>
      </c>
      <c r="DD15" s="8">
        <f t="shared" si="17"/>
        <v>2020</v>
      </c>
      <c r="DE15" s="8">
        <f t="shared" si="17"/>
        <v>2030</v>
      </c>
      <c r="DF15" s="8">
        <f t="shared" si="17"/>
        <v>2040</v>
      </c>
      <c r="DG15" s="8">
        <f t="shared" si="17"/>
        <v>1950</v>
      </c>
      <c r="DH15" s="8">
        <f t="shared" si="17"/>
        <v>2010</v>
      </c>
      <c r="DI15" s="8">
        <f t="shared" si="17"/>
        <v>2000</v>
      </c>
      <c r="DJ15" s="8">
        <f t="shared" si="17"/>
        <v>2040</v>
      </c>
      <c r="DK15" s="8">
        <f t="shared" si="17"/>
        <v>2050</v>
      </c>
      <c r="DL15" s="8">
        <f t="shared" si="17"/>
        <v>2020</v>
      </c>
      <c r="DM15" s="8">
        <f t="shared" si="17"/>
        <v>2027.5</v>
      </c>
      <c r="DN15" s="8">
        <f t="shared" si="17"/>
        <v>2050</v>
      </c>
      <c r="DO15" s="8">
        <f t="shared" si="17"/>
        <v>2050</v>
      </c>
      <c r="DP15" s="8">
        <f t="shared" si="17"/>
        <v>2050</v>
      </c>
      <c r="DQ15" s="8">
        <f t="shared" si="17"/>
        <v>2020</v>
      </c>
      <c r="DR15" s="8">
        <f t="shared" si="17"/>
        <v>2042.5</v>
      </c>
      <c r="DS15" s="8">
        <f t="shared" si="17"/>
        <v>2050</v>
      </c>
      <c r="DT15" s="8">
        <f t="shared" si="17"/>
        <v>2050</v>
      </c>
      <c r="DU15" s="8">
        <f t="shared" si="17"/>
        <v>2050</v>
      </c>
      <c r="DV15" s="8">
        <f t="shared" si="17"/>
        <v>2020</v>
      </c>
      <c r="DW15" s="8">
        <f>+DW178</f>
        <v>2042.5</v>
      </c>
    </row>
    <row r="16" spans="1:127" s="8" customFormat="1" hidden="1" outlineLevel="1">
      <c r="A16" s="8" t="s">
        <v>1169</v>
      </c>
      <c r="B16" s="8" t="s">
        <v>1170</v>
      </c>
      <c r="C16" s="8" t="s">
        <v>1176</v>
      </c>
      <c r="AH16" s="8">
        <f t="shared" ref="AH16:BO16" si="18">+AH53</f>
        <v>0</v>
      </c>
      <c r="AI16" s="8">
        <f t="shared" si="18"/>
        <v>880</v>
      </c>
      <c r="AJ16" s="8">
        <f t="shared" si="18"/>
        <v>930</v>
      </c>
      <c r="AK16" s="8">
        <f t="shared" si="18"/>
        <v>0</v>
      </c>
      <c r="AL16" s="8">
        <f t="shared" si="18"/>
        <v>1140</v>
      </c>
      <c r="AM16" s="8">
        <f t="shared" si="18"/>
        <v>1240</v>
      </c>
      <c r="AN16" s="8">
        <f t="shared" si="18"/>
        <v>1320</v>
      </c>
      <c r="AO16" s="8">
        <f t="shared" si="18"/>
        <v>1430</v>
      </c>
      <c r="AP16" s="8">
        <f t="shared" si="18"/>
        <v>1282.5</v>
      </c>
      <c r="AQ16" s="8">
        <f t="shared" si="18"/>
        <v>1550</v>
      </c>
      <c r="AR16" s="8">
        <f t="shared" si="18"/>
        <v>1640</v>
      </c>
      <c r="AS16" s="8">
        <f t="shared" si="18"/>
        <v>1660</v>
      </c>
      <c r="AT16" s="8">
        <f t="shared" si="18"/>
        <v>1720</v>
      </c>
      <c r="AU16" s="8">
        <f t="shared" si="18"/>
        <v>1642.5</v>
      </c>
      <c r="AV16" s="8">
        <f t="shared" si="18"/>
        <v>1720</v>
      </c>
      <c r="AW16" s="8">
        <f t="shared" si="18"/>
        <v>1730</v>
      </c>
      <c r="AX16" s="8">
        <f t="shared" si="18"/>
        <v>1820</v>
      </c>
      <c r="AY16" s="8">
        <f t="shared" si="18"/>
        <v>1830</v>
      </c>
      <c r="AZ16" s="8">
        <f t="shared" si="18"/>
        <v>1870</v>
      </c>
      <c r="BA16" s="8">
        <f t="shared" si="18"/>
        <v>1820</v>
      </c>
      <c r="BB16" s="8">
        <f t="shared" si="18"/>
        <v>1880</v>
      </c>
      <c r="BC16" s="8">
        <f t="shared" si="18"/>
        <v>1880</v>
      </c>
      <c r="BD16" s="8">
        <f t="shared" si="18"/>
        <v>1940</v>
      </c>
      <c r="BE16" s="8">
        <f t="shared" si="18"/>
        <v>1880</v>
      </c>
      <c r="BF16" s="8">
        <f t="shared" si="18"/>
        <v>1970</v>
      </c>
      <c r="BG16" s="8">
        <f t="shared" si="18"/>
        <v>1980</v>
      </c>
      <c r="BH16" s="8">
        <f t="shared" si="18"/>
        <v>2010</v>
      </c>
      <c r="BI16" s="8">
        <f t="shared" si="18"/>
        <v>2080</v>
      </c>
      <c r="BJ16" s="8">
        <f t="shared" si="18"/>
        <v>2010</v>
      </c>
      <c r="BK16" s="8">
        <f t="shared" si="18"/>
        <v>2120</v>
      </c>
      <c r="BL16" s="8">
        <f t="shared" si="18"/>
        <v>2210</v>
      </c>
      <c r="BM16" s="8">
        <f t="shared" si="18"/>
        <v>2200</v>
      </c>
      <c r="BN16" s="8">
        <f t="shared" si="18"/>
        <v>2270</v>
      </c>
      <c r="BO16" s="8">
        <f t="shared" si="18"/>
        <v>2200</v>
      </c>
      <c r="BP16" s="8">
        <f t="shared" ref="BP16:CC16" si="19">+BP53</f>
        <v>2330</v>
      </c>
      <c r="BQ16" s="8">
        <f t="shared" si="19"/>
        <v>2410</v>
      </c>
      <c r="BR16" s="8">
        <f t="shared" si="19"/>
        <v>2390</v>
      </c>
      <c r="BS16" s="8">
        <f t="shared" si="19"/>
        <v>2420</v>
      </c>
      <c r="BT16" s="8">
        <f t="shared" si="19"/>
        <v>2380</v>
      </c>
      <c r="BU16" s="8">
        <f t="shared" si="19"/>
        <v>2430</v>
      </c>
      <c r="BV16" s="8">
        <f t="shared" si="19"/>
        <v>2450</v>
      </c>
      <c r="BW16" s="8">
        <f t="shared" si="19"/>
        <v>2440</v>
      </c>
      <c r="BX16" s="8">
        <f t="shared" si="19"/>
        <v>2470</v>
      </c>
      <c r="BY16" s="8">
        <f t="shared" si="19"/>
        <v>2450</v>
      </c>
      <c r="BZ16" s="8">
        <f t="shared" si="19"/>
        <v>2510</v>
      </c>
      <c r="CA16" s="8">
        <f t="shared" si="19"/>
        <v>2540</v>
      </c>
      <c r="CB16" s="8">
        <f t="shared" si="19"/>
        <v>2540</v>
      </c>
      <c r="CC16" s="8">
        <f t="shared" si="19"/>
        <v>2570</v>
      </c>
      <c r="CD16" s="8">
        <f>+CD53</f>
        <v>2540</v>
      </c>
      <c r="CE16" s="8">
        <f>+CE43</f>
        <v>2530</v>
      </c>
      <c r="CF16" s="8">
        <f>+CF43</f>
        <v>2610</v>
      </c>
      <c r="CG16" s="8">
        <f>+CG43</f>
        <v>2600</v>
      </c>
      <c r="CH16" s="8">
        <f>+CH43</f>
        <v>2640</v>
      </c>
      <c r="CI16" s="8">
        <f>+CI43</f>
        <v>2595</v>
      </c>
      <c r="CJ16" s="8">
        <f t="shared" ref="CJ16:CR16" si="20">+CJ29</f>
        <v>2700</v>
      </c>
      <c r="CK16" s="8">
        <f t="shared" si="20"/>
        <v>2760</v>
      </c>
      <c r="CL16" s="8">
        <f t="shared" si="20"/>
        <v>2850</v>
      </c>
      <c r="CM16" s="8">
        <f t="shared" si="20"/>
        <v>2890</v>
      </c>
      <c r="CN16" s="8">
        <f t="shared" si="20"/>
        <v>2800</v>
      </c>
      <c r="CO16" s="8">
        <f t="shared" si="20"/>
        <v>2930</v>
      </c>
      <c r="CP16" s="8">
        <f t="shared" si="20"/>
        <v>2970</v>
      </c>
      <c r="CQ16" s="8">
        <f t="shared" si="20"/>
        <v>3000</v>
      </c>
      <c r="CR16" s="8">
        <f t="shared" si="20"/>
        <v>3040</v>
      </c>
      <c r="CS16" s="8">
        <f>+CS29</f>
        <v>2980</v>
      </c>
      <c r="CT16" s="8">
        <f t="shared" ref="CT16:DV16" si="21">+CT206</f>
        <v>3270</v>
      </c>
      <c r="CU16" s="8">
        <f t="shared" si="21"/>
        <v>3200</v>
      </c>
      <c r="CV16" s="8">
        <f t="shared" si="21"/>
        <v>3140</v>
      </c>
      <c r="CW16" s="8">
        <f t="shared" si="21"/>
        <v>3160</v>
      </c>
      <c r="CX16" s="8">
        <f t="shared" si="21"/>
        <v>3192.5</v>
      </c>
      <c r="CY16" s="8">
        <f t="shared" si="21"/>
        <v>3210</v>
      </c>
      <c r="CZ16" s="8">
        <f t="shared" si="21"/>
        <v>3250</v>
      </c>
      <c r="DA16" s="8">
        <f t="shared" si="21"/>
        <v>3260</v>
      </c>
      <c r="DB16" s="8">
        <f t="shared" si="21"/>
        <v>3280</v>
      </c>
      <c r="DC16" s="8">
        <f t="shared" si="21"/>
        <v>3250</v>
      </c>
      <c r="DD16" s="8">
        <f t="shared" si="21"/>
        <v>3320</v>
      </c>
      <c r="DE16" s="8">
        <f t="shared" si="21"/>
        <v>3340</v>
      </c>
      <c r="DF16" s="8">
        <f t="shared" si="21"/>
        <v>3310</v>
      </c>
      <c r="DG16" s="8">
        <f t="shared" si="21"/>
        <v>3430</v>
      </c>
      <c r="DH16" s="8">
        <f t="shared" si="21"/>
        <v>3330</v>
      </c>
      <c r="DI16" s="8">
        <f t="shared" si="21"/>
        <v>3300</v>
      </c>
      <c r="DJ16" s="8">
        <f t="shared" si="21"/>
        <v>3320</v>
      </c>
      <c r="DK16" s="8">
        <f t="shared" si="21"/>
        <v>3330</v>
      </c>
      <c r="DL16" s="8">
        <f t="shared" si="21"/>
        <v>3340</v>
      </c>
      <c r="DM16" s="8">
        <f t="shared" si="21"/>
        <v>3322.5</v>
      </c>
      <c r="DN16" s="8">
        <f t="shared" si="21"/>
        <v>3350</v>
      </c>
      <c r="DO16" s="8">
        <f t="shared" si="21"/>
        <v>3360</v>
      </c>
      <c r="DP16" s="8">
        <f t="shared" si="21"/>
        <v>3370</v>
      </c>
      <c r="DQ16" s="8">
        <f t="shared" si="21"/>
        <v>3380</v>
      </c>
      <c r="DR16" s="8">
        <f t="shared" si="21"/>
        <v>3365</v>
      </c>
      <c r="DS16" s="8">
        <f t="shared" si="21"/>
        <v>3380</v>
      </c>
      <c r="DT16" s="8">
        <f t="shared" si="21"/>
        <v>3390</v>
      </c>
      <c r="DU16" s="8">
        <f t="shared" si="21"/>
        <v>3390</v>
      </c>
      <c r="DV16" s="8">
        <f t="shared" si="21"/>
        <v>3400</v>
      </c>
      <c r="DW16" s="8">
        <f>+DW206</f>
        <v>3390</v>
      </c>
    </row>
    <row r="17" spans="1:127" s="8" customFormat="1" hidden="1" outlineLevel="1">
      <c r="A17" s="8" t="s">
        <v>1169</v>
      </c>
      <c r="B17" s="8" t="s">
        <v>1170</v>
      </c>
      <c r="C17" s="8" t="s">
        <v>1177</v>
      </c>
      <c r="CT17" s="8">
        <f t="shared" ref="CT17:DV17" si="22">+CT233</f>
        <v>0</v>
      </c>
      <c r="CU17" s="8">
        <f t="shared" si="22"/>
        <v>0</v>
      </c>
      <c r="CV17" s="8">
        <f t="shared" si="22"/>
        <v>0</v>
      </c>
      <c r="CW17" s="8">
        <f t="shared" si="22"/>
        <v>0</v>
      </c>
      <c r="CX17" s="8">
        <f t="shared" si="22"/>
        <v>0</v>
      </c>
      <c r="CY17" s="8">
        <f t="shared" si="22"/>
        <v>20</v>
      </c>
      <c r="CZ17" s="8">
        <f t="shared" si="22"/>
        <v>40</v>
      </c>
      <c r="DA17" s="8">
        <f t="shared" si="22"/>
        <v>70</v>
      </c>
      <c r="DB17" s="8">
        <f t="shared" si="22"/>
        <v>110</v>
      </c>
      <c r="DC17" s="8">
        <f t="shared" si="22"/>
        <v>60</v>
      </c>
      <c r="DD17" s="8">
        <f t="shared" si="22"/>
        <v>150</v>
      </c>
      <c r="DE17" s="8">
        <f t="shared" si="22"/>
        <v>190</v>
      </c>
      <c r="DF17" s="8">
        <f t="shared" si="22"/>
        <v>230</v>
      </c>
      <c r="DG17" s="8">
        <f t="shared" si="22"/>
        <v>270</v>
      </c>
      <c r="DH17" s="8">
        <f t="shared" si="22"/>
        <v>220</v>
      </c>
      <c r="DI17" s="8">
        <f t="shared" si="22"/>
        <v>320</v>
      </c>
      <c r="DJ17" s="8">
        <f t="shared" si="22"/>
        <v>350</v>
      </c>
      <c r="DK17" s="8">
        <f t="shared" si="22"/>
        <v>380</v>
      </c>
      <c r="DL17" s="8">
        <f t="shared" si="22"/>
        <v>410</v>
      </c>
      <c r="DM17" s="8">
        <f t="shared" si="22"/>
        <v>365</v>
      </c>
      <c r="DN17" s="8">
        <f t="shared" si="22"/>
        <v>440</v>
      </c>
      <c r="DO17" s="8">
        <f t="shared" si="22"/>
        <v>470</v>
      </c>
      <c r="DP17" s="8">
        <f t="shared" si="22"/>
        <v>500</v>
      </c>
      <c r="DQ17" s="8">
        <f t="shared" si="22"/>
        <v>530</v>
      </c>
      <c r="DR17" s="8">
        <f t="shared" si="22"/>
        <v>485</v>
      </c>
      <c r="DS17" s="8">
        <f t="shared" si="22"/>
        <v>560</v>
      </c>
      <c r="DT17" s="8">
        <f t="shared" si="22"/>
        <v>590</v>
      </c>
      <c r="DU17" s="8">
        <f t="shared" si="22"/>
        <v>620</v>
      </c>
      <c r="DV17" s="8">
        <f t="shared" si="22"/>
        <v>650</v>
      </c>
      <c r="DW17" s="8">
        <f>+DW233</f>
        <v>605</v>
      </c>
    </row>
    <row r="18" spans="1:127" s="8" customFormat="1" hidden="1" outlineLevel="1">
      <c r="A18" s="8" t="s">
        <v>1169</v>
      </c>
      <c r="B18" s="8" t="s">
        <v>1178</v>
      </c>
      <c r="C18" s="8" t="s">
        <v>1174</v>
      </c>
      <c r="CE18" s="8">
        <f t="shared" ref="CE18:CH20" si="23">+CE47</f>
        <v>10</v>
      </c>
      <c r="CF18" s="8">
        <f t="shared" si="23"/>
        <v>40</v>
      </c>
      <c r="CG18" s="8">
        <f t="shared" si="23"/>
        <v>60</v>
      </c>
      <c r="CH18" s="8">
        <f t="shared" si="23"/>
        <v>110</v>
      </c>
      <c r="CI18" s="8">
        <f>+CI47</f>
        <v>60</v>
      </c>
      <c r="CJ18" s="8">
        <f t="shared" ref="CJ18:CR20" si="24">+CJ33</f>
        <v>180</v>
      </c>
      <c r="CK18" s="8">
        <f t="shared" si="24"/>
        <v>290</v>
      </c>
      <c r="CL18" s="8">
        <f t="shared" si="24"/>
        <v>390</v>
      </c>
      <c r="CM18" s="8">
        <f t="shared" si="24"/>
        <v>510</v>
      </c>
      <c r="CN18" s="8">
        <f t="shared" si="24"/>
        <v>340</v>
      </c>
      <c r="CO18" s="8">
        <f t="shared" si="24"/>
        <v>590</v>
      </c>
      <c r="CP18" s="8">
        <f t="shared" si="24"/>
        <v>660</v>
      </c>
      <c r="CQ18" s="8">
        <f t="shared" si="24"/>
        <v>760</v>
      </c>
      <c r="CR18" s="8">
        <f t="shared" si="24"/>
        <v>850</v>
      </c>
      <c r="CS18" s="8">
        <f>+CS33</f>
        <v>715</v>
      </c>
      <c r="CT18" s="8">
        <f t="shared" ref="CT18:DV18" si="25">+CT248</f>
        <v>910</v>
      </c>
      <c r="CU18" s="8">
        <f t="shared" si="25"/>
        <v>930</v>
      </c>
      <c r="CV18" s="8">
        <f t="shared" si="25"/>
        <v>950</v>
      </c>
      <c r="CW18" s="8">
        <f t="shared" si="25"/>
        <v>990</v>
      </c>
      <c r="CX18" s="8">
        <f t="shared" si="25"/>
        <v>945</v>
      </c>
      <c r="CY18" s="8">
        <f t="shared" si="25"/>
        <v>1050</v>
      </c>
      <c r="CZ18" s="8">
        <f t="shared" si="25"/>
        <v>1090</v>
      </c>
      <c r="DA18" s="8">
        <f t="shared" si="25"/>
        <v>1100</v>
      </c>
      <c r="DB18" s="8">
        <f t="shared" si="25"/>
        <v>1120</v>
      </c>
      <c r="DC18" s="8">
        <f t="shared" si="25"/>
        <v>1090</v>
      </c>
      <c r="DD18" s="8">
        <f t="shared" si="25"/>
        <v>1160</v>
      </c>
      <c r="DE18" s="8">
        <f t="shared" si="25"/>
        <v>1140</v>
      </c>
      <c r="DF18" s="8">
        <f t="shared" si="25"/>
        <v>1130</v>
      </c>
      <c r="DG18" s="8">
        <f t="shared" si="25"/>
        <v>1100</v>
      </c>
      <c r="DH18" s="8">
        <f t="shared" si="25"/>
        <v>1132.5</v>
      </c>
      <c r="DI18" s="8">
        <f t="shared" si="25"/>
        <v>1020</v>
      </c>
      <c r="DJ18" s="8">
        <f t="shared" si="25"/>
        <v>1000</v>
      </c>
      <c r="DK18" s="8">
        <f t="shared" si="25"/>
        <v>950</v>
      </c>
      <c r="DL18" s="8">
        <f t="shared" si="25"/>
        <v>910</v>
      </c>
      <c r="DM18" s="8">
        <f t="shared" si="25"/>
        <v>970</v>
      </c>
      <c r="DN18" s="8">
        <f t="shared" si="25"/>
        <v>920</v>
      </c>
      <c r="DO18" s="8">
        <f t="shared" si="25"/>
        <v>910</v>
      </c>
      <c r="DP18" s="8">
        <f t="shared" si="25"/>
        <v>920</v>
      </c>
      <c r="DQ18" s="8">
        <f t="shared" si="25"/>
        <v>910</v>
      </c>
      <c r="DR18" s="8">
        <f t="shared" si="25"/>
        <v>915</v>
      </c>
      <c r="DS18" s="8">
        <f t="shared" si="25"/>
        <v>920</v>
      </c>
      <c r="DT18" s="8">
        <f t="shared" si="25"/>
        <v>930</v>
      </c>
      <c r="DU18" s="8">
        <f t="shared" si="25"/>
        <v>940</v>
      </c>
      <c r="DV18" s="8">
        <f t="shared" si="25"/>
        <v>950</v>
      </c>
      <c r="DW18" s="8">
        <f>+DW248</f>
        <v>935</v>
      </c>
    </row>
    <row r="19" spans="1:127" s="8" customFormat="1" hidden="1" outlineLevel="1">
      <c r="A19" s="8" t="s">
        <v>1169</v>
      </c>
      <c r="B19" s="8" t="s">
        <v>1178</v>
      </c>
      <c r="C19" s="8" t="s">
        <v>1175</v>
      </c>
      <c r="CE19" s="8">
        <f t="shared" si="23"/>
        <v>10</v>
      </c>
      <c r="CF19" s="8">
        <f t="shared" si="23"/>
        <v>40</v>
      </c>
      <c r="CG19" s="8">
        <f t="shared" si="23"/>
        <v>60</v>
      </c>
      <c r="CH19" s="8">
        <f t="shared" si="23"/>
        <v>90</v>
      </c>
      <c r="CI19" s="8">
        <f>+CI48</f>
        <v>50</v>
      </c>
      <c r="CJ19" s="8">
        <f t="shared" si="24"/>
        <v>0</v>
      </c>
      <c r="CK19" s="8">
        <f t="shared" si="24"/>
        <v>0</v>
      </c>
      <c r="CL19" s="8">
        <f t="shared" si="24"/>
        <v>0</v>
      </c>
      <c r="CM19" s="8">
        <f t="shared" si="24"/>
        <v>0</v>
      </c>
      <c r="CN19" s="8">
        <f t="shared" si="24"/>
        <v>0</v>
      </c>
      <c r="CO19" s="8">
        <f t="shared" si="24"/>
        <v>380</v>
      </c>
      <c r="CP19" s="8">
        <f t="shared" si="24"/>
        <v>410</v>
      </c>
      <c r="CQ19" s="8">
        <f t="shared" si="24"/>
        <v>460</v>
      </c>
      <c r="CR19" s="8">
        <f t="shared" si="24"/>
        <v>490</v>
      </c>
      <c r="CS19" s="8">
        <f>+CS34</f>
        <v>430</v>
      </c>
      <c r="CT19" s="8">
        <f t="shared" ref="CT19:DV19" si="26">+CT249</f>
        <v>510</v>
      </c>
      <c r="CU19" s="8">
        <f t="shared" si="26"/>
        <v>550</v>
      </c>
      <c r="CV19" s="8">
        <f t="shared" si="26"/>
        <v>590</v>
      </c>
      <c r="CW19" s="8">
        <f t="shared" si="26"/>
        <v>650</v>
      </c>
      <c r="CX19" s="8">
        <f t="shared" si="26"/>
        <v>575</v>
      </c>
      <c r="CY19" s="8">
        <f t="shared" si="26"/>
        <v>710</v>
      </c>
      <c r="CZ19" s="8">
        <f t="shared" si="26"/>
        <v>750</v>
      </c>
      <c r="DA19" s="8">
        <f t="shared" si="26"/>
        <v>760</v>
      </c>
      <c r="DB19" s="8">
        <f t="shared" si="26"/>
        <v>760</v>
      </c>
      <c r="DC19" s="8">
        <f t="shared" si="26"/>
        <v>745</v>
      </c>
      <c r="DD19" s="8">
        <f t="shared" si="26"/>
        <v>780</v>
      </c>
      <c r="DE19" s="8">
        <f t="shared" si="26"/>
        <v>780</v>
      </c>
      <c r="DF19" s="8">
        <f t="shared" si="26"/>
        <v>760</v>
      </c>
      <c r="DG19" s="8">
        <f t="shared" si="26"/>
        <v>730</v>
      </c>
      <c r="DH19" s="8">
        <f t="shared" si="26"/>
        <v>762.5</v>
      </c>
      <c r="DI19" s="8">
        <f t="shared" si="26"/>
        <v>670</v>
      </c>
      <c r="DJ19" s="8">
        <f t="shared" si="26"/>
        <v>650</v>
      </c>
      <c r="DK19" s="8">
        <f t="shared" si="26"/>
        <v>610</v>
      </c>
      <c r="DL19" s="8">
        <f t="shared" si="26"/>
        <v>570</v>
      </c>
      <c r="DM19" s="8">
        <f t="shared" si="26"/>
        <v>625</v>
      </c>
      <c r="DN19" s="8">
        <f t="shared" si="26"/>
        <v>570</v>
      </c>
      <c r="DO19" s="8">
        <f t="shared" si="26"/>
        <v>560</v>
      </c>
      <c r="DP19" s="8">
        <f t="shared" si="26"/>
        <v>560</v>
      </c>
      <c r="DQ19" s="8">
        <f t="shared" si="26"/>
        <v>550</v>
      </c>
      <c r="DR19" s="8">
        <f t="shared" si="26"/>
        <v>560</v>
      </c>
      <c r="DS19" s="8">
        <f t="shared" si="26"/>
        <v>550</v>
      </c>
      <c r="DT19" s="8">
        <f t="shared" si="26"/>
        <v>550</v>
      </c>
      <c r="DU19" s="8">
        <f t="shared" si="26"/>
        <v>550</v>
      </c>
      <c r="DV19" s="8">
        <f t="shared" si="26"/>
        <v>550</v>
      </c>
      <c r="DW19" s="8">
        <f>+DW249</f>
        <v>550</v>
      </c>
    </row>
    <row r="20" spans="1:127" s="8" customFormat="1" hidden="1" outlineLevel="1">
      <c r="A20" s="8" t="s">
        <v>1169</v>
      </c>
      <c r="B20" s="8" t="s">
        <v>1178</v>
      </c>
      <c r="C20" s="8" t="s">
        <v>1176</v>
      </c>
      <c r="CE20" s="8">
        <f t="shared" si="23"/>
        <v>0</v>
      </c>
      <c r="CF20" s="8">
        <f t="shared" si="23"/>
        <v>0</v>
      </c>
      <c r="CG20" s="8">
        <f t="shared" si="23"/>
        <v>0</v>
      </c>
      <c r="CH20" s="8">
        <f t="shared" si="23"/>
        <v>20</v>
      </c>
      <c r="CI20" s="8">
        <f>+CI49</f>
        <v>10</v>
      </c>
      <c r="CJ20" s="8">
        <f t="shared" si="24"/>
        <v>0</v>
      </c>
      <c r="CK20" s="8">
        <f t="shared" si="24"/>
        <v>0</v>
      </c>
      <c r="CL20" s="8">
        <f t="shared" si="24"/>
        <v>0</v>
      </c>
      <c r="CM20" s="8">
        <f t="shared" si="24"/>
        <v>0</v>
      </c>
      <c r="CN20" s="8">
        <f t="shared" si="24"/>
        <v>0</v>
      </c>
      <c r="CO20" s="8">
        <f t="shared" si="24"/>
        <v>210</v>
      </c>
      <c r="CP20" s="8">
        <f t="shared" si="24"/>
        <v>250</v>
      </c>
      <c r="CQ20" s="8">
        <f t="shared" si="24"/>
        <v>300</v>
      </c>
      <c r="CR20" s="8">
        <f t="shared" si="24"/>
        <v>360</v>
      </c>
      <c r="CS20" s="8">
        <f>+CS35</f>
        <v>280</v>
      </c>
      <c r="CT20" s="8">
        <f t="shared" ref="CT20:DV20" si="27">+CT250</f>
        <v>400</v>
      </c>
      <c r="CU20" s="8">
        <f t="shared" si="27"/>
        <v>380</v>
      </c>
      <c r="CV20" s="8">
        <f t="shared" si="27"/>
        <v>360</v>
      </c>
      <c r="CW20" s="8">
        <f t="shared" si="27"/>
        <v>340</v>
      </c>
      <c r="CX20" s="8">
        <f t="shared" si="27"/>
        <v>370</v>
      </c>
      <c r="CY20" s="8">
        <f t="shared" si="27"/>
        <v>340</v>
      </c>
      <c r="CZ20" s="8">
        <f t="shared" si="27"/>
        <v>340</v>
      </c>
      <c r="DA20" s="8">
        <f t="shared" si="27"/>
        <v>330</v>
      </c>
      <c r="DB20" s="8">
        <f t="shared" si="27"/>
        <v>340</v>
      </c>
      <c r="DC20" s="8">
        <f t="shared" si="27"/>
        <v>337.5</v>
      </c>
      <c r="DD20" s="8">
        <f t="shared" si="27"/>
        <v>360</v>
      </c>
      <c r="DE20" s="8">
        <f t="shared" si="27"/>
        <v>350</v>
      </c>
      <c r="DF20" s="8">
        <f t="shared" si="27"/>
        <v>350</v>
      </c>
      <c r="DG20" s="8">
        <f t="shared" si="27"/>
        <v>350</v>
      </c>
      <c r="DH20" s="8">
        <f t="shared" si="27"/>
        <v>352.5</v>
      </c>
      <c r="DI20" s="8">
        <f t="shared" si="27"/>
        <v>330</v>
      </c>
      <c r="DJ20" s="8">
        <f t="shared" si="27"/>
        <v>330</v>
      </c>
      <c r="DK20" s="8">
        <f t="shared" si="27"/>
        <v>320</v>
      </c>
      <c r="DL20" s="8">
        <f t="shared" si="27"/>
        <v>310</v>
      </c>
      <c r="DM20" s="8">
        <f t="shared" si="27"/>
        <v>322.5</v>
      </c>
      <c r="DN20" s="8">
        <f t="shared" si="27"/>
        <v>310</v>
      </c>
      <c r="DO20" s="8">
        <f t="shared" si="27"/>
        <v>300</v>
      </c>
      <c r="DP20" s="8">
        <f t="shared" si="27"/>
        <v>300</v>
      </c>
      <c r="DQ20" s="8">
        <f t="shared" si="27"/>
        <v>290</v>
      </c>
      <c r="DR20" s="8">
        <f t="shared" si="27"/>
        <v>300</v>
      </c>
      <c r="DS20" s="8">
        <f t="shared" si="27"/>
        <v>290</v>
      </c>
      <c r="DT20" s="8">
        <f t="shared" si="27"/>
        <v>290</v>
      </c>
      <c r="DU20" s="8">
        <f t="shared" si="27"/>
        <v>290</v>
      </c>
      <c r="DV20" s="8">
        <f t="shared" si="27"/>
        <v>290</v>
      </c>
      <c r="DW20" s="8">
        <f>+DW250</f>
        <v>290</v>
      </c>
    </row>
    <row r="21" spans="1:127" s="8" customFormat="1" hidden="1" outlineLevel="1">
      <c r="A21" s="8" t="s">
        <v>1169</v>
      </c>
      <c r="B21" s="8" t="s">
        <v>1178</v>
      </c>
      <c r="C21" s="8" t="s">
        <v>1177</v>
      </c>
      <c r="CT21" s="8">
        <f t="shared" ref="CT21:DV21" si="28">+CT251</f>
        <v>0</v>
      </c>
      <c r="CU21" s="8">
        <f t="shared" si="28"/>
        <v>0</v>
      </c>
      <c r="CV21" s="8">
        <f t="shared" si="28"/>
        <v>0</v>
      </c>
      <c r="CW21" s="8">
        <f t="shared" si="28"/>
        <v>0</v>
      </c>
      <c r="CX21" s="8">
        <f t="shared" si="28"/>
        <v>0</v>
      </c>
      <c r="CY21" s="8">
        <f t="shared" si="28"/>
        <v>0</v>
      </c>
      <c r="CZ21" s="8">
        <f t="shared" si="28"/>
        <v>0</v>
      </c>
      <c r="DA21" s="8">
        <f t="shared" si="28"/>
        <v>10</v>
      </c>
      <c r="DB21" s="8">
        <f t="shared" si="28"/>
        <v>20</v>
      </c>
      <c r="DC21" s="8">
        <f t="shared" si="28"/>
        <v>7.5</v>
      </c>
      <c r="DD21" s="8">
        <f t="shared" si="28"/>
        <v>20</v>
      </c>
      <c r="DE21" s="8">
        <f t="shared" si="28"/>
        <v>10</v>
      </c>
      <c r="DF21" s="8">
        <f t="shared" si="28"/>
        <v>20</v>
      </c>
      <c r="DG21" s="8">
        <f t="shared" si="28"/>
        <v>20</v>
      </c>
      <c r="DH21" s="8">
        <f t="shared" si="28"/>
        <v>17.5</v>
      </c>
      <c r="DI21" s="8">
        <f t="shared" si="28"/>
        <v>20</v>
      </c>
      <c r="DJ21" s="8">
        <f t="shared" si="28"/>
        <v>20</v>
      </c>
      <c r="DK21" s="8">
        <f t="shared" si="28"/>
        <v>20</v>
      </c>
      <c r="DL21" s="8">
        <f t="shared" si="28"/>
        <v>30</v>
      </c>
      <c r="DM21" s="8">
        <f t="shared" si="28"/>
        <v>22.5</v>
      </c>
      <c r="DN21" s="8">
        <f t="shared" si="28"/>
        <v>40</v>
      </c>
      <c r="DO21" s="8">
        <f t="shared" si="28"/>
        <v>50</v>
      </c>
      <c r="DP21" s="8">
        <f t="shared" si="28"/>
        <v>60</v>
      </c>
      <c r="DQ21" s="8">
        <f t="shared" si="28"/>
        <v>70</v>
      </c>
      <c r="DR21" s="8">
        <f t="shared" si="28"/>
        <v>55</v>
      </c>
      <c r="DS21" s="8">
        <f t="shared" si="28"/>
        <v>80</v>
      </c>
      <c r="DT21" s="8">
        <f t="shared" si="28"/>
        <v>90</v>
      </c>
      <c r="DU21" s="8">
        <f t="shared" si="28"/>
        <v>100</v>
      </c>
      <c r="DV21" s="8">
        <f t="shared" si="28"/>
        <v>110</v>
      </c>
      <c r="DW21" s="8">
        <f>+DW251</f>
        <v>95</v>
      </c>
    </row>
    <row r="22" spans="1:127" s="8" customFormat="1" hidden="1" outlineLevel="1">
      <c r="A22" s="8" t="s">
        <v>1169</v>
      </c>
    </row>
    <row r="23" spans="1:127" s="8" customFormat="1" hidden="1" outlineLevel="1">
      <c r="A23" s="8" t="s">
        <v>1169</v>
      </c>
      <c r="B23" s="8" t="s">
        <v>1180</v>
      </c>
      <c r="C23" s="8" t="s">
        <v>1182</v>
      </c>
      <c r="D23" s="8" t="s">
        <v>1183</v>
      </c>
      <c r="CJ23" s="8">
        <f t="shared" ref="CJ23:CN24" si="29">+CJ25+CJ31</f>
        <v>5110</v>
      </c>
      <c r="CK23" s="8">
        <f t="shared" si="29"/>
        <v>5180</v>
      </c>
      <c r="CL23" s="8">
        <f t="shared" si="29"/>
        <v>5280</v>
      </c>
      <c r="CM23" s="8">
        <f t="shared" si="29"/>
        <v>5240</v>
      </c>
      <c r="CN23" s="8">
        <f t="shared" si="29"/>
        <v>5212.5</v>
      </c>
      <c r="CO23" s="8">
        <f t="shared" ref="CO23:CW23" si="30">+CO25+CO31</f>
        <v>5270</v>
      </c>
      <c r="CP23" s="8">
        <f t="shared" si="30"/>
        <v>5340</v>
      </c>
      <c r="CQ23" s="8">
        <f t="shared" si="30"/>
        <v>5370</v>
      </c>
      <c r="CR23" s="8">
        <f t="shared" si="30"/>
        <v>5310</v>
      </c>
      <c r="CS23" s="8">
        <f t="shared" si="30"/>
        <v>5320</v>
      </c>
      <c r="CT23" s="8">
        <f t="shared" si="30"/>
        <v>5300</v>
      </c>
      <c r="CU23" s="8">
        <f t="shared" si="30"/>
        <v>5240</v>
      </c>
      <c r="CV23" s="8">
        <f t="shared" si="30"/>
        <v>5220</v>
      </c>
      <c r="CW23" s="8">
        <f t="shared" si="30"/>
        <v>5240</v>
      </c>
      <c r="CX23" s="8">
        <f>+CX25+CX31</f>
        <v>0</v>
      </c>
    </row>
    <row r="24" spans="1:127" s="8" customFormat="1" hidden="1" outlineLevel="1">
      <c r="A24" s="8" t="s">
        <v>1169</v>
      </c>
      <c r="B24" s="8" t="s">
        <v>1181</v>
      </c>
      <c r="C24" s="8" t="s">
        <v>1182</v>
      </c>
      <c r="CJ24" s="8">
        <f t="shared" si="29"/>
        <v>4560</v>
      </c>
      <c r="CK24" s="8">
        <f t="shared" si="29"/>
        <v>4500</v>
      </c>
      <c r="CL24" s="8">
        <f t="shared" si="29"/>
        <v>4470</v>
      </c>
      <c r="CM24" s="8">
        <f t="shared" si="29"/>
        <v>4270</v>
      </c>
      <c r="CN24" s="8">
        <f t="shared" si="29"/>
        <v>4450</v>
      </c>
      <c r="CO24" s="8">
        <f t="shared" ref="CO24:CW24" si="31">+CO26+CO32</f>
        <v>4680</v>
      </c>
      <c r="CP24" s="8">
        <f t="shared" si="31"/>
        <v>4680</v>
      </c>
      <c r="CQ24" s="8">
        <f t="shared" si="31"/>
        <v>4610</v>
      </c>
      <c r="CR24" s="8">
        <f t="shared" si="31"/>
        <v>4460</v>
      </c>
      <c r="CS24" s="8">
        <f t="shared" si="31"/>
        <v>4610</v>
      </c>
      <c r="CT24" s="8">
        <f t="shared" si="31"/>
        <v>4450</v>
      </c>
      <c r="CU24" s="8">
        <f t="shared" si="31"/>
        <v>4370</v>
      </c>
      <c r="CV24" s="8">
        <f t="shared" si="31"/>
        <v>4340</v>
      </c>
      <c r="CW24" s="8">
        <f t="shared" si="31"/>
        <v>4340</v>
      </c>
      <c r="CX24" s="8">
        <f>+CX26+CX32</f>
        <v>4370</v>
      </c>
    </row>
    <row r="25" spans="1:127" s="8" customFormat="1" hidden="1" outlineLevel="1">
      <c r="A25" s="8" t="s">
        <v>1169</v>
      </c>
      <c r="B25" s="8" t="s">
        <v>1180</v>
      </c>
      <c r="C25" s="8" t="s">
        <v>1182</v>
      </c>
      <c r="D25" s="8" t="s">
        <v>1184</v>
      </c>
      <c r="CJ25" s="8">
        <f t="shared" ref="CJ25:CN26" si="32">+CJ27+CJ29</f>
        <v>4740</v>
      </c>
      <c r="CK25" s="8">
        <f t="shared" si="32"/>
        <v>4790</v>
      </c>
      <c r="CL25" s="8">
        <f t="shared" si="32"/>
        <v>4860</v>
      </c>
      <c r="CM25" s="8">
        <f t="shared" si="32"/>
        <v>4780</v>
      </c>
      <c r="CN25" s="8">
        <f t="shared" si="32"/>
        <v>4792.5</v>
      </c>
      <c r="CO25" s="8">
        <f t="shared" ref="CO25:CW25" si="33">+CO27+CO29</f>
        <v>4800</v>
      </c>
      <c r="CP25" s="8">
        <f t="shared" si="33"/>
        <v>4840</v>
      </c>
      <c r="CQ25" s="8">
        <f t="shared" si="33"/>
        <v>4860</v>
      </c>
      <c r="CR25" s="8">
        <f t="shared" si="33"/>
        <v>4790</v>
      </c>
      <c r="CS25" s="8">
        <f t="shared" si="33"/>
        <v>4820</v>
      </c>
      <c r="CT25" s="8">
        <f t="shared" si="33"/>
        <v>4770</v>
      </c>
      <c r="CU25" s="8">
        <f t="shared" si="33"/>
        <v>4670</v>
      </c>
      <c r="CV25" s="8">
        <f t="shared" si="33"/>
        <v>4600</v>
      </c>
      <c r="CW25" s="8">
        <f t="shared" si="33"/>
        <v>4600</v>
      </c>
      <c r="CX25" s="8">
        <f>+CX27+CX29</f>
        <v>0</v>
      </c>
    </row>
    <row r="26" spans="1:127" s="8" customFormat="1" hidden="1" outlineLevel="1">
      <c r="A26" s="8" t="s">
        <v>1169</v>
      </c>
      <c r="B26" s="8" t="s">
        <v>1181</v>
      </c>
      <c r="C26" s="8" t="s">
        <v>1182</v>
      </c>
      <c r="CJ26" s="8">
        <f t="shared" si="32"/>
        <v>4560</v>
      </c>
      <c r="CK26" s="8">
        <f t="shared" si="32"/>
        <v>4500</v>
      </c>
      <c r="CL26" s="8">
        <f t="shared" si="32"/>
        <v>4470</v>
      </c>
      <c r="CM26" s="8">
        <f t="shared" si="32"/>
        <v>4270</v>
      </c>
      <c r="CN26" s="8">
        <f t="shared" si="32"/>
        <v>4450</v>
      </c>
      <c r="CO26" s="8">
        <f t="shared" ref="CO26:CW26" si="34">+CO28+CO30</f>
        <v>4210</v>
      </c>
      <c r="CP26" s="8">
        <f t="shared" si="34"/>
        <v>4180</v>
      </c>
      <c r="CQ26" s="8">
        <f t="shared" si="34"/>
        <v>4100</v>
      </c>
      <c r="CR26" s="8">
        <f t="shared" si="34"/>
        <v>3940</v>
      </c>
      <c r="CS26" s="8">
        <f t="shared" si="34"/>
        <v>4110</v>
      </c>
      <c r="CT26" s="8">
        <f t="shared" si="34"/>
        <v>3920</v>
      </c>
      <c r="CU26" s="8">
        <f t="shared" si="34"/>
        <v>3810</v>
      </c>
      <c r="CV26" s="8">
        <f t="shared" si="34"/>
        <v>3720</v>
      </c>
      <c r="CW26" s="8">
        <f t="shared" si="34"/>
        <v>3700</v>
      </c>
      <c r="CX26" s="8">
        <f>+CX28+CX30</f>
        <v>3780</v>
      </c>
    </row>
    <row r="27" spans="1:127" s="8" customFormat="1" hidden="1" outlineLevel="1">
      <c r="A27" s="8" t="s">
        <v>1169</v>
      </c>
      <c r="B27" s="8" t="s">
        <v>1180</v>
      </c>
      <c r="C27" s="8" t="s">
        <v>1175</v>
      </c>
      <c r="CJ27" s="8">
        <f t="shared" ref="CJ27:CX27" si="35">+CJ313</f>
        <v>2040</v>
      </c>
      <c r="CK27" s="8">
        <f t="shared" si="35"/>
        <v>2030</v>
      </c>
      <c r="CL27" s="8">
        <f t="shared" si="35"/>
        <v>2010</v>
      </c>
      <c r="CM27" s="8">
        <f t="shared" si="35"/>
        <v>1890</v>
      </c>
      <c r="CN27" s="8">
        <f t="shared" si="35"/>
        <v>1992.5</v>
      </c>
      <c r="CO27" s="8">
        <f t="shared" si="35"/>
        <v>1870</v>
      </c>
      <c r="CP27" s="8">
        <f t="shared" si="35"/>
        <v>1870</v>
      </c>
      <c r="CQ27" s="8">
        <f t="shared" si="35"/>
        <v>1860</v>
      </c>
      <c r="CR27" s="8">
        <f t="shared" si="35"/>
        <v>1750</v>
      </c>
      <c r="CS27" s="8">
        <f t="shared" si="35"/>
        <v>1840</v>
      </c>
      <c r="CT27" s="8">
        <f t="shared" si="35"/>
        <v>1730</v>
      </c>
      <c r="CU27" s="8">
        <f t="shared" si="35"/>
        <v>1700</v>
      </c>
      <c r="CV27" s="8">
        <f t="shared" si="35"/>
        <v>1710</v>
      </c>
      <c r="CW27" s="8">
        <f t="shared" si="35"/>
        <v>1710</v>
      </c>
      <c r="CX27" s="8">
        <f t="shared" si="35"/>
        <v>0</v>
      </c>
    </row>
    <row r="28" spans="1:127" s="8" customFormat="1" hidden="1" outlineLevel="1">
      <c r="A28" s="8" t="s">
        <v>1169</v>
      </c>
      <c r="B28" s="8" t="s">
        <v>1181</v>
      </c>
      <c r="C28" s="8" t="s">
        <v>1175</v>
      </c>
      <c r="CJ28" s="8">
        <f t="shared" ref="CJ28:CX28" si="36">+CJ314</f>
        <v>1900</v>
      </c>
      <c r="CK28" s="8">
        <f t="shared" si="36"/>
        <v>1820</v>
      </c>
      <c r="CL28" s="8">
        <f t="shared" si="36"/>
        <v>1730</v>
      </c>
      <c r="CM28" s="8">
        <f t="shared" si="36"/>
        <v>1550</v>
      </c>
      <c r="CN28" s="8">
        <f t="shared" si="36"/>
        <v>1750</v>
      </c>
      <c r="CO28" s="8">
        <f t="shared" si="36"/>
        <v>1490</v>
      </c>
      <c r="CP28" s="8">
        <f t="shared" si="36"/>
        <v>1460</v>
      </c>
      <c r="CQ28" s="8">
        <f t="shared" si="36"/>
        <v>1400</v>
      </c>
      <c r="CR28" s="8">
        <f t="shared" si="36"/>
        <v>1260</v>
      </c>
      <c r="CS28" s="8">
        <f t="shared" si="36"/>
        <v>1410</v>
      </c>
      <c r="CT28" s="8">
        <f t="shared" si="36"/>
        <v>1250</v>
      </c>
      <c r="CU28" s="8">
        <f t="shared" si="36"/>
        <v>1190</v>
      </c>
      <c r="CV28" s="8">
        <f t="shared" si="36"/>
        <v>1160</v>
      </c>
      <c r="CW28" s="8">
        <f t="shared" si="36"/>
        <v>1120</v>
      </c>
      <c r="CX28" s="8">
        <f t="shared" si="36"/>
        <v>1180</v>
      </c>
    </row>
    <row r="29" spans="1:127" s="8" customFormat="1" hidden="1" outlineLevel="1">
      <c r="A29" s="8" t="s">
        <v>1169</v>
      </c>
      <c r="B29" s="8" t="s">
        <v>1180</v>
      </c>
      <c r="C29" s="8" t="s">
        <v>1176</v>
      </c>
      <c r="CJ29" s="8">
        <f t="shared" ref="CJ29:CX29" si="37">+CJ296</f>
        <v>2700</v>
      </c>
      <c r="CK29" s="8">
        <f t="shared" si="37"/>
        <v>2760</v>
      </c>
      <c r="CL29" s="8">
        <f t="shared" si="37"/>
        <v>2850</v>
      </c>
      <c r="CM29" s="8">
        <f t="shared" si="37"/>
        <v>2890</v>
      </c>
      <c r="CN29" s="8">
        <f t="shared" si="37"/>
        <v>2800</v>
      </c>
      <c r="CO29" s="8">
        <f t="shared" si="37"/>
        <v>2930</v>
      </c>
      <c r="CP29" s="8">
        <f t="shared" si="37"/>
        <v>2970</v>
      </c>
      <c r="CQ29" s="8">
        <f t="shared" si="37"/>
        <v>3000</v>
      </c>
      <c r="CR29" s="8">
        <f t="shared" si="37"/>
        <v>3040</v>
      </c>
      <c r="CS29" s="8">
        <f t="shared" si="37"/>
        <v>2980</v>
      </c>
      <c r="CT29" s="8">
        <f t="shared" si="37"/>
        <v>3040</v>
      </c>
      <c r="CU29" s="8">
        <f t="shared" si="37"/>
        <v>2970</v>
      </c>
      <c r="CV29" s="8">
        <f t="shared" si="37"/>
        <v>2890</v>
      </c>
      <c r="CW29" s="8">
        <f t="shared" si="37"/>
        <v>2890</v>
      </c>
      <c r="CX29" s="8">
        <f t="shared" si="37"/>
        <v>0</v>
      </c>
    </row>
    <row r="30" spans="1:127" s="8" customFormat="1" hidden="1" outlineLevel="1">
      <c r="A30" s="8" t="s">
        <v>1169</v>
      </c>
      <c r="B30" s="8" t="s">
        <v>1181</v>
      </c>
      <c r="C30" s="8" t="s">
        <v>1176</v>
      </c>
      <c r="CJ30" s="8">
        <f t="shared" ref="CJ30:CX30" si="38">+CJ297</f>
        <v>2660</v>
      </c>
      <c r="CK30" s="8">
        <f t="shared" si="38"/>
        <v>2680</v>
      </c>
      <c r="CL30" s="8">
        <f t="shared" si="38"/>
        <v>2740</v>
      </c>
      <c r="CM30" s="8">
        <f t="shared" si="38"/>
        <v>2720</v>
      </c>
      <c r="CN30" s="8">
        <f t="shared" si="38"/>
        <v>2700</v>
      </c>
      <c r="CO30" s="8">
        <f t="shared" si="38"/>
        <v>2720</v>
      </c>
      <c r="CP30" s="8">
        <f t="shared" si="38"/>
        <v>2720</v>
      </c>
      <c r="CQ30" s="8">
        <f t="shared" si="38"/>
        <v>2700</v>
      </c>
      <c r="CR30" s="8">
        <f t="shared" si="38"/>
        <v>2680</v>
      </c>
      <c r="CS30" s="8">
        <f t="shared" si="38"/>
        <v>2700</v>
      </c>
      <c r="CT30" s="8">
        <f t="shared" si="38"/>
        <v>2670</v>
      </c>
      <c r="CU30" s="8">
        <f t="shared" si="38"/>
        <v>2620</v>
      </c>
      <c r="CV30" s="8">
        <f t="shared" si="38"/>
        <v>2560</v>
      </c>
      <c r="CW30" s="8">
        <f t="shared" si="38"/>
        <v>2580</v>
      </c>
      <c r="CX30" s="8">
        <f t="shared" si="38"/>
        <v>2600</v>
      </c>
    </row>
    <row r="31" spans="1:127" s="8" customFormat="1" hidden="1" outlineLevel="1">
      <c r="A31" s="8" t="s">
        <v>1169</v>
      </c>
      <c r="B31" s="8" t="s">
        <v>1180</v>
      </c>
      <c r="C31" s="8" t="s">
        <v>1179</v>
      </c>
      <c r="CJ31" s="8">
        <f t="shared" ref="CJ31:CX31" si="39">+CJ329</f>
        <v>370</v>
      </c>
      <c r="CK31" s="8">
        <f t="shared" si="39"/>
        <v>390</v>
      </c>
      <c r="CL31" s="8">
        <f t="shared" si="39"/>
        <v>420</v>
      </c>
      <c r="CM31" s="8">
        <f t="shared" si="39"/>
        <v>460</v>
      </c>
      <c r="CN31" s="8">
        <f t="shared" si="39"/>
        <v>420</v>
      </c>
      <c r="CO31" s="8">
        <f t="shared" si="39"/>
        <v>470</v>
      </c>
      <c r="CP31" s="8">
        <f t="shared" si="39"/>
        <v>500</v>
      </c>
      <c r="CQ31" s="8">
        <f t="shared" si="39"/>
        <v>510</v>
      </c>
      <c r="CR31" s="8">
        <f t="shared" si="39"/>
        <v>520</v>
      </c>
      <c r="CS31" s="8">
        <f t="shared" si="39"/>
        <v>500</v>
      </c>
      <c r="CT31" s="8">
        <f t="shared" si="39"/>
        <v>530</v>
      </c>
      <c r="CU31" s="8">
        <f t="shared" si="39"/>
        <v>570</v>
      </c>
      <c r="CV31" s="8">
        <f t="shared" si="39"/>
        <v>620</v>
      </c>
      <c r="CW31" s="8">
        <f t="shared" si="39"/>
        <v>640</v>
      </c>
      <c r="CX31" s="8">
        <f t="shared" si="39"/>
        <v>0</v>
      </c>
    </row>
    <row r="32" spans="1:127" s="8" customFormat="1" hidden="1" outlineLevel="1">
      <c r="A32" s="8" t="s">
        <v>1169</v>
      </c>
      <c r="B32" s="8" t="s">
        <v>1181</v>
      </c>
      <c r="C32" s="8" t="s">
        <v>1179</v>
      </c>
      <c r="CJ32" s="8">
        <f t="shared" ref="CJ32:CX32" si="40">+CJ330</f>
        <v>0</v>
      </c>
      <c r="CK32" s="8">
        <f t="shared" si="40"/>
        <v>0</v>
      </c>
      <c r="CL32" s="8">
        <f t="shared" si="40"/>
        <v>0</v>
      </c>
      <c r="CM32" s="8">
        <f t="shared" si="40"/>
        <v>0</v>
      </c>
      <c r="CN32" s="8">
        <f t="shared" si="40"/>
        <v>0</v>
      </c>
      <c r="CO32" s="8">
        <f t="shared" si="40"/>
        <v>470</v>
      </c>
      <c r="CP32" s="8">
        <f t="shared" si="40"/>
        <v>500</v>
      </c>
      <c r="CQ32" s="8">
        <f t="shared" si="40"/>
        <v>510</v>
      </c>
      <c r="CR32" s="8">
        <f t="shared" si="40"/>
        <v>520</v>
      </c>
      <c r="CS32" s="8">
        <f t="shared" si="40"/>
        <v>500</v>
      </c>
      <c r="CT32" s="8">
        <f t="shared" si="40"/>
        <v>530</v>
      </c>
      <c r="CU32" s="8">
        <f t="shared" si="40"/>
        <v>560</v>
      </c>
      <c r="CV32" s="8">
        <f t="shared" si="40"/>
        <v>620</v>
      </c>
      <c r="CW32" s="8">
        <f t="shared" si="40"/>
        <v>640</v>
      </c>
      <c r="CX32" s="8">
        <f t="shared" si="40"/>
        <v>590</v>
      </c>
    </row>
    <row r="33" spans="1:102" s="8" customFormat="1" hidden="1" outlineLevel="1">
      <c r="A33" s="8" t="s">
        <v>1169</v>
      </c>
      <c r="B33" s="8" t="s">
        <v>1178</v>
      </c>
      <c r="C33" s="8" t="s">
        <v>1185</v>
      </c>
      <c r="CJ33" s="8">
        <f t="shared" ref="CJ33:CX33" si="41">+CJ345</f>
        <v>180</v>
      </c>
      <c r="CK33" s="8">
        <f t="shared" si="41"/>
        <v>290</v>
      </c>
      <c r="CL33" s="8">
        <f t="shared" si="41"/>
        <v>390</v>
      </c>
      <c r="CM33" s="8">
        <f t="shared" si="41"/>
        <v>510</v>
      </c>
      <c r="CN33" s="8">
        <f t="shared" si="41"/>
        <v>340</v>
      </c>
      <c r="CO33" s="8">
        <f t="shared" si="41"/>
        <v>590</v>
      </c>
      <c r="CP33" s="8">
        <f t="shared" si="41"/>
        <v>660</v>
      </c>
      <c r="CQ33" s="8">
        <f t="shared" si="41"/>
        <v>760</v>
      </c>
      <c r="CR33" s="8">
        <f t="shared" si="41"/>
        <v>850</v>
      </c>
      <c r="CS33" s="8">
        <f t="shared" si="41"/>
        <v>715</v>
      </c>
      <c r="CT33" s="8">
        <f t="shared" si="41"/>
        <v>850</v>
      </c>
      <c r="CU33" s="8">
        <f t="shared" si="41"/>
        <v>860</v>
      </c>
      <c r="CV33" s="8">
        <f t="shared" si="41"/>
        <v>880</v>
      </c>
      <c r="CW33" s="8">
        <f t="shared" si="41"/>
        <v>900</v>
      </c>
      <c r="CX33" s="8">
        <f t="shared" si="41"/>
        <v>-3780</v>
      </c>
    </row>
    <row r="34" spans="1:102" s="8" customFormat="1" hidden="1" outlineLevel="1">
      <c r="A34" s="8" t="s">
        <v>1169</v>
      </c>
      <c r="B34" s="8" t="s">
        <v>1178</v>
      </c>
      <c r="C34" s="8" t="s">
        <v>1175</v>
      </c>
      <c r="CJ34" s="8">
        <f t="shared" ref="CJ34:CW34" si="42">+CJ346</f>
        <v>0</v>
      </c>
      <c r="CK34" s="8">
        <f t="shared" si="42"/>
        <v>0</v>
      </c>
      <c r="CL34" s="8">
        <f t="shared" si="42"/>
        <v>0</v>
      </c>
      <c r="CM34" s="8">
        <f t="shared" si="42"/>
        <v>0</v>
      </c>
      <c r="CN34" s="8">
        <f t="shared" si="42"/>
        <v>0</v>
      </c>
      <c r="CO34" s="8">
        <f t="shared" si="42"/>
        <v>380</v>
      </c>
      <c r="CP34" s="8">
        <f t="shared" si="42"/>
        <v>410</v>
      </c>
      <c r="CQ34" s="8">
        <f t="shared" si="42"/>
        <v>460</v>
      </c>
      <c r="CR34" s="8">
        <f t="shared" si="42"/>
        <v>490</v>
      </c>
      <c r="CS34" s="8">
        <f t="shared" si="42"/>
        <v>430</v>
      </c>
      <c r="CT34" s="8">
        <f t="shared" si="42"/>
        <v>480</v>
      </c>
      <c r="CU34" s="8">
        <f t="shared" si="42"/>
        <v>510</v>
      </c>
      <c r="CV34" s="8">
        <f t="shared" si="42"/>
        <v>550</v>
      </c>
      <c r="CW34" s="8">
        <f t="shared" si="42"/>
        <v>590</v>
      </c>
      <c r="CX34" s="8">
        <f>+CX346</f>
        <v>-1180</v>
      </c>
    </row>
    <row r="35" spans="1:102" s="8" customFormat="1" hidden="1" outlineLevel="1">
      <c r="A35" s="8" t="s">
        <v>1169</v>
      </c>
      <c r="B35" s="8" t="s">
        <v>1178</v>
      </c>
      <c r="C35" s="8" t="s">
        <v>1176</v>
      </c>
      <c r="CJ35" s="8">
        <f t="shared" ref="CJ35:CW35" si="43">+CJ347</f>
        <v>0</v>
      </c>
      <c r="CK35" s="8">
        <f t="shared" si="43"/>
        <v>0</v>
      </c>
      <c r="CL35" s="8">
        <f t="shared" si="43"/>
        <v>0</v>
      </c>
      <c r="CM35" s="8">
        <f t="shared" si="43"/>
        <v>0</v>
      </c>
      <c r="CN35" s="8">
        <f t="shared" si="43"/>
        <v>0</v>
      </c>
      <c r="CO35" s="8">
        <f t="shared" si="43"/>
        <v>210</v>
      </c>
      <c r="CP35" s="8">
        <f t="shared" si="43"/>
        <v>250</v>
      </c>
      <c r="CQ35" s="8">
        <f t="shared" si="43"/>
        <v>300</v>
      </c>
      <c r="CR35" s="8">
        <f t="shared" si="43"/>
        <v>360</v>
      </c>
      <c r="CS35" s="8">
        <f t="shared" si="43"/>
        <v>280</v>
      </c>
      <c r="CT35" s="8">
        <f t="shared" si="43"/>
        <v>370</v>
      </c>
      <c r="CU35" s="8">
        <f t="shared" si="43"/>
        <v>350</v>
      </c>
      <c r="CV35" s="8">
        <f t="shared" si="43"/>
        <v>330</v>
      </c>
      <c r="CW35" s="8">
        <f t="shared" si="43"/>
        <v>310</v>
      </c>
      <c r="CX35" s="8">
        <f>+CX347</f>
        <v>-2600</v>
      </c>
    </row>
    <row r="36" spans="1:102" s="8" customFormat="1" hidden="1" outlineLevel="1">
      <c r="A36" s="8" t="s">
        <v>1169</v>
      </c>
    </row>
    <row r="37" spans="1:102" s="8" customFormat="1" hidden="1" outlineLevel="1">
      <c r="A37" s="8" t="s">
        <v>1169</v>
      </c>
      <c r="B37" s="8" t="s">
        <v>1180</v>
      </c>
      <c r="C37" s="8" t="s">
        <v>1182</v>
      </c>
      <c r="D37" s="8" t="s">
        <v>1183</v>
      </c>
      <c r="CE37" s="8">
        <f t="shared" ref="CE37:CS37" si="44">+CE391</f>
        <v>5230</v>
      </c>
      <c r="CF37" s="8">
        <f t="shared" si="44"/>
        <v>5280</v>
      </c>
      <c r="CG37" s="8">
        <f t="shared" si="44"/>
        <v>5210</v>
      </c>
      <c r="CH37" s="8">
        <f t="shared" si="44"/>
        <v>5070</v>
      </c>
      <c r="CI37" s="8">
        <f t="shared" si="44"/>
        <v>5197.5</v>
      </c>
      <c r="CJ37" s="8">
        <f t="shared" si="44"/>
        <v>5110</v>
      </c>
      <c r="CK37" s="8">
        <f t="shared" si="44"/>
        <v>5160</v>
      </c>
      <c r="CL37" s="8">
        <f t="shared" si="44"/>
        <v>5240</v>
      </c>
      <c r="CM37" s="8">
        <f t="shared" si="44"/>
        <v>5180</v>
      </c>
      <c r="CN37" s="8">
        <f t="shared" si="44"/>
        <v>5180</v>
      </c>
      <c r="CO37" s="8">
        <f t="shared" si="44"/>
        <v>5190</v>
      </c>
      <c r="CP37" s="8">
        <f t="shared" si="44"/>
        <v>5240</v>
      </c>
      <c r="CQ37" s="8">
        <f t="shared" si="44"/>
        <v>5250</v>
      </c>
      <c r="CR37" s="8">
        <f t="shared" si="44"/>
        <v>5140</v>
      </c>
      <c r="CS37" s="8">
        <f t="shared" si="44"/>
        <v>5200</v>
      </c>
      <c r="CT37" s="8">
        <f>+CT391</f>
        <v>5120</v>
      </c>
    </row>
    <row r="38" spans="1:102" s="8" customFormat="1" hidden="1" outlineLevel="1">
      <c r="A38" s="8" t="s">
        <v>1169</v>
      </c>
      <c r="B38" s="8" t="s">
        <v>1181</v>
      </c>
      <c r="C38" s="8" t="s">
        <v>1182</v>
      </c>
      <c r="CE38" s="8">
        <f t="shared" ref="CE38:CS38" si="45">+CE392</f>
        <v>5220</v>
      </c>
      <c r="CF38" s="8">
        <f t="shared" si="45"/>
        <v>5240</v>
      </c>
      <c r="CG38" s="8">
        <f t="shared" si="45"/>
        <v>5150</v>
      </c>
      <c r="CH38" s="8">
        <f t="shared" si="45"/>
        <v>4960</v>
      </c>
      <c r="CI38" s="8">
        <f t="shared" si="45"/>
        <v>5142.5</v>
      </c>
      <c r="CJ38" s="8">
        <f t="shared" si="45"/>
        <v>4930</v>
      </c>
      <c r="CK38" s="8">
        <f t="shared" si="45"/>
        <v>4870</v>
      </c>
      <c r="CL38" s="8">
        <f t="shared" si="45"/>
        <v>4850</v>
      </c>
      <c r="CM38" s="8">
        <f t="shared" si="45"/>
        <v>4670</v>
      </c>
      <c r="CN38" s="8">
        <f t="shared" si="45"/>
        <v>4840</v>
      </c>
      <c r="CO38" s="8">
        <f t="shared" si="45"/>
        <v>4610</v>
      </c>
      <c r="CP38" s="8">
        <f t="shared" si="45"/>
        <v>4590</v>
      </c>
      <c r="CQ38" s="8">
        <f t="shared" si="45"/>
        <v>4510</v>
      </c>
      <c r="CR38" s="8">
        <f t="shared" si="45"/>
        <v>4320</v>
      </c>
      <c r="CS38" s="8">
        <f t="shared" si="45"/>
        <v>4500</v>
      </c>
      <c r="CT38" s="8">
        <f>+CT392</f>
        <v>4300</v>
      </c>
    </row>
    <row r="39" spans="1:102" s="8" customFormat="1" hidden="1" outlineLevel="1">
      <c r="A39" s="8" t="s">
        <v>1169</v>
      </c>
      <c r="B39" s="8" t="s">
        <v>1180</v>
      </c>
      <c r="C39" s="8" t="s">
        <v>1182</v>
      </c>
      <c r="D39" s="8" t="s">
        <v>1184</v>
      </c>
      <c r="CE39" s="8">
        <f t="shared" ref="CE39:CS39" si="46">+CE400</f>
        <v>4880</v>
      </c>
      <c r="CF39" s="8">
        <f t="shared" si="46"/>
        <v>4930</v>
      </c>
      <c r="CG39" s="8">
        <f t="shared" si="46"/>
        <v>4850</v>
      </c>
      <c r="CH39" s="8">
        <f t="shared" si="46"/>
        <v>4710</v>
      </c>
      <c r="CI39" s="8">
        <f t="shared" si="46"/>
        <v>4842.5</v>
      </c>
      <c r="CJ39" s="8">
        <f t="shared" si="46"/>
        <v>4740</v>
      </c>
      <c r="CK39" s="8">
        <f t="shared" si="46"/>
        <v>4770</v>
      </c>
      <c r="CL39" s="8">
        <f t="shared" si="46"/>
        <v>4820</v>
      </c>
      <c r="CM39" s="8">
        <f t="shared" si="46"/>
        <v>4720</v>
      </c>
      <c r="CN39" s="8">
        <f t="shared" si="46"/>
        <v>4760</v>
      </c>
      <c r="CO39" s="8">
        <f t="shared" si="46"/>
        <v>4730</v>
      </c>
      <c r="CP39" s="8">
        <f t="shared" si="46"/>
        <v>4750</v>
      </c>
      <c r="CQ39" s="8">
        <f t="shared" si="46"/>
        <v>4750</v>
      </c>
      <c r="CR39" s="8">
        <f t="shared" si="46"/>
        <v>4640</v>
      </c>
      <c r="CS39" s="8">
        <f t="shared" si="46"/>
        <v>4710</v>
      </c>
      <c r="CT39" s="8">
        <f>+CT400</f>
        <v>4610</v>
      </c>
    </row>
    <row r="40" spans="1:102" s="8" customFormat="1" hidden="1" outlineLevel="1">
      <c r="A40" s="8" t="s">
        <v>1169</v>
      </c>
      <c r="B40" s="8" t="s">
        <v>1181</v>
      </c>
      <c r="C40" s="8" t="s">
        <v>1182</v>
      </c>
      <c r="CE40" s="8">
        <f t="shared" ref="CE40:CS40" si="47">+CE401</f>
        <v>4870</v>
      </c>
      <c r="CF40" s="8">
        <f t="shared" si="47"/>
        <v>4890</v>
      </c>
      <c r="CG40" s="8">
        <f t="shared" si="47"/>
        <v>4790</v>
      </c>
      <c r="CH40" s="8">
        <f t="shared" si="47"/>
        <v>4600</v>
      </c>
      <c r="CI40" s="8">
        <f t="shared" si="47"/>
        <v>4787.5</v>
      </c>
      <c r="CJ40" s="8">
        <f t="shared" si="47"/>
        <v>4560</v>
      </c>
      <c r="CK40" s="8">
        <f t="shared" si="47"/>
        <v>4480</v>
      </c>
      <c r="CL40" s="8">
        <f t="shared" si="47"/>
        <v>4430</v>
      </c>
      <c r="CM40" s="8">
        <f t="shared" si="47"/>
        <v>4210</v>
      </c>
      <c r="CN40" s="8">
        <f t="shared" si="47"/>
        <v>4420</v>
      </c>
      <c r="CO40" s="8">
        <f t="shared" si="47"/>
        <v>4150</v>
      </c>
      <c r="CP40" s="8">
        <f t="shared" si="47"/>
        <v>4100</v>
      </c>
      <c r="CQ40" s="8">
        <f t="shared" si="47"/>
        <v>4010</v>
      </c>
      <c r="CR40" s="8">
        <f t="shared" si="47"/>
        <v>3820</v>
      </c>
      <c r="CS40" s="8">
        <f t="shared" si="47"/>
        <v>4010</v>
      </c>
      <c r="CT40" s="8">
        <f>+CT401</f>
        <v>3790</v>
      </c>
    </row>
    <row r="41" spans="1:102" s="8" customFormat="1" hidden="1" outlineLevel="1">
      <c r="A41" s="8" t="s">
        <v>1169</v>
      </c>
      <c r="B41" s="8" t="s">
        <v>1180</v>
      </c>
      <c r="C41" s="8" t="s">
        <v>1175</v>
      </c>
      <c r="CE41" s="8">
        <f t="shared" ref="CE41:CS41" si="48">+CE418</f>
        <v>2350</v>
      </c>
      <c r="CF41" s="8">
        <f t="shared" si="48"/>
        <v>2320</v>
      </c>
      <c r="CG41" s="8">
        <f t="shared" si="48"/>
        <v>2250</v>
      </c>
      <c r="CH41" s="8">
        <f t="shared" si="48"/>
        <v>2070</v>
      </c>
      <c r="CI41" s="8">
        <f t="shared" si="48"/>
        <v>2247.5</v>
      </c>
      <c r="CJ41" s="8">
        <f t="shared" si="48"/>
        <v>2040</v>
      </c>
      <c r="CK41" s="8">
        <f t="shared" si="48"/>
        <v>2020</v>
      </c>
      <c r="CL41" s="8">
        <f t="shared" si="48"/>
        <v>1990</v>
      </c>
      <c r="CM41" s="8">
        <f t="shared" si="48"/>
        <v>1860</v>
      </c>
      <c r="CN41" s="8">
        <f t="shared" si="48"/>
        <v>1970</v>
      </c>
      <c r="CO41" s="8">
        <f t="shared" si="48"/>
        <v>1840</v>
      </c>
      <c r="CP41" s="8">
        <f t="shared" si="48"/>
        <v>1840</v>
      </c>
      <c r="CQ41" s="8">
        <f t="shared" si="48"/>
        <v>1820</v>
      </c>
      <c r="CR41" s="8">
        <f t="shared" si="48"/>
        <v>1690</v>
      </c>
      <c r="CS41" s="8">
        <f t="shared" si="48"/>
        <v>1790</v>
      </c>
      <c r="CT41" s="8">
        <f>+CT418</f>
        <v>1680</v>
      </c>
    </row>
    <row r="42" spans="1:102" s="8" customFormat="1" hidden="1" outlineLevel="1">
      <c r="A42" s="8" t="s">
        <v>1169</v>
      </c>
      <c r="B42" s="8" t="s">
        <v>1181</v>
      </c>
      <c r="C42" s="8" t="s">
        <v>1175</v>
      </c>
      <c r="CE42" s="8">
        <f t="shared" ref="CE42:CS42" si="49">+CE419</f>
        <v>2340</v>
      </c>
      <c r="CF42" s="8">
        <f t="shared" si="49"/>
        <v>2280</v>
      </c>
      <c r="CG42" s="8">
        <f t="shared" si="49"/>
        <v>2190</v>
      </c>
      <c r="CH42" s="8">
        <f t="shared" si="49"/>
        <v>1980</v>
      </c>
      <c r="CI42" s="8">
        <f t="shared" si="49"/>
        <v>2197.5</v>
      </c>
      <c r="CJ42" s="8">
        <f t="shared" si="49"/>
        <v>1900</v>
      </c>
      <c r="CK42" s="8">
        <f t="shared" si="49"/>
        <v>1810</v>
      </c>
      <c r="CL42" s="8">
        <f t="shared" si="49"/>
        <v>1710</v>
      </c>
      <c r="CM42" s="8">
        <f t="shared" si="49"/>
        <v>1520</v>
      </c>
      <c r="CN42" s="8">
        <f t="shared" si="49"/>
        <v>1730</v>
      </c>
      <c r="CO42" s="8">
        <f t="shared" si="49"/>
        <v>1470</v>
      </c>
      <c r="CP42" s="8">
        <f t="shared" si="49"/>
        <v>1430</v>
      </c>
      <c r="CQ42" s="8">
        <f t="shared" si="49"/>
        <v>1370</v>
      </c>
      <c r="CR42" s="8">
        <f t="shared" si="49"/>
        <v>1220</v>
      </c>
      <c r="CS42" s="8">
        <f t="shared" si="49"/>
        <v>1370</v>
      </c>
      <c r="CT42" s="8">
        <f>+CT419</f>
        <v>1210</v>
      </c>
    </row>
    <row r="43" spans="1:102" s="8" customFormat="1" hidden="1" outlineLevel="1">
      <c r="A43" s="8" t="s">
        <v>1169</v>
      </c>
      <c r="B43" s="8" t="s">
        <v>1180</v>
      </c>
      <c r="C43" s="8" t="s">
        <v>1176</v>
      </c>
      <c r="CE43" s="8">
        <f t="shared" ref="CE43:CS43" si="50">+CE409</f>
        <v>2530</v>
      </c>
      <c r="CF43" s="8">
        <f t="shared" si="50"/>
        <v>2610</v>
      </c>
      <c r="CG43" s="8">
        <f t="shared" si="50"/>
        <v>2600</v>
      </c>
      <c r="CH43" s="8">
        <f t="shared" si="50"/>
        <v>2640</v>
      </c>
      <c r="CI43" s="8">
        <f t="shared" si="50"/>
        <v>2595</v>
      </c>
      <c r="CJ43" s="8">
        <f t="shared" si="50"/>
        <v>2700</v>
      </c>
      <c r="CK43" s="8">
        <f t="shared" si="50"/>
        <v>2750</v>
      </c>
      <c r="CL43" s="8">
        <f t="shared" si="50"/>
        <v>2830</v>
      </c>
      <c r="CM43" s="8">
        <f t="shared" si="50"/>
        <v>2860</v>
      </c>
      <c r="CN43" s="8">
        <f t="shared" si="50"/>
        <v>2790</v>
      </c>
      <c r="CO43" s="8">
        <f t="shared" si="50"/>
        <v>2890</v>
      </c>
      <c r="CP43" s="8">
        <f t="shared" si="50"/>
        <v>2910</v>
      </c>
      <c r="CQ43" s="8">
        <f t="shared" si="50"/>
        <v>2930</v>
      </c>
      <c r="CR43" s="8">
        <f t="shared" si="50"/>
        <v>2950</v>
      </c>
      <c r="CS43" s="8">
        <f t="shared" si="50"/>
        <v>2920</v>
      </c>
      <c r="CT43" s="8">
        <f>+CT409</f>
        <v>2930</v>
      </c>
    </row>
    <row r="44" spans="1:102" s="8" customFormat="1" hidden="1" outlineLevel="1">
      <c r="A44" s="8" t="s">
        <v>1169</v>
      </c>
      <c r="B44" s="8" t="s">
        <v>1181</v>
      </c>
      <c r="C44" s="8" t="s">
        <v>1176</v>
      </c>
      <c r="CE44" s="8">
        <f t="shared" ref="CE44:CS44" si="51">+CE410</f>
        <v>2530</v>
      </c>
      <c r="CF44" s="8">
        <f t="shared" si="51"/>
        <v>2610</v>
      </c>
      <c r="CG44" s="8">
        <f t="shared" si="51"/>
        <v>2600</v>
      </c>
      <c r="CH44" s="8">
        <f t="shared" si="51"/>
        <v>2620</v>
      </c>
      <c r="CI44" s="8">
        <f t="shared" si="51"/>
        <v>2590</v>
      </c>
      <c r="CJ44" s="8">
        <f t="shared" si="51"/>
        <v>2660</v>
      </c>
      <c r="CK44" s="8">
        <f t="shared" si="51"/>
        <v>2670</v>
      </c>
      <c r="CL44" s="8">
        <f t="shared" si="51"/>
        <v>2720</v>
      </c>
      <c r="CM44" s="8">
        <f t="shared" si="51"/>
        <v>2690</v>
      </c>
      <c r="CN44" s="8">
        <f t="shared" si="51"/>
        <v>2690</v>
      </c>
      <c r="CO44" s="8">
        <f t="shared" si="51"/>
        <v>2680</v>
      </c>
      <c r="CP44" s="8">
        <f t="shared" si="51"/>
        <v>2670</v>
      </c>
      <c r="CQ44" s="8">
        <f t="shared" si="51"/>
        <v>2640</v>
      </c>
      <c r="CR44" s="8">
        <f t="shared" si="51"/>
        <v>2600</v>
      </c>
      <c r="CS44" s="8">
        <f t="shared" si="51"/>
        <v>2640</v>
      </c>
      <c r="CT44" s="8">
        <f>+CT410</f>
        <v>2580</v>
      </c>
    </row>
    <row r="45" spans="1:102" s="8" customFormat="1" hidden="1" outlineLevel="1">
      <c r="A45" s="8" t="s">
        <v>1169</v>
      </c>
      <c r="B45" s="8" t="s">
        <v>1180</v>
      </c>
      <c r="C45" s="8" t="s">
        <v>1179</v>
      </c>
      <c r="CE45" s="8">
        <f t="shared" ref="CE45:CS45" si="52">+CE427</f>
        <v>350</v>
      </c>
      <c r="CF45" s="8">
        <f t="shared" si="52"/>
        <v>350</v>
      </c>
      <c r="CG45" s="8">
        <f t="shared" si="52"/>
        <v>360</v>
      </c>
      <c r="CH45" s="8">
        <f t="shared" si="52"/>
        <v>360</v>
      </c>
      <c r="CI45" s="8">
        <f t="shared" si="52"/>
        <v>355</v>
      </c>
      <c r="CJ45" s="8">
        <f t="shared" si="52"/>
        <v>370</v>
      </c>
      <c r="CK45" s="8">
        <f t="shared" si="52"/>
        <v>390</v>
      </c>
      <c r="CL45" s="8">
        <f t="shared" si="52"/>
        <v>420</v>
      </c>
      <c r="CM45" s="8">
        <f t="shared" si="52"/>
        <v>460</v>
      </c>
      <c r="CN45" s="8">
        <f t="shared" si="52"/>
        <v>420</v>
      </c>
      <c r="CO45" s="8">
        <f t="shared" si="52"/>
        <v>460</v>
      </c>
      <c r="CP45" s="8">
        <f t="shared" si="52"/>
        <v>490</v>
      </c>
      <c r="CQ45" s="8">
        <f t="shared" si="52"/>
        <v>500</v>
      </c>
      <c r="CR45" s="8">
        <f t="shared" si="52"/>
        <v>500</v>
      </c>
      <c r="CS45" s="8">
        <f t="shared" si="52"/>
        <v>490</v>
      </c>
      <c r="CT45" s="8">
        <f>+CT427</f>
        <v>510</v>
      </c>
    </row>
    <row r="46" spans="1:102" s="8" customFormat="1" hidden="1" outlineLevel="1">
      <c r="A46" s="8" t="s">
        <v>1169</v>
      </c>
      <c r="B46" s="8" t="s">
        <v>1181</v>
      </c>
      <c r="C46" s="8" t="s">
        <v>1179</v>
      </c>
      <c r="CE46" s="8">
        <f t="shared" ref="CE46:CS46" si="53">+CE428</f>
        <v>350</v>
      </c>
      <c r="CF46" s="8">
        <f t="shared" si="53"/>
        <v>350</v>
      </c>
      <c r="CG46" s="8">
        <f t="shared" si="53"/>
        <v>360</v>
      </c>
      <c r="CH46" s="8">
        <f t="shared" si="53"/>
        <v>360</v>
      </c>
      <c r="CI46" s="8">
        <f t="shared" si="53"/>
        <v>355</v>
      </c>
      <c r="CJ46" s="8">
        <f t="shared" si="53"/>
        <v>370</v>
      </c>
      <c r="CK46" s="8">
        <f t="shared" si="53"/>
        <v>390</v>
      </c>
      <c r="CL46" s="8">
        <f t="shared" si="53"/>
        <v>420</v>
      </c>
      <c r="CM46" s="8">
        <f t="shared" si="53"/>
        <v>460</v>
      </c>
      <c r="CN46" s="8">
        <f t="shared" si="53"/>
        <v>420</v>
      </c>
      <c r="CO46" s="8">
        <f t="shared" si="53"/>
        <v>460</v>
      </c>
      <c r="CP46" s="8">
        <f t="shared" si="53"/>
        <v>490</v>
      </c>
      <c r="CQ46" s="8">
        <f t="shared" si="53"/>
        <v>500</v>
      </c>
      <c r="CR46" s="8">
        <f t="shared" si="53"/>
        <v>500</v>
      </c>
      <c r="CS46" s="8">
        <f t="shared" si="53"/>
        <v>490</v>
      </c>
      <c r="CT46" s="8">
        <f>+CT428</f>
        <v>510</v>
      </c>
    </row>
    <row r="47" spans="1:102" s="8" customFormat="1" hidden="1" outlineLevel="1">
      <c r="A47" s="8" t="s">
        <v>1169</v>
      </c>
      <c r="B47" s="8" t="s">
        <v>1178</v>
      </c>
      <c r="C47" s="8" t="s">
        <v>1185</v>
      </c>
      <c r="CE47" s="8">
        <f t="shared" ref="CE47:CS47" si="54">+CE48+CE49</f>
        <v>10</v>
      </c>
      <c r="CF47" s="8">
        <f t="shared" si="54"/>
        <v>40</v>
      </c>
      <c r="CG47" s="8">
        <f t="shared" si="54"/>
        <v>60</v>
      </c>
      <c r="CH47" s="8">
        <f t="shared" si="54"/>
        <v>110</v>
      </c>
      <c r="CI47" s="8">
        <f t="shared" si="54"/>
        <v>60</v>
      </c>
      <c r="CJ47" s="8">
        <f t="shared" si="54"/>
        <v>180</v>
      </c>
      <c r="CK47" s="8">
        <f t="shared" si="54"/>
        <v>290</v>
      </c>
      <c r="CL47" s="8">
        <f t="shared" si="54"/>
        <v>390</v>
      </c>
      <c r="CM47" s="8">
        <f t="shared" si="54"/>
        <v>510</v>
      </c>
      <c r="CN47" s="8">
        <f t="shared" si="54"/>
        <v>340</v>
      </c>
      <c r="CO47" s="8">
        <f t="shared" si="54"/>
        <v>580</v>
      </c>
      <c r="CP47" s="8">
        <f t="shared" si="54"/>
        <v>650</v>
      </c>
      <c r="CQ47" s="8">
        <f t="shared" si="54"/>
        <v>740</v>
      </c>
      <c r="CR47" s="8">
        <f t="shared" si="54"/>
        <v>820</v>
      </c>
      <c r="CS47" s="8">
        <f t="shared" si="54"/>
        <v>700</v>
      </c>
      <c r="CT47" s="8">
        <f>+CT48+CT49</f>
        <v>820</v>
      </c>
    </row>
    <row r="48" spans="1:102" s="8" customFormat="1" hidden="1" outlineLevel="1">
      <c r="A48" s="8" t="s">
        <v>1169</v>
      </c>
      <c r="B48" s="8" t="s">
        <v>1178</v>
      </c>
      <c r="C48" s="8" t="s">
        <v>1175</v>
      </c>
      <c r="CE48" s="8">
        <f t="shared" ref="CE48:CS48" si="55">+CE437</f>
        <v>10</v>
      </c>
      <c r="CF48" s="8">
        <f t="shared" si="55"/>
        <v>40</v>
      </c>
      <c r="CG48" s="8">
        <f t="shared" si="55"/>
        <v>60</v>
      </c>
      <c r="CH48" s="8">
        <f t="shared" si="55"/>
        <v>90</v>
      </c>
      <c r="CI48" s="8">
        <f t="shared" si="55"/>
        <v>50</v>
      </c>
      <c r="CJ48" s="8">
        <f t="shared" si="55"/>
        <v>140</v>
      </c>
      <c r="CK48" s="8">
        <f t="shared" si="55"/>
        <v>210</v>
      </c>
      <c r="CL48" s="8">
        <f t="shared" si="55"/>
        <v>280</v>
      </c>
      <c r="CM48" s="8">
        <f t="shared" si="55"/>
        <v>340</v>
      </c>
      <c r="CN48" s="8">
        <f t="shared" si="55"/>
        <v>240</v>
      </c>
      <c r="CO48" s="8">
        <f t="shared" si="55"/>
        <v>370</v>
      </c>
      <c r="CP48" s="8">
        <f t="shared" si="55"/>
        <v>410</v>
      </c>
      <c r="CQ48" s="8">
        <f t="shared" si="55"/>
        <v>450</v>
      </c>
      <c r="CR48" s="8">
        <f t="shared" si="55"/>
        <v>470</v>
      </c>
      <c r="CS48" s="8">
        <f t="shared" si="55"/>
        <v>420</v>
      </c>
      <c r="CT48" s="8">
        <f>+CT437</f>
        <v>470</v>
      </c>
    </row>
    <row r="49" spans="1:127" s="8" customFormat="1" hidden="1" outlineLevel="1">
      <c r="A49" s="8" t="s">
        <v>1169</v>
      </c>
      <c r="B49" s="8" t="s">
        <v>1178</v>
      </c>
      <c r="C49" s="8" t="s">
        <v>1176</v>
      </c>
      <c r="CE49" s="8">
        <f t="shared" ref="CE49:CS49" si="56">+CE436</f>
        <v>0</v>
      </c>
      <c r="CF49" s="8">
        <f t="shared" si="56"/>
        <v>0</v>
      </c>
      <c r="CG49" s="8">
        <f t="shared" si="56"/>
        <v>0</v>
      </c>
      <c r="CH49" s="8">
        <f t="shared" si="56"/>
        <v>20</v>
      </c>
      <c r="CI49" s="8">
        <f t="shared" si="56"/>
        <v>10</v>
      </c>
      <c r="CJ49" s="8">
        <f t="shared" si="56"/>
        <v>40</v>
      </c>
      <c r="CK49" s="8">
        <f t="shared" si="56"/>
        <v>80</v>
      </c>
      <c r="CL49" s="8">
        <f t="shared" si="56"/>
        <v>110</v>
      </c>
      <c r="CM49" s="8">
        <f t="shared" si="56"/>
        <v>170</v>
      </c>
      <c r="CN49" s="8">
        <f t="shared" si="56"/>
        <v>100</v>
      </c>
      <c r="CO49" s="8">
        <f t="shared" si="56"/>
        <v>210</v>
      </c>
      <c r="CP49" s="8">
        <f t="shared" si="56"/>
        <v>240</v>
      </c>
      <c r="CQ49" s="8">
        <f t="shared" si="56"/>
        <v>290</v>
      </c>
      <c r="CR49" s="8">
        <f t="shared" si="56"/>
        <v>350</v>
      </c>
      <c r="CS49" s="8">
        <f t="shared" si="56"/>
        <v>280</v>
      </c>
      <c r="CT49" s="8">
        <f>+CT436</f>
        <v>350</v>
      </c>
    </row>
    <row r="50" spans="1:127" s="8" customFormat="1" hidden="1" outlineLevel="1">
      <c r="A50" s="8" t="s">
        <v>1169</v>
      </c>
    </row>
    <row r="51" spans="1:127" s="8" customFormat="1" hidden="1" outlineLevel="1">
      <c r="A51" s="8" t="s">
        <v>1169</v>
      </c>
      <c r="B51" s="8" t="s">
        <v>1186</v>
      </c>
      <c r="AH51" s="8">
        <f t="shared" ref="AH51:CH51" si="57">+AH445</f>
        <v>0</v>
      </c>
      <c r="AI51" s="8">
        <f t="shared" si="57"/>
        <v>0</v>
      </c>
      <c r="AJ51" s="8">
        <f t="shared" si="57"/>
        <v>0</v>
      </c>
      <c r="AK51" s="8">
        <f t="shared" si="57"/>
        <v>0</v>
      </c>
      <c r="AL51" s="8">
        <f t="shared" si="57"/>
        <v>0</v>
      </c>
      <c r="AM51" s="8">
        <f t="shared" si="57"/>
        <v>0</v>
      </c>
      <c r="AN51" s="8">
        <f t="shared" si="57"/>
        <v>0</v>
      </c>
      <c r="AO51" s="8">
        <f t="shared" si="57"/>
        <v>0</v>
      </c>
      <c r="AP51" s="8">
        <f t="shared" si="57"/>
        <v>0</v>
      </c>
      <c r="AQ51" s="8">
        <f t="shared" si="57"/>
        <v>0</v>
      </c>
      <c r="AR51" s="8">
        <f t="shared" si="57"/>
        <v>0</v>
      </c>
      <c r="AS51" s="8">
        <f t="shared" si="57"/>
        <v>0</v>
      </c>
      <c r="AT51" s="8">
        <f t="shared" si="57"/>
        <v>0</v>
      </c>
      <c r="AU51" s="8">
        <f t="shared" si="57"/>
        <v>0</v>
      </c>
      <c r="AV51" s="8">
        <f t="shared" si="57"/>
        <v>7170</v>
      </c>
      <c r="AW51" s="8">
        <f t="shared" si="57"/>
        <v>7170</v>
      </c>
      <c r="AX51" s="8">
        <f t="shared" si="57"/>
        <v>7170</v>
      </c>
      <c r="AY51" s="8">
        <f t="shared" si="57"/>
        <v>6920</v>
      </c>
      <c r="AZ51" s="8">
        <f t="shared" si="57"/>
        <v>7200</v>
      </c>
      <c r="BA51" s="8">
        <f t="shared" si="57"/>
        <v>6940</v>
      </c>
      <c r="BB51" s="8">
        <f t="shared" si="57"/>
        <v>7050</v>
      </c>
      <c r="BC51" s="8">
        <f t="shared" si="57"/>
        <v>6920</v>
      </c>
      <c r="BD51" s="8">
        <f t="shared" si="57"/>
        <v>6720</v>
      </c>
      <c r="BE51" s="8">
        <f t="shared" si="57"/>
        <v>6910</v>
      </c>
      <c r="BF51" s="8">
        <f t="shared" si="57"/>
        <v>6900</v>
      </c>
      <c r="BG51" s="8">
        <f t="shared" si="57"/>
        <v>6720</v>
      </c>
      <c r="BH51" s="8">
        <f t="shared" si="57"/>
        <v>6670</v>
      </c>
      <c r="BI51" s="8">
        <f t="shared" si="57"/>
        <v>6530</v>
      </c>
      <c r="BJ51" s="8">
        <f t="shared" si="57"/>
        <v>6700</v>
      </c>
      <c r="BK51" s="8">
        <f t="shared" si="57"/>
        <v>6560</v>
      </c>
      <c r="BL51" s="8">
        <f t="shared" si="57"/>
        <v>6550</v>
      </c>
      <c r="BM51" s="8">
        <f t="shared" si="57"/>
        <v>6290</v>
      </c>
      <c r="BN51" s="8">
        <f t="shared" si="57"/>
        <v>6050</v>
      </c>
      <c r="BO51" s="8">
        <f t="shared" si="57"/>
        <v>6360</v>
      </c>
      <c r="BP51" s="8">
        <f t="shared" si="57"/>
        <v>5890</v>
      </c>
      <c r="BQ51" s="8">
        <f t="shared" si="57"/>
        <v>5860</v>
      </c>
      <c r="BR51" s="8">
        <f t="shared" si="57"/>
        <v>5730</v>
      </c>
      <c r="BS51" s="8">
        <f t="shared" si="57"/>
        <v>5390</v>
      </c>
      <c r="BT51" s="8">
        <f t="shared" si="57"/>
        <v>5710</v>
      </c>
      <c r="BU51" s="8">
        <f t="shared" si="57"/>
        <v>5440</v>
      </c>
      <c r="BV51" s="8">
        <f t="shared" si="57"/>
        <v>5420</v>
      </c>
      <c r="BW51" s="8">
        <f t="shared" si="57"/>
        <v>5470</v>
      </c>
      <c r="BX51" s="8">
        <f t="shared" si="57"/>
        <v>5060</v>
      </c>
      <c r="BY51" s="8">
        <f t="shared" si="57"/>
        <v>5350</v>
      </c>
      <c r="BZ51" s="8">
        <f t="shared" si="57"/>
        <v>5190</v>
      </c>
      <c r="CA51" s="8">
        <f t="shared" si="57"/>
        <v>5200</v>
      </c>
      <c r="CB51" s="8">
        <f t="shared" si="57"/>
        <v>5130</v>
      </c>
      <c r="CC51" s="8">
        <f t="shared" si="57"/>
        <v>4760</v>
      </c>
      <c r="CD51" s="8">
        <f t="shared" si="57"/>
        <v>5070</v>
      </c>
      <c r="CE51" s="8">
        <f t="shared" si="57"/>
        <v>4960</v>
      </c>
      <c r="CF51" s="8">
        <f t="shared" si="57"/>
        <v>4970</v>
      </c>
      <c r="CG51" s="8">
        <f t="shared" si="57"/>
        <v>4880</v>
      </c>
      <c r="CH51" s="8">
        <f t="shared" si="57"/>
        <v>4680</v>
      </c>
      <c r="CI51" s="8">
        <f>+CI445</f>
        <v>4870</v>
      </c>
      <c r="CJ51" s="8">
        <f>+CJ445</f>
        <v>4650</v>
      </c>
    </row>
    <row r="52" spans="1:127" s="8" customFormat="1" hidden="1" outlineLevel="1">
      <c r="A52" s="8" t="s">
        <v>1169</v>
      </c>
      <c r="B52" s="8" t="s">
        <v>1187</v>
      </c>
      <c r="AH52" s="8">
        <f t="shared" ref="AH52:CH52" si="58">+AH457</f>
        <v>0</v>
      </c>
      <c r="AI52" s="8">
        <f t="shared" si="58"/>
        <v>6960</v>
      </c>
      <c r="AJ52" s="8">
        <f t="shared" si="58"/>
        <v>6430</v>
      </c>
      <c r="AK52" s="8">
        <f t="shared" si="58"/>
        <v>0</v>
      </c>
      <c r="AL52" s="8">
        <f t="shared" si="58"/>
        <v>6520</v>
      </c>
      <c r="AM52" s="8">
        <f t="shared" si="58"/>
        <v>6460</v>
      </c>
      <c r="AN52" s="8">
        <f t="shared" si="58"/>
        <v>6430</v>
      </c>
      <c r="AO52" s="8">
        <f t="shared" si="58"/>
        <v>6120</v>
      </c>
      <c r="AP52" s="8">
        <f t="shared" si="58"/>
        <v>6382.5</v>
      </c>
      <c r="AQ52" s="8">
        <f t="shared" si="58"/>
        <v>6150</v>
      </c>
      <c r="AR52" s="8">
        <f t="shared" si="58"/>
        <v>6060</v>
      </c>
      <c r="AS52" s="8">
        <f t="shared" si="58"/>
        <v>5840</v>
      </c>
      <c r="AT52" s="8">
        <f t="shared" si="58"/>
        <v>5640</v>
      </c>
      <c r="AU52" s="8">
        <f t="shared" si="58"/>
        <v>5922.5</v>
      </c>
      <c r="AV52" s="8">
        <f t="shared" si="58"/>
        <v>5450</v>
      </c>
      <c r="AW52" s="8">
        <f t="shared" si="58"/>
        <v>5440</v>
      </c>
      <c r="AX52" s="8">
        <f t="shared" si="58"/>
        <v>5350</v>
      </c>
      <c r="AY52" s="8">
        <f t="shared" si="58"/>
        <v>5090</v>
      </c>
      <c r="AZ52" s="8">
        <f t="shared" si="58"/>
        <v>5330</v>
      </c>
      <c r="BA52" s="8">
        <f t="shared" si="58"/>
        <v>5120</v>
      </c>
      <c r="BB52" s="8">
        <f t="shared" si="58"/>
        <v>5170</v>
      </c>
      <c r="BC52" s="8">
        <f t="shared" si="58"/>
        <v>5040</v>
      </c>
      <c r="BD52" s="8">
        <f t="shared" si="58"/>
        <v>4780</v>
      </c>
      <c r="BE52" s="8">
        <f t="shared" si="58"/>
        <v>5030</v>
      </c>
      <c r="BF52" s="8">
        <f t="shared" si="58"/>
        <v>4930</v>
      </c>
      <c r="BG52" s="8">
        <f t="shared" si="58"/>
        <v>4740</v>
      </c>
      <c r="BH52" s="8">
        <f t="shared" si="58"/>
        <v>4660</v>
      </c>
      <c r="BI52" s="8">
        <f t="shared" si="58"/>
        <v>4450</v>
      </c>
      <c r="BJ52" s="8">
        <f t="shared" si="58"/>
        <v>4690</v>
      </c>
      <c r="BK52" s="8">
        <f t="shared" si="58"/>
        <v>4440</v>
      </c>
      <c r="BL52" s="8">
        <f t="shared" si="58"/>
        <v>4340</v>
      </c>
      <c r="BM52" s="8">
        <f t="shared" si="58"/>
        <v>4090</v>
      </c>
      <c r="BN52" s="8">
        <f t="shared" si="58"/>
        <v>3780</v>
      </c>
      <c r="BO52" s="8">
        <f t="shared" si="58"/>
        <v>4160</v>
      </c>
      <c r="BP52" s="8">
        <f t="shared" si="58"/>
        <v>3560</v>
      </c>
      <c r="BQ52" s="8">
        <f t="shared" si="58"/>
        <v>3450</v>
      </c>
      <c r="BR52" s="8">
        <f t="shared" si="58"/>
        <v>3340</v>
      </c>
      <c r="BS52" s="8">
        <f t="shared" si="58"/>
        <v>2970</v>
      </c>
      <c r="BT52" s="8">
        <f t="shared" si="58"/>
        <v>3330</v>
      </c>
      <c r="BU52" s="8">
        <f t="shared" si="58"/>
        <v>3010</v>
      </c>
      <c r="BV52" s="8">
        <f t="shared" si="58"/>
        <v>2970</v>
      </c>
      <c r="BW52" s="8">
        <f t="shared" si="58"/>
        <v>3030</v>
      </c>
      <c r="BX52" s="8">
        <f t="shared" si="58"/>
        <v>2590</v>
      </c>
      <c r="BY52" s="8">
        <f t="shared" si="58"/>
        <v>2900</v>
      </c>
      <c r="BZ52" s="8">
        <f t="shared" si="58"/>
        <v>2680</v>
      </c>
      <c r="CA52" s="8">
        <f t="shared" si="58"/>
        <v>2660</v>
      </c>
      <c r="CB52" s="8">
        <f t="shared" si="58"/>
        <v>2590</v>
      </c>
      <c r="CC52" s="8">
        <f t="shared" si="58"/>
        <v>2190</v>
      </c>
      <c r="CD52" s="8">
        <f t="shared" si="58"/>
        <v>2530</v>
      </c>
      <c r="CE52" s="8">
        <f t="shared" si="58"/>
        <v>2340</v>
      </c>
      <c r="CF52" s="8">
        <f t="shared" si="58"/>
        <v>2280</v>
      </c>
      <c r="CG52" s="8">
        <f t="shared" si="58"/>
        <v>2190</v>
      </c>
      <c r="CH52" s="8">
        <f t="shared" si="58"/>
        <v>1980</v>
      </c>
      <c r="CI52" s="8">
        <f>+CI457</f>
        <v>2200</v>
      </c>
      <c r="CJ52" s="8">
        <f>+CJ457</f>
        <v>1900</v>
      </c>
    </row>
    <row r="53" spans="1:127" s="8" customFormat="1" hidden="1" outlineLevel="1">
      <c r="A53" s="8" t="s">
        <v>1169</v>
      </c>
      <c r="B53" s="8" t="s">
        <v>1188</v>
      </c>
      <c r="AH53" s="8">
        <f t="shared" ref="AH53:CH53" si="59">+AH451</f>
        <v>0</v>
      </c>
      <c r="AI53" s="8">
        <f t="shared" si="59"/>
        <v>880</v>
      </c>
      <c r="AJ53" s="8">
        <f t="shared" si="59"/>
        <v>930</v>
      </c>
      <c r="AK53" s="8">
        <f t="shared" si="59"/>
        <v>0</v>
      </c>
      <c r="AL53" s="8">
        <f t="shared" si="59"/>
        <v>1140</v>
      </c>
      <c r="AM53" s="8">
        <f t="shared" si="59"/>
        <v>1240</v>
      </c>
      <c r="AN53" s="8">
        <f t="shared" si="59"/>
        <v>1320</v>
      </c>
      <c r="AO53" s="8">
        <f t="shared" si="59"/>
        <v>1430</v>
      </c>
      <c r="AP53" s="8">
        <f t="shared" si="59"/>
        <v>1282.5</v>
      </c>
      <c r="AQ53" s="8">
        <f t="shared" si="59"/>
        <v>1550</v>
      </c>
      <c r="AR53" s="8">
        <f t="shared" si="59"/>
        <v>1640</v>
      </c>
      <c r="AS53" s="8">
        <f t="shared" si="59"/>
        <v>1660</v>
      </c>
      <c r="AT53" s="8">
        <f t="shared" si="59"/>
        <v>1720</v>
      </c>
      <c r="AU53" s="8">
        <f t="shared" si="59"/>
        <v>1642.5</v>
      </c>
      <c r="AV53" s="8">
        <f t="shared" si="59"/>
        <v>1720</v>
      </c>
      <c r="AW53" s="8">
        <f t="shared" si="59"/>
        <v>1730</v>
      </c>
      <c r="AX53" s="8">
        <f t="shared" si="59"/>
        <v>1820</v>
      </c>
      <c r="AY53" s="8">
        <f t="shared" si="59"/>
        <v>1830</v>
      </c>
      <c r="AZ53" s="8">
        <f t="shared" si="59"/>
        <v>1870</v>
      </c>
      <c r="BA53" s="8">
        <f t="shared" si="59"/>
        <v>1820</v>
      </c>
      <c r="BB53" s="8">
        <f t="shared" si="59"/>
        <v>1880</v>
      </c>
      <c r="BC53" s="8">
        <f t="shared" si="59"/>
        <v>1880</v>
      </c>
      <c r="BD53" s="8">
        <f t="shared" si="59"/>
        <v>1940</v>
      </c>
      <c r="BE53" s="8">
        <f t="shared" si="59"/>
        <v>1880</v>
      </c>
      <c r="BF53" s="8">
        <f t="shared" si="59"/>
        <v>1970</v>
      </c>
      <c r="BG53" s="8">
        <f t="shared" si="59"/>
        <v>1980</v>
      </c>
      <c r="BH53" s="8">
        <f t="shared" si="59"/>
        <v>2010</v>
      </c>
      <c r="BI53" s="8">
        <f t="shared" si="59"/>
        <v>2080</v>
      </c>
      <c r="BJ53" s="8">
        <f t="shared" si="59"/>
        <v>2010</v>
      </c>
      <c r="BK53" s="8">
        <f t="shared" si="59"/>
        <v>2120</v>
      </c>
      <c r="BL53" s="8">
        <f t="shared" si="59"/>
        <v>2210</v>
      </c>
      <c r="BM53" s="8">
        <f t="shared" si="59"/>
        <v>2200</v>
      </c>
      <c r="BN53" s="8">
        <f t="shared" si="59"/>
        <v>2270</v>
      </c>
      <c r="BO53" s="8">
        <f t="shared" si="59"/>
        <v>2200</v>
      </c>
      <c r="BP53" s="8">
        <f t="shared" si="59"/>
        <v>2330</v>
      </c>
      <c r="BQ53" s="8">
        <f t="shared" si="59"/>
        <v>2410</v>
      </c>
      <c r="BR53" s="8">
        <f t="shared" si="59"/>
        <v>2390</v>
      </c>
      <c r="BS53" s="8">
        <f t="shared" si="59"/>
        <v>2420</v>
      </c>
      <c r="BT53" s="8">
        <f t="shared" si="59"/>
        <v>2380</v>
      </c>
      <c r="BU53" s="8">
        <f t="shared" si="59"/>
        <v>2430</v>
      </c>
      <c r="BV53" s="8">
        <f t="shared" si="59"/>
        <v>2450</v>
      </c>
      <c r="BW53" s="8">
        <f t="shared" si="59"/>
        <v>2440</v>
      </c>
      <c r="BX53" s="8">
        <f t="shared" si="59"/>
        <v>2470</v>
      </c>
      <c r="BY53" s="8">
        <f t="shared" si="59"/>
        <v>2450</v>
      </c>
      <c r="BZ53" s="8">
        <f t="shared" si="59"/>
        <v>2510</v>
      </c>
      <c r="CA53" s="8">
        <f t="shared" si="59"/>
        <v>2540</v>
      </c>
      <c r="CB53" s="8">
        <f t="shared" si="59"/>
        <v>2540</v>
      </c>
      <c r="CC53" s="8">
        <f t="shared" si="59"/>
        <v>2570</v>
      </c>
      <c r="CD53" s="8">
        <f t="shared" si="59"/>
        <v>2540</v>
      </c>
      <c r="CE53" s="8">
        <f t="shared" si="59"/>
        <v>2620</v>
      </c>
      <c r="CF53" s="8">
        <f t="shared" si="59"/>
        <v>2690</v>
      </c>
      <c r="CG53" s="8">
        <f t="shared" si="59"/>
        <v>2690</v>
      </c>
      <c r="CH53" s="8">
        <f t="shared" si="59"/>
        <v>2700</v>
      </c>
      <c r="CI53" s="8">
        <f>+CI451</f>
        <v>2670</v>
      </c>
      <c r="CJ53" s="8">
        <f>+CJ451</f>
        <v>2750</v>
      </c>
    </row>
    <row r="54" spans="1:127" s="8" customFormat="1" hidden="1" outlineLevel="1">
      <c r="A54" s="8" t="s">
        <v>1169</v>
      </c>
      <c r="B54" s="8" t="s">
        <v>1189</v>
      </c>
    </row>
    <row r="55" spans="1:127" s="8" customFormat="1" hidden="1" outlineLevel="1"/>
    <row r="56" spans="1:127" s="8" customFormat="1" hidden="1" outlineLevel="1">
      <c r="A56" s="8" t="s">
        <v>1190</v>
      </c>
      <c r="B56" s="8" t="s">
        <v>1191</v>
      </c>
      <c r="AA56" s="8">
        <f t="shared" ref="AA56:BG56" si="60">+AA661</f>
        <v>29356</v>
      </c>
      <c r="AB56" s="8">
        <f t="shared" si="60"/>
        <v>30933</v>
      </c>
      <c r="AC56" s="8">
        <f t="shared" si="60"/>
        <v>32639</v>
      </c>
      <c r="AD56" s="8">
        <f t="shared" si="60"/>
        <v>34218</v>
      </c>
      <c r="AE56" s="8">
        <f t="shared" si="60"/>
        <v>36026</v>
      </c>
      <c r="AF56" s="8">
        <f t="shared" si="60"/>
        <v>36026</v>
      </c>
      <c r="AG56" s="8">
        <f t="shared" si="60"/>
        <v>37321</v>
      </c>
      <c r="AH56" s="8">
        <f t="shared" si="60"/>
        <v>38438</v>
      </c>
      <c r="AI56" s="8">
        <f t="shared" si="60"/>
        <v>39635</v>
      </c>
      <c r="AJ56" s="8">
        <f t="shared" si="60"/>
        <v>40783</v>
      </c>
      <c r="AK56" s="8">
        <f t="shared" si="60"/>
        <v>40783</v>
      </c>
      <c r="AL56" s="8">
        <f t="shared" si="60"/>
        <v>41462</v>
      </c>
      <c r="AM56" s="8">
        <f t="shared" si="60"/>
        <v>42162</v>
      </c>
      <c r="AN56" s="8">
        <f t="shared" si="60"/>
        <v>42874</v>
      </c>
      <c r="AO56" s="8">
        <f t="shared" si="60"/>
        <v>43861</v>
      </c>
      <c r="AP56" s="8">
        <f t="shared" si="60"/>
        <v>43861</v>
      </c>
      <c r="AQ56" s="8">
        <f t="shared" si="60"/>
        <v>44361</v>
      </c>
      <c r="AR56" s="8">
        <f t="shared" si="60"/>
        <v>45380.7</v>
      </c>
      <c r="AS56" s="8">
        <f t="shared" si="60"/>
        <v>45734.9</v>
      </c>
      <c r="AT56" s="8">
        <f t="shared" si="60"/>
        <v>46328</v>
      </c>
      <c r="AU56" s="8">
        <f t="shared" si="60"/>
        <v>46328</v>
      </c>
      <c r="AV56" s="8">
        <f t="shared" si="60"/>
        <v>46833.5</v>
      </c>
      <c r="AW56" s="8">
        <f t="shared" si="60"/>
        <v>47362.6</v>
      </c>
      <c r="AX56" s="8">
        <f t="shared" si="60"/>
        <v>47914.2</v>
      </c>
      <c r="AY56" s="8">
        <f t="shared" si="60"/>
        <v>48824.9</v>
      </c>
      <c r="AZ56" s="8">
        <f t="shared" si="60"/>
        <v>48824.9</v>
      </c>
      <c r="BA56" s="8">
        <f t="shared" si="60"/>
        <v>49429.599999999999</v>
      </c>
      <c r="BB56" s="8">
        <f t="shared" si="60"/>
        <v>49904.2</v>
      </c>
      <c r="BC56" s="8">
        <f t="shared" si="60"/>
        <v>50365.7</v>
      </c>
      <c r="BD56" s="8">
        <f t="shared" si="60"/>
        <v>51143.6</v>
      </c>
      <c r="BE56" s="8">
        <f t="shared" si="60"/>
        <v>51143.6</v>
      </c>
      <c r="BF56" s="8">
        <f t="shared" si="60"/>
        <v>51672.2</v>
      </c>
      <c r="BG56" s="8">
        <f t="shared" si="60"/>
        <v>52102.9</v>
      </c>
      <c r="BH56" s="8">
        <f t="shared" ref="BH56:CF56" si="61">+BH661</f>
        <v>52213.8</v>
      </c>
      <c r="BI56" s="8">
        <f t="shared" si="61"/>
        <v>52621.1</v>
      </c>
      <c r="BJ56" s="8">
        <f t="shared" si="61"/>
        <v>52621.1</v>
      </c>
      <c r="BK56" s="8">
        <f t="shared" si="61"/>
        <v>52845.7</v>
      </c>
      <c r="BL56" s="8">
        <f t="shared" si="61"/>
        <v>52941.7</v>
      </c>
      <c r="BM56" s="8">
        <f t="shared" si="61"/>
        <v>53150.5</v>
      </c>
      <c r="BN56" s="8">
        <f t="shared" si="61"/>
        <v>53387.7</v>
      </c>
      <c r="BO56" s="8">
        <f t="shared" si="61"/>
        <v>53387.7</v>
      </c>
      <c r="BP56" s="8">
        <f t="shared" si="61"/>
        <v>53628.7</v>
      </c>
      <c r="BQ56" s="8">
        <f t="shared" si="61"/>
        <v>53937</v>
      </c>
      <c r="BR56" s="8">
        <f t="shared" si="61"/>
        <v>54155.1</v>
      </c>
      <c r="BS56" s="8">
        <f t="shared" si="61"/>
        <v>54600.7</v>
      </c>
      <c r="BT56" s="8">
        <f t="shared" si="61"/>
        <v>54600.7</v>
      </c>
      <c r="BU56" s="8">
        <f t="shared" si="61"/>
        <v>54864</v>
      </c>
      <c r="BV56" s="8">
        <f t="shared" si="61"/>
        <v>55186</v>
      </c>
      <c r="BW56" s="8">
        <f t="shared" si="61"/>
        <v>55436</v>
      </c>
      <c r="BX56" s="8">
        <f t="shared" si="61"/>
        <v>56082</v>
      </c>
      <c r="BY56" s="8">
        <f t="shared" si="61"/>
        <v>56082</v>
      </c>
      <c r="BZ56" s="8">
        <f t="shared" si="61"/>
        <v>56515</v>
      </c>
      <c r="CA56" s="8">
        <f t="shared" si="61"/>
        <v>56895</v>
      </c>
      <c r="CB56" s="8">
        <f t="shared" si="61"/>
        <v>57210</v>
      </c>
      <c r="CC56" s="8">
        <f t="shared" si="61"/>
        <v>58010</v>
      </c>
      <c r="CD56" s="8">
        <f t="shared" si="61"/>
        <v>58010</v>
      </c>
      <c r="CE56" s="8">
        <f t="shared" si="61"/>
        <v>58415</v>
      </c>
      <c r="CF56" s="8">
        <f t="shared" si="61"/>
        <v>58993</v>
      </c>
      <c r="CG56" s="8">
        <f t="shared" ref="CG56:DB56" si="62">+CG661</f>
        <v>59624</v>
      </c>
      <c r="CH56" s="8">
        <f t="shared" si="62"/>
        <v>60129</v>
      </c>
      <c r="CI56" s="8">
        <f t="shared" si="62"/>
        <v>60129</v>
      </c>
      <c r="CJ56" s="8">
        <f t="shared" si="62"/>
        <v>60396</v>
      </c>
      <c r="CK56" s="8">
        <f t="shared" si="62"/>
        <v>60787</v>
      </c>
      <c r="CL56" s="8">
        <f t="shared" si="62"/>
        <v>60988</v>
      </c>
      <c r="CM56" s="8">
        <f t="shared" si="62"/>
        <v>61536</v>
      </c>
      <c r="CN56" s="8">
        <f t="shared" si="62"/>
        <v>61536</v>
      </c>
      <c r="CO56" s="8">
        <f t="shared" si="62"/>
        <v>61623</v>
      </c>
      <c r="CP56" s="8">
        <f t="shared" si="62"/>
        <v>61772</v>
      </c>
      <c r="CQ56" s="8">
        <f t="shared" si="62"/>
        <v>62182</v>
      </c>
      <c r="CR56" s="8">
        <f t="shared" si="62"/>
        <v>63105</v>
      </c>
      <c r="CS56" s="8">
        <f t="shared" si="62"/>
        <v>63105</v>
      </c>
      <c r="CT56" s="8">
        <f t="shared" si="62"/>
        <v>63566</v>
      </c>
      <c r="CU56" s="8">
        <f t="shared" si="62"/>
        <v>64295</v>
      </c>
      <c r="CV56" s="8">
        <f t="shared" si="62"/>
        <v>65274</v>
      </c>
      <c r="CW56" s="8">
        <f t="shared" si="62"/>
        <v>66595</v>
      </c>
      <c r="CX56" s="8">
        <f t="shared" si="62"/>
        <v>66595</v>
      </c>
      <c r="CY56" s="8">
        <f t="shared" si="62"/>
        <v>67532</v>
      </c>
      <c r="CZ56" s="8">
        <f t="shared" si="62"/>
        <v>68494</v>
      </c>
      <c r="DA56" s="8">
        <f t="shared" si="62"/>
        <v>69602</v>
      </c>
      <c r="DB56" s="8">
        <f t="shared" si="62"/>
        <v>70964</v>
      </c>
      <c r="DC56" s="8">
        <f>+DC661</f>
        <v>70964</v>
      </c>
      <c r="DD56" s="8">
        <f t="shared" ref="DD56:DW56" si="63">+DD661</f>
        <v>71614</v>
      </c>
      <c r="DE56" s="8">
        <f t="shared" si="63"/>
        <v>72943</v>
      </c>
      <c r="DF56" s="8">
        <f t="shared" si="63"/>
        <v>73588</v>
      </c>
      <c r="DG56" s="8">
        <f t="shared" si="63"/>
        <v>74880</v>
      </c>
      <c r="DH56" s="8">
        <f t="shared" si="63"/>
        <v>74880</v>
      </c>
      <c r="DI56" s="8">
        <f t="shared" si="63"/>
        <v>75114</v>
      </c>
      <c r="DJ56" s="8">
        <f t="shared" si="63"/>
        <v>75361</v>
      </c>
      <c r="DK56" s="8">
        <f t="shared" si="63"/>
        <v>75637.639200000005</v>
      </c>
      <c r="DL56" s="8">
        <f t="shared" si="63"/>
        <v>76522.983935600001</v>
      </c>
      <c r="DM56" s="8">
        <f t="shared" si="63"/>
        <v>76522.983935600001</v>
      </c>
      <c r="DN56" s="8">
        <f t="shared" si="63"/>
        <v>76615.913696446136</v>
      </c>
      <c r="DO56" s="8">
        <f t="shared" si="63"/>
        <v>76655.298249910105</v>
      </c>
      <c r="DP56" s="8">
        <f t="shared" si="63"/>
        <v>76622.140081411722</v>
      </c>
      <c r="DQ56" s="8">
        <f t="shared" si="63"/>
        <v>77202.912049824197</v>
      </c>
      <c r="DR56" s="8">
        <f t="shared" si="63"/>
        <v>77202.912049824197</v>
      </c>
      <c r="DS56" s="8">
        <f t="shared" si="63"/>
        <v>77049.586635697473</v>
      </c>
      <c r="DT56" s="8">
        <f t="shared" si="63"/>
        <v>76846.826516231697</v>
      </c>
      <c r="DU56" s="8">
        <f t="shared" si="63"/>
        <v>76575.6177088267</v>
      </c>
      <c r="DV56" s="8">
        <f t="shared" si="63"/>
        <v>76923.502826786193</v>
      </c>
      <c r="DW56" s="8">
        <f t="shared" si="63"/>
        <v>76923.502826786193</v>
      </c>
    </row>
    <row r="57" spans="1:127" s="8" customFormat="1" hidden="1" outlineLevel="1">
      <c r="A57" s="8" t="s">
        <v>1190</v>
      </c>
      <c r="B57" s="8" t="s">
        <v>1192</v>
      </c>
      <c r="AA57" s="8">
        <f t="shared" ref="AA57:BG57" si="64">+AA675</f>
        <v>0</v>
      </c>
      <c r="AB57" s="8">
        <f t="shared" si="64"/>
        <v>0</v>
      </c>
      <c r="AC57" s="8">
        <f t="shared" si="64"/>
        <v>0</v>
      </c>
      <c r="AD57" s="8">
        <f t="shared" si="64"/>
        <v>0</v>
      </c>
      <c r="AE57" s="8">
        <f t="shared" si="64"/>
        <v>0</v>
      </c>
      <c r="AF57" s="8">
        <f t="shared" si="64"/>
        <v>0</v>
      </c>
      <c r="AG57" s="8">
        <f t="shared" si="64"/>
        <v>0</v>
      </c>
      <c r="AH57" s="8">
        <f t="shared" si="64"/>
        <v>0</v>
      </c>
      <c r="AI57" s="8">
        <f t="shared" si="64"/>
        <v>0</v>
      </c>
      <c r="AJ57" s="8">
        <f t="shared" si="64"/>
        <v>0</v>
      </c>
      <c r="AK57" s="8">
        <f t="shared" si="64"/>
        <v>0</v>
      </c>
      <c r="AL57" s="8">
        <f t="shared" si="64"/>
        <v>0</v>
      </c>
      <c r="AM57" s="8">
        <f t="shared" si="64"/>
        <v>0</v>
      </c>
      <c r="AN57" s="8">
        <f t="shared" si="64"/>
        <v>0</v>
      </c>
      <c r="AO57" s="8">
        <f t="shared" si="64"/>
        <v>0</v>
      </c>
      <c r="AP57" s="8">
        <f t="shared" si="64"/>
        <v>0</v>
      </c>
      <c r="AQ57" s="8">
        <f t="shared" si="64"/>
        <v>0</v>
      </c>
      <c r="AR57" s="8">
        <f t="shared" si="64"/>
        <v>0</v>
      </c>
      <c r="AS57" s="8">
        <f t="shared" si="64"/>
        <v>0</v>
      </c>
      <c r="AT57" s="8">
        <f t="shared" si="64"/>
        <v>0</v>
      </c>
      <c r="AU57" s="8">
        <f t="shared" si="64"/>
        <v>0</v>
      </c>
      <c r="AV57" s="8">
        <f t="shared" si="64"/>
        <v>0</v>
      </c>
      <c r="AW57" s="8">
        <f t="shared" si="64"/>
        <v>0</v>
      </c>
      <c r="AX57" s="8">
        <f t="shared" si="64"/>
        <v>0</v>
      </c>
      <c r="AY57" s="8">
        <f t="shared" si="64"/>
        <v>0</v>
      </c>
      <c r="AZ57" s="8">
        <f t="shared" si="64"/>
        <v>0</v>
      </c>
      <c r="BA57" s="8">
        <f t="shared" si="64"/>
        <v>67.7</v>
      </c>
      <c r="BB57" s="8">
        <f t="shared" si="64"/>
        <v>61.3</v>
      </c>
      <c r="BC57" s="8">
        <f t="shared" si="64"/>
        <v>56.9</v>
      </c>
      <c r="BD57" s="8">
        <f t="shared" si="64"/>
        <v>52.5</v>
      </c>
      <c r="BE57" s="8">
        <f t="shared" si="64"/>
        <v>52.5</v>
      </c>
      <c r="BF57" s="8">
        <f t="shared" si="64"/>
        <v>48.8</v>
      </c>
      <c r="BG57" s="8">
        <f t="shared" si="64"/>
        <v>47</v>
      </c>
      <c r="BH57" s="8">
        <f t="shared" ref="BH57:CF57" si="65">+BH675</f>
        <v>45.6</v>
      </c>
      <c r="BI57" s="8">
        <f t="shared" si="65"/>
        <v>44.5</v>
      </c>
      <c r="BJ57" s="8">
        <f t="shared" si="65"/>
        <v>44.5</v>
      </c>
      <c r="BK57" s="8">
        <f t="shared" si="65"/>
        <v>43.4</v>
      </c>
      <c r="BL57" s="8">
        <f t="shared" si="65"/>
        <v>42</v>
      </c>
      <c r="BM57" s="8">
        <f t="shared" si="65"/>
        <v>41.1</v>
      </c>
      <c r="BN57" s="8">
        <f t="shared" si="65"/>
        <v>40.200000000000003</v>
      </c>
      <c r="BO57" s="8">
        <f t="shared" si="65"/>
        <v>40</v>
      </c>
      <c r="BP57" s="8">
        <f t="shared" si="65"/>
        <v>39.5</v>
      </c>
      <c r="BQ57" s="8">
        <f t="shared" si="65"/>
        <v>39</v>
      </c>
      <c r="BR57" s="8">
        <f t="shared" si="65"/>
        <v>38.6</v>
      </c>
      <c r="BS57" s="8">
        <f t="shared" si="65"/>
        <v>38.200000000000003</v>
      </c>
      <c r="BT57" s="8">
        <f t="shared" si="65"/>
        <v>38</v>
      </c>
      <c r="BU57" s="8">
        <f t="shared" si="65"/>
        <v>38</v>
      </c>
      <c r="BV57" s="8">
        <f t="shared" si="65"/>
        <v>37</v>
      </c>
      <c r="BW57" s="8">
        <f t="shared" si="65"/>
        <v>37</v>
      </c>
      <c r="BX57" s="8">
        <f t="shared" si="65"/>
        <v>37</v>
      </c>
      <c r="BY57" s="8">
        <f t="shared" si="65"/>
        <v>37</v>
      </c>
      <c r="BZ57" s="8">
        <f t="shared" si="65"/>
        <v>36</v>
      </c>
      <c r="CA57" s="8">
        <f t="shared" si="65"/>
        <v>31</v>
      </c>
      <c r="CB57" s="8">
        <f t="shared" si="65"/>
        <v>26</v>
      </c>
      <c r="CC57" s="8">
        <f t="shared" si="65"/>
        <v>21</v>
      </c>
      <c r="CD57" s="8">
        <f t="shared" si="65"/>
        <v>21</v>
      </c>
      <c r="CE57" s="8">
        <f t="shared" si="65"/>
        <v>16</v>
      </c>
      <c r="CF57" s="8">
        <f t="shared" si="65"/>
        <v>12</v>
      </c>
      <c r="CG57" s="8">
        <f t="shared" ref="CG57:DB57" si="66">+CG675</f>
        <v>20</v>
      </c>
      <c r="CH57" s="8">
        <f t="shared" si="66"/>
        <v>256</v>
      </c>
      <c r="CI57" s="8">
        <f t="shared" si="66"/>
        <v>256</v>
      </c>
      <c r="CJ57" s="8">
        <f t="shared" si="66"/>
        <v>182</v>
      </c>
      <c r="CK57" s="8">
        <f t="shared" si="66"/>
        <v>133</v>
      </c>
      <c r="CL57" s="8">
        <f t="shared" si="66"/>
        <v>96</v>
      </c>
      <c r="CM57" s="8">
        <f t="shared" si="66"/>
        <v>158</v>
      </c>
      <c r="CN57" s="8">
        <f t="shared" si="66"/>
        <v>158</v>
      </c>
      <c r="CO57" s="8">
        <f t="shared" si="66"/>
        <v>89</v>
      </c>
      <c r="CP57" s="8">
        <f t="shared" si="66"/>
        <v>45</v>
      </c>
      <c r="CQ57" s="8">
        <f t="shared" si="66"/>
        <v>36</v>
      </c>
      <c r="CR57" s="8">
        <f t="shared" si="66"/>
        <v>34</v>
      </c>
      <c r="CS57" s="8">
        <f t="shared" si="66"/>
        <v>34</v>
      </c>
      <c r="CT57" s="8">
        <f t="shared" si="66"/>
        <v>27</v>
      </c>
      <c r="CU57" s="8">
        <f t="shared" si="66"/>
        <v>0</v>
      </c>
      <c r="CV57" s="8">
        <f t="shared" si="66"/>
        <v>0</v>
      </c>
      <c r="CW57" s="8">
        <f t="shared" si="66"/>
        <v>0</v>
      </c>
      <c r="CX57" s="8">
        <f t="shared" si="66"/>
        <v>0</v>
      </c>
      <c r="CY57" s="8">
        <f t="shared" si="66"/>
        <v>0</v>
      </c>
      <c r="CZ57" s="8">
        <f t="shared" si="66"/>
        <v>0</v>
      </c>
      <c r="DA57" s="8">
        <f t="shared" si="66"/>
        <v>0</v>
      </c>
      <c r="DB57" s="8">
        <f t="shared" si="66"/>
        <v>0</v>
      </c>
      <c r="DC57" s="8">
        <f>+DC675</f>
        <v>0</v>
      </c>
      <c r="DD57" s="8">
        <f t="shared" ref="DD57:DW57" si="67">+DD675</f>
        <v>0</v>
      </c>
      <c r="DE57" s="8">
        <f t="shared" si="67"/>
        <v>0</v>
      </c>
      <c r="DF57" s="8">
        <f t="shared" si="67"/>
        <v>0</v>
      </c>
      <c r="DG57" s="8">
        <f t="shared" si="67"/>
        <v>0</v>
      </c>
      <c r="DH57" s="8">
        <f t="shared" si="67"/>
        <v>0</v>
      </c>
      <c r="DI57" s="8">
        <f t="shared" si="67"/>
        <v>0</v>
      </c>
      <c r="DJ57" s="8">
        <f t="shared" si="67"/>
        <v>0</v>
      </c>
      <c r="DK57" s="8">
        <f t="shared" si="67"/>
        <v>0</v>
      </c>
      <c r="DL57" s="8">
        <f t="shared" si="67"/>
        <v>0</v>
      </c>
      <c r="DM57" s="8">
        <f t="shared" si="67"/>
        <v>0</v>
      </c>
      <c r="DN57" s="8">
        <f t="shared" si="67"/>
        <v>0</v>
      </c>
      <c r="DO57" s="8">
        <f t="shared" si="67"/>
        <v>0</v>
      </c>
      <c r="DP57" s="8">
        <f t="shared" si="67"/>
        <v>0</v>
      </c>
      <c r="DQ57" s="8">
        <f t="shared" si="67"/>
        <v>0</v>
      </c>
      <c r="DR57" s="8">
        <f t="shared" si="67"/>
        <v>0</v>
      </c>
      <c r="DS57" s="8">
        <f t="shared" si="67"/>
        <v>0</v>
      </c>
      <c r="DT57" s="8">
        <f t="shared" si="67"/>
        <v>0</v>
      </c>
      <c r="DU57" s="8">
        <f t="shared" si="67"/>
        <v>0</v>
      </c>
      <c r="DV57" s="8">
        <f t="shared" si="67"/>
        <v>0</v>
      </c>
      <c r="DW57" s="8">
        <f t="shared" si="67"/>
        <v>0</v>
      </c>
    </row>
    <row r="58" spans="1:127" s="8" customFormat="1" hidden="1" outlineLevel="1">
      <c r="A58" s="8" t="s">
        <v>1190</v>
      </c>
      <c r="B58" s="8" t="s">
        <v>1193</v>
      </c>
      <c r="AA58" s="8">
        <f t="shared" ref="AA58:BG58" si="68">+AA676</f>
        <v>0</v>
      </c>
      <c r="AB58" s="8">
        <f t="shared" si="68"/>
        <v>0</v>
      </c>
      <c r="AC58" s="8">
        <f t="shared" si="68"/>
        <v>0</v>
      </c>
      <c r="AD58" s="8">
        <f t="shared" si="68"/>
        <v>0</v>
      </c>
      <c r="AE58" s="8">
        <f t="shared" si="68"/>
        <v>0</v>
      </c>
      <c r="AF58" s="8">
        <f t="shared" si="68"/>
        <v>0</v>
      </c>
      <c r="AG58" s="8">
        <f t="shared" si="68"/>
        <v>0</v>
      </c>
      <c r="AH58" s="8">
        <f t="shared" si="68"/>
        <v>0</v>
      </c>
      <c r="AI58" s="8">
        <f t="shared" si="68"/>
        <v>0</v>
      </c>
      <c r="AJ58" s="8">
        <f t="shared" si="68"/>
        <v>0</v>
      </c>
      <c r="AK58" s="8">
        <f t="shared" si="68"/>
        <v>0</v>
      </c>
      <c r="AL58" s="8">
        <f t="shared" si="68"/>
        <v>0</v>
      </c>
      <c r="AM58" s="8">
        <f t="shared" si="68"/>
        <v>0</v>
      </c>
      <c r="AN58" s="8">
        <f t="shared" si="68"/>
        <v>0</v>
      </c>
      <c r="AO58" s="8">
        <f t="shared" si="68"/>
        <v>0</v>
      </c>
      <c r="AP58" s="8">
        <f t="shared" si="68"/>
        <v>0</v>
      </c>
      <c r="AQ58" s="8">
        <f t="shared" si="68"/>
        <v>0</v>
      </c>
      <c r="AR58" s="8">
        <f t="shared" si="68"/>
        <v>0</v>
      </c>
      <c r="AS58" s="8">
        <f t="shared" si="68"/>
        <v>0</v>
      </c>
      <c r="AT58" s="8">
        <f t="shared" si="68"/>
        <v>0</v>
      </c>
      <c r="AU58" s="8">
        <f t="shared" si="68"/>
        <v>0</v>
      </c>
      <c r="AV58" s="8">
        <f t="shared" si="68"/>
        <v>0</v>
      </c>
      <c r="AW58" s="8">
        <f t="shared" si="68"/>
        <v>490.1</v>
      </c>
      <c r="AX58" s="8">
        <f t="shared" si="68"/>
        <v>515.79999999999995</v>
      </c>
      <c r="AY58" s="8">
        <f t="shared" si="68"/>
        <v>544</v>
      </c>
      <c r="AZ58" s="8">
        <f t="shared" si="68"/>
        <v>544</v>
      </c>
      <c r="BA58" s="8">
        <f t="shared" si="68"/>
        <v>581.6</v>
      </c>
      <c r="BB58" s="8">
        <f t="shared" si="68"/>
        <v>608.79999999999995</v>
      </c>
      <c r="BC58" s="8">
        <f t="shared" si="68"/>
        <v>634.5</v>
      </c>
      <c r="BD58" s="8">
        <f t="shared" si="68"/>
        <v>665.4</v>
      </c>
      <c r="BE58" s="8">
        <f t="shared" si="68"/>
        <v>665.4</v>
      </c>
      <c r="BF58" s="8">
        <f t="shared" si="68"/>
        <v>732.7</v>
      </c>
      <c r="BG58" s="8">
        <f t="shared" si="68"/>
        <v>799.1</v>
      </c>
      <c r="BH58" s="8">
        <f t="shared" ref="BH58:CF58" si="69">+BH676</f>
        <v>923.8</v>
      </c>
      <c r="BI58" s="8">
        <f t="shared" si="69"/>
        <v>1026.8</v>
      </c>
      <c r="BJ58" s="8">
        <f t="shared" si="69"/>
        <v>1026.8</v>
      </c>
      <c r="BK58" s="8">
        <f t="shared" si="69"/>
        <v>1140</v>
      </c>
      <c r="BL58" s="8">
        <f t="shared" si="69"/>
        <v>1247.3</v>
      </c>
      <c r="BM58" s="8">
        <f t="shared" si="69"/>
        <v>1360.2</v>
      </c>
      <c r="BN58" s="8">
        <f t="shared" si="69"/>
        <v>1432.8</v>
      </c>
      <c r="BO58" s="8">
        <f t="shared" si="69"/>
        <v>1433</v>
      </c>
      <c r="BP58" s="8">
        <f t="shared" si="69"/>
        <v>1466.3</v>
      </c>
      <c r="BQ58" s="8">
        <f t="shared" si="69"/>
        <v>1508.8</v>
      </c>
      <c r="BR58" s="8">
        <f t="shared" si="69"/>
        <v>1536.5</v>
      </c>
      <c r="BS58" s="8">
        <f t="shared" si="69"/>
        <v>1526.7</v>
      </c>
      <c r="BT58" s="8">
        <f t="shared" si="69"/>
        <v>1527</v>
      </c>
      <c r="BU58" s="8">
        <f t="shared" si="69"/>
        <v>1518</v>
      </c>
      <c r="BV58" s="8">
        <f t="shared" si="69"/>
        <v>1536</v>
      </c>
      <c r="BW58" s="8">
        <f t="shared" si="69"/>
        <v>1554</v>
      </c>
      <c r="BX58" s="8">
        <f t="shared" si="69"/>
        <v>1603</v>
      </c>
      <c r="BY58" s="8">
        <f t="shared" si="69"/>
        <v>1603</v>
      </c>
      <c r="BZ58" s="8">
        <f t="shared" si="69"/>
        <v>1694</v>
      </c>
      <c r="CA58" s="8">
        <f t="shared" si="69"/>
        <v>1803</v>
      </c>
      <c r="CB58" s="8">
        <f t="shared" si="69"/>
        <v>1878</v>
      </c>
      <c r="CC58" s="8">
        <f t="shared" si="69"/>
        <v>1968</v>
      </c>
      <c r="CD58" s="8">
        <f t="shared" si="69"/>
        <v>1968</v>
      </c>
      <c r="CE58" s="8">
        <f t="shared" si="69"/>
        <v>2030</v>
      </c>
      <c r="CF58" s="8">
        <f t="shared" si="69"/>
        <v>2125</v>
      </c>
      <c r="CG58" s="8">
        <f t="shared" ref="CG58:DB58" si="70">+CG676</f>
        <v>2263</v>
      </c>
      <c r="CH58" s="8">
        <f t="shared" si="70"/>
        <v>2330</v>
      </c>
      <c r="CI58" s="8">
        <f t="shared" si="70"/>
        <v>2330</v>
      </c>
      <c r="CJ58" s="8">
        <f t="shared" si="70"/>
        <v>2457</v>
      </c>
      <c r="CK58" s="8">
        <f t="shared" si="70"/>
        <v>2680</v>
      </c>
      <c r="CL58" s="8">
        <f t="shared" si="70"/>
        <v>3000</v>
      </c>
      <c r="CM58" s="8">
        <f t="shared" si="70"/>
        <v>3169</v>
      </c>
      <c r="CN58" s="8">
        <f t="shared" si="70"/>
        <v>3169</v>
      </c>
      <c r="CO58" s="8">
        <f t="shared" si="70"/>
        <v>3204</v>
      </c>
      <c r="CP58" s="8">
        <f t="shared" si="70"/>
        <v>3271</v>
      </c>
      <c r="CQ58" s="8">
        <f t="shared" si="70"/>
        <v>3303</v>
      </c>
      <c r="CR58" s="8">
        <f t="shared" si="70"/>
        <v>3338</v>
      </c>
      <c r="CS58" s="8">
        <f t="shared" si="70"/>
        <v>3338</v>
      </c>
      <c r="CT58" s="8">
        <f t="shared" si="70"/>
        <v>3286</v>
      </c>
      <c r="CU58" s="8">
        <f t="shared" si="70"/>
        <v>3464</v>
      </c>
      <c r="CV58" s="8">
        <f t="shared" si="70"/>
        <v>3832</v>
      </c>
      <c r="CW58" s="8">
        <f t="shared" si="70"/>
        <v>4173</v>
      </c>
      <c r="CX58" s="8">
        <f t="shared" si="70"/>
        <v>4173</v>
      </c>
      <c r="CY58" s="8">
        <f t="shared" si="70"/>
        <v>4328</v>
      </c>
      <c r="CZ58" s="8">
        <f t="shared" si="70"/>
        <v>4461</v>
      </c>
      <c r="DA58" s="8">
        <f t="shared" si="70"/>
        <v>4630</v>
      </c>
      <c r="DB58" s="8">
        <f t="shared" si="70"/>
        <v>4807</v>
      </c>
      <c r="DC58" s="8">
        <f>+DC676</f>
        <v>4807</v>
      </c>
      <c r="DD58" s="8">
        <f t="shared" ref="DD58:DW58" si="71">+DD676</f>
        <v>4932</v>
      </c>
      <c r="DE58" s="8">
        <f t="shared" si="71"/>
        <v>5567</v>
      </c>
      <c r="DF58" s="8">
        <f t="shared" si="71"/>
        <v>5676</v>
      </c>
      <c r="DG58" s="8">
        <f t="shared" si="71"/>
        <v>6084</v>
      </c>
      <c r="DH58" s="8">
        <f t="shared" si="71"/>
        <v>6084</v>
      </c>
      <c r="DI58" s="8">
        <f t="shared" si="71"/>
        <v>6107</v>
      </c>
      <c r="DJ58" s="8">
        <f t="shared" si="71"/>
        <v>6151</v>
      </c>
      <c r="DK58" s="8">
        <f t="shared" si="71"/>
        <v>6301</v>
      </c>
      <c r="DL58" s="8">
        <f t="shared" si="71"/>
        <v>6601</v>
      </c>
      <c r="DM58" s="8">
        <f t="shared" si="71"/>
        <v>6601</v>
      </c>
      <c r="DN58" s="8">
        <f t="shared" si="71"/>
        <v>6751</v>
      </c>
      <c r="DO58" s="8">
        <f t="shared" si="71"/>
        <v>6901</v>
      </c>
      <c r="DP58" s="8">
        <f t="shared" si="71"/>
        <v>7051</v>
      </c>
      <c r="DQ58" s="8">
        <f t="shared" si="71"/>
        <v>7351</v>
      </c>
      <c r="DR58" s="8">
        <f t="shared" si="71"/>
        <v>7351</v>
      </c>
      <c r="DS58" s="8">
        <f t="shared" si="71"/>
        <v>7501</v>
      </c>
      <c r="DT58" s="8">
        <f t="shared" si="71"/>
        <v>7651</v>
      </c>
      <c r="DU58" s="8">
        <f t="shared" si="71"/>
        <v>7801</v>
      </c>
      <c r="DV58" s="8">
        <f t="shared" si="71"/>
        <v>8101</v>
      </c>
      <c r="DW58" s="8">
        <f t="shared" si="71"/>
        <v>8101</v>
      </c>
    </row>
    <row r="59" spans="1:127" s="8" customFormat="1" hidden="1" outlineLevel="1">
      <c r="A59" s="8" t="s">
        <v>1190</v>
      </c>
    </row>
    <row r="60" spans="1:127" s="8" customFormat="1" hidden="1" outlineLevel="1">
      <c r="A60" s="8" t="s">
        <v>1190</v>
      </c>
      <c r="B60" s="8" t="s">
        <v>1194</v>
      </c>
      <c r="AA60" s="8">
        <f t="shared" ref="AA60:BG60" si="72">+AA699</f>
        <v>0</v>
      </c>
      <c r="AB60" s="8">
        <f t="shared" si="72"/>
        <v>0</v>
      </c>
      <c r="AC60" s="8">
        <f t="shared" si="72"/>
        <v>0</v>
      </c>
      <c r="AD60" s="8">
        <f t="shared" si="72"/>
        <v>0</v>
      </c>
      <c r="AE60" s="8">
        <f t="shared" si="72"/>
        <v>0</v>
      </c>
      <c r="AF60" s="8">
        <f t="shared" si="72"/>
        <v>0</v>
      </c>
      <c r="AG60" s="8">
        <f t="shared" si="72"/>
        <v>0</v>
      </c>
      <c r="AH60" s="8">
        <f t="shared" si="72"/>
        <v>0</v>
      </c>
      <c r="AI60" s="8">
        <f t="shared" si="72"/>
        <v>0</v>
      </c>
      <c r="AJ60" s="8">
        <f t="shared" si="72"/>
        <v>0</v>
      </c>
      <c r="AK60" s="8">
        <f t="shared" si="72"/>
        <v>0</v>
      </c>
      <c r="AL60" s="8">
        <f t="shared" si="72"/>
        <v>0</v>
      </c>
      <c r="AM60" s="8">
        <f t="shared" si="72"/>
        <v>0</v>
      </c>
      <c r="AN60" s="8">
        <f t="shared" si="72"/>
        <v>0</v>
      </c>
      <c r="AO60" s="8">
        <f t="shared" si="72"/>
        <v>0</v>
      </c>
      <c r="AP60" s="8">
        <f t="shared" si="72"/>
        <v>0</v>
      </c>
      <c r="AQ60" s="8">
        <f t="shared" si="72"/>
        <v>0</v>
      </c>
      <c r="AR60" s="8">
        <f t="shared" si="72"/>
        <v>0</v>
      </c>
      <c r="AS60" s="8">
        <f t="shared" si="72"/>
        <v>0</v>
      </c>
      <c r="AT60" s="8">
        <f t="shared" si="72"/>
        <v>0</v>
      </c>
      <c r="AU60" s="8">
        <f t="shared" si="72"/>
        <v>0</v>
      </c>
      <c r="AV60" s="8">
        <f t="shared" si="72"/>
        <v>0</v>
      </c>
      <c r="AW60" s="8">
        <f t="shared" si="72"/>
        <v>0</v>
      </c>
      <c r="AX60" s="8">
        <f t="shared" si="72"/>
        <v>0</v>
      </c>
      <c r="AY60" s="8">
        <f t="shared" si="72"/>
        <v>0</v>
      </c>
      <c r="AZ60" s="8">
        <f t="shared" si="72"/>
        <v>0</v>
      </c>
      <c r="BA60" s="8">
        <f t="shared" si="72"/>
        <v>0</v>
      </c>
      <c r="BB60" s="8">
        <f t="shared" si="72"/>
        <v>0</v>
      </c>
      <c r="BC60" s="8">
        <f t="shared" si="72"/>
        <v>0</v>
      </c>
      <c r="BD60" s="8">
        <f t="shared" si="72"/>
        <v>0</v>
      </c>
      <c r="BE60" s="8">
        <f t="shared" si="72"/>
        <v>0</v>
      </c>
      <c r="BF60" s="8">
        <f t="shared" si="72"/>
        <v>0</v>
      </c>
      <c r="BG60" s="8">
        <f t="shared" si="72"/>
        <v>0</v>
      </c>
      <c r="BH60" s="8">
        <f t="shared" ref="BH60:CF60" si="73">+BH699</f>
        <v>0</v>
      </c>
      <c r="BI60" s="8">
        <f t="shared" si="73"/>
        <v>0</v>
      </c>
      <c r="BJ60" s="8">
        <f t="shared" si="73"/>
        <v>0</v>
      </c>
      <c r="BK60" s="8">
        <f t="shared" si="73"/>
        <v>0</v>
      </c>
      <c r="BL60" s="8">
        <f t="shared" si="73"/>
        <v>0</v>
      </c>
      <c r="BM60" s="8">
        <f t="shared" si="73"/>
        <v>0</v>
      </c>
      <c r="BN60" s="8">
        <f t="shared" si="73"/>
        <v>0</v>
      </c>
      <c r="BO60" s="8">
        <f t="shared" si="73"/>
        <v>0</v>
      </c>
      <c r="BP60" s="8">
        <f t="shared" si="73"/>
        <v>0</v>
      </c>
      <c r="BQ60" s="8">
        <f t="shared" si="73"/>
        <v>0</v>
      </c>
      <c r="BR60" s="8">
        <f t="shared" si="73"/>
        <v>0</v>
      </c>
      <c r="BS60" s="8">
        <f t="shared" si="73"/>
        <v>0</v>
      </c>
      <c r="BT60" s="8">
        <f t="shared" si="73"/>
        <v>0</v>
      </c>
      <c r="BU60" s="8">
        <f t="shared" si="73"/>
        <v>0</v>
      </c>
      <c r="BV60" s="8">
        <f t="shared" si="73"/>
        <v>0</v>
      </c>
      <c r="BW60" s="8">
        <f t="shared" si="73"/>
        <v>0</v>
      </c>
      <c r="BX60" s="8">
        <f t="shared" si="73"/>
        <v>0</v>
      </c>
      <c r="BY60" s="8">
        <f t="shared" si="73"/>
        <v>0</v>
      </c>
      <c r="BZ60" s="8">
        <f t="shared" si="73"/>
        <v>0</v>
      </c>
      <c r="CA60" s="8">
        <f t="shared" si="73"/>
        <v>270</v>
      </c>
      <c r="CB60" s="8">
        <f t="shared" si="73"/>
        <v>936</v>
      </c>
      <c r="CC60" s="8">
        <f t="shared" si="73"/>
        <v>2095</v>
      </c>
      <c r="CD60" s="8">
        <f t="shared" si="73"/>
        <v>2095</v>
      </c>
      <c r="CE60" s="8">
        <f t="shared" si="73"/>
        <v>3296</v>
      </c>
      <c r="CF60" s="8">
        <f t="shared" si="73"/>
        <v>5375</v>
      </c>
      <c r="CG60" s="8">
        <f t="shared" ref="CG60:DB60" si="74">+CG699</f>
        <v>6971</v>
      </c>
      <c r="CH60" s="8">
        <f t="shared" si="74"/>
        <v>9586</v>
      </c>
      <c r="CI60" s="8">
        <f t="shared" si="74"/>
        <v>9586</v>
      </c>
      <c r="CJ60" s="8">
        <f t="shared" si="74"/>
        <v>11469</v>
      </c>
      <c r="CK60" s="8">
        <f t="shared" si="74"/>
        <v>14289</v>
      </c>
      <c r="CL60" s="8">
        <f t="shared" si="74"/>
        <v>16193</v>
      </c>
      <c r="CM60" s="8">
        <f t="shared" si="74"/>
        <v>18285</v>
      </c>
      <c r="CN60" s="8">
        <f t="shared" si="74"/>
        <v>18285</v>
      </c>
      <c r="CO60" s="8">
        <f t="shared" si="74"/>
        <v>19921</v>
      </c>
      <c r="CP60" s="8">
        <f t="shared" si="74"/>
        <v>21079</v>
      </c>
      <c r="CQ60" s="8">
        <f t="shared" si="74"/>
        <v>22271</v>
      </c>
      <c r="CR60" s="8">
        <f t="shared" si="74"/>
        <v>23781</v>
      </c>
      <c r="CS60" s="8">
        <f t="shared" si="74"/>
        <v>23781</v>
      </c>
      <c r="CT60" s="8">
        <f t="shared" si="74"/>
        <v>24685</v>
      </c>
      <c r="CU60" s="8">
        <f t="shared" si="74"/>
        <v>25742</v>
      </c>
      <c r="CV60" s="8">
        <f t="shared" si="74"/>
        <v>26746</v>
      </c>
      <c r="CW60" s="8">
        <f t="shared" si="74"/>
        <v>28160</v>
      </c>
      <c r="CX60" s="8">
        <f t="shared" si="74"/>
        <v>28160</v>
      </c>
      <c r="CY60" s="8">
        <f t="shared" si="74"/>
        <v>29094</v>
      </c>
      <c r="CZ60" s="8">
        <f t="shared" si="74"/>
        <v>30209</v>
      </c>
      <c r="DA60" s="8">
        <f t="shared" si="74"/>
        <v>31126</v>
      </c>
      <c r="DB60" s="8">
        <f t="shared" si="74"/>
        <v>32463</v>
      </c>
      <c r="DC60" s="8">
        <f>+DC699</f>
        <v>32463</v>
      </c>
      <c r="DD60" s="8">
        <f t="shared" ref="DD60:DW60" si="75">+DD699</f>
        <v>33082</v>
      </c>
      <c r="DE60" s="8">
        <f t="shared" si="75"/>
        <v>33809</v>
      </c>
      <c r="DF60" s="8">
        <f t="shared" si="75"/>
        <v>34749</v>
      </c>
      <c r="DG60" s="8">
        <f t="shared" si="75"/>
        <v>35921</v>
      </c>
      <c r="DH60" s="8">
        <f t="shared" si="75"/>
        <v>35921</v>
      </c>
      <c r="DI60" s="8">
        <f t="shared" si="75"/>
        <v>36671</v>
      </c>
      <c r="DJ60" s="8">
        <f t="shared" si="75"/>
        <v>37418</v>
      </c>
      <c r="DK60" s="8">
        <f t="shared" si="75"/>
        <v>37918</v>
      </c>
      <c r="DL60" s="8">
        <f t="shared" si="75"/>
        <v>38668</v>
      </c>
      <c r="DM60" s="8">
        <f t="shared" si="75"/>
        <v>38668</v>
      </c>
      <c r="DN60" s="8">
        <f t="shared" si="75"/>
        <v>38968</v>
      </c>
      <c r="DO60" s="8">
        <f t="shared" si="75"/>
        <v>39268</v>
      </c>
      <c r="DP60" s="8">
        <f t="shared" si="75"/>
        <v>39568</v>
      </c>
      <c r="DQ60" s="8">
        <f t="shared" si="75"/>
        <v>40068</v>
      </c>
      <c r="DR60" s="8">
        <f t="shared" si="75"/>
        <v>40068</v>
      </c>
      <c r="DS60" s="8">
        <f t="shared" si="75"/>
        <v>40168</v>
      </c>
      <c r="DT60" s="8">
        <f t="shared" si="75"/>
        <v>40268</v>
      </c>
      <c r="DU60" s="8">
        <f t="shared" si="75"/>
        <v>40368</v>
      </c>
      <c r="DV60" s="8">
        <f t="shared" si="75"/>
        <v>40468</v>
      </c>
      <c r="DW60" s="8">
        <f t="shared" si="75"/>
        <v>40468</v>
      </c>
    </row>
    <row r="61" spans="1:127" s="8" customFormat="1" hidden="1" outlineLevel="1">
      <c r="A61" s="8" t="s">
        <v>1190</v>
      </c>
      <c r="B61" s="8" t="s">
        <v>1195</v>
      </c>
      <c r="AA61" s="8">
        <f t="shared" ref="AA61:BG61" si="76">+AA698</f>
        <v>0</v>
      </c>
      <c r="AB61" s="8">
        <f t="shared" si="76"/>
        <v>0</v>
      </c>
      <c r="AC61" s="8">
        <f t="shared" si="76"/>
        <v>0</v>
      </c>
      <c r="AD61" s="8">
        <f t="shared" si="76"/>
        <v>0</v>
      </c>
      <c r="AE61" s="8">
        <f t="shared" si="76"/>
        <v>0</v>
      </c>
      <c r="AF61" s="8">
        <f t="shared" si="76"/>
        <v>0</v>
      </c>
      <c r="AG61" s="8">
        <f t="shared" si="76"/>
        <v>0</v>
      </c>
      <c r="AH61" s="8">
        <f t="shared" si="76"/>
        <v>0</v>
      </c>
      <c r="AI61" s="8">
        <f t="shared" si="76"/>
        <v>0</v>
      </c>
      <c r="AJ61" s="8">
        <f t="shared" si="76"/>
        <v>0</v>
      </c>
      <c r="AK61" s="8">
        <f t="shared" si="76"/>
        <v>0</v>
      </c>
      <c r="AL61" s="8">
        <f t="shared" si="76"/>
        <v>0</v>
      </c>
      <c r="AM61" s="8">
        <f t="shared" si="76"/>
        <v>0</v>
      </c>
      <c r="AN61" s="8">
        <f t="shared" si="76"/>
        <v>0</v>
      </c>
      <c r="AO61" s="8">
        <f t="shared" si="76"/>
        <v>0</v>
      </c>
      <c r="AP61" s="8">
        <f t="shared" si="76"/>
        <v>0</v>
      </c>
      <c r="AQ61" s="8">
        <f t="shared" si="76"/>
        <v>0</v>
      </c>
      <c r="AR61" s="8">
        <f t="shared" si="76"/>
        <v>0</v>
      </c>
      <c r="AS61" s="8">
        <f t="shared" si="76"/>
        <v>0</v>
      </c>
      <c r="AT61" s="8">
        <f t="shared" si="76"/>
        <v>0</v>
      </c>
      <c r="AU61" s="8">
        <f t="shared" si="76"/>
        <v>0</v>
      </c>
      <c r="AV61" s="8">
        <f t="shared" si="76"/>
        <v>0</v>
      </c>
      <c r="AW61" s="8">
        <f t="shared" si="76"/>
        <v>0</v>
      </c>
      <c r="AX61" s="8">
        <f t="shared" si="76"/>
        <v>0</v>
      </c>
      <c r="AY61" s="8">
        <f t="shared" si="76"/>
        <v>0</v>
      </c>
      <c r="AZ61" s="8">
        <f t="shared" si="76"/>
        <v>0</v>
      </c>
      <c r="BA61" s="8">
        <f t="shared" si="76"/>
        <v>0</v>
      </c>
      <c r="BB61" s="8">
        <f t="shared" si="76"/>
        <v>0</v>
      </c>
      <c r="BC61" s="8">
        <f t="shared" si="76"/>
        <v>0</v>
      </c>
      <c r="BD61" s="8">
        <f t="shared" si="76"/>
        <v>0</v>
      </c>
      <c r="BE61" s="8">
        <f t="shared" si="76"/>
        <v>0</v>
      </c>
      <c r="BF61" s="8">
        <f t="shared" si="76"/>
        <v>0</v>
      </c>
      <c r="BG61" s="8">
        <f t="shared" si="76"/>
        <v>0</v>
      </c>
      <c r="BH61" s="8">
        <f t="shared" ref="BH61:CF61" si="77">+BH698</f>
        <v>0</v>
      </c>
      <c r="BI61" s="8">
        <f t="shared" si="77"/>
        <v>0</v>
      </c>
      <c r="BJ61" s="8">
        <f t="shared" si="77"/>
        <v>47574</v>
      </c>
      <c r="BK61" s="8">
        <f t="shared" si="77"/>
        <v>0</v>
      </c>
      <c r="BL61" s="8">
        <f t="shared" si="77"/>
        <v>0</v>
      </c>
      <c r="BM61" s="8">
        <f t="shared" si="77"/>
        <v>0</v>
      </c>
      <c r="BN61" s="8">
        <f t="shared" si="77"/>
        <v>0</v>
      </c>
      <c r="BO61" s="8">
        <f t="shared" si="77"/>
        <v>47993</v>
      </c>
      <c r="BP61" s="8">
        <f t="shared" si="77"/>
        <v>0</v>
      </c>
      <c r="BQ61" s="8">
        <f t="shared" si="77"/>
        <v>0</v>
      </c>
      <c r="BR61" s="8">
        <f t="shared" si="77"/>
        <v>0</v>
      </c>
      <c r="BS61" s="8">
        <f t="shared" si="77"/>
        <v>0</v>
      </c>
      <c r="BT61" s="8">
        <f t="shared" si="77"/>
        <v>48474</v>
      </c>
      <c r="BU61" s="8">
        <f t="shared" si="77"/>
        <v>48597</v>
      </c>
      <c r="BV61" s="8">
        <f t="shared" si="77"/>
        <v>48670</v>
      </c>
      <c r="BW61" s="8">
        <f t="shared" si="77"/>
        <v>48688</v>
      </c>
      <c r="BX61" s="8">
        <f t="shared" si="77"/>
        <v>48992</v>
      </c>
      <c r="BY61" s="8">
        <f t="shared" si="77"/>
        <v>48992</v>
      </c>
      <c r="BZ61" s="8">
        <f t="shared" si="77"/>
        <v>49061</v>
      </c>
      <c r="CA61" s="8">
        <f t="shared" si="77"/>
        <v>48915</v>
      </c>
      <c r="CB61" s="8">
        <f t="shared" si="77"/>
        <v>48529</v>
      </c>
      <c r="CC61" s="8">
        <f t="shared" si="77"/>
        <v>48140</v>
      </c>
      <c r="CD61" s="8">
        <f t="shared" si="77"/>
        <v>48140</v>
      </c>
      <c r="CE61" s="8">
        <f t="shared" si="77"/>
        <v>47450</v>
      </c>
      <c r="CF61" s="8">
        <f t="shared" si="77"/>
        <v>46183</v>
      </c>
      <c r="CG61" s="8">
        <f t="shared" ref="CG61:DB61" si="78">+CG698</f>
        <v>44738</v>
      </c>
      <c r="CH61" s="8">
        <f t="shared" si="78"/>
        <v>42322</v>
      </c>
      <c r="CI61" s="8">
        <f t="shared" si="78"/>
        <v>42322</v>
      </c>
      <c r="CJ61" s="8">
        <f t="shared" si="78"/>
        <v>40336</v>
      </c>
      <c r="CK61" s="8">
        <f t="shared" si="78"/>
        <v>37356</v>
      </c>
      <c r="CL61" s="8">
        <f t="shared" si="78"/>
        <v>34909</v>
      </c>
      <c r="CM61" s="8">
        <f t="shared" si="78"/>
        <v>32687</v>
      </c>
      <c r="CN61" s="8">
        <f t="shared" si="78"/>
        <v>32687</v>
      </c>
      <c r="CO61" s="8">
        <f t="shared" si="78"/>
        <v>30689</v>
      </c>
      <c r="CP61" s="8">
        <f t="shared" si="78"/>
        <v>29228</v>
      </c>
      <c r="CQ61" s="8">
        <f t="shared" si="78"/>
        <v>27826</v>
      </c>
      <c r="CR61" s="8">
        <f t="shared" si="78"/>
        <v>26416</v>
      </c>
      <c r="CS61" s="8">
        <f t="shared" si="78"/>
        <v>26416</v>
      </c>
      <c r="CT61" s="8">
        <f t="shared" si="78"/>
        <v>25362</v>
      </c>
      <c r="CU61" s="8">
        <f t="shared" si="78"/>
        <v>24320</v>
      </c>
      <c r="CV61" s="8">
        <f t="shared" si="78"/>
        <v>23396</v>
      </c>
      <c r="CW61" s="8">
        <f t="shared" si="78"/>
        <v>22339</v>
      </c>
      <c r="CX61" s="8">
        <f t="shared" si="78"/>
        <v>22339</v>
      </c>
      <c r="CY61" s="8">
        <f t="shared" si="78"/>
        <v>21513</v>
      </c>
      <c r="CZ61" s="8">
        <f t="shared" si="78"/>
        <v>20582</v>
      </c>
      <c r="DA61" s="8">
        <f t="shared" si="78"/>
        <v>19862</v>
      </c>
      <c r="DB61" s="8">
        <f t="shared" si="78"/>
        <v>18770</v>
      </c>
      <c r="DC61" s="8">
        <f>+DC698</f>
        <v>18770</v>
      </c>
      <c r="DD61" s="8">
        <f t="shared" ref="DD61:DW61" si="79">+DD698</f>
        <v>18136</v>
      </c>
      <c r="DE61" s="8">
        <f t="shared" si="79"/>
        <v>17416</v>
      </c>
      <c r="DF61" s="8">
        <f t="shared" si="79"/>
        <v>16503</v>
      </c>
      <c r="DG61" s="8">
        <f t="shared" si="79"/>
        <v>15493</v>
      </c>
      <c r="DH61" s="8">
        <f t="shared" si="79"/>
        <v>15493</v>
      </c>
      <c r="DI61" s="8">
        <f t="shared" si="79"/>
        <v>14662</v>
      </c>
      <c r="DJ61" s="8">
        <f t="shared" si="79"/>
        <v>13809</v>
      </c>
      <c r="DK61" s="8">
        <f t="shared" si="79"/>
        <v>13309</v>
      </c>
      <c r="DL61" s="8">
        <f t="shared" si="79"/>
        <v>12559</v>
      </c>
      <c r="DM61" s="8">
        <f t="shared" si="79"/>
        <v>12559</v>
      </c>
      <c r="DN61" s="8">
        <f t="shared" si="79"/>
        <v>12259</v>
      </c>
      <c r="DO61" s="8">
        <f t="shared" si="79"/>
        <v>11959</v>
      </c>
      <c r="DP61" s="8">
        <f t="shared" si="79"/>
        <v>11659</v>
      </c>
      <c r="DQ61" s="8">
        <f t="shared" si="79"/>
        <v>11159</v>
      </c>
      <c r="DR61" s="8">
        <f t="shared" si="79"/>
        <v>11159</v>
      </c>
      <c r="DS61" s="8">
        <f t="shared" si="79"/>
        <v>11059</v>
      </c>
      <c r="DT61" s="8">
        <f t="shared" si="79"/>
        <v>10959</v>
      </c>
      <c r="DU61" s="8">
        <f t="shared" si="79"/>
        <v>10859</v>
      </c>
      <c r="DV61" s="8">
        <f t="shared" si="79"/>
        <v>10759</v>
      </c>
      <c r="DW61" s="8">
        <f t="shared" si="79"/>
        <v>10759</v>
      </c>
    </row>
    <row r="62" spans="1:127" s="8" customFormat="1" hidden="1" outlineLevel="1">
      <c r="A62" s="8" t="s">
        <v>1190</v>
      </c>
    </row>
    <row r="63" spans="1:127" s="8" customFormat="1" hidden="1" outlineLevel="1">
      <c r="A63" s="8" t="s">
        <v>1190</v>
      </c>
      <c r="B63" s="8" t="s">
        <v>1196</v>
      </c>
      <c r="AA63" s="8">
        <f t="shared" ref="AA63:BG63" si="80">+AA723</f>
        <v>0</v>
      </c>
      <c r="AB63" s="8">
        <f t="shared" si="80"/>
        <v>0</v>
      </c>
      <c r="AC63" s="8">
        <f t="shared" si="80"/>
        <v>0</v>
      </c>
      <c r="AD63" s="8">
        <f t="shared" si="80"/>
        <v>0</v>
      </c>
      <c r="AE63" s="8">
        <f t="shared" si="80"/>
        <v>0</v>
      </c>
      <c r="AF63" s="8">
        <f t="shared" si="80"/>
        <v>0</v>
      </c>
      <c r="AG63" s="8">
        <f t="shared" si="80"/>
        <v>0</v>
      </c>
      <c r="AH63" s="8">
        <f t="shared" si="80"/>
        <v>0</v>
      </c>
      <c r="AI63" s="8">
        <f t="shared" si="80"/>
        <v>0</v>
      </c>
      <c r="AJ63" s="8">
        <f t="shared" si="80"/>
        <v>0</v>
      </c>
      <c r="AK63" s="8">
        <f t="shared" si="80"/>
        <v>0</v>
      </c>
      <c r="AL63" s="8">
        <f t="shared" si="80"/>
        <v>0</v>
      </c>
      <c r="AM63" s="8">
        <f t="shared" si="80"/>
        <v>0</v>
      </c>
      <c r="AN63" s="8">
        <f t="shared" si="80"/>
        <v>0</v>
      </c>
      <c r="AO63" s="8">
        <f t="shared" si="80"/>
        <v>0</v>
      </c>
      <c r="AP63" s="8">
        <f t="shared" si="80"/>
        <v>0</v>
      </c>
      <c r="AQ63" s="8">
        <f t="shared" si="80"/>
        <v>0</v>
      </c>
      <c r="AR63" s="8">
        <f t="shared" si="80"/>
        <v>0</v>
      </c>
      <c r="AS63" s="8">
        <f t="shared" si="80"/>
        <v>0</v>
      </c>
      <c r="AT63" s="8">
        <f t="shared" si="80"/>
        <v>0</v>
      </c>
      <c r="AU63" s="8">
        <f t="shared" si="80"/>
        <v>0</v>
      </c>
      <c r="AV63" s="8">
        <f t="shared" si="80"/>
        <v>0</v>
      </c>
      <c r="AW63" s="8">
        <f t="shared" si="80"/>
        <v>0</v>
      </c>
      <c r="AX63" s="8">
        <f t="shared" si="80"/>
        <v>0</v>
      </c>
      <c r="AY63" s="8">
        <f t="shared" si="80"/>
        <v>0</v>
      </c>
      <c r="AZ63" s="8">
        <f t="shared" si="80"/>
        <v>0</v>
      </c>
      <c r="BA63" s="8">
        <f t="shared" si="80"/>
        <v>0</v>
      </c>
      <c r="BB63" s="8">
        <f t="shared" si="80"/>
        <v>0</v>
      </c>
      <c r="BC63" s="8">
        <f t="shared" si="80"/>
        <v>0</v>
      </c>
      <c r="BD63" s="8">
        <f t="shared" si="80"/>
        <v>0</v>
      </c>
      <c r="BE63" s="8">
        <f t="shared" si="80"/>
        <v>0</v>
      </c>
      <c r="BF63" s="8">
        <f t="shared" si="80"/>
        <v>0</v>
      </c>
      <c r="BG63" s="8">
        <f t="shared" si="80"/>
        <v>0</v>
      </c>
      <c r="BH63" s="8">
        <f t="shared" ref="BH63:CF63" si="81">+BH723</f>
        <v>0</v>
      </c>
      <c r="BI63" s="8">
        <f t="shared" si="81"/>
        <v>0</v>
      </c>
      <c r="BJ63" s="8">
        <f t="shared" si="81"/>
        <v>0</v>
      </c>
      <c r="BK63" s="8">
        <f t="shared" si="81"/>
        <v>0</v>
      </c>
      <c r="BL63" s="8">
        <f t="shared" si="81"/>
        <v>0</v>
      </c>
      <c r="BM63" s="8">
        <f t="shared" si="81"/>
        <v>0</v>
      </c>
      <c r="BN63" s="8">
        <f t="shared" si="81"/>
        <v>0</v>
      </c>
      <c r="BO63" s="8">
        <f t="shared" si="81"/>
        <v>0</v>
      </c>
      <c r="BP63" s="8">
        <f t="shared" si="81"/>
        <v>0</v>
      </c>
      <c r="BQ63" s="8">
        <f t="shared" si="81"/>
        <v>0</v>
      </c>
      <c r="BR63" s="8">
        <f t="shared" si="81"/>
        <v>0</v>
      </c>
      <c r="BS63" s="8">
        <f t="shared" si="81"/>
        <v>0</v>
      </c>
      <c r="BT63" s="8">
        <f t="shared" si="81"/>
        <v>0</v>
      </c>
      <c r="BU63" s="8">
        <f t="shared" si="81"/>
        <v>0</v>
      </c>
      <c r="BV63" s="8">
        <f t="shared" si="81"/>
        <v>0</v>
      </c>
      <c r="BW63" s="8">
        <f t="shared" si="81"/>
        <v>0</v>
      </c>
      <c r="BX63" s="8">
        <f t="shared" si="81"/>
        <v>0</v>
      </c>
      <c r="BY63" s="8">
        <f t="shared" si="81"/>
        <v>0</v>
      </c>
      <c r="BZ63" s="8">
        <f t="shared" si="81"/>
        <v>0</v>
      </c>
      <c r="CA63" s="8">
        <f t="shared" si="81"/>
        <v>0</v>
      </c>
      <c r="CB63" s="8">
        <f t="shared" si="81"/>
        <v>1</v>
      </c>
      <c r="CC63" s="8">
        <f t="shared" si="81"/>
        <v>26</v>
      </c>
      <c r="CD63" s="8">
        <f t="shared" si="81"/>
        <v>26</v>
      </c>
      <c r="CE63" s="8">
        <f t="shared" si="81"/>
        <v>121</v>
      </c>
      <c r="CF63" s="8">
        <f t="shared" si="81"/>
        <v>389</v>
      </c>
      <c r="CG63" s="8">
        <f t="shared" ref="CG63:DB63" si="82">+CG723</f>
        <v>1139</v>
      </c>
      <c r="CH63" s="8">
        <f t="shared" si="82"/>
        <v>2225</v>
      </c>
      <c r="CI63" s="8">
        <f t="shared" si="82"/>
        <v>2225</v>
      </c>
      <c r="CJ63" s="8">
        <f t="shared" si="82"/>
        <v>3317</v>
      </c>
      <c r="CK63" s="8">
        <f t="shared" si="82"/>
        <v>6198</v>
      </c>
      <c r="CL63" s="8">
        <f t="shared" si="82"/>
        <v>8678</v>
      </c>
      <c r="CM63" s="8">
        <f t="shared" si="82"/>
        <v>11566</v>
      </c>
      <c r="CN63" s="8">
        <f t="shared" si="82"/>
        <v>11566</v>
      </c>
      <c r="CO63" s="8">
        <f t="shared" si="82"/>
        <v>14198</v>
      </c>
      <c r="CP63" s="8">
        <f t="shared" si="82"/>
        <v>16398</v>
      </c>
      <c r="CQ63" s="8">
        <f t="shared" si="82"/>
        <v>19021</v>
      </c>
      <c r="CR63" s="8">
        <f t="shared" si="82"/>
        <v>21965</v>
      </c>
      <c r="CS63" s="8">
        <f t="shared" si="82"/>
        <v>21965</v>
      </c>
      <c r="CT63" s="8">
        <f t="shared" si="82"/>
        <v>24043</v>
      </c>
      <c r="CU63" s="8">
        <f t="shared" si="82"/>
        <v>26215</v>
      </c>
      <c r="CV63" s="8">
        <f t="shared" si="82"/>
        <v>28298</v>
      </c>
      <c r="CW63" s="8">
        <f t="shared" si="82"/>
        <v>30744</v>
      </c>
      <c r="CX63" s="8">
        <f t="shared" si="82"/>
        <v>30744</v>
      </c>
      <c r="CY63" s="8">
        <f t="shared" si="82"/>
        <v>32609</v>
      </c>
      <c r="CZ63" s="8">
        <f t="shared" si="82"/>
        <v>34504</v>
      </c>
      <c r="DA63" s="8">
        <f t="shared" si="82"/>
        <v>36293</v>
      </c>
      <c r="DB63" s="8">
        <f t="shared" si="82"/>
        <v>38679</v>
      </c>
      <c r="DC63" s="8">
        <f>+DC723</f>
        <v>38679</v>
      </c>
      <c r="DD63" s="8">
        <f t="shared" ref="DD63:DW63" si="83">+DD723</f>
        <v>39893</v>
      </c>
      <c r="DE63" s="8">
        <f t="shared" si="83"/>
        <v>41281</v>
      </c>
      <c r="DF63" s="8">
        <f t="shared" si="83"/>
        <v>42671</v>
      </c>
      <c r="DG63" s="8">
        <f t="shared" si="83"/>
        <v>44544</v>
      </c>
      <c r="DH63" s="8">
        <f t="shared" si="83"/>
        <v>44544</v>
      </c>
      <c r="DI63" s="8">
        <f t="shared" si="83"/>
        <v>45659</v>
      </c>
      <c r="DJ63" s="8">
        <f t="shared" si="83"/>
        <v>46908</v>
      </c>
      <c r="DK63" s="8">
        <f t="shared" si="83"/>
        <v>48908</v>
      </c>
      <c r="DL63" s="8">
        <f t="shared" si="83"/>
        <v>51408</v>
      </c>
      <c r="DM63" s="8">
        <f t="shared" si="83"/>
        <v>51408</v>
      </c>
      <c r="DN63" s="8">
        <f t="shared" si="83"/>
        <v>52000.929760846135</v>
      </c>
      <c r="DO63" s="8">
        <f t="shared" si="83"/>
        <v>52540.314314310104</v>
      </c>
      <c r="DP63" s="8">
        <f t="shared" si="83"/>
        <v>53007.156145811721</v>
      </c>
      <c r="DQ63" s="8">
        <f t="shared" si="83"/>
        <v>54087.928114224196</v>
      </c>
      <c r="DR63" s="8">
        <f t="shared" si="83"/>
        <v>54087.928114224196</v>
      </c>
      <c r="DS63" s="8">
        <f t="shared" si="83"/>
        <v>54434.602700097472</v>
      </c>
      <c r="DT63" s="8">
        <f t="shared" si="83"/>
        <v>54731.842580631695</v>
      </c>
      <c r="DU63" s="8">
        <f t="shared" si="83"/>
        <v>54960.633773226698</v>
      </c>
      <c r="DV63" s="8">
        <f t="shared" si="83"/>
        <v>55808.518891186191</v>
      </c>
      <c r="DW63" s="8">
        <f t="shared" si="83"/>
        <v>55808.518891186191</v>
      </c>
    </row>
    <row r="64" spans="1:127" s="8" customFormat="1" hidden="1" outlineLevel="1">
      <c r="A64" s="8" t="s">
        <v>1190</v>
      </c>
    </row>
    <row r="65" spans="1:127" s="59" customFormat="1" hidden="1" outlineLevel="1">
      <c r="A65" s="59" t="s">
        <v>1190</v>
      </c>
      <c r="B65" s="59" t="s">
        <v>1197</v>
      </c>
      <c r="C65" s="59" t="s">
        <v>1198</v>
      </c>
      <c r="CT65" s="59">
        <f t="shared" ref="CT65:DC65" si="84">+CT735</f>
        <v>6.0000000000000001E-3</v>
      </c>
      <c r="CU65" s="59">
        <f t="shared" si="84"/>
        <v>5.5000000000000005E-3</v>
      </c>
      <c r="CV65" s="59">
        <f t="shared" si="84"/>
        <v>5.6000000000000008E-3</v>
      </c>
      <c r="CW65" s="59">
        <f t="shared" si="84"/>
        <v>7.3000000000000001E-3</v>
      </c>
      <c r="CX65" s="59">
        <f t="shared" si="84"/>
        <v>6.1000000000000004E-3</v>
      </c>
      <c r="CY65" s="59">
        <f t="shared" si="84"/>
        <v>5.8999999999999999E-3</v>
      </c>
      <c r="CZ65" s="59">
        <f t="shared" si="84"/>
        <v>5.6999999999999993E-3</v>
      </c>
      <c r="DA65" s="59">
        <f t="shared" si="84"/>
        <v>5.8999999999999999E-3</v>
      </c>
      <c r="DB65" s="59">
        <f t="shared" si="84"/>
        <v>7.0999999999999995E-3</v>
      </c>
      <c r="DC65" s="59">
        <f t="shared" si="84"/>
        <v>6.1499999999999992E-3</v>
      </c>
      <c r="DD65" s="59">
        <f t="shared" ref="DD65:DW65" si="85">+DD735</f>
        <v>6.1999999999999998E-3</v>
      </c>
      <c r="DE65" s="59">
        <f t="shared" si="85"/>
        <v>5.3E-3</v>
      </c>
      <c r="DF65" s="59">
        <f t="shared" si="85"/>
        <v>5.6000000000000008E-3</v>
      </c>
      <c r="DG65" s="59">
        <f t="shared" si="85"/>
        <v>6.6E-3</v>
      </c>
      <c r="DH65" s="59">
        <f t="shared" si="85"/>
        <v>5.9249999999999997E-3</v>
      </c>
      <c r="DI65" s="59">
        <f t="shared" si="85"/>
        <v>6.7000000000000002E-3</v>
      </c>
      <c r="DJ65" s="59">
        <f t="shared" si="85"/>
        <v>6.0000000000000001E-3</v>
      </c>
      <c r="DK65" s="59">
        <f t="shared" si="85"/>
        <v>6.0000000000000001E-3</v>
      </c>
      <c r="DL65" s="59">
        <f t="shared" si="85"/>
        <v>6.4999999999999997E-3</v>
      </c>
      <c r="DM65" s="59">
        <f t="shared" si="85"/>
        <v>6.3E-3</v>
      </c>
      <c r="DN65" s="59">
        <f t="shared" si="85"/>
        <v>6.45E-3</v>
      </c>
      <c r="DO65" s="59">
        <f t="shared" si="85"/>
        <v>6.0000000000000001E-3</v>
      </c>
      <c r="DP65" s="59">
        <f t="shared" si="85"/>
        <v>6.0000000000000001E-3</v>
      </c>
      <c r="DQ65" s="59">
        <f t="shared" si="85"/>
        <v>6.4999999999999997E-3</v>
      </c>
      <c r="DR65" s="59">
        <f t="shared" si="85"/>
        <v>6.2375E-3</v>
      </c>
      <c r="DS65" s="59">
        <f t="shared" si="85"/>
        <v>6.1999999999999998E-3</v>
      </c>
      <c r="DT65" s="59">
        <f t="shared" si="85"/>
        <v>5.7499999999999999E-3</v>
      </c>
      <c r="DU65" s="59">
        <f t="shared" si="85"/>
        <v>5.7499999999999999E-3</v>
      </c>
      <c r="DV65" s="59">
        <f t="shared" si="85"/>
        <v>6.2499999999999995E-3</v>
      </c>
      <c r="DW65" s="59">
        <f t="shared" si="85"/>
        <v>5.9874999999999998E-3</v>
      </c>
    </row>
    <row r="66" spans="1:127" s="59" customFormat="1" hidden="1" outlineLevel="1">
      <c r="A66" s="59" t="s">
        <v>1190</v>
      </c>
      <c r="B66" s="59" t="s">
        <v>1197</v>
      </c>
      <c r="C66" s="59" t="s">
        <v>1199</v>
      </c>
      <c r="AA66" s="59">
        <f t="shared" ref="AA66:BB66" si="86">+AA958</f>
        <v>1.61E-2</v>
      </c>
      <c r="AB66" s="59">
        <f t="shared" si="86"/>
        <v>0</v>
      </c>
      <c r="AC66" s="59">
        <f t="shared" si="86"/>
        <v>0</v>
      </c>
      <c r="AD66" s="59">
        <f t="shared" si="86"/>
        <v>0</v>
      </c>
      <c r="AE66" s="59">
        <f t="shared" si="86"/>
        <v>0</v>
      </c>
      <c r="AF66" s="59">
        <f t="shared" si="86"/>
        <v>1.3899999999999999E-2</v>
      </c>
      <c r="AG66" s="59">
        <f t="shared" si="86"/>
        <v>0</v>
      </c>
      <c r="AH66" s="59">
        <f t="shared" si="86"/>
        <v>0</v>
      </c>
      <c r="AI66" s="59">
        <f t="shared" si="86"/>
        <v>1.1599999999999999E-2</v>
      </c>
      <c r="AJ66" s="59">
        <f t="shared" si="86"/>
        <v>1.15E-2</v>
      </c>
      <c r="AK66" s="59">
        <f t="shared" si="86"/>
        <v>1.18E-2</v>
      </c>
      <c r="AL66" s="59">
        <f t="shared" si="86"/>
        <v>1.1599999999999999E-2</v>
      </c>
      <c r="AM66" s="59">
        <f t="shared" si="86"/>
        <v>1.21E-2</v>
      </c>
      <c r="AN66" s="59">
        <f t="shared" si="86"/>
        <v>1.2E-2</v>
      </c>
      <c r="AO66" s="59">
        <f t="shared" si="86"/>
        <v>1.3299999999999999E-2</v>
      </c>
      <c r="AP66" s="59">
        <f t="shared" si="86"/>
        <v>1.2200000000000001E-2</v>
      </c>
      <c r="AQ66" s="59">
        <f t="shared" si="86"/>
        <v>1.17E-2</v>
      </c>
      <c r="AR66" s="59">
        <f t="shared" si="86"/>
        <v>1.2E-2</v>
      </c>
      <c r="AS66" s="59">
        <f t="shared" si="86"/>
        <v>1.11E-2</v>
      </c>
      <c r="AT66" s="59">
        <f t="shared" si="86"/>
        <v>1.37E-2</v>
      </c>
      <c r="AU66" s="59">
        <f t="shared" si="86"/>
        <v>1.21E-2</v>
      </c>
      <c r="AV66" s="59">
        <f t="shared" si="86"/>
        <v>1.0699999999999999E-2</v>
      </c>
      <c r="AW66" s="59">
        <f t="shared" si="86"/>
        <v>1.0800000000000001E-2</v>
      </c>
      <c r="AX66" s="59">
        <f t="shared" si="86"/>
        <v>9.4999999999999998E-3</v>
      </c>
      <c r="AY66" s="59">
        <f t="shared" si="86"/>
        <v>9.5999999999999992E-3</v>
      </c>
      <c r="AZ66" s="59">
        <f t="shared" si="86"/>
        <v>1.01E-2</v>
      </c>
      <c r="BA66" s="59">
        <f t="shared" si="86"/>
        <v>8.0000000000000002E-3</v>
      </c>
      <c r="BB66" s="59">
        <f t="shared" si="86"/>
        <v>8.0999999999999996E-3</v>
      </c>
      <c r="BC66" s="59">
        <f t="shared" ref="BC66:BY66" si="87">+BC958</f>
        <v>7.1999999999999998E-3</v>
      </c>
      <c r="BD66" s="59">
        <f t="shared" si="87"/>
        <v>7.4999999999999997E-3</v>
      </c>
      <c r="BE66" s="59">
        <f t="shared" si="87"/>
        <v>7.7000000000000002E-3</v>
      </c>
      <c r="BF66" s="59">
        <f t="shared" si="87"/>
        <v>6.4000000000000003E-3</v>
      </c>
      <c r="BG66" s="59">
        <f t="shared" si="87"/>
        <v>6.0000000000000001E-3</v>
      </c>
      <c r="BH66" s="59">
        <f t="shared" si="87"/>
        <v>9.2999999999999992E-3</v>
      </c>
      <c r="BI66" s="59">
        <f t="shared" si="87"/>
        <v>9.7000000000000003E-3</v>
      </c>
      <c r="BJ66" s="59">
        <f t="shared" si="87"/>
        <v>7.7999999999999996E-3</v>
      </c>
      <c r="BK66" s="59">
        <f t="shared" si="87"/>
        <v>8.5000000000000006E-3</v>
      </c>
      <c r="BL66" s="59">
        <f t="shared" si="87"/>
        <v>9.4000000000000004E-3</v>
      </c>
      <c r="BM66" s="59">
        <f t="shared" si="87"/>
        <v>7.4000000000000003E-3</v>
      </c>
      <c r="BN66" s="59">
        <f t="shared" si="87"/>
        <v>6.7999999999999996E-3</v>
      </c>
      <c r="BO66" s="59">
        <f t="shared" si="87"/>
        <v>8.0000000000000002E-3</v>
      </c>
      <c r="BP66" s="59">
        <f t="shared" si="87"/>
        <v>5.1000000000000004E-3</v>
      </c>
      <c r="BQ66" s="59">
        <f t="shared" si="87"/>
        <v>5.1999999999999998E-3</v>
      </c>
      <c r="BR66" s="59">
        <f t="shared" si="87"/>
        <v>4.4000000000000003E-3</v>
      </c>
      <c r="BS66" s="59">
        <f t="shared" si="87"/>
        <v>5.1999999999999998E-3</v>
      </c>
      <c r="BT66" s="59">
        <f t="shared" si="87"/>
        <v>5.0000000000000001E-3</v>
      </c>
      <c r="BU66" s="59">
        <f t="shared" si="87"/>
        <v>4.4000000000000003E-3</v>
      </c>
      <c r="BV66" s="59">
        <f t="shared" si="87"/>
        <v>4.5999999999999999E-3</v>
      </c>
      <c r="BW66" s="59">
        <f t="shared" si="87"/>
        <v>4.4999999999999997E-3</v>
      </c>
      <c r="BX66" s="59">
        <f t="shared" si="87"/>
        <v>4.8999999999999998E-3</v>
      </c>
      <c r="BY66" s="59">
        <f t="shared" si="87"/>
        <v>4.5999999999999999E-3</v>
      </c>
      <c r="BZ66" s="59">
        <f t="shared" ref="BZ66:CN66" si="88">+BZ958</f>
        <v>4.4000000000000003E-3</v>
      </c>
      <c r="CA66" s="59">
        <f t="shared" si="88"/>
        <v>4.8999999999999998E-3</v>
      </c>
      <c r="CB66" s="59">
        <f t="shared" si="88"/>
        <v>4.5999999999999999E-3</v>
      </c>
      <c r="CC66" s="59">
        <f t="shared" si="88"/>
        <v>4.7999999999999996E-3</v>
      </c>
      <c r="CD66" s="59">
        <f t="shared" si="88"/>
        <v>4.7000000000000002E-3</v>
      </c>
      <c r="CE66" s="59">
        <f t="shared" si="88"/>
        <v>4.8999999999999998E-3</v>
      </c>
      <c r="CF66" s="59">
        <f t="shared" si="88"/>
        <v>5.0000000000000001E-3</v>
      </c>
      <c r="CG66" s="59">
        <f t="shared" si="88"/>
        <v>5.8999999999999999E-3</v>
      </c>
      <c r="CH66" s="59">
        <f t="shared" si="88"/>
        <v>8.2000000000000007E-3</v>
      </c>
      <c r="CI66" s="59">
        <f t="shared" si="88"/>
        <v>6.0000000000000001E-3</v>
      </c>
      <c r="CJ66" s="59">
        <f t="shared" si="88"/>
        <v>7.4000000000000003E-3</v>
      </c>
      <c r="CK66" s="59">
        <f t="shared" si="88"/>
        <v>7.9000000000000008E-3</v>
      </c>
      <c r="CL66" s="59">
        <f t="shared" si="88"/>
        <v>8.6E-3</v>
      </c>
      <c r="CM66" s="59">
        <f t="shared" si="88"/>
        <v>8.9000000000000017E-3</v>
      </c>
      <c r="CN66" s="59">
        <f t="shared" si="88"/>
        <v>8.2000000000000007E-3</v>
      </c>
      <c r="CO66" s="59">
        <f>+CO741</f>
        <v>8.6E-3</v>
      </c>
      <c r="CP66" s="59">
        <f>+CP741</f>
        <v>8.6E-3</v>
      </c>
      <c r="CQ66" s="59">
        <f>+CQ741</f>
        <v>7.6E-3</v>
      </c>
      <c r="CR66" s="59">
        <f>+CR741</f>
        <v>9.9999999999999985E-3</v>
      </c>
      <c r="CS66" s="59">
        <f>+AVERAGE(CO66:CR66)</f>
        <v>8.6999999999999994E-3</v>
      </c>
      <c r="CT66" s="59">
        <f t="shared" ref="CT66:CY66" si="89">+CT741</f>
        <v>6.7000000000000002E-3</v>
      </c>
      <c r="CU66" s="59">
        <f t="shared" si="89"/>
        <v>6.1999999999999998E-3</v>
      </c>
      <c r="CV66" s="59">
        <f t="shared" si="89"/>
        <v>7.0000000000000001E-3</v>
      </c>
      <c r="CW66" s="59">
        <f t="shared" si="89"/>
        <v>8.3999999999999995E-3</v>
      </c>
      <c r="CX66" s="59">
        <f t="shared" si="89"/>
        <v>7.0749999999999997E-3</v>
      </c>
      <c r="CY66" s="59">
        <f t="shared" si="89"/>
        <v>7.9000000000000008E-3</v>
      </c>
    </row>
    <row r="67" spans="1:127" s="8" customFormat="1" hidden="1" outlineLevel="1">
      <c r="A67" s="8" t="s">
        <v>1190</v>
      </c>
      <c r="B67" s="59"/>
      <c r="C67" s="59"/>
    </row>
    <row r="68" spans="1:127" ht="12" customHeight="1" collapsed="1"/>
    <row r="69" spans="1:127" ht="12" customHeight="1">
      <c r="A69" s="2"/>
      <c r="B69" s="7" t="s">
        <v>1092</v>
      </c>
      <c r="AA69" s="8">
        <f>+AA159*12*AVERAGE(Z668:AA668)/1000</f>
        <v>3078857.28</v>
      </c>
      <c r="AB69" s="8"/>
      <c r="AC69" s="8"/>
      <c r="AD69" s="8"/>
      <c r="AE69" s="8"/>
      <c r="AF69" s="8">
        <f>+AF159*12*AVERAGE(AE668:AF668)/1000</f>
        <v>3709236.96</v>
      </c>
      <c r="AG69" s="8">
        <f>+AG159*3*AVERAGE(AF668:AG668)/1000</f>
        <v>964879.78500000003</v>
      </c>
      <c r="AH69" s="8">
        <f>+AH159*3*AVERAGE(AG668:AH668)/1000</f>
        <v>973881.94499999995</v>
      </c>
      <c r="AI69" s="8">
        <f>+AI159*3*AVERAGE(AH668:AI668)/1000</f>
        <v>1000115.13</v>
      </c>
      <c r="AJ69" s="8">
        <f>+AJ159*3*AVERAGE(AI668:AJ668)/1000</f>
        <v>967428.54</v>
      </c>
      <c r="AK69" s="8">
        <f>+AJ69+AI69+AH69+AG69</f>
        <v>3906305.4</v>
      </c>
      <c r="AL69" s="8">
        <f>+AL159*3*AVERAGE(AK668:AL668)/1000</f>
        <v>1005445.125</v>
      </c>
      <c r="AM69" s="8">
        <f>+AM159*3*AVERAGE(AL668:AM668)/1000</f>
        <v>1024812.12</v>
      </c>
      <c r="AN69" s="8">
        <f>+AN159*3*AVERAGE(AM668:AN668)/1000</f>
        <v>1045942.8</v>
      </c>
      <c r="AO69" s="8">
        <f>+AO159*3*AVERAGE(AN668:AO668)/1000</f>
        <v>1039518.975</v>
      </c>
      <c r="AP69" s="8">
        <f>+AO69+AN69+AM69+AL69</f>
        <v>4115719.02</v>
      </c>
      <c r="AQ69" s="8">
        <f>+AQ159*3*AVERAGE(AP668:AQ668)/1000</f>
        <v>1067031.8700000001</v>
      </c>
      <c r="AR69" s="8">
        <f>+AR159*3*AVERAGE(AQ668:AR668)/1000</f>
        <v>1091313.0419999999</v>
      </c>
      <c r="AS69" s="8">
        <f>+AS159*3*AVERAGE(AR668:AS668)/1000</f>
        <v>1067705.1000000001</v>
      </c>
      <c r="AT69" s="8">
        <f>+AT159*3*AVERAGE(AS668:AT668)/1000</f>
        <v>1052315.1239999998</v>
      </c>
      <c r="AU69" s="8">
        <f>+AT69+AS69+AR69+AQ69</f>
        <v>4278365.1359999999</v>
      </c>
      <c r="AV69" s="8">
        <f>+AV159*3*AVERAGE(AU668:AV668)/1000</f>
        <v>1001951.9325</v>
      </c>
      <c r="AW69" s="8">
        <f>+AW159*3*AVERAGE(AV668:AW668)/1000</f>
        <v>1007808.03</v>
      </c>
      <c r="AX69" s="8">
        <f>+AX159*3*AVERAGE(AW668:AX668)/1000</f>
        <v>1013883.5294999998</v>
      </c>
      <c r="AY69" s="8">
        <f>+AY159*3*AVERAGE(AX668:AY668)/1000</f>
        <v>993151.13399999985</v>
      </c>
      <c r="AZ69" s="8">
        <f>+AY69+AX69+AW69+AV69</f>
        <v>4016794.6260000002</v>
      </c>
      <c r="BA69" s="8">
        <f>+BA159*3*AVERAGE(AZ668:BA668)/1000</f>
        <v>1010407.0920000001</v>
      </c>
      <c r="BB69" s="8">
        <f>+BB159*3*AVERAGE(BA668:BB668)/1000</f>
        <v>1036502.2799999999</v>
      </c>
      <c r="BC69" s="8">
        <f>+BC159*3*AVERAGE(BB668:BC668)/1000</f>
        <v>1026669.1919999999</v>
      </c>
      <c r="BD69" s="8">
        <f>+BD159*3*AVERAGE(BC668:BD668)/1000</f>
        <v>1009008</v>
      </c>
      <c r="BE69" s="8">
        <f>+BD69+BC69+BB69+BA69</f>
        <v>4082586.5639999998</v>
      </c>
      <c r="BF69" s="8">
        <f>+BF159*3*AVERAGE(BE668:BF668)/1000</f>
        <v>1048624.74</v>
      </c>
      <c r="BG69" s="8">
        <f>+BG159*3*AVERAGE(BF668:BG668)/1000</f>
        <v>1029646.8</v>
      </c>
      <c r="BH69" s="8">
        <f>+BH159*3*AVERAGE(BG668:BH668)/1000</f>
        <v>1025524.5060000002</v>
      </c>
      <c r="BI69" s="8">
        <f>+BI159*3*AVERAGE(BH668:BI668)/1000</f>
        <v>1006869.189</v>
      </c>
      <c r="BJ69" s="8">
        <f>+BI69+BH69+BG69+BF69</f>
        <v>4110665.2350000003</v>
      </c>
      <c r="BK69" s="8">
        <f>+BK159*3*AVERAGE(BJ668:BK668)/1000</f>
        <v>1025763.1346399998</v>
      </c>
      <c r="BL69" s="8">
        <f>+BL159*3*AVERAGE(BK668:BL668)/1000</f>
        <v>1025217.5967749999</v>
      </c>
      <c r="BM69" s="8">
        <f>+BM159*3*AVERAGE(BL668:BM668)/1000</f>
        <v>985350.03695999994</v>
      </c>
      <c r="BN69" s="8">
        <f>+BN159*3*AVERAGE(BM668:BN668)/1000</f>
        <v>950157.39142499992</v>
      </c>
      <c r="BO69" s="8">
        <f>+BN69+BM69+BL69+BK69</f>
        <v>3986488.1597999996</v>
      </c>
      <c r="BP69" s="8">
        <f>+BP159*3*AVERAGE(BO668:BP668)/1000</f>
        <v>937555.63991999999</v>
      </c>
      <c r="BQ69" s="8">
        <f>+BQ159*3*AVERAGE(BP668:BQ668)/1000</f>
        <v>937034.58617999987</v>
      </c>
      <c r="BR69" s="8">
        <f>+BR159*3*AVERAGE(BQ668:BR668)/1000</f>
        <v>920254.4794800001</v>
      </c>
      <c r="BS69" s="8">
        <f>+BS159*3*AVERAGE(BR668:BS668)/1000</f>
        <v>870981.81786000018</v>
      </c>
      <c r="BT69" s="8">
        <f>+BS69+BR69+BQ69+BP69</f>
        <v>3665826.5234400001</v>
      </c>
      <c r="BU69" s="8">
        <f>+BU159*3*AVERAGE(BT668:BU668)/1000</f>
        <v>893797.52976000006</v>
      </c>
      <c r="BV69" s="8">
        <f>+BV159*3*AVERAGE(BU668:BV668)/1000</f>
        <v>895345.76190000016</v>
      </c>
      <c r="BW69" s="8">
        <f>+BW159*3*AVERAGE(BV668:BW668)/1000</f>
        <v>908143.67670000019</v>
      </c>
      <c r="BX69" s="8">
        <f>+BX159*3*AVERAGE(BW668:BX668)/1000</f>
        <v>846555.27990000008</v>
      </c>
      <c r="BY69" s="8">
        <f>+BX69+BW69+BV69+BU69</f>
        <v>3543842.2482600007</v>
      </c>
      <c r="BZ69" s="8">
        <f>+BZ159*3*AVERAGE(BY668:BZ668)/1000</f>
        <v>884345.48280000011</v>
      </c>
      <c r="CA69" s="8">
        <f>+CA159*3*AVERAGE(BZ668:CA668)/1000</f>
        <v>891070.75199999998</v>
      </c>
      <c r="CB69" s="8">
        <f>+CB159*3*AVERAGE(CA668:CB668)/1000</f>
        <v>883245.02759999991</v>
      </c>
      <c r="CC69" s="8">
        <f>+CC159*3*AVERAGE(CB668:CC668)/1000</f>
        <v>826669.77119999996</v>
      </c>
      <c r="CD69" s="8">
        <f>+CC69+CB69+CA69+BZ69</f>
        <v>3485331.0335999997</v>
      </c>
      <c r="CE69" s="8">
        <f>+CE159*3*AVERAGE(CD668:CE668)/1000</f>
        <v>862059.39749999996</v>
      </c>
      <c r="CF69" s="8">
        <f>+CF159*3*AVERAGE(CE668:CF668)/1000</f>
        <v>872030.64375000005</v>
      </c>
      <c r="CG69" s="8">
        <f>+CG159*3*AVERAGE(CF668:CG668)/1000</f>
        <v>861530.71724999999</v>
      </c>
      <c r="CH69" s="8">
        <f>+CH159*3*AVERAGE(CG668:CH668)/1000</f>
        <v>832334.58</v>
      </c>
      <c r="CI69" s="8">
        <f>+CH69+CG69+CF69+CE69</f>
        <v>3427955.3384999996</v>
      </c>
      <c r="CJ69" s="8">
        <f>+CJ159*3*AVERAGE(CI668:CJ668)/1000</f>
        <v>835971.12000000011</v>
      </c>
      <c r="CK69" s="8">
        <f>+CK159*3*AVERAGE(CJ668:CK668)/1000</f>
        <v>828055.30500000005</v>
      </c>
      <c r="CL69" s="8">
        <f>+CL159*3*AVERAGE(CK668:CL668)/1000</f>
        <v>823494.42180000013</v>
      </c>
      <c r="CM69" s="8">
        <f>+CM159*3*AVERAGE(CL668:CM668)/1000</f>
        <v>788244.51930000004</v>
      </c>
      <c r="CN69" s="8">
        <f>+CM69+CL69+CK69+CJ69</f>
        <v>3275765.3661000002</v>
      </c>
      <c r="CO69" s="8">
        <f>+CO159*3*AVERAGE(CN668:CO668)/1000</f>
        <v>787459.84995000018</v>
      </c>
      <c r="CP69" s="8">
        <f>+CP159*3*AVERAGE(CO668:CP668)/1000</f>
        <v>783505.59540000011</v>
      </c>
      <c r="CQ69" s="8">
        <f>+CQ159*3*AVERAGE(CP668:CQ668)/1000</f>
        <v>771886.06949999998</v>
      </c>
      <c r="CR69" s="8">
        <f>+CR159*3*AVERAGE(CQ668:CR668)/1000</f>
        <v>749839.0512000001</v>
      </c>
      <c r="CS69" s="8">
        <f>+CR69+CQ69+CP69+CO69</f>
        <v>3092690.5660500005</v>
      </c>
      <c r="CT69" s="8">
        <f>+CT159*3*AVERAGE(CS668:CT668)/1000</f>
        <v>757711.59</v>
      </c>
      <c r="CU69" s="8">
        <f>+CU159*3*AVERAGE(CT668:CU668)/1000</f>
        <v>746482.86</v>
      </c>
      <c r="CV69" s="8">
        <f>+CV159*3*AVERAGE(CU668:CV668)/1000</f>
        <v>740974.38</v>
      </c>
      <c r="CW69" s="8">
        <f>+CW159*3*AVERAGE(CV668:CW668)/1000</f>
        <v>748757.88</v>
      </c>
      <c r="CX69" s="15">
        <f>+CW69+CV69+CU69+CT69</f>
        <v>2993926.71</v>
      </c>
      <c r="CY69" s="8">
        <f>+CY159*3*AVERAGE(CX668:CY668)/1000</f>
        <v>751871.61</v>
      </c>
      <c r="CZ69" s="8">
        <f>+CZ159*3*AVERAGE(CY668:CZ668)/1000</f>
        <v>792050.32499999995</v>
      </c>
      <c r="DA69" s="8">
        <f>+DA159*3*AVERAGE(CZ668:DA668)/1000</f>
        <v>806926.27500000002</v>
      </c>
      <c r="DB69" s="8">
        <f>+DB159*3*AVERAGE(DA668:DB668)/1000</f>
        <v>820211.89500000002</v>
      </c>
      <c r="DC69" s="8">
        <f>+DB69+DA69+CZ69+CY69</f>
        <v>3171060.105</v>
      </c>
      <c r="DD69" s="8">
        <f>+DD159*3*AVERAGE(DC668:DD668)/1000</f>
        <v>836885.7</v>
      </c>
      <c r="DE69" s="8">
        <f>+DE159*3*AVERAGE(DD668:DE668)/1000</f>
        <v>852608.88</v>
      </c>
      <c r="DF69" s="8">
        <f>+DF159*3*AVERAGE(DE668:DF668)/1000</f>
        <v>860431.68</v>
      </c>
      <c r="DG69" s="8">
        <f>+DG159*3*AVERAGE(DF668:DG668)/1000</f>
        <v>881766.6</v>
      </c>
      <c r="DH69" s="8">
        <f>+DG69+DF69+DE69+DD69</f>
        <v>3431692.8600000003</v>
      </c>
      <c r="DI69" s="8">
        <f>+DI159*3*AVERAGE(DH668:DI668)/1000</f>
        <v>888829.35</v>
      </c>
      <c r="DJ69" s="8">
        <f>+DJ159*3*AVERAGE(DI668:DJ668)/1000</f>
        <v>908085.69</v>
      </c>
      <c r="DK69" s="8">
        <f>+DK159*3*AVERAGE(DJ668:DK668)/1000</f>
        <v>920642.41748400009</v>
      </c>
      <c r="DL69" s="8">
        <f>+DL159*3*AVERAGE(DK668:DL668)/1000</f>
        <v>927462.43008309603</v>
      </c>
      <c r="DM69" s="8">
        <f>+DL69+DK69+DJ69+DI69</f>
        <v>3645019.8875670959</v>
      </c>
      <c r="DN69" s="8">
        <f>+DN159*3*AVERAGE(DM668:DN668)/1000</f>
        <v>941464.75555183075</v>
      </c>
      <c r="DO69" s="8">
        <f>+DO159*3*AVERAGE(DN668:DO668)/1000</f>
        <v>946618.25699629518</v>
      </c>
      <c r="DP69" s="8">
        <f>+DP159*3*AVERAGE(DO668:DP668)/1000</f>
        <v>948806.23503630154</v>
      </c>
      <c r="DQ69" s="8">
        <f>+DQ159*3*AVERAGE(DP668:DQ668)/1000</f>
        <v>949470.98501371662</v>
      </c>
      <c r="DR69" s="8">
        <f>+DQ69+DP69+DO69+DN69</f>
        <v>3786360.2325981446</v>
      </c>
      <c r="DS69" s="8">
        <f>+DS159*3*AVERAGE(DR668:DS668)/1000</f>
        <v>955590.41848925094</v>
      </c>
      <c r="DT69" s="8">
        <f>+DT159*3*AVERAGE(DS668:DT668)/1000</f>
        <v>957336.45074831112</v>
      </c>
      <c r="DU69" s="8">
        <f>+DU159*3*AVERAGE(DT668:DU668)/1000</f>
        <v>951996.06515290297</v>
      </c>
      <c r="DV69" s="8">
        <f>+DV159*3*AVERAGE(DU668:DV668)/1000</f>
        <v>949420.13169572887</v>
      </c>
      <c r="DW69" s="8">
        <f>+DV69+DU69+DT69+DS69</f>
        <v>3814343.066086194</v>
      </c>
    </row>
    <row r="70" spans="1:127" ht="12" customHeight="1">
      <c r="A70" s="2"/>
      <c r="B70" s="7" t="s">
        <v>1094</v>
      </c>
      <c r="AA70" s="8">
        <f>+AA179*12*AVERAGE(Z668:AA668)/1000</f>
        <v>3036584.64</v>
      </c>
      <c r="AB70" s="8"/>
      <c r="AC70" s="8"/>
      <c r="AD70" s="8"/>
      <c r="AE70" s="8"/>
      <c r="AF70" s="8">
        <f>+AF179*12*AVERAGE(AE668:AF668)/1000</f>
        <v>3328802.4</v>
      </c>
      <c r="AG70" s="8">
        <f>+AG179*3*AVERAGE(AF668:AG668)/1000</f>
        <v>803149.65</v>
      </c>
      <c r="AH70" s="8">
        <f>+AH179*3*AVERAGE(AG668:AH668)/1000</f>
        <v>802287.81</v>
      </c>
      <c r="AI70" s="8">
        <f>+AI179*3*AVERAGE(AH668:AI668)/1000</f>
        <v>815082.12</v>
      </c>
      <c r="AJ70" s="8">
        <f>+AJ179*3*AVERAGE(AI668:AJ668)/1000</f>
        <v>775631.61</v>
      </c>
      <c r="AK70" s="8">
        <f>+AJ70+AI70+AH70+AG70</f>
        <v>3196151.19</v>
      </c>
      <c r="AL70" s="8">
        <f>+AL179*3*AVERAGE(AK668:AL668)/1000</f>
        <v>804356.1</v>
      </c>
      <c r="AM70" s="8">
        <f>+AM179*3*AVERAGE(AL668:AM668)/1000</f>
        <v>810316.56</v>
      </c>
      <c r="AN70" s="8">
        <f>+AN179*3*AVERAGE(AM668:AN668)/1000</f>
        <v>820172.22</v>
      </c>
      <c r="AO70" s="8">
        <f>+AO179*3*AVERAGE(AN668:AO668)/1000</f>
        <v>796227.3</v>
      </c>
      <c r="AP70" s="8">
        <f>+AO70+AN70+AM70+AL70</f>
        <v>3231072.18</v>
      </c>
      <c r="AQ70" s="8">
        <f>+AQ179*3*AVERAGE(AP668:AQ668)/1000</f>
        <v>813847.95</v>
      </c>
      <c r="AR70" s="8">
        <f>+AR179*3*AVERAGE(AQ668:AR668)/1000</f>
        <v>815752.05299999996</v>
      </c>
      <c r="AS70" s="8">
        <f>+AS179*3*AVERAGE(AR668:AS668)/1000</f>
        <v>798172.65599999996</v>
      </c>
      <c r="AT70" s="8">
        <f>+AT179*3*AVERAGE(AS668:AT668)/1000</f>
        <v>778852.13399999996</v>
      </c>
      <c r="AU70" s="8">
        <f>+AT70+AS70+AR70+AQ70</f>
        <v>3206624.7929999996</v>
      </c>
      <c r="AV70" s="8">
        <f>+AV179*3*AVERAGE(AU668:AV668)/1000</f>
        <v>761595.26249999995</v>
      </c>
      <c r="AW70" s="8">
        <f>+AW179*3*AVERAGE(AV668:AW668)/1000</f>
        <v>764640.96</v>
      </c>
      <c r="AX70" s="8">
        <f>+AX179*3*AVERAGE(AW668:AX668)/1000</f>
        <v>756523.97250000003</v>
      </c>
      <c r="AY70" s="8">
        <f>+AY179*3*AVERAGE(AX668:AY668)/1000</f>
        <v>730511.45549999992</v>
      </c>
      <c r="AZ70" s="8">
        <f>+AY70+AX70+AW70+AV70</f>
        <v>3013271.6504999995</v>
      </c>
      <c r="BA70" s="8">
        <f>+BA179*3*AVERAGE(AZ668:BA668)/1000</f>
        <v>745430.01600000006</v>
      </c>
      <c r="BB70" s="8">
        <f>+BB179*3*AVERAGE(BA668:BB668)/1000</f>
        <v>760101.67200000002</v>
      </c>
      <c r="BC70" s="8">
        <f>+BC179*3*AVERAGE(BB668:BC668)/1000</f>
        <v>747747.50399999996</v>
      </c>
      <c r="BD70" s="8">
        <f>+BD179*3*AVERAGE(BC668:BD668)/1000</f>
        <v>717717</v>
      </c>
      <c r="BE70" s="8">
        <f>+BD70+BC70+BB70+BA70</f>
        <v>2970996.1919999998</v>
      </c>
      <c r="BF70" s="8">
        <f>+BF179*3*AVERAGE(BE668:BF668)/1000</f>
        <v>749234.77800000005</v>
      </c>
      <c r="BG70" s="8">
        <f>+BG179*3*AVERAGE(BF668:BG668)/1000</f>
        <v>726268.72499999998</v>
      </c>
      <c r="BH70" s="8">
        <f>+BH179*3*AVERAGE(BG668:BH668)/1000</f>
        <v>716483.38800000015</v>
      </c>
      <c r="BI70" s="8">
        <f>+BI179*3*AVERAGE(BH668:BI668)/1000</f>
        <v>686151.28500000003</v>
      </c>
      <c r="BJ70" s="8">
        <f>+BI70+BH70+BG70+BF70</f>
        <v>2878138.176</v>
      </c>
      <c r="BK70" s="8">
        <f>+BK179*3*AVERAGE(BJ668:BK668)/1000</f>
        <v>694266.51185999985</v>
      </c>
      <c r="BL70" s="8">
        <f>+BL179*3*AVERAGE(BK668:BL668)/1000</f>
        <v>679304.48396999983</v>
      </c>
      <c r="BM70" s="8">
        <f>+BM179*3*AVERAGE(BL668:BM668)/1000</f>
        <v>640712.50416000001</v>
      </c>
      <c r="BN70" s="8">
        <f>+BN179*3*AVERAGE(BM668:BN668)/1000</f>
        <v>593652.05613000004</v>
      </c>
      <c r="BO70" s="8">
        <f>+BN70+BM70+BL70+BK70</f>
        <v>2607935.5561199998</v>
      </c>
      <c r="BP70" s="8">
        <f>+BP179*3*AVERAGE(BO668:BP668)/1000</f>
        <v>566671.99967999989</v>
      </c>
      <c r="BQ70" s="8">
        <f>+BQ179*3*AVERAGE(BP668:BQ668)/1000</f>
        <v>551667.1198499999</v>
      </c>
      <c r="BR70" s="8">
        <f>+BR179*3*AVERAGE(BQ668:BR668)/1000</f>
        <v>536413.60584000009</v>
      </c>
      <c r="BS70" s="8">
        <f>+BS179*3*AVERAGE(BR668:BS668)/1000</f>
        <v>479928.75678000005</v>
      </c>
      <c r="BT70" s="8">
        <f>+BS70+BR70+BQ70+BP70</f>
        <v>2134681.4821500001</v>
      </c>
      <c r="BU70" s="8">
        <f>+BU179*3*AVERAGE(BT668:BU668)/1000</f>
        <v>494546.05966500007</v>
      </c>
      <c r="BV70" s="8">
        <f>+BV179*3*AVERAGE(BU668:BV668)/1000</f>
        <v>490623.04664999997</v>
      </c>
      <c r="BW70" s="8">
        <f>+BW179*3*AVERAGE(BV668:BW668)/1000</f>
        <v>503048.50829999999</v>
      </c>
      <c r="BX70" s="8">
        <f>+BX179*3*AVERAGE(BW668:BX668)/1000</f>
        <v>433315.84485000005</v>
      </c>
      <c r="BY70" s="8">
        <f>+BX70+BW70+BV70+BU70</f>
        <v>1921533.4594650001</v>
      </c>
      <c r="BZ70" s="8">
        <f>+BZ179*3*AVERAGE(BY668:BZ668)/1000</f>
        <v>456656.24160000001</v>
      </c>
      <c r="CA70" s="8">
        <f>+CA179*3*AVERAGE(BZ668:CA668)/1000</f>
        <v>455816.96160000004</v>
      </c>
      <c r="CB70" s="8">
        <f>+CB179*3*AVERAGE(CA668:CB668)/1000</f>
        <v>445926.82679999998</v>
      </c>
      <c r="CC70" s="8">
        <f>+CC179*3*AVERAGE(CB668:CC668)/1000</f>
        <v>380337.56279999996</v>
      </c>
      <c r="CD70" s="8">
        <f>+CC70+CB70+CA70+BZ70</f>
        <v>1738737.5928</v>
      </c>
      <c r="CE70" s="8">
        <f>+CE179*3*AVERAGE(CD668:CE668)/1000</f>
        <v>414213.34499999997</v>
      </c>
      <c r="CF70" s="8">
        <f>+CF179*3*AVERAGE(CE668:CF668)/1000</f>
        <v>406590.97499999998</v>
      </c>
      <c r="CG70" s="8">
        <f>+CG179*3*AVERAGE(CF668:CG668)/1000</f>
        <v>393894.00225000002</v>
      </c>
      <c r="CH70" s="8">
        <f>+CH179*3*AVERAGE(CG668:CH668)/1000</f>
        <v>358265.75400000002</v>
      </c>
      <c r="CI70" s="8">
        <f>+CH70+CG70+CF70+CE70</f>
        <v>1572964.0762500002</v>
      </c>
      <c r="CJ70" s="8">
        <f>+CJ179*3*AVERAGE(CI668:CJ668)/1000</f>
        <v>348321.3</v>
      </c>
      <c r="CK70" s="8">
        <f>+CK179*3*AVERAGE(CJ668:CK668)/1000</f>
        <v>334902.36780000001</v>
      </c>
      <c r="CL70" s="8">
        <f>+CL179*3*AVERAGE(CK668:CL668)/1000</f>
        <v>318712.60620000004</v>
      </c>
      <c r="CM70" s="8">
        <f>+CM179*3*AVERAGE(CL668:CM668)/1000</f>
        <v>286130.91450000001</v>
      </c>
      <c r="CN70" s="8">
        <f>+CM70+CL70+CK70+CJ70</f>
        <v>1288067.1884999999</v>
      </c>
      <c r="CO70" s="8">
        <f>+CO179*3*AVERAGE(CN668:CO668)/1000</f>
        <v>278697.19154999999</v>
      </c>
      <c r="CP70" s="8">
        <f>+CP179*3*AVERAGE(CO668:CP668)/1000</f>
        <v>273664.63380000001</v>
      </c>
      <c r="CQ70" s="8">
        <f>+CQ179*3*AVERAGE(CP668:CQ668)/1000</f>
        <v>263570.853</v>
      </c>
      <c r="CR70" s="8">
        <f>+CR179*3*AVERAGE(CQ668:CR668)/1000</f>
        <v>239796.24480000001</v>
      </c>
      <c r="CS70" s="8">
        <f>+CR70+CQ70+CP70+CO70</f>
        <v>1055728.9231500002</v>
      </c>
      <c r="CT70" s="8">
        <f>+CT179*3*AVERAGE(CS668:CT668)/1000</f>
        <v>241171.86</v>
      </c>
      <c r="CU70" s="8">
        <f>+CU179*3*AVERAGE(CT668:CU668)/1000</f>
        <v>234297.54</v>
      </c>
      <c r="CV70" s="8">
        <f>+CV179*3*AVERAGE(CU668:CV668)/1000</f>
        <v>231095.97</v>
      </c>
      <c r="CW70" s="8">
        <f>+CW179*3*AVERAGE(CV668:CW668)/1000</f>
        <v>224813.16</v>
      </c>
      <c r="CX70" s="8">
        <f>+CW70+CV70+CU70+CT70</f>
        <v>931378.53</v>
      </c>
      <c r="CY70" s="8">
        <f>+CY179*3*AVERAGE(CX668:CY668)/1000</f>
        <v>211051.68</v>
      </c>
      <c r="CZ70" s="8">
        <f>+CZ179*3*AVERAGE(CY668:CZ668)/1000</f>
        <v>236660.82</v>
      </c>
      <c r="DA70" s="8">
        <f>+DA179*3*AVERAGE(CZ668:DA668)/1000</f>
        <v>239949.3</v>
      </c>
      <c r="DB70" s="8">
        <f>+DB179*3*AVERAGE(DA668:DB668)/1000</f>
        <v>241933.005</v>
      </c>
      <c r="DC70" s="8">
        <f>+DB70+DA70+CZ70+CY70</f>
        <v>929594.80499999993</v>
      </c>
      <c r="DD70" s="8">
        <f>+DD179*3*AVERAGE(DC668:DD668)/1000</f>
        <v>247080.54</v>
      </c>
      <c r="DE70" s="8">
        <f>+DE179*3*AVERAGE(DD668:DE668)/1000</f>
        <v>251358.75</v>
      </c>
      <c r="DF70" s="8">
        <f>+DF179*3*AVERAGE(DE668:DF668)/1000</f>
        <v>259752.95999999999</v>
      </c>
      <c r="DG70" s="8">
        <f>+DG179*3*AVERAGE(DF668:DG668)/1000</f>
        <v>250175.64</v>
      </c>
      <c r="DH70" s="8">
        <f>+DG70+DF70+DE70+DD70</f>
        <v>1008367.89</v>
      </c>
      <c r="DI70" s="8">
        <f>+DI179*3*AVERAGE(DH668:DI668)/1000</f>
        <v>274916.98499999999</v>
      </c>
      <c r="DJ70" s="8">
        <f>+DJ179*3*AVERAGE(DI668:DJ668)/1000</f>
        <v>288182.44500000001</v>
      </c>
      <c r="DK70" s="8">
        <f>+DK179*3*AVERAGE(DJ668:DK668)/1000</f>
        <v>295104.34149600001</v>
      </c>
      <c r="DL70" s="8">
        <f>+DL179*3*AVERAGE(DK668:DL668)/1000</f>
        <v>294531.98793179396</v>
      </c>
      <c r="DM70" s="8">
        <f>+DL70+DK70+DJ70+DI70</f>
        <v>1152735.7594277938</v>
      </c>
      <c r="DN70" s="8">
        <f>+DN179*3*AVERAGE(DM668:DN668)/1000</f>
        <v>304036.50234970031</v>
      </c>
      <c r="DO70" s="8">
        <f>+DO179*3*AVERAGE(DN668:DO668)/1000</f>
        <v>305766.07416252012</v>
      </c>
      <c r="DP70" s="8">
        <f>+DP179*3*AVERAGE(DO668:DP668)/1000</f>
        <v>307212.59152056463</v>
      </c>
      <c r="DQ70" s="8">
        <f>+DQ179*3*AVERAGE(DP668:DQ668)/1000</f>
        <v>303245.13838543813</v>
      </c>
      <c r="DR70" s="8">
        <f>+DQ70+DP70+DO70+DN70</f>
        <v>1220260.3064182233</v>
      </c>
      <c r="DS70" s="8">
        <f>+DS179*3*AVERAGE(DR668:DS668)/1000</f>
        <v>309469.10708185809</v>
      </c>
      <c r="DT70" s="8">
        <f>+DT179*3*AVERAGE(DS668:DT668)/1000</f>
        <v>310093.76339456165</v>
      </c>
      <c r="DU70" s="8">
        <f>+DU179*3*AVERAGE(DT668:DU668)/1000</f>
        <v>308363.94284300553</v>
      </c>
      <c r="DV70" s="8">
        <f>+DV179*3*AVERAGE(DU668:DV668)/1000</f>
        <v>303401.6507810264</v>
      </c>
      <c r="DW70" s="8">
        <f>+DV70+DU70+DT70+DS70</f>
        <v>1231328.4641004517</v>
      </c>
    </row>
    <row r="71" spans="1:127" ht="12" customHeight="1">
      <c r="A71" s="2"/>
      <c r="B71" s="7" t="s">
        <v>1095</v>
      </c>
      <c r="AA71" s="8">
        <f>+AA207*12*AVERAGE(Z668:AA668)/1000</f>
        <v>42272.639999999999</v>
      </c>
      <c r="AB71" s="8"/>
      <c r="AC71" s="8"/>
      <c r="AD71" s="8"/>
      <c r="AE71" s="8"/>
      <c r="AF71" s="8">
        <f>+AF207*12*AVERAGE(AE668:AF668)/1000</f>
        <v>380434.56</v>
      </c>
      <c r="AG71" s="8">
        <f>+AG207*3*AVERAGE(AF668:AG668)/1000</f>
        <v>161730.13500000001</v>
      </c>
      <c r="AH71" s="8">
        <f>+AH207*3*AVERAGE(AG668:AH668)/1000</f>
        <v>171594.13500000001</v>
      </c>
      <c r="AI71" s="8">
        <f>+AI207*3*AVERAGE(AH668:AI668)/1000</f>
        <v>185033.01</v>
      </c>
      <c r="AJ71" s="8">
        <f>+AJ207*3*AVERAGE(AI668:AJ668)/1000</f>
        <v>191796.93</v>
      </c>
      <c r="AK71" s="8">
        <f>+AJ71+AI71+AH71+AG71</f>
        <v>710154.21</v>
      </c>
      <c r="AL71" s="8">
        <f>+AL207*3*AVERAGE(AK668:AL668)/1000</f>
        <v>201089.02499999999</v>
      </c>
      <c r="AM71" s="8">
        <f>+AM207*3*AVERAGE(AL668:AM668)/1000</f>
        <v>214495.56</v>
      </c>
      <c r="AN71" s="8">
        <f>+AN207*3*AVERAGE(AM668:AN668)/1000</f>
        <v>225770.58</v>
      </c>
      <c r="AO71" s="8">
        <f>+AO207*3*AVERAGE(AN668:AO668)/1000</f>
        <v>243291.67499999999</v>
      </c>
      <c r="AP71" s="8">
        <f>+AO71+AN71+AM71+AL71</f>
        <v>884646.84</v>
      </c>
      <c r="AQ71" s="8">
        <f>+AQ207*3*AVERAGE(AP668:AQ668)/1000</f>
        <v>253183.92</v>
      </c>
      <c r="AR71" s="8">
        <f>+AR207*3*AVERAGE(AQ668:AR668)/1000</f>
        <v>275560.989</v>
      </c>
      <c r="AS71" s="8">
        <f>+AS207*3*AVERAGE(AR668:AS668)/1000</f>
        <v>269532.44400000002</v>
      </c>
      <c r="AT71" s="8">
        <f>+AT207*3*AVERAGE(AS668:AT668)/1000</f>
        <v>273462.98999999993</v>
      </c>
      <c r="AU71" s="8">
        <f>+AT71+AS71+AR71+AQ71</f>
        <v>1071740.3429999999</v>
      </c>
      <c r="AV71" s="8">
        <f>+AV207*3*AVERAGE(AU668:AV668)/1000</f>
        <v>240356.67</v>
      </c>
      <c r="AW71" s="8">
        <f>+AW207*3*AVERAGE(AV668:AW668)/1000</f>
        <v>243167.07</v>
      </c>
      <c r="AX71" s="8">
        <f>+AX207*3*AVERAGE(AW668:AX668)/1000</f>
        <v>257359.55699999997</v>
      </c>
      <c r="AY71" s="8">
        <f>+AY207*3*AVERAGE(AX668:AY668)/1000</f>
        <v>262639.67849999998</v>
      </c>
      <c r="AZ71" s="8">
        <f>+AY71+AX71+AW71+AV71</f>
        <v>1003522.9755000001</v>
      </c>
      <c r="BA71" s="8">
        <f>+BA207*3*AVERAGE(AZ668:BA668)/1000</f>
        <v>264977.076</v>
      </c>
      <c r="BB71" s="8">
        <f>+BB207*3*AVERAGE(BA668:BB668)/1000</f>
        <v>276400.60800000001</v>
      </c>
      <c r="BC71" s="8">
        <f>+BC207*3*AVERAGE(BB668:BC668)/1000</f>
        <v>278921.68800000002</v>
      </c>
      <c r="BD71" s="8">
        <f>+BD207*3*AVERAGE(BC668:BD668)/1000</f>
        <v>291291</v>
      </c>
      <c r="BE71" s="8">
        <f>+BD71+BC71+BB71+BA71</f>
        <v>1111590.372</v>
      </c>
      <c r="BF71" s="8">
        <f>+BF207*3*AVERAGE(BE668:BF668)/1000</f>
        <v>299389.962</v>
      </c>
      <c r="BG71" s="8">
        <f>+BG207*3*AVERAGE(BF668:BG668)/1000</f>
        <v>303378.07500000001</v>
      </c>
      <c r="BH71" s="8">
        <f>+BH207*3*AVERAGE(BG668:BH668)/1000</f>
        <v>309041.11800000007</v>
      </c>
      <c r="BI71" s="8">
        <f>+BI207*3*AVERAGE(BH668:BI668)/1000</f>
        <v>320717.90399999998</v>
      </c>
      <c r="BJ71" s="8">
        <f>+BI71+BH71+BG71+BF71</f>
        <v>1232527.0590000001</v>
      </c>
      <c r="BK71" s="8">
        <f>+BK207*3*AVERAGE(BJ668:BK668)/1000</f>
        <v>331496.62277999998</v>
      </c>
      <c r="BL71" s="8">
        <f>+BL207*3*AVERAGE(BK668:BL668)/1000</f>
        <v>345913.11280499987</v>
      </c>
      <c r="BM71" s="8">
        <f>+BM207*3*AVERAGE(BL668:BM668)/1000</f>
        <v>344637.53279999999</v>
      </c>
      <c r="BN71" s="8">
        <f>+BN207*3*AVERAGE(BM668:BN668)/1000</f>
        <v>356505.33529499994</v>
      </c>
      <c r="BO71" s="8">
        <f>+BN71+BM71+BL71+BK71</f>
        <v>1378552.6036799997</v>
      </c>
      <c r="BP71" s="8">
        <f>+BP207*3*AVERAGE(BO668:BP668)/1000</f>
        <v>370883.64023999998</v>
      </c>
      <c r="BQ71" s="8">
        <f>+BQ207*3*AVERAGE(BP668:BQ668)/1000</f>
        <v>385367.46632999991</v>
      </c>
      <c r="BR71" s="8">
        <f>+BR207*3*AVERAGE(BQ668:BR668)/1000</f>
        <v>383840.87364000006</v>
      </c>
      <c r="BS71" s="8">
        <f>+BS207*3*AVERAGE(BR668:BS668)/1000</f>
        <v>391053.06108000001</v>
      </c>
      <c r="BT71" s="8">
        <f>+BS71+BR71+BQ71+BP71</f>
        <v>1531145.0412900001</v>
      </c>
      <c r="BU71" s="8">
        <f>+BU207*3*AVERAGE(BT668:BU668)/1000</f>
        <v>399251.47009500006</v>
      </c>
      <c r="BV71" s="8">
        <f>+BV207*3*AVERAGE(BU668:BV668)/1000</f>
        <v>404722.71525000001</v>
      </c>
      <c r="BW71" s="8">
        <f>+BW207*3*AVERAGE(BV668:BW668)/1000</f>
        <v>405095.16840000002</v>
      </c>
      <c r="BX71" s="8">
        <f>+BX207*3*AVERAGE(BW668:BX668)/1000</f>
        <v>413239.43504999997</v>
      </c>
      <c r="BY71" s="8">
        <f>+BX71+BW71+BV71+BU71</f>
        <v>1622308.7887950002</v>
      </c>
      <c r="BZ71" s="8">
        <f>+BZ207*3*AVERAGE(BY668:BZ668)/1000</f>
        <v>427689.24120000005</v>
      </c>
      <c r="CA71" s="8">
        <f>+CA207*3*AVERAGE(BZ668:CA668)/1000</f>
        <v>435253.7904</v>
      </c>
      <c r="CB71" s="8">
        <f>+CB207*3*AVERAGE(CA668:CB668)/1000</f>
        <v>437318.20079999993</v>
      </c>
      <c r="CC71" s="8">
        <f>+CC207*3*AVERAGE(CB668:CC668)/1000</f>
        <v>446332.20840000006</v>
      </c>
      <c r="CD71" s="8">
        <f>+CC71+CB71+CA71+BZ71</f>
        <v>1746593.4408</v>
      </c>
      <c r="CE71" s="8">
        <f>+CE207*3*AVERAGE(CD668:CE668)/1000</f>
        <v>447846.05249999999</v>
      </c>
      <c r="CF71" s="8">
        <f>+CF207*3*AVERAGE(CE668:CF668)/1000</f>
        <v>465439.66875000001</v>
      </c>
      <c r="CG71" s="8">
        <f>+CG207*3*AVERAGE(CF668:CG668)/1000</f>
        <v>467636.71500000003</v>
      </c>
      <c r="CH71" s="8">
        <f>+CH207*3*AVERAGE(CG668:CH668)/1000</f>
        <v>474068.826</v>
      </c>
      <c r="CI71" s="8">
        <f>+CH71+CG71+CF71+CE71</f>
        <v>1854991.2622499999</v>
      </c>
      <c r="CJ71" s="8">
        <f>+CJ207*3*AVERAGE(CI668:CJ668)/1000</f>
        <v>487649.82000000007</v>
      </c>
      <c r="CK71" s="8">
        <f>+CK207*3*AVERAGE(CJ668:CK668)/1000</f>
        <v>493152.9372000001</v>
      </c>
      <c r="CL71" s="8">
        <f>+CL207*3*AVERAGE(CK668:CL668)/1000</f>
        <v>504781.81560000003</v>
      </c>
      <c r="CM71" s="8">
        <f>+CM207*3*AVERAGE(CL668:CM668)/1000</f>
        <v>502113.60480000003</v>
      </c>
      <c r="CN71" s="8">
        <f>+CM71+CL71+CK71+CJ71</f>
        <v>1987698.1776000003</v>
      </c>
      <c r="CO71" s="8">
        <f>+CO207*3*AVERAGE(CN668:CO668)/1000</f>
        <v>508762.65840000001</v>
      </c>
      <c r="CP71" s="8">
        <f>+CP207*3*AVERAGE(CO668:CP668)/1000</f>
        <v>509840.96160000004</v>
      </c>
      <c r="CQ71" s="8">
        <f>+CQ207*3*AVERAGE(CP668:CQ668)/1000</f>
        <v>508315.21649999998</v>
      </c>
      <c r="CR71" s="8">
        <f>+CR207*3*AVERAGE(CQ668:CR668)/1000</f>
        <v>510042.80640000006</v>
      </c>
      <c r="CS71" s="8">
        <f>+CR71+CQ71+CP71+CO71</f>
        <v>2036961.6429000001</v>
      </c>
      <c r="CT71" s="8">
        <f>+CT207*3*AVERAGE(CS668:CT668)/1000</f>
        <v>516539.73</v>
      </c>
      <c r="CU71" s="8">
        <f>+CU207*3*AVERAGE(CT668:CU668)/1000</f>
        <v>512185.32</v>
      </c>
      <c r="CV71" s="8">
        <f>+CV207*3*AVERAGE(CU668:CV668)/1000</f>
        <v>509878.41</v>
      </c>
      <c r="CW71" s="8">
        <f>+CW207*3*AVERAGE(CV668:CW668)/1000</f>
        <v>523944.72</v>
      </c>
      <c r="CX71" s="8">
        <f>+CW71+CV71+CU71+CT71</f>
        <v>2062548.18</v>
      </c>
      <c r="CY71" s="8">
        <f>+CY207*3*AVERAGE(CX668:CY668)/1000</f>
        <v>540819.93000000005</v>
      </c>
      <c r="CZ71" s="8">
        <f>+CZ207*3*AVERAGE(CY668:CZ668)/1000</f>
        <v>555389.505</v>
      </c>
      <c r="DA71" s="8">
        <f>+DA207*3*AVERAGE(CZ668:DA668)/1000</f>
        <v>566976.97499999998</v>
      </c>
      <c r="DB71" s="8">
        <f>+DB207*3*AVERAGE(DA668:DB668)/1000</f>
        <v>578278.89</v>
      </c>
      <c r="DC71" s="8">
        <f>+DB71+DA71+CZ71+CY71</f>
        <v>2241465.3000000003</v>
      </c>
      <c r="DD71" s="8">
        <f>+DD207*3*AVERAGE(DC668:DD668)/1000</f>
        <v>589805.16</v>
      </c>
      <c r="DE71" s="8">
        <f>+DE207*3*AVERAGE(DD668:DE668)/1000</f>
        <v>601250.13</v>
      </c>
      <c r="DF71" s="8">
        <f>+DF207*3*AVERAGE(DE668:DF668)/1000</f>
        <v>600678.72</v>
      </c>
      <c r="DG71" s="8">
        <f>+DG207*3*AVERAGE(DF668:DG668)/1000</f>
        <v>631590.96</v>
      </c>
      <c r="DH71" s="8">
        <f>+DG71+DF71+DE71+DD71</f>
        <v>2423324.9700000002</v>
      </c>
      <c r="DI71" s="8">
        <f>+DI207*3*AVERAGE(DH668:DI668)/1000</f>
        <v>613912.36499999999</v>
      </c>
      <c r="DJ71" s="8">
        <f>+DJ207*3*AVERAGE(DI668:DJ668)/1000</f>
        <v>619903.245</v>
      </c>
      <c r="DK71" s="8">
        <f>+DK207*3*AVERAGE(DJ668:DK668)/1000</f>
        <v>625538.07598800003</v>
      </c>
      <c r="DL71" s="8">
        <f>+DL207*3*AVERAGE(DK668:DL668)/1000</f>
        <v>632930.44215130201</v>
      </c>
      <c r="DM71" s="8">
        <f>+DL71+DK71+DJ71+DI71</f>
        <v>2492284.1281393021</v>
      </c>
      <c r="DN71" s="8">
        <f>+DN207*3*AVERAGE(DM668:DN668)/1000</f>
        <v>637428.25320213044</v>
      </c>
      <c r="DO71" s="8">
        <f>+DO207*3*AVERAGE(DN668:DO668)/1000</f>
        <v>640852.18283377506</v>
      </c>
      <c r="DP71" s="8">
        <f>+DP207*3*AVERAGE(DO668:DP668)/1000</f>
        <v>641593.64351573691</v>
      </c>
      <c r="DQ71" s="8">
        <f>+DQ207*3*AVERAGE(DP668:DQ668)/1000</f>
        <v>646225.84662827849</v>
      </c>
      <c r="DR71" s="8">
        <f>+DQ71+DP71+DO71+DN71</f>
        <v>2566099.9261799208</v>
      </c>
      <c r="DS71" s="8">
        <f>+DS207*3*AVERAGE(DR668:DS668)/1000</f>
        <v>646121.31140739284</v>
      </c>
      <c r="DT71" s="8">
        <f>+DT207*3*AVERAGE(DS668:DT668)/1000</f>
        <v>647242.68735374953</v>
      </c>
      <c r="DU71" s="8">
        <f>+DU207*3*AVERAGE(DT668:DU668)/1000</f>
        <v>643632.12230989744</v>
      </c>
      <c r="DV71" s="8">
        <f>+DV207*3*AVERAGE(DU668:DV668)/1000</f>
        <v>646018.48091470252</v>
      </c>
      <c r="DW71" s="8">
        <f>+DV71+DU71+DT71+DS71</f>
        <v>2583014.6019857423</v>
      </c>
    </row>
    <row r="72" spans="1:127" ht="12" customHeight="1">
      <c r="A72" s="2"/>
      <c r="B72" s="7" t="s">
        <v>1102</v>
      </c>
      <c r="CT72" s="8"/>
      <c r="CU72" s="8"/>
      <c r="CV72" s="8"/>
      <c r="CW72" s="8"/>
      <c r="CX72" s="8"/>
      <c r="CY72" s="8">
        <f>+CY234*AVERAGE(CX122:CY122)*0.003</f>
        <v>3347.1202411152958</v>
      </c>
      <c r="CZ72" s="8">
        <f>+CZ234*AVERAGE(CY122:CZ122)*0.003</f>
        <v>6714.8872180451117</v>
      </c>
      <c r="DA72" s="8">
        <f>+DA234*AVERAGE(CZ122:DA122)*0.003</f>
        <v>10101.870503597123</v>
      </c>
      <c r="DB72" s="8">
        <f>+DB234*AVERAGE(DA122:DB122)*0.003</f>
        <v>15118.705035971225</v>
      </c>
      <c r="DC72" s="8">
        <f>+DB72+DA72+CZ72+CY72</f>
        <v>35282.582998728758</v>
      </c>
      <c r="DD72" s="8">
        <f>+DD234*AVERAGE(DC122:DD122)*0.003</f>
        <v>21555.175750394945</v>
      </c>
      <c r="DE72" s="8">
        <f>+DE234*AVERAGE(DD122:DE122)*0.003</f>
        <v>30222.311320754714</v>
      </c>
      <c r="DF72" s="8">
        <f>+DF234*AVERAGE(DE122:DF122)*0.003</f>
        <v>35291.391509433961</v>
      </c>
      <c r="DG72" s="8">
        <f>+DG234*AVERAGE(DF122:DG122)*0.003</f>
        <v>41775.532031592797</v>
      </c>
      <c r="DH72" s="8">
        <f>+DG72+DF72+DE72+DD72</f>
        <v>128844.41061217642</v>
      </c>
      <c r="DI72" s="8">
        <f>+DI234*AVERAGE(DH122:DI122)*0.003</f>
        <v>50438.071086920667</v>
      </c>
      <c r="DJ72" s="8">
        <f>+DJ234*AVERAGE(DI122:DJ122)*0.003</f>
        <v>55491.723478814914</v>
      </c>
      <c r="DK72" s="8">
        <f>+DK234*AVERAGE(DJ122:DK122)*0.003</f>
        <v>60489.7338910689</v>
      </c>
      <c r="DL72" s="8">
        <f>+DL234*AVERAGE(DK122:DL122)*0.003</f>
        <v>63695.20434711007</v>
      </c>
      <c r="DM72" s="8">
        <f>+DL72+DK72+DJ72+DI72</f>
        <v>230114.73280391452</v>
      </c>
      <c r="DN72" s="8">
        <f>+DN234*AVERAGE(DM122:DN122)*0.003</f>
        <v>66942.68039202693</v>
      </c>
      <c r="DO72" s="8">
        <f>+DO234*AVERAGE(DN122:DO122)*0.003</f>
        <v>69953.291516372818</v>
      </c>
      <c r="DP72" s="8">
        <f>+DP234*AVERAGE(DO122:DP122)*0.003</f>
        <v>73045.029835127629</v>
      </c>
      <c r="DQ72" s="8">
        <f>+DQ234*AVERAGE(DP122:DQ122)*0.003</f>
        <v>76108.318205753923</v>
      </c>
      <c r="DR72" s="8">
        <f>+DQ72+DP72+DO72+DN72</f>
        <v>286049.31994928129</v>
      </c>
      <c r="DS72" s="8">
        <f>+DS234*AVERAGE(DR122:DS122)*0.003</f>
        <v>79355.589832958431</v>
      </c>
      <c r="DT72" s="8">
        <f>+DT234*AVERAGE(DS122:DT122)*0.003</f>
        <v>82186.659583586006</v>
      </c>
      <c r="DU72" s="8">
        <f>+DU234*AVERAGE(DT122:DU122)*0.003</f>
        <v>85189.694153486271</v>
      </c>
      <c r="DV72" s="8">
        <f>+DV234*AVERAGE(DU122:DV122)*0.003</f>
        <v>88164.602935496601</v>
      </c>
      <c r="DW72" s="8">
        <f>+DV72+DU72+DT72+DS72</f>
        <v>334896.54650552734</v>
      </c>
    </row>
    <row r="73" spans="1:127" ht="12" customHeight="1">
      <c r="A73" s="2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</row>
    <row r="74" spans="1:127" ht="12" customHeight="1">
      <c r="A74" s="2"/>
      <c r="B74" s="7" t="s">
        <v>1092</v>
      </c>
      <c r="C74" s="2"/>
      <c r="D74" s="7" t="s">
        <v>37</v>
      </c>
      <c r="AA74" s="15">
        <f>+AA69-V69</f>
        <v>3078857.28</v>
      </c>
      <c r="AB74" s="15"/>
      <c r="AC74" s="15"/>
      <c r="AD74" s="15"/>
      <c r="AE74" s="15"/>
      <c r="AF74" s="15">
        <f>+AF69-AA69</f>
        <v>630379.68000000017</v>
      </c>
      <c r="AG74" s="15"/>
      <c r="AH74" s="15"/>
      <c r="AI74" s="15"/>
      <c r="AJ74" s="15"/>
      <c r="AK74" s="15">
        <f t="shared" ref="AK74:BP74" si="90">+AK69-AF69</f>
        <v>197068.43999999994</v>
      </c>
      <c r="AL74" s="15">
        <f t="shared" si="90"/>
        <v>40565.339999999967</v>
      </c>
      <c r="AM74" s="15">
        <f t="shared" si="90"/>
        <v>50930.175000000047</v>
      </c>
      <c r="AN74" s="15">
        <f t="shared" si="90"/>
        <v>45827.670000000042</v>
      </c>
      <c r="AO74" s="15">
        <f t="shared" si="90"/>
        <v>72090.434999999939</v>
      </c>
      <c r="AP74" s="15">
        <f t="shared" si="90"/>
        <v>209413.62000000011</v>
      </c>
      <c r="AQ74" s="15">
        <f t="shared" si="90"/>
        <v>61586.745000000112</v>
      </c>
      <c r="AR74" s="15">
        <f t="shared" si="90"/>
        <v>66500.921999999904</v>
      </c>
      <c r="AS74" s="15">
        <f t="shared" si="90"/>
        <v>21762.300000000047</v>
      </c>
      <c r="AT74" s="15">
        <f t="shared" si="90"/>
        <v>12796.148999999859</v>
      </c>
      <c r="AU74" s="15">
        <f t="shared" si="90"/>
        <v>162646.11599999992</v>
      </c>
      <c r="AV74" s="15">
        <f t="shared" si="90"/>
        <v>-65079.937500000116</v>
      </c>
      <c r="AW74" s="15">
        <f t="shared" si="90"/>
        <v>-83505.011999999871</v>
      </c>
      <c r="AX74" s="15">
        <f t="shared" si="90"/>
        <v>-53821.570500000264</v>
      </c>
      <c r="AY74" s="15">
        <f t="shared" si="90"/>
        <v>-59163.989999999991</v>
      </c>
      <c r="AZ74" s="15">
        <f t="shared" si="90"/>
        <v>-261570.50999999978</v>
      </c>
      <c r="BA74" s="15">
        <f t="shared" si="90"/>
        <v>8455.1595000000671</v>
      </c>
      <c r="BB74" s="15">
        <f t="shared" si="90"/>
        <v>28694.249999999884</v>
      </c>
      <c r="BC74" s="15">
        <f t="shared" si="90"/>
        <v>12785.662500000093</v>
      </c>
      <c r="BD74" s="15">
        <f t="shared" si="90"/>
        <v>15856.866000000155</v>
      </c>
      <c r="BE74" s="15">
        <f t="shared" si="90"/>
        <v>65791.937999999616</v>
      </c>
      <c r="BF74" s="15">
        <f t="shared" si="90"/>
        <v>38217.647999999928</v>
      </c>
      <c r="BG74" s="15">
        <f t="shared" si="90"/>
        <v>-6855.479999999865</v>
      </c>
      <c r="BH74" s="15">
        <f t="shared" si="90"/>
        <v>-1144.6859999997541</v>
      </c>
      <c r="BI74" s="15">
        <f t="shared" si="90"/>
        <v>-2138.810999999987</v>
      </c>
      <c r="BJ74" s="15">
        <f t="shared" si="90"/>
        <v>28078.671000000555</v>
      </c>
      <c r="BK74" s="15">
        <f t="shared" si="90"/>
        <v>-22861.605360000161</v>
      </c>
      <c r="BL74" s="15">
        <f t="shared" si="90"/>
        <v>-4429.2032250001794</v>
      </c>
      <c r="BM74" s="15">
        <f t="shared" si="90"/>
        <v>-40174.469040000229</v>
      </c>
      <c r="BN74" s="15">
        <f t="shared" si="90"/>
        <v>-56711.797575000091</v>
      </c>
      <c r="BO74" s="15">
        <f t="shared" si="90"/>
        <v>-124177.07520000078</v>
      </c>
      <c r="BP74" s="15">
        <f t="shared" si="90"/>
        <v>-88207.494719999842</v>
      </c>
      <c r="BQ74" s="15">
        <f t="shared" ref="BQ74:CV74" si="91">+BQ69-BL69</f>
        <v>-88183.010595</v>
      </c>
      <c r="BR74" s="15">
        <f t="shared" si="91"/>
        <v>-65095.557479999843</v>
      </c>
      <c r="BS74" s="15">
        <f t="shared" si="91"/>
        <v>-79175.573564999737</v>
      </c>
      <c r="BT74" s="15">
        <f t="shared" si="91"/>
        <v>-320661.63635999942</v>
      </c>
      <c r="BU74" s="15">
        <f t="shared" si="91"/>
        <v>-43758.110159999924</v>
      </c>
      <c r="BV74" s="15">
        <f t="shared" si="91"/>
        <v>-41688.82427999971</v>
      </c>
      <c r="BW74" s="15">
        <f t="shared" si="91"/>
        <v>-12110.802779999911</v>
      </c>
      <c r="BX74" s="15">
        <f t="shared" si="91"/>
        <v>-24426.537960000103</v>
      </c>
      <c r="BY74" s="15">
        <f t="shared" si="91"/>
        <v>-121984.27517999941</v>
      </c>
      <c r="BZ74" s="15">
        <f t="shared" si="91"/>
        <v>-9452.0469599999487</v>
      </c>
      <c r="CA74" s="15">
        <f t="shared" si="91"/>
        <v>-4275.0099000001792</v>
      </c>
      <c r="CB74" s="15">
        <f t="shared" si="91"/>
        <v>-24898.649100000272</v>
      </c>
      <c r="CC74" s="15">
        <f t="shared" si="91"/>
        <v>-19885.508700000122</v>
      </c>
      <c r="CD74" s="15">
        <f t="shared" si="91"/>
        <v>-58511.214660000987</v>
      </c>
      <c r="CE74" s="15">
        <f t="shared" si="91"/>
        <v>-22286.085300000152</v>
      </c>
      <c r="CF74" s="15">
        <f t="shared" si="91"/>
        <v>-19040.108249999932</v>
      </c>
      <c r="CG74" s="15">
        <f t="shared" si="91"/>
        <v>-21714.310349999927</v>
      </c>
      <c r="CH74" s="15">
        <f t="shared" si="91"/>
        <v>5664.8087999999989</v>
      </c>
      <c r="CI74" s="15">
        <f t="shared" si="91"/>
        <v>-57375.695100000128</v>
      </c>
      <c r="CJ74" s="15">
        <f t="shared" si="91"/>
        <v>-26088.277499999851</v>
      </c>
      <c r="CK74" s="15">
        <f t="shared" si="91"/>
        <v>-43975.338749999995</v>
      </c>
      <c r="CL74" s="15">
        <f t="shared" si="91"/>
        <v>-38036.29544999986</v>
      </c>
      <c r="CM74" s="15">
        <f t="shared" si="91"/>
        <v>-44090.060699999915</v>
      </c>
      <c r="CN74" s="15">
        <f t="shared" si="91"/>
        <v>-152189.97239999939</v>
      </c>
      <c r="CO74" s="15">
        <f t="shared" si="91"/>
        <v>-48511.270049999934</v>
      </c>
      <c r="CP74" s="15">
        <f t="shared" si="91"/>
        <v>-44549.709599999944</v>
      </c>
      <c r="CQ74" s="15">
        <f t="shared" si="91"/>
        <v>-51608.352300000144</v>
      </c>
      <c r="CR74" s="15">
        <f t="shared" si="91"/>
        <v>-38405.46809999994</v>
      </c>
      <c r="CS74" s="15">
        <f t="shared" si="91"/>
        <v>-183074.80004999973</v>
      </c>
      <c r="CT74" s="15">
        <f t="shared" si="91"/>
        <v>-29748.259950000211</v>
      </c>
      <c r="CU74" s="15">
        <f t="shared" si="91"/>
        <v>-37022.735400000121</v>
      </c>
      <c r="CV74" s="15">
        <f t="shared" si="91"/>
        <v>-30911.689499999979</v>
      </c>
      <c r="CW74" s="15">
        <f>+CW69-CR69</f>
        <v>-1081.1712000000989</v>
      </c>
      <c r="CX74" s="15">
        <f>+CX69-CS69</f>
        <v>-98763.856050000526</v>
      </c>
      <c r="CY74" s="15">
        <f t="shared" ref="CY74:DW74" si="92">+CY69-CT69</f>
        <v>-5839.9799999999814</v>
      </c>
      <c r="CZ74" s="15">
        <f>+CZ69-CU69</f>
        <v>45567.464999999967</v>
      </c>
      <c r="DA74" s="15">
        <f t="shared" si="92"/>
        <v>65951.895000000019</v>
      </c>
      <c r="DB74" s="15">
        <f t="shared" si="92"/>
        <v>71454.015000000014</v>
      </c>
      <c r="DC74" s="15">
        <f t="shared" si="92"/>
        <v>177133.39500000002</v>
      </c>
      <c r="DD74" s="15">
        <f t="shared" ref="DD74" si="93">+DD69-CY69</f>
        <v>85014.089999999967</v>
      </c>
      <c r="DE74" s="15">
        <f t="shared" ref="DE74:DG77" si="94">+DE69-CZ69</f>
        <v>60558.555000000051</v>
      </c>
      <c r="DF74" s="15">
        <f t="shared" si="94"/>
        <v>53505.405000000028</v>
      </c>
      <c r="DG74" s="15">
        <f t="shared" si="94"/>
        <v>61554.704999999958</v>
      </c>
      <c r="DH74" s="15">
        <f t="shared" si="92"/>
        <v>260632.75500000035</v>
      </c>
      <c r="DI74" s="15">
        <f t="shared" ref="DI74" si="95">+DI69-DD69</f>
        <v>51943.650000000023</v>
      </c>
      <c r="DJ74" s="15">
        <f t="shared" ref="DJ74:DJ77" si="96">+DJ69-DE69</f>
        <v>55476.809999999939</v>
      </c>
      <c r="DK74" s="15">
        <f t="shared" si="92"/>
        <v>60210.737484000041</v>
      </c>
      <c r="DL74" s="15">
        <f t="shared" si="92"/>
        <v>45695.830083096051</v>
      </c>
      <c r="DM74" s="15">
        <f t="shared" si="92"/>
        <v>213327.02756709559</v>
      </c>
      <c r="DN74" s="15">
        <f t="shared" si="92"/>
        <v>52635.405551830772</v>
      </c>
      <c r="DO74" s="15">
        <f t="shared" si="92"/>
        <v>38532.566996295238</v>
      </c>
      <c r="DP74" s="15">
        <f t="shared" si="92"/>
        <v>28163.817552301451</v>
      </c>
      <c r="DQ74" s="15">
        <f t="shared" si="92"/>
        <v>22008.554930620594</v>
      </c>
      <c r="DR74" s="15">
        <f t="shared" si="92"/>
        <v>141340.34503104864</v>
      </c>
      <c r="DS74" s="15">
        <f t="shared" si="92"/>
        <v>14125.662937420188</v>
      </c>
      <c r="DT74" s="15">
        <f t="shared" si="92"/>
        <v>10718.193752015941</v>
      </c>
      <c r="DU74" s="15">
        <f t="shared" si="92"/>
        <v>3189.830116601428</v>
      </c>
      <c r="DV74" s="15">
        <f t="shared" si="92"/>
        <v>-50.853317987755872</v>
      </c>
      <c r="DW74" s="15">
        <f t="shared" si="92"/>
        <v>27982.833488049451</v>
      </c>
    </row>
    <row r="75" spans="1:127" ht="12" customHeight="1">
      <c r="A75" s="2"/>
      <c r="B75" s="7" t="s">
        <v>1094</v>
      </c>
      <c r="C75" s="2"/>
      <c r="D75" s="7" t="s">
        <v>37</v>
      </c>
      <c r="AA75" s="15">
        <f>+AA70-V70</f>
        <v>3036584.64</v>
      </c>
      <c r="AB75" s="15"/>
      <c r="AC75" s="15"/>
      <c r="AD75" s="15"/>
      <c r="AE75" s="15"/>
      <c r="AF75" s="15">
        <f>+AF70-AA70</f>
        <v>292217.75999999978</v>
      </c>
      <c r="AG75" s="15"/>
      <c r="AH75" s="15"/>
      <c r="AI75" s="15"/>
      <c r="AJ75" s="15"/>
      <c r="AK75" s="15">
        <f t="shared" ref="AK75:AT76" si="97">+AK70-AF70</f>
        <v>-132651.20999999996</v>
      </c>
      <c r="AL75" s="15">
        <f t="shared" si="97"/>
        <v>1206.4499999999534</v>
      </c>
      <c r="AM75" s="15">
        <f t="shared" si="97"/>
        <v>8028.75</v>
      </c>
      <c r="AN75" s="15">
        <f t="shared" si="97"/>
        <v>5090.0999999999767</v>
      </c>
      <c r="AO75" s="15">
        <f t="shared" si="97"/>
        <v>20595.690000000061</v>
      </c>
      <c r="AP75" s="15">
        <f t="shared" si="97"/>
        <v>34920.990000000224</v>
      </c>
      <c r="AQ75" s="15">
        <f t="shared" si="97"/>
        <v>9491.8499999999767</v>
      </c>
      <c r="AR75" s="15">
        <f t="shared" si="97"/>
        <v>5435.4929999999003</v>
      </c>
      <c r="AS75" s="15">
        <f t="shared" si="97"/>
        <v>-21999.564000000013</v>
      </c>
      <c r="AT75" s="15">
        <f t="shared" si="97"/>
        <v>-17375.166000000085</v>
      </c>
      <c r="AU75" s="15">
        <f t="shared" ref="AU75:BD76" si="98">+AU70-AP70</f>
        <v>-24447.38700000057</v>
      </c>
      <c r="AV75" s="15">
        <f t="shared" si="98"/>
        <v>-52252.6875</v>
      </c>
      <c r="AW75" s="15">
        <f t="shared" si="98"/>
        <v>-51111.092999999993</v>
      </c>
      <c r="AX75" s="15">
        <f t="shared" si="98"/>
        <v>-41648.683499999926</v>
      </c>
      <c r="AY75" s="15">
        <f t="shared" si="98"/>
        <v>-48340.678500000038</v>
      </c>
      <c r="AZ75" s="15">
        <f t="shared" si="98"/>
        <v>-193353.14250000007</v>
      </c>
      <c r="BA75" s="15">
        <f t="shared" si="98"/>
        <v>-16165.246499999892</v>
      </c>
      <c r="BB75" s="15">
        <f t="shared" si="98"/>
        <v>-4539.2879999999423</v>
      </c>
      <c r="BC75" s="15">
        <f t="shared" si="98"/>
        <v>-8776.4685000000754</v>
      </c>
      <c r="BD75" s="15">
        <f t="shared" si="98"/>
        <v>-12794.455499999924</v>
      </c>
      <c r="BE75" s="15">
        <f t="shared" ref="BE75:BN76" si="99">+BE70-AZ70</f>
        <v>-42275.458499999717</v>
      </c>
      <c r="BF75" s="15">
        <f t="shared" si="99"/>
        <v>3804.7619999999879</v>
      </c>
      <c r="BG75" s="15">
        <f t="shared" si="99"/>
        <v>-33832.947000000044</v>
      </c>
      <c r="BH75" s="15">
        <f t="shared" si="99"/>
        <v>-31264.115999999805</v>
      </c>
      <c r="BI75" s="15">
        <f t="shared" si="99"/>
        <v>-31565.714999999967</v>
      </c>
      <c r="BJ75" s="15">
        <f t="shared" si="99"/>
        <v>-92858.015999999829</v>
      </c>
      <c r="BK75" s="15">
        <f t="shared" si="99"/>
        <v>-54968.266140000196</v>
      </c>
      <c r="BL75" s="15">
        <f t="shared" si="99"/>
        <v>-46964.24103000015</v>
      </c>
      <c r="BM75" s="15">
        <f t="shared" si="99"/>
        <v>-75770.88384000014</v>
      </c>
      <c r="BN75" s="15">
        <f t="shared" si="99"/>
        <v>-92499.228869999992</v>
      </c>
      <c r="BO75" s="15">
        <f t="shared" ref="BO75:BX76" si="100">+BO70-BJ70</f>
        <v>-270202.61988000013</v>
      </c>
      <c r="BP75" s="15">
        <f t="shared" si="100"/>
        <v>-127594.51217999996</v>
      </c>
      <c r="BQ75" s="15">
        <f t="shared" si="100"/>
        <v>-127637.36411999993</v>
      </c>
      <c r="BR75" s="15">
        <f t="shared" si="100"/>
        <v>-104298.89831999992</v>
      </c>
      <c r="BS75" s="15">
        <f t="shared" si="100"/>
        <v>-113723.29934999999</v>
      </c>
      <c r="BT75" s="15">
        <f t="shared" si="100"/>
        <v>-473254.07396999979</v>
      </c>
      <c r="BU75" s="15">
        <f t="shared" si="100"/>
        <v>-72125.940014999826</v>
      </c>
      <c r="BV75" s="15">
        <f t="shared" si="100"/>
        <v>-61044.073199999926</v>
      </c>
      <c r="BW75" s="15">
        <f t="shared" si="100"/>
        <v>-33365.097540000104</v>
      </c>
      <c r="BX75" s="15">
        <f t="shared" si="100"/>
        <v>-46612.911930000002</v>
      </c>
      <c r="BY75" s="15">
        <f t="shared" ref="BY75:CH76" si="101">+BY70-BT70</f>
        <v>-213148.02268499997</v>
      </c>
      <c r="BZ75" s="15">
        <f t="shared" si="101"/>
        <v>-37889.818065000058</v>
      </c>
      <c r="CA75" s="15">
        <f t="shared" si="101"/>
        <v>-34806.085049999936</v>
      </c>
      <c r="CB75" s="15">
        <f t="shared" si="101"/>
        <v>-57121.681500000006</v>
      </c>
      <c r="CC75" s="15">
        <f t="shared" si="101"/>
        <v>-52978.282050000096</v>
      </c>
      <c r="CD75" s="15">
        <f t="shared" si="101"/>
        <v>-182795.8666650001</v>
      </c>
      <c r="CE75" s="15">
        <f t="shared" si="101"/>
        <v>-42442.896600000036</v>
      </c>
      <c r="CF75" s="15">
        <f t="shared" si="101"/>
        <v>-49225.986600000062</v>
      </c>
      <c r="CG75" s="15">
        <f t="shared" si="101"/>
        <v>-52032.824549999961</v>
      </c>
      <c r="CH75" s="15">
        <f t="shared" si="101"/>
        <v>-22071.808799999941</v>
      </c>
      <c r="CI75" s="15">
        <f t="shared" ref="CI75:CR76" si="102">+CI70-CD70</f>
        <v>-165773.51654999983</v>
      </c>
      <c r="CJ75" s="15">
        <f t="shared" si="102"/>
        <v>-65892.044999999984</v>
      </c>
      <c r="CK75" s="15">
        <f t="shared" si="102"/>
        <v>-71688.607199999969</v>
      </c>
      <c r="CL75" s="15">
        <f t="shared" si="102"/>
        <v>-75181.396049999981</v>
      </c>
      <c r="CM75" s="15">
        <f t="shared" si="102"/>
        <v>-72134.839500000002</v>
      </c>
      <c r="CN75" s="15">
        <f t="shared" si="102"/>
        <v>-284896.88775000023</v>
      </c>
      <c r="CO75" s="15">
        <f t="shared" si="102"/>
        <v>-69624.10845</v>
      </c>
      <c r="CP75" s="15">
        <f t="shared" si="102"/>
        <v>-61237.733999999997</v>
      </c>
      <c r="CQ75" s="15">
        <f t="shared" si="102"/>
        <v>-55141.753200000036</v>
      </c>
      <c r="CR75" s="15">
        <f t="shared" si="102"/>
        <v>-46334.669699999999</v>
      </c>
      <c r="CS75" s="15">
        <f t="shared" ref="CS75:CV76" si="103">+CS70-CN70</f>
        <v>-232338.26534999977</v>
      </c>
      <c r="CT75" s="15">
        <f t="shared" si="103"/>
        <v>-37525.331550000003</v>
      </c>
      <c r="CU75" s="15">
        <f t="shared" si="103"/>
        <v>-39367.093800000002</v>
      </c>
      <c r="CV75" s="15">
        <f t="shared" si="103"/>
        <v>-32474.883000000002</v>
      </c>
      <c r="CW75" s="15">
        <f>+CW70-CR70</f>
        <v>-14983.084800000011</v>
      </c>
      <c r="CX75" s="15">
        <f>+CX70-CS70</f>
        <v>-124350.39315000013</v>
      </c>
      <c r="CY75" s="15">
        <f>+CY70-CT70</f>
        <v>-30120.179999999993</v>
      </c>
      <c r="CZ75" s="15">
        <f>+CZ70-CU70</f>
        <v>2363.2799999999988</v>
      </c>
      <c r="DA75" s="15">
        <f t="shared" ref="DA75:DW75" si="104">+DA70-CV70</f>
        <v>8853.3299999999872</v>
      </c>
      <c r="DB75" s="15">
        <f t="shared" si="104"/>
        <v>17119.845000000001</v>
      </c>
      <c r="DC75" s="15">
        <f t="shared" si="104"/>
        <v>-1783.7250000000931</v>
      </c>
      <c r="DD75" s="15">
        <f>+DD70-CY70</f>
        <v>36028.860000000015</v>
      </c>
      <c r="DE75" s="15">
        <f t="shared" si="94"/>
        <v>14697.929999999993</v>
      </c>
      <c r="DF75" s="15">
        <f t="shared" si="94"/>
        <v>19803.660000000003</v>
      </c>
      <c r="DG75" s="15">
        <f t="shared" si="94"/>
        <v>8242.6350000000093</v>
      </c>
      <c r="DH75" s="15">
        <f t="shared" si="104"/>
        <v>78773.085000000079</v>
      </c>
      <c r="DI75" s="15">
        <f>+DI70-DD70</f>
        <v>27836.444999999978</v>
      </c>
      <c r="DJ75" s="15">
        <f t="shared" si="96"/>
        <v>36823.695000000007</v>
      </c>
      <c r="DK75" s="15">
        <f t="shared" si="104"/>
        <v>35351.381496000016</v>
      </c>
      <c r="DL75" s="15">
        <f t="shared" si="104"/>
        <v>44356.347931793949</v>
      </c>
      <c r="DM75" s="15">
        <f t="shared" si="104"/>
        <v>144367.86942779378</v>
      </c>
      <c r="DN75" s="15">
        <f t="shared" si="104"/>
        <v>29119.517349700327</v>
      </c>
      <c r="DO75" s="15">
        <f t="shared" si="104"/>
        <v>17583.629162520112</v>
      </c>
      <c r="DP75" s="15">
        <f t="shared" si="104"/>
        <v>12108.250024564622</v>
      </c>
      <c r="DQ75" s="15">
        <f t="shared" si="104"/>
        <v>8713.1504536441644</v>
      </c>
      <c r="DR75" s="15">
        <f t="shared" si="104"/>
        <v>67524.546990429517</v>
      </c>
      <c r="DS75" s="15">
        <f t="shared" si="104"/>
        <v>5432.6047321577789</v>
      </c>
      <c r="DT75" s="15">
        <f t="shared" si="104"/>
        <v>4327.6892320415354</v>
      </c>
      <c r="DU75" s="15">
        <f t="shared" si="104"/>
        <v>1151.3513224408962</v>
      </c>
      <c r="DV75" s="15">
        <f t="shared" si="104"/>
        <v>156.51239558827365</v>
      </c>
      <c r="DW75" s="15">
        <f t="shared" si="104"/>
        <v>11068.157682228368</v>
      </c>
    </row>
    <row r="76" spans="1:127" ht="12" customHeight="1">
      <c r="A76" s="2"/>
      <c r="B76" s="7" t="s">
        <v>1095</v>
      </c>
      <c r="C76" s="2"/>
      <c r="D76" s="7" t="s">
        <v>37</v>
      </c>
      <c r="AA76" s="15">
        <f>+AA71-V71</f>
        <v>42272.639999999999</v>
      </c>
      <c r="AB76" s="15"/>
      <c r="AC76" s="15"/>
      <c r="AD76" s="15"/>
      <c r="AE76" s="15"/>
      <c r="AF76" s="15">
        <f>+AF71-AA71</f>
        <v>338161.91999999998</v>
      </c>
      <c r="AG76" s="15"/>
      <c r="AH76" s="15"/>
      <c r="AI76" s="15"/>
      <c r="AJ76" s="15"/>
      <c r="AK76" s="15">
        <f t="shared" si="97"/>
        <v>329719.64999999997</v>
      </c>
      <c r="AL76" s="15">
        <f t="shared" si="97"/>
        <v>39358.889999999985</v>
      </c>
      <c r="AM76" s="15">
        <f t="shared" si="97"/>
        <v>42901.424999999988</v>
      </c>
      <c r="AN76" s="15">
        <f t="shared" si="97"/>
        <v>40737.569999999978</v>
      </c>
      <c r="AO76" s="15">
        <f t="shared" si="97"/>
        <v>51494.744999999995</v>
      </c>
      <c r="AP76" s="15">
        <f t="shared" si="97"/>
        <v>174492.63</v>
      </c>
      <c r="AQ76" s="15">
        <f t="shared" si="97"/>
        <v>52094.895000000019</v>
      </c>
      <c r="AR76" s="15">
        <f t="shared" si="97"/>
        <v>61065.429000000004</v>
      </c>
      <c r="AS76" s="15">
        <f t="shared" si="97"/>
        <v>43761.864000000031</v>
      </c>
      <c r="AT76" s="15">
        <f t="shared" si="97"/>
        <v>30171.314999999944</v>
      </c>
      <c r="AU76" s="15">
        <f t="shared" si="98"/>
        <v>187093.50299999991</v>
      </c>
      <c r="AV76" s="15">
        <f t="shared" si="98"/>
        <v>-12827.25</v>
      </c>
      <c r="AW76" s="15">
        <f t="shared" si="98"/>
        <v>-32393.918999999994</v>
      </c>
      <c r="AX76" s="15">
        <f t="shared" si="98"/>
        <v>-12172.887000000046</v>
      </c>
      <c r="AY76" s="15">
        <f t="shared" si="98"/>
        <v>-10823.311499999953</v>
      </c>
      <c r="AZ76" s="15">
        <f t="shared" si="98"/>
        <v>-68217.367499999818</v>
      </c>
      <c r="BA76" s="15">
        <f t="shared" si="98"/>
        <v>24620.405999999988</v>
      </c>
      <c r="BB76" s="15">
        <f t="shared" si="98"/>
        <v>33233.538</v>
      </c>
      <c r="BC76" s="15">
        <f t="shared" si="98"/>
        <v>21562.131000000052</v>
      </c>
      <c r="BD76" s="15">
        <f t="shared" si="98"/>
        <v>28651.32150000002</v>
      </c>
      <c r="BE76" s="15">
        <f t="shared" si="99"/>
        <v>108067.39649999992</v>
      </c>
      <c r="BF76" s="15">
        <f t="shared" si="99"/>
        <v>34412.885999999999</v>
      </c>
      <c r="BG76" s="15">
        <f t="shared" si="99"/>
        <v>26977.467000000004</v>
      </c>
      <c r="BH76" s="15">
        <f t="shared" si="99"/>
        <v>30119.430000000051</v>
      </c>
      <c r="BI76" s="15">
        <f t="shared" si="99"/>
        <v>29426.90399999998</v>
      </c>
      <c r="BJ76" s="15">
        <f t="shared" si="99"/>
        <v>120936.68700000015</v>
      </c>
      <c r="BK76" s="15">
        <f t="shared" si="99"/>
        <v>32106.660779999977</v>
      </c>
      <c r="BL76" s="15">
        <f t="shared" si="99"/>
        <v>42535.037804999854</v>
      </c>
      <c r="BM76" s="15">
        <f t="shared" si="99"/>
        <v>35596.414799999911</v>
      </c>
      <c r="BN76" s="15">
        <f t="shared" si="99"/>
        <v>35787.431294999958</v>
      </c>
      <c r="BO76" s="15">
        <f t="shared" si="100"/>
        <v>146025.54467999958</v>
      </c>
      <c r="BP76" s="15">
        <f t="shared" si="100"/>
        <v>39387.017460000003</v>
      </c>
      <c r="BQ76" s="15">
        <f t="shared" si="100"/>
        <v>39454.353525000042</v>
      </c>
      <c r="BR76" s="15">
        <f t="shared" si="100"/>
        <v>39203.340840000077</v>
      </c>
      <c r="BS76" s="15">
        <f t="shared" si="100"/>
        <v>34547.725785000075</v>
      </c>
      <c r="BT76" s="15">
        <f t="shared" si="100"/>
        <v>152592.43761000037</v>
      </c>
      <c r="BU76" s="15">
        <f t="shared" si="100"/>
        <v>28367.829855000076</v>
      </c>
      <c r="BV76" s="15">
        <f t="shared" si="100"/>
        <v>19355.2489200001</v>
      </c>
      <c r="BW76" s="15">
        <f t="shared" si="100"/>
        <v>21254.294759999961</v>
      </c>
      <c r="BX76" s="15">
        <f t="shared" si="100"/>
        <v>22186.373969999957</v>
      </c>
      <c r="BY76" s="15">
        <f t="shared" si="101"/>
        <v>91163.747505000094</v>
      </c>
      <c r="BZ76" s="15">
        <f t="shared" si="101"/>
        <v>28437.771104999993</v>
      </c>
      <c r="CA76" s="15">
        <f t="shared" si="101"/>
        <v>30531.07514999999</v>
      </c>
      <c r="CB76" s="15">
        <f t="shared" si="101"/>
        <v>32223.032399999909</v>
      </c>
      <c r="CC76" s="15">
        <f t="shared" si="101"/>
        <v>33092.77335000009</v>
      </c>
      <c r="CD76" s="15">
        <f t="shared" si="101"/>
        <v>124284.65200499981</v>
      </c>
      <c r="CE76" s="15">
        <f t="shared" si="101"/>
        <v>20156.811299999943</v>
      </c>
      <c r="CF76" s="15">
        <f t="shared" si="101"/>
        <v>30185.878350000014</v>
      </c>
      <c r="CG76" s="15">
        <f t="shared" si="101"/>
        <v>30318.514200000092</v>
      </c>
      <c r="CH76" s="15">
        <f t="shared" si="101"/>
        <v>27736.61759999994</v>
      </c>
      <c r="CI76" s="15">
        <f t="shared" si="102"/>
        <v>108397.82144999993</v>
      </c>
      <c r="CJ76" s="15">
        <f t="shared" si="102"/>
        <v>39803.767500000075</v>
      </c>
      <c r="CK76" s="15">
        <f t="shared" si="102"/>
        <v>27713.268450000091</v>
      </c>
      <c r="CL76" s="15">
        <f t="shared" si="102"/>
        <v>37145.100600000005</v>
      </c>
      <c r="CM76" s="15">
        <f t="shared" si="102"/>
        <v>28044.778800000029</v>
      </c>
      <c r="CN76" s="15">
        <f t="shared" si="102"/>
        <v>132706.91535000037</v>
      </c>
      <c r="CO76" s="15">
        <f t="shared" si="102"/>
        <v>21112.83839999995</v>
      </c>
      <c r="CP76" s="15">
        <f t="shared" si="102"/>
        <v>16688.024399999937</v>
      </c>
      <c r="CQ76" s="15">
        <f t="shared" si="102"/>
        <v>3533.4008999999496</v>
      </c>
      <c r="CR76" s="15">
        <f t="shared" si="102"/>
        <v>7929.2016000000294</v>
      </c>
      <c r="CS76" s="15">
        <f t="shared" si="103"/>
        <v>49263.465299999807</v>
      </c>
      <c r="CT76" s="15">
        <f t="shared" si="103"/>
        <v>7777.0715999999666</v>
      </c>
      <c r="CU76" s="15">
        <f t="shared" si="103"/>
        <v>2344.3583999999682</v>
      </c>
      <c r="CV76" s="15">
        <f t="shared" si="103"/>
        <v>1563.1934999999939</v>
      </c>
      <c r="CW76" s="15">
        <f>+CW71-CR71</f>
        <v>13901.913599999913</v>
      </c>
      <c r="CX76" s="15">
        <f t="shared" ref="CX76:DW76" si="105">+CX71-CS71</f>
        <v>25586.537099999841</v>
      </c>
      <c r="CY76" s="15">
        <f t="shared" si="105"/>
        <v>24280.20000000007</v>
      </c>
      <c r="CZ76" s="15">
        <f t="shared" si="105"/>
        <v>43204.184999999998</v>
      </c>
      <c r="DA76" s="15">
        <f t="shared" si="105"/>
        <v>57098.565000000002</v>
      </c>
      <c r="DB76" s="15">
        <f t="shared" si="105"/>
        <v>54334.170000000042</v>
      </c>
      <c r="DC76" s="15">
        <f t="shared" si="105"/>
        <v>178917.12000000034</v>
      </c>
      <c r="DD76" s="15">
        <f>+DD71-CY71</f>
        <v>48985.229999999981</v>
      </c>
      <c r="DE76" s="15">
        <f t="shared" si="94"/>
        <v>45860.625</v>
      </c>
      <c r="DF76" s="15">
        <f t="shared" si="94"/>
        <v>33701.744999999995</v>
      </c>
      <c r="DG76" s="15">
        <f t="shared" si="94"/>
        <v>53312.069999999949</v>
      </c>
      <c r="DH76" s="15">
        <f t="shared" si="105"/>
        <v>181859.66999999993</v>
      </c>
      <c r="DI76" s="15">
        <f>+DI71-DD71</f>
        <v>24107.204999999958</v>
      </c>
      <c r="DJ76" s="15">
        <f t="shared" si="96"/>
        <v>18653.114999999991</v>
      </c>
      <c r="DK76" s="15">
        <f t="shared" si="105"/>
        <v>24859.355988000054</v>
      </c>
      <c r="DL76" s="15">
        <f t="shared" si="105"/>
        <v>1339.4821513020433</v>
      </c>
      <c r="DM76" s="15">
        <f t="shared" si="105"/>
        <v>68959.15813930193</v>
      </c>
      <c r="DN76" s="15">
        <f t="shared" si="105"/>
        <v>23515.888202130445</v>
      </c>
      <c r="DO76" s="15">
        <f t="shared" si="105"/>
        <v>20948.937833775068</v>
      </c>
      <c r="DP76" s="15">
        <f t="shared" si="105"/>
        <v>16055.567527736886</v>
      </c>
      <c r="DQ76" s="15">
        <f t="shared" si="105"/>
        <v>13295.404476976488</v>
      </c>
      <c r="DR76" s="15">
        <f t="shared" si="105"/>
        <v>73815.798040618654</v>
      </c>
      <c r="DS76" s="15">
        <f t="shared" si="105"/>
        <v>8693.0582052624086</v>
      </c>
      <c r="DT76" s="15">
        <f t="shared" si="105"/>
        <v>6390.5045199744636</v>
      </c>
      <c r="DU76" s="15">
        <f t="shared" si="105"/>
        <v>2038.4787941605318</v>
      </c>
      <c r="DV76" s="15">
        <f t="shared" si="105"/>
        <v>-207.36571357597131</v>
      </c>
      <c r="DW76" s="15">
        <f t="shared" si="105"/>
        <v>16914.675805821549</v>
      </c>
    </row>
    <row r="77" spans="1:127" ht="12" customHeight="1">
      <c r="A77" s="2"/>
      <c r="B77" s="7" t="s">
        <v>1102</v>
      </c>
      <c r="C77" s="2"/>
      <c r="D77" s="7" t="s">
        <v>37</v>
      </c>
      <c r="AB77" s="15"/>
      <c r="AC77" s="15"/>
      <c r="AD77" s="15"/>
      <c r="AE77" s="15"/>
      <c r="AG77" s="15">
        <f>+AG72-AB72</f>
        <v>0</v>
      </c>
      <c r="AH77" s="15">
        <f>+AH72-AC72</f>
        <v>0</v>
      </c>
      <c r="AI77" s="15">
        <f>+AI72-AD72</f>
        <v>0</v>
      </c>
      <c r="AJ77" s="15">
        <f>+AJ72-AE72</f>
        <v>0</v>
      </c>
      <c r="AL77" s="15">
        <f>+AL72-AG72</f>
        <v>0</v>
      </c>
      <c r="AM77" s="15">
        <f>+AM72-AH72</f>
        <v>0</v>
      </c>
      <c r="AN77" s="15">
        <f>+AN72-AI72</f>
        <v>0</v>
      </c>
      <c r="AO77" s="15">
        <f>+AO72-AJ72</f>
        <v>0</v>
      </c>
      <c r="AQ77" s="15">
        <f>+AQ72-AL72</f>
        <v>0</v>
      </c>
      <c r="AR77" s="15">
        <f>+AR72-AM72</f>
        <v>0</v>
      </c>
      <c r="AS77" s="15">
        <f>+AS72-AN72</f>
        <v>0</v>
      </c>
      <c r="AT77" s="15">
        <f>+AT72-AO72</f>
        <v>0</v>
      </c>
      <c r="AV77" s="15">
        <f>+AV72-AQ72</f>
        <v>0</v>
      </c>
      <c r="AW77" s="15">
        <f>+AW72-AR72</f>
        <v>0</v>
      </c>
      <c r="AX77" s="15">
        <f>+AX72-AS72</f>
        <v>0</v>
      </c>
      <c r="AY77" s="15">
        <f>+AY72-AT72</f>
        <v>0</v>
      </c>
      <c r="BA77" s="15">
        <f>+BA72-AV72</f>
        <v>0</v>
      </c>
      <c r="BB77" s="15">
        <f>+BB72-AW72</f>
        <v>0</v>
      </c>
      <c r="BC77" s="15">
        <f>+BC72-AX72</f>
        <v>0</v>
      </c>
      <c r="BD77" s="15">
        <f>+BD72-AY72</f>
        <v>0</v>
      </c>
      <c r="BF77" s="15">
        <f>+BF72-BA72</f>
        <v>0</v>
      </c>
      <c r="BG77" s="15">
        <f>+BG72-BB72</f>
        <v>0</v>
      </c>
      <c r="BH77" s="15">
        <f>+BH72-BC72</f>
        <v>0</v>
      </c>
      <c r="BI77" s="15">
        <f>+BI72-BD72</f>
        <v>0</v>
      </c>
      <c r="BK77" s="15">
        <f>+BK72-BF72</f>
        <v>0</v>
      </c>
      <c r="BL77" s="15">
        <f>+BL72-BG72</f>
        <v>0</v>
      </c>
      <c r="BM77" s="15">
        <f>+BM72-BH72</f>
        <v>0</v>
      </c>
      <c r="BN77" s="15">
        <f>+BN72-BI72</f>
        <v>0</v>
      </c>
      <c r="BP77" s="15">
        <f>+BP72-BK72</f>
        <v>0</v>
      </c>
      <c r="BQ77" s="15">
        <f>+BQ72-BL72</f>
        <v>0</v>
      </c>
      <c r="BR77" s="15">
        <f>+BR72-BM72</f>
        <v>0</v>
      </c>
      <c r="BS77" s="15">
        <f>+BS72-BN72</f>
        <v>0</v>
      </c>
      <c r="BU77" s="15">
        <f>+BU72-BP72</f>
        <v>0</v>
      </c>
      <c r="BV77" s="15">
        <f>+BV72-BQ72</f>
        <v>0</v>
      </c>
      <c r="BW77" s="15">
        <f>+BW72-BR72</f>
        <v>0</v>
      </c>
      <c r="BX77" s="15">
        <f>+BX72-BS72</f>
        <v>0</v>
      </c>
      <c r="BZ77" s="15">
        <f>+BZ72-BU72</f>
        <v>0</v>
      </c>
      <c r="CA77" s="15">
        <f>+CA72-BV72</f>
        <v>0</v>
      </c>
      <c r="CB77" s="15">
        <f>+CB72-BW72</f>
        <v>0</v>
      </c>
      <c r="CC77" s="15">
        <f>+CC72-BX72</f>
        <v>0</v>
      </c>
      <c r="CE77" s="15">
        <f>+CE72-BZ72</f>
        <v>0</v>
      </c>
      <c r="CF77" s="15">
        <f>+CF72-CA72</f>
        <v>0</v>
      </c>
      <c r="CG77" s="15">
        <f>+CG72-CB72</f>
        <v>0</v>
      </c>
      <c r="CH77" s="15">
        <f>+CH72-CC72</f>
        <v>0</v>
      </c>
      <c r="CJ77" s="15">
        <f>+CJ72-CE72</f>
        <v>0</v>
      </c>
      <c r="CK77" s="15">
        <f>+CK72-CF72</f>
        <v>0</v>
      </c>
      <c r="CL77" s="15">
        <f>+CL72-CG72</f>
        <v>0</v>
      </c>
      <c r="CM77" s="15">
        <f>+CM72-CH72</f>
        <v>0</v>
      </c>
      <c r="CO77" s="15">
        <f>+CO72-CJ72</f>
        <v>0</v>
      </c>
      <c r="CP77" s="15">
        <f>+CP72-CK72</f>
        <v>0</v>
      </c>
      <c r="CQ77" s="15">
        <f>+CQ72-CL72</f>
        <v>0</v>
      </c>
      <c r="CR77" s="15">
        <f>+CR72-CM72</f>
        <v>0</v>
      </c>
      <c r="CT77" s="15">
        <f>+CT72-CO72</f>
        <v>0</v>
      </c>
      <c r="CU77" s="15">
        <f>+CU72-CP72</f>
        <v>0</v>
      </c>
      <c r="CV77" s="15">
        <f>+CV72-CQ72</f>
        <v>0</v>
      </c>
      <c r="CW77" s="15">
        <f>+CW72-CR72</f>
        <v>0</v>
      </c>
      <c r="CY77" s="15">
        <f t="shared" ref="CY77:DW77" si="106">+CY72-CT72</f>
        <v>3347.1202411152958</v>
      </c>
      <c r="CZ77" s="15">
        <f t="shared" si="106"/>
        <v>6714.8872180451117</v>
      </c>
      <c r="DA77" s="15">
        <f t="shared" si="106"/>
        <v>10101.870503597123</v>
      </c>
      <c r="DB77" s="15">
        <f t="shared" si="106"/>
        <v>15118.705035971225</v>
      </c>
      <c r="DC77" s="15">
        <f t="shared" si="106"/>
        <v>35282.582998728758</v>
      </c>
      <c r="DD77" s="15">
        <f>+DD72-CY72</f>
        <v>18208.055509279649</v>
      </c>
      <c r="DE77" s="15">
        <f t="shared" si="94"/>
        <v>23507.424102709603</v>
      </c>
      <c r="DF77" s="15">
        <f t="shared" si="94"/>
        <v>25189.521005836839</v>
      </c>
      <c r="DG77" s="15">
        <f t="shared" si="94"/>
        <v>26656.826995621574</v>
      </c>
      <c r="DH77" s="15">
        <f t="shared" si="106"/>
        <v>93561.827613447662</v>
      </c>
      <c r="DI77" s="15">
        <f>+DI72-DD72</f>
        <v>28882.895336525722</v>
      </c>
      <c r="DJ77" s="15">
        <f t="shared" si="96"/>
        <v>25269.4121580602</v>
      </c>
      <c r="DK77" s="15">
        <f t="shared" si="106"/>
        <v>25198.342381634939</v>
      </c>
      <c r="DL77" s="15">
        <f t="shared" si="106"/>
        <v>21919.672315517273</v>
      </c>
      <c r="DM77" s="15">
        <f t="shared" si="106"/>
        <v>101270.3221917381</v>
      </c>
      <c r="DN77" s="15">
        <f t="shared" si="106"/>
        <v>16504.609305106263</v>
      </c>
      <c r="DO77" s="15">
        <f t="shared" si="106"/>
        <v>14461.568037557903</v>
      </c>
      <c r="DP77" s="15">
        <f t="shared" si="106"/>
        <v>12555.295944058729</v>
      </c>
      <c r="DQ77" s="15">
        <f t="shared" si="106"/>
        <v>12413.113858643854</v>
      </c>
      <c r="DR77" s="15">
        <f t="shared" si="106"/>
        <v>55934.587145366764</v>
      </c>
      <c r="DS77" s="15">
        <f t="shared" si="106"/>
        <v>12412.9094409315</v>
      </c>
      <c r="DT77" s="15">
        <f t="shared" si="106"/>
        <v>12233.368067213189</v>
      </c>
      <c r="DU77" s="15">
        <f t="shared" si="106"/>
        <v>12144.664318358642</v>
      </c>
      <c r="DV77" s="15">
        <f t="shared" si="106"/>
        <v>12056.284729742678</v>
      </c>
      <c r="DW77" s="15">
        <f t="shared" si="106"/>
        <v>48847.226556246052</v>
      </c>
    </row>
    <row r="78" spans="1:127" ht="12" customHeight="1">
      <c r="A78" s="2"/>
      <c r="C78" s="2"/>
      <c r="AB78" s="15"/>
      <c r="AC78" s="15"/>
      <c r="AD78" s="15"/>
      <c r="AE78" s="15"/>
      <c r="AG78" s="15"/>
      <c r="AH78" s="15"/>
      <c r="AI78" s="15"/>
      <c r="AJ78" s="15"/>
      <c r="AL78" s="15"/>
      <c r="AM78" s="15"/>
      <c r="AN78" s="15"/>
      <c r="AO78" s="15"/>
      <c r="AQ78" s="15"/>
      <c r="AR78" s="15"/>
      <c r="AS78" s="15"/>
      <c r="AT78" s="15"/>
      <c r="AV78" s="15"/>
      <c r="AW78" s="15"/>
      <c r="AX78" s="15"/>
      <c r="AY78" s="15"/>
      <c r="BA78" s="15"/>
      <c r="BB78" s="15"/>
      <c r="BC78" s="15"/>
      <c r="BD78" s="15"/>
      <c r="BF78" s="15"/>
      <c r="BG78" s="15"/>
      <c r="BH78" s="15"/>
      <c r="BI78" s="15"/>
      <c r="BK78" s="15"/>
      <c r="BL78" s="15"/>
      <c r="BM78" s="15"/>
      <c r="BN78" s="15"/>
      <c r="BP78" s="15"/>
      <c r="BQ78" s="15"/>
      <c r="BR78" s="15"/>
      <c r="BS78" s="15"/>
      <c r="BU78" s="15"/>
      <c r="BV78" s="15"/>
      <c r="BW78" s="15"/>
      <c r="BX78" s="15"/>
      <c r="BZ78" s="15"/>
      <c r="CA78" s="15"/>
      <c r="CB78" s="15"/>
      <c r="CC78" s="15"/>
      <c r="CE78" s="15"/>
      <c r="CF78" s="15"/>
      <c r="CG78" s="15"/>
      <c r="CH78" s="15"/>
      <c r="CJ78" s="15"/>
      <c r="CK78" s="15"/>
      <c r="CL78" s="15"/>
      <c r="CM78" s="15"/>
      <c r="CO78" s="15"/>
      <c r="CP78" s="15"/>
      <c r="CQ78" s="15"/>
      <c r="CR78" s="15"/>
      <c r="CT78" s="15"/>
      <c r="CU78" s="15"/>
      <c r="CV78" s="15"/>
      <c r="CW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</row>
    <row r="79" spans="1:127" ht="12" customHeight="1">
      <c r="A79" s="2"/>
      <c r="B79" s="7" t="s">
        <v>1092</v>
      </c>
      <c r="C79" s="2"/>
      <c r="D79" s="7" t="s">
        <v>69</v>
      </c>
      <c r="AB79" s="15"/>
      <c r="AC79" s="15"/>
      <c r="AD79" s="15"/>
      <c r="AE79" s="15"/>
      <c r="AG79" s="15"/>
      <c r="AH79" s="15">
        <f t="shared" ref="AH79:AJ81" si="107">+AH69-AG69</f>
        <v>9002.1599999999162</v>
      </c>
      <c r="AI79" s="15">
        <f t="shared" si="107"/>
        <v>26233.185000000056</v>
      </c>
      <c r="AJ79" s="15">
        <f t="shared" si="107"/>
        <v>-32686.589999999967</v>
      </c>
      <c r="AL79" s="15">
        <f>+AL69-AJ69</f>
        <v>38016.584999999963</v>
      </c>
      <c r="AM79" s="15">
        <f t="shared" ref="AM79:AO81" si="108">+AM69-AL69</f>
        <v>19366.994999999995</v>
      </c>
      <c r="AN79" s="15">
        <f t="shared" si="108"/>
        <v>21130.680000000051</v>
      </c>
      <c r="AO79" s="15">
        <f t="shared" si="108"/>
        <v>-6423.8250000000698</v>
      </c>
      <c r="AQ79" s="15">
        <f>+AQ69-AO69</f>
        <v>27512.895000000135</v>
      </c>
      <c r="AR79" s="15">
        <f t="shared" ref="AR79:AT81" si="109">+AR69-AQ69</f>
        <v>24281.171999999788</v>
      </c>
      <c r="AS79" s="15">
        <f t="shared" si="109"/>
        <v>-23607.941999999806</v>
      </c>
      <c r="AT79" s="15">
        <f t="shared" si="109"/>
        <v>-15389.976000000257</v>
      </c>
      <c r="AV79" s="15">
        <f>+AV69-AT69</f>
        <v>-50363.191499999841</v>
      </c>
      <c r="AW79" s="15">
        <f t="shared" ref="AW79:AY81" si="110">+AW69-AV69</f>
        <v>5856.0975000000326</v>
      </c>
      <c r="AX79" s="15">
        <f t="shared" si="110"/>
        <v>6075.4994999998016</v>
      </c>
      <c r="AY79" s="15">
        <f t="shared" si="110"/>
        <v>-20732.395499999984</v>
      </c>
      <c r="BA79" s="15">
        <f>+BA69-AY69</f>
        <v>17255.958000000217</v>
      </c>
      <c r="BB79" s="15">
        <f t="shared" ref="BB79:BD81" si="111">+BB69-BA69</f>
        <v>26095.187999999849</v>
      </c>
      <c r="BC79" s="15">
        <f t="shared" si="111"/>
        <v>-9833.0879999999888</v>
      </c>
      <c r="BD79" s="15">
        <f t="shared" si="111"/>
        <v>-17661.191999999923</v>
      </c>
      <c r="BF79" s="15">
        <f>+BF69-BD69</f>
        <v>39616.739999999991</v>
      </c>
      <c r="BG79" s="15">
        <f t="shared" ref="BG79:BI81" si="112">+BG69-BF69</f>
        <v>-18977.939999999944</v>
      </c>
      <c r="BH79" s="15">
        <f t="shared" si="112"/>
        <v>-4122.293999999878</v>
      </c>
      <c r="BI79" s="15">
        <f t="shared" si="112"/>
        <v>-18655.317000000156</v>
      </c>
      <c r="BK79" s="15">
        <f>+BK69-BI69</f>
        <v>18893.945639999816</v>
      </c>
      <c r="BL79" s="15">
        <f t="shared" ref="BL79:BN81" si="113">+BL69-BK69</f>
        <v>-545.53786499996204</v>
      </c>
      <c r="BM79" s="15">
        <f t="shared" si="113"/>
        <v>-39867.559814999928</v>
      </c>
      <c r="BN79" s="15">
        <f t="shared" si="113"/>
        <v>-35192.645535000018</v>
      </c>
      <c r="BP79" s="15">
        <f>+BP69-BN69</f>
        <v>-12601.751504999935</v>
      </c>
      <c r="BQ79" s="15">
        <f t="shared" ref="BQ79:BS81" si="114">+BQ69-BP69</f>
        <v>-521.05374000011943</v>
      </c>
      <c r="BR79" s="15">
        <f t="shared" si="114"/>
        <v>-16780.106699999771</v>
      </c>
      <c r="BS79" s="15">
        <f t="shared" si="114"/>
        <v>-49272.661619999912</v>
      </c>
      <c r="BU79" s="15">
        <f>+BU69-BS69</f>
        <v>22815.711899999878</v>
      </c>
      <c r="BV79" s="15">
        <f t="shared" ref="BV79:BX81" si="115">+BV69-BU69</f>
        <v>1548.2321400000947</v>
      </c>
      <c r="BW79" s="15">
        <f t="shared" si="115"/>
        <v>12797.914800000028</v>
      </c>
      <c r="BX79" s="15">
        <f t="shared" si="115"/>
        <v>-61588.396800000104</v>
      </c>
      <c r="BZ79" s="15">
        <f>+BZ69-BX69</f>
        <v>37790.202900000033</v>
      </c>
      <c r="CA79" s="15">
        <f t="shared" ref="CA79:CC81" si="116">+CA69-BZ69</f>
        <v>6725.2691999998642</v>
      </c>
      <c r="CB79" s="15">
        <f t="shared" si="116"/>
        <v>-7825.7244000000646</v>
      </c>
      <c r="CC79" s="15">
        <f t="shared" si="116"/>
        <v>-56575.256399999955</v>
      </c>
      <c r="CE79" s="15">
        <f>+CE69-CC69</f>
        <v>35389.626300000004</v>
      </c>
      <c r="CF79" s="15">
        <f t="shared" ref="CF79:CH81" si="117">+CF69-CE69</f>
        <v>9971.2462500000838</v>
      </c>
      <c r="CG79" s="15">
        <f t="shared" si="117"/>
        <v>-10499.92650000006</v>
      </c>
      <c r="CH79" s="15">
        <f t="shared" si="117"/>
        <v>-29196.137250000029</v>
      </c>
      <c r="CJ79" s="15">
        <f>+CJ69-CH69</f>
        <v>3636.5400000001537</v>
      </c>
      <c r="CK79" s="15">
        <f t="shared" ref="CK79:CM81" si="118">+CK69-CJ69</f>
        <v>-7915.8150000000605</v>
      </c>
      <c r="CL79" s="15">
        <f t="shared" si="118"/>
        <v>-4560.8831999999238</v>
      </c>
      <c r="CM79" s="15">
        <f t="shared" si="118"/>
        <v>-35249.902500000084</v>
      </c>
      <c r="CO79" s="15">
        <f>+CO69-CM69</f>
        <v>-784.66934999986552</v>
      </c>
      <c r="CP79" s="15">
        <f t="shared" ref="CP79:CR82" si="119">+CP69-CO69</f>
        <v>-3954.2545500000706</v>
      </c>
      <c r="CQ79" s="15">
        <f t="shared" si="119"/>
        <v>-11619.525900000124</v>
      </c>
      <c r="CR79" s="15">
        <f t="shared" si="119"/>
        <v>-22047.01829999988</v>
      </c>
      <c r="CT79" s="15">
        <f>+CT69-CR69</f>
        <v>7872.5387999998638</v>
      </c>
      <c r="CU79" s="15">
        <f t="shared" ref="CU79:CW82" si="120">+CU69-CT69</f>
        <v>-11228.729999999981</v>
      </c>
      <c r="CV79" s="15">
        <f t="shared" si="120"/>
        <v>-5508.4799999999814</v>
      </c>
      <c r="CW79" s="15">
        <f t="shared" si="120"/>
        <v>7783.5</v>
      </c>
      <c r="CY79" s="15">
        <f>+CY69-CW69</f>
        <v>3113.7299999999814</v>
      </c>
      <c r="CZ79" s="15">
        <f t="shared" ref="CZ79:DB82" si="121">+CZ69-CY69</f>
        <v>40178.714999999967</v>
      </c>
      <c r="DA79" s="15">
        <f t="shared" si="121"/>
        <v>14875.95000000007</v>
      </c>
      <c r="DB79" s="15">
        <f t="shared" si="121"/>
        <v>13285.619999999995</v>
      </c>
      <c r="DD79" s="15">
        <f>+DD69-DB69</f>
        <v>16673.804999999935</v>
      </c>
      <c r="DE79" s="15">
        <f t="shared" ref="DE79:DG82" si="122">+DE69-DD69</f>
        <v>15723.180000000051</v>
      </c>
      <c r="DF79" s="15">
        <f t="shared" si="122"/>
        <v>7822.8000000000466</v>
      </c>
      <c r="DG79" s="15">
        <f t="shared" si="122"/>
        <v>21334.919999999925</v>
      </c>
      <c r="DI79" s="15">
        <f>+DI69-DG69</f>
        <v>7062.75</v>
      </c>
      <c r="DJ79" s="15">
        <f t="shared" ref="DJ79:DJ82" si="123">+DJ69-DI69</f>
        <v>19256.339999999967</v>
      </c>
      <c r="DK79" s="15">
        <f t="shared" ref="DK79:DL82" si="124">+DK69-DJ69</f>
        <v>12556.727484000148</v>
      </c>
      <c r="DL79" s="15">
        <f t="shared" si="124"/>
        <v>6820.012599095935</v>
      </c>
      <c r="DN79" s="15">
        <f>+DN69-DL69</f>
        <v>14002.325468734722</v>
      </c>
      <c r="DO79" s="15">
        <f t="shared" ref="DO79:DQ82" si="125">+DO69-DN69</f>
        <v>5153.501444464433</v>
      </c>
      <c r="DP79" s="15">
        <f t="shared" si="125"/>
        <v>2187.978040006361</v>
      </c>
      <c r="DQ79" s="15">
        <f t="shared" si="125"/>
        <v>664.74997741507832</v>
      </c>
      <c r="DS79" s="15">
        <f>+DS69-DQ69</f>
        <v>6119.4334755343152</v>
      </c>
      <c r="DT79" s="15">
        <f t="shared" ref="DT79:DV82" si="126">+DT69-DS69</f>
        <v>1746.0322590601863</v>
      </c>
      <c r="DU79" s="15">
        <f t="shared" si="126"/>
        <v>-5340.3855954081519</v>
      </c>
      <c r="DV79" s="15">
        <f t="shared" si="126"/>
        <v>-2575.9334571741056</v>
      </c>
    </row>
    <row r="80" spans="1:127" ht="12" customHeight="1">
      <c r="A80" s="2"/>
      <c r="B80" s="7" t="s">
        <v>1094</v>
      </c>
      <c r="C80" s="2"/>
      <c r="D80" s="7" t="s">
        <v>69</v>
      </c>
      <c r="AB80" s="15"/>
      <c r="AC80" s="15"/>
      <c r="AD80" s="15"/>
      <c r="AE80" s="15"/>
      <c r="AG80" s="15"/>
      <c r="AH80" s="15">
        <f t="shared" si="107"/>
        <v>-861.8399999999674</v>
      </c>
      <c r="AI80" s="15">
        <f t="shared" si="107"/>
        <v>12794.309999999939</v>
      </c>
      <c r="AJ80" s="15">
        <f t="shared" si="107"/>
        <v>-39450.510000000009</v>
      </c>
      <c r="AL80" s="15">
        <f>+AL70-AJ70</f>
        <v>28724.489999999991</v>
      </c>
      <c r="AM80" s="15">
        <f t="shared" si="108"/>
        <v>5960.4600000000792</v>
      </c>
      <c r="AN80" s="15">
        <f t="shared" si="108"/>
        <v>9855.6599999999162</v>
      </c>
      <c r="AO80" s="15">
        <f t="shared" si="108"/>
        <v>-23944.919999999925</v>
      </c>
      <c r="AQ80" s="15">
        <f>+AQ70-AO70</f>
        <v>17620.649999999907</v>
      </c>
      <c r="AR80" s="15">
        <f t="shared" si="109"/>
        <v>1904.1030000000028</v>
      </c>
      <c r="AS80" s="15">
        <f t="shared" si="109"/>
        <v>-17579.396999999997</v>
      </c>
      <c r="AT80" s="15">
        <f t="shared" si="109"/>
        <v>-19320.521999999997</v>
      </c>
      <c r="AV80" s="15">
        <f>+AV70-AT70</f>
        <v>-17256.871500000008</v>
      </c>
      <c r="AW80" s="15">
        <f t="shared" si="110"/>
        <v>3045.6975000000093</v>
      </c>
      <c r="AX80" s="15">
        <f t="shared" si="110"/>
        <v>-8116.9874999999302</v>
      </c>
      <c r="AY80" s="15">
        <f t="shared" si="110"/>
        <v>-26012.517000000109</v>
      </c>
      <c r="BA80" s="15">
        <f>+BA70-AY70</f>
        <v>14918.560500000138</v>
      </c>
      <c r="BB80" s="15">
        <f t="shared" si="111"/>
        <v>14671.655999999959</v>
      </c>
      <c r="BC80" s="15">
        <f t="shared" si="111"/>
        <v>-12354.168000000063</v>
      </c>
      <c r="BD80" s="15">
        <f t="shared" si="111"/>
        <v>-30030.503999999957</v>
      </c>
      <c r="BF80" s="15">
        <f>+BF70-BD70</f>
        <v>31517.778000000049</v>
      </c>
      <c r="BG80" s="15">
        <f t="shared" si="112"/>
        <v>-22966.053000000073</v>
      </c>
      <c r="BH80" s="15">
        <f t="shared" si="112"/>
        <v>-9785.3369999998249</v>
      </c>
      <c r="BI80" s="15">
        <f t="shared" si="112"/>
        <v>-30332.103000000119</v>
      </c>
      <c r="BK80" s="15">
        <f>+BK70-BI70</f>
        <v>8115.2268599998206</v>
      </c>
      <c r="BL80" s="15">
        <f t="shared" si="113"/>
        <v>-14962.027890000027</v>
      </c>
      <c r="BM80" s="15">
        <f t="shared" si="113"/>
        <v>-38591.979809999815</v>
      </c>
      <c r="BN80" s="15">
        <f t="shared" si="113"/>
        <v>-47060.44802999997</v>
      </c>
      <c r="BP80" s="15">
        <f>+BP70-BN70</f>
        <v>-26980.056450000149</v>
      </c>
      <c r="BQ80" s="15">
        <f t="shared" si="114"/>
        <v>-15004.879829999991</v>
      </c>
      <c r="BR80" s="15">
        <f t="shared" si="114"/>
        <v>-15253.51400999981</v>
      </c>
      <c r="BS80" s="15">
        <f t="shared" si="114"/>
        <v>-56484.849060000037</v>
      </c>
      <c r="BU80" s="15">
        <f>+BU70-BS70</f>
        <v>14617.302885000012</v>
      </c>
      <c r="BV80" s="15">
        <f t="shared" si="115"/>
        <v>-3923.0130150000914</v>
      </c>
      <c r="BW80" s="15">
        <f t="shared" si="115"/>
        <v>12425.461650000012</v>
      </c>
      <c r="BX80" s="15">
        <f t="shared" si="115"/>
        <v>-69732.663449999935</v>
      </c>
      <c r="BZ80" s="15">
        <f>+BZ70-BX70</f>
        <v>23340.396749999956</v>
      </c>
      <c r="CA80" s="15">
        <f t="shared" si="116"/>
        <v>-839.27999999996973</v>
      </c>
      <c r="CB80" s="15">
        <f t="shared" si="116"/>
        <v>-9890.134800000058</v>
      </c>
      <c r="CC80" s="15">
        <f t="shared" si="116"/>
        <v>-65589.264000000025</v>
      </c>
      <c r="CE80" s="15">
        <f>+CE70-CC70</f>
        <v>33875.782200000016</v>
      </c>
      <c r="CF80" s="15">
        <f t="shared" si="117"/>
        <v>-7622.3699999999953</v>
      </c>
      <c r="CG80" s="15">
        <f t="shared" si="117"/>
        <v>-12696.972749999957</v>
      </c>
      <c r="CH80" s="15">
        <f t="shared" si="117"/>
        <v>-35628.248250000004</v>
      </c>
      <c r="CJ80" s="15">
        <f>+CJ70-CH70</f>
        <v>-9944.454000000027</v>
      </c>
      <c r="CK80" s="15">
        <f t="shared" si="118"/>
        <v>-13418.932199999981</v>
      </c>
      <c r="CL80" s="15">
        <f t="shared" si="118"/>
        <v>-16189.761599999969</v>
      </c>
      <c r="CM80" s="15">
        <f t="shared" si="118"/>
        <v>-32581.691700000025</v>
      </c>
      <c r="CO80" s="15">
        <f>+CO70-CM70</f>
        <v>-7433.7229500000249</v>
      </c>
      <c r="CP80" s="15">
        <f t="shared" si="119"/>
        <v>-5032.5577499999781</v>
      </c>
      <c r="CQ80" s="15">
        <f t="shared" si="119"/>
        <v>-10093.780800000008</v>
      </c>
      <c r="CR80" s="15">
        <f t="shared" si="119"/>
        <v>-23774.608199999988</v>
      </c>
      <c r="CT80" s="15">
        <f>+CT70-CR70</f>
        <v>1375.6151999999711</v>
      </c>
      <c r="CU80" s="15">
        <f t="shared" si="120"/>
        <v>-6874.3199999999779</v>
      </c>
      <c r="CV80" s="15">
        <f t="shared" si="120"/>
        <v>-3201.570000000007</v>
      </c>
      <c r="CW80" s="15">
        <f t="shared" si="120"/>
        <v>-6282.8099999999977</v>
      </c>
      <c r="CY80" s="15">
        <f>+CY70-CW70</f>
        <v>-13761.48000000001</v>
      </c>
      <c r="CZ80" s="15">
        <f t="shared" si="121"/>
        <v>25609.140000000014</v>
      </c>
      <c r="DA80" s="15">
        <f t="shared" si="121"/>
        <v>3288.4799999999814</v>
      </c>
      <c r="DB80" s="15">
        <f t="shared" si="121"/>
        <v>1983.7050000000163</v>
      </c>
      <c r="DD80" s="15">
        <f>+DD70-DB70</f>
        <v>5147.5350000000035</v>
      </c>
      <c r="DE80" s="15">
        <f t="shared" si="122"/>
        <v>4278.2099999999919</v>
      </c>
      <c r="DF80" s="15">
        <f t="shared" si="122"/>
        <v>8394.2099999999919</v>
      </c>
      <c r="DG80" s="15">
        <f t="shared" si="122"/>
        <v>-9577.3199999999779</v>
      </c>
      <c r="DI80" s="15">
        <f>+DI70-DG70</f>
        <v>24741.344999999972</v>
      </c>
      <c r="DJ80" s="15">
        <f t="shared" si="123"/>
        <v>13265.460000000021</v>
      </c>
      <c r="DK80" s="15">
        <f t="shared" si="124"/>
        <v>6921.8964960000012</v>
      </c>
      <c r="DL80" s="15">
        <f t="shared" si="124"/>
        <v>-572.35356420604512</v>
      </c>
      <c r="DN80" s="15">
        <f>+DN70-DL70</f>
        <v>9504.51441790635</v>
      </c>
      <c r="DO80" s="15">
        <f t="shared" si="125"/>
        <v>1729.5718128198059</v>
      </c>
      <c r="DP80" s="15">
        <f t="shared" si="125"/>
        <v>1446.5173580445116</v>
      </c>
      <c r="DQ80" s="15">
        <f t="shared" si="125"/>
        <v>-3967.4531351265032</v>
      </c>
      <c r="DS80" s="15">
        <f>+DS70-DQ70</f>
        <v>6223.9686964199645</v>
      </c>
      <c r="DT80" s="15">
        <f t="shared" si="126"/>
        <v>624.65631270356243</v>
      </c>
      <c r="DU80" s="15">
        <f t="shared" si="126"/>
        <v>-1729.8205515561276</v>
      </c>
      <c r="DV80" s="15">
        <f t="shared" si="126"/>
        <v>-4962.2920619791257</v>
      </c>
    </row>
    <row r="81" spans="1:127" ht="12" customHeight="1">
      <c r="A81" s="2"/>
      <c r="B81" s="7" t="s">
        <v>1095</v>
      </c>
      <c r="C81" s="2"/>
      <c r="D81" s="7" t="s">
        <v>69</v>
      </c>
      <c r="AB81" s="15"/>
      <c r="AC81" s="15"/>
      <c r="AD81" s="15"/>
      <c r="AE81" s="15"/>
      <c r="AG81" s="15"/>
      <c r="AH81" s="15">
        <f t="shared" si="107"/>
        <v>9864</v>
      </c>
      <c r="AI81" s="15">
        <f t="shared" si="107"/>
        <v>13438.875</v>
      </c>
      <c r="AJ81" s="15">
        <f t="shared" si="107"/>
        <v>6763.9199999999837</v>
      </c>
      <c r="AL81" s="15">
        <f>+AL71-AJ71</f>
        <v>9292.0950000000012</v>
      </c>
      <c r="AM81" s="15">
        <f t="shared" si="108"/>
        <v>13406.535000000003</v>
      </c>
      <c r="AN81" s="15">
        <f t="shared" si="108"/>
        <v>11275.01999999999</v>
      </c>
      <c r="AO81" s="15">
        <f t="shared" si="108"/>
        <v>17521.095000000001</v>
      </c>
      <c r="AQ81" s="15">
        <f>+AQ71-AO71</f>
        <v>9892.2450000000244</v>
      </c>
      <c r="AR81" s="15">
        <f t="shared" si="109"/>
        <v>22377.068999999989</v>
      </c>
      <c r="AS81" s="15">
        <f t="shared" si="109"/>
        <v>-6028.5449999999837</v>
      </c>
      <c r="AT81" s="15">
        <f t="shared" si="109"/>
        <v>3930.5459999999148</v>
      </c>
      <c r="AV81" s="15">
        <f>+AV71-AT71</f>
        <v>-33106.31999999992</v>
      </c>
      <c r="AW81" s="15">
        <f t="shared" si="110"/>
        <v>2810.3999999999942</v>
      </c>
      <c r="AX81" s="15">
        <f t="shared" si="110"/>
        <v>14192.486999999965</v>
      </c>
      <c r="AY81" s="15">
        <f t="shared" si="110"/>
        <v>5280.1215000000084</v>
      </c>
      <c r="BA81" s="15">
        <f>+BA71-AY71</f>
        <v>2337.397500000021</v>
      </c>
      <c r="BB81" s="15">
        <f t="shared" si="111"/>
        <v>11423.532000000007</v>
      </c>
      <c r="BC81" s="15">
        <f t="shared" si="111"/>
        <v>2521.0800000000163</v>
      </c>
      <c r="BD81" s="15">
        <f t="shared" si="111"/>
        <v>12369.311999999976</v>
      </c>
      <c r="BF81" s="15">
        <f>+BF71-BD71</f>
        <v>8098.9619999999995</v>
      </c>
      <c r="BG81" s="15">
        <f t="shared" si="112"/>
        <v>3988.1130000000121</v>
      </c>
      <c r="BH81" s="15">
        <f t="shared" si="112"/>
        <v>5663.0430000000633</v>
      </c>
      <c r="BI81" s="15">
        <f t="shared" si="112"/>
        <v>11676.785999999905</v>
      </c>
      <c r="BK81" s="15">
        <f>+BK71-BI71</f>
        <v>10778.718779999996</v>
      </c>
      <c r="BL81" s="15">
        <f t="shared" si="113"/>
        <v>14416.49002499989</v>
      </c>
      <c r="BM81" s="15">
        <f t="shared" si="113"/>
        <v>-1275.5800049998797</v>
      </c>
      <c r="BN81" s="15">
        <f t="shared" si="113"/>
        <v>11867.802494999953</v>
      </c>
      <c r="BP81" s="15">
        <f>+BP71-BN71</f>
        <v>14378.30494500004</v>
      </c>
      <c r="BQ81" s="15">
        <f t="shared" si="114"/>
        <v>14483.82608999993</v>
      </c>
      <c r="BR81" s="15">
        <f t="shared" si="114"/>
        <v>-1526.5926899998449</v>
      </c>
      <c r="BS81" s="15">
        <f t="shared" si="114"/>
        <v>7212.1874399999506</v>
      </c>
      <c r="BU81" s="15">
        <f>+BU71-BS71</f>
        <v>8198.4090150000411</v>
      </c>
      <c r="BV81" s="15">
        <f t="shared" si="115"/>
        <v>5471.2451549999532</v>
      </c>
      <c r="BW81" s="15">
        <f t="shared" si="115"/>
        <v>372.45315000001574</v>
      </c>
      <c r="BX81" s="15">
        <f t="shared" si="115"/>
        <v>8144.2666499999468</v>
      </c>
      <c r="BZ81" s="15">
        <f>+BZ71-BX71</f>
        <v>14449.806150000077</v>
      </c>
      <c r="CA81" s="15">
        <f t="shared" si="116"/>
        <v>7564.5491999999504</v>
      </c>
      <c r="CB81" s="15">
        <f t="shared" si="116"/>
        <v>2064.4103999999352</v>
      </c>
      <c r="CC81" s="15">
        <f t="shared" si="116"/>
        <v>9014.0076000001281</v>
      </c>
      <c r="CE81" s="15">
        <f>+CE71-CC71</f>
        <v>1513.8440999999293</v>
      </c>
      <c r="CF81" s="15">
        <f t="shared" si="117"/>
        <v>17593.616250000021</v>
      </c>
      <c r="CG81" s="15">
        <f t="shared" si="117"/>
        <v>2197.046250000014</v>
      </c>
      <c r="CH81" s="15">
        <f t="shared" si="117"/>
        <v>6432.1109999999753</v>
      </c>
      <c r="CJ81" s="15">
        <f>+CJ71-CH71</f>
        <v>13580.994000000064</v>
      </c>
      <c r="CK81" s="15">
        <f t="shared" si="118"/>
        <v>5503.117200000037</v>
      </c>
      <c r="CL81" s="15">
        <f t="shared" si="118"/>
        <v>11628.878399999929</v>
      </c>
      <c r="CM81" s="15">
        <f t="shared" si="118"/>
        <v>-2668.2108000000007</v>
      </c>
      <c r="CO81" s="15">
        <f>+CO71-CM71</f>
        <v>6649.0535999999847</v>
      </c>
      <c r="CP81" s="15">
        <f t="shared" si="119"/>
        <v>1078.3032000000239</v>
      </c>
      <c r="CQ81" s="15">
        <f t="shared" si="119"/>
        <v>-1525.7451000000583</v>
      </c>
      <c r="CR81" s="15">
        <f t="shared" si="119"/>
        <v>1727.5899000000791</v>
      </c>
      <c r="CT81" s="15">
        <f>+CT71-CR71</f>
        <v>6496.9235999999219</v>
      </c>
      <c r="CU81" s="15">
        <f t="shared" si="120"/>
        <v>-4354.4099999999744</v>
      </c>
      <c r="CV81" s="15">
        <f t="shared" si="120"/>
        <v>-2306.9100000000326</v>
      </c>
      <c r="CW81" s="15">
        <f t="shared" si="120"/>
        <v>14066.309999999998</v>
      </c>
      <c r="CY81" s="15">
        <f>+CY71-CW71</f>
        <v>16875.210000000079</v>
      </c>
      <c r="CZ81" s="15">
        <f t="shared" si="121"/>
        <v>14569.574999999953</v>
      </c>
      <c r="DA81" s="15">
        <f t="shared" si="121"/>
        <v>11587.469999999972</v>
      </c>
      <c r="DB81" s="15">
        <f t="shared" si="121"/>
        <v>11301.915000000037</v>
      </c>
      <c r="DD81" s="15">
        <f>+DD71-DB71</f>
        <v>11526.270000000019</v>
      </c>
      <c r="DE81" s="15">
        <f t="shared" si="122"/>
        <v>11444.969999999972</v>
      </c>
      <c r="DF81" s="15">
        <f t="shared" si="122"/>
        <v>-571.4100000000326</v>
      </c>
      <c r="DG81" s="15">
        <f t="shared" si="122"/>
        <v>30912.239999999991</v>
      </c>
      <c r="DI81" s="15">
        <f>+DI71-DG71</f>
        <v>-17678.594999999972</v>
      </c>
      <c r="DJ81" s="15">
        <f t="shared" si="123"/>
        <v>5990.8800000000047</v>
      </c>
      <c r="DK81" s="15">
        <f t="shared" si="124"/>
        <v>5634.8309880000306</v>
      </c>
      <c r="DL81" s="15">
        <f t="shared" si="124"/>
        <v>7392.3661633019801</v>
      </c>
      <c r="DN81" s="15">
        <f>+DN71-DL71</f>
        <v>4497.8110508284299</v>
      </c>
      <c r="DO81" s="15">
        <f t="shared" si="125"/>
        <v>3423.9296316446271</v>
      </c>
      <c r="DP81" s="15">
        <f t="shared" si="125"/>
        <v>741.46068196184933</v>
      </c>
      <c r="DQ81" s="15">
        <f t="shared" si="125"/>
        <v>4632.2031125415815</v>
      </c>
      <c r="DS81" s="15">
        <f>+DS71-DQ71</f>
        <v>-104.53522088564932</v>
      </c>
      <c r="DT81" s="15">
        <f t="shared" si="126"/>
        <v>1121.3759463566821</v>
      </c>
      <c r="DU81" s="15">
        <f t="shared" si="126"/>
        <v>-3610.5650438520825</v>
      </c>
      <c r="DV81" s="15">
        <f t="shared" si="126"/>
        <v>2386.3586048050784</v>
      </c>
    </row>
    <row r="82" spans="1:127" ht="12" customHeight="1">
      <c r="A82" s="2"/>
      <c r="B82" s="7" t="s">
        <v>1102</v>
      </c>
      <c r="C82" s="2"/>
      <c r="D82" s="7" t="s">
        <v>69</v>
      </c>
      <c r="CO82" s="15">
        <f>+CO72-CM72</f>
        <v>0</v>
      </c>
      <c r="CP82" s="15">
        <f t="shared" si="119"/>
        <v>0</v>
      </c>
      <c r="CQ82" s="15">
        <f t="shared" si="119"/>
        <v>0</v>
      </c>
      <c r="CR82" s="15">
        <f t="shared" si="119"/>
        <v>0</v>
      </c>
      <c r="CT82" s="15">
        <f>+CT72-CR72</f>
        <v>0</v>
      </c>
      <c r="CU82" s="15">
        <f t="shared" si="120"/>
        <v>0</v>
      </c>
      <c r="CV82" s="15">
        <f t="shared" si="120"/>
        <v>0</v>
      </c>
      <c r="CW82" s="15">
        <f t="shared" si="120"/>
        <v>0</v>
      </c>
      <c r="CY82" s="15">
        <f>+CY72-CW72</f>
        <v>3347.1202411152958</v>
      </c>
      <c r="CZ82" s="15">
        <f t="shared" si="121"/>
        <v>3367.7669769298159</v>
      </c>
      <c r="DA82" s="15">
        <f t="shared" si="121"/>
        <v>3386.9832855520117</v>
      </c>
      <c r="DB82" s="15">
        <f t="shared" si="121"/>
        <v>5016.8345323741014</v>
      </c>
      <c r="DD82" s="15">
        <f>+DD72-DB72</f>
        <v>6436.47071442372</v>
      </c>
      <c r="DE82" s="15">
        <f t="shared" si="122"/>
        <v>8667.1355703597692</v>
      </c>
      <c r="DF82" s="15">
        <f t="shared" si="122"/>
        <v>5069.0801886792469</v>
      </c>
      <c r="DG82" s="15">
        <f t="shared" si="122"/>
        <v>6484.1405221588357</v>
      </c>
      <c r="DI82" s="15">
        <f>+DI72-DG72</f>
        <v>8662.5390553278703</v>
      </c>
      <c r="DJ82" s="15">
        <f t="shared" si="123"/>
        <v>5053.6523918942476</v>
      </c>
      <c r="DK82" s="15">
        <f t="shared" si="124"/>
        <v>4998.0104122539851</v>
      </c>
      <c r="DL82" s="15">
        <f t="shared" si="124"/>
        <v>3205.4704560411701</v>
      </c>
      <c r="DN82" s="15">
        <f>+DN72-DL72</f>
        <v>3247.4760449168607</v>
      </c>
      <c r="DO82" s="15">
        <f t="shared" si="125"/>
        <v>3010.6111243458872</v>
      </c>
      <c r="DP82" s="15">
        <f t="shared" si="125"/>
        <v>3091.7383187548112</v>
      </c>
      <c r="DQ82" s="15">
        <f t="shared" si="125"/>
        <v>3063.2883706262946</v>
      </c>
      <c r="DS82" s="15">
        <f>+DS72-DQ72</f>
        <v>3247.2716272045072</v>
      </c>
      <c r="DT82" s="15">
        <f t="shared" si="126"/>
        <v>2831.0697506275756</v>
      </c>
      <c r="DU82" s="15">
        <f t="shared" si="126"/>
        <v>3003.0345699002646</v>
      </c>
      <c r="DV82" s="15">
        <f t="shared" si="126"/>
        <v>2974.9087820103305</v>
      </c>
    </row>
    <row r="83" spans="1:127" ht="12" customHeight="1">
      <c r="A83" s="2"/>
      <c r="DA83" s="8"/>
      <c r="DB83" s="8"/>
      <c r="DK83" s="8"/>
      <c r="DL83" s="8"/>
      <c r="DO83" s="8"/>
      <c r="DP83" s="8"/>
      <c r="DQ83" s="8"/>
      <c r="DT83" s="8"/>
      <c r="DU83" s="8"/>
      <c r="DV83" s="8"/>
    </row>
    <row r="84" spans="1:127" ht="12" customHeight="1">
      <c r="A84" s="2"/>
      <c r="B84" s="7" t="s">
        <v>860</v>
      </c>
      <c r="C84" s="7" t="s">
        <v>1093</v>
      </c>
      <c r="D84" s="7" t="s">
        <v>286</v>
      </c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>
        <f>+AK85+AK86</f>
        <v>3981800</v>
      </c>
      <c r="AL84" s="15"/>
      <c r="AM84" s="15"/>
      <c r="AN84" s="15"/>
      <c r="AO84" s="15"/>
      <c r="AP84" s="15">
        <f t="shared" ref="AP84:AZ84" si="127">+AP85+AP86</f>
        <v>4186300</v>
      </c>
      <c r="AQ84" s="15">
        <f t="shared" si="127"/>
        <v>837500</v>
      </c>
      <c r="AR84" s="15">
        <f t="shared" si="127"/>
        <v>845600</v>
      </c>
      <c r="AS84" s="15">
        <f t="shared" si="127"/>
        <v>841600</v>
      </c>
      <c r="AT84" s="15">
        <f t="shared" si="127"/>
        <v>941100</v>
      </c>
      <c r="AU84" s="15">
        <f t="shared" si="127"/>
        <v>4329700</v>
      </c>
      <c r="AV84" s="15">
        <f t="shared" si="127"/>
        <v>849500</v>
      </c>
      <c r="AW84" s="15">
        <f t="shared" si="127"/>
        <v>1046100</v>
      </c>
      <c r="AX84" s="15">
        <f t="shared" si="127"/>
        <v>1225200</v>
      </c>
      <c r="AY84" s="15">
        <f t="shared" si="127"/>
        <v>1026200</v>
      </c>
      <c r="AZ84" s="15">
        <f t="shared" si="127"/>
        <v>4147000</v>
      </c>
      <c r="BA84" s="15">
        <f t="shared" ref="BA84:BI84" si="128">+BA85+BA86</f>
        <v>1029000</v>
      </c>
      <c r="BB84" s="15">
        <f t="shared" si="128"/>
        <v>1056600</v>
      </c>
      <c r="BC84" s="15">
        <f t="shared" si="128"/>
        <v>1044700</v>
      </c>
      <c r="BD84" s="15">
        <f t="shared" si="128"/>
        <v>1027900</v>
      </c>
      <c r="BE84" s="15">
        <f t="shared" si="128"/>
        <v>4158200</v>
      </c>
      <c r="BF84" s="15">
        <f t="shared" si="128"/>
        <v>1065500</v>
      </c>
      <c r="BG84" s="15">
        <f t="shared" si="128"/>
        <v>1046900</v>
      </c>
      <c r="BH84" s="15">
        <f t="shared" si="128"/>
        <v>1045200</v>
      </c>
      <c r="BI84" s="15">
        <f t="shared" si="128"/>
        <v>1025000</v>
      </c>
      <c r="BJ84" s="15">
        <f t="shared" ref="BJ84:BO84" si="129">+BJ85+BJ86</f>
        <v>4182600</v>
      </c>
      <c r="BK84" s="15">
        <f t="shared" si="129"/>
        <v>1032600</v>
      </c>
      <c r="BL84" s="15">
        <f t="shared" si="129"/>
        <v>1033900</v>
      </c>
      <c r="BM84" s="15">
        <f t="shared" si="129"/>
        <v>994000</v>
      </c>
      <c r="BN84" s="15">
        <f t="shared" si="129"/>
        <v>958500</v>
      </c>
      <c r="BO84" s="15">
        <f t="shared" si="129"/>
        <v>4019000</v>
      </c>
      <c r="BP84" s="15">
        <f>+BP85+BP86</f>
        <v>936400</v>
      </c>
      <c r="BQ84" s="15">
        <f>+BQ85+BQ86</f>
        <v>935500</v>
      </c>
      <c r="BR84" s="15">
        <f>+BR85+BR86</f>
        <v>919100</v>
      </c>
      <c r="BS84" s="15">
        <f>+BS85+BS86</f>
        <v>870300</v>
      </c>
      <c r="BT84" s="15">
        <f t="shared" ref="BT84:CX84" si="130">+BT85+BT86</f>
        <v>3661300</v>
      </c>
      <c r="BU84" s="15">
        <f t="shared" si="130"/>
        <v>881900</v>
      </c>
      <c r="BV84" s="15">
        <f t="shared" si="130"/>
        <v>884200</v>
      </c>
      <c r="BW84" s="15">
        <f t="shared" si="130"/>
        <v>896600</v>
      </c>
      <c r="BX84" s="15">
        <f t="shared" si="130"/>
        <v>836800</v>
      </c>
      <c r="BY84" s="15">
        <f t="shared" si="130"/>
        <v>3499500</v>
      </c>
      <c r="BZ84" s="15">
        <f t="shared" si="130"/>
        <v>864100</v>
      </c>
      <c r="CA84" s="15">
        <f t="shared" si="130"/>
        <v>871300</v>
      </c>
      <c r="CB84" s="15">
        <f t="shared" si="130"/>
        <v>863400</v>
      </c>
      <c r="CC84" s="15">
        <f t="shared" si="130"/>
        <v>808300</v>
      </c>
      <c r="CD84" s="15">
        <f t="shared" si="130"/>
        <v>3407100</v>
      </c>
      <c r="CE84" s="15">
        <f t="shared" si="130"/>
        <v>836200</v>
      </c>
      <c r="CF84" s="15">
        <f t="shared" si="130"/>
        <v>843900</v>
      </c>
      <c r="CG84" s="15">
        <f t="shared" si="130"/>
        <v>835800</v>
      </c>
      <c r="CH84" s="15">
        <f t="shared" si="130"/>
        <v>810700</v>
      </c>
      <c r="CI84" s="15">
        <f t="shared" si="130"/>
        <v>3326500</v>
      </c>
      <c r="CJ84" s="15">
        <f>+CJ85+CJ86</f>
        <v>809500</v>
      </c>
      <c r="CK84" s="15">
        <f t="shared" si="130"/>
        <v>796800</v>
      </c>
      <c r="CL84" s="15">
        <f t="shared" si="130"/>
        <v>792900</v>
      </c>
      <c r="CM84" s="15">
        <f t="shared" si="130"/>
        <v>769300</v>
      </c>
      <c r="CN84" s="15">
        <f t="shared" si="130"/>
        <v>3168500</v>
      </c>
      <c r="CO84" s="15">
        <f t="shared" si="130"/>
        <v>749800</v>
      </c>
      <c r="CP84" s="15">
        <f t="shared" si="130"/>
        <v>741800</v>
      </c>
      <c r="CQ84" s="15">
        <f t="shared" si="130"/>
        <v>728500</v>
      </c>
      <c r="CR84" s="15">
        <f t="shared" si="130"/>
        <v>735600</v>
      </c>
      <c r="CS84" s="15">
        <f t="shared" si="130"/>
        <v>2955800</v>
      </c>
      <c r="CT84" s="15">
        <f t="shared" si="130"/>
        <v>700600</v>
      </c>
      <c r="CU84" s="15">
        <f t="shared" si="130"/>
        <v>687100</v>
      </c>
      <c r="CV84" s="15">
        <f t="shared" si="130"/>
        <v>673400</v>
      </c>
      <c r="CW84" s="15">
        <f t="shared" si="130"/>
        <v>675400</v>
      </c>
      <c r="CX84" s="15">
        <f t="shared" si="130"/>
        <v>2736600</v>
      </c>
      <c r="CY84" s="15">
        <f>+CY85+CY86</f>
        <v>669300</v>
      </c>
      <c r="CZ84" s="15">
        <f>+CZ85+CZ86</f>
        <v>697200</v>
      </c>
      <c r="DA84" s="15">
        <f>+DA85+DA86</f>
        <v>703600</v>
      </c>
      <c r="DB84" s="15">
        <f>+DB85+DB86</f>
        <v>697400</v>
      </c>
      <c r="DC84" s="15">
        <f>+DB84+DA84+CZ84+CY84</f>
        <v>2767500</v>
      </c>
      <c r="DD84" s="15">
        <f t="shared" ref="DD84:DF84" si="131">+DD85+DD86</f>
        <v>704200</v>
      </c>
      <c r="DE84" s="15">
        <f t="shared" si="131"/>
        <v>712900</v>
      </c>
      <c r="DF84" s="15">
        <f t="shared" si="131"/>
        <v>712200</v>
      </c>
      <c r="DG84" s="15">
        <f>+DG85+DG86</f>
        <v>714800</v>
      </c>
      <c r="DH84" s="15">
        <f>+DG84+DF84+DE84+DD84</f>
        <v>2844100</v>
      </c>
      <c r="DI84" s="15">
        <f t="shared" ref="DI84:DJ84" si="132">+DI85+DI86</f>
        <v>723100</v>
      </c>
      <c r="DJ84" s="15">
        <f t="shared" si="132"/>
        <v>736500</v>
      </c>
      <c r="DK84" s="8">
        <f>+DK85+DK86</f>
        <v>743812.02762806485</v>
      </c>
      <c r="DL84" s="8">
        <f t="shared" ref="DL84:DW84" si="133">+DL85+DL86</f>
        <v>742965.29266620148</v>
      </c>
      <c r="DM84" s="8">
        <f t="shared" si="133"/>
        <v>2946377.3202942666</v>
      </c>
      <c r="DN84" s="8">
        <f t="shared" si="133"/>
        <v>749060.65809893887</v>
      </c>
      <c r="DO84" s="8">
        <f t="shared" si="133"/>
        <v>751595.80443203961</v>
      </c>
      <c r="DP84" s="8">
        <f t="shared" si="133"/>
        <v>752462.34792233096</v>
      </c>
      <c r="DQ84" s="8">
        <f t="shared" si="133"/>
        <v>749849.67231298576</v>
      </c>
      <c r="DR84" s="8">
        <f t="shared" si="133"/>
        <v>3002968.4827662953</v>
      </c>
      <c r="DS84" s="8">
        <f t="shared" si="133"/>
        <v>752435.49425543181</v>
      </c>
      <c r="DT84" s="8">
        <f t="shared" si="133"/>
        <v>754859.64058853243</v>
      </c>
      <c r="DU84" s="8">
        <f t="shared" si="133"/>
        <v>752342.64058853243</v>
      </c>
      <c r="DV84" s="8">
        <f t="shared" si="133"/>
        <v>749720.96497918724</v>
      </c>
      <c r="DW84" s="8">
        <f t="shared" si="133"/>
        <v>3009358.7404116839</v>
      </c>
    </row>
    <row r="85" spans="1:127" ht="12" customHeight="1">
      <c r="A85" s="2"/>
      <c r="B85" s="7" t="s">
        <v>860</v>
      </c>
      <c r="C85" s="7" t="s">
        <v>733</v>
      </c>
      <c r="D85" s="7" t="s">
        <v>444</v>
      </c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>
        <v>3265700</v>
      </c>
      <c r="AL85" s="15"/>
      <c r="AM85" s="15"/>
      <c r="AN85" s="15"/>
      <c r="AO85" s="15"/>
      <c r="AP85" s="15">
        <v>3295300</v>
      </c>
      <c r="AQ85" s="15">
        <v>828900</v>
      </c>
      <c r="AR85" s="15">
        <v>830300</v>
      </c>
      <c r="AS85" s="15">
        <v>810300</v>
      </c>
      <c r="AT85" s="15">
        <v>893200</v>
      </c>
      <c r="AU85" s="15">
        <v>3259500</v>
      </c>
      <c r="AV85" s="15">
        <v>773700</v>
      </c>
      <c r="AW85" s="15">
        <v>779000</v>
      </c>
      <c r="AX85" s="15">
        <v>770500</v>
      </c>
      <c r="AY85" s="15">
        <v>763100</v>
      </c>
      <c r="AZ85" s="15">
        <v>3086300</v>
      </c>
      <c r="BA85" s="8">
        <f>+'mobile model'!BA69</f>
        <v>761700</v>
      </c>
      <c r="BB85" s="8">
        <f>+'mobile model'!BB69</f>
        <v>777500</v>
      </c>
      <c r="BC85" s="8">
        <f>+'mobile model'!BC69</f>
        <v>764200</v>
      </c>
      <c r="BD85" s="8">
        <f>+'mobile model'!BD69</f>
        <v>735300</v>
      </c>
      <c r="BE85" s="8">
        <f>+'mobile model'!BE69</f>
        <v>3038700</v>
      </c>
      <c r="BF85" s="8">
        <f>+'mobile model'!BF69</f>
        <v>764100</v>
      </c>
      <c r="BG85" s="8">
        <f>+'mobile model'!BG69</f>
        <v>740800</v>
      </c>
      <c r="BH85" s="8">
        <f>+'mobile model'!BH69</f>
        <v>733600</v>
      </c>
      <c r="BI85" s="8">
        <f>+'mobile model'!BI69</f>
        <v>701900</v>
      </c>
      <c r="BJ85" s="8">
        <f>+'mobile model'!BJ69</f>
        <v>2940400</v>
      </c>
      <c r="BK85" s="8">
        <f>+'mobile model'!BK69</f>
        <v>702800</v>
      </c>
      <c r="BL85" s="8">
        <f>+'mobile model'!BL69</f>
        <v>689200</v>
      </c>
      <c r="BM85" s="8">
        <f>+'mobile model'!BM69</f>
        <v>649600</v>
      </c>
      <c r="BN85" s="8">
        <f>+'mobile model'!BN69</f>
        <v>603500</v>
      </c>
      <c r="BO85" s="8">
        <f>+'mobile model'!BO69</f>
        <v>2645100</v>
      </c>
      <c r="BP85" s="8">
        <f>+'mobile model'!BP69</f>
        <v>570300</v>
      </c>
      <c r="BQ85" s="8">
        <f>+'mobile model'!BQ69</f>
        <v>555100</v>
      </c>
      <c r="BR85" s="8">
        <f>+'mobile model'!BR69</f>
        <v>539600</v>
      </c>
      <c r="BS85" s="8">
        <f>+'mobile model'!BS69</f>
        <v>484600</v>
      </c>
      <c r="BT85" s="8">
        <f>+'mobile model'!BT69</f>
        <v>2149600</v>
      </c>
      <c r="BU85" s="8">
        <f>+'mobile model'!BU69</f>
        <v>490600</v>
      </c>
      <c r="BV85" s="8">
        <f>+'mobile model'!BV69</f>
        <v>487600</v>
      </c>
      <c r="BW85" s="8">
        <f>+'mobile model'!BW69</f>
        <v>499300</v>
      </c>
      <c r="BX85" s="8">
        <f>+'mobile model'!BX69</f>
        <v>433000</v>
      </c>
      <c r="BY85" s="8">
        <f>+'mobile model'!BY69</f>
        <v>1910500</v>
      </c>
      <c r="BZ85" s="8">
        <f>+'mobile model'!BZ69</f>
        <v>449200</v>
      </c>
      <c r="CA85" s="8">
        <f>+'mobile model'!CA69</f>
        <v>449200</v>
      </c>
      <c r="CB85" s="8">
        <f>+'mobile model'!CB69</f>
        <v>438600</v>
      </c>
      <c r="CC85" s="8">
        <f>+'mobile model'!CC69</f>
        <v>375200</v>
      </c>
      <c r="CD85" s="8">
        <f>+'mobile model'!CD69</f>
        <v>1712200</v>
      </c>
      <c r="CE85" s="8">
        <f>+'mobile model'!CE69</f>
        <v>405400</v>
      </c>
      <c r="CF85" s="8">
        <f>+'mobile model'!CF69</f>
        <v>397000</v>
      </c>
      <c r="CG85" s="8">
        <f>+'mobile model'!CG69</f>
        <v>385400</v>
      </c>
      <c r="CH85" s="8">
        <f>+'mobile model'!CH69</f>
        <v>354100</v>
      </c>
      <c r="CI85" s="8">
        <f>+'mobile model'!CI69</f>
        <v>1541900</v>
      </c>
      <c r="CJ85" s="15">
        <v>342100</v>
      </c>
      <c r="CK85" s="15">
        <v>326400</v>
      </c>
      <c r="CL85" s="15">
        <v>312900</v>
      </c>
      <c r="CM85" s="15">
        <v>293200</v>
      </c>
      <c r="CN85" s="8">
        <f>+'mobile model'!CN69</f>
        <v>1274600</v>
      </c>
      <c r="CO85" s="15">
        <v>274900</v>
      </c>
      <c r="CP85" s="15">
        <v>267400</v>
      </c>
      <c r="CQ85" s="15">
        <v>258200</v>
      </c>
      <c r="CR85" s="15">
        <v>264600</v>
      </c>
      <c r="CS85" s="8">
        <f>+'mobile model'!CS69</f>
        <v>1065200</v>
      </c>
      <c r="CT85" s="15">
        <v>229300</v>
      </c>
      <c r="CU85" s="15">
        <v>223200</v>
      </c>
      <c r="CV85" s="15">
        <v>217200</v>
      </c>
      <c r="CW85" s="15">
        <v>214000</v>
      </c>
      <c r="CX85" s="8">
        <f>+'mobile model'!CX69</f>
        <v>883800</v>
      </c>
      <c r="CY85" s="15">
        <v>196600</v>
      </c>
      <c r="CZ85" s="15">
        <v>217000</v>
      </c>
      <c r="DA85" s="15">
        <v>219800</v>
      </c>
      <c r="DB85" s="15">
        <v>216000</v>
      </c>
      <c r="DC85" s="15">
        <f>+DB85+DA85+CZ85+CY85</f>
        <v>849400</v>
      </c>
      <c r="DD85" s="15">
        <v>215900</v>
      </c>
      <c r="DE85" s="15">
        <v>219600</v>
      </c>
      <c r="DF85" s="15">
        <v>224800</v>
      </c>
      <c r="DG85" s="15">
        <v>215000</v>
      </c>
      <c r="DH85" s="15">
        <f>+DG85+DF85+DE85+DD85</f>
        <v>875300</v>
      </c>
      <c r="DI85" s="15">
        <v>231200</v>
      </c>
      <c r="DJ85" s="15">
        <v>241400</v>
      </c>
      <c r="DK85" s="8">
        <f>+AVERAGE(DJ120:DK120)*DK179/1000*3</f>
        <v>246077.57194244605</v>
      </c>
      <c r="DL85" s="8">
        <f>+AVERAGE(DK120:DL120)*DL179/1000*3</f>
        <v>243287.13129496403</v>
      </c>
      <c r="DM85" s="15">
        <f>+DL85+DK85+DJ85+DI85</f>
        <v>961964.70323741005</v>
      </c>
      <c r="DN85" s="8">
        <f>+AVERAGE(DM120:DN120)*DN179/1000*3</f>
        <v>249101.39388489211</v>
      </c>
      <c r="DO85" s="8">
        <f>+AVERAGE(DN120:DO120)*DO179/1000*3</f>
        <v>249724.33453237411</v>
      </c>
      <c r="DP85" s="8">
        <f>+AVERAGE(DO120:DP120)*DP179/1000*3</f>
        <v>250332.27517985611</v>
      </c>
      <c r="DQ85" s="8">
        <f>+AVERAGE(DP120:DQ120)*DQ179/1000*3</f>
        <v>245838.89388489211</v>
      </c>
      <c r="DR85" s="15">
        <f>+DQ85+DP85+DO85+DN85</f>
        <v>994996.89748201449</v>
      </c>
      <c r="DS85" s="8">
        <f>+AVERAGE(DR120:DS120)*DS179/1000*3</f>
        <v>249815.21582733814</v>
      </c>
      <c r="DT85" s="8">
        <f>+AVERAGE(DS120:DT120)*DT179/1000*3</f>
        <v>250385.65647482011</v>
      </c>
      <c r="DU85" s="8">
        <f>+AVERAGE(DT120:DU120)*DU179/1000*3</f>
        <v>249268.15647482011</v>
      </c>
      <c r="DV85" s="8">
        <f>+AVERAGE(DU120:DV120)*DV179/1000*3</f>
        <v>244819.77517985611</v>
      </c>
      <c r="DW85" s="15">
        <f>+DV85+DU85+DT85+DS85</f>
        <v>994288.80395683448</v>
      </c>
    </row>
    <row r="86" spans="1:127" ht="12" customHeight="1">
      <c r="A86" s="2"/>
      <c r="B86" s="7" t="s">
        <v>860</v>
      </c>
      <c r="C86" s="7" t="s">
        <v>734</v>
      </c>
      <c r="D86" s="7" t="s">
        <v>444</v>
      </c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>
        <v>716100</v>
      </c>
      <c r="AL86" s="15"/>
      <c r="AM86" s="15"/>
      <c r="AN86" s="15"/>
      <c r="AO86" s="15"/>
      <c r="AP86" s="15">
        <v>891000</v>
      </c>
      <c r="AQ86" s="15">
        <v>8600</v>
      </c>
      <c r="AR86" s="15">
        <v>15300</v>
      </c>
      <c r="AS86" s="15">
        <v>31300</v>
      </c>
      <c r="AT86" s="15">
        <v>47900</v>
      </c>
      <c r="AU86" s="15">
        <v>1070200</v>
      </c>
      <c r="AV86" s="15">
        <v>75800</v>
      </c>
      <c r="AW86" s="15">
        <v>267100</v>
      </c>
      <c r="AX86" s="15">
        <v>454700</v>
      </c>
      <c r="AY86" s="15">
        <v>263100</v>
      </c>
      <c r="AZ86" s="15">
        <v>1060700</v>
      </c>
      <c r="BA86" s="8">
        <f>+'mobile model'!BA70</f>
        <v>267300</v>
      </c>
      <c r="BB86" s="8">
        <f>+'mobile model'!BB70</f>
        <v>279100</v>
      </c>
      <c r="BC86" s="8">
        <f>+'mobile model'!BC70</f>
        <v>280500</v>
      </c>
      <c r="BD86" s="8">
        <f>+'mobile model'!BD70</f>
        <v>292600</v>
      </c>
      <c r="BE86" s="8">
        <f>+'mobile model'!BE70</f>
        <v>1119500</v>
      </c>
      <c r="BF86" s="8">
        <f>+'mobile model'!BF70</f>
        <v>301400</v>
      </c>
      <c r="BG86" s="8">
        <f>+'mobile model'!BG70</f>
        <v>306100</v>
      </c>
      <c r="BH86" s="8">
        <f>+'mobile model'!BH70</f>
        <v>311600</v>
      </c>
      <c r="BI86" s="8">
        <f>+'mobile model'!BI70</f>
        <v>323100</v>
      </c>
      <c r="BJ86" s="8">
        <f>+'mobile model'!BJ70</f>
        <v>1242200</v>
      </c>
      <c r="BK86" s="8">
        <f>+'mobile model'!BK70</f>
        <v>329800</v>
      </c>
      <c r="BL86" s="8">
        <f>+'mobile model'!BL70</f>
        <v>344700</v>
      </c>
      <c r="BM86" s="8">
        <f>+'mobile model'!BM70</f>
        <v>344400</v>
      </c>
      <c r="BN86" s="8">
        <f>+'mobile model'!BN70</f>
        <v>355000</v>
      </c>
      <c r="BO86" s="8">
        <f>+'mobile model'!BO70</f>
        <v>1373900</v>
      </c>
      <c r="BP86" s="8">
        <f>+'mobile model'!BP70</f>
        <v>366100</v>
      </c>
      <c r="BQ86" s="8">
        <f>+'mobile model'!BQ70</f>
        <v>380400</v>
      </c>
      <c r="BR86" s="8">
        <f>+'mobile model'!BR70</f>
        <v>379500</v>
      </c>
      <c r="BS86" s="8">
        <f>+'mobile model'!BS70</f>
        <v>385700</v>
      </c>
      <c r="BT86" s="8">
        <f>+'mobile model'!BT70</f>
        <v>1511700</v>
      </c>
      <c r="BU86" s="8">
        <f>+'mobile model'!BU70</f>
        <v>391300</v>
      </c>
      <c r="BV86" s="8">
        <f>+'mobile model'!BV70</f>
        <v>396600</v>
      </c>
      <c r="BW86" s="8">
        <f>+'mobile model'!BW70</f>
        <v>397300</v>
      </c>
      <c r="BX86" s="8">
        <f>+'mobile model'!BX70</f>
        <v>403800</v>
      </c>
      <c r="BY86" s="8">
        <f>+'mobile model'!BY70</f>
        <v>1589000</v>
      </c>
      <c r="BZ86" s="8">
        <f>+'mobile model'!BZ70</f>
        <v>414900</v>
      </c>
      <c r="CA86" s="8">
        <f>+'mobile model'!CA70</f>
        <v>422100</v>
      </c>
      <c r="CB86" s="8">
        <f>+'mobile model'!CB70</f>
        <v>424800</v>
      </c>
      <c r="CC86" s="8">
        <f>+'mobile model'!CC70</f>
        <v>433100</v>
      </c>
      <c r="CD86" s="8">
        <f>+'mobile model'!CD70</f>
        <v>1694900</v>
      </c>
      <c r="CE86" s="8">
        <f>+'mobile model'!CE70</f>
        <v>430800</v>
      </c>
      <c r="CF86" s="8">
        <f>+'mobile model'!CF70</f>
        <v>446900</v>
      </c>
      <c r="CG86" s="8">
        <f>+'mobile model'!CG70</f>
        <v>450400</v>
      </c>
      <c r="CH86" s="8">
        <f>+'mobile model'!CH70</f>
        <v>456600</v>
      </c>
      <c r="CI86" s="8">
        <f>+'mobile model'!CI70</f>
        <v>1784600</v>
      </c>
      <c r="CJ86" s="15">
        <v>467400</v>
      </c>
      <c r="CK86" s="15">
        <v>470400</v>
      </c>
      <c r="CL86" s="15">
        <v>480000</v>
      </c>
      <c r="CM86" s="15">
        <v>476100</v>
      </c>
      <c r="CN86" s="8">
        <f>+'mobile model'!CN70</f>
        <v>1893900</v>
      </c>
      <c r="CO86" s="15">
        <v>474900</v>
      </c>
      <c r="CP86" s="15">
        <v>474400</v>
      </c>
      <c r="CQ86" s="15">
        <v>470300</v>
      </c>
      <c r="CR86" s="15">
        <v>471000</v>
      </c>
      <c r="CS86" s="8">
        <f>+'mobile model'!CS70</f>
        <v>1890600</v>
      </c>
      <c r="CT86" s="15">
        <v>471300</v>
      </c>
      <c r="CU86" s="15">
        <v>463900</v>
      </c>
      <c r="CV86" s="15">
        <v>456200</v>
      </c>
      <c r="CW86" s="15">
        <v>461400</v>
      </c>
      <c r="CX86" s="8">
        <f>+'mobile model'!CX70</f>
        <v>1852800</v>
      </c>
      <c r="CY86" s="15">
        <v>472700</v>
      </c>
      <c r="CZ86" s="15">
        <v>480200</v>
      </c>
      <c r="DA86" s="15">
        <v>483800</v>
      </c>
      <c r="DB86" s="15">
        <v>481400</v>
      </c>
      <c r="DC86" s="15">
        <f>+DB86+DA86+CZ86+CY86</f>
        <v>1918100</v>
      </c>
      <c r="DD86" s="15">
        <v>488300</v>
      </c>
      <c r="DE86" s="15">
        <v>493300</v>
      </c>
      <c r="DF86" s="15">
        <v>487400</v>
      </c>
      <c r="DG86" s="15">
        <v>499800</v>
      </c>
      <c r="DH86" s="15">
        <f>+DG86+DF86+DE86+DD86</f>
        <v>1968800</v>
      </c>
      <c r="DI86" s="15">
        <v>491900</v>
      </c>
      <c r="DJ86" s="15">
        <v>495100</v>
      </c>
      <c r="DK86" s="8">
        <f>+AVERAGE(DJ121:DK121)*DK207/1000*3</f>
        <v>497734.4556856188</v>
      </c>
      <c r="DL86" s="8">
        <f>+AVERAGE(DK121:DL121)*DL207/1000*3</f>
        <v>499678.16137123748</v>
      </c>
      <c r="DM86" s="15">
        <f>+DL86+DK86+DJ86+DI86</f>
        <v>1984412.6170568564</v>
      </c>
      <c r="DN86" s="8">
        <f>+AVERAGE(DM121:DN121)*DN207/1000*3</f>
        <v>499959.26421404677</v>
      </c>
      <c r="DO86" s="8">
        <f>+AVERAGE(DN121:DO121)*DO207/1000*3</f>
        <v>501871.46989966556</v>
      </c>
      <c r="DP86" s="8">
        <f>+AVERAGE(DO121:DP121)*DP207/1000*3</f>
        <v>502130.07274247491</v>
      </c>
      <c r="DQ86" s="8">
        <f>+AVERAGE(DP121:DQ121)*DQ207/1000*3</f>
        <v>504010.77842809365</v>
      </c>
      <c r="DR86" s="15">
        <f>+DQ86+DP86+DO86+DN86</f>
        <v>2007971.5852842808</v>
      </c>
      <c r="DS86" s="8">
        <f>+AVERAGE(DR121:DS121)*DS207/1000*3</f>
        <v>502620.27842809365</v>
      </c>
      <c r="DT86" s="8">
        <f>+AVERAGE(DS121:DT121)*DT207/1000*3</f>
        <v>504473.98411371239</v>
      </c>
      <c r="DU86" s="8">
        <f>+AVERAGE(DT121:DU121)*DU207/1000*3</f>
        <v>503074.48411371239</v>
      </c>
      <c r="DV86" s="8">
        <f>+AVERAGE(DU121:DV121)*DV207/1000*3</f>
        <v>504901.18979933113</v>
      </c>
      <c r="DW86" s="15">
        <f>+DV86+DU86+DT86+DS86</f>
        <v>2015069.9364548493</v>
      </c>
    </row>
    <row r="87" spans="1:127" ht="12" customHeight="1">
      <c r="A87" s="2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15"/>
      <c r="CK87" s="15"/>
      <c r="CL87" s="15"/>
      <c r="CM87" s="15"/>
      <c r="CN87" s="8"/>
      <c r="CO87" s="15"/>
      <c r="CP87" s="15"/>
      <c r="CQ87" s="15"/>
      <c r="CR87" s="15"/>
      <c r="CS87" s="8"/>
      <c r="CT87" s="15"/>
      <c r="CU87" s="15"/>
      <c r="CV87" s="15"/>
      <c r="CW87" s="15"/>
      <c r="CX87" s="8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8"/>
      <c r="DL87" s="8"/>
      <c r="DM87" s="15"/>
      <c r="DN87" s="8"/>
      <c r="DO87" s="8"/>
      <c r="DP87" s="8"/>
      <c r="DQ87" s="8"/>
      <c r="DR87" s="15"/>
      <c r="DS87" s="8"/>
      <c r="DT87" s="8"/>
      <c r="DU87" s="8"/>
      <c r="DV87" s="8"/>
      <c r="DW87" s="15"/>
    </row>
    <row r="88" spans="1:127" ht="12" customHeight="1">
      <c r="A88" s="2"/>
      <c r="B88" s="7" t="s">
        <v>860</v>
      </c>
      <c r="C88" s="7" t="s">
        <v>1106</v>
      </c>
      <c r="D88" s="7" t="s">
        <v>286</v>
      </c>
      <c r="AZ88" s="15"/>
      <c r="BA88" s="15"/>
      <c r="BB88" s="15"/>
      <c r="BC88" s="8"/>
      <c r="BD88" s="8"/>
      <c r="BE88" s="15"/>
      <c r="BF88" s="15"/>
      <c r="BG88" s="15"/>
      <c r="BH88" s="15"/>
      <c r="BI88" s="8"/>
      <c r="BJ88" s="8"/>
      <c r="BK88" s="15"/>
      <c r="BL88" s="15"/>
      <c r="BM88" s="15"/>
      <c r="BN88" s="15"/>
      <c r="BO88" s="8"/>
      <c r="BP88" s="15"/>
      <c r="BQ88" s="15"/>
      <c r="BR88" s="15"/>
      <c r="BS88" s="15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15"/>
      <c r="CK88" s="15"/>
      <c r="CL88" s="15"/>
      <c r="CM88" s="15"/>
      <c r="CN88" s="8"/>
      <c r="CO88" s="15"/>
      <c r="CP88" s="15"/>
      <c r="CQ88" s="15"/>
      <c r="CR88" s="15"/>
      <c r="CS88" s="8"/>
      <c r="CT88" s="8">
        <v>2800</v>
      </c>
      <c r="CU88" s="8">
        <v>2800</v>
      </c>
      <c r="CV88" s="8">
        <v>1900</v>
      </c>
      <c r="CW88" s="8">
        <v>3000</v>
      </c>
      <c r="CX88" s="8">
        <v>10500</v>
      </c>
      <c r="CY88" s="8">
        <v>5900</v>
      </c>
      <c r="CZ88" s="8">
        <v>9900</v>
      </c>
      <c r="DA88" s="8">
        <v>13700</v>
      </c>
      <c r="DB88" s="8">
        <v>18500</v>
      </c>
      <c r="DC88" s="15">
        <f>+DB88+DA88+CZ88+CY88</f>
        <v>48000</v>
      </c>
      <c r="DD88" s="8">
        <v>25500</v>
      </c>
      <c r="DE88" s="8">
        <v>31900</v>
      </c>
      <c r="DF88" s="8">
        <v>38600</v>
      </c>
      <c r="DG88" s="8">
        <v>45100</v>
      </c>
      <c r="DH88" s="15">
        <f>+DG88+DF88+DE88+DD88</f>
        <v>141100</v>
      </c>
      <c r="DI88" s="8">
        <v>51800</v>
      </c>
      <c r="DJ88" s="8">
        <v>57400</v>
      </c>
      <c r="DK88" s="8">
        <f t="shared" ref="DK88:DV88" si="134">+DK72-DK110</f>
        <v>63489.7338910689</v>
      </c>
      <c r="DL88" s="8">
        <f t="shared" si="134"/>
        <v>66695.204347110062</v>
      </c>
      <c r="DM88" s="15">
        <f>+DL88+DK88+DJ88+DI88</f>
        <v>239384.93823817896</v>
      </c>
      <c r="DN88" s="8">
        <f>+DN72-DN110</f>
        <v>69942.68039202693</v>
      </c>
      <c r="DO88" s="8">
        <f t="shared" si="134"/>
        <v>72953.291516372818</v>
      </c>
      <c r="DP88" s="8">
        <f t="shared" si="134"/>
        <v>76045.029835127629</v>
      </c>
      <c r="DQ88" s="8">
        <f t="shared" si="134"/>
        <v>79108.318205753923</v>
      </c>
      <c r="DR88" s="15">
        <f>+DQ88+DP88+DO88+DN88</f>
        <v>298049.31994928129</v>
      </c>
      <c r="DS88" s="8">
        <f>+DS72-DS110</f>
        <v>82355.589832958431</v>
      </c>
      <c r="DT88" s="8">
        <f t="shared" si="134"/>
        <v>85186.659583586006</v>
      </c>
      <c r="DU88" s="8">
        <f t="shared" si="134"/>
        <v>88189.694153486271</v>
      </c>
      <c r="DV88" s="8">
        <f t="shared" si="134"/>
        <v>91164.602935496601</v>
      </c>
      <c r="DW88" s="15">
        <f>+DV88+DU88+DT88+DS88</f>
        <v>346896.54650552734</v>
      </c>
    </row>
    <row r="89" spans="1:127" ht="12" customHeight="1">
      <c r="A89" s="2"/>
      <c r="AZ89" s="15"/>
      <c r="BA89" s="15"/>
      <c r="BB89" s="15"/>
      <c r="BC89" s="8"/>
      <c r="BD89" s="8"/>
      <c r="BE89" s="15"/>
      <c r="BF89" s="15"/>
      <c r="BG89" s="15"/>
      <c r="BH89" s="15"/>
      <c r="BI89" s="8"/>
      <c r="BJ89" s="8"/>
      <c r="BK89" s="15"/>
      <c r="BL89" s="15"/>
      <c r="BM89" s="15"/>
      <c r="BN89" s="15"/>
      <c r="BO89" s="8"/>
      <c r="BP89" s="15"/>
      <c r="BQ89" s="15"/>
      <c r="BR89" s="15"/>
      <c r="BS89" s="15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15"/>
      <c r="CK89" s="15"/>
      <c r="CL89" s="15"/>
      <c r="CM89" s="15"/>
      <c r="CN89" s="8"/>
      <c r="CO89" s="15"/>
      <c r="CP89" s="15"/>
      <c r="CQ89" s="15"/>
      <c r="CR89" s="15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15"/>
      <c r="DD89" s="8"/>
      <c r="DE89" s="8"/>
      <c r="DF89" s="8"/>
      <c r="DG89" s="8"/>
      <c r="DH89" s="15"/>
      <c r="DI89" s="8"/>
      <c r="DJ89" s="8"/>
      <c r="DK89" s="8"/>
      <c r="DL89" s="8"/>
      <c r="DM89" s="15"/>
      <c r="DN89" s="8"/>
      <c r="DO89" s="8"/>
      <c r="DP89" s="8"/>
      <c r="DQ89" s="8"/>
      <c r="DR89" s="15"/>
      <c r="DS89" s="8"/>
      <c r="DT89" s="8"/>
      <c r="DU89" s="8"/>
      <c r="DV89" s="8"/>
      <c r="DW89" s="15"/>
    </row>
    <row r="90" spans="1:127" ht="12" customHeight="1">
      <c r="A90" s="2"/>
      <c r="B90" s="7" t="s">
        <v>1208</v>
      </c>
      <c r="C90" s="7" t="s">
        <v>1093</v>
      </c>
      <c r="D90" s="7" t="s">
        <v>286</v>
      </c>
      <c r="AZ90" s="15"/>
      <c r="BA90" s="15"/>
      <c r="BB90" s="15"/>
      <c r="BC90" s="8"/>
      <c r="BD90" s="8"/>
      <c r="BE90" s="15"/>
      <c r="BF90" s="15"/>
      <c r="BG90" s="15"/>
      <c r="BH90" s="15"/>
      <c r="BI90" s="8"/>
      <c r="BJ90" s="8"/>
      <c r="BK90" s="15"/>
      <c r="BL90" s="15"/>
      <c r="BM90" s="15"/>
      <c r="BN90" s="15"/>
      <c r="BO90" s="8"/>
      <c r="BP90" s="15"/>
      <c r="BQ90" s="15"/>
      <c r="BR90" s="15"/>
      <c r="BS90" s="15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15"/>
      <c r="CK90" s="15"/>
      <c r="CL90" s="15"/>
      <c r="CM90" s="15"/>
      <c r="CN90" s="8"/>
      <c r="CO90" s="15"/>
      <c r="CP90" s="15"/>
      <c r="CQ90" s="15"/>
      <c r="CR90" s="15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15">
        <v>2767600</v>
      </c>
      <c r="DD90" s="8"/>
      <c r="DE90" s="8"/>
      <c r="DF90" s="8"/>
      <c r="DG90" s="8"/>
      <c r="DH90" s="15">
        <v>2844000</v>
      </c>
      <c r="DI90" s="8"/>
      <c r="DJ90" s="8"/>
      <c r="DK90" s="8"/>
      <c r="DL90" s="8">
        <f>+DM90-DH84</f>
        <v>33900</v>
      </c>
      <c r="DM90" s="15">
        <v>2878000</v>
      </c>
      <c r="DN90" s="8"/>
      <c r="DO90" s="8"/>
      <c r="DP90" s="8"/>
      <c r="DQ90" s="8"/>
      <c r="DR90" s="15"/>
      <c r="DS90" s="8"/>
      <c r="DT90" s="8"/>
      <c r="DU90" s="8"/>
      <c r="DV90" s="8"/>
      <c r="DW90" s="15"/>
    </row>
    <row r="91" spans="1:127" ht="12" customHeight="1">
      <c r="A91" s="2"/>
      <c r="B91" s="7" t="s">
        <v>1208</v>
      </c>
      <c r="C91" s="7" t="s">
        <v>354</v>
      </c>
      <c r="D91" s="7" t="s">
        <v>286</v>
      </c>
      <c r="AZ91" s="15"/>
      <c r="BA91" s="15"/>
      <c r="BB91" s="15"/>
      <c r="BC91" s="8"/>
      <c r="BD91" s="8"/>
      <c r="BE91" s="15"/>
      <c r="BF91" s="15"/>
      <c r="BG91" s="15"/>
      <c r="BH91" s="15"/>
      <c r="BI91" s="8"/>
      <c r="BJ91" s="8"/>
      <c r="BK91" s="15"/>
      <c r="BL91" s="15"/>
      <c r="BM91" s="15"/>
      <c r="BN91" s="15"/>
      <c r="BO91" s="8"/>
      <c r="BP91" s="15"/>
      <c r="BQ91" s="15"/>
      <c r="BR91" s="15"/>
      <c r="BS91" s="15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15"/>
      <c r="CK91" s="15"/>
      <c r="CL91" s="15"/>
      <c r="CM91" s="15"/>
      <c r="CN91" s="8"/>
      <c r="CO91" s="15"/>
      <c r="CP91" s="15"/>
      <c r="CQ91" s="15"/>
      <c r="CR91" s="15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15">
        <v>849400</v>
      </c>
      <c r="DD91" s="8"/>
      <c r="DE91" s="8"/>
      <c r="DF91" s="8"/>
      <c r="DG91" s="8"/>
      <c r="DH91" s="15">
        <v>875200</v>
      </c>
      <c r="DI91" s="8"/>
      <c r="DJ91" s="8"/>
      <c r="DK91" s="8"/>
      <c r="DL91" s="8">
        <f>+DM91-DH85</f>
        <v>56700</v>
      </c>
      <c r="DM91" s="15">
        <v>932000</v>
      </c>
      <c r="DN91" s="8"/>
      <c r="DO91" s="8"/>
      <c r="DP91" s="8"/>
      <c r="DQ91" s="8"/>
      <c r="DR91" s="15"/>
      <c r="DS91" s="8"/>
      <c r="DT91" s="8"/>
      <c r="DU91" s="8"/>
      <c r="DV91" s="8"/>
      <c r="DW91" s="15"/>
    </row>
    <row r="92" spans="1:127" ht="12" customHeight="1">
      <c r="A92" s="2"/>
      <c r="B92" s="7" t="s">
        <v>1208</v>
      </c>
      <c r="C92" s="7" t="s">
        <v>355</v>
      </c>
      <c r="D92" s="7" t="s">
        <v>286</v>
      </c>
      <c r="AZ92" s="15"/>
      <c r="BA92" s="15"/>
      <c r="BB92" s="15"/>
      <c r="BC92" s="8"/>
      <c r="BD92" s="8"/>
      <c r="BE92" s="15"/>
      <c r="BF92" s="15"/>
      <c r="BG92" s="15"/>
      <c r="BH92" s="15"/>
      <c r="BI92" s="8"/>
      <c r="BJ92" s="8"/>
      <c r="BK92" s="15"/>
      <c r="BL92" s="15"/>
      <c r="BM92" s="15"/>
      <c r="BN92" s="15"/>
      <c r="BO92" s="8"/>
      <c r="BP92" s="15"/>
      <c r="BQ92" s="15"/>
      <c r="BR92" s="15"/>
      <c r="BS92" s="15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15"/>
      <c r="CK92" s="15"/>
      <c r="CL92" s="15"/>
      <c r="CM92" s="15"/>
      <c r="CN92" s="8"/>
      <c r="CO92" s="15"/>
      <c r="CP92" s="15"/>
      <c r="CQ92" s="15"/>
      <c r="CR92" s="15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15">
        <v>1918200</v>
      </c>
      <c r="DD92" s="8"/>
      <c r="DE92" s="8"/>
      <c r="DF92" s="8"/>
      <c r="DG92" s="8"/>
      <c r="DH92" s="15">
        <v>1968800</v>
      </c>
      <c r="DI92" s="8"/>
      <c r="DJ92" s="8"/>
      <c r="DK92" s="8"/>
      <c r="DL92" s="8">
        <f>+DM92-DH86</f>
        <v>-22800</v>
      </c>
      <c r="DM92" s="15">
        <v>1946000</v>
      </c>
      <c r="DN92" s="8"/>
      <c r="DO92" s="8"/>
      <c r="DP92" s="8"/>
      <c r="DQ92" s="8"/>
      <c r="DR92" s="15"/>
      <c r="DS92" s="8"/>
      <c r="DT92" s="8"/>
      <c r="DU92" s="8"/>
      <c r="DV92" s="8"/>
      <c r="DW92" s="15"/>
    </row>
    <row r="93" spans="1:127" ht="12" customHeight="1">
      <c r="A93" s="2"/>
      <c r="B93" s="7" t="s">
        <v>1208</v>
      </c>
      <c r="C93" s="7" t="s">
        <v>1106</v>
      </c>
      <c r="D93" s="7" t="s">
        <v>286</v>
      </c>
      <c r="AZ93" s="15"/>
      <c r="BA93" s="15"/>
      <c r="BB93" s="15"/>
      <c r="BC93" s="8"/>
      <c r="BD93" s="8"/>
      <c r="BE93" s="15"/>
      <c r="BF93" s="15"/>
      <c r="BG93" s="15"/>
      <c r="BH93" s="15"/>
      <c r="BI93" s="8"/>
      <c r="BJ93" s="8"/>
      <c r="BK93" s="15"/>
      <c r="BL93" s="15"/>
      <c r="BM93" s="15"/>
      <c r="BN93" s="15"/>
      <c r="BO93" s="8"/>
      <c r="BP93" s="15"/>
      <c r="BQ93" s="15"/>
      <c r="BR93" s="15"/>
      <c r="BS93" s="15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15"/>
      <c r="CK93" s="15"/>
      <c r="CL93" s="15"/>
      <c r="CM93" s="15"/>
      <c r="CN93" s="8"/>
      <c r="CO93" s="15"/>
      <c r="CP93" s="15"/>
      <c r="CQ93" s="15"/>
      <c r="CR93" s="15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15">
        <v>47900</v>
      </c>
      <c r="DD93" s="8"/>
      <c r="DE93" s="8"/>
      <c r="DF93" s="8"/>
      <c r="DG93" s="8"/>
      <c r="DH93" s="15">
        <v>141100</v>
      </c>
      <c r="DI93" s="8"/>
      <c r="DJ93" s="8"/>
      <c r="DK93" s="8"/>
      <c r="DL93" s="8">
        <f t="shared" ref="DL93" si="135">+DM93-DH88</f>
        <v>94900</v>
      </c>
      <c r="DM93" s="15">
        <v>236000</v>
      </c>
      <c r="DN93" s="8"/>
      <c r="DO93" s="8"/>
      <c r="DP93" s="8"/>
      <c r="DQ93" s="8"/>
      <c r="DR93" s="15"/>
      <c r="DS93" s="8"/>
      <c r="DT93" s="8"/>
      <c r="DU93" s="8"/>
      <c r="DV93" s="8"/>
      <c r="DW93" s="15"/>
    </row>
    <row r="94" spans="1:127" ht="12" customHeight="1">
      <c r="A94" s="2"/>
      <c r="AZ94" s="15"/>
      <c r="BA94" s="15"/>
      <c r="BB94" s="15"/>
      <c r="BC94" s="8"/>
      <c r="BD94" s="8"/>
      <c r="BE94" s="15"/>
      <c r="BF94" s="15"/>
      <c r="BG94" s="15"/>
      <c r="BH94" s="15"/>
      <c r="BI94" s="8"/>
      <c r="BJ94" s="8"/>
      <c r="BK94" s="15"/>
      <c r="BL94" s="15"/>
      <c r="BM94" s="15"/>
      <c r="BN94" s="15"/>
      <c r="BO94" s="8"/>
      <c r="BP94" s="15"/>
      <c r="BQ94" s="15"/>
      <c r="BR94" s="15"/>
      <c r="BS94" s="15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15"/>
      <c r="CK94" s="15"/>
      <c r="CL94" s="15"/>
      <c r="CM94" s="15"/>
      <c r="CN94" s="8"/>
      <c r="CO94" s="15"/>
      <c r="CP94" s="15"/>
      <c r="CQ94" s="15"/>
      <c r="CR94" s="15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15"/>
      <c r="DD94" s="8"/>
      <c r="DE94" s="8"/>
      <c r="DF94" s="8"/>
      <c r="DG94" s="8"/>
      <c r="DH94" s="15"/>
      <c r="DI94" s="8"/>
      <c r="DJ94" s="8"/>
      <c r="DK94" s="8"/>
      <c r="DL94" s="8"/>
      <c r="DM94" s="15"/>
      <c r="DN94" s="8"/>
      <c r="DO94" s="8"/>
      <c r="DP94" s="8"/>
      <c r="DQ94" s="8"/>
      <c r="DR94" s="15"/>
      <c r="DS94" s="8"/>
      <c r="DT94" s="8"/>
      <c r="DU94" s="8"/>
      <c r="DV94" s="8"/>
      <c r="DW94" s="15"/>
    </row>
    <row r="95" spans="1:127" ht="12" customHeight="1">
      <c r="A95" s="2"/>
      <c r="B95" s="2"/>
      <c r="C95" s="7" t="s">
        <v>1093</v>
      </c>
      <c r="D95" s="7" t="s">
        <v>37</v>
      </c>
      <c r="BY95" s="15">
        <f t="shared" ref="BY95:CH97" si="136">+BY84-BT84</f>
        <v>-161800</v>
      </c>
      <c r="BZ95" s="15">
        <f t="shared" si="136"/>
        <v>-17800</v>
      </c>
      <c r="CA95" s="15">
        <f t="shared" si="136"/>
        <v>-12900</v>
      </c>
      <c r="CB95" s="15">
        <f t="shared" si="136"/>
        <v>-33200</v>
      </c>
      <c r="CC95" s="15">
        <f t="shared" si="136"/>
        <v>-28500</v>
      </c>
      <c r="CD95" s="15">
        <f t="shared" si="136"/>
        <v>-92400</v>
      </c>
      <c r="CE95" s="15">
        <f t="shared" si="136"/>
        <v>-27900</v>
      </c>
      <c r="CF95" s="15">
        <f t="shared" si="136"/>
        <v>-27400</v>
      </c>
      <c r="CG95" s="15">
        <f t="shared" si="136"/>
        <v>-27600</v>
      </c>
      <c r="CH95" s="15">
        <f t="shared" si="136"/>
        <v>2400</v>
      </c>
      <c r="CI95" s="15">
        <f t="shared" ref="CI95:CR97" si="137">+CI84-CD84</f>
        <v>-80600</v>
      </c>
      <c r="CJ95" s="15">
        <f t="shared" si="137"/>
        <v>-26700</v>
      </c>
      <c r="CK95" s="15">
        <f t="shared" si="137"/>
        <v>-47100</v>
      </c>
      <c r="CL95" s="15">
        <f t="shared" si="137"/>
        <v>-42900</v>
      </c>
      <c r="CM95" s="15">
        <f t="shared" si="137"/>
        <v>-41400</v>
      </c>
      <c r="CN95" s="15">
        <f t="shared" si="137"/>
        <v>-158000</v>
      </c>
      <c r="CO95" s="15">
        <f t="shared" si="137"/>
        <v>-59700</v>
      </c>
      <c r="CP95" s="15">
        <f t="shared" si="137"/>
        <v>-55000</v>
      </c>
      <c r="CQ95" s="15">
        <f t="shared" si="137"/>
        <v>-64400</v>
      </c>
      <c r="CR95" s="15">
        <f t="shared" si="137"/>
        <v>-33700</v>
      </c>
      <c r="CS95" s="15">
        <f t="shared" ref="CS95:CX97" si="138">+CS84-CN84</f>
        <v>-212700</v>
      </c>
      <c r="CT95" s="15">
        <f t="shared" si="138"/>
        <v>-49200</v>
      </c>
      <c r="CU95" s="15">
        <f t="shared" si="138"/>
        <v>-54700</v>
      </c>
      <c r="CV95" s="15">
        <f t="shared" si="138"/>
        <v>-55100</v>
      </c>
      <c r="CW95" s="15">
        <f t="shared" si="138"/>
        <v>-60200</v>
      </c>
      <c r="CX95" s="15">
        <f t="shared" si="138"/>
        <v>-219200</v>
      </c>
      <c r="CY95" s="15">
        <f t="shared" ref="CY95:DW95" si="139">+CY84-CT84</f>
        <v>-31300</v>
      </c>
      <c r="CZ95" s="15">
        <f t="shared" si="139"/>
        <v>10100</v>
      </c>
      <c r="DA95" s="15">
        <f t="shared" si="139"/>
        <v>30200</v>
      </c>
      <c r="DB95" s="15">
        <f t="shared" si="139"/>
        <v>22000</v>
      </c>
      <c r="DC95" s="15">
        <f t="shared" ref="DC95:DH97" si="140">+DC84-CX84</f>
        <v>30900</v>
      </c>
      <c r="DD95" s="15">
        <f t="shared" si="140"/>
        <v>34900</v>
      </c>
      <c r="DE95" s="15">
        <f t="shared" si="140"/>
        <v>15700</v>
      </c>
      <c r="DF95" s="15">
        <f t="shared" si="140"/>
        <v>8600</v>
      </c>
      <c r="DG95" s="15">
        <f t="shared" si="140"/>
        <v>17400</v>
      </c>
      <c r="DH95" s="15">
        <f t="shared" si="140"/>
        <v>76600</v>
      </c>
      <c r="DI95" s="15">
        <f t="shared" ref="DI95:DI97" si="141">+DI84-DD84</f>
        <v>18900</v>
      </c>
      <c r="DJ95" s="15">
        <f t="shared" ref="DJ95:DJ97" si="142">+DJ84-DE84</f>
        <v>23600</v>
      </c>
      <c r="DK95" s="15">
        <f>+DK84-DF84</f>
        <v>31612.027628064854</v>
      </c>
      <c r="DL95" s="15">
        <f t="shared" si="139"/>
        <v>28165.29266620148</v>
      </c>
      <c r="DM95" s="15">
        <f t="shared" si="139"/>
        <v>102277.32029426657</v>
      </c>
      <c r="DN95" s="15">
        <f t="shared" si="139"/>
        <v>25960.658098938875</v>
      </c>
      <c r="DO95" s="15">
        <f t="shared" si="139"/>
        <v>15095.804432039615</v>
      </c>
      <c r="DP95" s="15">
        <f t="shared" si="139"/>
        <v>8650.320294266101</v>
      </c>
      <c r="DQ95" s="15">
        <f t="shared" si="139"/>
        <v>6884.3796467842767</v>
      </c>
      <c r="DR95" s="15">
        <f t="shared" si="139"/>
        <v>56591.162472028751</v>
      </c>
      <c r="DS95" s="15">
        <f t="shared" si="139"/>
        <v>3374.8361564929364</v>
      </c>
      <c r="DT95" s="15">
        <f t="shared" si="139"/>
        <v>3263.83615649282</v>
      </c>
      <c r="DU95" s="15">
        <f t="shared" si="139"/>
        <v>-119.70733379852027</v>
      </c>
      <c r="DV95" s="15">
        <f t="shared" si="139"/>
        <v>-128.70733379852027</v>
      </c>
      <c r="DW95" s="15">
        <f t="shared" si="139"/>
        <v>6390.2576453885995</v>
      </c>
    </row>
    <row r="96" spans="1:127" ht="12" customHeight="1">
      <c r="A96" s="2"/>
      <c r="B96" s="2"/>
      <c r="C96" s="7" t="s">
        <v>35</v>
      </c>
      <c r="D96" s="7" t="s">
        <v>37</v>
      </c>
      <c r="BY96" s="15">
        <f t="shared" si="136"/>
        <v>-239100</v>
      </c>
      <c r="BZ96" s="15">
        <f t="shared" si="136"/>
        <v>-41400</v>
      </c>
      <c r="CA96" s="15">
        <f t="shared" si="136"/>
        <v>-38400</v>
      </c>
      <c r="CB96" s="15">
        <f t="shared" si="136"/>
        <v>-60700</v>
      </c>
      <c r="CC96" s="15">
        <f t="shared" si="136"/>
        <v>-57800</v>
      </c>
      <c r="CD96" s="15">
        <f t="shared" si="136"/>
        <v>-198300</v>
      </c>
      <c r="CE96" s="15">
        <f t="shared" si="136"/>
        <v>-43800</v>
      </c>
      <c r="CF96" s="15">
        <f t="shared" si="136"/>
        <v>-52200</v>
      </c>
      <c r="CG96" s="15">
        <f t="shared" si="136"/>
        <v>-53200</v>
      </c>
      <c r="CH96" s="15">
        <f t="shared" si="136"/>
        <v>-21100</v>
      </c>
      <c r="CI96" s="15">
        <f t="shared" si="137"/>
        <v>-170300</v>
      </c>
      <c r="CJ96" s="15">
        <f t="shared" si="137"/>
        <v>-63300</v>
      </c>
      <c r="CK96" s="15">
        <f t="shared" si="137"/>
        <v>-70600</v>
      </c>
      <c r="CL96" s="15">
        <f t="shared" si="137"/>
        <v>-72500</v>
      </c>
      <c r="CM96" s="15">
        <f t="shared" si="137"/>
        <v>-60900</v>
      </c>
      <c r="CN96" s="15">
        <f t="shared" si="137"/>
        <v>-267300</v>
      </c>
      <c r="CO96" s="15">
        <f t="shared" si="137"/>
        <v>-67200</v>
      </c>
      <c r="CP96" s="15">
        <f t="shared" si="137"/>
        <v>-59000</v>
      </c>
      <c r="CQ96" s="15">
        <f t="shared" si="137"/>
        <v>-54700</v>
      </c>
      <c r="CR96" s="15">
        <f t="shared" si="137"/>
        <v>-28600</v>
      </c>
      <c r="CS96" s="15">
        <f t="shared" si="138"/>
        <v>-209400</v>
      </c>
      <c r="CT96" s="15">
        <f t="shared" si="138"/>
        <v>-45600</v>
      </c>
      <c r="CU96" s="15">
        <f t="shared" si="138"/>
        <v>-44200</v>
      </c>
      <c r="CV96" s="15">
        <f t="shared" si="138"/>
        <v>-41000</v>
      </c>
      <c r="CW96" s="15">
        <f t="shared" si="138"/>
        <v>-50600</v>
      </c>
      <c r="CX96" s="15">
        <f t="shared" si="138"/>
        <v>-181400</v>
      </c>
      <c r="CY96" s="15">
        <f t="shared" ref="CY96:DB97" si="143">+CY85-CT85</f>
        <v>-32700</v>
      </c>
      <c r="CZ96" s="15">
        <f t="shared" si="143"/>
        <v>-6200</v>
      </c>
      <c r="DA96" s="15">
        <f t="shared" si="143"/>
        <v>2600</v>
      </c>
      <c r="DB96" s="15">
        <f t="shared" si="143"/>
        <v>2000</v>
      </c>
      <c r="DC96" s="15">
        <f t="shared" si="140"/>
        <v>-34400</v>
      </c>
      <c r="DD96" s="15">
        <f t="shared" si="140"/>
        <v>19300</v>
      </c>
      <c r="DE96" s="15">
        <f t="shared" si="140"/>
        <v>2600</v>
      </c>
      <c r="DF96" s="15">
        <f t="shared" si="140"/>
        <v>5000</v>
      </c>
      <c r="DG96" s="15">
        <f t="shared" si="140"/>
        <v>-1000</v>
      </c>
      <c r="DH96" s="15">
        <f t="shared" si="140"/>
        <v>25900</v>
      </c>
      <c r="DI96" s="15">
        <f t="shared" si="141"/>
        <v>15300</v>
      </c>
      <c r="DJ96" s="15">
        <f t="shared" si="142"/>
        <v>21800</v>
      </c>
      <c r="DK96" s="15">
        <f t="shared" ref="DK96:DW97" si="144">+DK85-DF85</f>
        <v>21277.571942446055</v>
      </c>
      <c r="DL96" s="15">
        <f t="shared" si="144"/>
        <v>28287.131294964027</v>
      </c>
      <c r="DM96" s="15">
        <f t="shared" si="144"/>
        <v>86664.703237410053</v>
      </c>
      <c r="DN96" s="15">
        <f t="shared" si="144"/>
        <v>17901.39388489211</v>
      </c>
      <c r="DO96" s="15">
        <f t="shared" si="144"/>
        <v>8324.3345323741087</v>
      </c>
      <c r="DP96" s="15">
        <f t="shared" si="144"/>
        <v>4254.7032374100527</v>
      </c>
      <c r="DQ96" s="15">
        <f t="shared" si="144"/>
        <v>2551.7625899280829</v>
      </c>
      <c r="DR96" s="15">
        <f t="shared" si="144"/>
        <v>33032.194244604441</v>
      </c>
      <c r="DS96" s="15">
        <f t="shared" si="144"/>
        <v>713.82194244602579</v>
      </c>
      <c r="DT96" s="15">
        <f t="shared" si="144"/>
        <v>661.32194244599668</v>
      </c>
      <c r="DU96" s="15">
        <f t="shared" si="144"/>
        <v>-1064.1187050360022</v>
      </c>
      <c r="DV96" s="15">
        <f t="shared" si="144"/>
        <v>-1019.1187050360022</v>
      </c>
      <c r="DW96" s="15">
        <f t="shared" si="144"/>
        <v>-708.09352518001106</v>
      </c>
    </row>
    <row r="97" spans="1:127" ht="12" customHeight="1">
      <c r="A97" s="2"/>
      <c r="B97" s="2"/>
      <c r="C97" s="7" t="s">
        <v>355</v>
      </c>
      <c r="D97" s="7" t="s">
        <v>37</v>
      </c>
      <c r="BY97" s="15">
        <f t="shared" si="136"/>
        <v>77300</v>
      </c>
      <c r="BZ97" s="15">
        <f t="shared" si="136"/>
        <v>23600</v>
      </c>
      <c r="CA97" s="15">
        <f t="shared" si="136"/>
        <v>25500</v>
      </c>
      <c r="CB97" s="15">
        <f t="shared" si="136"/>
        <v>27500</v>
      </c>
      <c r="CC97" s="15">
        <f t="shared" si="136"/>
        <v>29300</v>
      </c>
      <c r="CD97" s="15">
        <f t="shared" si="136"/>
        <v>105900</v>
      </c>
      <c r="CE97" s="15">
        <f t="shared" si="136"/>
        <v>15900</v>
      </c>
      <c r="CF97" s="15">
        <f t="shared" si="136"/>
        <v>24800</v>
      </c>
      <c r="CG97" s="15">
        <f t="shared" si="136"/>
        <v>25600</v>
      </c>
      <c r="CH97" s="15">
        <f t="shared" si="136"/>
        <v>23500</v>
      </c>
      <c r="CI97" s="15">
        <f t="shared" si="137"/>
        <v>89700</v>
      </c>
      <c r="CJ97" s="15">
        <f t="shared" si="137"/>
        <v>36600</v>
      </c>
      <c r="CK97" s="15">
        <f t="shared" si="137"/>
        <v>23500</v>
      </c>
      <c r="CL97" s="15">
        <f t="shared" si="137"/>
        <v>29600</v>
      </c>
      <c r="CM97" s="15">
        <f t="shared" si="137"/>
        <v>19500</v>
      </c>
      <c r="CN97" s="15">
        <f t="shared" si="137"/>
        <v>109300</v>
      </c>
      <c r="CO97" s="15">
        <f t="shared" si="137"/>
        <v>7500</v>
      </c>
      <c r="CP97" s="15">
        <f t="shared" si="137"/>
        <v>4000</v>
      </c>
      <c r="CQ97" s="15">
        <f t="shared" si="137"/>
        <v>-9700</v>
      </c>
      <c r="CR97" s="15">
        <f t="shared" si="137"/>
        <v>-5100</v>
      </c>
      <c r="CS97" s="15">
        <f t="shared" si="138"/>
        <v>-3300</v>
      </c>
      <c r="CT97" s="15">
        <f t="shared" si="138"/>
        <v>-3600</v>
      </c>
      <c r="CU97" s="15">
        <f t="shared" si="138"/>
        <v>-10500</v>
      </c>
      <c r="CV97" s="15">
        <f t="shared" si="138"/>
        <v>-14100</v>
      </c>
      <c r="CW97" s="15">
        <f t="shared" si="138"/>
        <v>-9600</v>
      </c>
      <c r="CX97" s="15">
        <f t="shared" si="138"/>
        <v>-37800</v>
      </c>
      <c r="CY97" s="15">
        <f t="shared" si="143"/>
        <v>1400</v>
      </c>
      <c r="CZ97" s="15">
        <f t="shared" si="143"/>
        <v>16300</v>
      </c>
      <c r="DA97" s="15">
        <f t="shared" si="143"/>
        <v>27600</v>
      </c>
      <c r="DB97" s="15">
        <f t="shared" si="143"/>
        <v>20000</v>
      </c>
      <c r="DC97" s="15">
        <f t="shared" si="140"/>
        <v>65300</v>
      </c>
      <c r="DD97" s="15">
        <f t="shared" si="140"/>
        <v>15600</v>
      </c>
      <c r="DE97" s="15">
        <f t="shared" si="140"/>
        <v>13100</v>
      </c>
      <c r="DF97" s="15">
        <f t="shared" si="140"/>
        <v>3600</v>
      </c>
      <c r="DG97" s="15">
        <f t="shared" si="140"/>
        <v>18400</v>
      </c>
      <c r="DH97" s="15">
        <f t="shared" si="140"/>
        <v>50700</v>
      </c>
      <c r="DI97" s="15">
        <f t="shared" si="141"/>
        <v>3600</v>
      </c>
      <c r="DJ97" s="15">
        <f t="shared" si="142"/>
        <v>1800</v>
      </c>
      <c r="DK97" s="15">
        <f t="shared" si="144"/>
        <v>10334.455685618799</v>
      </c>
      <c r="DL97" s="15">
        <f t="shared" si="144"/>
        <v>-121.83862876251806</v>
      </c>
      <c r="DM97" s="15">
        <f t="shared" si="144"/>
        <v>15612.617056856398</v>
      </c>
      <c r="DN97" s="15">
        <f t="shared" si="144"/>
        <v>8059.2642140467651</v>
      </c>
      <c r="DO97" s="15">
        <f t="shared" si="144"/>
        <v>6771.4698996655643</v>
      </c>
      <c r="DP97" s="15">
        <f t="shared" si="144"/>
        <v>4395.6170568561065</v>
      </c>
      <c r="DQ97" s="15">
        <f t="shared" si="144"/>
        <v>4332.6170568561647</v>
      </c>
      <c r="DR97" s="15">
        <f t="shared" si="144"/>
        <v>23558.968227424426</v>
      </c>
      <c r="DS97" s="15">
        <f t="shared" si="144"/>
        <v>2661.0142140468815</v>
      </c>
      <c r="DT97" s="15">
        <f t="shared" si="144"/>
        <v>2602.5142140468233</v>
      </c>
      <c r="DU97" s="15">
        <f t="shared" si="144"/>
        <v>944.41137123748194</v>
      </c>
      <c r="DV97" s="15">
        <f t="shared" si="144"/>
        <v>890.41137123748194</v>
      </c>
      <c r="DW97" s="15">
        <f t="shared" si="144"/>
        <v>7098.3511705684941</v>
      </c>
    </row>
    <row r="98" spans="1:127" ht="12" customHeight="1">
      <c r="A98" s="2"/>
      <c r="B98" s="2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</row>
    <row r="99" spans="1:127" ht="12" customHeight="1">
      <c r="A99" s="2"/>
      <c r="B99" s="2"/>
      <c r="C99" s="7" t="s">
        <v>1106</v>
      </c>
      <c r="D99" s="7" t="s">
        <v>37</v>
      </c>
      <c r="BY99" s="15">
        <f t="shared" ref="BY99:CH99" si="145">+BY88-BT88</f>
        <v>0</v>
      </c>
      <c r="BZ99" s="15">
        <f t="shared" si="145"/>
        <v>0</v>
      </c>
      <c r="CA99" s="15">
        <f t="shared" si="145"/>
        <v>0</v>
      </c>
      <c r="CB99" s="15">
        <f t="shared" si="145"/>
        <v>0</v>
      </c>
      <c r="CC99" s="15">
        <f t="shared" si="145"/>
        <v>0</v>
      </c>
      <c r="CD99" s="15">
        <f t="shared" si="145"/>
        <v>0</v>
      </c>
      <c r="CE99" s="15">
        <f t="shared" si="145"/>
        <v>0</v>
      </c>
      <c r="CF99" s="15">
        <f t="shared" si="145"/>
        <v>0</v>
      </c>
      <c r="CG99" s="15">
        <f t="shared" si="145"/>
        <v>0</v>
      </c>
      <c r="CH99" s="15">
        <f t="shared" si="145"/>
        <v>0</v>
      </c>
      <c r="CI99" s="15">
        <f t="shared" ref="CI99:CR99" si="146">+CI88-CD88</f>
        <v>0</v>
      </c>
      <c r="CJ99" s="15">
        <f t="shared" si="146"/>
        <v>0</v>
      </c>
      <c r="CK99" s="15">
        <f t="shared" si="146"/>
        <v>0</v>
      </c>
      <c r="CL99" s="15">
        <f t="shared" si="146"/>
        <v>0</v>
      </c>
      <c r="CM99" s="15">
        <f t="shared" si="146"/>
        <v>0</v>
      </c>
      <c r="CN99" s="15">
        <f t="shared" si="146"/>
        <v>0</v>
      </c>
      <c r="CO99" s="15">
        <f t="shared" si="146"/>
        <v>0</v>
      </c>
      <c r="CP99" s="15">
        <f t="shared" si="146"/>
        <v>0</v>
      </c>
      <c r="CQ99" s="15">
        <f t="shared" si="146"/>
        <v>0</v>
      </c>
      <c r="CR99" s="15">
        <f t="shared" si="146"/>
        <v>0</v>
      </c>
      <c r="CS99" s="15">
        <f t="shared" ref="CS99:CX99" si="147">+CS88-CN88</f>
        <v>0</v>
      </c>
      <c r="CT99" s="15">
        <f t="shared" si="147"/>
        <v>2800</v>
      </c>
      <c r="CU99" s="15">
        <f t="shared" si="147"/>
        <v>2800</v>
      </c>
      <c r="CV99" s="15">
        <f t="shared" si="147"/>
        <v>1900</v>
      </c>
      <c r="CW99" s="15">
        <f t="shared" si="147"/>
        <v>3000</v>
      </c>
      <c r="CX99" s="15">
        <f t="shared" si="147"/>
        <v>10500</v>
      </c>
      <c r="CY99" s="15">
        <f t="shared" ref="CY99:DB99" si="148">+CY88-CT88</f>
        <v>3100</v>
      </c>
      <c r="CZ99" s="15">
        <f t="shared" si="148"/>
        <v>7100</v>
      </c>
      <c r="DA99" s="15">
        <f t="shared" si="148"/>
        <v>11800</v>
      </c>
      <c r="DB99" s="15">
        <f t="shared" si="148"/>
        <v>15500</v>
      </c>
      <c r="DC99" s="15">
        <f t="shared" ref="DC99" si="149">+DC88-CX88</f>
        <v>37500</v>
      </c>
      <c r="DD99" s="15">
        <f t="shared" ref="DD99" si="150">+DD88-CY88</f>
        <v>19600</v>
      </c>
      <c r="DE99" s="15">
        <f t="shared" ref="DE99:DH99" si="151">+DE88-CZ88</f>
        <v>22000</v>
      </c>
      <c r="DF99" s="15">
        <f t="shared" si="151"/>
        <v>24900</v>
      </c>
      <c r="DG99" s="15">
        <f t="shared" si="151"/>
        <v>26600</v>
      </c>
      <c r="DH99" s="15">
        <f t="shared" si="151"/>
        <v>93100</v>
      </c>
      <c r="DI99" s="15">
        <f t="shared" ref="DI99" si="152">+DI88-DD88</f>
        <v>26300</v>
      </c>
      <c r="DJ99" s="15">
        <f t="shared" ref="DJ99" si="153">+DJ88-DE88</f>
        <v>25500</v>
      </c>
      <c r="DK99" s="15">
        <f t="shared" ref="DK99:DR99" si="154">+DK88-DF88</f>
        <v>24889.7338910689</v>
      </c>
      <c r="DL99" s="15">
        <f t="shared" si="154"/>
        <v>21595.204347110062</v>
      </c>
      <c r="DM99" s="15">
        <f t="shared" si="154"/>
        <v>98284.938238178962</v>
      </c>
      <c r="DN99" s="15">
        <f t="shared" si="154"/>
        <v>18142.68039202693</v>
      </c>
      <c r="DO99" s="15">
        <f t="shared" si="154"/>
        <v>15553.291516372818</v>
      </c>
      <c r="DP99" s="15">
        <f t="shared" si="154"/>
        <v>12555.295944058729</v>
      </c>
      <c r="DQ99" s="15">
        <f t="shared" si="154"/>
        <v>12413.113858643861</v>
      </c>
      <c r="DR99" s="15">
        <f t="shared" si="154"/>
        <v>58664.381711102324</v>
      </c>
      <c r="DS99" s="15">
        <f t="shared" ref="DS99:DW99" si="155">+DS88-DN88</f>
        <v>12412.9094409315</v>
      </c>
      <c r="DT99" s="15">
        <f t="shared" si="155"/>
        <v>12233.368067213189</v>
      </c>
      <c r="DU99" s="15">
        <f t="shared" si="155"/>
        <v>12144.664318358642</v>
      </c>
      <c r="DV99" s="15">
        <f t="shared" si="155"/>
        <v>12056.284729742678</v>
      </c>
      <c r="DW99" s="15">
        <f t="shared" si="155"/>
        <v>48847.226556246052</v>
      </c>
    </row>
    <row r="100" spans="1:127" ht="12" customHeight="1">
      <c r="A100" s="2"/>
      <c r="B100" s="2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</row>
    <row r="101" spans="1:127" ht="12" customHeight="1">
      <c r="A101" s="2"/>
      <c r="B101" s="2"/>
      <c r="C101" s="7" t="s">
        <v>1093</v>
      </c>
      <c r="D101" s="7" t="s">
        <v>69</v>
      </c>
      <c r="BZ101" s="15">
        <f>+BZ84-BX84</f>
        <v>27300</v>
      </c>
      <c r="CA101" s="15">
        <f t="shared" ref="CA101:CC103" si="156">+CA84-BZ84</f>
        <v>7200</v>
      </c>
      <c r="CB101" s="15">
        <f t="shared" si="156"/>
        <v>-7900</v>
      </c>
      <c r="CC101" s="15">
        <f t="shared" si="156"/>
        <v>-55100</v>
      </c>
      <c r="CE101" s="15">
        <f>+CE84-CC84</f>
        <v>27900</v>
      </c>
      <c r="CF101" s="15">
        <f t="shared" ref="CF101:CH103" si="157">+CF84-CE84</f>
        <v>7700</v>
      </c>
      <c r="CG101" s="15">
        <f t="shared" si="157"/>
        <v>-8100</v>
      </c>
      <c r="CH101" s="15">
        <f t="shared" si="157"/>
        <v>-25100</v>
      </c>
      <c r="CJ101" s="15">
        <f>+CJ84-CH84</f>
        <v>-1200</v>
      </c>
      <c r="CK101" s="15">
        <f t="shared" ref="CK101:CM103" si="158">+CK84-CJ84</f>
        <v>-12700</v>
      </c>
      <c r="CL101" s="15">
        <f t="shared" si="158"/>
        <v>-3900</v>
      </c>
      <c r="CM101" s="15">
        <f t="shared" si="158"/>
        <v>-23600</v>
      </c>
      <c r="CO101" s="15">
        <f>+CO84-CM84</f>
        <v>-19500</v>
      </c>
      <c r="CP101" s="15">
        <f t="shared" ref="CP101:CR103" si="159">+CP84-CO84</f>
        <v>-8000</v>
      </c>
      <c r="CQ101" s="15">
        <f t="shared" si="159"/>
        <v>-13300</v>
      </c>
      <c r="CR101" s="15">
        <f t="shared" si="159"/>
        <v>7100</v>
      </c>
      <c r="CT101" s="15">
        <f>+CT84-CR84</f>
        <v>-35000</v>
      </c>
      <c r="CU101" s="15">
        <f t="shared" ref="CU101:CW103" si="160">+CU84-CT84</f>
        <v>-13500</v>
      </c>
      <c r="CV101" s="15">
        <f t="shared" si="160"/>
        <v>-13700</v>
      </c>
      <c r="CW101" s="15">
        <f t="shared" si="160"/>
        <v>2000</v>
      </c>
      <c r="CY101" s="15">
        <f>+CY84-CW84</f>
        <v>-6100</v>
      </c>
      <c r="CZ101" s="15">
        <f t="shared" ref="CZ101:DB103" si="161">+CZ84-CY84</f>
        <v>27900</v>
      </c>
      <c r="DA101" s="15">
        <f t="shared" si="161"/>
        <v>6400</v>
      </c>
      <c r="DB101" s="15">
        <f t="shared" si="161"/>
        <v>-6200</v>
      </c>
      <c r="DD101" s="15">
        <f>+DD84-DB84</f>
        <v>6800</v>
      </c>
      <c r="DE101" s="15">
        <f t="shared" ref="DE101:DG103" si="162">+DE84-DD84</f>
        <v>8700</v>
      </c>
      <c r="DF101" s="15">
        <f t="shared" si="162"/>
        <v>-700</v>
      </c>
      <c r="DG101" s="15">
        <f t="shared" si="162"/>
        <v>2600</v>
      </c>
      <c r="DI101" s="15">
        <f>+DI84-DG84</f>
        <v>8300</v>
      </c>
      <c r="DJ101" s="15">
        <f t="shared" ref="DJ101:DJ103" si="163">+DJ84-DI84</f>
        <v>13400</v>
      </c>
      <c r="DK101" s="15">
        <f t="shared" ref="DK101:DL103" si="164">+DK84-DJ84</f>
        <v>7312.0276280648541</v>
      </c>
      <c r="DL101" s="15">
        <f t="shared" si="164"/>
        <v>-846.73496186337434</v>
      </c>
      <c r="DN101" s="15">
        <f>+DN84-DL84</f>
        <v>6095.3654327373952</v>
      </c>
      <c r="DO101" s="15">
        <f t="shared" ref="DO101:DQ103" si="165">+DO84-DN84</f>
        <v>2535.1463331007399</v>
      </c>
      <c r="DP101" s="15">
        <f t="shared" si="165"/>
        <v>866.54349029134028</v>
      </c>
      <c r="DQ101" s="15">
        <f t="shared" si="165"/>
        <v>-2612.6756093451986</v>
      </c>
      <c r="DS101" s="15">
        <f>+DS84-DQ84</f>
        <v>2585.8219424460549</v>
      </c>
      <c r="DT101" s="15">
        <f t="shared" ref="DT101:DV103" si="166">+DT84-DS84</f>
        <v>2424.1463331006235</v>
      </c>
      <c r="DU101" s="15">
        <f t="shared" si="166"/>
        <v>-2517</v>
      </c>
      <c r="DV101" s="15">
        <f t="shared" si="166"/>
        <v>-2621.6756093451986</v>
      </c>
    </row>
    <row r="102" spans="1:127" ht="12" customHeight="1">
      <c r="A102" s="2"/>
      <c r="B102" s="2"/>
      <c r="C102" s="7" t="s">
        <v>35</v>
      </c>
      <c r="D102" s="7" t="s">
        <v>69</v>
      </c>
      <c r="BZ102" s="15">
        <f>+BZ85-BX85</f>
        <v>16200</v>
      </c>
      <c r="CA102" s="15">
        <f t="shared" si="156"/>
        <v>0</v>
      </c>
      <c r="CB102" s="15">
        <f t="shared" si="156"/>
        <v>-10600</v>
      </c>
      <c r="CC102" s="15">
        <f t="shared" si="156"/>
        <v>-63400</v>
      </c>
      <c r="CE102" s="15">
        <f>+CE85-CC85</f>
        <v>30200</v>
      </c>
      <c r="CF102" s="15">
        <f t="shared" si="157"/>
        <v>-8400</v>
      </c>
      <c r="CG102" s="15">
        <f t="shared" si="157"/>
        <v>-11600</v>
      </c>
      <c r="CH102" s="15">
        <f t="shared" si="157"/>
        <v>-31300</v>
      </c>
      <c r="CJ102" s="15">
        <f>+CJ85-CH85</f>
        <v>-12000</v>
      </c>
      <c r="CK102" s="15">
        <f t="shared" si="158"/>
        <v>-15700</v>
      </c>
      <c r="CL102" s="15">
        <f t="shared" si="158"/>
        <v>-13500</v>
      </c>
      <c r="CM102" s="15">
        <f t="shared" si="158"/>
        <v>-19700</v>
      </c>
      <c r="CO102" s="15">
        <f>+CO85-CM85</f>
        <v>-18300</v>
      </c>
      <c r="CP102" s="15">
        <f t="shared" si="159"/>
        <v>-7500</v>
      </c>
      <c r="CQ102" s="15">
        <f t="shared" si="159"/>
        <v>-9200</v>
      </c>
      <c r="CR102" s="15">
        <f t="shared" si="159"/>
        <v>6400</v>
      </c>
      <c r="CT102" s="15">
        <f>+CT85-CR85</f>
        <v>-35300</v>
      </c>
      <c r="CU102" s="15">
        <f t="shared" si="160"/>
        <v>-6100</v>
      </c>
      <c r="CV102" s="15">
        <f t="shared" si="160"/>
        <v>-6000</v>
      </c>
      <c r="CW102" s="15">
        <f t="shared" si="160"/>
        <v>-3200</v>
      </c>
      <c r="CY102" s="15">
        <f>+CY85-CW85</f>
        <v>-17400</v>
      </c>
      <c r="CZ102" s="15">
        <f t="shared" si="161"/>
        <v>20400</v>
      </c>
      <c r="DA102" s="15">
        <f t="shared" si="161"/>
        <v>2800</v>
      </c>
      <c r="DB102" s="15">
        <f t="shared" si="161"/>
        <v>-3800</v>
      </c>
      <c r="DD102" s="15">
        <f>+DD85-DB85</f>
        <v>-100</v>
      </c>
      <c r="DE102" s="15">
        <f t="shared" si="162"/>
        <v>3700</v>
      </c>
      <c r="DF102" s="15">
        <f t="shared" si="162"/>
        <v>5200</v>
      </c>
      <c r="DG102" s="15">
        <f t="shared" si="162"/>
        <v>-9800</v>
      </c>
      <c r="DI102" s="15">
        <f>+DI85-DG85</f>
        <v>16200</v>
      </c>
      <c r="DJ102" s="15">
        <f t="shared" si="163"/>
        <v>10200</v>
      </c>
      <c r="DK102" s="15">
        <f t="shared" si="164"/>
        <v>4677.5719424460549</v>
      </c>
      <c r="DL102" s="15">
        <f t="shared" si="164"/>
        <v>-2790.440647482028</v>
      </c>
      <c r="DN102" s="15">
        <f>+DN85-DL85</f>
        <v>5814.2625899280829</v>
      </c>
      <c r="DO102" s="15">
        <f t="shared" si="165"/>
        <v>622.94064748199889</v>
      </c>
      <c r="DP102" s="15">
        <f t="shared" si="165"/>
        <v>607.94064748199889</v>
      </c>
      <c r="DQ102" s="15">
        <f t="shared" si="165"/>
        <v>-4493.3812949639978</v>
      </c>
      <c r="DS102" s="15">
        <f>+DS85-DQ85</f>
        <v>3976.3219424460258</v>
      </c>
      <c r="DT102" s="15">
        <f t="shared" si="166"/>
        <v>570.44064748196979</v>
      </c>
      <c r="DU102" s="15">
        <f t="shared" si="166"/>
        <v>-1117.5</v>
      </c>
      <c r="DV102" s="15">
        <f t="shared" si="166"/>
        <v>-4448.3812949639978</v>
      </c>
    </row>
    <row r="103" spans="1:127" ht="12" customHeight="1">
      <c r="A103" s="2"/>
      <c r="B103" s="2"/>
      <c r="C103" s="7" t="s">
        <v>355</v>
      </c>
      <c r="D103" s="7" t="s">
        <v>69</v>
      </c>
      <c r="BZ103" s="15">
        <f>+BZ86-BX86</f>
        <v>11100</v>
      </c>
      <c r="CA103" s="15">
        <f t="shared" si="156"/>
        <v>7200</v>
      </c>
      <c r="CB103" s="15">
        <f t="shared" si="156"/>
        <v>2700</v>
      </c>
      <c r="CC103" s="15">
        <f t="shared" si="156"/>
        <v>8300</v>
      </c>
      <c r="CE103" s="15">
        <f>+CE86-CC86</f>
        <v>-2300</v>
      </c>
      <c r="CF103" s="15">
        <f t="shared" si="157"/>
        <v>16100</v>
      </c>
      <c r="CG103" s="15">
        <f t="shared" si="157"/>
        <v>3500</v>
      </c>
      <c r="CH103" s="15">
        <f t="shared" si="157"/>
        <v>6200</v>
      </c>
      <c r="CJ103" s="15">
        <f>+CJ86-CH86</f>
        <v>10800</v>
      </c>
      <c r="CK103" s="15">
        <f t="shared" si="158"/>
        <v>3000</v>
      </c>
      <c r="CL103" s="15">
        <f t="shared" si="158"/>
        <v>9600</v>
      </c>
      <c r="CM103" s="15">
        <f t="shared" si="158"/>
        <v>-3900</v>
      </c>
      <c r="CO103" s="15">
        <f>+CO86-CM86</f>
        <v>-1200</v>
      </c>
      <c r="CP103" s="15">
        <f t="shared" si="159"/>
        <v>-500</v>
      </c>
      <c r="CQ103" s="15">
        <f t="shared" si="159"/>
        <v>-4100</v>
      </c>
      <c r="CR103" s="15">
        <f t="shared" si="159"/>
        <v>700</v>
      </c>
      <c r="CT103" s="15">
        <f>+CT86-CR86</f>
        <v>300</v>
      </c>
      <c r="CU103" s="15">
        <f t="shared" si="160"/>
        <v>-7400</v>
      </c>
      <c r="CV103" s="15">
        <f t="shared" si="160"/>
        <v>-7700</v>
      </c>
      <c r="CW103" s="15">
        <f t="shared" si="160"/>
        <v>5200</v>
      </c>
      <c r="CY103" s="15">
        <f>+CY86-CW86</f>
        <v>11300</v>
      </c>
      <c r="CZ103" s="15">
        <f t="shared" si="161"/>
        <v>7500</v>
      </c>
      <c r="DA103" s="15">
        <f t="shared" si="161"/>
        <v>3600</v>
      </c>
      <c r="DB103" s="15">
        <f t="shared" si="161"/>
        <v>-2400</v>
      </c>
      <c r="DD103" s="15">
        <f>+DD86-DB86</f>
        <v>6900</v>
      </c>
      <c r="DE103" s="15">
        <f t="shared" si="162"/>
        <v>5000</v>
      </c>
      <c r="DF103" s="15">
        <f t="shared" si="162"/>
        <v>-5900</v>
      </c>
      <c r="DG103" s="15">
        <f t="shared" si="162"/>
        <v>12400</v>
      </c>
      <c r="DI103" s="15">
        <f>+DI86-DG86</f>
        <v>-7900</v>
      </c>
      <c r="DJ103" s="15">
        <f t="shared" si="163"/>
        <v>3200</v>
      </c>
      <c r="DK103" s="15">
        <f t="shared" si="164"/>
        <v>2634.4556856187992</v>
      </c>
      <c r="DL103" s="15">
        <f t="shared" si="164"/>
        <v>1943.7056856186828</v>
      </c>
      <c r="DN103" s="15">
        <f>+DN86-DL86</f>
        <v>281.10284280928317</v>
      </c>
      <c r="DO103" s="15">
        <f t="shared" si="165"/>
        <v>1912.2056856187992</v>
      </c>
      <c r="DP103" s="15">
        <f t="shared" si="165"/>
        <v>258.60284280934138</v>
      </c>
      <c r="DQ103" s="15">
        <f t="shared" si="165"/>
        <v>1880.705685618741</v>
      </c>
      <c r="DS103" s="15">
        <f>+DS86-DQ86</f>
        <v>-1390.5</v>
      </c>
      <c r="DT103" s="15">
        <f t="shared" si="166"/>
        <v>1853.705685618741</v>
      </c>
      <c r="DU103" s="15">
        <f t="shared" si="166"/>
        <v>-1399.5</v>
      </c>
      <c r="DV103" s="15">
        <f t="shared" si="166"/>
        <v>1826.705685618741</v>
      </c>
    </row>
    <row r="104" spans="1:127" ht="12" customHeight="1">
      <c r="A104" s="2"/>
      <c r="B104" s="2"/>
      <c r="BZ104" s="15"/>
      <c r="CA104" s="15"/>
      <c r="CB104" s="15"/>
      <c r="CC104" s="15"/>
      <c r="CE104" s="15"/>
      <c r="CF104" s="15"/>
      <c r="CG104" s="15"/>
      <c r="CH104" s="15"/>
      <c r="CJ104" s="15"/>
      <c r="CK104" s="15"/>
      <c r="CL104" s="15"/>
      <c r="CM104" s="15"/>
      <c r="CO104" s="15"/>
      <c r="CP104" s="15"/>
      <c r="CQ104" s="15"/>
      <c r="CR104" s="15"/>
      <c r="CT104" s="15"/>
      <c r="CU104" s="15"/>
      <c r="CV104" s="15"/>
      <c r="CW104" s="15"/>
      <c r="CY104" s="15"/>
      <c r="CZ104" s="15"/>
      <c r="DA104" s="15"/>
      <c r="DB104" s="15"/>
      <c r="DD104" s="15"/>
      <c r="DE104" s="15"/>
      <c r="DF104" s="15"/>
      <c r="DG104" s="15"/>
      <c r="DI104" s="15"/>
      <c r="DJ104" s="15"/>
      <c r="DK104" s="15"/>
      <c r="DL104" s="15"/>
      <c r="DN104" s="15"/>
      <c r="DO104" s="15"/>
      <c r="DP104" s="15"/>
      <c r="DQ104" s="15"/>
      <c r="DS104" s="15"/>
      <c r="DT104" s="15"/>
      <c r="DU104" s="15"/>
      <c r="DV104" s="15"/>
    </row>
    <row r="105" spans="1:127" ht="12" customHeight="1">
      <c r="A105" s="2"/>
      <c r="B105" s="2"/>
      <c r="C105" s="7" t="s">
        <v>1106</v>
      </c>
      <c r="D105" s="7" t="s">
        <v>69</v>
      </c>
      <c r="BZ105" s="15">
        <f>+BZ88-BX88</f>
        <v>0</v>
      </c>
      <c r="CA105" s="15">
        <f t="shared" ref="CA105:CC105" si="167">+CA88-BZ88</f>
        <v>0</v>
      </c>
      <c r="CB105" s="15">
        <f t="shared" si="167"/>
        <v>0</v>
      </c>
      <c r="CC105" s="15">
        <f t="shared" si="167"/>
        <v>0</v>
      </c>
      <c r="CE105" s="15">
        <f>+CE88-CC88</f>
        <v>0</v>
      </c>
      <c r="CF105" s="15">
        <f t="shared" ref="CF105:CH105" si="168">+CF88-CE88</f>
        <v>0</v>
      </c>
      <c r="CG105" s="15">
        <f t="shared" si="168"/>
        <v>0</v>
      </c>
      <c r="CH105" s="15">
        <f t="shared" si="168"/>
        <v>0</v>
      </c>
      <c r="CJ105" s="15">
        <f>+CJ88-CH88</f>
        <v>0</v>
      </c>
      <c r="CK105" s="15">
        <f t="shared" ref="CK105:CM105" si="169">+CK88-CJ88</f>
        <v>0</v>
      </c>
      <c r="CL105" s="15">
        <f t="shared" si="169"/>
        <v>0</v>
      </c>
      <c r="CM105" s="15">
        <f t="shared" si="169"/>
        <v>0</v>
      </c>
      <c r="CO105" s="15">
        <f>+CO88-CM88</f>
        <v>0</v>
      </c>
      <c r="CP105" s="15">
        <f t="shared" ref="CP105:CR105" si="170">+CP88-CO88</f>
        <v>0</v>
      </c>
      <c r="CQ105" s="15">
        <f t="shared" si="170"/>
        <v>0</v>
      </c>
      <c r="CR105" s="15">
        <f t="shared" si="170"/>
        <v>0</v>
      </c>
      <c r="CT105" s="15">
        <f>+CT88-CR88</f>
        <v>2800</v>
      </c>
      <c r="CU105" s="15">
        <f t="shared" ref="CU105:CW105" si="171">+CU88-CT88</f>
        <v>0</v>
      </c>
      <c r="CV105" s="15">
        <f t="shared" si="171"/>
        <v>-900</v>
      </c>
      <c r="CW105" s="15">
        <f t="shared" si="171"/>
        <v>1100</v>
      </c>
      <c r="CY105" s="15">
        <f>+CY88-CW88</f>
        <v>2900</v>
      </c>
      <c r="CZ105" s="15">
        <f t="shared" ref="CZ105:DB105" si="172">+CZ88-CY88</f>
        <v>4000</v>
      </c>
      <c r="DA105" s="15">
        <f t="shared" si="172"/>
        <v>3800</v>
      </c>
      <c r="DB105" s="15">
        <f t="shared" si="172"/>
        <v>4800</v>
      </c>
      <c r="DD105" s="15">
        <f>+DD88-DB88</f>
        <v>7000</v>
      </c>
      <c r="DE105" s="15">
        <f t="shared" ref="DE105:DG105" si="173">+DE88-DD88</f>
        <v>6400</v>
      </c>
      <c r="DF105" s="15">
        <f t="shared" si="173"/>
        <v>6700</v>
      </c>
      <c r="DG105" s="15">
        <f t="shared" si="173"/>
        <v>6500</v>
      </c>
      <c r="DI105" s="15">
        <f>+DI88-DG88</f>
        <v>6700</v>
      </c>
      <c r="DJ105" s="15">
        <f t="shared" ref="DJ105" si="174">+DJ88-DI88</f>
        <v>5600</v>
      </c>
      <c r="DK105" s="15">
        <f t="shared" ref="DK105:DL105" si="175">+DK88-DJ88</f>
        <v>6089.7338910688995</v>
      </c>
      <c r="DL105" s="15">
        <f t="shared" si="175"/>
        <v>3205.4704560411628</v>
      </c>
      <c r="DN105" s="15">
        <f>+DN88-DL88</f>
        <v>3247.476044916868</v>
      </c>
      <c r="DO105" s="15">
        <f t="shared" ref="DO105:DQ105" si="176">+DO88-DN88</f>
        <v>3010.6111243458872</v>
      </c>
      <c r="DP105" s="15">
        <f t="shared" si="176"/>
        <v>3091.7383187548112</v>
      </c>
      <c r="DQ105" s="15">
        <f t="shared" si="176"/>
        <v>3063.2883706262946</v>
      </c>
      <c r="DS105" s="15">
        <f>+DS88-DQ88</f>
        <v>3247.2716272045072</v>
      </c>
      <c r="DT105" s="15">
        <f t="shared" ref="DT105:DV105" si="177">+DT88-DS88</f>
        <v>2831.0697506275756</v>
      </c>
      <c r="DU105" s="15">
        <f t="shared" si="177"/>
        <v>3003.0345699002646</v>
      </c>
      <c r="DV105" s="15">
        <f t="shared" si="177"/>
        <v>2974.9087820103305</v>
      </c>
    </row>
    <row r="106" spans="1:127" ht="12" customHeight="1">
      <c r="A106" s="2"/>
    </row>
    <row r="107" spans="1:127" ht="12" customHeight="1">
      <c r="A107" s="2"/>
      <c r="C107" s="7" t="s">
        <v>1096</v>
      </c>
      <c r="D107" s="7" t="s">
        <v>1097</v>
      </c>
      <c r="E107" s="7" t="s">
        <v>286</v>
      </c>
      <c r="CT107" s="15">
        <f t="shared" ref="CT107:DB107" si="178">+CT69-CT84</f>
        <v>57111.589999999967</v>
      </c>
      <c r="CU107" s="15">
        <f t="shared" si="178"/>
        <v>59382.859999999986</v>
      </c>
      <c r="CV107" s="15">
        <f t="shared" si="178"/>
        <v>67574.38</v>
      </c>
      <c r="CW107" s="15">
        <f t="shared" si="178"/>
        <v>73357.88</v>
      </c>
      <c r="CX107" s="15">
        <f t="shared" si="178"/>
        <v>257326.70999999996</v>
      </c>
      <c r="CY107" s="15">
        <f t="shared" si="178"/>
        <v>82571.609999999986</v>
      </c>
      <c r="CZ107" s="15">
        <f t="shared" si="178"/>
        <v>94850.324999999953</v>
      </c>
      <c r="DA107" s="15">
        <f t="shared" si="178"/>
        <v>103326.27500000002</v>
      </c>
      <c r="DB107" s="15">
        <f t="shared" si="178"/>
        <v>122811.89500000002</v>
      </c>
      <c r="DC107" s="15">
        <f t="shared" ref="DC107:DE107" si="179">+DC69-DC84</f>
        <v>403560.10499999998</v>
      </c>
      <c r="DD107" s="15">
        <f t="shared" si="179"/>
        <v>132685.69999999995</v>
      </c>
      <c r="DE107" s="15">
        <f t="shared" si="179"/>
        <v>139708.88</v>
      </c>
      <c r="DF107" s="15">
        <f t="shared" ref="DF107:DJ107" si="180">+DF69-DF84</f>
        <v>148231.68000000005</v>
      </c>
      <c r="DG107" s="15">
        <f t="shared" si="180"/>
        <v>166966.59999999998</v>
      </c>
      <c r="DH107" s="15">
        <f t="shared" si="180"/>
        <v>587592.86000000034</v>
      </c>
      <c r="DI107" s="15">
        <f t="shared" si="180"/>
        <v>165729.34999999998</v>
      </c>
      <c r="DJ107" s="15">
        <f t="shared" si="180"/>
        <v>171585.68999999994</v>
      </c>
      <c r="DK107" s="15">
        <f t="shared" ref="DK107:DW107" si="181">+DK69-DK84</f>
        <v>176830.38985593524</v>
      </c>
      <c r="DL107" s="15">
        <f t="shared" si="181"/>
        <v>184497.13741689455</v>
      </c>
      <c r="DM107" s="15">
        <f t="shared" si="181"/>
        <v>698642.56727282936</v>
      </c>
      <c r="DN107" s="15">
        <f t="shared" si="181"/>
        <v>192404.09745289187</v>
      </c>
      <c r="DO107" s="15">
        <f t="shared" si="181"/>
        <v>195022.45256425557</v>
      </c>
      <c r="DP107" s="15">
        <f t="shared" si="181"/>
        <v>196343.88711397059</v>
      </c>
      <c r="DQ107" s="15">
        <f t="shared" si="181"/>
        <v>199621.31270073086</v>
      </c>
      <c r="DR107" s="15">
        <f t="shared" si="181"/>
        <v>783391.74983184924</v>
      </c>
      <c r="DS107" s="15">
        <f t="shared" si="181"/>
        <v>203154.92423381913</v>
      </c>
      <c r="DT107" s="15">
        <f t="shared" si="181"/>
        <v>202476.81015977869</v>
      </c>
      <c r="DU107" s="15">
        <f t="shared" si="181"/>
        <v>199653.42456437054</v>
      </c>
      <c r="DV107" s="15">
        <f t="shared" si="181"/>
        <v>199699.16671654163</v>
      </c>
      <c r="DW107" s="15">
        <f t="shared" si="181"/>
        <v>804984.3256745101</v>
      </c>
    </row>
    <row r="108" spans="1:127" ht="12" customHeight="1">
      <c r="A108" s="2"/>
      <c r="C108" s="7" t="s">
        <v>1096</v>
      </c>
      <c r="D108" s="7" t="s">
        <v>354</v>
      </c>
      <c r="E108" s="7" t="s">
        <v>286</v>
      </c>
      <c r="CT108" s="15">
        <f t="shared" ref="CT108:DB108" si="182">+CT70-CT85</f>
        <v>11871.859999999986</v>
      </c>
      <c r="CU108" s="15">
        <f t="shared" si="182"/>
        <v>11097.540000000008</v>
      </c>
      <c r="CV108" s="15">
        <f t="shared" si="182"/>
        <v>13895.970000000001</v>
      </c>
      <c r="CW108" s="15">
        <f t="shared" si="182"/>
        <v>10813.160000000003</v>
      </c>
      <c r="CX108" s="15">
        <f t="shared" si="182"/>
        <v>47578.530000000028</v>
      </c>
      <c r="CY108" s="15">
        <f t="shared" si="182"/>
        <v>14451.679999999993</v>
      </c>
      <c r="CZ108" s="15">
        <f t="shared" si="182"/>
        <v>19660.820000000007</v>
      </c>
      <c r="DA108" s="15">
        <f t="shared" si="182"/>
        <v>20149.299999999988</v>
      </c>
      <c r="DB108" s="15">
        <f t="shared" si="182"/>
        <v>25933.005000000005</v>
      </c>
      <c r="DC108" s="15">
        <f t="shared" ref="DC108:DE108" si="183">+DC70-DC85</f>
        <v>80194.804999999935</v>
      </c>
      <c r="DD108" s="15">
        <f t="shared" si="183"/>
        <v>31180.540000000008</v>
      </c>
      <c r="DE108" s="15">
        <f t="shared" si="183"/>
        <v>31758.75</v>
      </c>
      <c r="DF108" s="15">
        <f t="shared" ref="DF108:DJ108" si="184">+DF70-DF85</f>
        <v>34952.959999999992</v>
      </c>
      <c r="DG108" s="15">
        <f t="shared" si="184"/>
        <v>35175.640000000014</v>
      </c>
      <c r="DH108" s="15">
        <f t="shared" si="184"/>
        <v>133067.89000000001</v>
      </c>
      <c r="DI108" s="15">
        <f t="shared" si="184"/>
        <v>43716.984999999986</v>
      </c>
      <c r="DJ108" s="15">
        <f t="shared" si="184"/>
        <v>46782.445000000007</v>
      </c>
      <c r="DK108" s="15">
        <f t="shared" ref="DK108:DW108" si="185">+DK70-DK85</f>
        <v>49026.769553553953</v>
      </c>
      <c r="DL108" s="15">
        <f t="shared" si="185"/>
        <v>51244.856636829936</v>
      </c>
      <c r="DM108" s="15">
        <f t="shared" si="185"/>
        <v>190771.05619038374</v>
      </c>
      <c r="DN108" s="15">
        <f t="shared" si="185"/>
        <v>54935.108464808203</v>
      </c>
      <c r="DO108" s="15">
        <f t="shared" si="185"/>
        <v>56041.73963014601</v>
      </c>
      <c r="DP108" s="15">
        <f t="shared" si="185"/>
        <v>56880.316340708523</v>
      </c>
      <c r="DQ108" s="15">
        <f t="shared" si="185"/>
        <v>57406.244500546018</v>
      </c>
      <c r="DR108" s="15">
        <f t="shared" si="185"/>
        <v>225263.40893620881</v>
      </c>
      <c r="DS108" s="15">
        <f t="shared" si="185"/>
        <v>59653.891254519956</v>
      </c>
      <c r="DT108" s="15">
        <f t="shared" si="185"/>
        <v>59708.106919741549</v>
      </c>
      <c r="DU108" s="15">
        <f t="shared" si="185"/>
        <v>59095.786368185421</v>
      </c>
      <c r="DV108" s="15">
        <f t="shared" si="185"/>
        <v>58581.875601170294</v>
      </c>
      <c r="DW108" s="15">
        <f t="shared" si="185"/>
        <v>237039.66014361719</v>
      </c>
    </row>
    <row r="109" spans="1:127" ht="12" customHeight="1">
      <c r="A109" s="2"/>
      <c r="C109" s="7" t="s">
        <v>1096</v>
      </c>
      <c r="D109" s="7" t="s">
        <v>355</v>
      </c>
      <c r="E109" s="7" t="s">
        <v>286</v>
      </c>
      <c r="CT109" s="15">
        <f t="shared" ref="CT109:DB109" si="186">+CT71-CT86</f>
        <v>45239.729999999981</v>
      </c>
      <c r="CU109" s="15">
        <f t="shared" si="186"/>
        <v>48285.320000000007</v>
      </c>
      <c r="CV109" s="15">
        <f t="shared" si="186"/>
        <v>53678.409999999974</v>
      </c>
      <c r="CW109" s="15">
        <f t="shared" si="186"/>
        <v>62544.719999999972</v>
      </c>
      <c r="CX109" s="15">
        <f t="shared" si="186"/>
        <v>209748.17999999993</v>
      </c>
      <c r="CY109" s="15">
        <f t="shared" si="186"/>
        <v>68119.930000000051</v>
      </c>
      <c r="CZ109" s="15">
        <f t="shared" si="186"/>
        <v>75189.505000000005</v>
      </c>
      <c r="DA109" s="15">
        <f t="shared" si="186"/>
        <v>83176.974999999977</v>
      </c>
      <c r="DB109" s="15">
        <f t="shared" si="186"/>
        <v>96878.890000000014</v>
      </c>
      <c r="DC109" s="15">
        <f t="shared" ref="DC109:DE109" si="187">+DC71-DC86</f>
        <v>323365.30000000028</v>
      </c>
      <c r="DD109" s="15">
        <f t="shared" si="187"/>
        <v>101505.16000000003</v>
      </c>
      <c r="DE109" s="15">
        <f t="shared" si="187"/>
        <v>107950.13</v>
      </c>
      <c r="DF109" s="15">
        <f t="shared" ref="DF109:DJ109" si="188">+DF71-DF86</f>
        <v>113278.71999999997</v>
      </c>
      <c r="DG109" s="15">
        <f t="shared" si="188"/>
        <v>131790.95999999996</v>
      </c>
      <c r="DH109" s="15">
        <f t="shared" si="188"/>
        <v>454524.9700000002</v>
      </c>
      <c r="DI109" s="15">
        <f t="shared" si="188"/>
        <v>122012.36499999999</v>
      </c>
      <c r="DJ109" s="15">
        <f t="shared" si="188"/>
        <v>124803.245</v>
      </c>
      <c r="DK109" s="15">
        <f t="shared" ref="DK109:DW109" si="189">+DK71-DK86</f>
        <v>127803.62030238123</v>
      </c>
      <c r="DL109" s="15">
        <f t="shared" si="189"/>
        <v>133252.28078006452</v>
      </c>
      <c r="DM109" s="15">
        <f t="shared" si="189"/>
        <v>507871.51108244574</v>
      </c>
      <c r="DN109" s="15">
        <f t="shared" si="189"/>
        <v>137468.98898808367</v>
      </c>
      <c r="DO109" s="15">
        <f t="shared" si="189"/>
        <v>138980.7129341095</v>
      </c>
      <c r="DP109" s="15">
        <f t="shared" si="189"/>
        <v>139463.57077326201</v>
      </c>
      <c r="DQ109" s="15">
        <f t="shared" si="189"/>
        <v>142215.06820018485</v>
      </c>
      <c r="DR109" s="15">
        <f t="shared" si="189"/>
        <v>558128.34089563997</v>
      </c>
      <c r="DS109" s="15">
        <f t="shared" si="189"/>
        <v>143501.0329792992</v>
      </c>
      <c r="DT109" s="15">
        <f t="shared" si="189"/>
        <v>142768.70324003714</v>
      </c>
      <c r="DU109" s="15">
        <f t="shared" si="189"/>
        <v>140557.63819618506</v>
      </c>
      <c r="DV109" s="15">
        <f t="shared" si="189"/>
        <v>141117.29111537139</v>
      </c>
      <c r="DW109" s="15">
        <f t="shared" si="189"/>
        <v>567944.66553089302</v>
      </c>
    </row>
    <row r="110" spans="1:127" ht="12" customHeight="1">
      <c r="A110" s="2"/>
      <c r="C110" s="7" t="s">
        <v>1096</v>
      </c>
      <c r="D110" s="7" t="s">
        <v>1107</v>
      </c>
      <c r="E110" s="7" t="s">
        <v>286</v>
      </c>
      <c r="CT110" s="15">
        <f t="shared" ref="CT110:CY110" si="190">+CT72-CT88</f>
        <v>-2800</v>
      </c>
      <c r="CU110" s="15">
        <f t="shared" si="190"/>
        <v>-2800</v>
      </c>
      <c r="CV110" s="15">
        <f t="shared" si="190"/>
        <v>-1900</v>
      </c>
      <c r="CW110" s="15">
        <f t="shared" si="190"/>
        <v>-3000</v>
      </c>
      <c r="CX110" s="15">
        <f t="shared" si="190"/>
        <v>-10500</v>
      </c>
      <c r="CY110" s="15">
        <f t="shared" si="190"/>
        <v>-2552.8797588847042</v>
      </c>
      <c r="CZ110" s="15">
        <f>+CZ72-CZ88</f>
        <v>-3185.1127819548883</v>
      </c>
      <c r="DA110" s="15">
        <f>+DA72-DA88</f>
        <v>-3598.1294964028766</v>
      </c>
      <c r="DB110" s="15">
        <f>+DB72-DB88</f>
        <v>-3381.2949640287752</v>
      </c>
      <c r="DC110" s="15">
        <f t="shared" ref="DC110:DD110" si="191">+DC72-DC88</f>
        <v>-12717.417001271242</v>
      </c>
      <c r="DD110" s="15">
        <f t="shared" si="191"/>
        <v>-3944.8242496050552</v>
      </c>
      <c r="DE110" s="15">
        <f>+DE72-DE88</f>
        <v>-1677.688679245286</v>
      </c>
      <c r="DF110" s="15">
        <f>+DF72-DF88</f>
        <v>-3308.6084905660391</v>
      </c>
      <c r="DG110" s="15">
        <f>+DG72-DG88</f>
        <v>-3324.4679684072034</v>
      </c>
      <c r="DH110" s="15">
        <f t="shared" ref="DH110:DI110" si="192">+DH72-DH88</f>
        <v>-12255.58938782358</v>
      </c>
      <c r="DI110" s="15">
        <f t="shared" si="192"/>
        <v>-1361.9289130793331</v>
      </c>
      <c r="DJ110" s="15">
        <f>+DJ72-DJ88</f>
        <v>-1908.2765211850856</v>
      </c>
      <c r="DK110" s="8">
        <v>-3000</v>
      </c>
      <c r="DL110" s="8">
        <v>-3000</v>
      </c>
      <c r="DN110" s="8">
        <v>-3000</v>
      </c>
      <c r="DO110" s="8">
        <v>-3000</v>
      </c>
      <c r="DP110" s="8">
        <v>-3000</v>
      </c>
      <c r="DQ110" s="8">
        <v>-3000</v>
      </c>
      <c r="DS110" s="8">
        <v>-3000</v>
      </c>
      <c r="DT110" s="8">
        <v>-3000</v>
      </c>
      <c r="DU110" s="8">
        <v>-3000</v>
      </c>
      <c r="DV110" s="8">
        <v>-3000</v>
      </c>
    </row>
    <row r="111" spans="1:127" ht="12" customHeight="1">
      <c r="A111" s="2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</row>
    <row r="112" spans="1:127" ht="12" customHeight="1">
      <c r="A112" s="2"/>
      <c r="C112" s="7" t="s">
        <v>1096</v>
      </c>
      <c r="D112" s="7" t="s">
        <v>1097</v>
      </c>
      <c r="E112" s="7" t="s">
        <v>286</v>
      </c>
      <c r="CT112" s="4">
        <f t="shared" ref="CT112:DB112" si="193">+CT84/CT69</f>
        <v>0.9246262156290892</v>
      </c>
      <c r="CU112" s="4">
        <f t="shared" si="193"/>
        <v>0.92044980108451524</v>
      </c>
      <c r="CV112" s="4">
        <f t="shared" si="193"/>
        <v>0.90880335160845915</v>
      </c>
      <c r="CW112" s="4">
        <f t="shared" si="193"/>
        <v>0.90202723475845092</v>
      </c>
      <c r="CX112" s="4">
        <f t="shared" si="193"/>
        <v>0.91405043111426065</v>
      </c>
      <c r="CY112" s="4">
        <f t="shared" si="193"/>
        <v>0.89017857716425819</v>
      </c>
      <c r="CZ112" s="4">
        <f t="shared" si="193"/>
        <v>0.88024709793534905</v>
      </c>
      <c r="DA112" s="4">
        <f t="shared" si="193"/>
        <v>0.87195078633422862</v>
      </c>
      <c r="DB112" s="4">
        <f t="shared" si="193"/>
        <v>0.85026808834563417</v>
      </c>
      <c r="DC112" s="4">
        <f t="shared" ref="DC112:DE112" si="194">+DC84/DC69</f>
        <v>0.87273653237802629</v>
      </c>
      <c r="DD112" s="4">
        <f t="shared" si="194"/>
        <v>0.84145302040649039</v>
      </c>
      <c r="DE112" s="4">
        <f t="shared" si="194"/>
        <v>0.83613954384336231</v>
      </c>
      <c r="DF112" s="4">
        <f t="shared" ref="DF112:DJ112" si="195">+DF84/DF69</f>
        <v>0.82772405590644915</v>
      </c>
      <c r="DG112" s="4">
        <f t="shared" si="195"/>
        <v>0.81064535671911364</v>
      </c>
      <c r="DH112" s="4">
        <f t="shared" si="195"/>
        <v>0.82877463573473753</v>
      </c>
      <c r="DI112" s="4">
        <f t="shared" si="195"/>
        <v>0.81354199205955569</v>
      </c>
      <c r="DJ112" s="4">
        <f t="shared" si="195"/>
        <v>0.81104680770820214</v>
      </c>
      <c r="DK112" s="4">
        <f t="shared" ref="DK112:DW112" si="196">+DK84/DK69</f>
        <v>0.80792717509237688</v>
      </c>
      <c r="DL112" s="4">
        <f t="shared" si="196"/>
        <v>0.80107319560064061</v>
      </c>
      <c r="DM112" s="4">
        <f t="shared" si="196"/>
        <v>0.80832955955717845</v>
      </c>
      <c r="DN112" s="4">
        <f t="shared" si="196"/>
        <v>0.79563324456037021</v>
      </c>
      <c r="DO112" s="4">
        <f t="shared" si="196"/>
        <v>0.79397983176124309</v>
      </c>
      <c r="DP112" s="4">
        <f t="shared" si="196"/>
        <v>0.79306218713196119</v>
      </c>
      <c r="DQ112" s="4">
        <f t="shared" si="196"/>
        <v>0.78975522596106817</v>
      </c>
      <c r="DR112" s="4">
        <f t="shared" si="196"/>
        <v>0.79310163277985379</v>
      </c>
      <c r="DS112" s="4">
        <f t="shared" si="196"/>
        <v>0.78740376598271178</v>
      </c>
      <c r="DT112" s="4">
        <f t="shared" si="196"/>
        <v>0.78849984245192928</v>
      </c>
      <c r="DU112" s="4">
        <f t="shared" si="196"/>
        <v>0.7902791493867114</v>
      </c>
      <c r="DV112" s="4">
        <f t="shared" si="196"/>
        <v>0.78966196307648817</v>
      </c>
      <c r="DW112" s="4">
        <f t="shared" si="196"/>
        <v>0.78895859346482822</v>
      </c>
    </row>
    <row r="113" spans="1:127" ht="12" customHeight="1">
      <c r="A113" s="2"/>
      <c r="C113" s="7" t="s">
        <v>1096</v>
      </c>
      <c r="D113" s="7" t="s">
        <v>354</v>
      </c>
      <c r="E113" s="7" t="s">
        <v>286</v>
      </c>
      <c r="CT113" s="4">
        <f t="shared" ref="CT113:DB113" si="197">+CT85/CT70</f>
        <v>0.95077427358233257</v>
      </c>
      <c r="CU113" s="4">
        <f t="shared" si="197"/>
        <v>0.95263484200474313</v>
      </c>
      <c r="CV113" s="4">
        <f t="shared" si="197"/>
        <v>0.93986926730050724</v>
      </c>
      <c r="CW113" s="4">
        <f t="shared" si="197"/>
        <v>0.95190157017498445</v>
      </c>
      <c r="CX113" s="4">
        <f t="shared" si="197"/>
        <v>0.94891601162418893</v>
      </c>
      <c r="CY113" s="4">
        <f t="shared" si="197"/>
        <v>0.93152539700228876</v>
      </c>
      <c r="CZ113" s="4">
        <f t="shared" si="197"/>
        <v>0.91692406034932183</v>
      </c>
      <c r="DA113" s="4">
        <f t="shared" si="197"/>
        <v>0.91602684400412926</v>
      </c>
      <c r="DB113" s="4">
        <f t="shared" si="197"/>
        <v>0.89280914772252751</v>
      </c>
      <c r="DC113" s="4">
        <f t="shared" ref="DC113:DE113" si="198">+DC85/DC70</f>
        <v>0.91373144022679864</v>
      </c>
      <c r="DD113" s="4">
        <f t="shared" si="198"/>
        <v>0.87380414499660719</v>
      </c>
      <c r="DE113" s="4">
        <f t="shared" si="198"/>
        <v>0.87365170299422634</v>
      </c>
      <c r="DF113" s="4">
        <f t="shared" ref="DF113:DJ113" si="199">+DF85/DF70</f>
        <v>0.86543768355902473</v>
      </c>
      <c r="DG113" s="4">
        <f t="shared" si="199"/>
        <v>0.85939622258985726</v>
      </c>
      <c r="DH113" s="4">
        <f t="shared" si="199"/>
        <v>0.86803636716357557</v>
      </c>
      <c r="DI113" s="4">
        <f t="shared" si="199"/>
        <v>0.84098114199819274</v>
      </c>
      <c r="DJ113" s="4">
        <f t="shared" si="199"/>
        <v>0.8376637931571439</v>
      </c>
      <c r="DU113" s="2"/>
    </row>
    <row r="114" spans="1:127" ht="12" customHeight="1">
      <c r="A114" s="2"/>
      <c r="C114" s="7" t="s">
        <v>1096</v>
      </c>
      <c r="D114" s="7" t="s">
        <v>355</v>
      </c>
      <c r="E114" s="7" t="s">
        <v>286</v>
      </c>
      <c r="CT114" s="4">
        <f t="shared" ref="CT114:DB114" si="200">+CT86/CT71</f>
        <v>0.91241771470318467</v>
      </c>
      <c r="CU114" s="4">
        <f t="shared" si="200"/>
        <v>0.90572685683377263</v>
      </c>
      <c r="CV114" s="4">
        <f t="shared" si="200"/>
        <v>0.89472311643868196</v>
      </c>
      <c r="CW114" s="4">
        <f t="shared" si="200"/>
        <v>0.8806272539591582</v>
      </c>
      <c r="CX114" s="4">
        <f t="shared" si="200"/>
        <v>0.89830628829237824</v>
      </c>
      <c r="CY114" s="4">
        <f t="shared" si="200"/>
        <v>0.87404323283722174</v>
      </c>
      <c r="CZ114" s="4">
        <f t="shared" si="200"/>
        <v>0.86461842666616462</v>
      </c>
      <c r="DA114" s="4">
        <f t="shared" si="200"/>
        <v>0.85329743769577238</v>
      </c>
      <c r="DB114" s="4">
        <f t="shared" si="200"/>
        <v>0.83247029819815832</v>
      </c>
      <c r="DC114" s="4">
        <f t="shared" ref="DC114:DE114" si="201">+DC86/DC71</f>
        <v>0.85573486236882623</v>
      </c>
      <c r="DD114" s="4">
        <f t="shared" si="201"/>
        <v>0.82790052226738742</v>
      </c>
      <c r="DE114" s="4">
        <f t="shared" si="201"/>
        <v>0.82045720306122849</v>
      </c>
      <c r="DF114" s="4">
        <f t="shared" ref="DF114:DJ114" si="202">+DF86/DF71</f>
        <v>0.81141546016479493</v>
      </c>
      <c r="DG114" s="4">
        <f>+DG86/DG71</f>
        <v>0.79133494880927369</v>
      </c>
      <c r="DH114" s="4">
        <f t="shared" si="202"/>
        <v>0.81243746685777762</v>
      </c>
      <c r="DI114" s="4">
        <f t="shared" si="202"/>
        <v>0.80125442659881918</v>
      </c>
      <c r="DJ114" s="4">
        <f t="shared" si="202"/>
        <v>0.79867302517508199</v>
      </c>
      <c r="DU114" s="2"/>
    </row>
    <row r="115" spans="1:127" ht="12" customHeight="1">
      <c r="A115" s="2"/>
      <c r="C115" s="7" t="s">
        <v>1096</v>
      </c>
      <c r="D115" s="7" t="s">
        <v>1107</v>
      </c>
      <c r="E115" s="7" t="s">
        <v>286</v>
      </c>
      <c r="CT115" s="4"/>
      <c r="CU115" s="4"/>
      <c r="CV115" s="4"/>
      <c r="CW115" s="4"/>
      <c r="CX115" s="4"/>
      <c r="CY115" s="4">
        <f>+CY88/CY72</f>
        <v>1.7627093068022133</v>
      </c>
      <c r="CZ115" s="4">
        <f>+CZ88/CZ72</f>
        <v>1.4743360057329693</v>
      </c>
      <c r="DA115" s="4">
        <f>+DA88/DA72</f>
        <v>1.3561844804010939</v>
      </c>
      <c r="DB115" s="4">
        <f>+DB88/DB72</f>
        <v>1.2236497739709731</v>
      </c>
      <c r="DC115" s="4"/>
      <c r="DD115" s="4">
        <f>+DD88/DD72</f>
        <v>1.1830105351626639</v>
      </c>
      <c r="DE115" s="4">
        <f>+DE88/DE72</f>
        <v>1.0555115941146818</v>
      </c>
      <c r="DF115" s="4">
        <f>+DF88/DF72</f>
        <v>1.0937511486244909</v>
      </c>
      <c r="DG115" s="4">
        <f>+DG88/DG72</f>
        <v>1.0795793089096524</v>
      </c>
      <c r="DH115" s="4"/>
      <c r="DI115" s="4">
        <f>+DI88/DI72</f>
        <v>1.0270020023313797</v>
      </c>
      <c r="DJ115" s="4">
        <f>+DJ88/DJ72</f>
        <v>1.0343884889773447</v>
      </c>
      <c r="DK115" s="4">
        <f t="shared" ref="DK115:DW115" si="203">+DK88/DK72</f>
        <v>1.0495951925561857</v>
      </c>
      <c r="DL115" s="4">
        <f t="shared" si="203"/>
        <v>1.0470993072516315</v>
      </c>
      <c r="DM115" s="4">
        <f t="shared" si="203"/>
        <v>1.040285145246062</v>
      </c>
      <c r="DN115" s="4">
        <f t="shared" si="203"/>
        <v>1.0448144589136785</v>
      </c>
      <c r="DO115" s="4">
        <f t="shared" si="203"/>
        <v>1.0428857589824467</v>
      </c>
      <c r="DP115" s="4">
        <f t="shared" si="203"/>
        <v>1.0410705561592815</v>
      </c>
      <c r="DQ115" s="4">
        <f t="shared" si="203"/>
        <v>1.0394175048237131</v>
      </c>
      <c r="DR115" s="4">
        <f t="shared" si="203"/>
        <v>1.0419508076513788</v>
      </c>
      <c r="DS115" s="4">
        <f t="shared" si="203"/>
        <v>1.037804520214832</v>
      </c>
      <c r="DT115" s="4">
        <f t="shared" si="203"/>
        <v>1.0365022743983032</v>
      </c>
      <c r="DU115" s="4">
        <f t="shared" si="203"/>
        <v>1.0352155272983479</v>
      </c>
      <c r="DV115" s="4">
        <f t="shared" si="203"/>
        <v>1.03402726150987</v>
      </c>
      <c r="DW115" s="4">
        <f t="shared" si="203"/>
        <v>1.0358319610196456</v>
      </c>
    </row>
    <row r="116" spans="1:127" ht="12" customHeight="1">
      <c r="A116" s="2"/>
      <c r="DA116" s="14"/>
      <c r="DB116" s="14"/>
    </row>
    <row r="117" spans="1:127" ht="12" customHeight="1">
      <c r="A117" s="2"/>
      <c r="DA117" s="14"/>
      <c r="DB117" s="14"/>
    </row>
    <row r="118" spans="1:127" ht="12" customHeight="1">
      <c r="A118" s="2"/>
      <c r="C118" s="7" t="s">
        <v>1123</v>
      </c>
      <c r="BC118" s="8">
        <f t="shared" ref="BC118:CR118" si="204">+BC122*3*BC159/1000</f>
        <v>1044700</v>
      </c>
      <c r="BD118" s="8">
        <f t="shared" si="204"/>
        <v>1027900</v>
      </c>
      <c r="BE118" s="8">
        <f>+BD118+BC118+BB118+BA118</f>
        <v>2072600</v>
      </c>
      <c r="BF118" s="8">
        <f t="shared" si="204"/>
        <v>1065499.9999999998</v>
      </c>
      <c r="BG118" s="8">
        <f t="shared" si="204"/>
        <v>1046900</v>
      </c>
      <c r="BH118" s="8">
        <f t="shared" si="204"/>
        <v>1045200.0000000001</v>
      </c>
      <c r="BI118" s="8">
        <f t="shared" si="204"/>
        <v>1024999.9999999999</v>
      </c>
      <c r="BJ118" s="8">
        <f>+BI118+BH118+BG118+BF118</f>
        <v>4182600</v>
      </c>
      <c r="BK118" s="8">
        <f t="shared" si="204"/>
        <v>1032600</v>
      </c>
      <c r="BL118" s="8">
        <f t="shared" si="204"/>
        <v>1033899.9999999999</v>
      </c>
      <c r="BM118" s="8">
        <f t="shared" si="204"/>
        <v>994000.00000000012</v>
      </c>
      <c r="BN118" s="8">
        <f t="shared" si="204"/>
        <v>958500</v>
      </c>
      <c r="BO118" s="8">
        <f>+BN118+BM118+BL118+BK118</f>
        <v>4019000</v>
      </c>
      <c r="BP118" s="8">
        <f t="shared" si="204"/>
        <v>936399.99999999988</v>
      </c>
      <c r="BQ118" s="8">
        <f t="shared" si="204"/>
        <v>935500</v>
      </c>
      <c r="BR118" s="8">
        <f t="shared" si="204"/>
        <v>919100</v>
      </c>
      <c r="BS118" s="8">
        <f t="shared" si="204"/>
        <v>870299.99999999988</v>
      </c>
      <c r="BT118" s="8">
        <f>+BS118+BR118+BQ118+BP118</f>
        <v>3661300</v>
      </c>
      <c r="BU118" s="8">
        <f t="shared" si="204"/>
        <v>881900.00000000012</v>
      </c>
      <c r="BV118" s="8">
        <f t="shared" si="204"/>
        <v>884199.99999999988</v>
      </c>
      <c r="BW118" s="8">
        <f t="shared" si="204"/>
        <v>896599.99999999988</v>
      </c>
      <c r="BX118" s="8">
        <f t="shared" si="204"/>
        <v>836800</v>
      </c>
      <c r="BY118" s="8">
        <f>+BX118+BW118+BV118+BU118</f>
        <v>3499500</v>
      </c>
      <c r="BZ118" s="8">
        <f t="shared" si="204"/>
        <v>864100</v>
      </c>
      <c r="CA118" s="8">
        <f t="shared" si="204"/>
        <v>871299.99999999988</v>
      </c>
      <c r="CB118" s="8">
        <f t="shared" si="204"/>
        <v>863400</v>
      </c>
      <c r="CC118" s="8">
        <f t="shared" si="204"/>
        <v>808300</v>
      </c>
      <c r="CD118" s="8">
        <f>+CC118+CB118+CA118+BZ118</f>
        <v>3407100</v>
      </c>
      <c r="CE118" s="8">
        <f t="shared" si="204"/>
        <v>836200</v>
      </c>
      <c r="CF118" s="8">
        <f t="shared" si="204"/>
        <v>843899.99999999988</v>
      </c>
      <c r="CG118" s="8">
        <f t="shared" si="204"/>
        <v>835800</v>
      </c>
      <c r="CH118" s="8">
        <f t="shared" si="204"/>
        <v>810699.99999999988</v>
      </c>
      <c r="CI118" s="8">
        <f>+CH118+CG118+CF118+CE118</f>
        <v>3326600</v>
      </c>
      <c r="CJ118" s="8">
        <f t="shared" si="204"/>
        <v>809500.00000000012</v>
      </c>
      <c r="CK118" s="8">
        <f t="shared" si="204"/>
        <v>796800</v>
      </c>
      <c r="CL118" s="8">
        <f t="shared" si="204"/>
        <v>792900</v>
      </c>
      <c r="CM118" s="8">
        <f t="shared" si="204"/>
        <v>769300</v>
      </c>
      <c r="CN118" s="8">
        <f>+CM118+CL118+CK118+CJ118</f>
        <v>3168500</v>
      </c>
      <c r="CO118" s="8">
        <f t="shared" si="204"/>
        <v>749800</v>
      </c>
      <c r="CP118" s="8">
        <f t="shared" si="204"/>
        <v>741800</v>
      </c>
      <c r="CQ118" s="8">
        <f t="shared" si="204"/>
        <v>728500.00000000012</v>
      </c>
      <c r="CR118" s="8">
        <f t="shared" si="204"/>
        <v>735599.99999999988</v>
      </c>
      <c r="CS118" s="8">
        <f>+CR118+CQ118+CP118+CO118</f>
        <v>2955700</v>
      </c>
      <c r="CT118" s="8">
        <f>+CT122*3*CT159/1000</f>
        <v>700600</v>
      </c>
      <c r="CU118" s="8">
        <f>+CU122*3*CU159/1000</f>
        <v>687100</v>
      </c>
      <c r="CV118" s="8">
        <f>+CV122*3*CV159/1000</f>
        <v>673399.99999999988</v>
      </c>
      <c r="CW118" s="8">
        <f>+CW122*3*CW159/1000</f>
        <v>675399.99999999988</v>
      </c>
      <c r="CX118" s="8">
        <f>+CW118+CV118+CU118+CT118</f>
        <v>2736500</v>
      </c>
      <c r="CY118" s="8">
        <f>+CY122*3*CY159/1000</f>
        <v>669300</v>
      </c>
      <c r="CZ118" s="8">
        <f>+CZ122*3*CZ159/1000</f>
        <v>697200</v>
      </c>
      <c r="DA118" s="8">
        <f>+DA122*3*DA159/1000</f>
        <v>703600.00000000012</v>
      </c>
      <c r="DB118" s="8">
        <f>+DB122*3*DB159/1000</f>
        <v>697400</v>
      </c>
      <c r="DC118" s="8">
        <f>+DB118+DA118+CZ118+CY118</f>
        <v>2767500</v>
      </c>
      <c r="DD118" s="8">
        <f>+DD122*3*DD159/1000</f>
        <v>704200</v>
      </c>
      <c r="DE118" s="8">
        <f>+DE122*3*DE159/1000</f>
        <v>712900</v>
      </c>
      <c r="DF118" s="8">
        <f>+DF122*3*DF159/1000</f>
        <v>712199.99999999988</v>
      </c>
      <c r="DG118" s="8">
        <f>+DG122*3*DG159/1000</f>
        <v>714800</v>
      </c>
      <c r="DH118" s="8">
        <f>+DG118+DF118+DE118+DD118</f>
        <v>2844100</v>
      </c>
      <c r="DI118" s="8">
        <f>+DI122*3*DI159/1000</f>
        <v>723100</v>
      </c>
      <c r="DJ118" s="8">
        <f>+DJ122*3*DJ159/1000</f>
        <v>736500.00000000012</v>
      </c>
      <c r="DK118" s="8">
        <f t="shared" ref="DK118:DV118" si="205">+DK122*3*DK159/1000</f>
        <v>743812.02762806485</v>
      </c>
      <c r="DL118" s="8">
        <f t="shared" si="205"/>
        <v>742965.29266620148</v>
      </c>
      <c r="DM118" s="8">
        <f>+DL118+DK118+DJ118+DI118</f>
        <v>2946377.3202942666</v>
      </c>
      <c r="DN118" s="8">
        <f t="shared" si="205"/>
        <v>749060.65809893887</v>
      </c>
      <c r="DO118" s="8">
        <f t="shared" si="205"/>
        <v>751595.80443203961</v>
      </c>
      <c r="DP118" s="8">
        <f t="shared" si="205"/>
        <v>752462.34792233096</v>
      </c>
      <c r="DQ118" s="8">
        <f t="shared" si="205"/>
        <v>749849.67231298564</v>
      </c>
      <c r="DR118" s="8">
        <f>+DQ118+DP118+DO118+DN118</f>
        <v>3002968.4827662949</v>
      </c>
      <c r="DS118" s="8">
        <f t="shared" si="205"/>
        <v>752435.49425543181</v>
      </c>
      <c r="DT118" s="8">
        <f t="shared" si="205"/>
        <v>754859.64058853255</v>
      </c>
      <c r="DU118" s="8">
        <f t="shared" si="205"/>
        <v>752342.64058853232</v>
      </c>
      <c r="DV118" s="8">
        <f t="shared" si="205"/>
        <v>749720.96497918735</v>
      </c>
      <c r="DW118" s="8">
        <f>+DV118+DU118+DT118+DS118</f>
        <v>3009358.7404116844</v>
      </c>
    </row>
    <row r="119" spans="1:127" ht="12" customHeight="1">
      <c r="A119" s="2"/>
    </row>
    <row r="120" spans="1:127" ht="12" customHeight="1">
      <c r="A120" s="2"/>
      <c r="B120" s="7" t="s">
        <v>860</v>
      </c>
      <c r="C120" s="7" t="s">
        <v>733</v>
      </c>
      <c r="D120" s="7" t="s">
        <v>735</v>
      </c>
      <c r="AK120" s="8">
        <f>+AK85/(AK179*12)*1000</f>
        <v>39213.49663784822</v>
      </c>
      <c r="AL120" s="8"/>
      <c r="AM120" s="8"/>
      <c r="AN120" s="8"/>
      <c r="AO120" s="8"/>
      <c r="AP120" s="8">
        <f>+AP85/(AP179*12)*1000</f>
        <v>43109.628466771326</v>
      </c>
      <c r="AQ120" s="8">
        <f>+AQ85/(AQ179*3)*1000</f>
        <v>44926.829268292684</v>
      </c>
      <c r="AR120" s="8">
        <f>+AR85/(AR179*3)*1000</f>
        <v>45671.067106710674</v>
      </c>
      <c r="AS120" s="8">
        <f>+AS85/(AS179*3)*1000</f>
        <v>46250</v>
      </c>
      <c r="AT120" s="8">
        <f>+AT85/(AT179*3)*1000</f>
        <v>52789.598108747043</v>
      </c>
      <c r="AU120" s="8">
        <f>+AU85/(AU179*12)*1000</f>
        <v>45882.601351351354</v>
      </c>
      <c r="AV120" s="8">
        <f>+AV85/(AV179*3)*1000</f>
        <v>47321.100917431198</v>
      </c>
      <c r="AW120" s="8">
        <f>+AW85/(AW179*3)*1000</f>
        <v>47732.843137254902</v>
      </c>
      <c r="AX120" s="8">
        <f>+AX85/(AX179*3)*1000</f>
        <v>48006.230529595014</v>
      </c>
      <c r="AY120" s="8">
        <f>+AY85/(AY179*3)*1000</f>
        <v>49973.80484610347</v>
      </c>
      <c r="AZ120" s="8">
        <f>+AZ85/(AZ179*12)*1000</f>
        <v>48253.595997498436</v>
      </c>
      <c r="BA120" s="8">
        <f>+BA85/(BA179*3)*1000</f>
        <v>49589.84375</v>
      </c>
      <c r="BB120" s="8">
        <f>+BB85/(BB179*3)*1000</f>
        <v>50128.949065119283</v>
      </c>
      <c r="BC120" s="8">
        <f>+BC85/(BC179*3)*1000</f>
        <v>50542.328042328045</v>
      </c>
      <c r="BD120" s="8">
        <f>+BD85/(BD179*3)*1000</f>
        <v>51276.150627615061</v>
      </c>
      <c r="BE120" s="8">
        <f>+BE85/(BE179*12)*1000</f>
        <v>50342.942345924457</v>
      </c>
      <c r="BF120" s="8">
        <f>+BF85/(BF179*3)*1000</f>
        <v>51663.28600405679</v>
      </c>
      <c r="BG120" s="8">
        <f>+BG85/(BG179*3)*1000</f>
        <v>52095.639943741211</v>
      </c>
      <c r="BH120" s="8">
        <f>+BH85/(BH179*3)*1000</f>
        <v>52474.964234620886</v>
      </c>
      <c r="BI120" s="8">
        <f>+BI85/(BI179*3)*1000</f>
        <v>52576.779026217235</v>
      </c>
      <c r="BJ120" s="8">
        <f>+BJ85/(BJ179*12)*1000</f>
        <v>52245.913290689408</v>
      </c>
      <c r="BK120" s="8">
        <f>+BK85/(BK179*3)*1000</f>
        <v>52240.359171052245</v>
      </c>
      <c r="BL120" s="8">
        <f>+BL85/(BL179*3)*1000</f>
        <v>52409.84927985887</v>
      </c>
      <c r="BM120" s="8">
        <f>+BM85/(BM179*3)*1000</f>
        <v>52417.955732003524</v>
      </c>
      <c r="BN120" s="8">
        <f>+BN85/(BN179*3)*1000</f>
        <v>52691.777114219352</v>
      </c>
      <c r="BO120" s="8">
        <f>+BO85/(BO179*12)*1000</f>
        <v>52430.648470252432</v>
      </c>
      <c r="BP120" s="8">
        <f>+BP85/(BP179*3)*1000</f>
        <v>52351.839612249394</v>
      </c>
      <c r="BQ120" s="8">
        <f>+BQ85/(BQ179*3)*1000</f>
        <v>52581.225727005782</v>
      </c>
      <c r="BR120" s="8">
        <f>+BR85/(BR179*3)*1000</f>
        <v>52796.368048217279</v>
      </c>
      <c r="BS120" s="8">
        <f>+BS85/(BS179*3)*1000</f>
        <v>53321.889923197108</v>
      </c>
      <c r="BT120" s="8">
        <f>+BT85/(BT179*12)*1000</f>
        <v>52739.013523327252</v>
      </c>
      <c r="BU120" s="8">
        <f>+BU85/(BU179*3)*1000</f>
        <v>52747.58356718166</v>
      </c>
      <c r="BV120" s="8">
        <f>+BV85/(BV179*3)*1000</f>
        <v>53131.095202292621</v>
      </c>
      <c r="BW120" s="8">
        <f>+BW85/(BW179*3)*1000</f>
        <v>53328.633834257213</v>
      </c>
      <c r="BX120" s="8">
        <f>+BX85/(BX179*3)*1000</f>
        <v>54104.034686558953</v>
      </c>
      <c r="BY120" s="8">
        <f>+BY85/(BY179*12)*1000</f>
        <v>53300.412900345946</v>
      </c>
      <c r="BZ120" s="8">
        <f>+BZ85/(BZ179*3)*1000</f>
        <v>53721.775736701107</v>
      </c>
      <c r="CA120" s="8">
        <f>+CA85/(CA179*3)*1000</f>
        <v>54125.698862540965</v>
      </c>
      <c r="CB120" s="8">
        <f>+CB85/(CB179*3)*1000</f>
        <v>54276.804276804287</v>
      </c>
      <c r="CC120" s="8">
        <f>+CC85/(CC179*3)*1000</f>
        <v>54911.602856808342</v>
      </c>
      <c r="CD120" s="8">
        <f>+CD85/(CD179*12)*1000</f>
        <v>54227.475423127595</v>
      </c>
      <c r="CE120" s="8">
        <f>+CE85/(CE179*3)*1000</f>
        <v>54999.321665988333</v>
      </c>
      <c r="CF120" s="8">
        <f>+CF85/(CF179*3)*1000</f>
        <v>55277.081592871065</v>
      </c>
      <c r="CG120" s="8">
        <f>+CG85/(CG179*3)*1000</f>
        <v>55867.217511053124</v>
      </c>
      <c r="CH120" s="8">
        <f>+CH85/(CH179*3)*1000</f>
        <v>56774.090107423443</v>
      </c>
      <c r="CI120" s="8">
        <f>+CI85/(CI179*12)*1000</f>
        <v>55687.379236867295</v>
      </c>
      <c r="CJ120" s="8">
        <f>+CJ85/(CJ179*3)*1000</f>
        <v>56620.324395895404</v>
      </c>
      <c r="CK120" s="8">
        <f>+CK85/(CK179*3)*1000</f>
        <v>56396.433754924314</v>
      </c>
      <c r="CL120" s="8">
        <f>+CL85/(CL179*3)*1000</f>
        <v>56876.431453811754</v>
      </c>
      <c r="CM120" s="8">
        <f>+CM85/(CM179*3)*1000</f>
        <v>59484.682491377564</v>
      </c>
      <c r="CN120" s="8">
        <f>+CN85/(CN179*12)*1000</f>
        <v>57259.658580413292</v>
      </c>
      <c r="CO120" s="8">
        <f>+CO85/(CO179*3)*1000</f>
        <v>57475.590123147034</v>
      </c>
      <c r="CP120" s="8">
        <f>+CP85/(CP179*3)*1000</f>
        <v>57056.288140656332</v>
      </c>
      <c r="CQ120" s="8">
        <f>+CQ85/(CQ179*3)*1000</f>
        <v>57454.383622607922</v>
      </c>
      <c r="CR120" s="8">
        <f>+CR85/(CR179*3)*1000</f>
        <v>65420.560747663541</v>
      </c>
      <c r="CS120" s="8">
        <f>+CS85/(CS179*12)*1000</f>
        <v>59151.159755887631</v>
      </c>
      <c r="CT120" s="8">
        <f>+CT85/(CT179*3)*1000</f>
        <v>57039.800995024874</v>
      </c>
      <c r="CU120" s="8">
        <f>+CU85/(CU179*3)*1000</f>
        <v>57674.418604651168</v>
      </c>
      <c r="CV120" s="8">
        <f>+CV85/(CV179*3)*1000</f>
        <v>57460.317460317463</v>
      </c>
      <c r="CW120" s="8">
        <f>+CW85/(CW179*3)*1000</f>
        <v>58953.168044077138</v>
      </c>
      <c r="CX120" s="8">
        <f>+CX85/(CX179*12)*1000</f>
        <v>57764.705882352944</v>
      </c>
      <c r="CY120" s="8">
        <f>+CY85/(CY179*3)*1000</f>
        <v>58511.904761904756</v>
      </c>
      <c r="CZ120" s="8">
        <f>+CZ85/(CZ179*3)*1000</f>
        <v>58333.333333333336</v>
      </c>
      <c r="DA120" s="8">
        <f>+DA85/(DA179*3)*1000</f>
        <v>59086.021505376346</v>
      </c>
      <c r="DB120" s="8">
        <f>+DB85/(DB179*3)*1000</f>
        <v>58536.585365853658</v>
      </c>
      <c r="DC120" s="8">
        <f>+DC85/(DC179*12)*1000</f>
        <v>57083.333333333336</v>
      </c>
      <c r="DD120" s="8">
        <f>+DD85/(DD179*3)*1000</f>
        <v>58037.634408602149</v>
      </c>
      <c r="DE120" s="8">
        <f>+DE85/(DE179*3)*1000</f>
        <v>58560</v>
      </c>
      <c r="DF120" s="8">
        <f>+DF85/(DF179*3)*1000</f>
        <v>58541.666666666664</v>
      </c>
      <c r="DG120" s="8">
        <f>+DG85/(DG179*3)*1000</f>
        <v>58743.169398907106</v>
      </c>
      <c r="DH120" s="8">
        <f>+DH85/(DH179*12)*1000</f>
        <v>58353.333333333328</v>
      </c>
      <c r="DI120" s="8">
        <f>+DI85/(DI179*3)*1000</f>
        <v>57944.862155388473</v>
      </c>
      <c r="DJ120" s="8">
        <f>+DJ85/(DJ179*3)*1000</f>
        <v>57889.688249400482</v>
      </c>
      <c r="DK120" s="8">
        <f t="shared" ref="DK120:DL121" si="206">+DJ120+DK124</f>
        <v>57639.688249400482</v>
      </c>
      <c r="DL120" s="8">
        <f t="shared" si="206"/>
        <v>57389.688249400482</v>
      </c>
      <c r="DM120" s="15">
        <f>+DL120</f>
        <v>57389.688249400482</v>
      </c>
      <c r="DN120" s="8">
        <f t="shared" ref="DN120:DQ121" si="207">+DM120+DN124</f>
        <v>57139.688249400482</v>
      </c>
      <c r="DO120" s="8">
        <f t="shared" si="207"/>
        <v>56889.688249400482</v>
      </c>
      <c r="DP120" s="8">
        <f t="shared" si="207"/>
        <v>56639.688249400482</v>
      </c>
      <c r="DQ120" s="8">
        <f t="shared" si="207"/>
        <v>56389.688249400482</v>
      </c>
      <c r="DR120" s="15">
        <f>+DQ120</f>
        <v>56389.688249400482</v>
      </c>
      <c r="DS120" s="8">
        <f t="shared" ref="DS120:DV121" si="208">+DR120+DS124</f>
        <v>56139.688249400482</v>
      </c>
      <c r="DT120" s="8">
        <f t="shared" si="208"/>
        <v>55889.688249400482</v>
      </c>
      <c r="DU120" s="8">
        <f t="shared" si="208"/>
        <v>55639.688249400482</v>
      </c>
      <c r="DV120" s="8">
        <f t="shared" si="208"/>
        <v>55389.688249400482</v>
      </c>
      <c r="DW120" s="15">
        <f>+DV120</f>
        <v>55389.688249400482</v>
      </c>
    </row>
    <row r="121" spans="1:127" ht="12" customHeight="1">
      <c r="A121" s="2"/>
      <c r="B121" s="7" t="s">
        <v>860</v>
      </c>
      <c r="C121" s="7" t="s">
        <v>734</v>
      </c>
      <c r="D121" s="7" t="s">
        <v>735</v>
      </c>
      <c r="AK121" s="8">
        <f>+AK86/(AK207*12)*1000</f>
        <v>38750</v>
      </c>
      <c r="AL121" s="8"/>
      <c r="AM121" s="8"/>
      <c r="AN121" s="8"/>
      <c r="AO121" s="8"/>
      <c r="AP121" s="8">
        <f>+AP86/(AP207*12)*1000</f>
        <v>42428.571428571428</v>
      </c>
      <c r="AQ121" s="8">
        <f>+AQ86/(AQ207*3)*1000</f>
        <v>1498.3360712639255</v>
      </c>
      <c r="AR121" s="8">
        <f>+AR86/(AR207*3)*1000</f>
        <v>2491.3686349122518</v>
      </c>
      <c r="AS121" s="8">
        <f>+AS86/(AS207*3)*1000</f>
        <v>5290.4916337270333</v>
      </c>
      <c r="AT121" s="8">
        <f>+AT86/(AT207*3)*1000</f>
        <v>8062.9062638421392</v>
      </c>
      <c r="AU121" s="8">
        <f>+AU86/(AU207*12)*1000</f>
        <v>45270.727580372251</v>
      </c>
      <c r="AV121" s="8">
        <f>+AV86/(AV207*3)*1000</f>
        <v>14689.922480620155</v>
      </c>
      <c r="AW121" s="8">
        <f>+AW86/(AW207*3)*1000</f>
        <v>51464.35452793834</v>
      </c>
      <c r="AX121" s="8">
        <f>+AX86/(AX207*3)*1000</f>
        <v>83278.388278388273</v>
      </c>
      <c r="AY121" s="8">
        <f>+AY86/(AY207*3)*1000</f>
        <v>47923.497267759565</v>
      </c>
      <c r="AZ121" s="8">
        <f>+AZ86/(AZ207*12)*1000</f>
        <v>47268.270944741533</v>
      </c>
      <c r="BA121" s="8">
        <f>+BA86/(BA207*3)*1000</f>
        <v>48956.043956043955</v>
      </c>
      <c r="BB121" s="8">
        <f>+BB86/(BB207*3)*1000</f>
        <v>49485.815602836883</v>
      </c>
      <c r="BC121" s="8">
        <f>+BC86/(BC207*3)*1000</f>
        <v>49734.042553191488</v>
      </c>
      <c r="BD121" s="8">
        <f>+BD86/(BD207*3)*1000</f>
        <v>50274.914089347076</v>
      </c>
      <c r="BE121" s="8">
        <f>+BE86/(BE207*12)*1000</f>
        <v>49623.226950354605</v>
      </c>
      <c r="BF121" s="8">
        <f>+BF86/(BF207*3)*1000</f>
        <v>50998.307952622672</v>
      </c>
      <c r="BG121" s="8">
        <f>+BG86/(BG207*3)*1000</f>
        <v>51531.986531986535</v>
      </c>
      <c r="BH121" s="8">
        <f>+BH86/(BH207*3)*1000</f>
        <v>51674.958540630178</v>
      </c>
      <c r="BI121" s="8">
        <f>+BI86/(BI207*3)*1000</f>
        <v>51778.846153846156</v>
      </c>
      <c r="BJ121" s="8">
        <f>+BJ86/(BJ207*12)*1000</f>
        <v>51500.829187396346</v>
      </c>
      <c r="BK121" s="8">
        <f>+BK86/(BK207*3)*1000</f>
        <v>51341.926645494743</v>
      </c>
      <c r="BL121" s="8">
        <f>+BL86/(BL207*3)*1000</f>
        <v>51476.188342816189</v>
      </c>
      <c r="BM121" s="8">
        <f>+BM86/(BM207*3)*1000</f>
        <v>51665.166516651669</v>
      </c>
      <c r="BN121" s="8">
        <f>+BN86/(BN207*3)*1000</f>
        <v>51613.090824500956</v>
      </c>
      <c r="BO121" s="8">
        <f>+BO86/(BO207*12)*1000</f>
        <v>51526.402640264023</v>
      </c>
      <c r="BP121" s="8">
        <f>+BP86/(BP207*3)*1000</f>
        <v>51347.863895200433</v>
      </c>
      <c r="BQ121" s="8">
        <f>+BQ86/(BQ207*3)*1000</f>
        <v>51582.458709624931</v>
      </c>
      <c r="BR121" s="8">
        <f>+BR86/(BR207*3)*1000</f>
        <v>51891.049306751986</v>
      </c>
      <c r="BS121" s="8">
        <f>+BS86/(BS207*3)*1000</f>
        <v>52085.02133635823</v>
      </c>
      <c r="BT121" s="8">
        <f>+BT86/(BT207*12)*1000</f>
        <v>51729.801868391332</v>
      </c>
      <c r="BU121" s="8">
        <f>+BU86/(BU207*3)*1000</f>
        <v>52112.882389761202</v>
      </c>
      <c r="BV121" s="8">
        <f>+BV86/(BV207*3)*1000</f>
        <v>52387.556964533389</v>
      </c>
      <c r="BW121" s="8">
        <f>+BW86/(BW207*3)*1000</f>
        <v>52695.103188498062</v>
      </c>
      <c r="BX121" s="8">
        <f>+BX86/(BX207*3)*1000</f>
        <v>52906.725364569007</v>
      </c>
      <c r="BY121" s="8">
        <f>+BY86/(BY207*12)*1000</f>
        <v>52527.015546542105</v>
      </c>
      <c r="BZ121" s="8">
        <f>+BZ86/(BZ207*3)*1000</f>
        <v>52980.386147716825</v>
      </c>
      <c r="CA121" s="8">
        <f>+CA86/(CA207*3)*1000</f>
        <v>53263.173834039982</v>
      </c>
      <c r="CB121" s="8">
        <f>+CB86/(CB207*3)*1000</f>
        <v>53603.876438522115</v>
      </c>
      <c r="CC121" s="8">
        <f>+CC86/(CC207*3)*1000</f>
        <v>54013.269480195544</v>
      </c>
      <c r="CD121" s="8">
        <f>+CD86/(CD207*12)*1000</f>
        <v>53468.226327478289</v>
      </c>
      <c r="CE121" s="8">
        <f>+CE86/(CE207*3)*1000</f>
        <v>54056.088838697535</v>
      </c>
      <c r="CF121" s="8">
        <f>+CF86/(CF207*3)*1000</f>
        <v>54357.47734598309</v>
      </c>
      <c r="CG121" s="8">
        <f>+CG86/(CG207*3)*1000</f>
        <v>54993.894993894988</v>
      </c>
      <c r="CH121" s="8">
        <f>+CH86/(CH207*3)*1000</f>
        <v>55325.336241366778</v>
      </c>
      <c r="CI121" s="8">
        <f>+CI86/(CI207*12)*1000</f>
        <v>54685.297542440399</v>
      </c>
      <c r="CJ121" s="8">
        <f>+CJ86/(CJ207*3)*1000</f>
        <v>55256.064690026949</v>
      </c>
      <c r="CK121" s="8">
        <f>+CK86/(CK207*3)*1000</f>
        <v>55195.719515629389</v>
      </c>
      <c r="CL121" s="8">
        <f>+CL86/(CL207*3)*1000</f>
        <v>55088.830739567551</v>
      </c>
      <c r="CM121" s="8">
        <f>+CM86/(CM207*3)*1000</f>
        <v>55043.007769145392</v>
      </c>
      <c r="CN121" s="8">
        <f>+CN86/(CN207*12)*1000</f>
        <v>55145.003494060082</v>
      </c>
      <c r="CO121" s="8">
        <f>+CO86/(CO207*3)*1000</f>
        <v>54391.148982957668</v>
      </c>
      <c r="CP121" s="8">
        <f>+CP86/(CP207*3)*1000</f>
        <v>54333.883085944653</v>
      </c>
      <c r="CQ121" s="8">
        <f>+CQ86/(CQ207*3)*1000</f>
        <v>54263.297565478257</v>
      </c>
      <c r="CR121" s="8">
        <f>+CR86/(CR207*3)*1000</f>
        <v>54749.616403961496</v>
      </c>
      <c r="CS121" s="8">
        <f>+CS86/(CS207*12)*1000</f>
        <v>54433.637949798751</v>
      </c>
      <c r="CT121" s="8">
        <f>+CT86/(CT207*3)*1000</f>
        <v>54738.675958188156</v>
      </c>
      <c r="CU121" s="8">
        <f>+CU86/(CU207*3)*1000</f>
        <v>54834.515366430263</v>
      </c>
      <c r="CV121" s="8">
        <f>+CV86/(CV207*3)*1000</f>
        <v>54700.239808153477</v>
      </c>
      <c r="CW121" s="8">
        <f>+CW86/(CW207*3)*1000</f>
        <v>54539.007092198583</v>
      </c>
      <c r="CX121" s="8">
        <f>+CX86/(CX207*12)*1000</f>
        <v>54703.277236492468</v>
      </c>
      <c r="CY121" s="8">
        <f>+CY86/(CY207*3)*1000</f>
        <v>54901.277584204414</v>
      </c>
      <c r="CZ121" s="8">
        <f>+CZ86/(CZ207*3)*1000</f>
        <v>55005.727376861403</v>
      </c>
      <c r="DA121" s="8">
        <f>+DA86/(DA207*3)*1000</f>
        <v>55039.817974971556</v>
      </c>
      <c r="DB121" s="8">
        <f>+DB86/(DB207*3)*1000</f>
        <v>54580.498866213158</v>
      </c>
      <c r="DC121" s="8">
        <f>+DC86/(DC207*12)*1000</f>
        <v>53638.143176733778</v>
      </c>
      <c r="DD121" s="8">
        <f>+DD86/(DD207*3)*1000</f>
        <v>54988.738738738743</v>
      </c>
      <c r="DE121" s="8">
        <f>+DE86/(DE207*3)*1000</f>
        <v>54994.425863991084</v>
      </c>
      <c r="DF121" s="8">
        <f>+DF86/(DF207*3)*1000</f>
        <v>54887.387387387382</v>
      </c>
      <c r="DG121" s="8">
        <f>+DG86/(DG207*3)*1000</f>
        <v>54090.909090909096</v>
      </c>
      <c r="DH121" s="8">
        <f>+DH86/(DH207*12)*1000</f>
        <v>55055.928411633111</v>
      </c>
      <c r="DI121" s="8">
        <f>+DI86/(DI207*3)*1000</f>
        <v>55207.631874298539</v>
      </c>
      <c r="DJ121" s="8">
        <f>+DJ86/(DJ207*3)*1000</f>
        <v>55195.094760312153</v>
      </c>
      <c r="DK121" s="8">
        <f t="shared" si="206"/>
        <v>55045.094760312153</v>
      </c>
      <c r="DL121" s="8">
        <f t="shared" si="206"/>
        <v>54895.094760312153</v>
      </c>
      <c r="DM121" s="15">
        <f>+DL121</f>
        <v>54895.094760312153</v>
      </c>
      <c r="DN121" s="8">
        <f t="shared" si="207"/>
        <v>54745.094760312153</v>
      </c>
      <c r="DO121" s="8">
        <f t="shared" si="207"/>
        <v>54595.094760312153</v>
      </c>
      <c r="DP121" s="8">
        <f t="shared" si="207"/>
        <v>54445.094760312153</v>
      </c>
      <c r="DQ121" s="8">
        <f t="shared" si="207"/>
        <v>54295.094760312153</v>
      </c>
      <c r="DR121" s="15">
        <f>+DQ121</f>
        <v>54295.094760312153</v>
      </c>
      <c r="DS121" s="8">
        <f t="shared" si="208"/>
        <v>54145.094760312153</v>
      </c>
      <c r="DT121" s="8">
        <f t="shared" si="208"/>
        <v>53995.094760312153</v>
      </c>
      <c r="DU121" s="8">
        <f t="shared" si="208"/>
        <v>53845.094760312153</v>
      </c>
      <c r="DV121" s="8">
        <f t="shared" si="208"/>
        <v>53695.094760312153</v>
      </c>
      <c r="DW121" s="15">
        <f>+DV121</f>
        <v>53695.094760312153</v>
      </c>
    </row>
    <row r="122" spans="1:127" ht="12" customHeight="1">
      <c r="A122" s="2"/>
      <c r="B122" s="7" t="s">
        <v>860</v>
      </c>
      <c r="C122" s="7" t="s">
        <v>17</v>
      </c>
      <c r="D122" s="7" t="s">
        <v>735</v>
      </c>
      <c r="AK122" s="8">
        <f>+(AK85+AK86)/(AK159*12)*1000</f>
        <v>39129.323899371069</v>
      </c>
      <c r="AL122" s="8"/>
      <c r="AM122" s="8"/>
      <c r="AN122" s="8"/>
      <c r="AO122" s="8"/>
      <c r="AP122" s="8">
        <f>+(AP85+AP86)/(AP159*12)*1000</f>
        <v>42962.848932676519</v>
      </c>
      <c r="AQ122" s="8">
        <f>+(AQ85+AQ86)/(AQ159*3)*1000</f>
        <v>34622.17346891429</v>
      </c>
      <c r="AR122" s="8">
        <f>+(AR85+AR86)/(AR159*3)*1000</f>
        <v>34768.017333013784</v>
      </c>
      <c r="AS122" s="8">
        <f>+(AS85+AS86)/(AS159*3)*1000</f>
        <v>35910.144552086531</v>
      </c>
      <c r="AT122" s="8">
        <f>+(AT85+AT86)/(AT159*3)*1000</f>
        <v>41166.563709864538</v>
      </c>
      <c r="AU122" s="8">
        <f>+(AU85+AU86)/(AU159*12)*1000</f>
        <v>45729.826784959863</v>
      </c>
      <c r="AV122" s="8">
        <f>+(AV85+AV86)/(AV159*3)*1000</f>
        <v>39493.258949325893</v>
      </c>
      <c r="AW122" s="8">
        <f>+(AW85+AW86)/(AW159*3)*1000</f>
        <v>48633.193863319386</v>
      </c>
      <c r="AX122" s="8">
        <f>+(AX85+AX86)/(AX159*3)*1000</f>
        <v>56959.553695955372</v>
      </c>
      <c r="AY122" s="8">
        <f>+(AY85+AY86)/(AY159*3)*1000</f>
        <v>49431.599229287087</v>
      </c>
      <c r="AZ122" s="8">
        <f>+(AZ85+AZ86)/(AZ159*12)*1000</f>
        <v>47997.685185185182</v>
      </c>
      <c r="BA122" s="8">
        <f>+(BA85+BA86)/(BA159*3)*1000</f>
        <v>49423.631123919309</v>
      </c>
      <c r="BB122" s="8">
        <f>+(BB85+BB86)/(BB159*3)*1000</f>
        <v>49957.446808510642</v>
      </c>
      <c r="BC122" s="8">
        <f>+(BC85+BC86)/(BC159*3)*1000</f>
        <v>50322.736030828513</v>
      </c>
      <c r="BD122" s="8">
        <f>+(BD85+BD86)/(BD159*3)*1000</f>
        <v>50987.10317460318</v>
      </c>
      <c r="BE122" s="8">
        <f>+(BE85+BE86)/(BE159*12)*1000</f>
        <v>50147.129763627599</v>
      </c>
      <c r="BF122" s="8">
        <f t="shared" ref="BF122:CR122" si="209">+(BF85+BF86)/(BF159*3)*1000</f>
        <v>51473.429951690821</v>
      </c>
      <c r="BG122" s="8">
        <f t="shared" si="209"/>
        <v>51929.563492063491</v>
      </c>
      <c r="BH122" s="8">
        <f t="shared" si="209"/>
        <v>52233.883058470768</v>
      </c>
      <c r="BI122" s="8">
        <f t="shared" si="209"/>
        <v>52322.6135783563</v>
      </c>
      <c r="BJ122" s="8">
        <f>+(BJ85+BJ86)/(BJ159*12)*1000</f>
        <v>52022.388059701494</v>
      </c>
      <c r="BK122" s="8">
        <f t="shared" si="209"/>
        <v>51950.012074378174</v>
      </c>
      <c r="BL122" s="8">
        <f t="shared" si="209"/>
        <v>52094.827803391025</v>
      </c>
      <c r="BM122" s="8">
        <f t="shared" si="209"/>
        <v>52154.659027110989</v>
      </c>
      <c r="BN122" s="8">
        <f t="shared" si="209"/>
        <v>52287.046886506832</v>
      </c>
      <c r="BO122" s="8">
        <f>+(BO85+BO86)/(BO159*12)*1000</f>
        <v>52117.981935718126</v>
      </c>
      <c r="BP122" s="8">
        <f t="shared" si="209"/>
        <v>51954.681136744446</v>
      </c>
      <c r="BQ122" s="8">
        <f t="shared" si="209"/>
        <v>52170.470008253586</v>
      </c>
      <c r="BR122" s="8">
        <f t="shared" si="209"/>
        <v>52418.756915215177</v>
      </c>
      <c r="BS122" s="8">
        <f t="shared" si="209"/>
        <v>52766.561169922512</v>
      </c>
      <c r="BT122" s="8">
        <f>+(BT85+BT86)/(BT159*12)*1000</f>
        <v>52317.589329858158</v>
      </c>
      <c r="BU122" s="8">
        <f t="shared" si="209"/>
        <v>52464.068151532454</v>
      </c>
      <c r="BV122" s="8">
        <f t="shared" si="209"/>
        <v>52794.993969357158</v>
      </c>
      <c r="BW122" s="8">
        <f t="shared" si="209"/>
        <v>53046.035154978905</v>
      </c>
      <c r="BX122" s="8">
        <f t="shared" si="209"/>
        <v>53519.577369302984</v>
      </c>
      <c r="BY122" s="8">
        <f>+(BY85+BY86)/(BY159*12)*1000</f>
        <v>52946.436271372615</v>
      </c>
      <c r="BZ122" s="8">
        <f t="shared" si="209"/>
        <v>53363.223160911017</v>
      </c>
      <c r="CA122" s="8">
        <f t="shared" si="209"/>
        <v>53704.388560157786</v>
      </c>
      <c r="CB122" s="8">
        <f t="shared" si="209"/>
        <v>53943.619733093423</v>
      </c>
      <c r="CC122" s="8">
        <f t="shared" si="209"/>
        <v>54426.57832363715</v>
      </c>
      <c r="CD122" s="8">
        <f>+(CD85+CD86)/(CD159*12)*1000</f>
        <v>53847.102108936422</v>
      </c>
      <c r="CE122" s="8">
        <f t="shared" si="209"/>
        <v>54509.305433330075</v>
      </c>
      <c r="CF122" s="8">
        <f t="shared" si="209"/>
        <v>54786.249878274415</v>
      </c>
      <c r="CG122" s="8">
        <f t="shared" si="209"/>
        <v>55393.180236604036</v>
      </c>
      <c r="CH122" s="8">
        <f t="shared" si="209"/>
        <v>55948.930296756378</v>
      </c>
      <c r="CI122" s="8">
        <f>+(CI85+CI86)/(CI159*12)*1000</f>
        <v>55145.260889386213</v>
      </c>
      <c r="CJ122" s="8">
        <f t="shared" si="209"/>
        <v>55824.506234138804</v>
      </c>
      <c r="CK122" s="8">
        <f t="shared" si="209"/>
        <v>55681.341719077565</v>
      </c>
      <c r="CL122" s="8">
        <f t="shared" si="209"/>
        <v>55780.676206154225</v>
      </c>
      <c r="CM122" s="8">
        <f t="shared" si="209"/>
        <v>56655.325291267131</v>
      </c>
      <c r="CN122" s="8">
        <f>+(CN85+CN86)/(CN159*12)*1000</f>
        <v>55976.609426895629</v>
      </c>
      <c r="CO122" s="8">
        <f t="shared" si="209"/>
        <v>55482.792046825161</v>
      </c>
      <c r="CP122" s="8">
        <f t="shared" si="209"/>
        <v>55284.770975867868</v>
      </c>
      <c r="CQ122" s="8">
        <f t="shared" si="209"/>
        <v>55352.936706937166</v>
      </c>
      <c r="CR122" s="8">
        <f t="shared" si="209"/>
        <v>58162.151904739309</v>
      </c>
      <c r="CS122" s="8">
        <f>+(CS85+CS86)/(CS159*12)*1000</f>
        <v>56044.429022967262</v>
      </c>
      <c r="CT122" s="8">
        <f>+(CT85+CT86)/(CT159*3)*1000</f>
        <v>55471.100554235949</v>
      </c>
      <c r="CU122" s="8">
        <f>+(CU85+CU86)/(CU159*3)*1000</f>
        <v>55725.871857258717</v>
      </c>
      <c r="CV122" s="8">
        <f>+(CV85+CV86)/(CV159*3)*1000</f>
        <v>55561.056105610558</v>
      </c>
      <c r="CW122" s="8">
        <f>+(CW85+CW86)/(CW159*3)*1000</f>
        <v>55864.35070306038</v>
      </c>
      <c r="CX122" s="8">
        <f>+(CX85+CX86)/(CX159*12)*1000</f>
        <v>55655.887736424651</v>
      </c>
      <c r="CY122" s="8">
        <f>+(CY85+CY86)/(CY159*3)*1000</f>
        <v>55914.786967418542</v>
      </c>
      <c r="CZ122" s="8">
        <f>+(CZ85+CZ86)/(CZ159*3)*1000</f>
        <v>56000</v>
      </c>
      <c r="DA122" s="8">
        <f>+(DA85+DA86)/(DA159*3)*1000</f>
        <v>56243.005595523588</v>
      </c>
      <c r="DB122" s="8">
        <f>+(DB85+DB86)/(DB159*3)*1000</f>
        <v>55747.402078337327</v>
      </c>
      <c r="DC122" s="8">
        <f>+(DC85+DC86)/(DC159*12)*1000</f>
        <v>54650.473933649286</v>
      </c>
      <c r="DD122" s="8">
        <f>+(DD85+DD86)/(DD159*3)*1000</f>
        <v>55888.888888888883</v>
      </c>
      <c r="DE122" s="8">
        <f>+(DE85+DE86)/(DE159*3)*1000</f>
        <v>56045.597484276725</v>
      </c>
      <c r="DF122" s="8">
        <f>+(DF85+DF86)/(DF159*3)*1000</f>
        <v>55990.566037735844</v>
      </c>
      <c r="DG122" s="8">
        <f>+(DG85+DG86)/(DG159*3)*1000</f>
        <v>55410.85271317829</v>
      </c>
      <c r="DH122" s="8">
        <f>+(DH85+DH86)/(DH159*12)*1000</f>
        <v>56030.338849487787</v>
      </c>
      <c r="DI122" s="8">
        <f>+(DI85+DI86)/(DI159*3)*1000</f>
        <v>56054.263565891473</v>
      </c>
      <c r="DJ122" s="8">
        <f>+(DJ85+DJ86)/(DJ159*3)*1000</f>
        <v>56050.228310502287</v>
      </c>
      <c r="DK122" s="8">
        <f>+(DK85+DK86)/(DK159*3)*1000</f>
        <v>55967.797413699387</v>
      </c>
      <c r="DL122" s="8">
        <f>+(DL85+DL86)/(DL159*3)*1000</f>
        <v>55778.175125090202</v>
      </c>
      <c r="DM122" s="8">
        <f>+(DM85+DM86)/(DM159*12)*1000</f>
        <v>55961.582531704968</v>
      </c>
      <c r="DN122" s="8">
        <f>+(DN85+DN86)/(DN159*3)*1000</f>
        <v>55609.551455006593</v>
      </c>
      <c r="DO122" s="8">
        <f>+(DO85+DO86)/(DO159*3)*1000</f>
        <v>55427.419205902625</v>
      </c>
      <c r="DP122" s="8">
        <f>+(DP85+DP86)/(DP159*3)*1000</f>
        <v>55246.868423078631</v>
      </c>
      <c r="DQ122" s="8">
        <f>+(DQ85+DQ86)/(DQ159*3)*1000</f>
        <v>55055.042020043002</v>
      </c>
      <c r="DR122" s="8">
        <f>+(DR85+DR86)/(DR159*12)*1000</f>
        <v>55333.858167796119</v>
      </c>
      <c r="DS122" s="8">
        <f>+(DS85+DS86)/(DS159*3)*1000</f>
        <v>54882.238822423911</v>
      </c>
      <c r="DT122" s="8">
        <f>+(DT85+DT86)/(DT159*3)*1000</f>
        <v>54699.973955690759</v>
      </c>
      <c r="DU122" s="8">
        <f>+(DU85+DU86)/(DU159*3)*1000</f>
        <v>54517.582651342927</v>
      </c>
      <c r="DV122" s="8">
        <f>+(DV85+DV86)/(DV159*3)*1000</f>
        <v>54327.606157912123</v>
      </c>
      <c r="DW122" s="8">
        <f>+(DW85+DW86)/(DW159*12)*1000</f>
        <v>54606.400660709201</v>
      </c>
    </row>
    <row r="123" spans="1:127" ht="12" customHeight="1">
      <c r="A123" s="2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</row>
    <row r="124" spans="1:127" s="8" customFormat="1" ht="12" customHeight="1">
      <c r="A124" s="2"/>
      <c r="B124" s="21"/>
      <c r="C124" s="21" t="s">
        <v>1212</v>
      </c>
      <c r="D124" s="21" t="s">
        <v>354</v>
      </c>
      <c r="E124" s="21"/>
      <c r="I124" s="35"/>
      <c r="AQ124" s="8">
        <f t="shared" ref="AQ124:AT126" si="210">+AQ120-AP120</f>
        <v>1817.2008015213578</v>
      </c>
      <c r="AR124" s="8">
        <f t="shared" si="210"/>
        <v>744.23783841799013</v>
      </c>
      <c r="AS124" s="8">
        <f t="shared" si="210"/>
        <v>578.93289328932588</v>
      </c>
      <c r="AT124" s="8">
        <f t="shared" si="210"/>
        <v>6539.5981087470427</v>
      </c>
      <c r="AU124" s="8">
        <f>+AU120-AP120</f>
        <v>2772.9728845800273</v>
      </c>
      <c r="AV124" s="8">
        <f t="shared" ref="AV124:AY126" si="211">+AV120-AU120</f>
        <v>1438.499566079845</v>
      </c>
      <c r="AW124" s="8">
        <f t="shared" si="211"/>
        <v>411.74221982370364</v>
      </c>
      <c r="AX124" s="8">
        <f t="shared" si="211"/>
        <v>273.38739234011155</v>
      </c>
      <c r="AY124" s="8">
        <f t="shared" si="211"/>
        <v>1967.5743165084568</v>
      </c>
      <c r="AZ124" s="8">
        <f>+AZ120-AU120</f>
        <v>2370.9946461470827</v>
      </c>
      <c r="BA124" s="8">
        <f t="shared" ref="BA124:BD126" si="212">+BA120-AZ120</f>
        <v>1336.2477525015638</v>
      </c>
      <c r="BB124" s="8">
        <f t="shared" si="212"/>
        <v>539.10531511928275</v>
      </c>
      <c r="BC124" s="8">
        <f t="shared" si="212"/>
        <v>413.37897720876208</v>
      </c>
      <c r="BD124" s="8">
        <f t="shared" si="212"/>
        <v>733.82258528701641</v>
      </c>
      <c r="BE124" s="8">
        <f>+BE120-AZ120</f>
        <v>2089.346348426021</v>
      </c>
      <c r="BF124" s="8">
        <f t="shared" ref="BF124:BI126" si="213">+BF120-BE120</f>
        <v>1320.3436581323331</v>
      </c>
      <c r="BG124" s="8">
        <f t="shared" si="213"/>
        <v>432.35393968442077</v>
      </c>
      <c r="BH124" s="8">
        <f t="shared" si="213"/>
        <v>379.32429087967466</v>
      </c>
      <c r="BI124" s="8">
        <f t="shared" si="213"/>
        <v>101.8147915963491</v>
      </c>
      <c r="BJ124" s="8">
        <f>+BJ120-BE120</f>
        <v>1902.9709447649511</v>
      </c>
      <c r="BK124" s="8">
        <f t="shared" ref="BK124:BN126" si="214">+BK120-BJ120</f>
        <v>-5.5541196371632395</v>
      </c>
      <c r="BL124" s="8">
        <f t="shared" si="214"/>
        <v>169.49010880662536</v>
      </c>
      <c r="BM124" s="8">
        <f t="shared" si="214"/>
        <v>8.1064521446533035</v>
      </c>
      <c r="BN124" s="8">
        <f t="shared" si="214"/>
        <v>273.82138221582863</v>
      </c>
      <c r="BO124" s="8">
        <f>+BO120-BJ120</f>
        <v>184.73517956302385</v>
      </c>
      <c r="BP124" s="8">
        <f t="shared" ref="BP124:BS126" si="215">+BP120-BO120</f>
        <v>-78.80885800303804</v>
      </c>
      <c r="BQ124" s="8">
        <f t="shared" si="215"/>
        <v>229.38611475638754</v>
      </c>
      <c r="BR124" s="8">
        <f t="shared" si="215"/>
        <v>215.14232121149689</v>
      </c>
      <c r="BS124" s="8">
        <f t="shared" si="215"/>
        <v>525.52187497982959</v>
      </c>
      <c r="BT124" s="8">
        <f>+BT120-BO120</f>
        <v>308.36505307482003</v>
      </c>
      <c r="BU124" s="8">
        <f t="shared" ref="BU124:BX126" si="216">+BU120-BT120</f>
        <v>8.5700438544081408</v>
      </c>
      <c r="BV124" s="8">
        <f t="shared" si="216"/>
        <v>383.51163511096092</v>
      </c>
      <c r="BW124" s="8">
        <f t="shared" si="216"/>
        <v>197.53863196459133</v>
      </c>
      <c r="BX124" s="8">
        <f t="shared" si="216"/>
        <v>775.40085230174009</v>
      </c>
      <c r="BY124" s="8">
        <f>+BY120-BT120</f>
        <v>561.39937701869349</v>
      </c>
      <c r="BZ124" s="8">
        <f t="shared" ref="BZ124:CC126" si="217">+BZ120-BY120</f>
        <v>421.36283635516156</v>
      </c>
      <c r="CA124" s="8">
        <f t="shared" si="217"/>
        <v>403.92312583985768</v>
      </c>
      <c r="CB124" s="8">
        <f t="shared" si="217"/>
        <v>151.10541426332202</v>
      </c>
      <c r="CC124" s="8">
        <f t="shared" si="217"/>
        <v>634.79858000405511</v>
      </c>
      <c r="CD124" s="8">
        <f>+CD120-BY120</f>
        <v>927.06252278164902</v>
      </c>
      <c r="CE124" s="8">
        <f t="shared" ref="CE124:CH126" si="218">+CE120-CD120</f>
        <v>771.84624286073813</v>
      </c>
      <c r="CF124" s="8">
        <f t="shared" si="218"/>
        <v>277.75992688273254</v>
      </c>
      <c r="CG124" s="8">
        <f t="shared" si="218"/>
        <v>590.13591818205896</v>
      </c>
      <c r="CH124" s="8">
        <f t="shared" si="218"/>
        <v>906.87259637031821</v>
      </c>
      <c r="CI124" s="8">
        <f>+CI120-CD120</f>
        <v>1459.9038137397001</v>
      </c>
      <c r="CJ124" s="8">
        <f t="shared" ref="CJ124:CM126" si="219">+CJ120-CI120</f>
        <v>932.94515902810963</v>
      </c>
      <c r="CK124" s="8">
        <f t="shared" si="219"/>
        <v>-223.89064097109076</v>
      </c>
      <c r="CL124" s="8">
        <f t="shared" si="219"/>
        <v>479.99769888744049</v>
      </c>
      <c r="CM124" s="8">
        <f t="shared" si="219"/>
        <v>2608.2510375658094</v>
      </c>
      <c r="CN124" s="8">
        <f>+CN120-CI120</f>
        <v>1572.2793435459971</v>
      </c>
      <c r="CO124" s="8">
        <f t="shared" ref="CO124:CR126" si="220">+CO120-CN120</f>
        <v>215.93154273374239</v>
      </c>
      <c r="CP124" s="8">
        <f t="shared" si="220"/>
        <v>-419.30198249070236</v>
      </c>
      <c r="CQ124" s="8">
        <f t="shared" si="220"/>
        <v>398.09548195159005</v>
      </c>
      <c r="CR124" s="8">
        <f t="shared" si="220"/>
        <v>7966.1771250556194</v>
      </c>
      <c r="CS124" s="8">
        <f>+CS120-CN120</f>
        <v>1891.5011754743391</v>
      </c>
      <c r="CT124" s="8">
        <f t="shared" ref="CT124:CW126" si="221">+CT120-CS120</f>
        <v>-2111.3587608627568</v>
      </c>
      <c r="CU124" s="8">
        <f t="shared" si="221"/>
        <v>634.61760962629342</v>
      </c>
      <c r="CV124" s="8">
        <f t="shared" si="221"/>
        <v>-214.10114433370472</v>
      </c>
      <c r="CW124" s="8">
        <f t="shared" si="221"/>
        <v>1492.8505837596749</v>
      </c>
      <c r="CX124" s="8">
        <f>+CX120-CS120</f>
        <v>-1386.4538735346869</v>
      </c>
      <c r="CY124" s="8">
        <f t="shared" ref="CY124:DB125" si="222">+CY120-CX120</f>
        <v>747.19887955181184</v>
      </c>
      <c r="CZ124" s="8">
        <f t="shared" si="222"/>
        <v>-178.57142857142026</v>
      </c>
      <c r="DA124" s="8">
        <f t="shared" si="222"/>
        <v>752.68817204301013</v>
      </c>
      <c r="DB124" s="8">
        <f t="shared" si="222"/>
        <v>-549.43613952268788</v>
      </c>
      <c r="DC124" s="8">
        <f>+DC120-CX120</f>
        <v>-681.37254901960841</v>
      </c>
      <c r="DD124" s="8">
        <f t="shared" ref="DD124:DD126" si="223">+DD120-DC120</f>
        <v>954.30107526881329</v>
      </c>
      <c r="DE124" s="8">
        <f t="shared" ref="DE124:DG126" si="224">+DE120-DD120</f>
        <v>522.36559139785095</v>
      </c>
      <c r="DF124" s="8">
        <f t="shared" si="224"/>
        <v>-18.333333333335759</v>
      </c>
      <c r="DG124" s="8">
        <f t="shared" si="224"/>
        <v>201.50273224044213</v>
      </c>
      <c r="DH124" s="8">
        <f>+DH120-DC120</f>
        <v>1269.9999999999927</v>
      </c>
      <c r="DI124" s="8">
        <f t="shared" ref="DI124:DI126" si="225">+DI120-DH120</f>
        <v>-408.4711779448553</v>
      </c>
      <c r="DJ124" s="8">
        <f t="shared" ref="DJ124:DJ126" si="226">+DJ120-DI120</f>
        <v>-55.17390598799102</v>
      </c>
      <c r="DK124" s="8">
        <v>-250</v>
      </c>
      <c r="DL124" s="8">
        <v>-250</v>
      </c>
      <c r="DN124" s="8">
        <v>-250</v>
      </c>
      <c r="DO124" s="8">
        <v>-250</v>
      </c>
      <c r="DP124" s="8">
        <v>-250</v>
      </c>
      <c r="DQ124" s="8">
        <v>-250</v>
      </c>
      <c r="DS124" s="8">
        <v>-250</v>
      </c>
      <c r="DT124" s="8">
        <v>-250</v>
      </c>
      <c r="DU124" s="8">
        <v>-250</v>
      </c>
      <c r="DV124" s="8">
        <v>-250</v>
      </c>
    </row>
    <row r="125" spans="1:127" s="8" customFormat="1" ht="12" customHeight="1">
      <c r="A125" s="2"/>
      <c r="B125" s="21"/>
      <c r="C125" s="21" t="s">
        <v>1212</v>
      </c>
      <c r="D125" s="21" t="s">
        <v>355</v>
      </c>
      <c r="E125" s="21"/>
      <c r="I125" s="35"/>
      <c r="AQ125" s="8">
        <f t="shared" si="210"/>
        <v>-40930.235357307502</v>
      </c>
      <c r="AR125" s="8">
        <f t="shared" si="210"/>
        <v>993.03256364832623</v>
      </c>
      <c r="AS125" s="8">
        <f t="shared" si="210"/>
        <v>2799.1229988147816</v>
      </c>
      <c r="AT125" s="8">
        <f t="shared" si="210"/>
        <v>2772.4146301151059</v>
      </c>
      <c r="AU125" s="8">
        <f>+AU121-AP121</f>
        <v>2842.1561518008239</v>
      </c>
      <c r="AV125" s="8">
        <f t="shared" si="211"/>
        <v>-30580.805099752099</v>
      </c>
      <c r="AW125" s="8">
        <f t="shared" si="211"/>
        <v>36774.432047318187</v>
      </c>
      <c r="AX125" s="8">
        <f t="shared" si="211"/>
        <v>31814.033750449933</v>
      </c>
      <c r="AY125" s="8">
        <f t="shared" si="211"/>
        <v>-35354.891010628708</v>
      </c>
      <c r="AZ125" s="8">
        <f>+AZ121-AU121</f>
        <v>1997.5433643692813</v>
      </c>
      <c r="BA125" s="8">
        <f t="shared" si="212"/>
        <v>1687.7730113024227</v>
      </c>
      <c r="BB125" s="8">
        <f t="shared" si="212"/>
        <v>529.77164679292764</v>
      </c>
      <c r="BC125" s="8">
        <f t="shared" si="212"/>
        <v>248.22695035460492</v>
      </c>
      <c r="BD125" s="8">
        <f t="shared" si="212"/>
        <v>540.87153615558782</v>
      </c>
      <c r="BE125" s="8">
        <f>+BE121-AZ121</f>
        <v>2354.9560056130722</v>
      </c>
      <c r="BF125" s="8">
        <f t="shared" si="213"/>
        <v>1375.0810022680671</v>
      </c>
      <c r="BG125" s="8">
        <f t="shared" si="213"/>
        <v>533.67857936386281</v>
      </c>
      <c r="BH125" s="8">
        <f t="shared" si="213"/>
        <v>142.97200864364277</v>
      </c>
      <c r="BI125" s="8">
        <f t="shared" si="213"/>
        <v>103.88761321597849</v>
      </c>
      <c r="BJ125" s="8">
        <f>+BJ121-BE121</f>
        <v>1877.6022370417413</v>
      </c>
      <c r="BK125" s="8">
        <f t="shared" si="214"/>
        <v>-158.9025419016034</v>
      </c>
      <c r="BL125" s="8">
        <f t="shared" si="214"/>
        <v>134.26169732144626</v>
      </c>
      <c r="BM125" s="8">
        <f t="shared" si="214"/>
        <v>188.97817383547954</v>
      </c>
      <c r="BN125" s="8">
        <f t="shared" si="214"/>
        <v>-52.075692150712712</v>
      </c>
      <c r="BO125" s="8">
        <f>+BO121-BJ121</f>
        <v>25.573452867676679</v>
      </c>
      <c r="BP125" s="8">
        <f t="shared" si="215"/>
        <v>-178.53874506358989</v>
      </c>
      <c r="BQ125" s="8">
        <f t="shared" si="215"/>
        <v>234.5948144244976</v>
      </c>
      <c r="BR125" s="8">
        <f t="shared" si="215"/>
        <v>308.59059712705493</v>
      </c>
      <c r="BS125" s="8">
        <f t="shared" si="215"/>
        <v>193.97202960624418</v>
      </c>
      <c r="BT125" s="8">
        <f>+BT121-BO121</f>
        <v>203.39922812730947</v>
      </c>
      <c r="BU125" s="8">
        <f t="shared" si="216"/>
        <v>383.08052136986953</v>
      </c>
      <c r="BV125" s="8">
        <f t="shared" si="216"/>
        <v>274.67457477218704</v>
      </c>
      <c r="BW125" s="8">
        <f t="shared" si="216"/>
        <v>307.54622396467312</v>
      </c>
      <c r="BX125" s="8">
        <f t="shared" si="216"/>
        <v>211.62217607094499</v>
      </c>
      <c r="BY125" s="8">
        <f>+BY121-BT121</f>
        <v>797.21367815077247</v>
      </c>
      <c r="BZ125" s="8">
        <f t="shared" si="217"/>
        <v>453.37060117471992</v>
      </c>
      <c r="CA125" s="8">
        <f t="shared" si="217"/>
        <v>282.78768632315769</v>
      </c>
      <c r="CB125" s="8">
        <f t="shared" si="217"/>
        <v>340.7026044821323</v>
      </c>
      <c r="CC125" s="8">
        <f t="shared" si="217"/>
        <v>409.39304167342925</v>
      </c>
      <c r="CD125" s="8">
        <f>+CD121-BY121</f>
        <v>941.21078093618416</v>
      </c>
      <c r="CE125" s="8">
        <f t="shared" si="218"/>
        <v>587.86251121924579</v>
      </c>
      <c r="CF125" s="8">
        <f t="shared" si="218"/>
        <v>301.38850728555553</v>
      </c>
      <c r="CG125" s="8">
        <f t="shared" si="218"/>
        <v>636.4176479118978</v>
      </c>
      <c r="CH125" s="8">
        <f t="shared" si="218"/>
        <v>331.44124747179012</v>
      </c>
      <c r="CI125" s="8">
        <f>+CI121-CD121</f>
        <v>1217.0712149621104</v>
      </c>
      <c r="CJ125" s="8">
        <f t="shared" si="219"/>
        <v>570.76714758654998</v>
      </c>
      <c r="CK125" s="8">
        <f t="shared" si="219"/>
        <v>-60.345174397560186</v>
      </c>
      <c r="CL125" s="8">
        <f t="shared" si="219"/>
        <v>-106.88877606183814</v>
      </c>
      <c r="CM125" s="8">
        <f t="shared" si="219"/>
        <v>-45.822970422159415</v>
      </c>
      <c r="CN125" s="8">
        <f>+CN121-CI121</f>
        <v>459.70595161968231</v>
      </c>
      <c r="CO125" s="8">
        <f t="shared" si="220"/>
        <v>-753.85451110241411</v>
      </c>
      <c r="CP125" s="8">
        <f t="shared" si="220"/>
        <v>-57.265897013014182</v>
      </c>
      <c r="CQ125" s="8">
        <f t="shared" si="220"/>
        <v>-70.585520466396702</v>
      </c>
      <c r="CR125" s="8">
        <f t="shared" si="220"/>
        <v>486.31883848323923</v>
      </c>
      <c r="CS125" s="8">
        <f>+CS121-CN121</f>
        <v>-711.3655442613308</v>
      </c>
      <c r="CT125" s="8">
        <f t="shared" si="221"/>
        <v>305.03800838940515</v>
      </c>
      <c r="CU125" s="8">
        <f t="shared" si="221"/>
        <v>95.839408242107311</v>
      </c>
      <c r="CV125" s="8">
        <f t="shared" si="221"/>
        <v>-134.27555827678589</v>
      </c>
      <c r="CW125" s="8">
        <f t="shared" si="221"/>
        <v>-161.23271595489496</v>
      </c>
      <c r="CX125" s="8">
        <f>+CX121-CS121</f>
        <v>269.63928669371671</v>
      </c>
      <c r="CY125" s="8">
        <f t="shared" si="222"/>
        <v>198.00034771194623</v>
      </c>
      <c r="CZ125" s="8">
        <f t="shared" si="222"/>
        <v>104.4497926569893</v>
      </c>
      <c r="DA125" s="8">
        <f t="shared" si="222"/>
        <v>34.090598110153223</v>
      </c>
      <c r="DB125" s="8">
        <f t="shared" si="222"/>
        <v>-459.31910875839822</v>
      </c>
      <c r="DC125" s="8">
        <f>+DC121-CX121</f>
        <v>-1065.1340597586895</v>
      </c>
      <c r="DD125" s="8">
        <f t="shared" si="223"/>
        <v>1350.5955620049644</v>
      </c>
      <c r="DE125" s="8">
        <f t="shared" si="224"/>
        <v>5.6871252523415023</v>
      </c>
      <c r="DF125" s="8">
        <f t="shared" si="224"/>
        <v>-107.03847660370229</v>
      </c>
      <c r="DG125" s="8">
        <f>+DG121-DF121</f>
        <v>-796.47829647828621</v>
      </c>
      <c r="DH125" s="8">
        <f>+DH121-DC121</f>
        <v>1417.7852348993329</v>
      </c>
      <c r="DI125" s="8">
        <f t="shared" si="225"/>
        <v>151.70346266542765</v>
      </c>
      <c r="DJ125" s="8">
        <f t="shared" si="226"/>
        <v>-12.537113986385521</v>
      </c>
      <c r="DK125" s="8">
        <v>-150</v>
      </c>
      <c r="DL125" s="8">
        <v>-150</v>
      </c>
      <c r="DN125" s="8">
        <v>-150</v>
      </c>
      <c r="DO125" s="8">
        <v>-150</v>
      </c>
      <c r="DP125" s="8">
        <v>-150</v>
      </c>
      <c r="DQ125" s="8">
        <v>-150</v>
      </c>
      <c r="DS125" s="8">
        <v>-150</v>
      </c>
      <c r="DT125" s="8">
        <v>-150</v>
      </c>
      <c r="DU125" s="8">
        <v>-150</v>
      </c>
      <c r="DV125" s="8">
        <v>-150</v>
      </c>
    </row>
    <row r="126" spans="1:127" s="8" customFormat="1" ht="12" customHeight="1">
      <c r="A126" s="2"/>
      <c r="B126" s="21"/>
      <c r="C126" s="21" t="s">
        <v>1212</v>
      </c>
      <c r="D126" s="21" t="s">
        <v>17</v>
      </c>
      <c r="E126" s="21"/>
      <c r="I126" s="35"/>
      <c r="AQ126" s="8">
        <f t="shared" si="210"/>
        <v>-8340.6754637622289</v>
      </c>
      <c r="AR126" s="8">
        <f t="shared" si="210"/>
        <v>145.84386409949366</v>
      </c>
      <c r="AS126" s="8">
        <f t="shared" si="210"/>
        <v>1142.1272190727468</v>
      </c>
      <c r="AT126" s="8">
        <f t="shared" si="210"/>
        <v>5256.4191577780075</v>
      </c>
      <c r="AU126" s="8">
        <f>+AU122-AP122</f>
        <v>2766.977852283344</v>
      </c>
      <c r="AV126" s="8">
        <f t="shared" si="211"/>
        <v>-6236.5678356339704</v>
      </c>
      <c r="AW126" s="8">
        <f t="shared" si="211"/>
        <v>9139.934913993493</v>
      </c>
      <c r="AX126" s="8">
        <f t="shared" si="211"/>
        <v>8326.3598326359861</v>
      </c>
      <c r="AY126" s="8">
        <f t="shared" si="211"/>
        <v>-7527.954466668285</v>
      </c>
      <c r="AZ126" s="8">
        <f>+AZ122-AU122</f>
        <v>2267.8584002253192</v>
      </c>
      <c r="BA126" s="8">
        <f t="shared" si="212"/>
        <v>1425.9459387341267</v>
      </c>
      <c r="BB126" s="8">
        <f t="shared" si="212"/>
        <v>533.81568459133268</v>
      </c>
      <c r="BC126" s="8">
        <f t="shared" si="212"/>
        <v>365.28922231787146</v>
      </c>
      <c r="BD126" s="8">
        <f t="shared" si="212"/>
        <v>664.36714377466706</v>
      </c>
      <c r="BE126" s="8">
        <f>+BE122-AZ122</f>
        <v>2149.444578442417</v>
      </c>
      <c r="BF126" s="8">
        <f t="shared" si="213"/>
        <v>1326.3001880632219</v>
      </c>
      <c r="BG126" s="8">
        <f t="shared" si="213"/>
        <v>456.13354037266981</v>
      </c>
      <c r="BH126" s="8">
        <f t="shared" si="213"/>
        <v>304.31956640727731</v>
      </c>
      <c r="BI126" s="8">
        <f t="shared" si="213"/>
        <v>88.730519885531976</v>
      </c>
      <c r="BJ126" s="8">
        <f>+BJ122-BE122</f>
        <v>1875.2582960738946</v>
      </c>
      <c r="BK126" s="8">
        <f t="shared" si="214"/>
        <v>-72.375985323320492</v>
      </c>
      <c r="BL126" s="8">
        <f t="shared" si="214"/>
        <v>144.81572901285108</v>
      </c>
      <c r="BM126" s="8">
        <f t="shared" si="214"/>
        <v>59.831223719964328</v>
      </c>
      <c r="BN126" s="8">
        <f t="shared" si="214"/>
        <v>132.38785939584341</v>
      </c>
      <c r="BO126" s="8">
        <f>+BO122-BJ122</f>
        <v>95.593876016631839</v>
      </c>
      <c r="BP126" s="8">
        <f t="shared" si="215"/>
        <v>-163.30079897367978</v>
      </c>
      <c r="BQ126" s="8">
        <f t="shared" si="215"/>
        <v>215.78887150913943</v>
      </c>
      <c r="BR126" s="8">
        <f t="shared" si="215"/>
        <v>248.28690696159174</v>
      </c>
      <c r="BS126" s="8">
        <f t="shared" si="215"/>
        <v>347.80425470733462</v>
      </c>
      <c r="BT126" s="8">
        <f>+BT122-BO122</f>
        <v>199.60739414003183</v>
      </c>
      <c r="BU126" s="8">
        <f t="shared" si="216"/>
        <v>146.47882167429634</v>
      </c>
      <c r="BV126" s="8">
        <f t="shared" si="216"/>
        <v>330.9258178247037</v>
      </c>
      <c r="BW126" s="8">
        <f t="shared" si="216"/>
        <v>251.04118562174699</v>
      </c>
      <c r="BX126" s="8">
        <f t="shared" si="216"/>
        <v>473.5422143240794</v>
      </c>
      <c r="BY126" s="8">
        <f>+BY122-BT122</f>
        <v>628.84694151445728</v>
      </c>
      <c r="BZ126" s="8">
        <f t="shared" si="217"/>
        <v>416.78688953840174</v>
      </c>
      <c r="CA126" s="8">
        <f t="shared" si="217"/>
        <v>341.16539924676908</v>
      </c>
      <c r="CB126" s="8">
        <f t="shared" si="217"/>
        <v>239.23117293563701</v>
      </c>
      <c r="CC126" s="8">
        <f t="shared" si="217"/>
        <v>482.95859054372704</v>
      </c>
      <c r="CD126" s="8">
        <f>+CD122-BY122</f>
        <v>900.66583756380714</v>
      </c>
      <c r="CE126" s="8">
        <f t="shared" si="218"/>
        <v>662.20332439365302</v>
      </c>
      <c r="CF126" s="8">
        <f t="shared" si="218"/>
        <v>276.94444494433992</v>
      </c>
      <c r="CG126" s="8">
        <f t="shared" si="218"/>
        <v>606.9303583296205</v>
      </c>
      <c r="CH126" s="8">
        <f t="shared" si="218"/>
        <v>555.75006015234248</v>
      </c>
      <c r="CI126" s="8">
        <f>+CI122-CD122</f>
        <v>1298.1587804497904</v>
      </c>
      <c r="CJ126" s="8">
        <f t="shared" si="219"/>
        <v>679.24534475259134</v>
      </c>
      <c r="CK126" s="8">
        <f t="shared" si="219"/>
        <v>-143.16451506123849</v>
      </c>
      <c r="CL126" s="8">
        <f t="shared" si="219"/>
        <v>99.33448707665957</v>
      </c>
      <c r="CM126" s="8">
        <f t="shared" si="219"/>
        <v>874.6490851129056</v>
      </c>
      <c r="CN126" s="8">
        <f>+CN122-CI122</f>
        <v>831.34853750941693</v>
      </c>
      <c r="CO126" s="8">
        <f t="shared" si="220"/>
        <v>-493.81738007046806</v>
      </c>
      <c r="CP126" s="8">
        <f t="shared" si="220"/>
        <v>-198.02107095729298</v>
      </c>
      <c r="CQ126" s="8">
        <f t="shared" si="220"/>
        <v>68.165731069297181</v>
      </c>
      <c r="CR126" s="8">
        <f t="shared" si="220"/>
        <v>2809.2151978021429</v>
      </c>
      <c r="CS126" s="8">
        <f>+CS122-CN122</f>
        <v>67.819596071632986</v>
      </c>
      <c r="CT126" s="8">
        <f t="shared" si="221"/>
        <v>-573.32846873131348</v>
      </c>
      <c r="CU126" s="8">
        <f t="shared" si="221"/>
        <v>254.77130302276782</v>
      </c>
      <c r="CV126" s="8">
        <f t="shared" si="221"/>
        <v>-164.81575164815877</v>
      </c>
      <c r="CW126" s="8">
        <f t="shared" si="221"/>
        <v>303.29459744982159</v>
      </c>
      <c r="CX126" s="8">
        <f>+CX122-CS122</f>
        <v>-388.54128654261149</v>
      </c>
      <c r="CY126" s="8">
        <f t="shared" ref="CY126:DV126" si="227">+CY122-CX122</f>
        <v>258.89923099389125</v>
      </c>
      <c r="CZ126" s="8">
        <f t="shared" si="227"/>
        <v>85.21303258145781</v>
      </c>
      <c r="DA126" s="8">
        <f t="shared" si="227"/>
        <v>243.00559552358754</v>
      </c>
      <c r="DB126" s="8">
        <f t="shared" si="227"/>
        <v>-495.60351718626043</v>
      </c>
      <c r="DC126" s="8">
        <f>+DC122-CX122</f>
        <v>-1005.4138027753652</v>
      </c>
      <c r="DD126" s="8">
        <f t="shared" si="223"/>
        <v>1238.4149552395975</v>
      </c>
      <c r="DE126" s="8">
        <f t="shared" si="224"/>
        <v>156.70859538784134</v>
      </c>
      <c r="DF126" s="8">
        <f t="shared" si="224"/>
        <v>-55.031446540881007</v>
      </c>
      <c r="DG126" s="8">
        <f t="shared" si="224"/>
        <v>-579.71332455755328</v>
      </c>
      <c r="DH126" s="8">
        <f>+DH122-DC122</f>
        <v>1379.8649158385015</v>
      </c>
      <c r="DI126" s="8">
        <f t="shared" si="225"/>
        <v>23.924716403686034</v>
      </c>
      <c r="DJ126" s="8">
        <f t="shared" si="226"/>
        <v>-4.0352553891862044</v>
      </c>
      <c r="DK126" s="8">
        <f t="shared" si="227"/>
        <v>-82.430896802899952</v>
      </c>
      <c r="DL126" s="8">
        <f t="shared" si="227"/>
        <v>-189.62228860918549</v>
      </c>
      <c r="DN126" s="8">
        <f t="shared" si="227"/>
        <v>-352.03107669837482</v>
      </c>
      <c r="DO126" s="8">
        <f t="shared" si="227"/>
        <v>-182.13224910396821</v>
      </c>
      <c r="DP126" s="8">
        <f t="shared" si="227"/>
        <v>-180.55078282399336</v>
      </c>
      <c r="DQ126" s="8">
        <f t="shared" si="227"/>
        <v>-191.82640303562948</v>
      </c>
      <c r="DS126" s="8">
        <f t="shared" si="227"/>
        <v>-451.61934537220804</v>
      </c>
      <c r="DT126" s="8">
        <f t="shared" si="227"/>
        <v>-182.2648667331523</v>
      </c>
      <c r="DU126" s="8">
        <f t="shared" si="227"/>
        <v>-182.39130434783146</v>
      </c>
      <c r="DV126" s="8">
        <f t="shared" si="227"/>
        <v>-189.97649343080411</v>
      </c>
    </row>
    <row r="127" spans="1:127" s="8" customFormat="1" ht="12" customHeight="1">
      <c r="A127" s="2"/>
      <c r="B127" s="21"/>
      <c r="C127" s="21"/>
      <c r="D127" s="21"/>
      <c r="E127" s="21"/>
      <c r="I127" s="35"/>
    </row>
    <row r="128" spans="1:127" ht="12" customHeight="1">
      <c r="A128" s="2"/>
      <c r="C128" s="7" t="s">
        <v>1075</v>
      </c>
      <c r="D128" s="7" t="s">
        <v>354</v>
      </c>
      <c r="BF128" s="15"/>
      <c r="BG128" s="15"/>
      <c r="BH128" s="15"/>
      <c r="BI128" s="15"/>
      <c r="BJ128" s="15"/>
      <c r="BK128" s="107" t="e">
        <f t="shared" ref="BK128:CP128" si="228">+BK120/BK$697</f>
        <v>#DIV/0!</v>
      </c>
      <c r="BL128" s="107" t="e">
        <f t="shared" si="228"/>
        <v>#DIV/0!</v>
      </c>
      <c r="BM128" s="107" t="e">
        <f t="shared" si="228"/>
        <v>#DIV/0!</v>
      </c>
      <c r="BN128" s="107" t="e">
        <f t="shared" si="228"/>
        <v>#DIV/0!</v>
      </c>
      <c r="BO128" s="4">
        <f t="shared" si="228"/>
        <v>1.0924644942023303</v>
      </c>
      <c r="BP128" s="107" t="e">
        <f t="shared" si="228"/>
        <v>#DIV/0!</v>
      </c>
      <c r="BQ128" s="107" t="e">
        <f t="shared" si="228"/>
        <v>#DIV/0!</v>
      </c>
      <c r="BR128" s="107" t="e">
        <f t="shared" si="228"/>
        <v>#DIV/0!</v>
      </c>
      <c r="BS128" s="107" t="e">
        <f t="shared" si="228"/>
        <v>#DIV/0!</v>
      </c>
      <c r="BT128" s="4">
        <f t="shared" si="228"/>
        <v>1.0879855906945424</v>
      </c>
      <c r="BU128" s="4">
        <f t="shared" si="228"/>
        <v>1.0854082261699622</v>
      </c>
      <c r="BV128" s="4">
        <f t="shared" si="228"/>
        <v>1.0916600616867191</v>
      </c>
      <c r="BW128" s="4">
        <f t="shared" si="228"/>
        <v>1.0953137083933868</v>
      </c>
      <c r="BX128" s="4">
        <f t="shared" si="228"/>
        <v>1.1043442743010889</v>
      </c>
      <c r="BY128" s="4">
        <f t="shared" si="228"/>
        <v>1.0879411516236517</v>
      </c>
      <c r="BZ128" s="4">
        <f t="shared" si="228"/>
        <v>1.0949996073602475</v>
      </c>
      <c r="CA128" s="4">
        <f t="shared" si="228"/>
        <v>1.1004513339949367</v>
      </c>
      <c r="CB128" s="4">
        <f t="shared" si="228"/>
        <v>1.0972769488892002</v>
      </c>
      <c r="CC128" s="4">
        <f t="shared" si="228"/>
        <v>1.0930945129254175</v>
      </c>
      <c r="CD128" s="4">
        <f t="shared" si="228"/>
        <v>1.0794759713969861</v>
      </c>
      <c r="CE128" s="4">
        <f t="shared" si="228"/>
        <v>1.0838159000904177</v>
      </c>
      <c r="CF128" s="4">
        <f t="shared" si="228"/>
        <v>1.0721339383387847</v>
      </c>
      <c r="CG128" s="4">
        <f t="shared" si="228"/>
        <v>1.0804157402203316</v>
      </c>
      <c r="CH128" s="4">
        <f t="shared" si="228"/>
        <v>1.0937445115863342</v>
      </c>
      <c r="CI128" s="4">
        <f t="shared" si="228"/>
        <v>1.0728091861922497</v>
      </c>
      <c r="CJ128" s="4">
        <f t="shared" si="228"/>
        <v>1.092950958322467</v>
      </c>
      <c r="CK128" s="4">
        <f t="shared" si="228"/>
        <v>1.0920018153727236</v>
      </c>
      <c r="CL128" s="4">
        <f t="shared" si="228"/>
        <v>1.1129981498534647</v>
      </c>
      <c r="CM128" s="4">
        <f t="shared" si="228"/>
        <v>1.1670070331040094</v>
      </c>
      <c r="CN128" s="4">
        <f t="shared" si="228"/>
        <v>1.1233551475400865</v>
      </c>
      <c r="CO128" s="4">
        <f t="shared" si="228"/>
        <v>1.1356567896294611</v>
      </c>
      <c r="CP128" s="4">
        <f t="shared" si="228"/>
        <v>1.134162008083494</v>
      </c>
      <c r="CQ128" s="4">
        <f t="shared" ref="CQ128:DG128" si="229">+CQ120/CQ$697</f>
        <v>1.14686275870028</v>
      </c>
      <c r="CR128" s="4">
        <f t="shared" si="229"/>
        <v>1.3032763063064234</v>
      </c>
      <c r="CS128" s="4">
        <f t="shared" si="229"/>
        <v>1.1783803764346004</v>
      </c>
      <c r="CT128" s="4">
        <f t="shared" si="229"/>
        <v>1.139724678702517</v>
      </c>
      <c r="CU128" s="4">
        <f t="shared" si="229"/>
        <v>1.152059817918804</v>
      </c>
      <c r="CV128" s="4">
        <f t="shared" si="229"/>
        <v>1.1459518459638121</v>
      </c>
      <c r="CW128" s="4">
        <f t="shared" si="229"/>
        <v>1.1674125833002067</v>
      </c>
      <c r="CX128" s="4">
        <f t="shared" si="229"/>
        <v>1.1438782130805154</v>
      </c>
      <c r="CY128" s="4">
        <f t="shared" si="229"/>
        <v>1.1562018053214922</v>
      </c>
      <c r="CZ128" s="4">
        <f t="shared" si="229"/>
        <v>1.1484974372100045</v>
      </c>
      <c r="DA128" s="4">
        <f t="shared" si="229"/>
        <v>1.1588221053066672</v>
      </c>
      <c r="DB128" s="4">
        <f t="shared" si="229"/>
        <v>1.1425562697061202</v>
      </c>
      <c r="DC128" s="4">
        <f t="shared" si="229"/>
        <v>1.1141907234269579</v>
      </c>
      <c r="DD128" s="4">
        <f t="shared" si="229"/>
        <v>1.1331491742864257</v>
      </c>
      <c r="DE128" s="4">
        <f t="shared" si="229"/>
        <v>1.1431918008784774</v>
      </c>
      <c r="DF128" s="4">
        <f t="shared" si="229"/>
        <v>1.1422318478628475</v>
      </c>
      <c r="DG128" s="4">
        <f t="shared" si="229"/>
        <v>1.1425520169391044</v>
      </c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</row>
    <row r="129" spans="1:127" ht="12" customHeight="1">
      <c r="A129" s="2"/>
      <c r="C129" s="7" t="s">
        <v>1075</v>
      </c>
      <c r="D129" s="7" t="s">
        <v>355</v>
      </c>
      <c r="BF129" s="15"/>
      <c r="BG129" s="15"/>
      <c r="BH129" s="15"/>
      <c r="BI129" s="15"/>
      <c r="BJ129" s="15"/>
      <c r="BK129" s="107" t="e">
        <f t="shared" ref="BK129:CP129" si="230">+BK121/BK$697</f>
        <v>#DIV/0!</v>
      </c>
      <c r="BL129" s="107" t="e">
        <f t="shared" si="230"/>
        <v>#DIV/0!</v>
      </c>
      <c r="BM129" s="107" t="e">
        <f t="shared" si="230"/>
        <v>#DIV/0!</v>
      </c>
      <c r="BN129" s="107" t="e">
        <f t="shared" si="230"/>
        <v>#DIV/0!</v>
      </c>
      <c r="BO129" s="4">
        <f t="shared" si="230"/>
        <v>1.0736232917355453</v>
      </c>
      <c r="BP129" s="107" t="e">
        <f t="shared" si="230"/>
        <v>#DIV/0!</v>
      </c>
      <c r="BQ129" s="107" t="e">
        <f t="shared" si="230"/>
        <v>#DIV/0!</v>
      </c>
      <c r="BR129" s="107" t="e">
        <f t="shared" si="230"/>
        <v>#DIV/0!</v>
      </c>
      <c r="BS129" s="107" t="e">
        <f t="shared" si="230"/>
        <v>#DIV/0!</v>
      </c>
      <c r="BT129" s="4">
        <f t="shared" si="230"/>
        <v>1.0671659419150747</v>
      </c>
      <c r="BU129" s="4">
        <f t="shared" si="230"/>
        <v>1.0723477249575324</v>
      </c>
      <c r="BV129" s="4">
        <f t="shared" si="230"/>
        <v>1.0763829250982822</v>
      </c>
      <c r="BW129" s="4">
        <f t="shared" si="230"/>
        <v>1.0823016593102626</v>
      </c>
      <c r="BX129" s="4">
        <f t="shared" si="230"/>
        <v>1.0799054001585771</v>
      </c>
      <c r="BY129" s="4">
        <f t="shared" si="230"/>
        <v>1.0721549548200136</v>
      </c>
      <c r="BZ129" s="4">
        <f t="shared" si="230"/>
        <v>1.079888019969361</v>
      </c>
      <c r="CA129" s="4">
        <f t="shared" si="230"/>
        <v>1.0829149910346647</v>
      </c>
      <c r="CB129" s="4">
        <f t="shared" si="230"/>
        <v>1.0836728280303671</v>
      </c>
      <c r="CC129" s="4">
        <f t="shared" si="230"/>
        <v>1.0752118937035045</v>
      </c>
      <c r="CD129" s="4">
        <f t="shared" si="230"/>
        <v>1.0643620250319157</v>
      </c>
      <c r="CE129" s="4">
        <f t="shared" si="230"/>
        <v>1.0652285665608627</v>
      </c>
      <c r="CF129" s="4">
        <f t="shared" si="230"/>
        <v>1.0542976326851912</v>
      </c>
      <c r="CG129" s="4">
        <f t="shared" si="230"/>
        <v>1.0635265619891119</v>
      </c>
      <c r="CH129" s="4">
        <f t="shared" si="230"/>
        <v>1.0658344810311855</v>
      </c>
      <c r="CI129" s="4">
        <f t="shared" si="230"/>
        <v>1.0535042294528858</v>
      </c>
      <c r="CJ129" s="4">
        <f t="shared" si="230"/>
        <v>1.0666164403055101</v>
      </c>
      <c r="CK129" s="4">
        <f t="shared" si="230"/>
        <v>1.0687524351946827</v>
      </c>
      <c r="CL129" s="4">
        <f t="shared" si="230"/>
        <v>1.0780171175211841</v>
      </c>
      <c r="CM129" s="4">
        <f t="shared" si="230"/>
        <v>1.0798675305882719</v>
      </c>
      <c r="CN129" s="4">
        <f t="shared" si="230"/>
        <v>1.0818685453594146</v>
      </c>
      <c r="CO129" s="4">
        <f t="shared" si="230"/>
        <v>1.0747114993668774</v>
      </c>
      <c r="CP129" s="4">
        <f t="shared" si="230"/>
        <v>1.0800461781848381</v>
      </c>
      <c r="CQ129" s="4">
        <f t="shared" ref="CQ129:DG129" si="231">+CQ121/CQ$697</f>
        <v>1.0831646119623581</v>
      </c>
      <c r="CR129" s="4">
        <f t="shared" si="231"/>
        <v>1.0906949898193417</v>
      </c>
      <c r="CS129" s="4">
        <f t="shared" si="231"/>
        <v>1.0844002221208191</v>
      </c>
      <c r="CT129" s="4">
        <f t="shared" si="231"/>
        <v>1.0937453984891834</v>
      </c>
      <c r="CU129" s="4">
        <f t="shared" si="231"/>
        <v>1.095332095530148</v>
      </c>
      <c r="CV129" s="4">
        <f t="shared" si="231"/>
        <v>1.0909066213584118</v>
      </c>
      <c r="CW129" s="4">
        <f t="shared" si="231"/>
        <v>1.0800017246321429</v>
      </c>
      <c r="CX129" s="4">
        <f t="shared" si="231"/>
        <v>1.0832546631912012</v>
      </c>
      <c r="CY129" s="4">
        <f t="shared" si="231"/>
        <v>1.0848554070425913</v>
      </c>
      <c r="CZ129" s="4">
        <f t="shared" si="231"/>
        <v>1.0829817758433857</v>
      </c>
      <c r="DA129" s="4">
        <f t="shared" si="231"/>
        <v>1.0794661091819948</v>
      </c>
      <c r="DB129" s="4">
        <f t="shared" si="231"/>
        <v>1.0653387243810271</v>
      </c>
      <c r="DC129" s="4">
        <f t="shared" si="231"/>
        <v>1.0469451950253503</v>
      </c>
      <c r="DD129" s="4">
        <f t="shared" si="231"/>
        <v>1.0736213584821497</v>
      </c>
      <c r="DE129" s="4">
        <f t="shared" si="231"/>
        <v>1.0735856684039256</v>
      </c>
      <c r="DF129" s="4">
        <f t="shared" si="231"/>
        <v>1.0709316199833643</v>
      </c>
      <c r="DG129" s="4">
        <f t="shared" si="231"/>
        <v>1.0520657620669291</v>
      </c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</row>
    <row r="130" spans="1:127" ht="12" customHeight="1">
      <c r="A130" s="2"/>
      <c r="C130" s="7" t="s">
        <v>1075</v>
      </c>
      <c r="D130" s="7" t="s">
        <v>17</v>
      </c>
      <c r="BF130" s="15"/>
      <c r="BG130" s="15"/>
      <c r="BH130" s="15"/>
      <c r="BI130" s="15"/>
      <c r="BJ130" s="15"/>
      <c r="BK130" s="107" t="e">
        <f t="shared" ref="BK130:CX130" si="232">+BK122/BK697</f>
        <v>#DIV/0!</v>
      </c>
      <c r="BL130" s="107" t="e">
        <f t="shared" si="232"/>
        <v>#DIV/0!</v>
      </c>
      <c r="BM130" s="107" t="e">
        <f t="shared" si="232"/>
        <v>#DIV/0!</v>
      </c>
      <c r="BN130" s="107" t="e">
        <f t="shared" si="232"/>
        <v>#DIV/0!</v>
      </c>
      <c r="BO130" s="4">
        <f t="shared" si="232"/>
        <v>1.0859496579859171</v>
      </c>
      <c r="BP130" s="107" t="e">
        <f t="shared" si="232"/>
        <v>#DIV/0!</v>
      </c>
      <c r="BQ130" s="107" t="e">
        <f t="shared" si="232"/>
        <v>#DIV/0!</v>
      </c>
      <c r="BR130" s="107" t="e">
        <f t="shared" si="232"/>
        <v>#DIV/0!</v>
      </c>
      <c r="BS130" s="107" t="e">
        <f t="shared" si="232"/>
        <v>#DIV/0!</v>
      </c>
      <c r="BT130" s="4">
        <f t="shared" si="232"/>
        <v>1.0792917714621892</v>
      </c>
      <c r="BU130" s="4">
        <f t="shared" si="232"/>
        <v>1.0795742155180865</v>
      </c>
      <c r="BV130" s="4">
        <f t="shared" si="232"/>
        <v>1.0847543449631634</v>
      </c>
      <c r="BW130" s="4">
        <f t="shared" si="232"/>
        <v>1.0895094305574045</v>
      </c>
      <c r="BX130" s="4">
        <f t="shared" si="232"/>
        <v>1.0924146262512855</v>
      </c>
      <c r="BY130" s="4">
        <f t="shared" si="232"/>
        <v>1.0807159591642026</v>
      </c>
      <c r="BZ130" s="4">
        <f t="shared" si="232"/>
        <v>1.0876913059438458</v>
      </c>
      <c r="CA130" s="4">
        <f t="shared" si="232"/>
        <v>1.0918855049335729</v>
      </c>
      <c r="CB130" s="4">
        <f t="shared" si="232"/>
        <v>1.0905411853450606</v>
      </c>
      <c r="CC130" s="4">
        <f t="shared" si="232"/>
        <v>1.0834394012866955</v>
      </c>
      <c r="CD130" s="4">
        <f t="shared" si="232"/>
        <v>1.0719040929419015</v>
      </c>
      <c r="CE130" s="4">
        <f t="shared" si="232"/>
        <v>1.0741596467372814</v>
      </c>
      <c r="CF130" s="4">
        <f t="shared" si="232"/>
        <v>1.0626139469776643</v>
      </c>
      <c r="CG130" s="4">
        <f t="shared" si="232"/>
        <v>1.0712483365875194</v>
      </c>
      <c r="CH130" s="4">
        <f t="shared" si="232"/>
        <v>1.077847928965793</v>
      </c>
      <c r="CI130" s="4">
        <f t="shared" si="232"/>
        <v>1.0623653558100141</v>
      </c>
      <c r="CJ130" s="4">
        <f t="shared" si="232"/>
        <v>1.0775891561459088</v>
      </c>
      <c r="CK130" s="4">
        <f t="shared" si="232"/>
        <v>1.0781555178444684</v>
      </c>
      <c r="CL130" s="4">
        <f t="shared" si="232"/>
        <v>1.0915556378645499</v>
      </c>
      <c r="CM130" s="4">
        <f t="shared" si="232"/>
        <v>1.1114989659277079</v>
      </c>
      <c r="CN130" s="4">
        <f t="shared" si="232"/>
        <v>1.0981835012731622</v>
      </c>
      <c r="CO130" s="4">
        <f t="shared" si="232"/>
        <v>1.0962812101724</v>
      </c>
      <c r="CP130" s="4">
        <f t="shared" si="232"/>
        <v>1.0989478795370002</v>
      </c>
      <c r="CQ130" s="4">
        <f t="shared" si="232"/>
        <v>1.1049151986533559</v>
      </c>
      <c r="CR130" s="4">
        <f t="shared" si="232"/>
        <v>1.1586778473761243</v>
      </c>
      <c r="CS130" s="4">
        <f t="shared" si="232"/>
        <v>1.1164896113904668</v>
      </c>
      <c r="CT130" s="4">
        <f t="shared" si="232"/>
        <v>1.1083801337589856</v>
      </c>
      <c r="CU130" s="4">
        <f t="shared" si="232"/>
        <v>1.1131371470827918</v>
      </c>
      <c r="CV130" s="4">
        <f t="shared" si="232"/>
        <v>1.1080741914086107</v>
      </c>
      <c r="CW130" s="4">
        <f t="shared" si="232"/>
        <v>1.1062466722719337</v>
      </c>
      <c r="CX130" s="4">
        <f t="shared" si="232"/>
        <v>1.1021186109908048</v>
      </c>
      <c r="CY130" s="4">
        <f>+CY122/CY$697</f>
        <v>1.1048824662085985</v>
      </c>
      <c r="CZ130" s="4">
        <f>+CZ122/CZ$697</f>
        <v>1.1025575397216043</v>
      </c>
      <c r="DA130" s="4">
        <f>+DA122/DA$697</f>
        <v>1.1030635756555187</v>
      </c>
      <c r="DB130" s="4">
        <f>+DB122/DB$697</f>
        <v>1.0881151226423853</v>
      </c>
      <c r="DC130" s="4">
        <f>+DC122/DC697</f>
        <v>1.0667045446030738</v>
      </c>
      <c r="DD130" s="4">
        <f>+DD122/DD$697</f>
        <v>1.0911962374338882</v>
      </c>
      <c r="DE130" s="4">
        <f>+DE122/DE$697</f>
        <v>1.0941063442513759</v>
      </c>
      <c r="DF130" s="4">
        <f>+DF122/DF$697</f>
        <v>1.0924562170790573</v>
      </c>
      <c r="DG130" s="4">
        <f>+DG122/DG$697</f>
        <v>1.077738606472523</v>
      </c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</row>
    <row r="131" spans="1:127" ht="12" customHeight="1">
      <c r="A131" s="2"/>
      <c r="B131" s="7" t="s">
        <v>1122</v>
      </c>
      <c r="C131" s="7" t="s">
        <v>354</v>
      </c>
      <c r="D131" s="7" t="s">
        <v>735</v>
      </c>
      <c r="CN131" s="37">
        <f t="shared" ref="CN131:DC133" si="233">+CN120/CI120-1</f>
        <v>2.8234033727072561E-2</v>
      </c>
      <c r="CO131" s="37">
        <f t="shared" si="233"/>
        <v>1.5105277766893632E-2</v>
      </c>
      <c r="CP131" s="37">
        <f t="shared" si="233"/>
        <v>1.1700285670535049E-2</v>
      </c>
      <c r="CQ131" s="37">
        <f t="shared" si="233"/>
        <v>1.0161540624529453E-2</v>
      </c>
      <c r="CR131" s="37">
        <f t="shared" si="233"/>
        <v>9.9788348994657605E-2</v>
      </c>
      <c r="CS131" s="37">
        <f t="shared" si="233"/>
        <v>3.3033748757303361E-2</v>
      </c>
      <c r="CT131" s="37">
        <f t="shared" si="233"/>
        <v>-7.5821601342141998E-3</v>
      </c>
      <c r="CU131" s="37">
        <f t="shared" si="233"/>
        <v>1.0833695708893698E-2</v>
      </c>
      <c r="CV131" s="37">
        <f t="shared" si="233"/>
        <v>1.0327911179963678E-4</v>
      </c>
      <c r="CW131" s="37">
        <f t="shared" si="233"/>
        <v>-9.885871704053506E-2</v>
      </c>
      <c r="CX131" s="37">
        <f t="shared" si="233"/>
        <v>-2.3439166353736329E-2</v>
      </c>
      <c r="CY131" s="37">
        <f t="shared" si="233"/>
        <v>2.5808360849791212E-2</v>
      </c>
      <c r="CZ131" s="37">
        <f t="shared" si="233"/>
        <v>1.1424731182795744E-2</v>
      </c>
      <c r="DA131" s="37">
        <f t="shared" si="233"/>
        <v>2.8292639458207036E-2</v>
      </c>
      <c r="DB131" s="37">
        <f t="shared" si="233"/>
        <v>-7.0663323455665283E-3</v>
      </c>
      <c r="DC131" s="37">
        <f t="shared" si="233"/>
        <v>-1.1795655125593996E-2</v>
      </c>
      <c r="DD131" s="37">
        <f t="shared" ref="DD131:DD133" si="234">+DD120/CY120-1</f>
        <v>-8.1055360483049954E-3</v>
      </c>
      <c r="DE131" s="37">
        <f t="shared" ref="DE131:DF133" si="235">+DE120/CZ120-1</f>
        <v>3.8857142857142701E-3</v>
      </c>
      <c r="DF131" s="37">
        <f t="shared" si="235"/>
        <v>-9.2129208371247717E-3</v>
      </c>
      <c r="DG131" s="37">
        <f t="shared" ref="DG131:DM133" si="236">+DG120/DB120-1</f>
        <v>3.5291438979963008E-3</v>
      </c>
      <c r="DH131" s="37">
        <f t="shared" si="236"/>
        <v>2.2248175182481678E-2</v>
      </c>
      <c r="DI131" s="37">
        <f t="shared" ref="DI131:DI133" si="237">+DI120/DD120-1</f>
        <v>-1.5984843999762299E-3</v>
      </c>
      <c r="DJ131" s="37">
        <f t="shared" ref="DJ131:DJ133" si="238">+DJ120/DE120-1</f>
        <v>-1.1446580440565568E-2</v>
      </c>
      <c r="DK131" s="37">
        <f t="shared" si="236"/>
        <v>-1.5407460508461424E-2</v>
      </c>
      <c r="DL131" s="37">
        <f t="shared" si="236"/>
        <v>-2.3040655847415104E-2</v>
      </c>
      <c r="DM131" s="37">
        <f t="shared" si="236"/>
        <v>-1.6513968078364805E-2</v>
      </c>
      <c r="DN131" s="37">
        <f t="shared" ref="DN131:DW133" si="239">+DN120/DI120-1</f>
        <v>-1.3895518533270312E-2</v>
      </c>
      <c r="DO131" s="37">
        <f t="shared" si="239"/>
        <v>-1.7274233637116776E-2</v>
      </c>
      <c r="DP131" s="37">
        <f t="shared" si="239"/>
        <v>-1.734915698490791E-2</v>
      </c>
      <c r="DQ131" s="37">
        <f t="shared" si="239"/>
        <v>-1.7424733092367806E-2</v>
      </c>
      <c r="DR131" s="37">
        <f t="shared" si="239"/>
        <v>-1.7424733092367806E-2</v>
      </c>
      <c r="DS131" s="37">
        <f t="shared" si="239"/>
        <v>-1.7500970527442372E-2</v>
      </c>
      <c r="DT131" s="37">
        <f t="shared" si="239"/>
        <v>-1.7577878008683601E-2</v>
      </c>
      <c r="DU131" s="37">
        <f t="shared" si="239"/>
        <v>-1.7655464408573684E-2</v>
      </c>
      <c r="DV131" s="37">
        <f t="shared" si="239"/>
        <v>-1.7733738756937178E-2</v>
      </c>
      <c r="DW131" s="37">
        <f t="shared" si="239"/>
        <v>-1.7733738756937178E-2</v>
      </c>
    </row>
    <row r="132" spans="1:127" ht="12" customHeight="1">
      <c r="A132" s="2"/>
      <c r="B132" s="7" t="s">
        <v>1122</v>
      </c>
      <c r="C132" s="7" t="s">
        <v>355</v>
      </c>
      <c r="D132" s="7" t="s">
        <v>735</v>
      </c>
      <c r="CN132" s="37">
        <f t="shared" si="233"/>
        <v>8.4063902415985048E-3</v>
      </c>
      <c r="CO132" s="37">
        <f t="shared" si="233"/>
        <v>-1.565286474744898E-2</v>
      </c>
      <c r="CP132" s="37">
        <f t="shared" si="233"/>
        <v>-1.5614189601073969E-2</v>
      </c>
      <c r="CQ132" s="37">
        <f t="shared" si="233"/>
        <v>-1.4985490942655888E-2</v>
      </c>
      <c r="CR132" s="37">
        <f t="shared" si="233"/>
        <v>-5.3302204417026156E-3</v>
      </c>
      <c r="CS132" s="37">
        <f t="shared" si="233"/>
        <v>-1.2899909315228442E-2</v>
      </c>
      <c r="CT132" s="37">
        <f t="shared" si="233"/>
        <v>6.3894030872444496E-3</v>
      </c>
      <c r="CU132" s="37">
        <f t="shared" si="233"/>
        <v>9.2139978233052311E-3</v>
      </c>
      <c r="CV132" s="37">
        <f t="shared" si="233"/>
        <v>8.052261146642925E-3</v>
      </c>
      <c r="CW132" s="37">
        <f t="shared" si="233"/>
        <v>-3.8467723720466696E-3</v>
      </c>
      <c r="CX132" s="37">
        <f t="shared" si="233"/>
        <v>4.9535415388255455E-3</v>
      </c>
      <c r="CY132" s="37">
        <f t="shared" si="233"/>
        <v>2.9705071079990653E-3</v>
      </c>
      <c r="CZ132" s="37">
        <f t="shared" si="233"/>
        <v>3.1223401772957349E-3</v>
      </c>
      <c r="DA132" s="37">
        <f t="shared" si="233"/>
        <v>6.2079831461261392E-3</v>
      </c>
      <c r="DB132" s="37">
        <f t="shared" si="233"/>
        <v>7.6077244942207578E-4</v>
      </c>
      <c r="DC132" s="37">
        <f t="shared" si="233"/>
        <v>-1.9471119712881513E-2</v>
      </c>
      <c r="DD132" s="37">
        <f t="shared" si="234"/>
        <v>1.593062281659785E-3</v>
      </c>
      <c r="DE132" s="37">
        <f t="shared" si="235"/>
        <v>-2.0546065672200076E-4</v>
      </c>
      <c r="DF132" s="37">
        <f t="shared" si="235"/>
        <v>-2.7694602415562208E-3</v>
      </c>
      <c r="DG132" s="37">
        <f t="shared" si="236"/>
        <v>-8.9700494769044958E-3</v>
      </c>
      <c r="DH132" s="37">
        <f t="shared" si="236"/>
        <v>2.64324070694959E-2</v>
      </c>
      <c r="DI132" s="37">
        <f t="shared" si="237"/>
        <v>3.9806902391377186E-3</v>
      </c>
      <c r="DJ132" s="37">
        <f t="shared" si="238"/>
        <v>3.6488951956212823E-3</v>
      </c>
      <c r="DK132" s="37">
        <f t="shared" si="236"/>
        <v>2.8732898472958457E-3</v>
      </c>
      <c r="DL132" s="37">
        <f t="shared" si="236"/>
        <v>1.4867298089804359E-2</v>
      </c>
      <c r="DM132" s="37">
        <f t="shared" si="236"/>
        <v>-2.9212776164351251E-3</v>
      </c>
      <c r="DN132" s="37">
        <f t="shared" si="239"/>
        <v>-8.3781371937765581E-3</v>
      </c>
      <c r="DO132" s="37">
        <f t="shared" si="239"/>
        <v>-1.0870531205817047E-2</v>
      </c>
      <c r="DP132" s="37">
        <f t="shared" si="239"/>
        <v>-1.0900153821382874E-2</v>
      </c>
      <c r="DQ132" s="37">
        <f t="shared" si="239"/>
        <v>-1.0929938323629318E-2</v>
      </c>
      <c r="DR132" s="37">
        <f t="shared" si="239"/>
        <v>-1.0929938323629318E-2</v>
      </c>
      <c r="DS132" s="37">
        <f t="shared" si="239"/>
        <v>-1.0959886043251044E-2</v>
      </c>
      <c r="DT132" s="37">
        <f t="shared" si="239"/>
        <v>-1.0989998325566908E-2</v>
      </c>
      <c r="DU132" s="37">
        <f t="shared" si="239"/>
        <v>-1.1020276530721906E-2</v>
      </c>
      <c r="DV132" s="37">
        <f t="shared" si="239"/>
        <v>-1.1050722033891347E-2</v>
      </c>
      <c r="DW132" s="37">
        <f t="shared" si="239"/>
        <v>-1.1050722033891347E-2</v>
      </c>
    </row>
    <row r="133" spans="1:127" ht="12" customHeight="1">
      <c r="A133" s="2"/>
      <c r="B133" s="7" t="s">
        <v>1122</v>
      </c>
      <c r="C133" s="7" t="s">
        <v>17</v>
      </c>
      <c r="D133" s="7" t="s">
        <v>735</v>
      </c>
      <c r="CN133" s="37">
        <f t="shared" si="233"/>
        <v>1.5075611650056109E-2</v>
      </c>
      <c r="CO133" s="37">
        <f t="shared" si="233"/>
        <v>-6.1212218497809223E-3</v>
      </c>
      <c r="CP133" s="37">
        <f t="shared" si="233"/>
        <v>-7.122147760204256E-3</v>
      </c>
      <c r="CQ133" s="37">
        <f t="shared" si="233"/>
        <v>-7.6682379689377855E-3</v>
      </c>
      <c r="CR133" s="37">
        <f t="shared" si="233"/>
        <v>2.6596380935517194E-2</v>
      </c>
      <c r="CS133" s="37">
        <f t="shared" si="233"/>
        <v>1.2115702749055934E-3</v>
      </c>
      <c r="CT133" s="37">
        <f t="shared" si="233"/>
        <v>-2.1072285942902447E-4</v>
      </c>
      <c r="CU133" s="37">
        <f t="shared" si="233"/>
        <v>7.9787050503183909E-3</v>
      </c>
      <c r="CV133" s="37">
        <f t="shared" si="233"/>
        <v>3.7598619161847147E-3</v>
      </c>
      <c r="CW133" s="37">
        <f t="shared" si="233"/>
        <v>-3.9506812014836967E-2</v>
      </c>
      <c r="CX133" s="37">
        <f t="shared" si="233"/>
        <v>-6.9327369966314389E-3</v>
      </c>
      <c r="CY133" s="37">
        <f t="shared" si="233"/>
        <v>7.9985146995378287E-3</v>
      </c>
      <c r="CZ133" s="37">
        <f t="shared" si="233"/>
        <v>4.919225731334631E-3</v>
      </c>
      <c r="DA133" s="37">
        <f t="shared" si="233"/>
        <v>1.2273875583228344E-2</v>
      </c>
      <c r="DB133" s="37">
        <f t="shared" si="233"/>
        <v>-2.0934392551106296E-3</v>
      </c>
      <c r="DC133" s="37">
        <f t="shared" si="233"/>
        <v>-1.806482375300178E-2</v>
      </c>
      <c r="DD133" s="37">
        <f t="shared" si="234"/>
        <v>-4.6317047661736943E-4</v>
      </c>
      <c r="DE133" s="37">
        <f t="shared" si="235"/>
        <v>8.1424079065572919E-4</v>
      </c>
      <c r="DF133" s="37">
        <f t="shared" si="235"/>
        <v>-4.4883724672039049E-3</v>
      </c>
      <c r="DG133" s="37">
        <f t="shared" si="236"/>
        <v>-6.0370412362196202E-3</v>
      </c>
      <c r="DH133" s="37">
        <f t="shared" si="236"/>
        <v>2.5248910329922936E-2</v>
      </c>
      <c r="DI133" s="37">
        <f t="shared" si="237"/>
        <v>2.9589902445792404E-3</v>
      </c>
      <c r="DJ133" s="37">
        <f t="shared" si="238"/>
        <v>8.2626047957834459E-5</v>
      </c>
      <c r="DK133" s="37">
        <f t="shared" si="236"/>
        <v>-4.0665107798898426E-4</v>
      </c>
      <c r="DL133" s="37">
        <f t="shared" si="236"/>
        <v>6.629069828852252E-3</v>
      </c>
      <c r="DM133" s="37">
        <f t="shared" si="236"/>
        <v>-1.2271265745423809E-3</v>
      </c>
      <c r="DN133" s="37">
        <f t="shared" si="239"/>
        <v>-7.9336000973793119E-3</v>
      </c>
      <c r="DO133" s="37">
        <f t="shared" si="239"/>
        <v>-1.1111624758234351E-2</v>
      </c>
      <c r="DP133" s="37">
        <f t="shared" si="239"/>
        <v>-1.2881139225326965E-2</v>
      </c>
      <c r="DQ133" s="37">
        <f t="shared" si="239"/>
        <v>-1.296444538433672E-2</v>
      </c>
      <c r="DR133" s="37">
        <f t="shared" si="239"/>
        <v>-1.1217058837698413E-2</v>
      </c>
      <c r="DS133" s="37">
        <f t="shared" si="239"/>
        <v>-1.3078915645833744E-2</v>
      </c>
      <c r="DT133" s="37">
        <f t="shared" si="239"/>
        <v>-1.3124285067459884E-2</v>
      </c>
      <c r="DU133" s="37">
        <f t="shared" si="239"/>
        <v>-1.320049068031981E-2</v>
      </c>
      <c r="DV133" s="37">
        <f t="shared" si="239"/>
        <v>-1.3212883605938419E-2</v>
      </c>
      <c r="DW133" s="37">
        <f t="shared" si="239"/>
        <v>-1.3146697721329148E-2</v>
      </c>
    </row>
    <row r="134" spans="1:127" ht="12" customHeight="1">
      <c r="A134" s="2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5"/>
      <c r="DP134" s="15"/>
      <c r="DQ134" s="15"/>
      <c r="DR134" s="15"/>
      <c r="DS134" s="15"/>
      <c r="DT134" s="15"/>
      <c r="DU134" s="15"/>
      <c r="DV134" s="15"/>
      <c r="DW134" s="15"/>
    </row>
    <row r="135" spans="1:127" ht="12" customHeight="1">
      <c r="A135" s="2"/>
      <c r="B135" s="7" t="s">
        <v>1208</v>
      </c>
      <c r="C135" s="7" t="s">
        <v>354</v>
      </c>
      <c r="D135" s="7" t="s">
        <v>735</v>
      </c>
      <c r="CZ135" s="15"/>
      <c r="DA135" s="15"/>
      <c r="DB135" s="15"/>
      <c r="DC135" s="15">
        <f>+DC91/DC188/12*1000</f>
        <v>57083.333333333336</v>
      </c>
      <c r="DD135" s="15"/>
      <c r="DE135" s="15"/>
      <c r="DF135" s="15"/>
      <c r="DG135" s="4">
        <f>+DH135/DC135-1</f>
        <v>2.2131386861313773E-2</v>
      </c>
      <c r="DH135" s="15">
        <f>+DH91/DH188/12*1000</f>
        <v>58346.666666666664</v>
      </c>
      <c r="DI135" s="15"/>
      <c r="DJ135" s="15"/>
      <c r="DK135" s="15">
        <f>+DM135-DH135</f>
        <v>-1238.8235294117694</v>
      </c>
      <c r="DL135" s="4">
        <f>+DM135/DH135-1</f>
        <v>-2.1232121733519849E-2</v>
      </c>
      <c r="DM135" s="15">
        <f>+DM91/DM188/12*1000</f>
        <v>57107.843137254895</v>
      </c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</row>
    <row r="136" spans="1:127" ht="12" customHeight="1">
      <c r="A136" s="2"/>
      <c r="B136" s="7" t="s">
        <v>1208</v>
      </c>
      <c r="C136" s="7" t="s">
        <v>355</v>
      </c>
      <c r="D136" s="7" t="s">
        <v>735</v>
      </c>
      <c r="CZ136" s="15"/>
      <c r="DA136" s="15"/>
      <c r="DB136" s="15"/>
      <c r="DC136" s="15">
        <f>+DC92/DC216/12*1000</f>
        <v>53640.939597315431</v>
      </c>
      <c r="DD136" s="15"/>
      <c r="DE136" s="15"/>
      <c r="DF136" s="15"/>
      <c r="DG136" s="4">
        <f>+DH136/DC136-1</f>
        <v>2.6378896882494063E-2</v>
      </c>
      <c r="DH136" s="15">
        <f>+DH92/DH216/12*1000</f>
        <v>55055.928411633111</v>
      </c>
      <c r="DI136" s="15"/>
      <c r="DJ136" s="15"/>
      <c r="DK136" s="15">
        <f>+DM136-DH136</f>
        <v>-1179.9594193850498</v>
      </c>
      <c r="DL136" s="4">
        <f>+DM136/DH136-1</f>
        <v>-2.1432013834421615E-2</v>
      </c>
      <c r="DM136" s="15">
        <f>+DM92/DM216/12*1000</f>
        <v>53875.968992248061</v>
      </c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</row>
    <row r="137" spans="1:127" ht="12" customHeight="1">
      <c r="A137" s="2"/>
      <c r="B137" s="7" t="s">
        <v>1208</v>
      </c>
      <c r="C137" s="7" t="s">
        <v>17</v>
      </c>
      <c r="D137" s="7" t="s">
        <v>735</v>
      </c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5"/>
    </row>
    <row r="138" spans="1:127" ht="12" customHeight="1">
      <c r="A138" s="2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5"/>
      <c r="DP138" s="15"/>
      <c r="DQ138" s="15"/>
      <c r="DR138" s="15"/>
      <c r="DS138" s="15"/>
      <c r="DT138" s="15"/>
      <c r="DU138" s="15"/>
      <c r="DV138" s="15"/>
      <c r="DW138" s="15"/>
    </row>
    <row r="139" spans="1:127" ht="12" customHeight="1">
      <c r="A139" s="2"/>
      <c r="B139" s="7" t="s">
        <v>124</v>
      </c>
      <c r="AV139" s="8">
        <f>+AV445*3*AVERAGE(AU668:AV668)/1000</f>
        <v>1001951.9325</v>
      </c>
      <c r="AW139" s="8">
        <f>+AW445*3*AVERAGE(AV668:AW668)/1000</f>
        <v>1007808.03</v>
      </c>
      <c r="AX139" s="8">
        <f>+AX445*3*AVERAGE(AW668:AX668)/1000</f>
        <v>1013883.5294999998</v>
      </c>
      <c r="AY139" s="8">
        <f>+AY445*3*AVERAGE(AX668:AY668)/1000</f>
        <v>993151.13399999985</v>
      </c>
      <c r="AZ139" s="15">
        <f>+AY139+AX139+AW139+AV139</f>
        <v>4016794.6260000002</v>
      </c>
      <c r="BA139" s="8">
        <f>+BA392*3*AVERAGE(AZ668:BA668)/1000</f>
        <v>1010407.0920000001</v>
      </c>
      <c r="BB139" s="8">
        <f>+BB392*3*AVERAGE(BA668:BB668)/1000</f>
        <v>1036502.2799999999</v>
      </c>
      <c r="BC139" s="8">
        <f>+BC392*3*AVERAGE(BB668:BC668)/1000</f>
        <v>1026669.1919999999</v>
      </c>
      <c r="BD139" s="8">
        <f>+BD392*3*AVERAGE(BC668:BD668)/1000</f>
        <v>1009008</v>
      </c>
      <c r="BE139" s="15">
        <f t="shared" ref="BE139:CX139" si="240">+BE149+BE150+BE151</f>
        <v>4082586.5640000002</v>
      </c>
      <c r="BF139" s="8">
        <f t="shared" si="240"/>
        <v>1048624.74</v>
      </c>
      <c r="BG139" s="8">
        <f t="shared" si="240"/>
        <v>1029646.8</v>
      </c>
      <c r="BH139" s="8">
        <f t="shared" si="240"/>
        <v>1025524.5060000003</v>
      </c>
      <c r="BI139" s="8">
        <f t="shared" si="240"/>
        <v>1006869.189</v>
      </c>
      <c r="BJ139" s="15">
        <f t="shared" si="240"/>
        <v>4110665.2350000003</v>
      </c>
      <c r="BK139" s="8">
        <f t="shared" si="240"/>
        <v>1015607.0639999998</v>
      </c>
      <c r="BL139" s="8">
        <f t="shared" si="240"/>
        <v>1015066.9274999999</v>
      </c>
      <c r="BM139" s="8">
        <f t="shared" si="240"/>
        <v>975594.09600000002</v>
      </c>
      <c r="BN139" s="8">
        <f t="shared" si="240"/>
        <v>940749.89249999996</v>
      </c>
      <c r="BO139" s="15">
        <f t="shared" si="240"/>
        <v>3947017.9799999995</v>
      </c>
      <c r="BP139" s="8">
        <f t="shared" si="240"/>
        <v>919172.19599999976</v>
      </c>
      <c r="BQ139" s="8">
        <f t="shared" si="240"/>
        <v>918661.35899999994</v>
      </c>
      <c r="BR139" s="8">
        <f t="shared" si="240"/>
        <v>902210.27399999998</v>
      </c>
      <c r="BS139" s="8">
        <f t="shared" si="240"/>
        <v>853903.74300000002</v>
      </c>
      <c r="BT139" s="15">
        <f t="shared" si="240"/>
        <v>3593947.5719999997</v>
      </c>
      <c r="BU139" s="8">
        <f t="shared" si="240"/>
        <v>867764.59199999995</v>
      </c>
      <c r="BV139" s="8">
        <f t="shared" si="240"/>
        <v>869267.73</v>
      </c>
      <c r="BW139" s="8">
        <f t="shared" si="240"/>
        <v>881692.89</v>
      </c>
      <c r="BX139" s="8">
        <f t="shared" si="240"/>
        <v>821898.33000000007</v>
      </c>
      <c r="BY139" s="15">
        <f t="shared" si="240"/>
        <v>3440623.5419999999</v>
      </c>
      <c r="BZ139" s="8">
        <f t="shared" si="240"/>
        <v>850332.19500000007</v>
      </c>
      <c r="CA139" s="8">
        <f t="shared" si="240"/>
        <v>856798.8</v>
      </c>
      <c r="CB139" s="8">
        <f t="shared" si="240"/>
        <v>849274.06499999994</v>
      </c>
      <c r="CC139" s="8">
        <f t="shared" si="240"/>
        <v>794874.78</v>
      </c>
      <c r="CD139" s="15">
        <f t="shared" si="240"/>
        <v>3351279.84</v>
      </c>
      <c r="CE139" s="8">
        <f t="shared" si="240"/>
        <v>880013.7</v>
      </c>
      <c r="CF139" s="8">
        <f t="shared" si="240"/>
        <v>889948.5</v>
      </c>
      <c r="CG139" s="8">
        <f t="shared" si="240"/>
        <v>882171.82500000007</v>
      </c>
      <c r="CH139" s="8">
        <f t="shared" si="240"/>
        <v>854736.96</v>
      </c>
      <c r="CI139" s="15">
        <f t="shared" si="240"/>
        <v>3506870.9850000003</v>
      </c>
      <c r="CJ139" s="8">
        <f t="shared" si="240"/>
        <v>852643.5</v>
      </c>
      <c r="CK139" s="8">
        <f t="shared" si="240"/>
        <v>845414.95500000007</v>
      </c>
      <c r="CL139" s="8">
        <f t="shared" si="240"/>
        <v>842925.15</v>
      </c>
      <c r="CM139" s="8">
        <f t="shared" si="240"/>
        <v>813287.50500000012</v>
      </c>
      <c r="CN139" s="15">
        <f t="shared" si="240"/>
        <v>3354271.1100000003</v>
      </c>
      <c r="CO139" s="8">
        <f t="shared" si="240"/>
        <v>818103.78</v>
      </c>
      <c r="CP139" s="8">
        <f t="shared" si="240"/>
        <v>819837.72</v>
      </c>
      <c r="CQ139" s="8">
        <f t="shared" si="240"/>
        <v>811122.58499999996</v>
      </c>
      <c r="CR139" s="8">
        <f t="shared" si="240"/>
        <v>793273.44000000006</v>
      </c>
      <c r="CS139" s="15">
        <f t="shared" si="240"/>
        <v>3242337.5250000004</v>
      </c>
      <c r="CT139" s="8">
        <f t="shared" si="240"/>
        <v>800906.54999999993</v>
      </c>
      <c r="CU139" s="8">
        <f t="shared" si="240"/>
        <v>793705.62000000011</v>
      </c>
      <c r="CV139" s="8">
        <f t="shared" si="240"/>
        <v>795997.2300000001</v>
      </c>
      <c r="CW139" s="8">
        <f t="shared" si="240"/>
        <v>867667.32000000007</v>
      </c>
      <c r="CX139" s="15">
        <f t="shared" si="240"/>
        <v>3258276.7199999997</v>
      </c>
      <c r="CY139" s="8">
        <f>+CY149+CY150+CY151</f>
        <v>808403.31</v>
      </c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5"/>
      <c r="DP139" s="15"/>
      <c r="DQ139" s="15"/>
      <c r="DR139" s="15"/>
      <c r="DS139" s="15"/>
      <c r="DT139" s="15"/>
      <c r="DU139" s="15"/>
      <c r="DV139" s="15"/>
      <c r="DW139" s="15"/>
    </row>
    <row r="140" spans="1:127" ht="12" customHeight="1">
      <c r="A140" s="2"/>
      <c r="C140" s="7" t="s">
        <v>560</v>
      </c>
      <c r="AV140" s="15">
        <f t="shared" ref="AV140:CA140" si="241">+AV139-AQ139</f>
        <v>1001951.9325</v>
      </c>
      <c r="AW140" s="15">
        <f t="shared" si="241"/>
        <v>1007808.03</v>
      </c>
      <c r="AX140" s="15">
        <f t="shared" si="241"/>
        <v>1013883.5294999998</v>
      </c>
      <c r="AY140" s="15">
        <f t="shared" si="241"/>
        <v>993151.13399999985</v>
      </c>
      <c r="AZ140" s="15">
        <f t="shared" si="241"/>
        <v>4016794.6260000002</v>
      </c>
      <c r="BA140" s="15">
        <f t="shared" si="241"/>
        <v>8455.1595000000671</v>
      </c>
      <c r="BB140" s="15">
        <f t="shared" si="241"/>
        <v>28694.249999999884</v>
      </c>
      <c r="BC140" s="15">
        <f t="shared" si="241"/>
        <v>12785.662500000093</v>
      </c>
      <c r="BD140" s="15">
        <f t="shared" si="241"/>
        <v>15856.866000000155</v>
      </c>
      <c r="BE140" s="15">
        <f t="shared" si="241"/>
        <v>65791.938000000082</v>
      </c>
      <c r="BF140" s="15">
        <f t="shared" si="241"/>
        <v>38217.647999999928</v>
      </c>
      <c r="BG140" s="15">
        <f t="shared" si="241"/>
        <v>-6855.479999999865</v>
      </c>
      <c r="BH140" s="15">
        <f t="shared" si="241"/>
        <v>-1144.6859999996377</v>
      </c>
      <c r="BI140" s="15">
        <f t="shared" si="241"/>
        <v>-2138.810999999987</v>
      </c>
      <c r="BJ140" s="15">
        <f t="shared" si="241"/>
        <v>28078.671000000089</v>
      </c>
      <c r="BK140" s="15">
        <f t="shared" si="241"/>
        <v>-33017.67600000021</v>
      </c>
      <c r="BL140" s="15">
        <f t="shared" si="241"/>
        <v>-14579.872500000172</v>
      </c>
      <c r="BM140" s="15">
        <f t="shared" si="241"/>
        <v>-49930.410000000265</v>
      </c>
      <c r="BN140" s="15">
        <f t="shared" si="241"/>
        <v>-66119.296500000055</v>
      </c>
      <c r="BO140" s="15">
        <f t="shared" si="241"/>
        <v>-163647.25500000082</v>
      </c>
      <c r="BP140" s="15">
        <f t="shared" si="241"/>
        <v>-96434.868000000017</v>
      </c>
      <c r="BQ140" s="15">
        <f t="shared" si="241"/>
        <v>-96405.568499999936</v>
      </c>
      <c r="BR140" s="15">
        <f t="shared" si="241"/>
        <v>-73383.822000000044</v>
      </c>
      <c r="BS140" s="15">
        <f t="shared" si="241"/>
        <v>-86846.149499999941</v>
      </c>
      <c r="BT140" s="15">
        <f t="shared" si="241"/>
        <v>-353070.40799999982</v>
      </c>
      <c r="BU140" s="15">
        <f t="shared" si="241"/>
        <v>-51407.603999999817</v>
      </c>
      <c r="BV140" s="15">
        <f t="shared" si="241"/>
        <v>-49393.628999999957</v>
      </c>
      <c r="BW140" s="15">
        <f t="shared" si="241"/>
        <v>-20517.383999999962</v>
      </c>
      <c r="BX140" s="15">
        <f t="shared" si="241"/>
        <v>-32005.412999999942</v>
      </c>
      <c r="BY140" s="15">
        <f t="shared" si="241"/>
        <v>-153324.0299999998</v>
      </c>
      <c r="BZ140" s="15">
        <f t="shared" si="241"/>
        <v>-17432.396999999881</v>
      </c>
      <c r="CA140" s="15">
        <f t="shared" si="241"/>
        <v>-12468.929999999935</v>
      </c>
      <c r="CB140" s="15">
        <f t="shared" ref="CB140:CY140" si="242">+CB139-BW139</f>
        <v>-32418.82500000007</v>
      </c>
      <c r="CC140" s="15">
        <f t="shared" si="242"/>
        <v>-27023.550000000047</v>
      </c>
      <c r="CD140" s="15">
        <f t="shared" si="242"/>
        <v>-89343.702000000048</v>
      </c>
      <c r="CE140" s="15">
        <f t="shared" si="242"/>
        <v>29681.504999999888</v>
      </c>
      <c r="CF140" s="15">
        <f t="shared" si="242"/>
        <v>33149.699999999953</v>
      </c>
      <c r="CG140" s="15">
        <f t="shared" si="242"/>
        <v>32897.760000000126</v>
      </c>
      <c r="CH140" s="15">
        <f t="shared" si="242"/>
        <v>59862.179999999935</v>
      </c>
      <c r="CI140" s="15">
        <f t="shared" si="242"/>
        <v>155591.14500000048</v>
      </c>
      <c r="CJ140" s="15">
        <f t="shared" si="242"/>
        <v>-27370.199999999953</v>
      </c>
      <c r="CK140" s="15">
        <f t="shared" si="242"/>
        <v>-44533.544999999925</v>
      </c>
      <c r="CL140" s="15">
        <f t="shared" si="242"/>
        <v>-39246.675000000047</v>
      </c>
      <c r="CM140" s="15">
        <f t="shared" si="242"/>
        <v>-41449.454999999842</v>
      </c>
      <c r="CN140" s="15">
        <f t="shared" si="242"/>
        <v>-152599.875</v>
      </c>
      <c r="CO140" s="15">
        <f t="shared" si="242"/>
        <v>-34539.719999999972</v>
      </c>
      <c r="CP140" s="15">
        <f t="shared" si="242"/>
        <v>-25577.235000000102</v>
      </c>
      <c r="CQ140" s="15">
        <f t="shared" si="242"/>
        <v>-31802.565000000061</v>
      </c>
      <c r="CR140" s="15">
        <f t="shared" si="242"/>
        <v>-20014.065000000061</v>
      </c>
      <c r="CS140" s="15">
        <f t="shared" si="242"/>
        <v>-111933.58499999996</v>
      </c>
      <c r="CT140" s="15">
        <f t="shared" si="242"/>
        <v>-17197.230000000098</v>
      </c>
      <c r="CU140" s="15">
        <f t="shared" si="242"/>
        <v>-26132.09999999986</v>
      </c>
      <c r="CV140" s="15">
        <f t="shared" si="242"/>
        <v>-15125.354999999865</v>
      </c>
      <c r="CW140" s="15">
        <f t="shared" si="242"/>
        <v>74393.88</v>
      </c>
      <c r="CX140" s="15">
        <f t="shared" si="242"/>
        <v>15939.194999999367</v>
      </c>
      <c r="CY140" s="15">
        <f t="shared" si="242"/>
        <v>7496.7600000001257</v>
      </c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5"/>
      <c r="DP140" s="15"/>
      <c r="DQ140" s="15"/>
      <c r="DR140" s="15"/>
      <c r="DS140" s="15"/>
      <c r="DT140" s="15"/>
      <c r="DU140" s="15"/>
      <c r="DV140" s="15"/>
      <c r="DW140" s="15"/>
    </row>
    <row r="141" spans="1:127" ht="12" customHeight="1">
      <c r="A141" s="2"/>
      <c r="C141" s="7" t="s">
        <v>978</v>
      </c>
      <c r="AV141" s="15">
        <f>+AV139-AT139</f>
        <v>1001951.9325</v>
      </c>
      <c r="AW141" s="15">
        <f>+AW139-AV139</f>
        <v>5856.0975000000326</v>
      </c>
      <c r="AX141" s="15">
        <f>+AX139-AW139</f>
        <v>6075.4994999998016</v>
      </c>
      <c r="AY141" s="15">
        <f>+AY139-AX139</f>
        <v>-20732.395499999984</v>
      </c>
      <c r="BA141" s="15">
        <f>+BA139-AY139</f>
        <v>17255.958000000217</v>
      </c>
      <c r="BB141" s="15">
        <f>+BB139-BA139</f>
        <v>26095.187999999849</v>
      </c>
      <c r="BC141" s="15">
        <f>+BC139-BB139</f>
        <v>-9833.0879999999888</v>
      </c>
      <c r="BD141" s="15">
        <f>+BD139-BC139</f>
        <v>-17661.191999999923</v>
      </c>
      <c r="BF141" s="15"/>
      <c r="BG141" s="15"/>
      <c r="BH141" s="15"/>
      <c r="BI141" s="15"/>
      <c r="BK141" s="15"/>
      <c r="BL141" s="15"/>
      <c r="BM141" s="15"/>
      <c r="BN141" s="15"/>
      <c r="BP141" s="15"/>
      <c r="BQ141" s="15"/>
      <c r="BR141" s="15"/>
      <c r="BS141" s="15"/>
      <c r="BU141" s="15"/>
      <c r="BV141" s="15"/>
      <c r="BW141" s="15"/>
      <c r="BX141" s="15"/>
      <c r="BZ141" s="15"/>
      <c r="CA141" s="15"/>
      <c r="CB141" s="15"/>
      <c r="CC141" s="15"/>
      <c r="CE141" s="15"/>
      <c r="CF141" s="15"/>
      <c r="CG141" s="15"/>
      <c r="CH141" s="15"/>
      <c r="CJ141" s="15"/>
      <c r="CK141" s="15"/>
      <c r="CL141" s="15"/>
      <c r="CM141" s="15"/>
      <c r="CO141" s="15"/>
      <c r="CP141" s="15"/>
      <c r="CQ141" s="15"/>
      <c r="CR141" s="15"/>
      <c r="CT141" s="15"/>
      <c r="CU141" s="15"/>
      <c r="CV141" s="15"/>
      <c r="CW141" s="15"/>
      <c r="CY141" s="15"/>
      <c r="CZ141" s="15"/>
      <c r="DA141" s="15"/>
      <c r="DB141" s="15"/>
      <c r="DD141" s="15"/>
      <c r="DE141" s="15"/>
      <c r="DF141" s="15"/>
      <c r="DG141" s="15"/>
      <c r="DI141" s="15"/>
      <c r="DJ141" s="15"/>
      <c r="DK141" s="15"/>
      <c r="DL141" s="15"/>
      <c r="DN141" s="15"/>
      <c r="DO141" s="15"/>
      <c r="DP141" s="15"/>
      <c r="DQ141" s="15"/>
      <c r="DS141" s="15"/>
      <c r="DT141" s="15"/>
      <c r="DU141" s="15"/>
      <c r="DV141" s="15"/>
    </row>
    <row r="142" spans="1:127" ht="12" customHeight="1">
      <c r="A142" s="2"/>
      <c r="BQ142" s="2"/>
      <c r="BR142" s="2"/>
      <c r="BS142" s="2"/>
      <c r="BU142" s="2"/>
      <c r="BV142" s="2"/>
      <c r="BW142" s="2"/>
      <c r="BX142" s="2"/>
      <c r="BZ142" s="2"/>
      <c r="CB142" s="2"/>
      <c r="DU142" s="2"/>
    </row>
    <row r="143" spans="1:127" ht="12" customHeight="1">
      <c r="A143" s="2"/>
      <c r="B143" s="7" t="s">
        <v>125</v>
      </c>
      <c r="BA143" s="8">
        <f>+BA401*3*AVERAGE(AZ668:BA668)/1000</f>
        <v>1010407.0920000001</v>
      </c>
      <c r="BB143" s="8">
        <f>+BB401*3*AVERAGE(BA668:BB668)/1000</f>
        <v>1036502.2799999999</v>
      </c>
      <c r="BC143" s="8">
        <f>+BC401*3*AVERAGE(BB668:BC668)/1000</f>
        <v>1026669.1919999999</v>
      </c>
      <c r="BD143" s="8">
        <f>+BD401*3*AVERAGE(BC668:BD668)/1000</f>
        <v>1009008</v>
      </c>
      <c r="BE143" s="15">
        <f t="shared" ref="BE143:CS143" si="243">+BE149+BE150</f>
        <v>4082586.5640000002</v>
      </c>
      <c r="BF143" s="8">
        <f t="shared" si="243"/>
        <v>1048624.74</v>
      </c>
      <c r="BG143" s="8">
        <f t="shared" si="243"/>
        <v>1029646.8</v>
      </c>
      <c r="BH143" s="8">
        <f t="shared" si="243"/>
        <v>1025524.5060000003</v>
      </c>
      <c r="BI143" s="8">
        <f t="shared" si="243"/>
        <v>1006869.189</v>
      </c>
      <c r="BJ143" s="15">
        <f t="shared" si="243"/>
        <v>4110665.2350000003</v>
      </c>
      <c r="BK143" s="8">
        <f t="shared" si="243"/>
        <v>1015607.0639999998</v>
      </c>
      <c r="BL143" s="8">
        <f t="shared" si="243"/>
        <v>1015066.9274999999</v>
      </c>
      <c r="BM143" s="8">
        <f t="shared" si="243"/>
        <v>975594.09600000002</v>
      </c>
      <c r="BN143" s="8">
        <f t="shared" si="243"/>
        <v>940749.89249999996</v>
      </c>
      <c r="BO143" s="15">
        <f t="shared" si="243"/>
        <v>3947017.9799999995</v>
      </c>
      <c r="BP143" s="8">
        <f t="shared" si="243"/>
        <v>919172.19599999976</v>
      </c>
      <c r="BQ143" s="8">
        <f t="shared" si="243"/>
        <v>918661.35899999994</v>
      </c>
      <c r="BR143" s="8">
        <f t="shared" si="243"/>
        <v>902210.27399999998</v>
      </c>
      <c r="BS143" s="8">
        <f t="shared" si="243"/>
        <v>853903.74300000002</v>
      </c>
      <c r="BT143" s="15">
        <f t="shared" si="243"/>
        <v>3593947.5719999997</v>
      </c>
      <c r="BU143" s="8">
        <f t="shared" si="243"/>
        <v>867764.59199999995</v>
      </c>
      <c r="BV143" s="8">
        <f t="shared" si="243"/>
        <v>869267.73</v>
      </c>
      <c r="BW143" s="8">
        <f t="shared" si="243"/>
        <v>881692.89</v>
      </c>
      <c r="BX143" s="8">
        <f t="shared" si="243"/>
        <v>821898.33000000007</v>
      </c>
      <c r="BY143" s="15">
        <f t="shared" si="243"/>
        <v>3440623.5419999999</v>
      </c>
      <c r="BZ143" s="8">
        <f t="shared" si="243"/>
        <v>850332.19500000007</v>
      </c>
      <c r="CA143" s="8">
        <f t="shared" si="243"/>
        <v>856798.8</v>
      </c>
      <c r="CB143" s="8">
        <f t="shared" si="243"/>
        <v>849274.06499999994</v>
      </c>
      <c r="CC143" s="8">
        <f t="shared" si="243"/>
        <v>794874.78</v>
      </c>
      <c r="CD143" s="15">
        <f t="shared" si="243"/>
        <v>3351279.84</v>
      </c>
      <c r="CE143" s="8">
        <f t="shared" si="243"/>
        <v>821008.95</v>
      </c>
      <c r="CF143" s="8">
        <f t="shared" si="243"/>
        <v>830505.375</v>
      </c>
      <c r="CG143" s="8">
        <f t="shared" si="243"/>
        <v>820505.44500000007</v>
      </c>
      <c r="CH143" s="8">
        <f t="shared" si="243"/>
        <v>792699.6</v>
      </c>
      <c r="CI143" s="15">
        <f t="shared" si="243"/>
        <v>3264719.37</v>
      </c>
      <c r="CJ143" s="8">
        <f t="shared" si="243"/>
        <v>788652</v>
      </c>
      <c r="CK143" s="8">
        <f t="shared" si="243"/>
        <v>777712.32000000007</v>
      </c>
      <c r="CL143" s="8">
        <f t="shared" si="243"/>
        <v>769929.57000000007</v>
      </c>
      <c r="CM143" s="8">
        <f t="shared" si="243"/>
        <v>733177.81500000006</v>
      </c>
      <c r="CN143" s="15">
        <f t="shared" si="243"/>
        <v>3069471.7050000001</v>
      </c>
      <c r="CO143" s="8">
        <f t="shared" si="243"/>
        <v>735943.78500000003</v>
      </c>
      <c r="CP143" s="8">
        <f t="shared" si="243"/>
        <v>732248.22</v>
      </c>
      <c r="CQ143" s="8">
        <f t="shared" si="243"/>
        <v>721388.85</v>
      </c>
      <c r="CR143" s="8">
        <f t="shared" si="243"/>
        <v>700784.16</v>
      </c>
      <c r="CS143" s="15">
        <f t="shared" si="243"/>
        <v>2890365.0150000001</v>
      </c>
      <c r="CT143" s="8">
        <f>+CT158*AVERAGE(CS668:CT668)*0.003</f>
        <v>757711.59</v>
      </c>
      <c r="CU143" s="8">
        <f>+CU158*AVERAGE(CT668:CU668)*0.003</f>
        <v>746482.86</v>
      </c>
      <c r="CV143" s="8">
        <f>+CV158*AVERAGE(CU668:CV668)*0.003</f>
        <v>740974.38</v>
      </c>
      <c r="CW143" s="8">
        <f>+CW158*AVERAGE(CV668:CW668)*0.003</f>
        <v>748757.88</v>
      </c>
      <c r="CX143" s="15">
        <f>+CX149+CX150</f>
        <v>2828553.96</v>
      </c>
      <c r="CY143" s="8">
        <f>+CY158*AVERAGE(CX668:CY668)*0.003</f>
        <v>755640.39</v>
      </c>
      <c r="CZ143" s="8">
        <f>+CZ284*AVERAGE(CY668:CZ668)*0.003</f>
        <v>717616.68</v>
      </c>
      <c r="DA143" s="8">
        <f>+DA284*AVERAGE(CZ668:DA668)*0.003</f>
        <v>717719.3175</v>
      </c>
      <c r="DB143" s="8">
        <f>+DB284*AVERAGE(DA668:DB668)*0.003</f>
        <v>721668.45149999997</v>
      </c>
      <c r="DC143" s="15">
        <f>+DC149+DC150</f>
        <v>2841038.0190000003</v>
      </c>
      <c r="DD143" s="8">
        <f>+DD284*AVERAGE(DC668:DD668)*0.003</f>
        <v>732075.72900000005</v>
      </c>
      <c r="DE143" s="8">
        <f>+DE284*AVERAGE(DD668:DE668)*0.003</f>
        <v>739799.07299999997</v>
      </c>
      <c r="DF143" s="8">
        <f>+DF284*AVERAGE(DE668:DF668)*0.003</f>
        <v>747601.48800000001</v>
      </c>
      <c r="DG143" s="8">
        <f>+DG284*AVERAGE(DF668:DG668)*0.003</f>
        <v>756473.71799999999</v>
      </c>
      <c r="DH143" s="15">
        <f>+DH149+DH150</f>
        <v>2975950.0079999999</v>
      </c>
      <c r="DI143" s="8">
        <f t="shared" ref="DI143:DL143" si="244">+DI284*AVERAGE(DH668:DI668)*0.003</f>
        <v>762532.90049999999</v>
      </c>
      <c r="DJ143" s="8">
        <f t="shared" si="244"/>
        <v>764823.76950000005</v>
      </c>
      <c r="DK143" s="8">
        <f t="shared" si="244"/>
        <v>766647.82801320008</v>
      </c>
      <c r="DL143" s="8">
        <f t="shared" si="244"/>
        <v>770587.59112084273</v>
      </c>
      <c r="DM143" s="15">
        <f t="shared" ref="DM143" si="245">+DM149+DM150</f>
        <v>3064592.0891340431</v>
      </c>
      <c r="DN143" s="8">
        <f t="shared" ref="DN143:DQ143" si="246">+DN284*AVERAGE(DM668:DN668)*0.003</f>
        <v>774559.19977916765</v>
      </c>
      <c r="DO143" s="8">
        <f t="shared" si="246"/>
        <v>774677.19748435752</v>
      </c>
      <c r="DP143" s="8">
        <f t="shared" si="246"/>
        <v>774092.13536882401</v>
      </c>
      <c r="DQ143" s="8">
        <f t="shared" si="246"/>
        <v>775680.15053213108</v>
      </c>
      <c r="DR143" s="15">
        <f t="shared" ref="DR143" si="247">+DR149+DR150</f>
        <v>3099008.6831644801</v>
      </c>
      <c r="DS143" s="8">
        <f t="shared" ref="DS143:DV143" si="248">+DS284*AVERAGE(DR668:DS668)*0.003</f>
        <v>777645.68191718252</v>
      </c>
      <c r="DT143" s="8">
        <f t="shared" si="248"/>
        <v>776066.8749653158</v>
      </c>
      <c r="DU143" s="8">
        <f t="shared" si="248"/>
        <v>773807.23643624003</v>
      </c>
      <c r="DV143" s="8">
        <f t="shared" si="248"/>
        <v>773777.40733201907</v>
      </c>
      <c r="DW143" s="15">
        <f t="shared" ref="DW143" si="249">+DW149+DW150</f>
        <v>3101297.2006507572</v>
      </c>
    </row>
    <row r="144" spans="1:127" ht="12" customHeight="1">
      <c r="A144" s="2"/>
      <c r="C144" s="7" t="s">
        <v>37</v>
      </c>
      <c r="AV144" s="15"/>
      <c r="AW144" s="15"/>
      <c r="AX144" s="15"/>
      <c r="AY144" s="15"/>
      <c r="AZ144" s="15"/>
      <c r="BA144" s="15"/>
      <c r="BB144" s="15"/>
      <c r="BC144" s="15"/>
      <c r="BD144" s="15"/>
      <c r="BE144" s="15">
        <f t="shared" ref="BE144:CJ144" si="250">+BE143-AZ143</f>
        <v>4082586.5640000002</v>
      </c>
      <c r="BF144" s="15">
        <f t="shared" si="250"/>
        <v>38217.647999999928</v>
      </c>
      <c r="BG144" s="15">
        <f t="shared" si="250"/>
        <v>-6855.479999999865</v>
      </c>
      <c r="BH144" s="15">
        <f t="shared" si="250"/>
        <v>-1144.6859999996377</v>
      </c>
      <c r="BI144" s="15">
        <f t="shared" si="250"/>
        <v>-2138.810999999987</v>
      </c>
      <c r="BJ144" s="15">
        <f t="shared" si="250"/>
        <v>28078.671000000089</v>
      </c>
      <c r="BK144" s="15">
        <f t="shared" si="250"/>
        <v>-33017.67600000021</v>
      </c>
      <c r="BL144" s="15">
        <f t="shared" si="250"/>
        <v>-14579.872500000172</v>
      </c>
      <c r="BM144" s="15">
        <f t="shared" si="250"/>
        <v>-49930.410000000265</v>
      </c>
      <c r="BN144" s="15">
        <f t="shared" si="250"/>
        <v>-66119.296500000055</v>
      </c>
      <c r="BO144" s="15">
        <f t="shared" si="250"/>
        <v>-163647.25500000082</v>
      </c>
      <c r="BP144" s="15">
        <f t="shared" si="250"/>
        <v>-96434.868000000017</v>
      </c>
      <c r="BQ144" s="15">
        <f t="shared" si="250"/>
        <v>-96405.568499999936</v>
      </c>
      <c r="BR144" s="15">
        <f t="shared" si="250"/>
        <v>-73383.822000000044</v>
      </c>
      <c r="BS144" s="15">
        <f t="shared" si="250"/>
        <v>-86846.149499999941</v>
      </c>
      <c r="BT144" s="15">
        <f t="shared" si="250"/>
        <v>-353070.40799999982</v>
      </c>
      <c r="BU144" s="15">
        <f t="shared" si="250"/>
        <v>-51407.603999999817</v>
      </c>
      <c r="BV144" s="15">
        <f t="shared" si="250"/>
        <v>-49393.628999999957</v>
      </c>
      <c r="BW144" s="15">
        <f t="shared" si="250"/>
        <v>-20517.383999999962</v>
      </c>
      <c r="BX144" s="15">
        <f t="shared" si="250"/>
        <v>-32005.412999999942</v>
      </c>
      <c r="BY144" s="15">
        <f t="shared" si="250"/>
        <v>-153324.0299999998</v>
      </c>
      <c r="BZ144" s="15">
        <f t="shared" si="250"/>
        <v>-17432.396999999881</v>
      </c>
      <c r="CA144" s="15">
        <f t="shared" si="250"/>
        <v>-12468.929999999935</v>
      </c>
      <c r="CB144" s="15">
        <f t="shared" si="250"/>
        <v>-32418.82500000007</v>
      </c>
      <c r="CC144" s="15">
        <f t="shared" si="250"/>
        <v>-27023.550000000047</v>
      </c>
      <c r="CD144" s="15">
        <f t="shared" si="250"/>
        <v>-89343.702000000048</v>
      </c>
      <c r="CE144" s="15">
        <f t="shared" si="250"/>
        <v>-29323.245000000112</v>
      </c>
      <c r="CF144" s="15">
        <f t="shared" si="250"/>
        <v>-26293.425000000047</v>
      </c>
      <c r="CG144" s="15">
        <f t="shared" si="250"/>
        <v>-28768.619999999879</v>
      </c>
      <c r="CH144" s="15">
        <f t="shared" si="250"/>
        <v>-2175.1800000000512</v>
      </c>
      <c r="CI144" s="15">
        <f t="shared" si="250"/>
        <v>-86560.469999999739</v>
      </c>
      <c r="CJ144" s="15">
        <f t="shared" si="250"/>
        <v>-32356.949999999953</v>
      </c>
      <c r="CK144" s="15">
        <f t="shared" ref="CK144:DH144" si="251">+CK143-CF143</f>
        <v>-52793.054999999935</v>
      </c>
      <c r="CL144" s="15">
        <f t="shared" si="251"/>
        <v>-50575.875</v>
      </c>
      <c r="CM144" s="15">
        <f t="shared" si="251"/>
        <v>-59521.784999999916</v>
      </c>
      <c r="CN144" s="15">
        <f t="shared" si="251"/>
        <v>-195247.66500000004</v>
      </c>
      <c r="CO144" s="15">
        <f t="shared" si="251"/>
        <v>-52708.214999999967</v>
      </c>
      <c r="CP144" s="15">
        <f t="shared" si="251"/>
        <v>-45464.100000000093</v>
      </c>
      <c r="CQ144" s="15">
        <f t="shared" si="251"/>
        <v>-48540.720000000088</v>
      </c>
      <c r="CR144" s="15">
        <f t="shared" si="251"/>
        <v>-32393.655000000028</v>
      </c>
      <c r="CS144" s="15">
        <f t="shared" si="251"/>
        <v>-179106.68999999994</v>
      </c>
      <c r="CT144" s="15">
        <f t="shared" si="251"/>
        <v>21767.804999999935</v>
      </c>
      <c r="CU144" s="15">
        <f t="shared" si="251"/>
        <v>14234.640000000014</v>
      </c>
      <c r="CV144" s="15">
        <f>+CV143-CQ143</f>
        <v>19585.530000000028</v>
      </c>
      <c r="CW144" s="15">
        <f t="shared" si="251"/>
        <v>47973.719999999972</v>
      </c>
      <c r="CX144" s="15">
        <f t="shared" si="251"/>
        <v>-61811.055000000168</v>
      </c>
      <c r="CY144" s="15">
        <f>+CY143-CT143</f>
        <v>-2071.1999999999534</v>
      </c>
      <c r="CZ144" s="15">
        <f t="shared" si="251"/>
        <v>-28866.179999999935</v>
      </c>
      <c r="DA144" s="15">
        <f t="shared" si="251"/>
        <v>-23255.0625</v>
      </c>
      <c r="DB144" s="15">
        <f t="shared" si="251"/>
        <v>-27089.428500000038</v>
      </c>
      <c r="DC144" s="15">
        <f t="shared" si="251"/>
        <v>12484.059000000358</v>
      </c>
      <c r="DD144" s="15">
        <f t="shared" si="251"/>
        <v>-23564.660999999964</v>
      </c>
      <c r="DE144" s="15">
        <f t="shared" si="251"/>
        <v>22182.392999999924</v>
      </c>
      <c r="DF144" s="15">
        <f t="shared" si="251"/>
        <v>29882.170500000007</v>
      </c>
      <c r="DG144" s="15">
        <f t="shared" si="251"/>
        <v>34805.266500000027</v>
      </c>
      <c r="DH144" s="15">
        <f t="shared" si="251"/>
        <v>134911.98899999959</v>
      </c>
      <c r="DI144" s="15">
        <f t="shared" ref="DI144" si="252">+DI143-DD143</f>
        <v>30457.171499999939</v>
      </c>
      <c r="DJ144" s="15">
        <f t="shared" ref="DJ144" si="253">+DJ143-DE143</f>
        <v>25024.696500000078</v>
      </c>
      <c r="DK144" s="15">
        <f t="shared" ref="DK144" si="254">+DK143-DF143</f>
        <v>19046.340013200068</v>
      </c>
      <c r="DL144" s="15">
        <f t="shared" ref="DL144" si="255">+DL143-DG143</f>
        <v>14113.873120842734</v>
      </c>
      <c r="DM144" s="15">
        <f t="shared" ref="DM144" si="256">+DM143-DH143</f>
        <v>88642.081134043168</v>
      </c>
      <c r="DN144" s="15">
        <f t="shared" ref="DN144" si="257">+DN143-DI143</f>
        <v>12026.299279167666</v>
      </c>
      <c r="DO144" s="15">
        <f t="shared" ref="DO144" si="258">+DO143-DJ143</f>
        <v>9853.4279843574623</v>
      </c>
      <c r="DP144" s="15">
        <f t="shared" ref="DP144" si="259">+DP143-DK143</f>
        <v>7444.3073556239251</v>
      </c>
      <c r="DQ144" s="15">
        <f t="shared" ref="DQ144" si="260">+DQ143-DL143</f>
        <v>5092.5594112883555</v>
      </c>
      <c r="DR144" s="15">
        <f t="shared" ref="DR144" si="261">+DR143-DM143</f>
        <v>34416.59403043706</v>
      </c>
      <c r="DS144" s="15">
        <f t="shared" ref="DS144" si="262">+DS143-DN143</f>
        <v>3086.4821380148642</v>
      </c>
      <c r="DT144" s="15">
        <f t="shared" ref="DT144" si="263">+DT143-DO143</f>
        <v>1389.6774809582857</v>
      </c>
      <c r="DU144" s="15">
        <f t="shared" ref="DU144" si="264">+DU143-DP143</f>
        <v>-284.89893258397933</v>
      </c>
      <c r="DV144" s="15">
        <f t="shared" ref="DV144" si="265">+DV143-DQ143</f>
        <v>-1902.7432001120178</v>
      </c>
      <c r="DW144" s="15">
        <f t="shared" ref="DW144" si="266">+DW143-DR143</f>
        <v>2288.5174862770364</v>
      </c>
    </row>
    <row r="145" spans="1:127" ht="12" customHeight="1">
      <c r="A145" s="2"/>
      <c r="C145" s="7" t="s">
        <v>978</v>
      </c>
      <c r="AV145" s="15"/>
      <c r="AW145" s="15"/>
      <c r="AX145" s="15"/>
      <c r="AY145" s="15"/>
      <c r="BA145" s="15"/>
      <c r="BB145" s="15">
        <f>+BB143-BA143</f>
        <v>26095.187999999849</v>
      </c>
      <c r="BC145" s="15">
        <f>+BC143-BB143</f>
        <v>-9833.0879999999888</v>
      </c>
      <c r="BD145" s="15">
        <f>+BD143-BC143</f>
        <v>-17661.191999999923</v>
      </c>
      <c r="BF145" s="15">
        <f>+BF143-BD143</f>
        <v>39616.739999999991</v>
      </c>
      <c r="BG145" s="15">
        <f>+BG143-BF143</f>
        <v>-18977.939999999944</v>
      </c>
      <c r="BH145" s="15">
        <f>+BH143-BG143</f>
        <v>-4122.2939999997616</v>
      </c>
      <c r="BI145" s="15">
        <f>+BI143-BH143</f>
        <v>-18655.317000000272</v>
      </c>
      <c r="BK145" s="15">
        <f>+BK143-BI143</f>
        <v>8737.8749999997672</v>
      </c>
      <c r="BL145" s="15">
        <f>+BL143-BK143</f>
        <v>-540.13649999990594</v>
      </c>
      <c r="BM145" s="15">
        <f>+BM143-BL143</f>
        <v>-39472.831499999855</v>
      </c>
      <c r="BN145" s="15">
        <f>+BN143-BM143</f>
        <v>-34844.203500000061</v>
      </c>
      <c r="BP145" s="15">
        <f>+BP143-BN143</f>
        <v>-21577.696500000195</v>
      </c>
      <c r="BQ145" s="15">
        <f>+BQ143-BP143</f>
        <v>-510.83699999982491</v>
      </c>
      <c r="BR145" s="15">
        <f>+BR143-BQ143</f>
        <v>-16451.084999999963</v>
      </c>
      <c r="BS145" s="15">
        <f>+BS143-BR143</f>
        <v>-48306.530999999959</v>
      </c>
      <c r="BU145" s="15">
        <f>+BU143-BS143</f>
        <v>13860.848999999929</v>
      </c>
      <c r="BV145" s="15">
        <f>+BV143-BU143</f>
        <v>1503.1380000000354</v>
      </c>
      <c r="BW145" s="15">
        <f>+BW143-BV143</f>
        <v>12425.160000000033</v>
      </c>
      <c r="BX145" s="15">
        <f>+BX143-BW143</f>
        <v>-59794.559999999939</v>
      </c>
      <c r="BZ145" s="15">
        <f>+BZ143-BX143</f>
        <v>28433.864999999991</v>
      </c>
      <c r="CA145" s="15">
        <f>+CA143-BZ143</f>
        <v>6466.6049999999814</v>
      </c>
      <c r="CB145" s="15">
        <f>+CB143-CA143</f>
        <v>-7524.7350000001024</v>
      </c>
      <c r="CC145" s="15">
        <f>+CC143-CB143</f>
        <v>-54399.284999999916</v>
      </c>
      <c r="CE145" s="15">
        <f>+CE143-CC143</f>
        <v>26134.169999999925</v>
      </c>
      <c r="CF145" s="15">
        <f>+CF143-CE143</f>
        <v>9496.4250000000466</v>
      </c>
      <c r="CG145" s="15">
        <f>+CG143-CF143</f>
        <v>-9999.9299999999348</v>
      </c>
      <c r="CH145" s="15">
        <f>+CH143-CG143</f>
        <v>-27805.845000000088</v>
      </c>
      <c r="CJ145" s="15">
        <f>+CJ143-CH143</f>
        <v>-4047.5999999999767</v>
      </c>
      <c r="CK145" s="15">
        <f>+CK143-CJ143</f>
        <v>-10939.679999999935</v>
      </c>
      <c r="CL145" s="15">
        <f>+CL143-CK143</f>
        <v>-7782.75</v>
      </c>
      <c r="CM145" s="15">
        <f>+CM143-CL143</f>
        <v>-36751.755000000005</v>
      </c>
      <c r="CO145" s="15">
        <f>+CO143-CM143</f>
        <v>2765.9699999999721</v>
      </c>
      <c r="CP145" s="15">
        <f>+CP143-CO143</f>
        <v>-3695.5650000000605</v>
      </c>
      <c r="CQ145" s="15">
        <f>+CQ143-CP143</f>
        <v>-10859.369999999995</v>
      </c>
      <c r="CR145" s="15">
        <f>+CR143-CQ143</f>
        <v>-20604.689999999944</v>
      </c>
      <c r="CT145" s="15">
        <f>+CT143-CR143</f>
        <v>56927.429999999935</v>
      </c>
      <c r="CU145" s="15">
        <f>+CU143-CT143</f>
        <v>-11228.729999999981</v>
      </c>
      <c r="CV145" s="15">
        <f>+CV143-CU143</f>
        <v>-5508.4799999999814</v>
      </c>
      <c r="CW145" s="15">
        <f>+CW143-CV143</f>
        <v>7783.5</v>
      </c>
      <c r="CY145" s="15">
        <f>+CY143-CW143</f>
        <v>6882.5100000000093</v>
      </c>
      <c r="CZ145" s="15">
        <f>+CZ143-CY143</f>
        <v>-38023.709999999963</v>
      </c>
      <c r="DA145" s="15">
        <f>+DA143-CZ143</f>
        <v>102.63749999995343</v>
      </c>
      <c r="DB145" s="15">
        <f>+DB143-DA143</f>
        <v>3949.1339999999618</v>
      </c>
      <c r="DD145" s="15">
        <f>+DD143-DB143</f>
        <v>10407.277500000084</v>
      </c>
      <c r="DE145" s="15">
        <f>+DE143-DD143</f>
        <v>7723.3439999999246</v>
      </c>
      <c r="DF145" s="15">
        <f>+DF143-DE143</f>
        <v>7802.4150000000373</v>
      </c>
      <c r="DG145" s="15">
        <f>+DG143-DF143</f>
        <v>8872.2299999999814</v>
      </c>
      <c r="DI145" s="15">
        <f t="shared" ref="DI145" si="267">+DI143-DG143</f>
        <v>6059.1824999999953</v>
      </c>
      <c r="DJ145" s="15">
        <f t="shared" ref="DJ145:DL145" si="268">+DJ143-DI143</f>
        <v>2290.8690000000643</v>
      </c>
      <c r="DK145" s="15">
        <f t="shared" si="268"/>
        <v>1824.0585132000269</v>
      </c>
      <c r="DL145" s="15">
        <f t="shared" si="268"/>
        <v>3939.7631076426478</v>
      </c>
      <c r="DN145" s="15">
        <f t="shared" ref="DN145" si="269">+DN143-DL143</f>
        <v>3971.6086583249271</v>
      </c>
      <c r="DO145" s="15">
        <f t="shared" ref="DO145:DQ145" si="270">+DO143-DN143</f>
        <v>117.99770518986043</v>
      </c>
      <c r="DP145" s="15">
        <f t="shared" si="270"/>
        <v>-585.06211553351022</v>
      </c>
      <c r="DQ145" s="15">
        <f t="shared" si="270"/>
        <v>1588.0151633070782</v>
      </c>
      <c r="DS145" s="15">
        <f t="shared" ref="DS145" si="271">+DS143-DQ143</f>
        <v>1965.5313850514358</v>
      </c>
      <c r="DT145" s="15">
        <f t="shared" ref="DT145:DV145" si="272">+DT143-DS143</f>
        <v>-1578.806951866718</v>
      </c>
      <c r="DU145" s="15">
        <f t="shared" si="272"/>
        <v>-2259.6385290757753</v>
      </c>
      <c r="DV145" s="15">
        <f t="shared" si="272"/>
        <v>-29.829104220960289</v>
      </c>
    </row>
    <row r="146" spans="1:127" ht="12" customHeight="1">
      <c r="A146" s="2"/>
      <c r="CK146" s="15"/>
      <c r="DU146" s="2"/>
    </row>
    <row r="147" spans="1:127" ht="12" customHeight="1">
      <c r="A147" s="2"/>
      <c r="B147" s="7" t="s">
        <v>108</v>
      </c>
      <c r="BF147" s="15">
        <f t="shared" ref="BF147:CH147" si="273">+BF139-BF143</f>
        <v>0</v>
      </c>
      <c r="BG147" s="15">
        <f t="shared" si="273"/>
        <v>0</v>
      </c>
      <c r="BH147" s="15">
        <f t="shared" si="273"/>
        <v>0</v>
      </c>
      <c r="BI147" s="15">
        <f t="shared" si="273"/>
        <v>0</v>
      </c>
      <c r="BJ147" s="15">
        <f>+BI147+BH147+BG147+BF147</f>
        <v>0</v>
      </c>
      <c r="BK147" s="15">
        <f t="shared" si="273"/>
        <v>0</v>
      </c>
      <c r="BL147" s="15">
        <f t="shared" si="273"/>
        <v>0</v>
      </c>
      <c r="BM147" s="15">
        <f t="shared" si="273"/>
        <v>0</v>
      </c>
      <c r="BN147" s="15">
        <f t="shared" si="273"/>
        <v>0</v>
      </c>
      <c r="BO147" s="15">
        <f>+BN147+BM147+BL147+BK147</f>
        <v>0</v>
      </c>
      <c r="BP147" s="15">
        <f t="shared" si="273"/>
        <v>0</v>
      </c>
      <c r="BQ147" s="15">
        <f t="shared" si="273"/>
        <v>0</v>
      </c>
      <c r="BR147" s="15">
        <f t="shared" si="273"/>
        <v>0</v>
      </c>
      <c r="BS147" s="15">
        <f t="shared" si="273"/>
        <v>0</v>
      </c>
      <c r="BT147" s="15">
        <f>+BS147+BR147+BQ147+BP147</f>
        <v>0</v>
      </c>
      <c r="BU147" s="15">
        <f t="shared" si="273"/>
        <v>0</v>
      </c>
      <c r="BV147" s="15">
        <f t="shared" si="273"/>
        <v>0</v>
      </c>
      <c r="BW147" s="15">
        <f t="shared" si="273"/>
        <v>0</v>
      </c>
      <c r="BX147" s="15">
        <f t="shared" si="273"/>
        <v>0</v>
      </c>
      <c r="BY147" s="15">
        <f>+BX147+BW147+BV147+BU147</f>
        <v>0</v>
      </c>
      <c r="BZ147" s="15">
        <f t="shared" si="273"/>
        <v>0</v>
      </c>
      <c r="CA147" s="15">
        <f t="shared" si="273"/>
        <v>0</v>
      </c>
      <c r="CB147" s="15">
        <f t="shared" si="273"/>
        <v>0</v>
      </c>
      <c r="CC147" s="15">
        <f t="shared" si="273"/>
        <v>0</v>
      </c>
      <c r="CD147" s="15">
        <f>+CC147+CB147+CA147+BZ147</f>
        <v>0</v>
      </c>
      <c r="CE147" s="15">
        <f t="shared" si="273"/>
        <v>59004.75</v>
      </c>
      <c r="CF147" s="15">
        <f t="shared" si="273"/>
        <v>59443.125</v>
      </c>
      <c r="CG147" s="15">
        <f t="shared" si="273"/>
        <v>61666.380000000005</v>
      </c>
      <c r="CH147" s="15">
        <f t="shared" si="273"/>
        <v>62037.359999999986</v>
      </c>
      <c r="CI147" s="15">
        <f>+CH147+CG147+CF147+CE147</f>
        <v>242151.61499999999</v>
      </c>
      <c r="CJ147" s="15">
        <f>+CJ139-CJ143</f>
        <v>63991.5</v>
      </c>
      <c r="CK147" s="15">
        <f>+CK139-CK143</f>
        <v>67702.635000000009</v>
      </c>
      <c r="CL147" s="15">
        <f>+CL139-CL143</f>
        <v>72995.579999999958</v>
      </c>
      <c r="CM147" s="15">
        <f>+CM139-CM143</f>
        <v>80109.690000000061</v>
      </c>
      <c r="CN147" s="15">
        <f>+CM147+CL147+CK147+CJ147</f>
        <v>284799.40500000003</v>
      </c>
      <c r="CO147" s="15">
        <f>+CO139-CO143</f>
        <v>82159.994999999995</v>
      </c>
      <c r="CP147" s="15">
        <f>+CP139-CP143</f>
        <v>87589.5</v>
      </c>
      <c r="CQ147" s="15">
        <f>+CQ139-CQ143</f>
        <v>89733.734999999986</v>
      </c>
      <c r="CR147" s="15">
        <f>+CR139-CR143</f>
        <v>92489.280000000028</v>
      </c>
      <c r="CS147" s="15">
        <f>+CR147+CQ147+CP147+CO147</f>
        <v>351972.51</v>
      </c>
      <c r="CT147" s="15">
        <f>+CT139-CT143</f>
        <v>43194.959999999963</v>
      </c>
      <c r="CU147" s="15">
        <f>+CU139-CU143</f>
        <v>47222.760000000126</v>
      </c>
      <c r="CV147" s="15">
        <f>+CV139-CV143</f>
        <v>55022.850000000093</v>
      </c>
      <c r="CW147" s="15">
        <f>+CW139-CW143</f>
        <v>118909.44000000006</v>
      </c>
      <c r="CX147" s="15">
        <f>+CW147+CV147+CU147+CT147</f>
        <v>264350.01000000024</v>
      </c>
      <c r="CY147" s="15">
        <f>+CY139-CY143</f>
        <v>52762.920000000042</v>
      </c>
      <c r="CZ147" s="15">
        <f>+CZ139-CZ143</f>
        <v>-717616.68</v>
      </c>
      <c r="DA147" s="15">
        <f>+DA139-DA143</f>
        <v>-717719.3175</v>
      </c>
      <c r="DB147" s="15">
        <f>+DB139-DB143</f>
        <v>-721668.45149999997</v>
      </c>
      <c r="DC147" s="15">
        <f>+DB147+DA147+CZ147+CY147</f>
        <v>-2104241.5290000001</v>
      </c>
      <c r="DD147" s="15">
        <f>+DD139-DD143</f>
        <v>-732075.72900000005</v>
      </c>
      <c r="DE147" s="15">
        <f>+DE139-DE143</f>
        <v>-739799.07299999997</v>
      </c>
      <c r="DF147" s="15">
        <f>+DF139-DF143</f>
        <v>-747601.48800000001</v>
      </c>
      <c r="DG147" s="15">
        <f>+DG139-DG143</f>
        <v>-756473.71799999999</v>
      </c>
      <c r="DH147" s="15">
        <f>+DG147+DF147+DE147+DD147</f>
        <v>-2975950.0080000004</v>
      </c>
      <c r="DI147" s="15">
        <f t="shared" ref="DI147:DL147" si="274">+DI139-DI143</f>
        <v>-762532.90049999999</v>
      </c>
      <c r="DJ147" s="15">
        <f t="shared" si="274"/>
        <v>-764823.76950000005</v>
      </c>
      <c r="DK147" s="15">
        <f t="shared" si="274"/>
        <v>-766647.82801320008</v>
      </c>
      <c r="DL147" s="15">
        <f t="shared" si="274"/>
        <v>-770587.59112084273</v>
      </c>
      <c r="DM147" s="15">
        <f t="shared" ref="DM147" si="275">+DL147+DK147+DJ147+DI147</f>
        <v>-3064592.0891340426</v>
      </c>
      <c r="DN147" s="15">
        <f t="shared" ref="DN147:DQ147" si="276">+DN139-DN143</f>
        <v>-774559.19977916765</v>
      </c>
      <c r="DO147" s="15">
        <f t="shared" si="276"/>
        <v>-774677.19748435752</v>
      </c>
      <c r="DP147" s="15">
        <f t="shared" si="276"/>
        <v>-774092.13536882401</v>
      </c>
      <c r="DQ147" s="15">
        <f t="shared" si="276"/>
        <v>-775680.15053213108</v>
      </c>
      <c r="DR147" s="15">
        <f t="shared" ref="DR147" si="277">+DQ147+DP147+DO147+DN147</f>
        <v>-3099008.6831644801</v>
      </c>
      <c r="DS147" s="15">
        <f t="shared" ref="DS147:DV147" si="278">+DS139-DS143</f>
        <v>-777645.68191718252</v>
      </c>
      <c r="DT147" s="15">
        <f t="shared" si="278"/>
        <v>-776066.8749653158</v>
      </c>
      <c r="DU147" s="15">
        <f t="shared" si="278"/>
        <v>-773807.23643624003</v>
      </c>
      <c r="DV147" s="15">
        <f t="shared" si="278"/>
        <v>-773777.40733201907</v>
      </c>
      <c r="DW147" s="15">
        <f t="shared" ref="DW147" si="279">+DV147+DU147+DT147+DS147</f>
        <v>-3101297.2006507576</v>
      </c>
    </row>
    <row r="148" spans="1:127" ht="12" customHeight="1">
      <c r="A148" s="2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DU148" s="2"/>
    </row>
    <row r="149" spans="1:127" ht="12" customHeight="1">
      <c r="A149" s="2"/>
      <c r="B149" s="7" t="s">
        <v>54</v>
      </c>
      <c r="AV149" s="15">
        <f>+AV419*AVERAGE(AU668:AV668)*0.003</f>
        <v>761595.26250000007</v>
      </c>
      <c r="AW149" s="15">
        <f>+AW419*AVERAGE(AV668:AW668)*0.003</f>
        <v>764640.96</v>
      </c>
      <c r="AX149" s="15">
        <f>+AX419*AVERAGE(AW668:AX668)*0.003</f>
        <v>756523.97249999992</v>
      </c>
      <c r="AY149" s="15">
        <f>+AY419*AVERAGE(AX668:AY668)*0.003</f>
        <v>730511.45549999992</v>
      </c>
      <c r="AZ149" s="15">
        <f>+AY149+AX149+AW149+AV149</f>
        <v>3013271.6505</v>
      </c>
      <c r="BA149" s="15">
        <f>+BA419*AVERAGE(AZ668:BA668)*0.003</f>
        <v>745430.01600000006</v>
      </c>
      <c r="BB149" s="15">
        <f>+BB419*AVERAGE(BA668:BB668)*0.003</f>
        <v>760101.6719999999</v>
      </c>
      <c r="BC149" s="15">
        <f>+BC419*AVERAGE(BB668:BC668)*0.003</f>
        <v>747747.50400000007</v>
      </c>
      <c r="BD149" s="15">
        <f>+BD419*AVERAGE(BC668:BD668)*0.003</f>
        <v>717717</v>
      </c>
      <c r="BE149" s="15">
        <f>+BD149+BC149+BB149+BA149</f>
        <v>2970996.1919999998</v>
      </c>
      <c r="BF149" s="15">
        <f>+BF419*AVERAGE(BE668:BF668)*0.003</f>
        <v>749234.77800000005</v>
      </c>
      <c r="BG149" s="15">
        <f>+BG419*AVERAGE(BF668:BG668)*0.003</f>
        <v>726268.72499999998</v>
      </c>
      <c r="BH149" s="15">
        <f>+BH419*AVERAGE(BG668:BH668)*0.003</f>
        <v>716483.38800000015</v>
      </c>
      <c r="BI149" s="15">
        <f>+BI419*AVERAGE(BH668:BI668)*0.003</f>
        <v>686151.28500000003</v>
      </c>
      <c r="BJ149" s="15">
        <f>+BI149+BH149+BG149+BF149</f>
        <v>2878138.176</v>
      </c>
      <c r="BK149" s="15">
        <f>+BK419*AVERAGE(BJ668:BK668)*0.003</f>
        <v>687392.58599999989</v>
      </c>
      <c r="BL149" s="15">
        <f>+BL419*AVERAGE(BK668:BL668)*0.003</f>
        <v>672578.69699999993</v>
      </c>
      <c r="BM149" s="15">
        <f>+BM419*AVERAGE(BL668:BM668)*0.003</f>
        <v>634368.81599999999</v>
      </c>
      <c r="BN149" s="15">
        <f>+BN419*AVERAGE(BM668:BN668)*0.003</f>
        <v>587774.31299999997</v>
      </c>
      <c r="BO149" s="15">
        <f>+BN149+BM149+BL149+BK149</f>
        <v>2582114.4119999995</v>
      </c>
      <c r="BP149" s="15">
        <f>+BP419*AVERAGE(BO668:BP668)*0.003</f>
        <v>555560.78399999987</v>
      </c>
      <c r="BQ149" s="15">
        <f>+BQ419*AVERAGE(BP668:BQ668)*0.003</f>
        <v>540850.11749999993</v>
      </c>
      <c r="BR149" s="15">
        <f>+BR419*AVERAGE(BQ668:BR668)*0.003</f>
        <v>525895.69200000004</v>
      </c>
      <c r="BS149" s="15">
        <f>+BS419*AVERAGE(BR668:BS668)*0.003</f>
        <v>470518.38900000002</v>
      </c>
      <c r="BT149" s="15">
        <f>+BS149+BR149+BQ149+BP149</f>
        <v>2092824.9824999999</v>
      </c>
      <c r="BU149" s="15">
        <f>+BU419*AVERAGE(BT668:BU668)*0.003</f>
        <v>480141.80550000002</v>
      </c>
      <c r="BV149" s="15">
        <f>+BV419*AVERAGE(BU668:BV668)*0.003</f>
        <v>476333.05499999999</v>
      </c>
      <c r="BW149" s="15">
        <f>+BW419*AVERAGE(BV668:BW668)*0.003</f>
        <v>488396.61</v>
      </c>
      <c r="BX149" s="15">
        <f>+BX419*AVERAGE(BW668:BX668)*0.003</f>
        <v>420694.995</v>
      </c>
      <c r="BY149" s="15">
        <f>+BX149+BW149+BV149+BU149</f>
        <v>1865566.4654999999</v>
      </c>
      <c r="BZ149" s="15">
        <f>+BZ419*AVERAGE(BY668:BZ668)*0.003</f>
        <v>439092.54000000004</v>
      </c>
      <c r="CA149" s="15">
        <f>+CA419*AVERAGE(BZ668:CA668)*0.003</f>
        <v>438285.54000000004</v>
      </c>
      <c r="CB149" s="15">
        <f>+CB419*AVERAGE(CA668:CB668)*0.003</f>
        <v>428775.79499999998</v>
      </c>
      <c r="CC149" s="15">
        <f>+CC419*AVERAGE(CB668:CC668)*0.003</f>
        <v>365709.19500000001</v>
      </c>
      <c r="CD149" s="15">
        <f>+CC149+CB149+CA149+BZ149</f>
        <v>1671863.07</v>
      </c>
      <c r="CE149" s="15">
        <f>+CE419*AVERAGE(CD668:CE668)*0.003</f>
        <v>394488.9</v>
      </c>
      <c r="CF149" s="15">
        <f>+CF419*AVERAGE(CE668:CF668)*0.003</f>
        <v>387229.5</v>
      </c>
      <c r="CG149" s="15">
        <f>+CG419*AVERAGE(CF668:CG668)*0.003</f>
        <v>375137.14500000002</v>
      </c>
      <c r="CH149" s="15">
        <f>+CH419*AVERAGE(CG668:CH668)*0.003</f>
        <v>341205.48</v>
      </c>
      <c r="CI149" s="15">
        <f>+CH149+CG149+CF149+CE149</f>
        <v>1498061.0249999999</v>
      </c>
      <c r="CJ149" s="15">
        <f>+CJ419*AVERAGE(CI668:CJ668)*0.003</f>
        <v>328605</v>
      </c>
      <c r="CK149" s="15">
        <f>+CK419*AVERAGE(CJ668:CK668)*0.003</f>
        <v>314209.66499999998</v>
      </c>
      <c r="CL149" s="15">
        <f>+CL419*AVERAGE(CK668:CL668)*0.003</f>
        <v>297196.28999999998</v>
      </c>
      <c r="CM149" s="15">
        <f>+CM419*AVERAGE(CL668:CM668)*0.003</f>
        <v>264710.28000000003</v>
      </c>
      <c r="CN149" s="15">
        <f>+CM149+CL149+CK149+CJ149</f>
        <v>1204721.2350000001</v>
      </c>
      <c r="CO149" s="15">
        <f>+CO314*AVERAGE(CN668:CO668)*0.003</f>
        <v>260464.66500000001</v>
      </c>
      <c r="CP149" s="15">
        <f>+CP314*AVERAGE(CO668:CP668)*0.003</f>
        <v>255761.34</v>
      </c>
      <c r="CQ149" s="15">
        <f>+CQ314*AVERAGE(CP668:CQ668)*0.003</f>
        <v>246327.9</v>
      </c>
      <c r="CR149" s="15">
        <f>+CR314*AVERAGE(CQ668:CR668)*0.003</f>
        <v>224108.64</v>
      </c>
      <c r="CS149" s="15">
        <f>+CR149+CQ149+CP149+CO149</f>
        <v>986662.54500000004</v>
      </c>
      <c r="CT149" s="15">
        <f>+CT314*AVERAGE(CS668:CT668)*0.003</f>
        <v>224973.75</v>
      </c>
      <c r="CU149" s="15">
        <f>+CU314*AVERAGE(CT668:CU668)*0.003</f>
        <v>216134.94</v>
      </c>
      <c r="CV149" s="15">
        <f>+CV314*AVERAGE(CU668:CV668)*0.003</f>
        <v>212755.02000000002</v>
      </c>
      <c r="CW149" s="15">
        <f>+CW143*CV149/CV143</f>
        <v>214989.88633663367</v>
      </c>
      <c r="CX149" s="15">
        <f>+CW149+CV149+CU149+CT149</f>
        <v>868853.59633663367</v>
      </c>
      <c r="CY149" s="15">
        <f>+CY314*AVERAGE(CX668:CY668)*0.003</f>
        <v>192207.78</v>
      </c>
      <c r="CZ149" s="15">
        <f>+CZ143*CY149/CY143</f>
        <v>182535.9136159601</v>
      </c>
      <c r="DA149" s="15">
        <f>+DA143*CZ149/CZ143</f>
        <v>182562.02091022441</v>
      </c>
      <c r="DB149" s="15">
        <f>+DB143*DA149/DA143</f>
        <v>183566.53878553613</v>
      </c>
      <c r="DC149" s="15">
        <f>+DB149+DA149+CZ149+CY149</f>
        <v>740872.25331172068</v>
      </c>
      <c r="DD149" s="15">
        <f>+DD143*DC149/DC143</f>
        <v>190907.19353694454</v>
      </c>
      <c r="DE149" s="15">
        <f>+DE143*DD149/DD143</f>
        <v>192921.25010152214</v>
      </c>
      <c r="DF149" s="15">
        <f>+DF143*DE149/DE143</f>
        <v>194955.92642181928</v>
      </c>
      <c r="DG149" s="15">
        <f>+DG143*DF149/DF143</f>
        <v>197269.58396108498</v>
      </c>
      <c r="DH149" s="15">
        <f>+DG149+DF149+DE149+DD149</f>
        <v>776053.95402137097</v>
      </c>
      <c r="DI149" s="15">
        <f t="shared" ref="DI149:DL149" si="280">+DI143*DH149/DH143</f>
        <v>198849.66848018696</v>
      </c>
      <c r="DJ149" s="15">
        <f t="shared" si="280"/>
        <v>199447.07029836799</v>
      </c>
      <c r="DK149" s="15">
        <f t="shared" si="280"/>
        <v>199922.73951919825</v>
      </c>
      <c r="DL149" s="15">
        <f t="shared" si="280"/>
        <v>200950.1320255826</v>
      </c>
      <c r="DM149" s="15">
        <f t="shared" ref="DM149:DM150" si="281">+DL149+DK149+DJ149+DI149</f>
        <v>799169.61032333574</v>
      </c>
      <c r="DN149" s="15">
        <f t="shared" ref="DN149:DQ149" si="282">+DN143*DM149/DM143</f>
        <v>201985.82906176697</v>
      </c>
      <c r="DO149" s="15">
        <f t="shared" si="282"/>
        <v>202016.59993675881</v>
      </c>
      <c r="DP149" s="15">
        <f t="shared" si="282"/>
        <v>201864.03024745377</v>
      </c>
      <c r="DQ149" s="15">
        <f t="shared" si="282"/>
        <v>202278.14521686436</v>
      </c>
      <c r="DR149" s="15">
        <f t="shared" ref="DR149:DR150" si="283">+DQ149+DP149+DO149+DN149</f>
        <v>808144.60446284397</v>
      </c>
      <c r="DS149" s="15">
        <f t="shared" ref="DS149:DV149" si="284">+DS143*DR149/DR143</f>
        <v>202790.70705393213</v>
      </c>
      <c r="DT149" s="15">
        <f t="shared" si="284"/>
        <v>202378.99335768761</v>
      </c>
      <c r="DU149" s="15">
        <f t="shared" si="284"/>
        <v>201789.73567176066</v>
      </c>
      <c r="DV149" s="15">
        <f t="shared" si="284"/>
        <v>201781.95698118678</v>
      </c>
      <c r="DW149" s="15">
        <f t="shared" ref="DW149:DW150" si="285">+DV149+DU149+DT149+DS149</f>
        <v>808741.39306456712</v>
      </c>
    </row>
    <row r="150" spans="1:127" ht="12" customHeight="1">
      <c r="A150" s="2"/>
      <c r="B150" s="7" t="s">
        <v>55</v>
      </c>
      <c r="AV150" s="15">
        <f>+AV410*AVERAGE(AU668:AV668)*0.003</f>
        <v>240356.67</v>
      </c>
      <c r="AW150" s="15">
        <f>+AW410*AVERAGE(AV668:AW668)*0.003</f>
        <v>243167.07</v>
      </c>
      <c r="AX150" s="15">
        <f>+AX410*AVERAGE(AW668:AX668)*0.003</f>
        <v>257359.557</v>
      </c>
      <c r="AY150" s="15">
        <f>+AY410*AVERAGE(AX668:AY668)*0.003</f>
        <v>262639.67849999998</v>
      </c>
      <c r="AZ150" s="15">
        <f>+AY150+AX150+AW150+AV150</f>
        <v>1003522.9755000001</v>
      </c>
      <c r="BA150" s="15">
        <f>+BA410*AVERAGE(AZ668:BA668)*0.003</f>
        <v>264977.07600000006</v>
      </c>
      <c r="BB150" s="15">
        <f>+BB410*AVERAGE(BA668:BB668)*0.003</f>
        <v>276400.60800000001</v>
      </c>
      <c r="BC150" s="15">
        <f>+BC410*AVERAGE(BB668:BC668)*0.003</f>
        <v>278921.68800000002</v>
      </c>
      <c r="BD150" s="15">
        <f>+BD410*AVERAGE(BC668:BD668)*0.003</f>
        <v>291291</v>
      </c>
      <c r="BE150" s="15">
        <f>+BD150+BC150+BB150+BA150</f>
        <v>1111590.3720000002</v>
      </c>
      <c r="BF150" s="15">
        <f>+BF410*AVERAGE(BE668:BF668)*0.003</f>
        <v>299389.962</v>
      </c>
      <c r="BG150" s="15">
        <f>+BG410*AVERAGE(BF668:BG668)*0.003</f>
        <v>303378.07500000001</v>
      </c>
      <c r="BH150" s="15">
        <f>+BH410*AVERAGE(BG668:BH668)*0.003</f>
        <v>309041.11800000007</v>
      </c>
      <c r="BI150" s="15">
        <f>+BI410*AVERAGE(BH668:BI668)*0.003</f>
        <v>320717.90399999998</v>
      </c>
      <c r="BJ150" s="15">
        <f>+BI150+BH150+BG150+BF150</f>
        <v>1232527.0590000001</v>
      </c>
      <c r="BK150" s="15">
        <f>+BK410*AVERAGE(BJ668:BK668)*0.003</f>
        <v>328214.47799999994</v>
      </c>
      <c r="BL150" s="15">
        <f>+BL410*AVERAGE(BK668:BL668)*0.003</f>
        <v>342488.23049999995</v>
      </c>
      <c r="BM150" s="15">
        <f>+BM410*AVERAGE(BL668:BM668)*0.003</f>
        <v>341225.28</v>
      </c>
      <c r="BN150" s="15">
        <f>+BN410*AVERAGE(BM668:BN668)*0.003</f>
        <v>352975.57949999999</v>
      </c>
      <c r="BO150" s="15">
        <f>+BN150+BM150+BL150+BK150</f>
        <v>1364903.568</v>
      </c>
      <c r="BP150" s="15">
        <f>+BP410*AVERAGE(BO668:BP668)*0.003</f>
        <v>363611.41199999995</v>
      </c>
      <c r="BQ150" s="15">
        <f>+BQ410*AVERAGE(BP668:BQ668)*0.003</f>
        <v>377811.24149999995</v>
      </c>
      <c r="BR150" s="15">
        <f>+BR410*AVERAGE(BQ668:BR668)*0.003</f>
        <v>376314.58199999999</v>
      </c>
      <c r="BS150" s="15">
        <f>+BS410*AVERAGE(BR668:BS668)*0.003</f>
        <v>383385.35399999999</v>
      </c>
      <c r="BT150" s="15">
        <f>+BS150+BR150+BQ150+BP150</f>
        <v>1501122.5895</v>
      </c>
      <c r="BU150" s="15">
        <f>+BU410*AVERAGE(BT668:BU668)*0.003</f>
        <v>387622.78649999999</v>
      </c>
      <c r="BV150" s="15">
        <f>+BV410*AVERAGE(BU668:BV668)*0.003</f>
        <v>392934.67499999999</v>
      </c>
      <c r="BW150" s="15">
        <f>+BW410*AVERAGE(BV668:BW668)*0.003</f>
        <v>393296.28</v>
      </c>
      <c r="BX150" s="15">
        <f>+BX410*AVERAGE(BW668:BX668)*0.003</f>
        <v>401203.33500000002</v>
      </c>
      <c r="BY150" s="15">
        <f>+BX150+BW150+BV150+BU150</f>
        <v>1575057.0765</v>
      </c>
      <c r="BZ150" s="15">
        <f>+BZ410*AVERAGE(BY668:BZ668)*0.003</f>
        <v>411239.65500000003</v>
      </c>
      <c r="CA150" s="15">
        <f>+CA410*AVERAGE(BZ668:CA668)*0.003</f>
        <v>418513.26</v>
      </c>
      <c r="CB150" s="15">
        <f>+CB410*AVERAGE(CA668:CB668)*0.003</f>
        <v>420498.27</v>
      </c>
      <c r="CC150" s="15">
        <f>+CC410*AVERAGE(CB668:CC668)*0.003</f>
        <v>429165.58500000002</v>
      </c>
      <c r="CD150" s="15">
        <f>+CC150+CB150+CA150+BZ150</f>
        <v>1679416.77</v>
      </c>
      <c r="CE150" s="15">
        <f>+CE410*AVERAGE(CD668:CE668)*0.003</f>
        <v>426520.05</v>
      </c>
      <c r="CF150" s="15">
        <f>+CF410*AVERAGE(CE668:CF668)*0.003</f>
        <v>443275.875</v>
      </c>
      <c r="CG150" s="15">
        <f>+CG410*AVERAGE(CF668:CG668)*0.003</f>
        <v>445368.3</v>
      </c>
      <c r="CH150" s="15">
        <f>+CH410*AVERAGE(CG668:CH668)*0.003</f>
        <v>451494.12</v>
      </c>
      <c r="CI150" s="15">
        <f>+CH150+CG150+CF150+CE150</f>
        <v>1766658.345</v>
      </c>
      <c r="CJ150" s="15">
        <f>+CJ410*AVERAGE(CI668:CJ668)*0.003</f>
        <v>460047</v>
      </c>
      <c r="CK150" s="15">
        <f>+CK410*AVERAGE(CJ668:CK668)*0.003</f>
        <v>463502.65500000003</v>
      </c>
      <c r="CL150" s="15">
        <f>+CL410*AVERAGE(CK668:CL668)*0.003</f>
        <v>472733.28</v>
      </c>
      <c r="CM150" s="15">
        <f>+CM410*AVERAGE(CL668:CM668)*0.003</f>
        <v>468467.53500000003</v>
      </c>
      <c r="CN150" s="15">
        <f>+CM150+CL150+CK150+CJ150</f>
        <v>1864750.4700000002</v>
      </c>
      <c r="CO150" s="15">
        <f>+CO297*AVERAGE(CN668:CO668)*0.003</f>
        <v>475479.12</v>
      </c>
      <c r="CP150" s="15">
        <f>+CP297*AVERAGE(CO668:CP668)*0.003</f>
        <v>476486.88</v>
      </c>
      <c r="CQ150" s="15">
        <f>+CQ297*AVERAGE(CP668:CQ668)*0.003</f>
        <v>475060.95</v>
      </c>
      <c r="CR150" s="15">
        <f>+CR297*AVERAGE(CQ668:CR668)*0.003</f>
        <v>476675.52</v>
      </c>
      <c r="CS150" s="15">
        <f>+CR150+CQ150+CP150+CO150</f>
        <v>1903702.4700000002</v>
      </c>
      <c r="CT150" s="15">
        <f>+CT297*AVERAGE(CS668:CT668)*0.003</f>
        <v>480543.93</v>
      </c>
      <c r="CU150" s="15">
        <f>+CU297*AVERAGE(CT668:CU668)*0.003</f>
        <v>475860.12</v>
      </c>
      <c r="CV150" s="15">
        <f>+CV297*AVERAGE(CU668:CV668)*0.003</f>
        <v>469528.32000000001</v>
      </c>
      <c r="CW150" s="15">
        <f>+CW143-CW149</f>
        <v>533767.9936633663</v>
      </c>
      <c r="CX150" s="15">
        <f>+CW150+CV150+CU150+CT150</f>
        <v>1959700.3636633663</v>
      </c>
      <c r="CY150" s="15">
        <f>+CY297*AVERAGE(CX668:CY668)*0.003</f>
        <v>491825.79000000004</v>
      </c>
      <c r="CZ150" s="15">
        <f>+CZ143-CZ149</f>
        <v>535080.76638404001</v>
      </c>
      <c r="DA150" s="15">
        <f>+DA143-DA149</f>
        <v>535157.29658977559</v>
      </c>
      <c r="DB150" s="15">
        <f>+DB143-DB149</f>
        <v>538101.91271446389</v>
      </c>
      <c r="DC150" s="15">
        <f>+DB150+DA150+CZ150+CY150</f>
        <v>2100165.7656882796</v>
      </c>
      <c r="DD150" s="15">
        <f>+DD143-DD149</f>
        <v>541168.53546305548</v>
      </c>
      <c r="DE150" s="15">
        <f>+DE143-DE149</f>
        <v>546877.82289847778</v>
      </c>
      <c r="DF150" s="15">
        <f>+DF143-DF149</f>
        <v>552645.56157818076</v>
      </c>
      <c r="DG150" s="15">
        <f>+DG143-DG149</f>
        <v>559204.13403891504</v>
      </c>
      <c r="DH150" s="15">
        <f>+DG150+DF150+DE150+DD150</f>
        <v>2199896.0539786289</v>
      </c>
      <c r="DI150" s="15">
        <f t="shared" ref="DI150:DL150" si="286">+DI143-DI149</f>
        <v>563683.23201981303</v>
      </c>
      <c r="DJ150" s="15">
        <f t="shared" si="286"/>
        <v>565376.69920163206</v>
      </c>
      <c r="DK150" s="15">
        <f t="shared" si="286"/>
        <v>566725.08849400189</v>
      </c>
      <c r="DL150" s="15">
        <f t="shared" si="286"/>
        <v>569637.45909526013</v>
      </c>
      <c r="DM150" s="15">
        <f t="shared" si="281"/>
        <v>2265422.4788107071</v>
      </c>
      <c r="DN150" s="15">
        <f t="shared" ref="DN150:DQ150" si="287">+DN143-DN149</f>
        <v>572573.37071740068</v>
      </c>
      <c r="DO150" s="15">
        <f t="shared" si="287"/>
        <v>572660.59754759865</v>
      </c>
      <c r="DP150" s="15">
        <f t="shared" si="287"/>
        <v>572228.10512137017</v>
      </c>
      <c r="DQ150" s="15">
        <f t="shared" si="287"/>
        <v>573402.00531526678</v>
      </c>
      <c r="DR150" s="15">
        <f t="shared" si="283"/>
        <v>2290864.0787016363</v>
      </c>
      <c r="DS150" s="15">
        <f t="shared" ref="DS150:DV150" si="288">+DS143-DS149</f>
        <v>574854.97486325039</v>
      </c>
      <c r="DT150" s="15">
        <f t="shared" si="288"/>
        <v>573687.88160762819</v>
      </c>
      <c r="DU150" s="15">
        <f t="shared" si="288"/>
        <v>572017.5007644794</v>
      </c>
      <c r="DV150" s="15">
        <f t="shared" si="288"/>
        <v>571995.45035083231</v>
      </c>
      <c r="DW150" s="15">
        <f t="shared" si="285"/>
        <v>2292555.8075861903</v>
      </c>
    </row>
    <row r="151" spans="1:127" ht="12" customHeight="1">
      <c r="A151" s="2"/>
      <c r="B151" s="7" t="s">
        <v>56</v>
      </c>
      <c r="AV151" s="15">
        <f>+AV428*AVERAGE(AU668:AV668)*0.003</f>
        <v>0</v>
      </c>
      <c r="AW151" s="15">
        <f>+AW428*AVERAGE(AV668:AW668)*0.003</f>
        <v>0</v>
      </c>
      <c r="AX151" s="15">
        <f>+AX428*AVERAGE(AW668:AX668)*0.003</f>
        <v>0</v>
      </c>
      <c r="AY151" s="15">
        <f>+AY428*AVERAGE(AX668:AY668)*0.003</f>
        <v>0</v>
      </c>
      <c r="AZ151" s="15">
        <f>+AY151+AX151+AW151+AV151</f>
        <v>0</v>
      </c>
      <c r="BA151" s="15">
        <f>+BA428*AVERAGE(AZ668:BA668)*0.003</f>
        <v>0</v>
      </c>
      <c r="BB151" s="15">
        <f>+BB428*AVERAGE(BA668:BB668)*0.003</f>
        <v>0</v>
      </c>
      <c r="BC151" s="15">
        <f>+BC428*AVERAGE(BB668:BC668)*0.003</f>
        <v>0</v>
      </c>
      <c r="BD151" s="15">
        <f>+BD428*AVERAGE(BC668:BD668)*0.003</f>
        <v>0</v>
      </c>
      <c r="BE151" s="15">
        <f>+BD151+BC151+BB151+BA151</f>
        <v>0</v>
      </c>
      <c r="BF151" s="15">
        <f>+BF428*AVERAGE(BE668:BF668)*0.003</f>
        <v>0</v>
      </c>
      <c r="BG151" s="15">
        <f>+BG428*AVERAGE(BF668:BG668)*0.003</f>
        <v>0</v>
      </c>
      <c r="BH151" s="15">
        <f>+BH428*AVERAGE(BG668:BH668)*0.003</f>
        <v>0</v>
      </c>
      <c r="BI151" s="15">
        <f>+BI428*AVERAGE(BH668:BI668)*0.003</f>
        <v>0</v>
      </c>
      <c r="BJ151" s="15">
        <f>+BI151+BH151+BG151+BF151</f>
        <v>0</v>
      </c>
      <c r="BK151" s="15">
        <f>+BK428*AVERAGE(BJ668:BK668)*0.003</f>
        <v>0</v>
      </c>
      <c r="BL151" s="15">
        <f>+BL428*AVERAGE(BK668:BL668)*0.003</f>
        <v>0</v>
      </c>
      <c r="BM151" s="15">
        <f>+BM428*AVERAGE(BL668:BM668)*0.003</f>
        <v>0</v>
      </c>
      <c r="BN151" s="15">
        <f>+BN428*AVERAGE(BM668:BN668)*0.003</f>
        <v>0</v>
      </c>
      <c r="BO151" s="15">
        <f>+BN151+BM151+BL151+BK151</f>
        <v>0</v>
      </c>
      <c r="BP151" s="15">
        <f>+BP428*AVERAGE(BO668:BP668)*0.003</f>
        <v>0</v>
      </c>
      <c r="BQ151" s="15">
        <f>+BQ428*AVERAGE(BP668:BQ668)*0.003</f>
        <v>0</v>
      </c>
      <c r="BR151" s="15">
        <f>+BR428*AVERAGE(BQ668:BR668)*0.003</f>
        <v>0</v>
      </c>
      <c r="BS151" s="15">
        <f>+BS428*AVERAGE(BR668:BS668)*0.003</f>
        <v>0</v>
      </c>
      <c r="BT151" s="15">
        <f>+BS151+BR151+BQ151+BP151</f>
        <v>0</v>
      </c>
      <c r="BU151" s="15">
        <f>+BU428*AVERAGE(BT668:BU668)*0.003</f>
        <v>0</v>
      </c>
      <c r="BV151" s="15">
        <f>+BV428*AVERAGE(BU668:BV668)*0.003</f>
        <v>0</v>
      </c>
      <c r="BW151" s="15">
        <f>+BW428*AVERAGE(BV668:BW668)*0.003</f>
        <v>0</v>
      </c>
      <c r="BX151" s="15">
        <f>+BX428*AVERAGE(BW668:BX668)*0.003</f>
        <v>0</v>
      </c>
      <c r="BY151" s="15">
        <f>+BX151+BW151+BV151+BU151</f>
        <v>0</v>
      </c>
      <c r="BZ151" s="15">
        <f>+BZ428*AVERAGE(BY668:BZ668)*0.003</f>
        <v>0</v>
      </c>
      <c r="CA151" s="15">
        <f>+CA428*AVERAGE(BZ668:CA668)*0.003</f>
        <v>0</v>
      </c>
      <c r="CB151" s="15">
        <f>+CB428*AVERAGE(CA668:CB668)*0.003</f>
        <v>0</v>
      </c>
      <c r="CC151" s="15">
        <f>+CC428*AVERAGE(CB668:CC668)*0.003</f>
        <v>0</v>
      </c>
      <c r="CD151" s="15">
        <f>+CC151+CB151+CA151+BZ151</f>
        <v>0</v>
      </c>
      <c r="CE151" s="15">
        <f>+CE428*AVERAGE(CD668:CE668)*0.003</f>
        <v>59004.75</v>
      </c>
      <c r="CF151" s="15">
        <f>+CF428*AVERAGE(CE668:CF668)*0.003</f>
        <v>59443.125</v>
      </c>
      <c r="CG151" s="15">
        <f>+CG428*AVERAGE(CF668:CG668)*0.003</f>
        <v>61666.380000000005</v>
      </c>
      <c r="CH151" s="15">
        <f>+CH428*AVERAGE(CG668:CH668)*0.003</f>
        <v>62037.36</v>
      </c>
      <c r="CI151" s="15">
        <f>+CH151+CG151+CF151+CE151</f>
        <v>242151.61499999999</v>
      </c>
      <c r="CJ151" s="15">
        <f>+CJ428*AVERAGE(CI668:CJ668)*0.003</f>
        <v>63991.5</v>
      </c>
      <c r="CK151" s="15">
        <f>+CK428*AVERAGE(CJ668:CK668)*0.003</f>
        <v>67702.634999999995</v>
      </c>
      <c r="CL151" s="15">
        <f>+CL428*AVERAGE(CK668:CL668)*0.003</f>
        <v>72995.58</v>
      </c>
      <c r="CM151" s="15">
        <f>+CM428*AVERAGE(CL668:CM668)*0.003</f>
        <v>80109.69</v>
      </c>
      <c r="CN151" s="15">
        <f>+CM151+CL151+CK151+CJ151</f>
        <v>284799.40500000003</v>
      </c>
      <c r="CO151" s="15">
        <f>+CO330*AVERAGE(CN668:CO668)*0.003</f>
        <v>82159.994999999995</v>
      </c>
      <c r="CP151" s="15">
        <f>+CP330*AVERAGE(CO668:CP668)*0.003</f>
        <v>87589.5</v>
      </c>
      <c r="CQ151" s="15">
        <f>+CQ330*AVERAGE(CP668:CQ668)*0.003</f>
        <v>89733.735000000001</v>
      </c>
      <c r="CR151" s="15">
        <f>+CR330*AVERAGE(CQ668:CR668)*0.003</f>
        <v>92489.279999999999</v>
      </c>
      <c r="CS151" s="15">
        <f>+CR151+CQ151+CP151+CO151</f>
        <v>351972.51</v>
      </c>
      <c r="CT151" s="15">
        <f>+CT330*AVERAGE(CS668:CT668)*0.003</f>
        <v>95388.87</v>
      </c>
      <c r="CU151" s="15">
        <f>+CU330*AVERAGE(CT668:CU668)*0.003</f>
        <v>101710.56</v>
      </c>
      <c r="CV151" s="15">
        <f>+CV330*AVERAGE(CU668:CV668)*0.003</f>
        <v>113713.89</v>
      </c>
      <c r="CW151" s="15">
        <f>+CW330*AVERAGE(CV668:CW668)*0.003</f>
        <v>118909.44</v>
      </c>
      <c r="CX151" s="15">
        <f>+CW151+CV151+CU151+CT151</f>
        <v>429722.76</v>
      </c>
      <c r="CY151" s="15">
        <f>+CY330*AVERAGE(CX668:CY668)*0.003</f>
        <v>124369.74</v>
      </c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15"/>
    </row>
    <row r="152" spans="1:127" ht="12" customHeight="1">
      <c r="A152" s="2"/>
      <c r="C152" s="7" t="s">
        <v>37</v>
      </c>
      <c r="AV152" s="15">
        <f t="shared" ref="AV152:BE153" si="289">+AV149-AQ149</f>
        <v>761595.26250000007</v>
      </c>
      <c r="AW152" s="15">
        <f t="shared" si="289"/>
        <v>764640.96</v>
      </c>
      <c r="AX152" s="15">
        <f t="shared" si="289"/>
        <v>756523.97249999992</v>
      </c>
      <c r="AY152" s="15">
        <f t="shared" si="289"/>
        <v>730511.45549999992</v>
      </c>
      <c r="AZ152" s="15">
        <f t="shared" si="289"/>
        <v>3013271.6505</v>
      </c>
      <c r="BA152" s="15">
        <f t="shared" si="289"/>
        <v>-16165.246500000008</v>
      </c>
      <c r="BB152" s="15">
        <f t="shared" si="289"/>
        <v>-4539.2880000000587</v>
      </c>
      <c r="BC152" s="15">
        <f t="shared" si="289"/>
        <v>-8776.4684999998426</v>
      </c>
      <c r="BD152" s="15">
        <f t="shared" si="289"/>
        <v>-12794.455499999924</v>
      </c>
      <c r="BE152" s="15">
        <f t="shared" si="289"/>
        <v>-42275.458500000183</v>
      </c>
      <c r="BF152" s="15">
        <f t="shared" ref="BF152:BO153" si="290">+BF149-BA149</f>
        <v>3804.7619999999879</v>
      </c>
      <c r="BG152" s="15">
        <f t="shared" si="290"/>
        <v>-33832.946999999927</v>
      </c>
      <c r="BH152" s="15">
        <f t="shared" si="290"/>
        <v>-31264.115999999922</v>
      </c>
      <c r="BI152" s="15">
        <f t="shared" si="290"/>
        <v>-31565.714999999967</v>
      </c>
      <c r="BJ152" s="15">
        <f t="shared" si="290"/>
        <v>-92858.015999999829</v>
      </c>
      <c r="BK152" s="15">
        <f t="shared" si="290"/>
        <v>-61842.192000000156</v>
      </c>
      <c r="BL152" s="15">
        <f t="shared" si="290"/>
        <v>-53690.028000000049</v>
      </c>
      <c r="BM152" s="15">
        <f t="shared" si="290"/>
        <v>-82114.57200000016</v>
      </c>
      <c r="BN152" s="15">
        <f t="shared" si="290"/>
        <v>-98376.972000000067</v>
      </c>
      <c r="BO152" s="15">
        <f t="shared" si="290"/>
        <v>-296023.76400000043</v>
      </c>
      <c r="BP152" s="15">
        <f t="shared" ref="BP152:BY153" si="291">+BP149-BK149</f>
        <v>-131831.80200000003</v>
      </c>
      <c r="BQ152" s="15">
        <f t="shared" si="291"/>
        <v>-131728.57949999999</v>
      </c>
      <c r="BR152" s="15">
        <f t="shared" si="291"/>
        <v>-108473.12399999995</v>
      </c>
      <c r="BS152" s="15">
        <f t="shared" si="291"/>
        <v>-117255.92399999994</v>
      </c>
      <c r="BT152" s="15">
        <f t="shared" si="291"/>
        <v>-489289.42949999962</v>
      </c>
      <c r="BU152" s="15">
        <f t="shared" si="291"/>
        <v>-75418.978499999852</v>
      </c>
      <c r="BV152" s="15">
        <f t="shared" si="291"/>
        <v>-64517.062499999942</v>
      </c>
      <c r="BW152" s="15">
        <f t="shared" si="291"/>
        <v>-37499.082000000053</v>
      </c>
      <c r="BX152" s="15">
        <f t="shared" si="291"/>
        <v>-49823.394000000029</v>
      </c>
      <c r="BY152" s="15">
        <f t="shared" si="291"/>
        <v>-227258.51699999999</v>
      </c>
      <c r="BZ152" s="15">
        <f t="shared" ref="BZ152:CI153" si="292">+BZ149-BU149</f>
        <v>-41049.26549999998</v>
      </c>
      <c r="CA152" s="15">
        <f t="shared" si="292"/>
        <v>-38047.514999999956</v>
      </c>
      <c r="CB152" s="15">
        <f t="shared" si="292"/>
        <v>-59620.815000000002</v>
      </c>
      <c r="CC152" s="15">
        <f t="shared" si="292"/>
        <v>-54985.799999999988</v>
      </c>
      <c r="CD152" s="15">
        <f t="shared" si="292"/>
        <v>-193703.39549999987</v>
      </c>
      <c r="CE152" s="15">
        <f t="shared" si="292"/>
        <v>-44603.640000000014</v>
      </c>
      <c r="CF152" s="15">
        <f t="shared" si="292"/>
        <v>-51056.040000000037</v>
      </c>
      <c r="CG152" s="15">
        <f t="shared" si="292"/>
        <v>-53638.649999999965</v>
      </c>
      <c r="CH152" s="15">
        <f t="shared" si="292"/>
        <v>-24503.715000000026</v>
      </c>
      <c r="CI152" s="15">
        <f t="shared" si="292"/>
        <v>-173802.04500000016</v>
      </c>
      <c r="CJ152" s="15">
        <f t="shared" ref="CJ152:CS153" si="293">+CJ149-CE149</f>
        <v>-65883.900000000023</v>
      </c>
      <c r="CK152" s="15">
        <f t="shared" si="293"/>
        <v>-73019.835000000021</v>
      </c>
      <c r="CL152" s="15">
        <f t="shared" si="293"/>
        <v>-77940.85500000004</v>
      </c>
      <c r="CM152" s="15">
        <f t="shared" si="293"/>
        <v>-76495.199999999953</v>
      </c>
      <c r="CN152" s="15">
        <f t="shared" si="293"/>
        <v>-293339.7899999998</v>
      </c>
      <c r="CO152" s="15">
        <f t="shared" si="293"/>
        <v>-68140.334999999992</v>
      </c>
      <c r="CP152" s="15">
        <f t="shared" si="293"/>
        <v>-58448.324999999983</v>
      </c>
      <c r="CQ152" s="15">
        <f t="shared" si="293"/>
        <v>-50868.389999999985</v>
      </c>
      <c r="CR152" s="15">
        <f t="shared" si="293"/>
        <v>-40601.640000000014</v>
      </c>
      <c r="CS152" s="15">
        <f t="shared" si="293"/>
        <v>-218058.69000000006</v>
      </c>
      <c r="CT152" s="15">
        <f t="shared" ref="CT152:DC153" si="294">+CT149-CO149</f>
        <v>-35490.915000000008</v>
      </c>
      <c r="CU152" s="15">
        <f t="shared" si="294"/>
        <v>-39626.399999999994</v>
      </c>
      <c r="CV152" s="15">
        <f t="shared" si="294"/>
        <v>-33572.879999999976</v>
      </c>
      <c r="CW152" s="15">
        <f t="shared" si="294"/>
        <v>-9118.7536633663403</v>
      </c>
      <c r="CX152" s="15">
        <f t="shared" si="294"/>
        <v>-117808.94866336638</v>
      </c>
      <c r="CY152" s="15">
        <f t="shared" si="294"/>
        <v>-32765.97</v>
      </c>
      <c r="CZ152" s="15">
        <f t="shared" si="294"/>
        <v>-33599.026384039898</v>
      </c>
      <c r="DA152" s="15">
        <f t="shared" si="294"/>
        <v>-30192.999089775607</v>
      </c>
      <c r="DB152" s="15">
        <f t="shared" si="294"/>
        <v>-31423.34755109754</v>
      </c>
      <c r="DC152" s="15">
        <f t="shared" si="294"/>
        <v>-127981.34302491299</v>
      </c>
      <c r="DD152" s="15">
        <f t="shared" ref="DD152:DH153" si="295">+DD149-CY149</f>
        <v>-1300.586463055457</v>
      </c>
      <c r="DE152" s="15">
        <f t="shared" si="295"/>
        <v>10385.336485562031</v>
      </c>
      <c r="DF152" s="15">
        <f t="shared" si="295"/>
        <v>12393.905511594872</v>
      </c>
      <c r="DG152" s="15">
        <f t="shared" si="295"/>
        <v>13703.045175548847</v>
      </c>
      <c r="DH152" s="15">
        <f t="shared" si="295"/>
        <v>35181.700709650293</v>
      </c>
      <c r="DI152" s="15">
        <f t="shared" ref="DI152:DI153" si="296">+DI149-DD149</f>
        <v>7942.4749432424142</v>
      </c>
      <c r="DJ152" s="15">
        <f t="shared" ref="DJ152:DJ153" si="297">+DJ149-DE149</f>
        <v>6525.8201968458598</v>
      </c>
      <c r="DK152" s="15">
        <f t="shared" ref="DK152:DK153" si="298">+DK149-DF149</f>
        <v>4966.8130973789666</v>
      </c>
      <c r="DL152" s="15">
        <f t="shared" ref="DL152:DL153" si="299">+DL149-DG149</f>
        <v>3680.5480644976196</v>
      </c>
      <c r="DM152" s="15">
        <f t="shared" ref="DM152:DM153" si="300">+DM149-DH149</f>
        <v>23115.656301964773</v>
      </c>
      <c r="DN152" s="15">
        <f t="shared" ref="DN152:DN153" si="301">+DN149-DI149</f>
        <v>3136.160581580014</v>
      </c>
      <c r="DO152" s="15">
        <f t="shared" ref="DO152:DO153" si="302">+DO149-DJ149</f>
        <v>2569.5296383908135</v>
      </c>
      <c r="DP152" s="15">
        <f t="shared" ref="DP152:DP153" si="303">+DP149-DK149</f>
        <v>1941.2907282555243</v>
      </c>
      <c r="DQ152" s="15">
        <f t="shared" ref="DQ152:DQ153" si="304">+DQ149-DL149</f>
        <v>1328.0131912817596</v>
      </c>
      <c r="DR152" s="15">
        <f t="shared" ref="DR152:DR153" si="305">+DR149-DM149</f>
        <v>8974.9941395082278</v>
      </c>
      <c r="DS152" s="15">
        <f t="shared" ref="DS152:DS153" si="306">+DS149-DN149</f>
        <v>804.8779921651585</v>
      </c>
      <c r="DT152" s="15">
        <f t="shared" ref="DT152:DT153" si="307">+DT149-DO149</f>
        <v>362.39342092879815</v>
      </c>
      <c r="DU152" s="15">
        <f t="shared" ref="DU152:DU153" si="308">+DU149-DP149</f>
        <v>-74.294575693114894</v>
      </c>
      <c r="DV152" s="15">
        <f t="shared" ref="DV152:DV153" si="309">+DV149-DQ149</f>
        <v>-496.18823567757499</v>
      </c>
      <c r="DW152" s="15">
        <f t="shared" ref="DW152:DW153" si="310">+DW149-DR149</f>
        <v>596.78860172315035</v>
      </c>
    </row>
    <row r="153" spans="1:127" ht="12" customHeight="1">
      <c r="A153" s="2"/>
      <c r="C153" s="7" t="s">
        <v>37</v>
      </c>
      <c r="AV153" s="15">
        <f t="shared" si="289"/>
        <v>240356.67</v>
      </c>
      <c r="AW153" s="15">
        <f t="shared" si="289"/>
        <v>243167.07</v>
      </c>
      <c r="AX153" s="15">
        <f t="shared" si="289"/>
        <v>257359.557</v>
      </c>
      <c r="AY153" s="15">
        <f t="shared" si="289"/>
        <v>262639.67849999998</v>
      </c>
      <c r="AZ153" s="15">
        <f t="shared" si="289"/>
        <v>1003522.9755000001</v>
      </c>
      <c r="BA153" s="15">
        <f t="shared" si="289"/>
        <v>24620.406000000046</v>
      </c>
      <c r="BB153" s="15">
        <f t="shared" si="289"/>
        <v>33233.538</v>
      </c>
      <c r="BC153" s="15">
        <f t="shared" si="289"/>
        <v>21562.131000000023</v>
      </c>
      <c r="BD153" s="15">
        <f t="shared" si="289"/>
        <v>28651.32150000002</v>
      </c>
      <c r="BE153" s="15">
        <f t="shared" si="289"/>
        <v>108067.39650000015</v>
      </c>
      <c r="BF153" s="15">
        <f t="shared" si="290"/>
        <v>34412.88599999994</v>
      </c>
      <c r="BG153" s="15">
        <f t="shared" si="290"/>
        <v>26977.467000000004</v>
      </c>
      <c r="BH153" s="15">
        <f t="shared" si="290"/>
        <v>30119.430000000051</v>
      </c>
      <c r="BI153" s="15">
        <f t="shared" si="290"/>
        <v>29426.90399999998</v>
      </c>
      <c r="BJ153" s="15">
        <f t="shared" si="290"/>
        <v>120936.68699999992</v>
      </c>
      <c r="BK153" s="15">
        <f t="shared" si="290"/>
        <v>28824.515999999945</v>
      </c>
      <c r="BL153" s="15">
        <f t="shared" si="290"/>
        <v>39110.155499999935</v>
      </c>
      <c r="BM153" s="15">
        <f t="shared" si="290"/>
        <v>32184.161999999953</v>
      </c>
      <c r="BN153" s="15">
        <f t="shared" si="290"/>
        <v>32257.675500000012</v>
      </c>
      <c r="BO153" s="15">
        <f t="shared" si="290"/>
        <v>132376.50899999985</v>
      </c>
      <c r="BP153" s="15">
        <f t="shared" si="291"/>
        <v>35396.934000000008</v>
      </c>
      <c r="BQ153" s="15">
        <f t="shared" si="291"/>
        <v>35323.010999999999</v>
      </c>
      <c r="BR153" s="15">
        <f t="shared" si="291"/>
        <v>35089.301999999967</v>
      </c>
      <c r="BS153" s="15">
        <f t="shared" si="291"/>
        <v>30409.7745</v>
      </c>
      <c r="BT153" s="15">
        <f t="shared" si="291"/>
        <v>136219.02150000003</v>
      </c>
      <c r="BU153" s="15">
        <f t="shared" si="291"/>
        <v>24011.374500000034</v>
      </c>
      <c r="BV153" s="15">
        <f t="shared" si="291"/>
        <v>15123.433500000043</v>
      </c>
      <c r="BW153" s="15">
        <f t="shared" si="291"/>
        <v>16981.698000000033</v>
      </c>
      <c r="BX153" s="15">
        <f t="shared" si="291"/>
        <v>17817.981000000029</v>
      </c>
      <c r="BY153" s="15">
        <f t="shared" si="291"/>
        <v>73934.486999999965</v>
      </c>
      <c r="BZ153" s="15">
        <f t="shared" si="292"/>
        <v>23616.868500000041</v>
      </c>
      <c r="CA153" s="15">
        <f t="shared" si="292"/>
        <v>25578.585000000021</v>
      </c>
      <c r="CB153" s="15">
        <f t="shared" si="292"/>
        <v>27201.989999999991</v>
      </c>
      <c r="CC153" s="15">
        <f t="shared" si="292"/>
        <v>27962.25</v>
      </c>
      <c r="CD153" s="15">
        <f t="shared" si="292"/>
        <v>104359.69350000005</v>
      </c>
      <c r="CE153" s="15">
        <f t="shared" si="292"/>
        <v>15280.39499999996</v>
      </c>
      <c r="CF153" s="15">
        <f t="shared" si="292"/>
        <v>24762.614999999991</v>
      </c>
      <c r="CG153" s="15">
        <f t="shared" si="292"/>
        <v>24870.02999999997</v>
      </c>
      <c r="CH153" s="15">
        <f t="shared" si="292"/>
        <v>22328.534999999974</v>
      </c>
      <c r="CI153" s="15">
        <f t="shared" si="292"/>
        <v>87241.574999999953</v>
      </c>
      <c r="CJ153" s="15">
        <f t="shared" si="293"/>
        <v>33526.950000000012</v>
      </c>
      <c r="CK153" s="15">
        <f t="shared" si="293"/>
        <v>20226.780000000028</v>
      </c>
      <c r="CL153" s="15">
        <f t="shared" si="293"/>
        <v>27364.98000000004</v>
      </c>
      <c r="CM153" s="15">
        <f t="shared" si="293"/>
        <v>16973.415000000037</v>
      </c>
      <c r="CN153" s="15">
        <f t="shared" si="293"/>
        <v>98092.125000000233</v>
      </c>
      <c r="CO153" s="15">
        <f t="shared" si="293"/>
        <v>15432.119999999995</v>
      </c>
      <c r="CP153" s="15">
        <f t="shared" si="293"/>
        <v>12984.224999999977</v>
      </c>
      <c r="CQ153" s="15">
        <f t="shared" si="293"/>
        <v>2327.6699999999837</v>
      </c>
      <c r="CR153" s="15">
        <f t="shared" si="293"/>
        <v>8207.984999999986</v>
      </c>
      <c r="CS153" s="15">
        <f t="shared" si="293"/>
        <v>38952</v>
      </c>
      <c r="CT153" s="15">
        <f t="shared" si="294"/>
        <v>5064.8099999999977</v>
      </c>
      <c r="CU153" s="15">
        <f t="shared" si="294"/>
        <v>-626.76000000000931</v>
      </c>
      <c r="CV153" s="15">
        <f t="shared" si="294"/>
        <v>-5532.6300000000047</v>
      </c>
      <c r="CW153" s="15">
        <f t="shared" si="294"/>
        <v>57092.473663366283</v>
      </c>
      <c r="CX153" s="15">
        <f t="shared" si="294"/>
        <v>55997.893663366092</v>
      </c>
      <c r="CY153" s="15">
        <f t="shared" si="294"/>
        <v>11281.860000000044</v>
      </c>
      <c r="CZ153" s="15">
        <f t="shared" si="294"/>
        <v>59220.64638404001</v>
      </c>
      <c r="DA153" s="15">
        <f t="shared" si="294"/>
        <v>65628.976589775586</v>
      </c>
      <c r="DB153" s="15">
        <f t="shared" si="294"/>
        <v>4333.9190510975895</v>
      </c>
      <c r="DC153" s="15">
        <f t="shared" si="294"/>
        <v>140465.40202491335</v>
      </c>
      <c r="DD153" s="15">
        <f t="shared" si="295"/>
        <v>49342.745463055442</v>
      </c>
      <c r="DE153" s="15">
        <f t="shared" si="295"/>
        <v>11797.056514437776</v>
      </c>
      <c r="DF153" s="15">
        <f t="shared" si="295"/>
        <v>17488.264988405164</v>
      </c>
      <c r="DG153" s="15">
        <f t="shared" si="295"/>
        <v>21102.221324451151</v>
      </c>
      <c r="DH153" s="15">
        <f t="shared" si="295"/>
        <v>99730.288290349301</v>
      </c>
      <c r="DI153" s="15">
        <f t="shared" si="296"/>
        <v>22514.696556757553</v>
      </c>
      <c r="DJ153" s="15">
        <f t="shared" si="297"/>
        <v>18498.876303154277</v>
      </c>
      <c r="DK153" s="15">
        <f t="shared" si="298"/>
        <v>14079.52691582113</v>
      </c>
      <c r="DL153" s="15">
        <f t="shared" si="299"/>
        <v>10433.325056345086</v>
      </c>
      <c r="DM153" s="15">
        <f t="shared" si="300"/>
        <v>65526.424832078163</v>
      </c>
      <c r="DN153" s="15">
        <f t="shared" si="301"/>
        <v>8890.1386975876521</v>
      </c>
      <c r="DO153" s="15">
        <f t="shared" si="302"/>
        <v>7283.8983459665906</v>
      </c>
      <c r="DP153" s="15">
        <f t="shared" si="303"/>
        <v>5503.0166273682844</v>
      </c>
      <c r="DQ153" s="15">
        <f t="shared" si="304"/>
        <v>3764.546220006654</v>
      </c>
      <c r="DR153" s="15">
        <f t="shared" si="305"/>
        <v>25441.599890929181</v>
      </c>
      <c r="DS153" s="15">
        <f t="shared" si="306"/>
        <v>2281.6041458497057</v>
      </c>
      <c r="DT153" s="15">
        <f t="shared" si="307"/>
        <v>1027.2840600295458</v>
      </c>
      <c r="DU153" s="15">
        <f t="shared" si="308"/>
        <v>-210.60435689077713</v>
      </c>
      <c r="DV153" s="15">
        <f t="shared" si="309"/>
        <v>-1406.5549644344719</v>
      </c>
      <c r="DW153" s="15">
        <f t="shared" si="310"/>
        <v>1691.7288845540024</v>
      </c>
    </row>
    <row r="154" spans="1:127" ht="12" customHeight="1">
      <c r="A154" s="2"/>
      <c r="C154" s="7" t="s">
        <v>37</v>
      </c>
      <c r="AV154" s="15">
        <f t="shared" ref="AV154:CA154" si="311">+AV151-AQ151</f>
        <v>0</v>
      </c>
      <c r="AW154" s="15">
        <f t="shared" si="311"/>
        <v>0</v>
      </c>
      <c r="AX154" s="15">
        <f t="shared" si="311"/>
        <v>0</v>
      </c>
      <c r="AY154" s="15">
        <f t="shared" si="311"/>
        <v>0</v>
      </c>
      <c r="AZ154" s="15">
        <f t="shared" si="311"/>
        <v>0</v>
      </c>
      <c r="BA154" s="15">
        <f t="shared" si="311"/>
        <v>0</v>
      </c>
      <c r="BB154" s="15">
        <f t="shared" si="311"/>
        <v>0</v>
      </c>
      <c r="BC154" s="15">
        <f t="shared" si="311"/>
        <v>0</v>
      </c>
      <c r="BD154" s="15">
        <f t="shared" si="311"/>
        <v>0</v>
      </c>
      <c r="BE154" s="15">
        <f t="shared" si="311"/>
        <v>0</v>
      </c>
      <c r="BF154" s="15">
        <f t="shared" si="311"/>
        <v>0</v>
      </c>
      <c r="BG154" s="15">
        <f t="shared" si="311"/>
        <v>0</v>
      </c>
      <c r="BH154" s="15">
        <f t="shared" si="311"/>
        <v>0</v>
      </c>
      <c r="BI154" s="15">
        <f t="shared" si="311"/>
        <v>0</v>
      </c>
      <c r="BJ154" s="15">
        <f t="shared" si="311"/>
        <v>0</v>
      </c>
      <c r="BK154" s="15">
        <f t="shared" si="311"/>
        <v>0</v>
      </c>
      <c r="BL154" s="15">
        <f t="shared" si="311"/>
        <v>0</v>
      </c>
      <c r="BM154" s="15">
        <f t="shared" si="311"/>
        <v>0</v>
      </c>
      <c r="BN154" s="15">
        <f t="shared" si="311"/>
        <v>0</v>
      </c>
      <c r="BO154" s="15">
        <f t="shared" si="311"/>
        <v>0</v>
      </c>
      <c r="BP154" s="15">
        <f t="shared" si="311"/>
        <v>0</v>
      </c>
      <c r="BQ154" s="15">
        <f t="shared" si="311"/>
        <v>0</v>
      </c>
      <c r="BR154" s="15">
        <f t="shared" si="311"/>
        <v>0</v>
      </c>
      <c r="BS154" s="15">
        <f t="shared" si="311"/>
        <v>0</v>
      </c>
      <c r="BT154" s="15">
        <f t="shared" si="311"/>
        <v>0</v>
      </c>
      <c r="BU154" s="15">
        <f t="shared" si="311"/>
        <v>0</v>
      </c>
      <c r="BV154" s="15">
        <f t="shared" si="311"/>
        <v>0</v>
      </c>
      <c r="BW154" s="15">
        <f t="shared" si="311"/>
        <v>0</v>
      </c>
      <c r="BX154" s="15">
        <f t="shared" si="311"/>
        <v>0</v>
      </c>
      <c r="BY154" s="15">
        <f t="shared" si="311"/>
        <v>0</v>
      </c>
      <c r="BZ154" s="15">
        <f t="shared" si="311"/>
        <v>0</v>
      </c>
      <c r="CA154" s="15">
        <f t="shared" si="311"/>
        <v>0</v>
      </c>
      <c r="CB154" s="15">
        <f t="shared" ref="CB154:CY154" si="312">+CB151-BW151</f>
        <v>0</v>
      </c>
      <c r="CC154" s="15">
        <f t="shared" si="312"/>
        <v>0</v>
      </c>
      <c r="CD154" s="15">
        <f t="shared" si="312"/>
        <v>0</v>
      </c>
      <c r="CE154" s="15">
        <f t="shared" si="312"/>
        <v>59004.75</v>
      </c>
      <c r="CF154" s="15">
        <f t="shared" si="312"/>
        <v>59443.125</v>
      </c>
      <c r="CG154" s="15">
        <f t="shared" si="312"/>
        <v>61666.380000000005</v>
      </c>
      <c r="CH154" s="15">
        <f t="shared" si="312"/>
        <v>62037.36</v>
      </c>
      <c r="CI154" s="15">
        <f t="shared" si="312"/>
        <v>242151.61499999999</v>
      </c>
      <c r="CJ154" s="15">
        <f t="shared" si="312"/>
        <v>4986.75</v>
      </c>
      <c r="CK154" s="15">
        <f t="shared" si="312"/>
        <v>8259.5099999999948</v>
      </c>
      <c r="CL154" s="15">
        <f t="shared" si="312"/>
        <v>11329.199999999997</v>
      </c>
      <c r="CM154" s="15">
        <f t="shared" si="312"/>
        <v>18072.330000000002</v>
      </c>
      <c r="CN154" s="15">
        <f t="shared" si="312"/>
        <v>42647.790000000037</v>
      </c>
      <c r="CO154" s="15">
        <f t="shared" si="312"/>
        <v>18168.494999999995</v>
      </c>
      <c r="CP154" s="15">
        <f t="shared" si="312"/>
        <v>19886.865000000005</v>
      </c>
      <c r="CQ154" s="15">
        <f t="shared" si="312"/>
        <v>16738.154999999999</v>
      </c>
      <c r="CR154" s="15">
        <f t="shared" si="312"/>
        <v>12379.589999999997</v>
      </c>
      <c r="CS154" s="15">
        <f t="shared" si="312"/>
        <v>67173.104999999981</v>
      </c>
      <c r="CT154" s="15">
        <f t="shared" si="312"/>
        <v>13228.875</v>
      </c>
      <c r="CU154" s="15">
        <f t="shared" si="312"/>
        <v>14121.059999999998</v>
      </c>
      <c r="CV154" s="15">
        <f t="shared" si="312"/>
        <v>23980.154999999999</v>
      </c>
      <c r="CW154" s="15">
        <f t="shared" si="312"/>
        <v>26420.160000000003</v>
      </c>
      <c r="CX154" s="15">
        <f t="shared" si="312"/>
        <v>77750.25</v>
      </c>
      <c r="CY154" s="15">
        <f t="shared" si="312"/>
        <v>28980.87000000001</v>
      </c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5"/>
      <c r="DP154" s="15"/>
      <c r="DQ154" s="15"/>
      <c r="DR154" s="15"/>
      <c r="DS154" s="15"/>
      <c r="DT154" s="15"/>
      <c r="DU154" s="15"/>
      <c r="DV154" s="15"/>
      <c r="DW154" s="15"/>
    </row>
    <row r="155" spans="1:127" ht="12" customHeight="1">
      <c r="A155" s="2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DU155" s="2"/>
    </row>
    <row r="156" spans="1:127" ht="12" customHeight="1">
      <c r="A156" s="2"/>
      <c r="DU156" s="2"/>
    </row>
    <row r="157" spans="1:127" ht="12" customHeight="1">
      <c r="A157" s="2"/>
      <c r="B157" s="7" t="s">
        <v>1089</v>
      </c>
      <c r="C157" s="7" t="s">
        <v>138</v>
      </c>
      <c r="D157" s="7" t="s">
        <v>1087</v>
      </c>
      <c r="AA157" s="15">
        <f>+AA178+AA206+AA233</f>
        <v>8740</v>
      </c>
      <c r="AB157" s="15"/>
      <c r="AC157" s="15"/>
      <c r="AD157" s="15"/>
      <c r="AE157" s="15"/>
      <c r="AF157" s="15">
        <f t="shared" ref="AF157:BK157" si="313">+AF178+AF206+AF233</f>
        <v>8580</v>
      </c>
      <c r="AG157" s="15">
        <f t="shared" si="313"/>
        <v>8770</v>
      </c>
      <c r="AH157" s="15">
        <f t="shared" si="313"/>
        <v>8570</v>
      </c>
      <c r="AI157" s="15">
        <f t="shared" si="313"/>
        <v>8540</v>
      </c>
      <c r="AJ157" s="15">
        <f t="shared" si="313"/>
        <v>8020</v>
      </c>
      <c r="AK157" s="15">
        <f t="shared" si="313"/>
        <v>8480</v>
      </c>
      <c r="AL157" s="15">
        <f t="shared" si="313"/>
        <v>8150</v>
      </c>
      <c r="AM157" s="15">
        <f t="shared" si="313"/>
        <v>8170</v>
      </c>
      <c r="AN157" s="15">
        <f t="shared" si="313"/>
        <v>8200</v>
      </c>
      <c r="AO157" s="15">
        <f t="shared" si="313"/>
        <v>7990</v>
      </c>
      <c r="AP157" s="15">
        <f t="shared" si="313"/>
        <v>8120</v>
      </c>
      <c r="AQ157" s="15">
        <f t="shared" si="313"/>
        <v>8063.2334338373648</v>
      </c>
      <c r="AR157" s="15">
        <f t="shared" si="313"/>
        <v>8107.0675951090743</v>
      </c>
      <c r="AS157" s="15">
        <f t="shared" si="313"/>
        <v>7812.09145305524</v>
      </c>
      <c r="AT157" s="15">
        <f t="shared" si="313"/>
        <v>7620.2619730640681</v>
      </c>
      <c r="AU157" s="15">
        <f t="shared" si="313"/>
        <v>7890</v>
      </c>
      <c r="AV157" s="15">
        <f t="shared" si="313"/>
        <v>7170</v>
      </c>
      <c r="AW157" s="15">
        <f t="shared" si="313"/>
        <v>7170</v>
      </c>
      <c r="AX157" s="15">
        <f t="shared" si="313"/>
        <v>7170</v>
      </c>
      <c r="AY157" s="15">
        <f t="shared" si="313"/>
        <v>6920</v>
      </c>
      <c r="AZ157" s="15">
        <f t="shared" si="313"/>
        <v>7200</v>
      </c>
      <c r="BA157" s="15">
        <f t="shared" si="313"/>
        <v>6940</v>
      </c>
      <c r="BB157" s="15">
        <f t="shared" si="313"/>
        <v>7050</v>
      </c>
      <c r="BC157" s="15">
        <f t="shared" si="313"/>
        <v>6920</v>
      </c>
      <c r="BD157" s="15">
        <f t="shared" si="313"/>
        <v>6720</v>
      </c>
      <c r="BE157" s="15">
        <f t="shared" si="313"/>
        <v>6910</v>
      </c>
      <c r="BF157" s="15">
        <f t="shared" si="313"/>
        <v>6900</v>
      </c>
      <c r="BG157" s="15">
        <f t="shared" si="313"/>
        <v>6720</v>
      </c>
      <c r="BH157" s="15">
        <f t="shared" si="313"/>
        <v>6670</v>
      </c>
      <c r="BI157" s="15">
        <f t="shared" si="313"/>
        <v>6530</v>
      </c>
      <c r="BJ157" s="15">
        <f t="shared" si="313"/>
        <v>6700</v>
      </c>
      <c r="BK157" s="15">
        <f t="shared" si="313"/>
        <v>6625.5999999999995</v>
      </c>
      <c r="BL157" s="15">
        <f t="shared" ref="BL157:CQ157" si="314">+BL178+BL206+BL233</f>
        <v>6615.5</v>
      </c>
      <c r="BM157" s="15">
        <f t="shared" si="314"/>
        <v>6352.9</v>
      </c>
      <c r="BN157" s="15">
        <f t="shared" si="314"/>
        <v>6110.5</v>
      </c>
      <c r="BO157" s="15">
        <f t="shared" si="314"/>
        <v>6426.125</v>
      </c>
      <c r="BP157" s="15">
        <f t="shared" si="314"/>
        <v>6007.8</v>
      </c>
      <c r="BQ157" s="15">
        <f t="shared" si="314"/>
        <v>5977.2</v>
      </c>
      <c r="BR157" s="15">
        <f t="shared" si="314"/>
        <v>5844.6</v>
      </c>
      <c r="BS157" s="15">
        <f t="shared" si="314"/>
        <v>5497.8</v>
      </c>
      <c r="BT157" s="15">
        <f t="shared" si="314"/>
        <v>5831.85</v>
      </c>
      <c r="BU157" s="15">
        <f t="shared" si="314"/>
        <v>5603.2000000000007</v>
      </c>
      <c r="BV157" s="15">
        <f t="shared" si="314"/>
        <v>5582.6</v>
      </c>
      <c r="BW157" s="15">
        <f t="shared" si="314"/>
        <v>5634.1</v>
      </c>
      <c r="BX157" s="15">
        <f t="shared" si="314"/>
        <v>5211.8</v>
      </c>
      <c r="BY157" s="15">
        <f t="shared" si="314"/>
        <v>5507.9250000000002</v>
      </c>
      <c r="BZ157" s="15">
        <f t="shared" si="314"/>
        <v>5397.6</v>
      </c>
      <c r="CA157" s="15">
        <f t="shared" si="314"/>
        <v>5408</v>
      </c>
      <c r="CB157" s="15">
        <f t="shared" si="314"/>
        <v>5335.2</v>
      </c>
      <c r="CC157" s="15">
        <f t="shared" si="314"/>
        <v>4950.3999999999996</v>
      </c>
      <c r="CD157" s="15">
        <f t="shared" si="314"/>
        <v>5272.8000000000011</v>
      </c>
      <c r="CE157" s="15">
        <f t="shared" si="314"/>
        <v>5124</v>
      </c>
      <c r="CF157" s="15">
        <f t="shared" si="314"/>
        <v>5176.5</v>
      </c>
      <c r="CG157" s="15">
        <f t="shared" si="314"/>
        <v>5092.5</v>
      </c>
      <c r="CH157" s="15">
        <f t="shared" si="314"/>
        <v>4945.5</v>
      </c>
      <c r="CI157" s="15">
        <f t="shared" si="314"/>
        <v>5084.625</v>
      </c>
      <c r="CJ157" s="15">
        <f t="shared" si="314"/>
        <v>5024.3999999999996</v>
      </c>
      <c r="CK157" s="15">
        <f t="shared" si="314"/>
        <v>5077.4000000000005</v>
      </c>
      <c r="CL157" s="15">
        <f t="shared" si="314"/>
        <v>5151.6000000000004</v>
      </c>
      <c r="CM157" s="15">
        <f t="shared" si="314"/>
        <v>5066.8</v>
      </c>
      <c r="CN157" s="15">
        <f t="shared" si="314"/>
        <v>5080.05</v>
      </c>
      <c r="CO157" s="15">
        <f t="shared" si="314"/>
        <v>5136</v>
      </c>
      <c r="CP157" s="15">
        <f t="shared" si="314"/>
        <v>5178.8</v>
      </c>
      <c r="CQ157" s="15">
        <f t="shared" si="314"/>
        <v>5200.2</v>
      </c>
      <c r="CR157" s="15">
        <f t="shared" ref="CR157:CW157" si="315">+CR178+CR206+CR233</f>
        <v>5125.3</v>
      </c>
      <c r="CS157" s="15">
        <f t="shared" si="315"/>
        <v>5160.0749999999998</v>
      </c>
      <c r="CT157" s="15">
        <f t="shared" si="315"/>
        <v>5120</v>
      </c>
      <c r="CU157" s="15">
        <f t="shared" si="315"/>
        <v>5040</v>
      </c>
      <c r="CV157" s="15">
        <f t="shared" si="315"/>
        <v>4990</v>
      </c>
      <c r="CW157" s="15">
        <f t="shared" si="315"/>
        <v>5020</v>
      </c>
      <c r="CX157" s="15">
        <f>+AVERAGE(CT157:CW157)</f>
        <v>5042.5</v>
      </c>
      <c r="CY157" s="15">
        <f t="shared" ref="CY157:DL157" si="316">+CY178+CY206+CY233</f>
        <v>5060</v>
      </c>
      <c r="CZ157" s="15">
        <f t="shared" si="316"/>
        <v>5280</v>
      </c>
      <c r="DA157" s="15">
        <f t="shared" si="316"/>
        <v>5330</v>
      </c>
      <c r="DB157" s="15">
        <f t="shared" si="316"/>
        <v>5380</v>
      </c>
      <c r="DC157" s="15">
        <f t="shared" si="316"/>
        <v>5260</v>
      </c>
      <c r="DD157" s="15">
        <f t="shared" si="316"/>
        <v>5490</v>
      </c>
      <c r="DE157" s="15">
        <f t="shared" si="316"/>
        <v>5560</v>
      </c>
      <c r="DF157" s="15">
        <f t="shared" si="316"/>
        <v>5580</v>
      </c>
      <c r="DG157" s="15">
        <f t="shared" si="316"/>
        <v>5650</v>
      </c>
      <c r="DH157" s="15">
        <f t="shared" si="316"/>
        <v>5560</v>
      </c>
      <c r="DI157" s="15">
        <f t="shared" ref="DI157:DJ157" si="317">+DI178+DI206+DI233</f>
        <v>5620</v>
      </c>
      <c r="DJ157" s="15">
        <f t="shared" si="317"/>
        <v>5710</v>
      </c>
      <c r="DK157" s="15">
        <f t="shared" si="316"/>
        <v>5760</v>
      </c>
      <c r="DL157" s="15">
        <f t="shared" si="316"/>
        <v>5770</v>
      </c>
      <c r="DM157" s="15">
        <f>+AVERAGE(DI157:DL157)</f>
        <v>5715</v>
      </c>
      <c r="DN157" s="15">
        <f t="shared" ref="DN157:DQ158" si="318">+DN178+DN206+DN233</f>
        <v>5840</v>
      </c>
      <c r="DO157" s="15">
        <f t="shared" si="318"/>
        <v>5880</v>
      </c>
      <c r="DP157" s="15">
        <f t="shared" si="318"/>
        <v>5920</v>
      </c>
      <c r="DQ157" s="15">
        <f t="shared" si="318"/>
        <v>5930</v>
      </c>
      <c r="DR157" s="15">
        <f>+AVERAGE(DN157:DQ157)</f>
        <v>5892.5</v>
      </c>
      <c r="DS157" s="15">
        <f t="shared" ref="DS157:DV158" si="319">+DS178+DS206+DS233</f>
        <v>5990</v>
      </c>
      <c r="DT157" s="15">
        <f t="shared" si="319"/>
        <v>6030</v>
      </c>
      <c r="DU157" s="15">
        <f t="shared" si="319"/>
        <v>6060</v>
      </c>
      <c r="DV157" s="15">
        <f t="shared" si="319"/>
        <v>6070</v>
      </c>
      <c r="DW157" s="15">
        <f>+AVERAGE(DS157:DV157)</f>
        <v>6037.5</v>
      </c>
    </row>
    <row r="158" spans="1:127" ht="12" customHeight="1">
      <c r="A158" s="2"/>
      <c r="B158" s="7" t="s">
        <v>1089</v>
      </c>
      <c r="D158" s="7" t="s">
        <v>1090</v>
      </c>
      <c r="AA158" s="15">
        <f>+AA159</f>
        <v>8740</v>
      </c>
      <c r="AB158" s="15"/>
      <c r="AC158" s="15"/>
      <c r="AD158" s="15"/>
      <c r="AE158" s="15"/>
      <c r="AF158" s="15">
        <f t="shared" ref="AF158:AU158" si="320">+AF159</f>
        <v>8580</v>
      </c>
      <c r="AG158" s="15">
        <f t="shared" si="320"/>
        <v>8770</v>
      </c>
      <c r="AH158" s="15">
        <f t="shared" si="320"/>
        <v>8570</v>
      </c>
      <c r="AI158" s="15">
        <f t="shared" si="320"/>
        <v>8540</v>
      </c>
      <c r="AJ158" s="15">
        <f t="shared" si="320"/>
        <v>8020</v>
      </c>
      <c r="AK158" s="15">
        <f t="shared" si="320"/>
        <v>8480</v>
      </c>
      <c r="AL158" s="15">
        <f t="shared" si="320"/>
        <v>8150</v>
      </c>
      <c r="AM158" s="15">
        <f t="shared" si="320"/>
        <v>8170</v>
      </c>
      <c r="AN158" s="15">
        <f t="shared" si="320"/>
        <v>8200</v>
      </c>
      <c r="AO158" s="15">
        <f t="shared" si="320"/>
        <v>7990</v>
      </c>
      <c r="AP158" s="15">
        <f t="shared" si="320"/>
        <v>8120</v>
      </c>
      <c r="AQ158" s="15">
        <f t="shared" si="320"/>
        <v>8063.2334338373648</v>
      </c>
      <c r="AR158" s="15">
        <f t="shared" si="320"/>
        <v>8107.0675951090743</v>
      </c>
      <c r="AS158" s="15">
        <f t="shared" si="320"/>
        <v>7812.09145305524</v>
      </c>
      <c r="AT158" s="15">
        <f t="shared" si="320"/>
        <v>7620.2619730640681</v>
      </c>
      <c r="AU158" s="15">
        <f t="shared" si="320"/>
        <v>7890</v>
      </c>
      <c r="AV158" s="15">
        <f t="shared" ref="AV158:BJ158" si="321">+AV159</f>
        <v>7170</v>
      </c>
      <c r="AW158" s="15">
        <f t="shared" si="321"/>
        <v>7170</v>
      </c>
      <c r="AX158" s="15">
        <f t="shared" si="321"/>
        <v>7170</v>
      </c>
      <c r="AY158" s="15">
        <f t="shared" si="321"/>
        <v>6920</v>
      </c>
      <c r="AZ158" s="15">
        <f t="shared" si="321"/>
        <v>7200</v>
      </c>
      <c r="BA158" s="15">
        <f t="shared" si="321"/>
        <v>6940</v>
      </c>
      <c r="BB158" s="15">
        <f t="shared" si="321"/>
        <v>7050</v>
      </c>
      <c r="BC158" s="15">
        <f t="shared" si="321"/>
        <v>6920</v>
      </c>
      <c r="BD158" s="15">
        <f t="shared" si="321"/>
        <v>6720</v>
      </c>
      <c r="BE158" s="15">
        <f t="shared" si="321"/>
        <v>6910</v>
      </c>
      <c r="BF158" s="15">
        <f t="shared" si="321"/>
        <v>6900</v>
      </c>
      <c r="BG158" s="15">
        <f t="shared" si="321"/>
        <v>6720</v>
      </c>
      <c r="BH158" s="15">
        <f t="shared" si="321"/>
        <v>6670</v>
      </c>
      <c r="BI158" s="15">
        <f t="shared" si="321"/>
        <v>6530</v>
      </c>
      <c r="BJ158" s="15">
        <f t="shared" si="321"/>
        <v>6700</v>
      </c>
      <c r="BK158" s="15">
        <f>+BK159</f>
        <v>6625.5999999999995</v>
      </c>
      <c r="BL158" s="15">
        <f t="shared" ref="BL158:CR158" si="322">+BL159</f>
        <v>6615.5</v>
      </c>
      <c r="BM158" s="15">
        <f t="shared" si="322"/>
        <v>6352.9</v>
      </c>
      <c r="BN158" s="15">
        <f t="shared" si="322"/>
        <v>6110.5</v>
      </c>
      <c r="BO158" s="15">
        <f t="shared" si="322"/>
        <v>6426.125</v>
      </c>
      <c r="BP158" s="15">
        <f t="shared" si="322"/>
        <v>6007.8</v>
      </c>
      <c r="BQ158" s="15">
        <f t="shared" si="322"/>
        <v>5977.2</v>
      </c>
      <c r="BR158" s="15">
        <f t="shared" si="322"/>
        <v>5844.6</v>
      </c>
      <c r="BS158" s="15">
        <f t="shared" si="322"/>
        <v>5497.8</v>
      </c>
      <c r="BT158" s="15">
        <f t="shared" si="322"/>
        <v>5831.85</v>
      </c>
      <c r="BU158" s="15">
        <f t="shared" si="322"/>
        <v>5603.2000000000007</v>
      </c>
      <c r="BV158" s="15">
        <f t="shared" si="322"/>
        <v>5582.6</v>
      </c>
      <c r="BW158" s="15">
        <f t="shared" si="322"/>
        <v>5634.1</v>
      </c>
      <c r="BX158" s="15">
        <f t="shared" si="322"/>
        <v>5211.8</v>
      </c>
      <c r="BY158" s="15">
        <f t="shared" si="322"/>
        <v>5507.9250000000002</v>
      </c>
      <c r="BZ158" s="15">
        <f t="shared" si="322"/>
        <v>5397.6</v>
      </c>
      <c r="CA158" s="15">
        <f t="shared" si="322"/>
        <v>5408</v>
      </c>
      <c r="CB158" s="15">
        <f t="shared" si="322"/>
        <v>5335.2</v>
      </c>
      <c r="CC158" s="15">
        <f t="shared" si="322"/>
        <v>4950.3999999999996</v>
      </c>
      <c r="CD158" s="15">
        <f t="shared" si="322"/>
        <v>5272.8000000000011</v>
      </c>
      <c r="CE158" s="15">
        <f t="shared" si="322"/>
        <v>5113.5</v>
      </c>
      <c r="CF158" s="15">
        <f t="shared" si="322"/>
        <v>5134.5</v>
      </c>
      <c r="CG158" s="15">
        <f t="shared" si="322"/>
        <v>5029.5</v>
      </c>
      <c r="CH158" s="15">
        <f t="shared" si="322"/>
        <v>4830</v>
      </c>
      <c r="CI158" s="15">
        <f t="shared" si="322"/>
        <v>5026.875</v>
      </c>
      <c r="CJ158" s="15">
        <f t="shared" si="322"/>
        <v>4833.6000000000004</v>
      </c>
      <c r="CK158" s="15">
        <f t="shared" si="322"/>
        <v>4770</v>
      </c>
      <c r="CL158" s="15">
        <f t="shared" si="322"/>
        <v>4738.2000000000007</v>
      </c>
      <c r="CM158" s="15">
        <f t="shared" si="322"/>
        <v>4526.2000000000007</v>
      </c>
      <c r="CN158" s="15">
        <f t="shared" si="322"/>
        <v>4717</v>
      </c>
      <c r="CO158" s="15">
        <f t="shared" si="322"/>
        <v>4504.7000000000007</v>
      </c>
      <c r="CP158" s="15">
        <f t="shared" si="322"/>
        <v>4472.6000000000004</v>
      </c>
      <c r="CQ158" s="15">
        <f t="shared" si="322"/>
        <v>4387</v>
      </c>
      <c r="CR158" s="15">
        <f t="shared" si="322"/>
        <v>4215.8</v>
      </c>
      <c r="CS158" s="15">
        <f>+CS159</f>
        <v>4395.0249999999996</v>
      </c>
      <c r="CT158" s="15">
        <f>+CT179+CT207+CT234</f>
        <v>4210</v>
      </c>
      <c r="CU158" s="15">
        <f>+CU179+CU207+CU234</f>
        <v>4110</v>
      </c>
      <c r="CV158" s="15">
        <f>+CV179+CV207+CV234</f>
        <v>4040</v>
      </c>
      <c r="CW158" s="15">
        <f>+CW179+CW207+CW234</f>
        <v>4030</v>
      </c>
      <c r="CX158" s="15">
        <f>+AVERAGE(CT158:CW158)</f>
        <v>4097.5</v>
      </c>
      <c r="CY158" s="15">
        <f t="shared" ref="CY158:DL158" si="323">+CY179+CY207+CY234</f>
        <v>4010</v>
      </c>
      <c r="CZ158" s="15">
        <f t="shared" si="323"/>
        <v>4190</v>
      </c>
      <c r="DA158" s="15">
        <f t="shared" si="323"/>
        <v>4230</v>
      </c>
      <c r="DB158" s="15">
        <f t="shared" si="323"/>
        <v>4260</v>
      </c>
      <c r="DC158" s="15">
        <f t="shared" si="323"/>
        <v>4270</v>
      </c>
      <c r="DD158" s="15">
        <f t="shared" si="323"/>
        <v>4330</v>
      </c>
      <c r="DE158" s="15">
        <f t="shared" si="323"/>
        <v>4420</v>
      </c>
      <c r="DF158" s="15">
        <f t="shared" si="323"/>
        <v>4450</v>
      </c>
      <c r="DG158" s="15">
        <f t="shared" si="323"/>
        <v>4550</v>
      </c>
      <c r="DH158" s="15">
        <f t="shared" si="323"/>
        <v>4430</v>
      </c>
      <c r="DI158" s="15">
        <f t="shared" ref="DI158:DJ158" si="324">+DI179+DI207+DI234</f>
        <v>4600</v>
      </c>
      <c r="DJ158" s="15">
        <f t="shared" si="324"/>
        <v>4710</v>
      </c>
      <c r="DK158" s="15">
        <f t="shared" si="323"/>
        <v>4790</v>
      </c>
      <c r="DL158" s="15">
        <f t="shared" si="323"/>
        <v>4820</v>
      </c>
      <c r="DM158" s="15">
        <f>+AVERAGE(DI158:DL158)</f>
        <v>4730</v>
      </c>
      <c r="DN158" s="15">
        <f t="shared" si="318"/>
        <v>4890</v>
      </c>
      <c r="DO158" s="15">
        <f t="shared" si="318"/>
        <v>4940</v>
      </c>
      <c r="DP158" s="15">
        <f t="shared" si="318"/>
        <v>4980</v>
      </c>
      <c r="DQ158" s="15">
        <f t="shared" si="318"/>
        <v>5000</v>
      </c>
      <c r="DR158" s="15">
        <f>+AVERAGE(DN158:DQ158)</f>
        <v>4952.5</v>
      </c>
      <c r="DS158" s="15">
        <f t="shared" si="319"/>
        <v>5050</v>
      </c>
      <c r="DT158" s="15">
        <f t="shared" si="319"/>
        <v>5100</v>
      </c>
      <c r="DU158" s="15">
        <f t="shared" si="319"/>
        <v>5120</v>
      </c>
      <c r="DV158" s="15">
        <f t="shared" si="319"/>
        <v>5140</v>
      </c>
      <c r="DW158" s="15">
        <f>+AVERAGE(DS158:DV158)</f>
        <v>5102.5</v>
      </c>
    </row>
    <row r="159" spans="1:127" ht="12" customHeight="1">
      <c r="A159" s="2"/>
      <c r="B159" s="7" t="s">
        <v>1089</v>
      </c>
      <c r="D159" s="7" t="s">
        <v>1091</v>
      </c>
      <c r="AA159" s="15">
        <f>+AA179+AA207</f>
        <v>8740</v>
      </c>
      <c r="AB159" s="15"/>
      <c r="AC159" s="15"/>
      <c r="AD159" s="15"/>
      <c r="AE159" s="15"/>
      <c r="AF159" s="15">
        <f t="shared" ref="AF159:BK159" si="325">+AF179+AF207</f>
        <v>8580</v>
      </c>
      <c r="AG159" s="15">
        <f t="shared" si="325"/>
        <v>8770</v>
      </c>
      <c r="AH159" s="15">
        <f t="shared" si="325"/>
        <v>8570</v>
      </c>
      <c r="AI159" s="15">
        <f t="shared" si="325"/>
        <v>8540</v>
      </c>
      <c r="AJ159" s="15">
        <f t="shared" si="325"/>
        <v>8020</v>
      </c>
      <c r="AK159" s="15">
        <f t="shared" si="325"/>
        <v>8480</v>
      </c>
      <c r="AL159" s="15">
        <f t="shared" si="325"/>
        <v>8150</v>
      </c>
      <c r="AM159" s="15">
        <f t="shared" si="325"/>
        <v>8170</v>
      </c>
      <c r="AN159" s="15">
        <f t="shared" si="325"/>
        <v>8200</v>
      </c>
      <c r="AO159" s="15">
        <f t="shared" si="325"/>
        <v>7990</v>
      </c>
      <c r="AP159" s="15">
        <f t="shared" si="325"/>
        <v>8120</v>
      </c>
      <c r="AQ159" s="15">
        <f t="shared" si="325"/>
        <v>8063.2334338373648</v>
      </c>
      <c r="AR159" s="15">
        <f t="shared" si="325"/>
        <v>8107.0675951090743</v>
      </c>
      <c r="AS159" s="15">
        <f t="shared" si="325"/>
        <v>7812.09145305524</v>
      </c>
      <c r="AT159" s="15">
        <f t="shared" si="325"/>
        <v>7620.2619730640681</v>
      </c>
      <c r="AU159" s="15">
        <f t="shared" si="325"/>
        <v>7890</v>
      </c>
      <c r="AV159" s="15">
        <f t="shared" si="325"/>
        <v>7170</v>
      </c>
      <c r="AW159" s="15">
        <f t="shared" si="325"/>
        <v>7170</v>
      </c>
      <c r="AX159" s="15">
        <f t="shared" si="325"/>
        <v>7170</v>
      </c>
      <c r="AY159" s="15">
        <f t="shared" si="325"/>
        <v>6920</v>
      </c>
      <c r="AZ159" s="15">
        <f t="shared" si="325"/>
        <v>7200</v>
      </c>
      <c r="BA159" s="15">
        <f t="shared" si="325"/>
        <v>6940</v>
      </c>
      <c r="BB159" s="15">
        <f t="shared" si="325"/>
        <v>7050</v>
      </c>
      <c r="BC159" s="15">
        <f t="shared" si="325"/>
        <v>6920</v>
      </c>
      <c r="BD159" s="15">
        <f t="shared" si="325"/>
        <v>6720</v>
      </c>
      <c r="BE159" s="15">
        <f t="shared" si="325"/>
        <v>6910</v>
      </c>
      <c r="BF159" s="15">
        <f t="shared" si="325"/>
        <v>6900</v>
      </c>
      <c r="BG159" s="15">
        <f t="shared" si="325"/>
        <v>6720</v>
      </c>
      <c r="BH159" s="15">
        <f t="shared" si="325"/>
        <v>6670</v>
      </c>
      <c r="BI159" s="15">
        <f t="shared" si="325"/>
        <v>6530</v>
      </c>
      <c r="BJ159" s="15">
        <f t="shared" si="325"/>
        <v>6700</v>
      </c>
      <c r="BK159" s="15">
        <f t="shared" si="325"/>
        <v>6625.5999999999995</v>
      </c>
      <c r="BL159" s="15">
        <f t="shared" ref="BL159:CQ159" si="326">+BL179+BL207</f>
        <v>6615.5</v>
      </c>
      <c r="BM159" s="15">
        <f t="shared" si="326"/>
        <v>6352.9</v>
      </c>
      <c r="BN159" s="15">
        <f t="shared" si="326"/>
        <v>6110.5</v>
      </c>
      <c r="BO159" s="15">
        <f t="shared" si="326"/>
        <v>6426.125</v>
      </c>
      <c r="BP159" s="15">
        <f t="shared" si="326"/>
        <v>6007.8</v>
      </c>
      <c r="BQ159" s="15">
        <f t="shared" si="326"/>
        <v>5977.2</v>
      </c>
      <c r="BR159" s="15">
        <f t="shared" si="326"/>
        <v>5844.6</v>
      </c>
      <c r="BS159" s="15">
        <f t="shared" si="326"/>
        <v>5497.8</v>
      </c>
      <c r="BT159" s="15">
        <f t="shared" si="326"/>
        <v>5831.85</v>
      </c>
      <c r="BU159" s="15">
        <f t="shared" si="326"/>
        <v>5603.2000000000007</v>
      </c>
      <c r="BV159" s="15">
        <f t="shared" si="326"/>
        <v>5582.6</v>
      </c>
      <c r="BW159" s="15">
        <f t="shared" si="326"/>
        <v>5634.1</v>
      </c>
      <c r="BX159" s="15">
        <f t="shared" si="326"/>
        <v>5211.8</v>
      </c>
      <c r="BY159" s="15">
        <f t="shared" si="326"/>
        <v>5507.9250000000002</v>
      </c>
      <c r="BZ159" s="15">
        <f t="shared" si="326"/>
        <v>5397.6</v>
      </c>
      <c r="CA159" s="15">
        <f t="shared" si="326"/>
        <v>5408</v>
      </c>
      <c r="CB159" s="15">
        <f t="shared" si="326"/>
        <v>5335.2</v>
      </c>
      <c r="CC159" s="15">
        <f t="shared" si="326"/>
        <v>4950.3999999999996</v>
      </c>
      <c r="CD159" s="15">
        <f t="shared" si="326"/>
        <v>5272.8000000000011</v>
      </c>
      <c r="CE159" s="15">
        <f t="shared" si="326"/>
        <v>5113.5</v>
      </c>
      <c r="CF159" s="15">
        <f t="shared" si="326"/>
        <v>5134.5</v>
      </c>
      <c r="CG159" s="15">
        <f t="shared" si="326"/>
        <v>5029.5</v>
      </c>
      <c r="CH159" s="15">
        <f t="shared" si="326"/>
        <v>4830</v>
      </c>
      <c r="CI159" s="15">
        <f t="shared" si="326"/>
        <v>5026.875</v>
      </c>
      <c r="CJ159" s="15">
        <f t="shared" si="326"/>
        <v>4833.6000000000004</v>
      </c>
      <c r="CK159" s="15">
        <f t="shared" si="326"/>
        <v>4770</v>
      </c>
      <c r="CL159" s="15">
        <f t="shared" si="326"/>
        <v>4738.2000000000007</v>
      </c>
      <c r="CM159" s="15">
        <f t="shared" si="326"/>
        <v>4526.2000000000007</v>
      </c>
      <c r="CN159" s="15">
        <f t="shared" si="326"/>
        <v>4717</v>
      </c>
      <c r="CO159" s="15">
        <f t="shared" si="326"/>
        <v>4504.7000000000007</v>
      </c>
      <c r="CP159" s="15">
        <f t="shared" si="326"/>
        <v>4472.6000000000004</v>
      </c>
      <c r="CQ159" s="15">
        <f t="shared" si="326"/>
        <v>4387</v>
      </c>
      <c r="CR159" s="15">
        <f t="shared" ref="CR159:CW159" si="327">+CR179+CR207</f>
        <v>4215.8</v>
      </c>
      <c r="CS159" s="15">
        <f t="shared" si="327"/>
        <v>4395.0249999999996</v>
      </c>
      <c r="CT159" s="15">
        <f t="shared" si="327"/>
        <v>4210</v>
      </c>
      <c r="CU159" s="15">
        <f t="shared" si="327"/>
        <v>4110</v>
      </c>
      <c r="CV159" s="15">
        <f t="shared" si="327"/>
        <v>4040</v>
      </c>
      <c r="CW159" s="15">
        <f t="shared" si="327"/>
        <v>4030</v>
      </c>
      <c r="CX159" s="15">
        <f>+AVERAGE(CT159:CW159)</f>
        <v>4097.5</v>
      </c>
      <c r="CY159" s="15">
        <f t="shared" ref="CY159:DL159" si="328">+CY179+CY207</f>
        <v>3990</v>
      </c>
      <c r="CZ159" s="15">
        <f t="shared" si="328"/>
        <v>4150</v>
      </c>
      <c r="DA159" s="15">
        <f t="shared" si="328"/>
        <v>4170</v>
      </c>
      <c r="DB159" s="15">
        <f t="shared" si="328"/>
        <v>4170</v>
      </c>
      <c r="DC159" s="15">
        <f t="shared" si="328"/>
        <v>4220</v>
      </c>
      <c r="DD159" s="15">
        <f t="shared" si="328"/>
        <v>4200</v>
      </c>
      <c r="DE159" s="15">
        <f t="shared" si="328"/>
        <v>4240</v>
      </c>
      <c r="DF159" s="15">
        <f t="shared" si="328"/>
        <v>4240</v>
      </c>
      <c r="DG159" s="15">
        <f t="shared" si="328"/>
        <v>4300</v>
      </c>
      <c r="DH159" s="15">
        <f t="shared" si="328"/>
        <v>4230</v>
      </c>
      <c r="DI159" s="15">
        <f t="shared" ref="DI159:DJ159" si="329">+DI179+DI207</f>
        <v>4300</v>
      </c>
      <c r="DJ159" s="15">
        <f t="shared" si="329"/>
        <v>4380</v>
      </c>
      <c r="DK159" s="15">
        <f t="shared" si="328"/>
        <v>4430</v>
      </c>
      <c r="DL159" s="15">
        <f t="shared" si="328"/>
        <v>4440</v>
      </c>
      <c r="DM159" s="15">
        <f>+AVERAGE(DI159:DL159)</f>
        <v>4387.5</v>
      </c>
      <c r="DN159" s="15">
        <f>+DN179+DN207</f>
        <v>4490</v>
      </c>
      <c r="DO159" s="15">
        <f>+DO179+DO207</f>
        <v>4520</v>
      </c>
      <c r="DP159" s="15">
        <f>+DP179+DP207</f>
        <v>4540</v>
      </c>
      <c r="DQ159" s="15">
        <f>+DQ179+DQ207</f>
        <v>4540</v>
      </c>
      <c r="DR159" s="15">
        <f>+AVERAGE(DN159:DQ159)</f>
        <v>4522.5</v>
      </c>
      <c r="DS159" s="15">
        <f>+DS179+DS207</f>
        <v>4570</v>
      </c>
      <c r="DT159" s="15">
        <f>+DT179+DT207</f>
        <v>4600</v>
      </c>
      <c r="DU159" s="15">
        <f>+DU179+DU207</f>
        <v>4600</v>
      </c>
      <c r="DV159" s="15">
        <f>+DV179+DV207</f>
        <v>4600</v>
      </c>
      <c r="DW159" s="15">
        <f>+AVERAGE(DS159:DV159)</f>
        <v>4592.5</v>
      </c>
    </row>
    <row r="160" spans="1:127" ht="12" customHeight="1">
      <c r="A160" s="2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5"/>
      <c r="DP160" s="15"/>
      <c r="DQ160" s="15"/>
      <c r="DR160" s="15"/>
      <c r="DS160" s="15"/>
      <c r="DT160" s="15"/>
      <c r="DU160" s="15"/>
      <c r="DV160" s="15"/>
      <c r="DW160" s="15"/>
    </row>
    <row r="161" spans="1:127" s="37" customFormat="1" ht="12" customHeight="1">
      <c r="A161" s="2"/>
      <c r="B161" s="36" t="s">
        <v>1089</v>
      </c>
      <c r="C161" s="36" t="s">
        <v>1087</v>
      </c>
      <c r="D161" s="36" t="s">
        <v>196</v>
      </c>
      <c r="E161" s="36"/>
      <c r="I161" s="38"/>
      <c r="BP161" s="37">
        <f t="shared" ref="BP161:BY163" si="330">+BP157/BK157-1</f>
        <v>-9.3244385414151032E-2</v>
      </c>
      <c r="BQ161" s="37">
        <f t="shared" si="330"/>
        <v>-9.6485526415237E-2</v>
      </c>
      <c r="BR161" s="37">
        <f t="shared" si="330"/>
        <v>-8.001070377307995E-2</v>
      </c>
      <c r="BS161" s="37">
        <f t="shared" si="330"/>
        <v>-0.10027002700270027</v>
      </c>
      <c r="BT161" s="37">
        <f t="shared" si="330"/>
        <v>-9.2477970783325869E-2</v>
      </c>
      <c r="BU161" s="37">
        <f t="shared" si="330"/>
        <v>-6.7345783814374505E-2</v>
      </c>
      <c r="BV161" s="37">
        <f t="shared" si="330"/>
        <v>-6.6017533293180719E-2</v>
      </c>
      <c r="BW161" s="37">
        <f t="shared" si="330"/>
        <v>-3.6016151661362628E-2</v>
      </c>
      <c r="BX161" s="37">
        <f t="shared" si="330"/>
        <v>-5.2020808323329337E-2</v>
      </c>
      <c r="BY161" s="37">
        <f t="shared" si="330"/>
        <v>-5.5544124077265389E-2</v>
      </c>
      <c r="BZ161" s="37">
        <f t="shared" ref="BZ161:CI163" si="331">+BZ157/BU157-1</f>
        <v>-3.669331810394072E-2</v>
      </c>
      <c r="CA161" s="37">
        <f t="shared" si="331"/>
        <v>-3.1275749650700457E-2</v>
      </c>
      <c r="CB161" s="37">
        <f t="shared" si="331"/>
        <v>-5.3051951509557993E-2</v>
      </c>
      <c r="CC161" s="37">
        <f t="shared" si="331"/>
        <v>-5.0155416554741317E-2</v>
      </c>
      <c r="CD161" s="37">
        <f t="shared" si="331"/>
        <v>-4.2688489767017335E-2</v>
      </c>
      <c r="CE161" s="37">
        <f t="shared" si="331"/>
        <v>-5.0689195197865744E-2</v>
      </c>
      <c r="CF161" s="37">
        <f t="shared" si="331"/>
        <v>-4.2806952662721942E-2</v>
      </c>
      <c r="CG161" s="37">
        <f t="shared" si="331"/>
        <v>-4.5490328385065171E-2</v>
      </c>
      <c r="CH161" s="37">
        <f t="shared" si="331"/>
        <v>-9.8981900452477234E-4</v>
      </c>
      <c r="CI161" s="37">
        <f t="shared" si="331"/>
        <v>-3.5687869822485396E-2</v>
      </c>
      <c r="CJ161" s="37">
        <f t="shared" ref="CJ161:CS163" si="332">+CJ157/CE157-1</f>
        <v>-1.9437939110070301E-2</v>
      </c>
      <c r="CK161" s="37">
        <f t="shared" si="332"/>
        <v>-1.9144209407900958E-2</v>
      </c>
      <c r="CL161" s="37">
        <f t="shared" si="332"/>
        <v>1.1605301914580313E-2</v>
      </c>
      <c r="CM161" s="37">
        <f t="shared" si="332"/>
        <v>2.4527348094227186E-2</v>
      </c>
      <c r="CN161" s="37">
        <f t="shared" si="332"/>
        <v>-8.9977136956997938E-4</v>
      </c>
      <c r="CO161" s="37">
        <f t="shared" si="332"/>
        <v>2.2211607356102281E-2</v>
      </c>
      <c r="CP161" s="37">
        <f t="shared" si="332"/>
        <v>1.9970851223066743E-2</v>
      </c>
      <c r="CQ161" s="37">
        <f t="shared" si="332"/>
        <v>9.4339622641508303E-3</v>
      </c>
      <c r="CR161" s="37">
        <f t="shared" si="332"/>
        <v>1.1545748796084387E-2</v>
      </c>
      <c r="CS161" s="37">
        <f t="shared" si="332"/>
        <v>1.5752797708683985E-2</v>
      </c>
      <c r="CT161" s="37">
        <f t="shared" ref="CT161:DC163" si="333">+CT157/CO157-1</f>
        <v>-3.1152647975077885E-3</v>
      </c>
      <c r="CU161" s="37">
        <f t="shared" si="333"/>
        <v>-2.6801575654591847E-2</v>
      </c>
      <c r="CV161" s="37">
        <f t="shared" si="333"/>
        <v>-4.0421522249144193E-2</v>
      </c>
      <c r="CW161" s="37">
        <f t="shared" si="333"/>
        <v>-2.0545138821142173E-2</v>
      </c>
      <c r="CX161" s="37">
        <f t="shared" si="333"/>
        <v>-2.278552152827229E-2</v>
      </c>
      <c r="CY161" s="37">
        <f t="shared" si="333"/>
        <v>-1.171875E-2</v>
      </c>
      <c r="CZ161" s="37">
        <f t="shared" si="333"/>
        <v>4.7619047619047672E-2</v>
      </c>
      <c r="DA161" s="37">
        <f t="shared" si="333"/>
        <v>6.8136272545090248E-2</v>
      </c>
      <c r="DB161" s="37">
        <f t="shared" si="333"/>
        <v>7.1713147410358502E-2</v>
      </c>
      <c r="DC161" s="37">
        <f t="shared" si="333"/>
        <v>4.3133366385721406E-2</v>
      </c>
      <c r="DD161" s="37">
        <f t="shared" ref="DD161" si="334">+DD157/CY157-1</f>
        <v>8.4980237154150151E-2</v>
      </c>
      <c r="DE161" s="37">
        <f t="shared" ref="DE161:DH163" si="335">+DE157/CZ157-1</f>
        <v>5.3030303030302983E-2</v>
      </c>
      <c r="DF161" s="37">
        <f t="shared" si="335"/>
        <v>4.6904315196998114E-2</v>
      </c>
      <c r="DG161" s="37">
        <f t="shared" si="335"/>
        <v>5.018587360594795E-2</v>
      </c>
      <c r="DH161" s="37">
        <f t="shared" si="335"/>
        <v>5.7034220532319324E-2</v>
      </c>
      <c r="DI161" s="37">
        <f t="shared" ref="DI161" si="336">+DI157/DD157-1</f>
        <v>2.3679417122040025E-2</v>
      </c>
      <c r="DJ161" s="37">
        <f t="shared" ref="DJ161:DJ163" si="337">+DJ157/DE157-1</f>
        <v>2.6978417266187105E-2</v>
      </c>
      <c r="DK161" s="37">
        <f t="shared" ref="DK161:DW161" si="338">+DK157/DF157-1</f>
        <v>3.2258064516129004E-2</v>
      </c>
      <c r="DL161" s="37">
        <f t="shared" si="338"/>
        <v>2.1238938053097289E-2</v>
      </c>
      <c r="DM161" s="37">
        <f t="shared" si="338"/>
        <v>2.7877697841726556E-2</v>
      </c>
      <c r="DN161" s="37">
        <f t="shared" si="338"/>
        <v>3.9145907473309594E-2</v>
      </c>
      <c r="DO161" s="37">
        <f t="shared" si="338"/>
        <v>2.9772329246935181E-2</v>
      </c>
      <c r="DP161" s="37">
        <f t="shared" si="338"/>
        <v>2.7777777777777679E-2</v>
      </c>
      <c r="DQ161" s="37">
        <f t="shared" si="338"/>
        <v>2.7729636048526851E-2</v>
      </c>
      <c r="DR161" s="37">
        <f t="shared" si="338"/>
        <v>3.1058617672790945E-2</v>
      </c>
      <c r="DS161" s="37">
        <f t="shared" si="338"/>
        <v>2.5684931506849251E-2</v>
      </c>
      <c r="DT161" s="37">
        <f t="shared" si="338"/>
        <v>2.5510204081632626E-2</v>
      </c>
      <c r="DU161" s="37">
        <f t="shared" si="338"/>
        <v>2.3648648648648685E-2</v>
      </c>
      <c r="DV161" s="37">
        <f t="shared" si="338"/>
        <v>2.3608768971332239E-2</v>
      </c>
      <c r="DW161" s="37">
        <f t="shared" si="338"/>
        <v>2.4607551972846808E-2</v>
      </c>
    </row>
    <row r="162" spans="1:127" s="37" customFormat="1" ht="12" customHeight="1">
      <c r="A162" s="2"/>
      <c r="B162" s="36" t="s">
        <v>1089</v>
      </c>
      <c r="C162" s="36" t="s">
        <v>1090</v>
      </c>
      <c r="D162" s="36" t="s">
        <v>196</v>
      </c>
      <c r="E162" s="36"/>
      <c r="I162" s="38"/>
      <c r="BP162" s="37">
        <f t="shared" si="330"/>
        <v>-9.3244385414151032E-2</v>
      </c>
      <c r="BQ162" s="37">
        <f t="shared" si="330"/>
        <v>-9.6485526415237E-2</v>
      </c>
      <c r="BR162" s="37">
        <f t="shared" si="330"/>
        <v>-8.001070377307995E-2</v>
      </c>
      <c r="BS162" s="37">
        <f t="shared" si="330"/>
        <v>-0.10027002700270027</v>
      </c>
      <c r="BT162" s="37">
        <f t="shared" si="330"/>
        <v>-9.2477970783325869E-2</v>
      </c>
      <c r="BU162" s="37">
        <f t="shared" si="330"/>
        <v>-6.7345783814374505E-2</v>
      </c>
      <c r="BV162" s="37">
        <f t="shared" si="330"/>
        <v>-6.6017533293180719E-2</v>
      </c>
      <c r="BW162" s="37">
        <f t="shared" si="330"/>
        <v>-3.6016151661362628E-2</v>
      </c>
      <c r="BX162" s="37">
        <f t="shared" si="330"/>
        <v>-5.2020808323329337E-2</v>
      </c>
      <c r="BY162" s="37">
        <f t="shared" si="330"/>
        <v>-5.5544124077265389E-2</v>
      </c>
      <c r="BZ162" s="37">
        <f t="shared" si="331"/>
        <v>-3.669331810394072E-2</v>
      </c>
      <c r="CA162" s="37">
        <f t="shared" si="331"/>
        <v>-3.1275749650700457E-2</v>
      </c>
      <c r="CB162" s="37">
        <f t="shared" si="331"/>
        <v>-5.3051951509557993E-2</v>
      </c>
      <c r="CC162" s="37">
        <f t="shared" si="331"/>
        <v>-5.0155416554741317E-2</v>
      </c>
      <c r="CD162" s="37">
        <f t="shared" si="331"/>
        <v>-4.2688489767017335E-2</v>
      </c>
      <c r="CE162" s="37">
        <f t="shared" si="331"/>
        <v>-5.2634504224099654E-2</v>
      </c>
      <c r="CF162" s="37">
        <f t="shared" si="331"/>
        <v>-5.0573224852071053E-2</v>
      </c>
      <c r="CG162" s="37">
        <f t="shared" si="331"/>
        <v>-5.7298695456590165E-2</v>
      </c>
      <c r="CH162" s="37">
        <f t="shared" si="331"/>
        <v>-2.4321266968325705E-2</v>
      </c>
      <c r="CI162" s="37">
        <f t="shared" si="331"/>
        <v>-4.6640304961311108E-2</v>
      </c>
      <c r="CJ162" s="37">
        <f t="shared" si="332"/>
        <v>-5.473745966559096E-2</v>
      </c>
      <c r="CK162" s="37">
        <f t="shared" si="332"/>
        <v>-7.0990359333917619E-2</v>
      </c>
      <c r="CL162" s="37">
        <f t="shared" si="332"/>
        <v>-5.7918282135400956E-2</v>
      </c>
      <c r="CM162" s="37">
        <f t="shared" si="332"/>
        <v>-6.289855072463757E-2</v>
      </c>
      <c r="CN162" s="37">
        <f t="shared" si="332"/>
        <v>-6.1643665299017769E-2</v>
      </c>
      <c r="CO162" s="37">
        <f t="shared" si="332"/>
        <v>-6.8044521681562276E-2</v>
      </c>
      <c r="CP162" s="37">
        <f t="shared" si="332"/>
        <v>-6.2348008385744169E-2</v>
      </c>
      <c r="CQ162" s="37">
        <f t="shared" si="332"/>
        <v>-7.4120974209615609E-2</v>
      </c>
      <c r="CR162" s="37">
        <f t="shared" si="332"/>
        <v>-6.8578498519729636E-2</v>
      </c>
      <c r="CS162" s="37">
        <f t="shared" si="332"/>
        <v>-6.8258426966292252E-2</v>
      </c>
      <c r="CT162" s="37">
        <f t="shared" si="333"/>
        <v>-6.542056074766367E-2</v>
      </c>
      <c r="CU162" s="37">
        <f t="shared" si="333"/>
        <v>-8.1071412601171677E-2</v>
      </c>
      <c r="CV162" s="37">
        <f t="shared" si="333"/>
        <v>-7.9097333029405026E-2</v>
      </c>
      <c r="CW162" s="37">
        <f t="shared" si="333"/>
        <v>-4.4072299444945284E-2</v>
      </c>
      <c r="CX162" s="37">
        <f t="shared" si="333"/>
        <v>-6.7695860660633267E-2</v>
      </c>
      <c r="CY162" s="37">
        <f t="shared" si="333"/>
        <v>-4.7505938242280332E-2</v>
      </c>
      <c r="CZ162" s="37">
        <f t="shared" si="333"/>
        <v>1.9464720194647178E-2</v>
      </c>
      <c r="DA162" s="37">
        <f t="shared" si="333"/>
        <v>4.7029702970297071E-2</v>
      </c>
      <c r="DB162" s="37">
        <f t="shared" si="333"/>
        <v>5.7071960297766733E-2</v>
      </c>
      <c r="DC162" s="37">
        <f t="shared" si="333"/>
        <v>4.2098840756558786E-2</v>
      </c>
      <c r="DD162" s="37">
        <f>+DD158/CY158-1</f>
        <v>7.9800498753117122E-2</v>
      </c>
      <c r="DE162" s="37">
        <f t="shared" si="335"/>
        <v>5.4892601431980825E-2</v>
      </c>
      <c r="DF162" s="37">
        <f t="shared" si="335"/>
        <v>5.2009456264775489E-2</v>
      </c>
      <c r="DG162" s="37">
        <f t="shared" si="335"/>
        <v>6.8075117370892002E-2</v>
      </c>
      <c r="DH162" s="37">
        <f t="shared" si="335"/>
        <v>3.7470725995316201E-2</v>
      </c>
      <c r="DI162" s="37">
        <f>+DI158/DD158-1</f>
        <v>6.2355658198614217E-2</v>
      </c>
      <c r="DJ162" s="37">
        <f t="shared" si="337"/>
        <v>6.5610859728506776E-2</v>
      </c>
      <c r="DK162" s="37">
        <f t="shared" ref="DK162:DW162" si="339">+DK158/DF158-1</f>
        <v>7.640449438202257E-2</v>
      </c>
      <c r="DL162" s="37">
        <f t="shared" si="339"/>
        <v>5.9340659340659352E-2</v>
      </c>
      <c r="DM162" s="37">
        <f t="shared" si="339"/>
        <v>6.7720090293453827E-2</v>
      </c>
      <c r="DN162" s="37">
        <f t="shared" si="339"/>
        <v>6.3043478260869534E-2</v>
      </c>
      <c r="DO162" s="37">
        <f t="shared" si="339"/>
        <v>4.8832271762208057E-2</v>
      </c>
      <c r="DP162" s="37">
        <f t="shared" si="339"/>
        <v>3.9665970772442494E-2</v>
      </c>
      <c r="DQ162" s="37">
        <f t="shared" si="339"/>
        <v>3.7344398340249052E-2</v>
      </c>
      <c r="DR162" s="37">
        <f t="shared" si="339"/>
        <v>4.7040169133192311E-2</v>
      </c>
      <c r="DS162" s="37">
        <f t="shared" si="339"/>
        <v>3.2719836400818103E-2</v>
      </c>
      <c r="DT162" s="37">
        <f t="shared" si="339"/>
        <v>3.238866396761142E-2</v>
      </c>
      <c r="DU162" s="37">
        <f t="shared" si="339"/>
        <v>2.8112449799196693E-2</v>
      </c>
      <c r="DV162" s="37">
        <f t="shared" si="339"/>
        <v>2.8000000000000025E-2</v>
      </c>
      <c r="DW162" s="37">
        <f t="shared" si="339"/>
        <v>3.0287733467945444E-2</v>
      </c>
    </row>
    <row r="163" spans="1:127" s="37" customFormat="1" ht="12" customHeight="1">
      <c r="A163" s="2"/>
      <c r="B163" s="36"/>
      <c r="C163" s="36" t="s">
        <v>1091</v>
      </c>
      <c r="D163" s="36" t="s">
        <v>196</v>
      </c>
      <c r="E163" s="36"/>
      <c r="I163" s="38"/>
      <c r="BP163" s="37">
        <f t="shared" si="330"/>
        <v>-9.3244385414151032E-2</v>
      </c>
      <c r="BQ163" s="37">
        <f t="shared" si="330"/>
        <v>-9.6485526415237E-2</v>
      </c>
      <c r="BR163" s="37">
        <f t="shared" si="330"/>
        <v>-8.001070377307995E-2</v>
      </c>
      <c r="BS163" s="37">
        <f t="shared" si="330"/>
        <v>-0.10027002700270027</v>
      </c>
      <c r="BT163" s="37">
        <f t="shared" si="330"/>
        <v>-9.2477970783325869E-2</v>
      </c>
      <c r="BU163" s="37">
        <f t="shared" si="330"/>
        <v>-6.7345783814374505E-2</v>
      </c>
      <c r="BV163" s="37">
        <f t="shared" si="330"/>
        <v>-6.6017533293180719E-2</v>
      </c>
      <c r="BW163" s="37">
        <f t="shared" si="330"/>
        <v>-3.6016151661362628E-2</v>
      </c>
      <c r="BX163" s="37">
        <f t="shared" si="330"/>
        <v>-5.2020808323329337E-2</v>
      </c>
      <c r="BY163" s="37">
        <f t="shared" si="330"/>
        <v>-5.5544124077265389E-2</v>
      </c>
      <c r="BZ163" s="37">
        <f t="shared" si="331"/>
        <v>-3.669331810394072E-2</v>
      </c>
      <c r="CA163" s="37">
        <f t="shared" si="331"/>
        <v>-3.1275749650700457E-2</v>
      </c>
      <c r="CB163" s="37">
        <f t="shared" si="331"/>
        <v>-5.3051951509557993E-2</v>
      </c>
      <c r="CC163" s="37">
        <f t="shared" si="331"/>
        <v>-5.0155416554741317E-2</v>
      </c>
      <c r="CD163" s="37">
        <f t="shared" si="331"/>
        <v>-4.2688489767017335E-2</v>
      </c>
      <c r="CE163" s="37">
        <f t="shared" si="331"/>
        <v>-5.2634504224099654E-2</v>
      </c>
      <c r="CF163" s="37">
        <f t="shared" si="331"/>
        <v>-5.0573224852071053E-2</v>
      </c>
      <c r="CG163" s="37">
        <f t="shared" si="331"/>
        <v>-5.7298695456590165E-2</v>
      </c>
      <c r="CH163" s="37">
        <f t="shared" si="331"/>
        <v>-2.4321266968325705E-2</v>
      </c>
      <c r="CI163" s="37">
        <f t="shared" si="331"/>
        <v>-4.6640304961311108E-2</v>
      </c>
      <c r="CJ163" s="37">
        <f t="shared" si="332"/>
        <v>-5.473745966559096E-2</v>
      </c>
      <c r="CK163" s="37">
        <f t="shared" si="332"/>
        <v>-7.0990359333917619E-2</v>
      </c>
      <c r="CL163" s="37">
        <f t="shared" si="332"/>
        <v>-5.7918282135400956E-2</v>
      </c>
      <c r="CM163" s="37">
        <f t="shared" si="332"/>
        <v>-6.289855072463757E-2</v>
      </c>
      <c r="CN163" s="37">
        <f t="shared" si="332"/>
        <v>-6.1643665299017769E-2</v>
      </c>
      <c r="CO163" s="37">
        <f t="shared" si="332"/>
        <v>-6.8044521681562276E-2</v>
      </c>
      <c r="CP163" s="37">
        <f t="shared" si="332"/>
        <v>-6.2348008385744169E-2</v>
      </c>
      <c r="CQ163" s="37">
        <f t="shared" si="332"/>
        <v>-7.4120974209615609E-2</v>
      </c>
      <c r="CR163" s="37">
        <f t="shared" si="332"/>
        <v>-6.8578498519729636E-2</v>
      </c>
      <c r="CS163" s="37">
        <f t="shared" si="332"/>
        <v>-6.8258426966292252E-2</v>
      </c>
      <c r="CT163" s="37">
        <f t="shared" si="333"/>
        <v>-6.542056074766367E-2</v>
      </c>
      <c r="CU163" s="37">
        <f t="shared" si="333"/>
        <v>-8.1071412601171677E-2</v>
      </c>
      <c r="CV163" s="37">
        <f t="shared" si="333"/>
        <v>-7.9097333029405026E-2</v>
      </c>
      <c r="CW163" s="37">
        <f t="shared" si="333"/>
        <v>-4.4072299444945284E-2</v>
      </c>
      <c r="CX163" s="37">
        <f t="shared" si="333"/>
        <v>-6.7695860660633267E-2</v>
      </c>
      <c r="CY163" s="37">
        <f t="shared" si="333"/>
        <v>-5.2256532066508266E-2</v>
      </c>
      <c r="CZ163" s="37">
        <f t="shared" si="333"/>
        <v>9.7323600973235891E-3</v>
      </c>
      <c r="DA163" s="37">
        <f t="shared" si="333"/>
        <v>3.2178217821782207E-2</v>
      </c>
      <c r="DB163" s="37">
        <f t="shared" si="333"/>
        <v>3.473945409429291E-2</v>
      </c>
      <c r="DC163" s="37">
        <f t="shared" si="333"/>
        <v>2.9896278218425776E-2</v>
      </c>
      <c r="DD163" s="37">
        <f>+DD159/CY159-1</f>
        <v>5.2631578947368363E-2</v>
      </c>
      <c r="DE163" s="37">
        <f t="shared" si="335"/>
        <v>2.168674698795181E-2</v>
      </c>
      <c r="DF163" s="37">
        <f t="shared" si="335"/>
        <v>1.6786570743405171E-2</v>
      </c>
      <c r="DG163" s="37">
        <f t="shared" si="335"/>
        <v>3.1175059952038398E-2</v>
      </c>
      <c r="DH163" s="37">
        <f t="shared" si="335"/>
        <v>2.3696682464455776E-3</v>
      </c>
      <c r="DI163" s="37">
        <f>+DI159/DD159-1</f>
        <v>2.3809523809523725E-2</v>
      </c>
      <c r="DJ163" s="37">
        <f t="shared" si="337"/>
        <v>3.3018867924528239E-2</v>
      </c>
      <c r="DK163" s="37">
        <f>+DK159/DF159-1</f>
        <v>4.4811320754716943E-2</v>
      </c>
      <c r="DL163" s="37">
        <f t="shared" ref="DL163:DW163" si="340">+DL159/DG159-1</f>
        <v>3.2558139534883734E-2</v>
      </c>
      <c r="DM163" s="37">
        <f t="shared" si="340"/>
        <v>3.7234042553191404E-2</v>
      </c>
      <c r="DN163" s="37">
        <f t="shared" si="340"/>
        <v>4.4186046511627941E-2</v>
      </c>
      <c r="DO163" s="37">
        <f t="shared" si="340"/>
        <v>3.1963470319634757E-2</v>
      </c>
      <c r="DP163" s="37">
        <f t="shared" si="340"/>
        <v>2.483069977426644E-2</v>
      </c>
      <c r="DQ163" s="37">
        <f t="shared" si="340"/>
        <v>2.2522522522522515E-2</v>
      </c>
      <c r="DR163" s="37">
        <f t="shared" si="340"/>
        <v>3.076923076923066E-2</v>
      </c>
      <c r="DS163" s="37">
        <f t="shared" si="340"/>
        <v>1.7817371937639104E-2</v>
      </c>
      <c r="DT163" s="37">
        <f t="shared" si="340"/>
        <v>1.7699115044247815E-2</v>
      </c>
      <c r="DU163" s="37">
        <f t="shared" si="340"/>
        <v>1.3215859030837107E-2</v>
      </c>
      <c r="DV163" s="37">
        <f t="shared" si="340"/>
        <v>1.3215859030837107E-2</v>
      </c>
      <c r="DW163" s="37">
        <f t="shared" si="340"/>
        <v>1.5478164731896005E-2</v>
      </c>
    </row>
    <row r="164" spans="1:127" s="37" customFormat="1" ht="12" customHeight="1">
      <c r="A164" s="2"/>
      <c r="B164" s="36"/>
      <c r="C164" s="36"/>
      <c r="D164" s="36"/>
      <c r="E164" s="36"/>
      <c r="I164" s="38"/>
    </row>
    <row r="165" spans="1:127" ht="12" customHeight="1">
      <c r="A165" s="2"/>
      <c r="B165" s="7" t="s">
        <v>1089</v>
      </c>
      <c r="C165" s="7" t="s">
        <v>1087</v>
      </c>
      <c r="D165" s="7" t="s">
        <v>37</v>
      </c>
      <c r="BK165" s="15"/>
      <c r="BL165" s="15"/>
      <c r="BM165" s="15"/>
      <c r="BN165" s="15"/>
      <c r="BO165" s="15"/>
      <c r="BP165" s="15">
        <f t="shared" ref="BP165:BY167" si="341">+BP157-BK157</f>
        <v>-617.79999999999927</v>
      </c>
      <c r="BQ165" s="15">
        <f t="shared" si="341"/>
        <v>-638.30000000000018</v>
      </c>
      <c r="BR165" s="15">
        <f t="shared" si="341"/>
        <v>-508.29999999999927</v>
      </c>
      <c r="BS165" s="15">
        <f t="shared" si="341"/>
        <v>-612.69999999999982</v>
      </c>
      <c r="BT165" s="15">
        <f t="shared" si="341"/>
        <v>-594.27499999999964</v>
      </c>
      <c r="BU165" s="15">
        <f t="shared" si="341"/>
        <v>-404.59999999999945</v>
      </c>
      <c r="BV165" s="15">
        <f t="shared" si="341"/>
        <v>-394.59999999999945</v>
      </c>
      <c r="BW165" s="15">
        <f t="shared" si="341"/>
        <v>-210.5</v>
      </c>
      <c r="BX165" s="15">
        <f t="shared" si="341"/>
        <v>-286</v>
      </c>
      <c r="BY165" s="15">
        <f t="shared" si="341"/>
        <v>-323.92500000000018</v>
      </c>
      <c r="BZ165" s="15">
        <f t="shared" ref="BZ165:CI167" si="342">+BZ157-BU157</f>
        <v>-205.60000000000036</v>
      </c>
      <c r="CA165" s="15">
        <f t="shared" si="342"/>
        <v>-174.60000000000036</v>
      </c>
      <c r="CB165" s="15">
        <f t="shared" si="342"/>
        <v>-298.90000000000055</v>
      </c>
      <c r="CC165" s="15">
        <f t="shared" si="342"/>
        <v>-261.40000000000055</v>
      </c>
      <c r="CD165" s="15">
        <f t="shared" si="342"/>
        <v>-235.12499999999909</v>
      </c>
      <c r="CE165" s="15">
        <f t="shared" si="342"/>
        <v>-273.60000000000036</v>
      </c>
      <c r="CF165" s="15">
        <f t="shared" si="342"/>
        <v>-231.5</v>
      </c>
      <c r="CG165" s="15">
        <f t="shared" si="342"/>
        <v>-242.69999999999982</v>
      </c>
      <c r="CH165" s="15">
        <f t="shared" si="342"/>
        <v>-4.8999999999996362</v>
      </c>
      <c r="CI165" s="15">
        <f t="shared" si="342"/>
        <v>-188.17500000000109</v>
      </c>
      <c r="CJ165" s="15">
        <f t="shared" ref="CJ165:CS167" si="343">+CJ157-CE157</f>
        <v>-99.600000000000364</v>
      </c>
      <c r="CK165" s="15">
        <f t="shared" si="343"/>
        <v>-99.099999999999454</v>
      </c>
      <c r="CL165" s="15">
        <f t="shared" si="343"/>
        <v>59.100000000000364</v>
      </c>
      <c r="CM165" s="15">
        <f t="shared" si="343"/>
        <v>121.30000000000018</v>
      </c>
      <c r="CN165" s="15">
        <f t="shared" si="343"/>
        <v>-4.5749999999998181</v>
      </c>
      <c r="CO165" s="15">
        <f t="shared" si="343"/>
        <v>111.60000000000036</v>
      </c>
      <c r="CP165" s="15">
        <f t="shared" si="343"/>
        <v>101.39999999999964</v>
      </c>
      <c r="CQ165" s="15">
        <f t="shared" si="343"/>
        <v>48.599999999999454</v>
      </c>
      <c r="CR165" s="15">
        <f t="shared" si="343"/>
        <v>58.5</v>
      </c>
      <c r="CS165" s="15">
        <f t="shared" si="343"/>
        <v>80.024999999999636</v>
      </c>
      <c r="CT165" s="15">
        <f t="shared" ref="CT165:DC167" si="344">+CT157-CO157</f>
        <v>-16</v>
      </c>
      <c r="CU165" s="15">
        <f t="shared" si="344"/>
        <v>-138.80000000000018</v>
      </c>
      <c r="CV165" s="15">
        <f t="shared" si="344"/>
        <v>-210.19999999999982</v>
      </c>
      <c r="CW165" s="15">
        <f t="shared" si="344"/>
        <v>-105.30000000000018</v>
      </c>
      <c r="CX165" s="15">
        <f t="shared" si="344"/>
        <v>-117.57499999999982</v>
      </c>
      <c r="CY165" s="15">
        <f t="shared" si="344"/>
        <v>-60</v>
      </c>
      <c r="CZ165" s="15">
        <f t="shared" si="344"/>
        <v>240</v>
      </c>
      <c r="DA165" s="15">
        <f t="shared" si="344"/>
        <v>340</v>
      </c>
      <c r="DB165" s="15">
        <f t="shared" si="344"/>
        <v>360</v>
      </c>
      <c r="DC165" s="15">
        <f t="shared" si="344"/>
        <v>217.5</v>
      </c>
      <c r="DD165" s="15">
        <f t="shared" ref="DD165" si="345">+DD157-CY157</f>
        <v>430</v>
      </c>
      <c r="DE165" s="15">
        <f t="shared" ref="DE165:DH167" si="346">+DE157-CZ157</f>
        <v>280</v>
      </c>
      <c r="DF165" s="15">
        <f t="shared" si="346"/>
        <v>250</v>
      </c>
      <c r="DG165" s="15">
        <f t="shared" si="346"/>
        <v>270</v>
      </c>
      <c r="DH165" s="15">
        <f t="shared" si="346"/>
        <v>300</v>
      </c>
      <c r="DI165" s="15">
        <f t="shared" ref="DI165" si="347">+DI157-DD157</f>
        <v>130</v>
      </c>
      <c r="DJ165" s="15">
        <f t="shared" ref="DJ165:DJ167" si="348">+DJ157-DE157</f>
        <v>150</v>
      </c>
      <c r="DK165" s="15">
        <f t="shared" ref="DK165:DW165" si="349">+DK157-DF157</f>
        <v>180</v>
      </c>
      <c r="DL165" s="15">
        <f t="shared" si="349"/>
        <v>120</v>
      </c>
      <c r="DM165" s="15">
        <f t="shared" si="349"/>
        <v>155</v>
      </c>
      <c r="DN165" s="15">
        <f t="shared" si="349"/>
        <v>220</v>
      </c>
      <c r="DO165" s="15">
        <f t="shared" si="349"/>
        <v>170</v>
      </c>
      <c r="DP165" s="15">
        <f t="shared" si="349"/>
        <v>160</v>
      </c>
      <c r="DQ165" s="15">
        <f t="shared" si="349"/>
        <v>160</v>
      </c>
      <c r="DR165" s="15">
        <f t="shared" si="349"/>
        <v>177.5</v>
      </c>
      <c r="DS165" s="15">
        <f t="shared" si="349"/>
        <v>150</v>
      </c>
      <c r="DT165" s="15">
        <f t="shared" si="349"/>
        <v>150</v>
      </c>
      <c r="DU165" s="15">
        <f t="shared" si="349"/>
        <v>140</v>
      </c>
      <c r="DV165" s="15">
        <f t="shared" si="349"/>
        <v>140</v>
      </c>
      <c r="DW165" s="15">
        <f t="shared" si="349"/>
        <v>145</v>
      </c>
    </row>
    <row r="166" spans="1:127" ht="12" customHeight="1">
      <c r="A166" s="2"/>
      <c r="B166" s="7" t="s">
        <v>1089</v>
      </c>
      <c r="C166" s="7" t="s">
        <v>1090</v>
      </c>
      <c r="D166" s="7" t="s">
        <v>37</v>
      </c>
      <c r="BK166" s="15"/>
      <c r="BL166" s="15"/>
      <c r="BM166" s="15"/>
      <c r="BN166" s="15"/>
      <c r="BO166" s="15"/>
      <c r="BP166" s="15">
        <f t="shared" si="341"/>
        <v>-617.79999999999927</v>
      </c>
      <c r="BQ166" s="15">
        <f t="shared" si="341"/>
        <v>-638.30000000000018</v>
      </c>
      <c r="BR166" s="15">
        <f t="shared" si="341"/>
        <v>-508.29999999999927</v>
      </c>
      <c r="BS166" s="15">
        <f t="shared" si="341"/>
        <v>-612.69999999999982</v>
      </c>
      <c r="BT166" s="15">
        <f t="shared" si="341"/>
        <v>-594.27499999999964</v>
      </c>
      <c r="BU166" s="15">
        <f t="shared" si="341"/>
        <v>-404.59999999999945</v>
      </c>
      <c r="BV166" s="15">
        <f t="shared" si="341"/>
        <v>-394.59999999999945</v>
      </c>
      <c r="BW166" s="15">
        <f t="shared" si="341"/>
        <v>-210.5</v>
      </c>
      <c r="BX166" s="15">
        <f t="shared" si="341"/>
        <v>-286</v>
      </c>
      <c r="BY166" s="15">
        <f t="shared" si="341"/>
        <v>-323.92500000000018</v>
      </c>
      <c r="BZ166" s="15">
        <f t="shared" si="342"/>
        <v>-205.60000000000036</v>
      </c>
      <c r="CA166" s="15">
        <f t="shared" si="342"/>
        <v>-174.60000000000036</v>
      </c>
      <c r="CB166" s="15">
        <f t="shared" si="342"/>
        <v>-298.90000000000055</v>
      </c>
      <c r="CC166" s="15">
        <f t="shared" si="342"/>
        <v>-261.40000000000055</v>
      </c>
      <c r="CD166" s="15">
        <f t="shared" si="342"/>
        <v>-235.12499999999909</v>
      </c>
      <c r="CE166" s="15">
        <f t="shared" si="342"/>
        <v>-284.10000000000036</v>
      </c>
      <c r="CF166" s="15">
        <f t="shared" si="342"/>
        <v>-273.5</v>
      </c>
      <c r="CG166" s="15">
        <f t="shared" si="342"/>
        <v>-305.69999999999982</v>
      </c>
      <c r="CH166" s="15">
        <f t="shared" si="342"/>
        <v>-120.39999999999964</v>
      </c>
      <c r="CI166" s="15">
        <f t="shared" si="342"/>
        <v>-245.92500000000109</v>
      </c>
      <c r="CJ166" s="15">
        <f t="shared" si="343"/>
        <v>-279.89999999999964</v>
      </c>
      <c r="CK166" s="15">
        <f t="shared" si="343"/>
        <v>-364.5</v>
      </c>
      <c r="CL166" s="15">
        <f t="shared" si="343"/>
        <v>-291.29999999999927</v>
      </c>
      <c r="CM166" s="15">
        <f t="shared" si="343"/>
        <v>-303.79999999999927</v>
      </c>
      <c r="CN166" s="15">
        <f t="shared" si="343"/>
        <v>-309.875</v>
      </c>
      <c r="CO166" s="15">
        <f t="shared" si="343"/>
        <v>-328.89999999999964</v>
      </c>
      <c r="CP166" s="15">
        <f t="shared" si="343"/>
        <v>-297.39999999999964</v>
      </c>
      <c r="CQ166" s="15">
        <f t="shared" si="343"/>
        <v>-351.20000000000073</v>
      </c>
      <c r="CR166" s="15">
        <f t="shared" si="343"/>
        <v>-310.40000000000055</v>
      </c>
      <c r="CS166" s="15">
        <f t="shared" si="343"/>
        <v>-321.97500000000036</v>
      </c>
      <c r="CT166" s="15">
        <f t="shared" si="344"/>
        <v>-294.70000000000073</v>
      </c>
      <c r="CU166" s="15">
        <f t="shared" si="344"/>
        <v>-362.60000000000036</v>
      </c>
      <c r="CV166" s="15">
        <f t="shared" si="344"/>
        <v>-347</v>
      </c>
      <c r="CW166" s="15">
        <f t="shared" si="344"/>
        <v>-185.80000000000018</v>
      </c>
      <c r="CX166" s="15">
        <f t="shared" si="344"/>
        <v>-297.52499999999964</v>
      </c>
      <c r="CY166" s="15">
        <f t="shared" si="344"/>
        <v>-200</v>
      </c>
      <c r="CZ166" s="15">
        <f t="shared" si="344"/>
        <v>80</v>
      </c>
      <c r="DA166" s="15">
        <f t="shared" si="344"/>
        <v>190</v>
      </c>
      <c r="DB166" s="15">
        <f t="shared" si="344"/>
        <v>230</v>
      </c>
      <c r="DC166" s="15">
        <f t="shared" si="344"/>
        <v>172.5</v>
      </c>
      <c r="DD166" s="15">
        <f>+DD158-CY158</f>
        <v>320</v>
      </c>
      <c r="DE166" s="15">
        <f t="shared" si="346"/>
        <v>230</v>
      </c>
      <c r="DF166" s="15">
        <f t="shared" si="346"/>
        <v>220</v>
      </c>
      <c r="DG166" s="15">
        <f t="shared" si="346"/>
        <v>290</v>
      </c>
      <c r="DH166" s="15">
        <f t="shared" si="346"/>
        <v>160</v>
      </c>
      <c r="DI166" s="15">
        <f>+DI158-DD158</f>
        <v>270</v>
      </c>
      <c r="DJ166" s="15">
        <f t="shared" si="348"/>
        <v>290</v>
      </c>
      <c r="DK166" s="15">
        <f t="shared" ref="DK166:DO167" si="350">+DK158-DF158</f>
        <v>340</v>
      </c>
      <c r="DL166" s="15">
        <f t="shared" si="350"/>
        <v>270</v>
      </c>
      <c r="DM166" s="15">
        <f t="shared" si="350"/>
        <v>300</v>
      </c>
      <c r="DN166" s="15">
        <f t="shared" si="350"/>
        <v>290</v>
      </c>
      <c r="DO166" s="15">
        <f t="shared" si="350"/>
        <v>230</v>
      </c>
      <c r="DP166" s="15">
        <f t="shared" ref="DP166:DW167" si="351">+DP158-DK158</f>
        <v>190</v>
      </c>
      <c r="DQ166" s="15">
        <f t="shared" si="351"/>
        <v>180</v>
      </c>
      <c r="DR166" s="15">
        <f t="shared" si="351"/>
        <v>222.5</v>
      </c>
      <c r="DS166" s="15">
        <f t="shared" si="351"/>
        <v>160</v>
      </c>
      <c r="DT166" s="15">
        <f t="shared" si="351"/>
        <v>160</v>
      </c>
      <c r="DU166" s="15">
        <f t="shared" si="351"/>
        <v>140</v>
      </c>
      <c r="DV166" s="15">
        <f t="shared" si="351"/>
        <v>140</v>
      </c>
      <c r="DW166" s="15">
        <f t="shared" si="351"/>
        <v>150</v>
      </c>
    </row>
    <row r="167" spans="1:127" ht="12" customHeight="1">
      <c r="A167" s="2"/>
      <c r="C167" s="7" t="s">
        <v>1091</v>
      </c>
      <c r="D167" s="7" t="s">
        <v>37</v>
      </c>
      <c r="BK167" s="15"/>
      <c r="BL167" s="15"/>
      <c r="BM167" s="15"/>
      <c r="BN167" s="15"/>
      <c r="BO167" s="15"/>
      <c r="BP167" s="15">
        <f t="shared" si="341"/>
        <v>-617.79999999999927</v>
      </c>
      <c r="BQ167" s="15">
        <f t="shared" si="341"/>
        <v>-638.30000000000018</v>
      </c>
      <c r="BR167" s="15">
        <f t="shared" si="341"/>
        <v>-508.29999999999927</v>
      </c>
      <c r="BS167" s="15">
        <f t="shared" si="341"/>
        <v>-612.69999999999982</v>
      </c>
      <c r="BT167" s="15">
        <f t="shared" si="341"/>
        <v>-594.27499999999964</v>
      </c>
      <c r="BU167" s="15">
        <f t="shared" si="341"/>
        <v>-404.59999999999945</v>
      </c>
      <c r="BV167" s="15">
        <f t="shared" si="341"/>
        <v>-394.59999999999945</v>
      </c>
      <c r="BW167" s="15">
        <f t="shared" si="341"/>
        <v>-210.5</v>
      </c>
      <c r="BX167" s="15">
        <f t="shared" si="341"/>
        <v>-286</v>
      </c>
      <c r="BY167" s="15">
        <f t="shared" si="341"/>
        <v>-323.92500000000018</v>
      </c>
      <c r="BZ167" s="15">
        <f t="shared" si="342"/>
        <v>-205.60000000000036</v>
      </c>
      <c r="CA167" s="15">
        <f t="shared" si="342"/>
        <v>-174.60000000000036</v>
      </c>
      <c r="CB167" s="15">
        <f t="shared" si="342"/>
        <v>-298.90000000000055</v>
      </c>
      <c r="CC167" s="15">
        <f t="shared" si="342"/>
        <v>-261.40000000000055</v>
      </c>
      <c r="CD167" s="15">
        <f t="shared" si="342"/>
        <v>-235.12499999999909</v>
      </c>
      <c r="CE167" s="15">
        <f t="shared" si="342"/>
        <v>-284.10000000000036</v>
      </c>
      <c r="CF167" s="15">
        <f t="shared" si="342"/>
        <v>-273.5</v>
      </c>
      <c r="CG167" s="15">
        <f t="shared" si="342"/>
        <v>-305.69999999999982</v>
      </c>
      <c r="CH167" s="15">
        <f t="shared" si="342"/>
        <v>-120.39999999999964</v>
      </c>
      <c r="CI167" s="15">
        <f t="shared" si="342"/>
        <v>-245.92500000000109</v>
      </c>
      <c r="CJ167" s="15">
        <f t="shared" si="343"/>
        <v>-279.89999999999964</v>
      </c>
      <c r="CK167" s="15">
        <f t="shared" si="343"/>
        <v>-364.5</v>
      </c>
      <c r="CL167" s="15">
        <f t="shared" si="343"/>
        <v>-291.29999999999927</v>
      </c>
      <c r="CM167" s="15">
        <f t="shared" si="343"/>
        <v>-303.79999999999927</v>
      </c>
      <c r="CN167" s="15">
        <f t="shared" si="343"/>
        <v>-309.875</v>
      </c>
      <c r="CO167" s="15">
        <f t="shared" si="343"/>
        <v>-328.89999999999964</v>
      </c>
      <c r="CP167" s="15">
        <f t="shared" si="343"/>
        <v>-297.39999999999964</v>
      </c>
      <c r="CQ167" s="15">
        <f t="shared" si="343"/>
        <v>-351.20000000000073</v>
      </c>
      <c r="CR167" s="15">
        <f t="shared" si="343"/>
        <v>-310.40000000000055</v>
      </c>
      <c r="CS167" s="15">
        <f t="shared" si="343"/>
        <v>-321.97500000000036</v>
      </c>
      <c r="CT167" s="15">
        <f t="shared" si="344"/>
        <v>-294.70000000000073</v>
      </c>
      <c r="CU167" s="15">
        <f t="shared" si="344"/>
        <v>-362.60000000000036</v>
      </c>
      <c r="CV167" s="15">
        <f t="shared" si="344"/>
        <v>-347</v>
      </c>
      <c r="CW167" s="15">
        <f t="shared" si="344"/>
        <v>-185.80000000000018</v>
      </c>
      <c r="CX167" s="15">
        <f t="shared" si="344"/>
        <v>-297.52499999999964</v>
      </c>
      <c r="CY167" s="15">
        <f t="shared" si="344"/>
        <v>-220</v>
      </c>
      <c r="CZ167" s="15">
        <f t="shared" si="344"/>
        <v>40</v>
      </c>
      <c r="DA167" s="15">
        <f t="shared" si="344"/>
        <v>130</v>
      </c>
      <c r="DB167" s="15">
        <f t="shared" si="344"/>
        <v>140</v>
      </c>
      <c r="DC167" s="15">
        <f t="shared" si="344"/>
        <v>122.5</v>
      </c>
      <c r="DD167" s="15">
        <f>+DD159-CY159</f>
        <v>210</v>
      </c>
      <c r="DE167" s="15">
        <f t="shared" si="346"/>
        <v>90</v>
      </c>
      <c r="DF167" s="15">
        <f t="shared" si="346"/>
        <v>70</v>
      </c>
      <c r="DG167" s="15">
        <f t="shared" si="346"/>
        <v>130</v>
      </c>
      <c r="DH167" s="15">
        <f t="shared" si="346"/>
        <v>10</v>
      </c>
      <c r="DI167" s="15">
        <f>+DI159-DD159</f>
        <v>100</v>
      </c>
      <c r="DJ167" s="15">
        <f t="shared" si="348"/>
        <v>140</v>
      </c>
      <c r="DK167" s="15">
        <f>+DK159-DF159</f>
        <v>190</v>
      </c>
      <c r="DL167" s="15">
        <f t="shared" si="350"/>
        <v>140</v>
      </c>
      <c r="DM167" s="15">
        <f t="shared" si="350"/>
        <v>157.5</v>
      </c>
      <c r="DN167" s="15">
        <f t="shared" si="350"/>
        <v>190</v>
      </c>
      <c r="DO167" s="15">
        <f t="shared" si="350"/>
        <v>140</v>
      </c>
      <c r="DP167" s="15">
        <f t="shared" si="351"/>
        <v>110</v>
      </c>
      <c r="DQ167" s="15">
        <f t="shared" si="351"/>
        <v>100</v>
      </c>
      <c r="DR167" s="15">
        <f t="shared" si="351"/>
        <v>135</v>
      </c>
      <c r="DS167" s="15">
        <f t="shared" si="351"/>
        <v>80</v>
      </c>
      <c r="DT167" s="15">
        <f t="shared" si="351"/>
        <v>80</v>
      </c>
      <c r="DU167" s="15">
        <f t="shared" si="351"/>
        <v>60</v>
      </c>
      <c r="DV167" s="15">
        <f t="shared" si="351"/>
        <v>60</v>
      </c>
      <c r="DW167" s="15">
        <f t="shared" si="351"/>
        <v>70</v>
      </c>
    </row>
    <row r="168" spans="1:127" s="37" customFormat="1" ht="12" customHeight="1">
      <c r="A168" s="2"/>
      <c r="B168" s="36"/>
      <c r="C168" s="36"/>
      <c r="D168" s="36"/>
      <c r="E168" s="36"/>
      <c r="I168" s="38"/>
    </row>
    <row r="169" spans="1:127" ht="12" customHeight="1">
      <c r="A169" s="2"/>
      <c r="B169" s="7" t="s">
        <v>1089</v>
      </c>
      <c r="C169" s="7" t="s">
        <v>1087</v>
      </c>
      <c r="D169" s="7" t="s">
        <v>69</v>
      </c>
      <c r="BK169" s="15"/>
      <c r="BL169" s="15"/>
      <c r="BM169" s="15"/>
      <c r="BN169" s="15"/>
      <c r="BP169" s="15">
        <f>+BP157-BN157</f>
        <v>-102.69999999999982</v>
      </c>
      <c r="BQ169" s="15">
        <f t="shared" ref="BQ169:BS171" si="352">+BQ157-BP157</f>
        <v>-30.600000000000364</v>
      </c>
      <c r="BR169" s="15">
        <f t="shared" si="352"/>
        <v>-132.59999999999945</v>
      </c>
      <c r="BS169" s="15">
        <f t="shared" si="352"/>
        <v>-346.80000000000018</v>
      </c>
      <c r="BU169" s="15">
        <f>+BU157-BS157</f>
        <v>105.40000000000055</v>
      </c>
      <c r="BV169" s="15">
        <f t="shared" ref="BV169:BX171" si="353">+BV157-BU157</f>
        <v>-20.600000000000364</v>
      </c>
      <c r="BW169" s="15">
        <f t="shared" si="353"/>
        <v>51.5</v>
      </c>
      <c r="BX169" s="15">
        <f t="shared" si="353"/>
        <v>-422.30000000000018</v>
      </c>
      <c r="BZ169" s="15">
        <f>+BZ157-BX157</f>
        <v>185.80000000000018</v>
      </c>
      <c r="CA169" s="15">
        <f t="shared" ref="CA169:CC171" si="354">+CA157-BZ157</f>
        <v>10.399999999999636</v>
      </c>
      <c r="CB169" s="15">
        <f t="shared" si="354"/>
        <v>-72.800000000000182</v>
      </c>
      <c r="CC169" s="15">
        <f t="shared" si="354"/>
        <v>-384.80000000000018</v>
      </c>
      <c r="CE169" s="15">
        <f>+CE157-CC157</f>
        <v>173.60000000000036</v>
      </c>
      <c r="CF169" s="15">
        <f t="shared" ref="CF169:CH171" si="355">+CF157-CE157</f>
        <v>52.5</v>
      </c>
      <c r="CG169" s="15">
        <f t="shared" si="355"/>
        <v>-84</v>
      </c>
      <c r="CH169" s="15">
        <f t="shared" si="355"/>
        <v>-147</v>
      </c>
      <c r="CJ169" s="15">
        <f>+CJ157-CH157</f>
        <v>78.899999999999636</v>
      </c>
      <c r="CK169" s="15">
        <f t="shared" ref="CK169:CM171" si="356">+CK157-CJ157</f>
        <v>53.000000000000909</v>
      </c>
      <c r="CL169" s="15">
        <f t="shared" si="356"/>
        <v>74.199999999999818</v>
      </c>
      <c r="CM169" s="15">
        <f t="shared" si="356"/>
        <v>-84.800000000000182</v>
      </c>
      <c r="CO169" s="15">
        <f>+CO157-CM157</f>
        <v>69.199999999999818</v>
      </c>
      <c r="CP169" s="15">
        <f t="shared" ref="CP169:CR171" si="357">+CP157-CO157</f>
        <v>42.800000000000182</v>
      </c>
      <c r="CQ169" s="15">
        <f t="shared" si="357"/>
        <v>21.399999999999636</v>
      </c>
      <c r="CR169" s="15">
        <f t="shared" si="357"/>
        <v>-74.899999999999636</v>
      </c>
      <c r="CT169" s="15">
        <f>+CT157-CR157</f>
        <v>-5.3000000000001819</v>
      </c>
      <c r="CU169" s="15">
        <f t="shared" ref="CU169:CW171" si="358">+CU157-CT157</f>
        <v>-80</v>
      </c>
      <c r="CV169" s="15">
        <f t="shared" si="358"/>
        <v>-50</v>
      </c>
      <c r="CW169" s="15">
        <f t="shared" si="358"/>
        <v>30</v>
      </c>
      <c r="CY169" s="15">
        <f>+CY157-CW157</f>
        <v>40</v>
      </c>
      <c r="CZ169" s="15">
        <f t="shared" ref="CZ169:DB171" si="359">+CZ157-CY157</f>
        <v>220</v>
      </c>
      <c r="DA169" s="15">
        <f t="shared" si="359"/>
        <v>50</v>
      </c>
      <c r="DB169" s="15">
        <f t="shared" si="359"/>
        <v>50</v>
      </c>
      <c r="DD169" s="15">
        <f>+DD157-DB157</f>
        <v>110</v>
      </c>
      <c r="DE169" s="15">
        <f t="shared" ref="DE169:DG171" si="360">+DE157-DD157</f>
        <v>70</v>
      </c>
      <c r="DF169" s="15">
        <f t="shared" si="360"/>
        <v>20</v>
      </c>
      <c r="DG169" s="15">
        <f t="shared" si="360"/>
        <v>70</v>
      </c>
      <c r="DI169" s="15">
        <f>+DI157-DG157</f>
        <v>-30</v>
      </c>
      <c r="DJ169" s="15">
        <f t="shared" ref="DJ169:DJ171" si="361">+DJ157-DI157</f>
        <v>90</v>
      </c>
      <c r="DK169" s="15">
        <f t="shared" ref="DK169:DV169" si="362">+DK157-DJ157</f>
        <v>50</v>
      </c>
      <c r="DL169" s="15">
        <f t="shared" si="362"/>
        <v>10</v>
      </c>
      <c r="DN169" s="15">
        <f>+DN157-DL157</f>
        <v>70</v>
      </c>
      <c r="DO169" s="15">
        <f>+DO157-DN157</f>
        <v>40</v>
      </c>
      <c r="DP169" s="15">
        <f t="shared" si="362"/>
        <v>40</v>
      </c>
      <c r="DQ169" s="15">
        <f t="shared" si="362"/>
        <v>10</v>
      </c>
      <c r="DS169" s="15">
        <f>+DS157-DQ157</f>
        <v>60</v>
      </c>
      <c r="DT169" s="15">
        <f>+DT157-DS157</f>
        <v>40</v>
      </c>
      <c r="DU169" s="15">
        <f t="shared" si="362"/>
        <v>30</v>
      </c>
      <c r="DV169" s="15">
        <f t="shared" si="362"/>
        <v>10</v>
      </c>
    </row>
    <row r="170" spans="1:127" ht="12" customHeight="1">
      <c r="A170" s="2"/>
      <c r="B170" s="7" t="s">
        <v>1089</v>
      </c>
      <c r="C170" s="7" t="s">
        <v>1090</v>
      </c>
      <c r="D170" s="7" t="s">
        <v>69</v>
      </c>
      <c r="BK170" s="15"/>
      <c r="BL170" s="15"/>
      <c r="BM170" s="15"/>
      <c r="BN170" s="15"/>
      <c r="BP170" s="15">
        <f>+BP158-BN158</f>
        <v>-102.69999999999982</v>
      </c>
      <c r="BQ170" s="15">
        <f t="shared" si="352"/>
        <v>-30.600000000000364</v>
      </c>
      <c r="BR170" s="15">
        <f t="shared" si="352"/>
        <v>-132.59999999999945</v>
      </c>
      <c r="BS170" s="15">
        <f t="shared" si="352"/>
        <v>-346.80000000000018</v>
      </c>
      <c r="BU170" s="15">
        <f>+BU158-BS158</f>
        <v>105.40000000000055</v>
      </c>
      <c r="BV170" s="15">
        <f t="shared" si="353"/>
        <v>-20.600000000000364</v>
      </c>
      <c r="BW170" s="15">
        <f t="shared" si="353"/>
        <v>51.5</v>
      </c>
      <c r="BX170" s="15">
        <f t="shared" si="353"/>
        <v>-422.30000000000018</v>
      </c>
      <c r="BZ170" s="15">
        <f>+BZ158-BX158</f>
        <v>185.80000000000018</v>
      </c>
      <c r="CA170" s="15">
        <f t="shared" si="354"/>
        <v>10.399999999999636</v>
      </c>
      <c r="CB170" s="15">
        <f t="shared" si="354"/>
        <v>-72.800000000000182</v>
      </c>
      <c r="CC170" s="15">
        <f t="shared" si="354"/>
        <v>-384.80000000000018</v>
      </c>
      <c r="CE170" s="15">
        <f>+CE158-CC158</f>
        <v>163.10000000000036</v>
      </c>
      <c r="CF170" s="15">
        <f t="shared" si="355"/>
        <v>21</v>
      </c>
      <c r="CG170" s="15">
        <f t="shared" si="355"/>
        <v>-105</v>
      </c>
      <c r="CH170" s="15">
        <f t="shared" si="355"/>
        <v>-199.5</v>
      </c>
      <c r="CJ170" s="15">
        <f>+CJ158-CH158</f>
        <v>3.6000000000003638</v>
      </c>
      <c r="CK170" s="15">
        <f t="shared" si="356"/>
        <v>-63.600000000000364</v>
      </c>
      <c r="CL170" s="15">
        <f t="shared" si="356"/>
        <v>-31.799999999999272</v>
      </c>
      <c r="CM170" s="15">
        <f t="shared" si="356"/>
        <v>-212</v>
      </c>
      <c r="CO170" s="15">
        <f>+CO158-CM158</f>
        <v>-21.5</v>
      </c>
      <c r="CP170" s="15">
        <f t="shared" si="357"/>
        <v>-32.100000000000364</v>
      </c>
      <c r="CQ170" s="15">
        <f t="shared" si="357"/>
        <v>-85.600000000000364</v>
      </c>
      <c r="CR170" s="15">
        <f t="shared" si="357"/>
        <v>-171.19999999999982</v>
      </c>
      <c r="CT170" s="15">
        <f>+CT158-CR158</f>
        <v>-5.8000000000001819</v>
      </c>
      <c r="CU170" s="15">
        <f t="shared" si="358"/>
        <v>-100</v>
      </c>
      <c r="CV170" s="15">
        <f t="shared" si="358"/>
        <v>-70</v>
      </c>
      <c r="CW170" s="15">
        <f t="shared" si="358"/>
        <v>-10</v>
      </c>
      <c r="CY170" s="15">
        <f>+CY158-CW158</f>
        <v>-20</v>
      </c>
      <c r="CZ170" s="15">
        <f t="shared" si="359"/>
        <v>180</v>
      </c>
      <c r="DA170" s="15">
        <f t="shared" si="359"/>
        <v>40</v>
      </c>
      <c r="DB170" s="15">
        <f t="shared" si="359"/>
        <v>30</v>
      </c>
      <c r="DD170" s="15">
        <f>+DD158-DB158</f>
        <v>70</v>
      </c>
      <c r="DE170" s="15">
        <f t="shared" si="360"/>
        <v>90</v>
      </c>
      <c r="DF170" s="15">
        <f t="shared" si="360"/>
        <v>30</v>
      </c>
      <c r="DG170" s="15">
        <f t="shared" si="360"/>
        <v>100</v>
      </c>
      <c r="DI170" s="15">
        <f>+DI158-DG158</f>
        <v>50</v>
      </c>
      <c r="DJ170" s="15">
        <f t="shared" si="361"/>
        <v>110</v>
      </c>
      <c r="DK170" s="15">
        <f>+DK158-DJ158</f>
        <v>80</v>
      </c>
      <c r="DL170" s="15">
        <f>+DL158-DK158</f>
        <v>30</v>
      </c>
      <c r="DN170" s="15">
        <f>+DN158-DL158</f>
        <v>70</v>
      </c>
      <c r="DO170" s="15">
        <f>+DO158-DN158</f>
        <v>50</v>
      </c>
      <c r="DP170" s="15">
        <f>+DP158-DO158</f>
        <v>40</v>
      </c>
      <c r="DQ170" s="15">
        <f>+DQ158-DP158</f>
        <v>20</v>
      </c>
      <c r="DS170" s="15">
        <f>+DS158-DQ158</f>
        <v>50</v>
      </c>
      <c r="DT170" s="15">
        <f>+DT158-DS158</f>
        <v>50</v>
      </c>
      <c r="DU170" s="15">
        <f>+DU158-DT158</f>
        <v>20</v>
      </c>
      <c r="DV170" s="15">
        <f>+DV158-DU158</f>
        <v>20</v>
      </c>
    </row>
    <row r="171" spans="1:127" ht="12" customHeight="1">
      <c r="A171" s="2"/>
      <c r="B171" s="7" t="s">
        <v>1079</v>
      </c>
      <c r="C171" s="7" t="s">
        <v>1091</v>
      </c>
      <c r="D171" s="7" t="s">
        <v>69</v>
      </c>
      <c r="BK171" s="15"/>
      <c r="BL171" s="15"/>
      <c r="BM171" s="15"/>
      <c r="BN171" s="15"/>
      <c r="BP171" s="15">
        <f>+BP159-BN159</f>
        <v>-102.69999999999982</v>
      </c>
      <c r="BQ171" s="15">
        <f t="shared" si="352"/>
        <v>-30.600000000000364</v>
      </c>
      <c r="BR171" s="15">
        <f t="shared" si="352"/>
        <v>-132.59999999999945</v>
      </c>
      <c r="BS171" s="15">
        <f t="shared" si="352"/>
        <v>-346.80000000000018</v>
      </c>
      <c r="BU171" s="15">
        <f>+BU159-BS159</f>
        <v>105.40000000000055</v>
      </c>
      <c r="BV171" s="15">
        <f t="shared" si="353"/>
        <v>-20.600000000000364</v>
      </c>
      <c r="BW171" s="15">
        <f t="shared" si="353"/>
        <v>51.5</v>
      </c>
      <c r="BX171" s="15">
        <f t="shared" si="353"/>
        <v>-422.30000000000018</v>
      </c>
      <c r="BZ171" s="15">
        <f>+BZ159-BX159</f>
        <v>185.80000000000018</v>
      </c>
      <c r="CA171" s="15">
        <f t="shared" si="354"/>
        <v>10.399999999999636</v>
      </c>
      <c r="CB171" s="15">
        <f t="shared" si="354"/>
        <v>-72.800000000000182</v>
      </c>
      <c r="CC171" s="15">
        <f t="shared" si="354"/>
        <v>-384.80000000000018</v>
      </c>
      <c r="CE171" s="15">
        <f>+CE159-CC159</f>
        <v>163.10000000000036</v>
      </c>
      <c r="CF171" s="15">
        <f t="shared" si="355"/>
        <v>21</v>
      </c>
      <c r="CG171" s="15">
        <f t="shared" si="355"/>
        <v>-105</v>
      </c>
      <c r="CH171" s="15">
        <f t="shared" si="355"/>
        <v>-199.5</v>
      </c>
      <c r="CJ171" s="15">
        <f>+CJ159-CH159</f>
        <v>3.6000000000003638</v>
      </c>
      <c r="CK171" s="15">
        <f t="shared" si="356"/>
        <v>-63.600000000000364</v>
      </c>
      <c r="CL171" s="15">
        <f t="shared" si="356"/>
        <v>-31.799999999999272</v>
      </c>
      <c r="CM171" s="15">
        <f t="shared" si="356"/>
        <v>-212</v>
      </c>
      <c r="CO171" s="15">
        <f>+CO159-CM159</f>
        <v>-21.5</v>
      </c>
      <c r="CP171" s="15">
        <f t="shared" si="357"/>
        <v>-32.100000000000364</v>
      </c>
      <c r="CQ171" s="15">
        <f t="shared" si="357"/>
        <v>-85.600000000000364</v>
      </c>
      <c r="CR171" s="15">
        <f t="shared" si="357"/>
        <v>-171.19999999999982</v>
      </c>
      <c r="CT171" s="15">
        <f>+CT159-CR159</f>
        <v>-5.8000000000001819</v>
      </c>
      <c r="CU171" s="15">
        <f t="shared" si="358"/>
        <v>-100</v>
      </c>
      <c r="CV171" s="15">
        <f t="shared" si="358"/>
        <v>-70</v>
      </c>
      <c r="CW171" s="15">
        <f t="shared" si="358"/>
        <v>-10</v>
      </c>
      <c r="CY171" s="15">
        <f>+CY159-CW159</f>
        <v>-40</v>
      </c>
      <c r="CZ171" s="15">
        <f t="shared" si="359"/>
        <v>160</v>
      </c>
      <c r="DA171" s="15">
        <f t="shared" si="359"/>
        <v>20</v>
      </c>
      <c r="DB171" s="15">
        <f t="shared" si="359"/>
        <v>0</v>
      </c>
      <c r="DD171" s="15">
        <f>+DD159-DB159</f>
        <v>30</v>
      </c>
      <c r="DE171" s="15">
        <f t="shared" si="360"/>
        <v>40</v>
      </c>
      <c r="DF171" s="15">
        <f t="shared" si="360"/>
        <v>0</v>
      </c>
      <c r="DG171" s="15">
        <f t="shared" si="360"/>
        <v>60</v>
      </c>
      <c r="DI171" s="15">
        <f>+DI159-DG159</f>
        <v>0</v>
      </c>
      <c r="DJ171" s="15">
        <f t="shared" si="361"/>
        <v>80</v>
      </c>
      <c r="DK171" s="15">
        <f>+DK159-DJ159</f>
        <v>50</v>
      </c>
      <c r="DL171" s="15">
        <f>+DL159-DK159</f>
        <v>10</v>
      </c>
      <c r="DN171" s="15">
        <f>+DN159-DL159</f>
        <v>50</v>
      </c>
      <c r="DO171" s="15">
        <f>+DO159-DN159</f>
        <v>30</v>
      </c>
      <c r="DP171" s="15">
        <f>+DP159-DO159</f>
        <v>20</v>
      </c>
      <c r="DQ171" s="15">
        <f>+DQ159-DP159</f>
        <v>0</v>
      </c>
      <c r="DS171" s="15">
        <f>+DS159-DQ159</f>
        <v>30</v>
      </c>
      <c r="DT171" s="15">
        <f>+DT159-DS159</f>
        <v>30</v>
      </c>
      <c r="DU171" s="15">
        <f>+DU159-DT159</f>
        <v>0</v>
      </c>
      <c r="DV171" s="15">
        <f>+DV159-DU159</f>
        <v>0</v>
      </c>
    </row>
    <row r="172" spans="1:127" ht="12" customHeight="1">
      <c r="A172" s="2"/>
      <c r="B172" s="7" t="s">
        <v>1079</v>
      </c>
      <c r="BK172" s="15"/>
      <c r="BL172" s="15"/>
      <c r="BM172" s="15"/>
      <c r="BN172" s="15"/>
      <c r="BP172" s="15"/>
      <c r="BQ172" s="15"/>
      <c r="BR172" s="15"/>
      <c r="BS172" s="15"/>
      <c r="BU172" s="15"/>
      <c r="BV172" s="15"/>
      <c r="BW172" s="15"/>
      <c r="BX172" s="15"/>
      <c r="BZ172" s="15"/>
      <c r="CA172" s="15"/>
      <c r="CB172" s="15"/>
      <c r="CC172" s="15"/>
      <c r="CE172" s="15"/>
      <c r="CF172" s="15"/>
      <c r="CG172" s="15"/>
      <c r="CH172" s="15"/>
      <c r="CJ172" s="15"/>
      <c r="CK172" s="15"/>
      <c r="CL172" s="15"/>
      <c r="CM172" s="15"/>
      <c r="CO172" s="15"/>
      <c r="CP172" s="15"/>
      <c r="CQ172" s="15"/>
      <c r="CR172" s="15"/>
      <c r="CT172" s="15"/>
      <c r="CU172" s="15"/>
      <c r="CV172" s="15"/>
      <c r="CW172" s="15"/>
      <c r="CY172" s="15"/>
      <c r="CZ172" s="15"/>
      <c r="DA172" s="15"/>
      <c r="DB172" s="15"/>
      <c r="DD172" s="15"/>
      <c r="DE172" s="15"/>
      <c r="DF172" s="15"/>
      <c r="DG172" s="15"/>
      <c r="DI172" s="15"/>
      <c r="DJ172" s="15"/>
      <c r="DK172" s="15"/>
      <c r="DL172" s="15"/>
      <c r="DN172" s="15"/>
      <c r="DO172" s="15"/>
      <c r="DP172" s="15"/>
      <c r="DQ172" s="15"/>
      <c r="DS172" s="15"/>
      <c r="DT172" s="15"/>
      <c r="DU172" s="15"/>
      <c r="DV172" s="15"/>
    </row>
    <row r="173" spans="1:127" ht="12" customHeight="1">
      <c r="A173" s="2"/>
      <c r="B173" s="7" t="s">
        <v>1079</v>
      </c>
      <c r="C173" s="7" t="s">
        <v>1204</v>
      </c>
      <c r="D173" s="7" t="s">
        <v>1087</v>
      </c>
      <c r="BK173" s="15"/>
      <c r="BL173" s="15"/>
      <c r="BM173" s="15"/>
      <c r="BN173" s="15"/>
      <c r="BP173" s="15"/>
      <c r="BQ173" s="15"/>
      <c r="BR173" s="15"/>
      <c r="BS173" s="15"/>
      <c r="BU173" s="15"/>
      <c r="BV173" s="15"/>
      <c r="BW173" s="15"/>
      <c r="BX173" s="15"/>
      <c r="BZ173" s="15"/>
      <c r="CA173" s="15"/>
      <c r="CB173" s="15"/>
      <c r="CC173" s="15"/>
      <c r="CE173" s="15"/>
      <c r="CF173" s="15"/>
      <c r="CG173" s="15"/>
      <c r="CH173" s="15"/>
      <c r="CJ173" s="15"/>
      <c r="CK173" s="15"/>
      <c r="CL173" s="15"/>
      <c r="CM173" s="15"/>
      <c r="CO173" s="15"/>
      <c r="CP173" s="15"/>
      <c r="CQ173" s="15"/>
      <c r="CR173" s="15"/>
      <c r="CT173" s="15"/>
      <c r="CU173" s="15"/>
      <c r="CV173" s="15"/>
      <c r="CW173" s="15"/>
      <c r="CY173" s="15"/>
      <c r="CZ173" s="15"/>
      <c r="DA173" s="15"/>
      <c r="DB173" s="15"/>
      <c r="DD173" s="15"/>
      <c r="DE173" s="15"/>
      <c r="DF173" s="15"/>
      <c r="DG173" s="15"/>
      <c r="DH173" s="15">
        <f>+DH157</f>
        <v>5560</v>
      </c>
      <c r="DI173" s="15"/>
      <c r="DJ173" s="15"/>
      <c r="DK173" s="15"/>
      <c r="DL173" s="4">
        <f>+DM173/DH173-1</f>
        <v>-9.8920863309352569E-2</v>
      </c>
      <c r="DM173" s="15">
        <f>+DM187+DM215+DM242</f>
        <v>5010</v>
      </c>
      <c r="DN173" s="15"/>
      <c r="DO173" s="15"/>
      <c r="DP173" s="15"/>
      <c r="DQ173" s="15"/>
      <c r="DS173" s="15"/>
      <c r="DT173" s="15"/>
      <c r="DU173" s="15"/>
      <c r="DV173" s="15"/>
    </row>
    <row r="174" spans="1:127" ht="12" customHeight="1">
      <c r="A174" s="2"/>
      <c r="B174" s="7" t="s">
        <v>1079</v>
      </c>
      <c r="C174" s="7" t="s">
        <v>1205</v>
      </c>
      <c r="D174" s="7" t="s">
        <v>1090</v>
      </c>
      <c r="BK174" s="15"/>
      <c r="BL174" s="15"/>
      <c r="BM174" s="15"/>
      <c r="BN174" s="15"/>
      <c r="BP174" s="15"/>
      <c r="BQ174" s="15"/>
      <c r="BR174" s="15"/>
      <c r="BS174" s="15"/>
      <c r="BU174" s="15"/>
      <c r="BV174" s="15"/>
      <c r="BW174" s="15"/>
      <c r="BX174" s="15"/>
      <c r="BZ174" s="15"/>
      <c r="CA174" s="15"/>
      <c r="CB174" s="15"/>
      <c r="CC174" s="15"/>
      <c r="CE174" s="15"/>
      <c r="CF174" s="15"/>
      <c r="CG174" s="15"/>
      <c r="CH174" s="15"/>
      <c r="CJ174" s="15"/>
      <c r="CK174" s="15"/>
      <c r="CL174" s="15"/>
      <c r="CM174" s="15"/>
      <c r="CO174" s="15"/>
      <c r="CP174" s="15"/>
      <c r="CQ174" s="15"/>
      <c r="CR174" s="15"/>
      <c r="CT174" s="15"/>
      <c r="CU174" s="15"/>
      <c r="CV174" s="15"/>
      <c r="CW174" s="15"/>
      <c r="CY174" s="15"/>
      <c r="CZ174" s="15"/>
      <c r="DA174" s="15"/>
      <c r="DB174" s="15"/>
      <c r="DD174" s="15"/>
      <c r="DE174" s="15"/>
      <c r="DF174" s="15"/>
      <c r="DG174" s="15"/>
      <c r="DH174" s="15">
        <f t="shared" ref="DH174:DH175" si="363">+DH158</f>
        <v>4430</v>
      </c>
      <c r="DI174" s="15"/>
      <c r="DJ174" s="15"/>
      <c r="DK174" s="15"/>
      <c r="DL174" s="4">
        <f t="shared" ref="DL174:DL175" si="364">+DM174/DH174-1</f>
        <v>-9.0293453724604955E-2</v>
      </c>
      <c r="DM174" s="15">
        <f>+DM188+DM216+DM243</f>
        <v>4030</v>
      </c>
      <c r="DN174" s="15"/>
      <c r="DO174" s="15"/>
      <c r="DP174" s="15"/>
      <c r="DQ174" s="15"/>
      <c r="DS174" s="15"/>
      <c r="DT174" s="15"/>
      <c r="DU174" s="15"/>
      <c r="DV174" s="15"/>
    </row>
    <row r="175" spans="1:127" ht="12" customHeight="1">
      <c r="A175" s="2"/>
      <c r="B175" s="7" t="s">
        <v>1079</v>
      </c>
      <c r="C175" s="2" t="s">
        <v>1206</v>
      </c>
      <c r="D175" s="7" t="s">
        <v>1091</v>
      </c>
      <c r="DH175" s="15">
        <f t="shared" si="363"/>
        <v>4230</v>
      </c>
      <c r="DL175" s="4">
        <f t="shared" si="364"/>
        <v>3.3096926713948038E-2</v>
      </c>
      <c r="DM175" s="15">
        <f>+DM188+DM216</f>
        <v>4370</v>
      </c>
      <c r="DU175" s="2"/>
    </row>
    <row r="176" spans="1:127" ht="12" customHeight="1">
      <c r="A176" s="2"/>
      <c r="B176" s="7" t="s">
        <v>1079</v>
      </c>
      <c r="C176" s="2"/>
      <c r="D176" s="2"/>
      <c r="DU176" s="2"/>
    </row>
    <row r="177" spans="1:127" ht="12" customHeight="1">
      <c r="A177" s="2"/>
      <c r="B177" s="7" t="s">
        <v>1089</v>
      </c>
      <c r="C177" s="2"/>
      <c r="D177" s="2"/>
      <c r="DU177" s="2"/>
    </row>
    <row r="178" spans="1:127" ht="12" customHeight="1">
      <c r="A178" s="2"/>
      <c r="B178" s="7" t="s">
        <v>1089</v>
      </c>
      <c r="C178" s="7" t="s">
        <v>130</v>
      </c>
      <c r="D178" s="7" t="s">
        <v>1087</v>
      </c>
      <c r="AA178" s="15">
        <f>+AA203*AA313</f>
        <v>8620</v>
      </c>
      <c r="AB178" s="15"/>
      <c r="AC178" s="15"/>
      <c r="AD178" s="15"/>
      <c r="AE178" s="15"/>
      <c r="AF178" s="15">
        <f t="shared" ref="AF178:BN178" si="365">+AF203*AF313</f>
        <v>7700</v>
      </c>
      <c r="AG178" s="15">
        <f t="shared" si="365"/>
        <v>7300</v>
      </c>
      <c r="AH178" s="15">
        <f t="shared" si="365"/>
        <v>7060</v>
      </c>
      <c r="AI178" s="15">
        <f t="shared" si="365"/>
        <v>6960</v>
      </c>
      <c r="AJ178" s="15">
        <f t="shared" si="365"/>
        <v>6430</v>
      </c>
      <c r="AK178" s="15">
        <f t="shared" si="365"/>
        <v>6940</v>
      </c>
      <c r="AL178" s="15">
        <f t="shared" si="365"/>
        <v>6520</v>
      </c>
      <c r="AM178" s="15">
        <f t="shared" si="365"/>
        <v>6460</v>
      </c>
      <c r="AN178" s="15">
        <f t="shared" si="365"/>
        <v>6430</v>
      </c>
      <c r="AO178" s="15">
        <f t="shared" si="365"/>
        <v>6120</v>
      </c>
      <c r="AP178" s="15">
        <f t="shared" si="365"/>
        <v>6370</v>
      </c>
      <c r="AQ178" s="15">
        <f t="shared" si="365"/>
        <v>6150</v>
      </c>
      <c r="AR178" s="15">
        <f t="shared" si="365"/>
        <v>6060</v>
      </c>
      <c r="AS178" s="15">
        <f t="shared" si="365"/>
        <v>5840</v>
      </c>
      <c r="AT178" s="15">
        <f t="shared" si="365"/>
        <v>5640</v>
      </c>
      <c r="AU178" s="15">
        <f t="shared" si="365"/>
        <v>5920</v>
      </c>
      <c r="AV178" s="15">
        <f t="shared" si="365"/>
        <v>5450</v>
      </c>
      <c r="AW178" s="15">
        <f t="shared" si="365"/>
        <v>5440</v>
      </c>
      <c r="AX178" s="15">
        <f t="shared" si="365"/>
        <v>5350</v>
      </c>
      <c r="AY178" s="15">
        <f t="shared" si="365"/>
        <v>5090</v>
      </c>
      <c r="AZ178" s="15">
        <f t="shared" si="365"/>
        <v>5330</v>
      </c>
      <c r="BA178" s="15">
        <f t="shared" si="365"/>
        <v>5120</v>
      </c>
      <c r="BB178" s="15">
        <f t="shared" si="365"/>
        <v>5170</v>
      </c>
      <c r="BC178" s="15">
        <f t="shared" si="365"/>
        <v>5040</v>
      </c>
      <c r="BD178" s="15">
        <f t="shared" si="365"/>
        <v>4780</v>
      </c>
      <c r="BE178" s="15">
        <f t="shared" si="365"/>
        <v>5030</v>
      </c>
      <c r="BF178" s="15">
        <f t="shared" si="365"/>
        <v>4930</v>
      </c>
      <c r="BG178" s="15">
        <f t="shared" si="365"/>
        <v>4740</v>
      </c>
      <c r="BH178" s="15">
        <f t="shared" si="365"/>
        <v>4660</v>
      </c>
      <c r="BI178" s="15">
        <f t="shared" si="365"/>
        <v>4450</v>
      </c>
      <c r="BJ178" s="15">
        <f t="shared" si="365"/>
        <v>4690</v>
      </c>
      <c r="BK178" s="15">
        <f t="shared" si="365"/>
        <v>4484.3999999999996</v>
      </c>
      <c r="BL178" s="15">
        <f t="shared" si="365"/>
        <v>4383.3999999999996</v>
      </c>
      <c r="BM178" s="15">
        <f t="shared" si="365"/>
        <v>4130.8999999999996</v>
      </c>
      <c r="BN178" s="15">
        <f t="shared" si="365"/>
        <v>3817.8</v>
      </c>
      <c r="BO178" s="15">
        <f>+AVERAGE(BK178:BN178)</f>
        <v>4204.125</v>
      </c>
      <c r="BP178" s="15">
        <f t="shared" ref="BP178:BS179" si="366">+BP203*BP313</f>
        <v>3631.2000000000003</v>
      </c>
      <c r="BQ178" s="15">
        <f t="shared" si="366"/>
        <v>3519</v>
      </c>
      <c r="BR178" s="15">
        <f t="shared" si="366"/>
        <v>3406.8</v>
      </c>
      <c r="BS178" s="15">
        <f t="shared" si="366"/>
        <v>3029.4</v>
      </c>
      <c r="BT178" s="15">
        <f>+AVERAGE(BP178:BS178)</f>
        <v>3396.6</v>
      </c>
      <c r="BU178" s="15">
        <f t="shared" ref="BU178:BX179" si="367">+BU203*BU313</f>
        <v>3100.3</v>
      </c>
      <c r="BV178" s="15">
        <f t="shared" si="367"/>
        <v>3059.1</v>
      </c>
      <c r="BW178" s="15">
        <f t="shared" si="367"/>
        <v>3120.9</v>
      </c>
      <c r="BX178" s="15">
        <f t="shared" si="367"/>
        <v>2667.7000000000003</v>
      </c>
      <c r="BY178" s="15">
        <f>+AVERAGE(BU178:BX178)</f>
        <v>2987</v>
      </c>
      <c r="BZ178" s="15">
        <f t="shared" ref="BZ178:CC179" si="368">+BZ203*BZ313</f>
        <v>2787.2000000000003</v>
      </c>
      <c r="CA178" s="15">
        <f t="shared" si="368"/>
        <v>2766.4</v>
      </c>
      <c r="CB178" s="15">
        <f t="shared" si="368"/>
        <v>2693.6</v>
      </c>
      <c r="CC178" s="15">
        <f t="shared" si="368"/>
        <v>2277.6</v>
      </c>
      <c r="CD178" s="15">
        <f>+AVERAGE(BZ178:CC178)</f>
        <v>2631.2000000000003</v>
      </c>
      <c r="CE178" s="15">
        <f t="shared" ref="CE178:CH179" si="369">+CE203*CE313</f>
        <v>2467.5</v>
      </c>
      <c r="CF178" s="15">
        <f t="shared" si="369"/>
        <v>2436</v>
      </c>
      <c r="CG178" s="15">
        <f t="shared" si="369"/>
        <v>2362.5</v>
      </c>
      <c r="CH178" s="15">
        <f t="shared" si="369"/>
        <v>2173.5</v>
      </c>
      <c r="CI178" s="15">
        <f>+AVERAGE(CE178:CH178)</f>
        <v>2359.875</v>
      </c>
      <c r="CJ178" s="15">
        <f t="shared" ref="CJ178:CM179" si="370">+CJ203*CJ313</f>
        <v>2162.4</v>
      </c>
      <c r="CK178" s="15">
        <f t="shared" si="370"/>
        <v>2151.8000000000002</v>
      </c>
      <c r="CL178" s="15">
        <f t="shared" si="370"/>
        <v>2130.6</v>
      </c>
      <c r="CM178" s="15">
        <f t="shared" si="370"/>
        <v>2003.4</v>
      </c>
      <c r="CN178" s="15">
        <f>+AVERAGE(CJ178:CM178)</f>
        <v>2112.0500000000002</v>
      </c>
      <c r="CO178" s="15">
        <f t="shared" ref="CO178:CR179" si="371">+CO203*CO313</f>
        <v>2000.9</v>
      </c>
      <c r="CP178" s="15">
        <f t="shared" si="371"/>
        <v>2000.9</v>
      </c>
      <c r="CQ178" s="15">
        <f t="shared" si="371"/>
        <v>1990.2</v>
      </c>
      <c r="CR178" s="15">
        <f t="shared" si="371"/>
        <v>1872.5</v>
      </c>
      <c r="CS178" s="15">
        <f>+AVERAGE(CO178:CR178)</f>
        <v>1966.125</v>
      </c>
      <c r="CT178" s="15">
        <v>1850</v>
      </c>
      <c r="CU178" s="15">
        <v>1840</v>
      </c>
      <c r="CV178" s="15">
        <v>1850</v>
      </c>
      <c r="CW178" s="15">
        <v>1860</v>
      </c>
      <c r="CX178" s="15">
        <v>1850</v>
      </c>
      <c r="CY178" s="15">
        <v>1830</v>
      </c>
      <c r="CZ178" s="15">
        <v>1990</v>
      </c>
      <c r="DA178" s="15">
        <v>2000</v>
      </c>
      <c r="DB178" s="15">
        <v>1990</v>
      </c>
      <c r="DC178" s="15">
        <v>1950</v>
      </c>
      <c r="DD178" s="15">
        <v>2020</v>
      </c>
      <c r="DE178" s="15">
        <v>2030</v>
      </c>
      <c r="DF178" s="15">
        <v>2040</v>
      </c>
      <c r="DG178" s="15">
        <v>1950</v>
      </c>
      <c r="DH178" s="15">
        <v>2010</v>
      </c>
      <c r="DI178" s="15">
        <v>2000</v>
      </c>
      <c r="DJ178" s="15">
        <v>2040</v>
      </c>
      <c r="DK178" s="15">
        <f t="shared" ref="DK178" si="372">+DJ178+DK184</f>
        <v>2050</v>
      </c>
      <c r="DL178" s="15">
        <f>+DK178+DL184</f>
        <v>2020</v>
      </c>
      <c r="DM178" s="15">
        <f>+AVERAGE(DI178:DL178)</f>
        <v>2027.5</v>
      </c>
      <c r="DN178" s="15">
        <f t="shared" ref="DN178" si="373">+DL178+DN184</f>
        <v>2050</v>
      </c>
      <c r="DO178" s="15">
        <f t="shared" ref="DO178:DV178" si="374">+DN178+DO184</f>
        <v>2050</v>
      </c>
      <c r="DP178" s="15">
        <f t="shared" si="374"/>
        <v>2050</v>
      </c>
      <c r="DQ178" s="15">
        <f t="shared" si="374"/>
        <v>2020</v>
      </c>
      <c r="DR178" s="15">
        <f t="shared" ref="DR178" si="375">+AVERAGE(DN178:DQ178)</f>
        <v>2042.5</v>
      </c>
      <c r="DS178" s="15">
        <f>+DQ178+DS184</f>
        <v>2050</v>
      </c>
      <c r="DT178" s="15">
        <f t="shared" ref="DT178" si="376">+DS178+DT184</f>
        <v>2050</v>
      </c>
      <c r="DU178" s="15">
        <f t="shared" si="374"/>
        <v>2050</v>
      </c>
      <c r="DV178" s="15">
        <f t="shared" si="374"/>
        <v>2020</v>
      </c>
      <c r="DW178" s="15">
        <f t="shared" ref="DW178" si="377">+AVERAGE(DS178:DV178)</f>
        <v>2042.5</v>
      </c>
    </row>
    <row r="179" spans="1:127" ht="12" customHeight="1">
      <c r="A179" s="2"/>
      <c r="B179" s="7" t="s">
        <v>1089</v>
      </c>
      <c r="D179" s="7" t="s">
        <v>1088</v>
      </c>
      <c r="AA179" s="15">
        <f>+AA204*AA314</f>
        <v>8620</v>
      </c>
      <c r="AB179" s="15"/>
      <c r="AC179" s="15"/>
      <c r="AD179" s="15"/>
      <c r="AE179" s="15"/>
      <c r="AF179" s="15">
        <f t="shared" ref="AF179:BN179" si="378">+AF204*AF314</f>
        <v>7700</v>
      </c>
      <c r="AG179" s="15">
        <f t="shared" si="378"/>
        <v>7300</v>
      </c>
      <c r="AH179" s="15">
        <f t="shared" si="378"/>
        <v>7060</v>
      </c>
      <c r="AI179" s="15">
        <f t="shared" si="378"/>
        <v>6960</v>
      </c>
      <c r="AJ179" s="15">
        <f t="shared" si="378"/>
        <v>6430</v>
      </c>
      <c r="AK179" s="15">
        <f t="shared" si="378"/>
        <v>6940</v>
      </c>
      <c r="AL179" s="15">
        <f t="shared" si="378"/>
        <v>6520</v>
      </c>
      <c r="AM179" s="15">
        <f t="shared" si="378"/>
        <v>6460</v>
      </c>
      <c r="AN179" s="15">
        <f t="shared" si="378"/>
        <v>6430</v>
      </c>
      <c r="AO179" s="15">
        <f t="shared" si="378"/>
        <v>6120</v>
      </c>
      <c r="AP179" s="15">
        <f t="shared" si="378"/>
        <v>6370</v>
      </c>
      <c r="AQ179" s="15">
        <f t="shared" si="378"/>
        <v>6150</v>
      </c>
      <c r="AR179" s="15">
        <f t="shared" si="378"/>
        <v>6060</v>
      </c>
      <c r="AS179" s="15">
        <f t="shared" si="378"/>
        <v>5840</v>
      </c>
      <c r="AT179" s="15">
        <f t="shared" si="378"/>
        <v>5640</v>
      </c>
      <c r="AU179" s="15">
        <f t="shared" si="378"/>
        <v>5920</v>
      </c>
      <c r="AV179" s="15">
        <f t="shared" si="378"/>
        <v>5450</v>
      </c>
      <c r="AW179" s="15">
        <f t="shared" si="378"/>
        <v>5440</v>
      </c>
      <c r="AX179" s="15">
        <f t="shared" si="378"/>
        <v>5350</v>
      </c>
      <c r="AY179" s="15">
        <f t="shared" si="378"/>
        <v>5090</v>
      </c>
      <c r="AZ179" s="15">
        <f t="shared" si="378"/>
        <v>5330</v>
      </c>
      <c r="BA179" s="15">
        <f t="shared" si="378"/>
        <v>5120</v>
      </c>
      <c r="BB179" s="15">
        <f t="shared" si="378"/>
        <v>5170</v>
      </c>
      <c r="BC179" s="15">
        <f t="shared" si="378"/>
        <v>5040</v>
      </c>
      <c r="BD179" s="15">
        <f t="shared" si="378"/>
        <v>4780</v>
      </c>
      <c r="BE179" s="15">
        <f t="shared" si="378"/>
        <v>5030</v>
      </c>
      <c r="BF179" s="15">
        <f t="shared" si="378"/>
        <v>4930</v>
      </c>
      <c r="BG179" s="15">
        <f t="shared" si="378"/>
        <v>4740</v>
      </c>
      <c r="BH179" s="15">
        <f t="shared" si="378"/>
        <v>4660</v>
      </c>
      <c r="BI179" s="15">
        <f t="shared" si="378"/>
        <v>4450</v>
      </c>
      <c r="BJ179" s="15">
        <f t="shared" si="378"/>
        <v>4690</v>
      </c>
      <c r="BK179" s="15">
        <f t="shared" si="378"/>
        <v>4484.3999999999996</v>
      </c>
      <c r="BL179" s="15">
        <f t="shared" si="378"/>
        <v>4383.3999999999996</v>
      </c>
      <c r="BM179" s="15">
        <f t="shared" si="378"/>
        <v>4130.8999999999996</v>
      </c>
      <c r="BN179" s="15">
        <f t="shared" si="378"/>
        <v>3817.8</v>
      </c>
      <c r="BO179" s="15">
        <f>+AVERAGE(BK179:BN179)</f>
        <v>4204.125</v>
      </c>
      <c r="BP179" s="15">
        <f t="shared" si="366"/>
        <v>3631.2000000000003</v>
      </c>
      <c r="BQ179" s="15">
        <f t="shared" si="366"/>
        <v>3519</v>
      </c>
      <c r="BR179" s="15">
        <f t="shared" si="366"/>
        <v>3406.8</v>
      </c>
      <c r="BS179" s="15">
        <f t="shared" si="366"/>
        <v>3029.4</v>
      </c>
      <c r="BT179" s="15">
        <f>+AVERAGE(BP179:BS179)</f>
        <v>3396.6</v>
      </c>
      <c r="BU179" s="15">
        <f t="shared" si="367"/>
        <v>3100.3</v>
      </c>
      <c r="BV179" s="15">
        <f t="shared" si="367"/>
        <v>3059.1</v>
      </c>
      <c r="BW179" s="15">
        <f t="shared" si="367"/>
        <v>3120.9</v>
      </c>
      <c r="BX179" s="15">
        <f t="shared" si="367"/>
        <v>2667.7000000000003</v>
      </c>
      <c r="BY179" s="15">
        <f>+AVERAGE(BU179:BX179)</f>
        <v>2987</v>
      </c>
      <c r="BZ179" s="15">
        <f t="shared" si="368"/>
        <v>2787.2000000000003</v>
      </c>
      <c r="CA179" s="15">
        <f t="shared" si="368"/>
        <v>2766.4</v>
      </c>
      <c r="CB179" s="15">
        <f t="shared" si="368"/>
        <v>2693.6</v>
      </c>
      <c r="CC179" s="15">
        <f t="shared" si="368"/>
        <v>2277.6</v>
      </c>
      <c r="CD179" s="15">
        <f>+AVERAGE(BZ179:CC179)</f>
        <v>2631.2000000000003</v>
      </c>
      <c r="CE179" s="15">
        <f t="shared" si="369"/>
        <v>2457</v>
      </c>
      <c r="CF179" s="15">
        <f t="shared" si="369"/>
        <v>2394</v>
      </c>
      <c r="CG179" s="15">
        <f t="shared" si="369"/>
        <v>2299.5</v>
      </c>
      <c r="CH179" s="15">
        <f t="shared" si="369"/>
        <v>2079</v>
      </c>
      <c r="CI179" s="15">
        <f>+AVERAGE(CE179:CH179)</f>
        <v>2307.375</v>
      </c>
      <c r="CJ179" s="15">
        <f t="shared" si="370"/>
        <v>2014</v>
      </c>
      <c r="CK179" s="15">
        <f t="shared" si="370"/>
        <v>1929.2</v>
      </c>
      <c r="CL179" s="15">
        <f t="shared" si="370"/>
        <v>1833.8000000000002</v>
      </c>
      <c r="CM179" s="15">
        <f t="shared" si="370"/>
        <v>1643</v>
      </c>
      <c r="CN179" s="15">
        <f>+AVERAGE(CJ179:CM179)</f>
        <v>1855</v>
      </c>
      <c r="CO179" s="15">
        <f t="shared" si="371"/>
        <v>1594.3000000000002</v>
      </c>
      <c r="CP179" s="15">
        <f t="shared" si="371"/>
        <v>1562.2</v>
      </c>
      <c r="CQ179" s="15">
        <f t="shared" si="371"/>
        <v>1498</v>
      </c>
      <c r="CR179" s="15">
        <f t="shared" si="371"/>
        <v>1348.2</v>
      </c>
      <c r="CS179" s="15">
        <f>+AVERAGE(CO179:CR179)</f>
        <v>1500.675</v>
      </c>
      <c r="CT179" s="15">
        <v>1340</v>
      </c>
      <c r="CU179" s="15">
        <v>1290</v>
      </c>
      <c r="CV179" s="15">
        <v>1260</v>
      </c>
      <c r="CW179" s="15">
        <v>1210</v>
      </c>
      <c r="CX179" s="15">
        <v>1275</v>
      </c>
      <c r="CY179" s="15">
        <v>1120</v>
      </c>
      <c r="CZ179" s="15">
        <v>1240</v>
      </c>
      <c r="DA179" s="15">
        <v>1240</v>
      </c>
      <c r="DB179" s="15">
        <v>1230</v>
      </c>
      <c r="DC179" s="15">
        <v>1240</v>
      </c>
      <c r="DD179" s="15">
        <v>1240</v>
      </c>
      <c r="DE179" s="15">
        <v>1250</v>
      </c>
      <c r="DF179" s="15">
        <v>1280</v>
      </c>
      <c r="DG179" s="15">
        <v>1220</v>
      </c>
      <c r="DH179" s="15">
        <v>1250</v>
      </c>
      <c r="DI179" s="15">
        <v>1330</v>
      </c>
      <c r="DJ179" s="15">
        <v>1390</v>
      </c>
      <c r="DK179" s="15">
        <f t="shared" ref="DK179:DL179" si="379">+DK178-DK193</f>
        <v>1420</v>
      </c>
      <c r="DL179" s="15">
        <f t="shared" si="379"/>
        <v>1410</v>
      </c>
      <c r="DM179" s="15">
        <f>+AVERAGE(DI179:DL179)</f>
        <v>1387.5</v>
      </c>
      <c r="DN179" s="15">
        <f t="shared" ref="DN179:DQ179" si="380">+DN178-DN193</f>
        <v>1450</v>
      </c>
      <c r="DO179" s="15">
        <f t="shared" si="380"/>
        <v>1460</v>
      </c>
      <c r="DP179" s="15">
        <f t="shared" si="380"/>
        <v>1470</v>
      </c>
      <c r="DQ179" s="15">
        <f t="shared" si="380"/>
        <v>1450</v>
      </c>
      <c r="DR179" s="15">
        <f>+AVERAGE(DN179:DQ179)</f>
        <v>1457.5</v>
      </c>
      <c r="DS179" s="15">
        <f t="shared" ref="DS179" si="381">+DS178-DS193</f>
        <v>1480</v>
      </c>
      <c r="DT179" s="15">
        <f t="shared" ref="DT179" si="382">+DT178-DT193</f>
        <v>1490</v>
      </c>
      <c r="DU179" s="15">
        <f t="shared" ref="DU179" si="383">+DU178-DU193</f>
        <v>1490</v>
      </c>
      <c r="DV179" s="15">
        <f t="shared" ref="DV179" si="384">+DV178-DV193</f>
        <v>1470</v>
      </c>
      <c r="DW179" s="15">
        <f>+AVERAGE(DS179:DV179)</f>
        <v>1482.5</v>
      </c>
    </row>
    <row r="180" spans="1:127" ht="12" customHeight="1">
      <c r="A180" s="2"/>
      <c r="B180" s="7" t="s">
        <v>1089</v>
      </c>
      <c r="D180" s="7" t="s">
        <v>196</v>
      </c>
      <c r="BK180" s="4"/>
      <c r="BL180" s="4"/>
      <c r="BM180" s="4"/>
      <c r="BN180" s="4"/>
      <c r="BO180" s="4"/>
      <c r="BP180" s="4">
        <f t="shared" ref="BP180:BY181" si="385">+BP178/BK178-1</f>
        <v>-0.19025956649719011</v>
      </c>
      <c r="BQ180" s="4">
        <f t="shared" si="385"/>
        <v>-0.19719852169548746</v>
      </c>
      <c r="BR180" s="4">
        <f t="shared" si="385"/>
        <v>-0.17528867801205539</v>
      </c>
      <c r="BS180" s="4">
        <f t="shared" si="385"/>
        <v>-0.20650636492220653</v>
      </c>
      <c r="BT180" s="4">
        <f t="shared" si="385"/>
        <v>-0.19207920792079214</v>
      </c>
      <c r="BU180" s="4">
        <f t="shared" si="385"/>
        <v>-0.14620511125798641</v>
      </c>
      <c r="BV180" s="4">
        <f t="shared" si="385"/>
        <v>-0.13069053708439904</v>
      </c>
      <c r="BW180" s="4">
        <f t="shared" si="385"/>
        <v>-8.3920394505107465E-2</v>
      </c>
      <c r="BX180" s="4">
        <f t="shared" si="385"/>
        <v>-0.11939658018089383</v>
      </c>
      <c r="BY180" s="4">
        <f t="shared" si="385"/>
        <v>-0.12059117941470876</v>
      </c>
      <c r="BZ180" s="4">
        <f t="shared" ref="BZ180:CI181" si="386">+BZ178/BU178-1</f>
        <v>-0.10099022675224978</v>
      </c>
      <c r="CA180" s="4">
        <f t="shared" si="386"/>
        <v>-9.5681736458435473E-2</v>
      </c>
      <c r="CB180" s="4">
        <f t="shared" si="386"/>
        <v>-0.13691563331090395</v>
      </c>
      <c r="CC180" s="4">
        <f t="shared" si="386"/>
        <v>-0.14623083555122407</v>
      </c>
      <c r="CD180" s="4">
        <f t="shared" si="386"/>
        <v>-0.11911617007030462</v>
      </c>
      <c r="CE180" s="4">
        <f t="shared" si="386"/>
        <v>-0.11470292766934564</v>
      </c>
      <c r="CF180" s="4">
        <f t="shared" si="386"/>
        <v>-0.11943319838056687</v>
      </c>
      <c r="CG180" s="4">
        <f t="shared" si="386"/>
        <v>-0.12292099792099787</v>
      </c>
      <c r="CH180" s="4">
        <f t="shared" si="386"/>
        <v>-4.5706006322444592E-2</v>
      </c>
      <c r="CI180" s="4">
        <f t="shared" si="386"/>
        <v>-0.10311834904226214</v>
      </c>
      <c r="CJ180" s="4">
        <f t="shared" ref="CJ180:CY180" si="387">+CJ178/CE178-1</f>
        <v>-0.12364741641337385</v>
      </c>
      <c r="CK180" s="4">
        <f t="shared" si="387"/>
        <v>-0.11666666666666659</v>
      </c>
      <c r="CL180" s="4">
        <f t="shared" si="387"/>
        <v>-9.8158730158730223E-2</v>
      </c>
      <c r="CM180" s="4">
        <f t="shared" si="387"/>
        <v>-7.8260869565217384E-2</v>
      </c>
      <c r="CN180" s="4">
        <f t="shared" si="387"/>
        <v>-0.10501615551671162</v>
      </c>
      <c r="CO180" s="4">
        <f t="shared" si="387"/>
        <v>-7.468553459119498E-2</v>
      </c>
      <c r="CP180" s="4">
        <f t="shared" si="387"/>
        <v>-7.012733525420578E-2</v>
      </c>
      <c r="CQ180" s="4">
        <f t="shared" si="387"/>
        <v>-6.5896930442128965E-2</v>
      </c>
      <c r="CR180" s="4">
        <f t="shared" si="387"/>
        <v>-6.5338923829489914E-2</v>
      </c>
      <c r="CS180" s="4">
        <f t="shared" si="387"/>
        <v>-6.9091640822897316E-2</v>
      </c>
      <c r="CT180" s="4">
        <f t="shared" si="387"/>
        <v>-7.5416062771752723E-2</v>
      </c>
      <c r="CU180" s="4">
        <f t="shared" si="387"/>
        <v>-8.0413813783797305E-2</v>
      </c>
      <c r="CV180" s="4">
        <f t="shared" si="387"/>
        <v>-7.0445181388805178E-2</v>
      </c>
      <c r="CW180" s="4">
        <f t="shared" si="387"/>
        <v>-6.6755674232309437E-3</v>
      </c>
      <c r="CX180" s="4">
        <f t="shared" si="387"/>
        <v>-5.9062877487443544E-2</v>
      </c>
      <c r="CY180" s="4">
        <f t="shared" si="387"/>
        <v>-1.0810810810810811E-2</v>
      </c>
      <c r="CZ180" s="4">
        <f t="shared" ref="CZ180:DC181" si="388">+CZ178/CU178-1</f>
        <v>8.1521739130434812E-2</v>
      </c>
      <c r="DA180" s="4">
        <f t="shared" si="388"/>
        <v>8.1081081081081141E-2</v>
      </c>
      <c r="DB180" s="4">
        <f t="shared" si="388"/>
        <v>6.9892473118279508E-2</v>
      </c>
      <c r="DC180" s="4">
        <f t="shared" si="388"/>
        <v>5.4054054054053946E-2</v>
      </c>
      <c r="DD180" s="4">
        <f t="shared" ref="DD180:DD181" si="389">+DD178/CY178-1</f>
        <v>0.10382513661202175</v>
      </c>
      <c r="DE180" s="4">
        <f t="shared" ref="DE180:DH181" si="390">+DE178/CZ178-1</f>
        <v>2.0100502512562901E-2</v>
      </c>
      <c r="DF180" s="4">
        <f t="shared" si="390"/>
        <v>2.0000000000000018E-2</v>
      </c>
      <c r="DG180" s="4">
        <f t="shared" si="390"/>
        <v>-2.010050251256279E-2</v>
      </c>
      <c r="DH180" s="4">
        <f t="shared" si="390"/>
        <v>3.076923076923066E-2</v>
      </c>
      <c r="DI180" s="4">
        <f t="shared" ref="DI180:DI181" si="391">+DI178/DD178-1</f>
        <v>-9.9009900990099098E-3</v>
      </c>
      <c r="DJ180" s="4">
        <f t="shared" ref="DJ180:DJ181" si="392">+DJ178/DE178-1</f>
        <v>4.9261083743843415E-3</v>
      </c>
      <c r="DK180" s="4">
        <f t="shared" ref="DK180:DW180" si="393">+DK178/DF178-1</f>
        <v>4.9019607843137081E-3</v>
      </c>
      <c r="DL180" s="4">
        <f t="shared" si="393"/>
        <v>3.5897435897435992E-2</v>
      </c>
      <c r="DM180" s="4">
        <f t="shared" si="393"/>
        <v>8.7064676616914749E-3</v>
      </c>
      <c r="DN180" s="4">
        <f t="shared" si="393"/>
        <v>2.4999999999999911E-2</v>
      </c>
      <c r="DO180" s="4">
        <f t="shared" si="393"/>
        <v>4.9019607843137081E-3</v>
      </c>
      <c r="DP180" s="4">
        <f t="shared" si="393"/>
        <v>0</v>
      </c>
      <c r="DQ180" s="4">
        <f t="shared" si="393"/>
        <v>0</v>
      </c>
      <c r="DR180" s="4">
        <f t="shared" si="393"/>
        <v>7.3982737361282247E-3</v>
      </c>
      <c r="DS180" s="4">
        <f t="shared" si="393"/>
        <v>0</v>
      </c>
      <c r="DT180" s="4">
        <f t="shared" si="393"/>
        <v>0</v>
      </c>
      <c r="DU180" s="4">
        <f t="shared" si="393"/>
        <v>0</v>
      </c>
      <c r="DV180" s="4">
        <f t="shared" si="393"/>
        <v>0</v>
      </c>
      <c r="DW180" s="4">
        <f t="shared" si="393"/>
        <v>0</v>
      </c>
    </row>
    <row r="181" spans="1:127" ht="12" customHeight="1">
      <c r="A181" s="2"/>
      <c r="B181" s="7" t="s">
        <v>1089</v>
      </c>
      <c r="D181" s="7" t="s">
        <v>196</v>
      </c>
      <c r="BK181" s="4"/>
      <c r="BL181" s="4"/>
      <c r="BM181" s="4"/>
      <c r="BN181" s="4"/>
      <c r="BO181" s="4"/>
      <c r="BP181" s="4">
        <f t="shared" si="385"/>
        <v>-0.19025956649719011</v>
      </c>
      <c r="BQ181" s="4">
        <f t="shared" si="385"/>
        <v>-0.19719852169548746</v>
      </c>
      <c r="BR181" s="4">
        <f t="shared" si="385"/>
        <v>-0.17528867801205539</v>
      </c>
      <c r="BS181" s="4">
        <f t="shared" si="385"/>
        <v>-0.20650636492220653</v>
      </c>
      <c r="BT181" s="4">
        <f t="shared" si="385"/>
        <v>-0.19207920792079214</v>
      </c>
      <c r="BU181" s="4">
        <f t="shared" si="385"/>
        <v>-0.14620511125798641</v>
      </c>
      <c r="BV181" s="4">
        <f t="shared" si="385"/>
        <v>-0.13069053708439904</v>
      </c>
      <c r="BW181" s="4">
        <f t="shared" si="385"/>
        <v>-8.3920394505107465E-2</v>
      </c>
      <c r="BX181" s="4">
        <f t="shared" si="385"/>
        <v>-0.11939658018089383</v>
      </c>
      <c r="BY181" s="4">
        <f t="shared" si="385"/>
        <v>-0.12059117941470876</v>
      </c>
      <c r="BZ181" s="4">
        <f t="shared" si="386"/>
        <v>-0.10099022675224978</v>
      </c>
      <c r="CA181" s="4">
        <f t="shared" si="386"/>
        <v>-9.5681736458435473E-2</v>
      </c>
      <c r="CB181" s="4">
        <f t="shared" si="386"/>
        <v>-0.13691563331090395</v>
      </c>
      <c r="CC181" s="4">
        <f t="shared" si="386"/>
        <v>-0.14623083555122407</v>
      </c>
      <c r="CD181" s="4">
        <f t="shared" si="386"/>
        <v>-0.11911617007030462</v>
      </c>
      <c r="CE181" s="4">
        <f t="shared" si="386"/>
        <v>-0.11847014925373145</v>
      </c>
      <c r="CF181" s="4">
        <f t="shared" si="386"/>
        <v>-0.13461538461538469</v>
      </c>
      <c r="CG181" s="4">
        <f t="shared" si="386"/>
        <v>-0.1463097713097713</v>
      </c>
      <c r="CH181" s="4">
        <f t="shared" si="386"/>
        <v>-8.7197049525816639E-2</v>
      </c>
      <c r="CI181" s="4">
        <f t="shared" si="386"/>
        <v>-0.12307122225600498</v>
      </c>
      <c r="CJ181" s="4">
        <f t="shared" ref="CJ181:CY181" si="394">+CJ179/CE179-1</f>
        <v>-0.18030118030118025</v>
      </c>
      <c r="CK181" s="4">
        <f t="shared" si="394"/>
        <v>-0.19415204678362574</v>
      </c>
      <c r="CL181" s="4">
        <f t="shared" si="394"/>
        <v>-0.20252228745379419</v>
      </c>
      <c r="CM181" s="4">
        <f t="shared" si="394"/>
        <v>-0.20971620971620974</v>
      </c>
      <c r="CN181" s="4">
        <f t="shared" si="394"/>
        <v>-0.1960561243837694</v>
      </c>
      <c r="CO181" s="4">
        <f t="shared" si="394"/>
        <v>-0.20839126117179729</v>
      </c>
      <c r="CP181" s="4">
        <f t="shared" si="394"/>
        <v>-0.19023429400787895</v>
      </c>
      <c r="CQ181" s="4">
        <f t="shared" si="394"/>
        <v>-0.1831170247573346</v>
      </c>
      <c r="CR181" s="4">
        <f t="shared" si="394"/>
        <v>-0.17942787583688369</v>
      </c>
      <c r="CS181" s="4">
        <f t="shared" si="394"/>
        <v>-0.19101078167115904</v>
      </c>
      <c r="CT181" s="4">
        <f t="shared" si="394"/>
        <v>-0.1595057391958854</v>
      </c>
      <c r="CU181" s="4">
        <f t="shared" si="394"/>
        <v>-0.17424145435923699</v>
      </c>
      <c r="CV181" s="4">
        <f t="shared" si="394"/>
        <v>-0.15887850467289721</v>
      </c>
      <c r="CW181" s="4">
        <f t="shared" si="394"/>
        <v>-0.10250704643228015</v>
      </c>
      <c r="CX181" s="4">
        <f t="shared" si="394"/>
        <v>-0.15038232795242135</v>
      </c>
      <c r="CY181" s="4">
        <f t="shared" si="394"/>
        <v>-0.16417910447761197</v>
      </c>
      <c r="CZ181" s="4">
        <f t="shared" si="388"/>
        <v>-3.8759689922480578E-2</v>
      </c>
      <c r="DA181" s="4">
        <f t="shared" si="388"/>
        <v>-1.5873015873015928E-2</v>
      </c>
      <c r="DB181" s="4">
        <f t="shared" si="388"/>
        <v>1.6528925619834656E-2</v>
      </c>
      <c r="DC181" s="4">
        <f t="shared" si="388"/>
        <v>-2.7450980392156876E-2</v>
      </c>
      <c r="DD181" s="4">
        <f t="shared" si="389"/>
        <v>0.10714285714285721</v>
      </c>
      <c r="DE181" s="4">
        <f t="shared" si="390"/>
        <v>8.0645161290322509E-3</v>
      </c>
      <c r="DF181" s="4">
        <f t="shared" si="390"/>
        <v>3.2258064516129004E-2</v>
      </c>
      <c r="DG181" s="4">
        <f t="shared" si="390"/>
        <v>-8.1300813008130524E-3</v>
      </c>
      <c r="DH181" s="4">
        <f t="shared" si="390"/>
        <v>8.0645161290322509E-3</v>
      </c>
      <c r="DI181" s="4">
        <f t="shared" si="391"/>
        <v>7.2580645161290258E-2</v>
      </c>
      <c r="DJ181" s="4">
        <f t="shared" si="392"/>
        <v>0.1120000000000001</v>
      </c>
      <c r="DK181" s="4">
        <f t="shared" ref="DK181:DW181" si="395">+DK179/DF179-1</f>
        <v>0.109375</v>
      </c>
      <c r="DL181" s="4">
        <f t="shared" si="395"/>
        <v>0.15573770491803285</v>
      </c>
      <c r="DM181" s="4">
        <f t="shared" si="395"/>
        <v>0.1100000000000001</v>
      </c>
      <c r="DN181" s="4">
        <f t="shared" si="395"/>
        <v>9.0225563909774431E-2</v>
      </c>
      <c r="DO181" s="4">
        <f t="shared" si="395"/>
        <v>5.0359712230215736E-2</v>
      </c>
      <c r="DP181" s="4">
        <f t="shared" si="395"/>
        <v>3.5211267605633756E-2</v>
      </c>
      <c r="DQ181" s="4">
        <f t="shared" si="395"/>
        <v>2.8368794326241176E-2</v>
      </c>
      <c r="DR181" s="4">
        <f t="shared" si="395"/>
        <v>5.0450450450450379E-2</v>
      </c>
      <c r="DS181" s="4">
        <f t="shared" si="395"/>
        <v>2.0689655172413834E-2</v>
      </c>
      <c r="DT181" s="4">
        <f t="shared" si="395"/>
        <v>2.0547945205479534E-2</v>
      </c>
      <c r="DU181" s="4">
        <f t="shared" si="395"/>
        <v>1.3605442176870763E-2</v>
      </c>
      <c r="DV181" s="4">
        <f t="shared" si="395"/>
        <v>1.379310344827589E-2</v>
      </c>
      <c r="DW181" s="4">
        <f t="shared" si="395"/>
        <v>1.7152658662092701E-2</v>
      </c>
    </row>
    <row r="182" spans="1:127" ht="12" customHeight="1">
      <c r="A182" s="2"/>
      <c r="B182" s="7" t="s">
        <v>1079</v>
      </c>
      <c r="D182" s="7" t="s">
        <v>37</v>
      </c>
      <c r="BK182" s="15"/>
      <c r="BL182" s="15"/>
      <c r="BM182" s="15"/>
      <c r="BN182" s="15"/>
      <c r="BO182" s="15"/>
      <c r="BP182" s="15">
        <f t="shared" ref="BP182:BY183" si="396">+BP178-BK178</f>
        <v>-853.19999999999936</v>
      </c>
      <c r="BQ182" s="15">
        <f t="shared" si="396"/>
        <v>-864.39999999999964</v>
      </c>
      <c r="BR182" s="15">
        <f t="shared" si="396"/>
        <v>-724.09999999999945</v>
      </c>
      <c r="BS182" s="15">
        <f t="shared" si="396"/>
        <v>-788.40000000000009</v>
      </c>
      <c r="BT182" s="15">
        <f t="shared" si="396"/>
        <v>-807.52500000000009</v>
      </c>
      <c r="BU182" s="15">
        <f t="shared" si="396"/>
        <v>-530.90000000000009</v>
      </c>
      <c r="BV182" s="15">
        <f t="shared" si="396"/>
        <v>-459.90000000000009</v>
      </c>
      <c r="BW182" s="15">
        <f t="shared" si="396"/>
        <v>-285.90000000000009</v>
      </c>
      <c r="BX182" s="15">
        <f t="shared" si="396"/>
        <v>-361.69999999999982</v>
      </c>
      <c r="BY182" s="15">
        <f t="shared" si="396"/>
        <v>-409.59999999999991</v>
      </c>
      <c r="BZ182" s="15">
        <f t="shared" ref="BZ182:CI183" si="397">+BZ178-BU178</f>
        <v>-313.09999999999991</v>
      </c>
      <c r="CA182" s="15">
        <f t="shared" si="397"/>
        <v>-292.69999999999982</v>
      </c>
      <c r="CB182" s="15">
        <f t="shared" si="397"/>
        <v>-427.30000000000018</v>
      </c>
      <c r="CC182" s="15">
        <f t="shared" si="397"/>
        <v>-390.10000000000036</v>
      </c>
      <c r="CD182" s="15">
        <f t="shared" si="397"/>
        <v>-355.79999999999973</v>
      </c>
      <c r="CE182" s="15">
        <f t="shared" si="397"/>
        <v>-319.70000000000027</v>
      </c>
      <c r="CF182" s="15">
        <f t="shared" si="397"/>
        <v>-330.40000000000009</v>
      </c>
      <c r="CG182" s="15">
        <f t="shared" si="397"/>
        <v>-331.09999999999991</v>
      </c>
      <c r="CH182" s="15">
        <f t="shared" si="397"/>
        <v>-104.09999999999991</v>
      </c>
      <c r="CI182" s="15">
        <f t="shared" si="397"/>
        <v>-271.32500000000027</v>
      </c>
      <c r="CJ182" s="15">
        <f t="shared" ref="CJ182:CY182" si="398">+CJ178-CE178</f>
        <v>-305.09999999999991</v>
      </c>
      <c r="CK182" s="15">
        <f t="shared" si="398"/>
        <v>-284.19999999999982</v>
      </c>
      <c r="CL182" s="15">
        <f t="shared" si="398"/>
        <v>-231.90000000000009</v>
      </c>
      <c r="CM182" s="15">
        <f t="shared" si="398"/>
        <v>-170.09999999999991</v>
      </c>
      <c r="CN182" s="15">
        <f t="shared" si="398"/>
        <v>-247.82499999999982</v>
      </c>
      <c r="CO182" s="15">
        <f t="shared" si="398"/>
        <v>-161.5</v>
      </c>
      <c r="CP182" s="15">
        <f t="shared" si="398"/>
        <v>-150.90000000000009</v>
      </c>
      <c r="CQ182" s="15">
        <f t="shared" si="398"/>
        <v>-140.39999999999986</v>
      </c>
      <c r="CR182" s="15">
        <f t="shared" si="398"/>
        <v>-130.90000000000009</v>
      </c>
      <c r="CS182" s="15">
        <f t="shared" si="398"/>
        <v>-145.92500000000018</v>
      </c>
      <c r="CT182" s="15">
        <f t="shared" si="398"/>
        <v>-150.90000000000009</v>
      </c>
      <c r="CU182" s="15">
        <f t="shared" si="398"/>
        <v>-160.90000000000009</v>
      </c>
      <c r="CV182" s="15">
        <f t="shared" si="398"/>
        <v>-140.20000000000005</v>
      </c>
      <c r="CW182" s="15">
        <f t="shared" si="398"/>
        <v>-12.5</v>
      </c>
      <c r="CX182" s="15">
        <f t="shared" si="398"/>
        <v>-116.125</v>
      </c>
      <c r="CY182" s="15">
        <f t="shared" si="398"/>
        <v>-20</v>
      </c>
      <c r="CZ182" s="15">
        <f t="shared" ref="CZ182:DC183" si="399">+CZ178-CU178</f>
        <v>150</v>
      </c>
      <c r="DA182" s="15">
        <f t="shared" si="399"/>
        <v>150</v>
      </c>
      <c r="DB182" s="15">
        <f t="shared" si="399"/>
        <v>130</v>
      </c>
      <c r="DC182" s="15">
        <f t="shared" si="399"/>
        <v>100</v>
      </c>
      <c r="DD182" s="15">
        <f>+DD178-CY178</f>
        <v>190</v>
      </c>
      <c r="DE182" s="15">
        <f t="shared" ref="DE182:DH183" si="400">+DE178-CZ178</f>
        <v>40</v>
      </c>
      <c r="DF182" s="15">
        <f t="shared" si="400"/>
        <v>40</v>
      </c>
      <c r="DG182" s="15">
        <f t="shared" si="400"/>
        <v>-40</v>
      </c>
      <c r="DH182" s="15">
        <f t="shared" si="400"/>
        <v>60</v>
      </c>
      <c r="DI182" s="15">
        <f>+DI178-DD178</f>
        <v>-20</v>
      </c>
      <c r="DJ182" s="15">
        <f t="shared" ref="DJ182:DJ183" si="401">+DJ178-DE178</f>
        <v>10</v>
      </c>
      <c r="DK182" s="15">
        <f t="shared" ref="DK182:DW182" si="402">+DK178-DF178</f>
        <v>10</v>
      </c>
      <c r="DL182" s="15">
        <f t="shared" si="402"/>
        <v>70</v>
      </c>
      <c r="DM182" s="15">
        <f t="shared" si="402"/>
        <v>17.5</v>
      </c>
      <c r="DN182" s="15">
        <f t="shared" si="402"/>
        <v>50</v>
      </c>
      <c r="DO182" s="15">
        <f t="shared" si="402"/>
        <v>10</v>
      </c>
      <c r="DP182" s="15">
        <f t="shared" si="402"/>
        <v>0</v>
      </c>
      <c r="DQ182" s="15">
        <f t="shared" si="402"/>
        <v>0</v>
      </c>
      <c r="DR182" s="15">
        <f t="shared" si="402"/>
        <v>15</v>
      </c>
      <c r="DS182" s="15">
        <f t="shared" si="402"/>
        <v>0</v>
      </c>
      <c r="DT182" s="15">
        <f t="shared" si="402"/>
        <v>0</v>
      </c>
      <c r="DU182" s="15">
        <f t="shared" si="402"/>
        <v>0</v>
      </c>
      <c r="DV182" s="15">
        <f t="shared" si="402"/>
        <v>0</v>
      </c>
      <c r="DW182" s="15">
        <f t="shared" si="402"/>
        <v>0</v>
      </c>
    </row>
    <row r="183" spans="1:127" ht="12" customHeight="1">
      <c r="A183" s="2"/>
      <c r="B183" s="7" t="s">
        <v>1089</v>
      </c>
      <c r="D183" s="7" t="s">
        <v>37</v>
      </c>
      <c r="BK183" s="15"/>
      <c r="BL183" s="15"/>
      <c r="BM183" s="15"/>
      <c r="BN183" s="15"/>
      <c r="BO183" s="15"/>
      <c r="BP183" s="15">
        <f t="shared" si="396"/>
        <v>-853.19999999999936</v>
      </c>
      <c r="BQ183" s="15">
        <f t="shared" si="396"/>
        <v>-864.39999999999964</v>
      </c>
      <c r="BR183" s="15">
        <f t="shared" si="396"/>
        <v>-724.09999999999945</v>
      </c>
      <c r="BS183" s="15">
        <f t="shared" si="396"/>
        <v>-788.40000000000009</v>
      </c>
      <c r="BT183" s="15">
        <f t="shared" si="396"/>
        <v>-807.52500000000009</v>
      </c>
      <c r="BU183" s="15">
        <f t="shared" si="396"/>
        <v>-530.90000000000009</v>
      </c>
      <c r="BV183" s="15">
        <f t="shared" si="396"/>
        <v>-459.90000000000009</v>
      </c>
      <c r="BW183" s="15">
        <f t="shared" si="396"/>
        <v>-285.90000000000009</v>
      </c>
      <c r="BX183" s="15">
        <f t="shared" si="396"/>
        <v>-361.69999999999982</v>
      </c>
      <c r="BY183" s="15">
        <f t="shared" si="396"/>
        <v>-409.59999999999991</v>
      </c>
      <c r="BZ183" s="15">
        <f t="shared" si="397"/>
        <v>-313.09999999999991</v>
      </c>
      <c r="CA183" s="15">
        <f t="shared" si="397"/>
        <v>-292.69999999999982</v>
      </c>
      <c r="CB183" s="15">
        <f t="shared" si="397"/>
        <v>-427.30000000000018</v>
      </c>
      <c r="CC183" s="15">
        <f t="shared" si="397"/>
        <v>-390.10000000000036</v>
      </c>
      <c r="CD183" s="15">
        <f t="shared" si="397"/>
        <v>-355.79999999999973</v>
      </c>
      <c r="CE183" s="15">
        <f t="shared" si="397"/>
        <v>-330.20000000000027</v>
      </c>
      <c r="CF183" s="15">
        <f t="shared" si="397"/>
        <v>-372.40000000000009</v>
      </c>
      <c r="CG183" s="15">
        <f t="shared" si="397"/>
        <v>-394.09999999999991</v>
      </c>
      <c r="CH183" s="15">
        <f t="shared" si="397"/>
        <v>-198.59999999999991</v>
      </c>
      <c r="CI183" s="15">
        <f t="shared" si="397"/>
        <v>-323.82500000000027</v>
      </c>
      <c r="CJ183" s="15">
        <f t="shared" ref="CJ183:CY183" si="403">+CJ179-CE179</f>
        <v>-443</v>
      </c>
      <c r="CK183" s="15">
        <f t="shared" si="403"/>
        <v>-464.79999999999995</v>
      </c>
      <c r="CL183" s="15">
        <f t="shared" si="403"/>
        <v>-465.69999999999982</v>
      </c>
      <c r="CM183" s="15">
        <f t="shared" si="403"/>
        <v>-436</v>
      </c>
      <c r="CN183" s="15">
        <f t="shared" si="403"/>
        <v>-452.375</v>
      </c>
      <c r="CO183" s="15">
        <f t="shared" si="403"/>
        <v>-419.69999999999982</v>
      </c>
      <c r="CP183" s="15">
        <f t="shared" si="403"/>
        <v>-367</v>
      </c>
      <c r="CQ183" s="15">
        <f t="shared" si="403"/>
        <v>-335.80000000000018</v>
      </c>
      <c r="CR183" s="15">
        <f t="shared" si="403"/>
        <v>-294.79999999999995</v>
      </c>
      <c r="CS183" s="15">
        <f t="shared" si="403"/>
        <v>-354.32500000000005</v>
      </c>
      <c r="CT183" s="15">
        <f t="shared" si="403"/>
        <v>-254.30000000000018</v>
      </c>
      <c r="CU183" s="15">
        <f t="shared" si="403"/>
        <v>-272.20000000000005</v>
      </c>
      <c r="CV183" s="15">
        <f t="shared" si="403"/>
        <v>-238</v>
      </c>
      <c r="CW183" s="15">
        <f t="shared" si="403"/>
        <v>-138.20000000000005</v>
      </c>
      <c r="CX183" s="15">
        <f t="shared" si="403"/>
        <v>-225.67499999999995</v>
      </c>
      <c r="CY183" s="15">
        <f t="shared" si="403"/>
        <v>-220</v>
      </c>
      <c r="CZ183" s="15">
        <f t="shared" si="399"/>
        <v>-50</v>
      </c>
      <c r="DA183" s="15">
        <f t="shared" si="399"/>
        <v>-20</v>
      </c>
      <c r="DB183" s="15">
        <f t="shared" si="399"/>
        <v>20</v>
      </c>
      <c r="DC183" s="15">
        <f t="shared" si="399"/>
        <v>-35</v>
      </c>
      <c r="DD183" s="15">
        <f t="shared" ref="DD183" si="404">+DD179-CY179</f>
        <v>120</v>
      </c>
      <c r="DE183" s="15">
        <f t="shared" si="400"/>
        <v>10</v>
      </c>
      <c r="DF183" s="15">
        <f t="shared" si="400"/>
        <v>40</v>
      </c>
      <c r="DG183" s="15">
        <f t="shared" si="400"/>
        <v>-10</v>
      </c>
      <c r="DH183" s="15">
        <f t="shared" si="400"/>
        <v>10</v>
      </c>
      <c r="DI183" s="15">
        <f t="shared" ref="DI183" si="405">+DI179-DD179</f>
        <v>90</v>
      </c>
      <c r="DJ183" s="15">
        <f t="shared" si="401"/>
        <v>140</v>
      </c>
      <c r="DK183" s="15">
        <f t="shared" ref="DK183:DW183" si="406">+DK179-DF179</f>
        <v>140</v>
      </c>
      <c r="DL183" s="15">
        <f t="shared" si="406"/>
        <v>190</v>
      </c>
      <c r="DM183" s="15">
        <f t="shared" si="406"/>
        <v>137.5</v>
      </c>
      <c r="DN183" s="15">
        <f t="shared" si="406"/>
        <v>120</v>
      </c>
      <c r="DO183" s="15">
        <f t="shared" si="406"/>
        <v>70</v>
      </c>
      <c r="DP183" s="15">
        <f t="shared" si="406"/>
        <v>50</v>
      </c>
      <c r="DQ183" s="15">
        <f t="shared" si="406"/>
        <v>40</v>
      </c>
      <c r="DR183" s="15">
        <f t="shared" si="406"/>
        <v>70</v>
      </c>
      <c r="DS183" s="15">
        <f t="shared" si="406"/>
        <v>30</v>
      </c>
      <c r="DT183" s="15">
        <f t="shared" si="406"/>
        <v>30</v>
      </c>
      <c r="DU183" s="15">
        <f t="shared" si="406"/>
        <v>20</v>
      </c>
      <c r="DV183" s="15">
        <f t="shared" si="406"/>
        <v>20</v>
      </c>
      <c r="DW183" s="15">
        <f t="shared" si="406"/>
        <v>25</v>
      </c>
    </row>
    <row r="184" spans="1:127" ht="12" customHeight="1">
      <c r="A184" s="2"/>
      <c r="B184" s="7" t="s">
        <v>1089</v>
      </c>
      <c r="D184" s="7" t="s">
        <v>69</v>
      </c>
      <c r="BK184" s="15"/>
      <c r="BL184" s="15"/>
      <c r="BM184" s="15"/>
      <c r="BN184" s="15"/>
      <c r="BP184" s="15">
        <f>+BP178-BN178</f>
        <v>-186.59999999999991</v>
      </c>
      <c r="BQ184" s="15">
        <f t="shared" ref="BQ184:BS185" si="407">+BQ178-BP178</f>
        <v>-112.20000000000027</v>
      </c>
      <c r="BR184" s="15">
        <f t="shared" si="407"/>
        <v>-112.19999999999982</v>
      </c>
      <c r="BS184" s="15">
        <f t="shared" si="407"/>
        <v>-377.40000000000009</v>
      </c>
      <c r="BU184" s="15">
        <f>+BU178-BS178</f>
        <v>70.900000000000091</v>
      </c>
      <c r="BV184" s="15">
        <f t="shared" ref="BV184:BX185" si="408">+BV178-BU178</f>
        <v>-41.200000000000273</v>
      </c>
      <c r="BW184" s="15">
        <f t="shared" si="408"/>
        <v>61.800000000000182</v>
      </c>
      <c r="BX184" s="15">
        <f t="shared" si="408"/>
        <v>-453.19999999999982</v>
      </c>
      <c r="BZ184" s="15">
        <f>+BZ178-BX178</f>
        <v>119.5</v>
      </c>
      <c r="CA184" s="15">
        <f t="shared" ref="CA184:CC185" si="409">+CA178-BZ178</f>
        <v>-20.800000000000182</v>
      </c>
      <c r="CB184" s="15">
        <f t="shared" si="409"/>
        <v>-72.800000000000182</v>
      </c>
      <c r="CC184" s="15">
        <f t="shared" si="409"/>
        <v>-416</v>
      </c>
      <c r="CE184" s="15">
        <f>+CE178-CC178</f>
        <v>189.90000000000009</v>
      </c>
      <c r="CF184" s="15">
        <f t="shared" ref="CF184:CH185" si="410">+CF178-CE178</f>
        <v>-31.5</v>
      </c>
      <c r="CG184" s="15">
        <f t="shared" si="410"/>
        <v>-73.5</v>
      </c>
      <c r="CH184" s="15">
        <f t="shared" si="410"/>
        <v>-189</v>
      </c>
      <c r="CJ184" s="15">
        <f>+CJ178-CH178</f>
        <v>-11.099999999999909</v>
      </c>
      <c r="CK184" s="15">
        <f t="shared" ref="CK184:CM185" si="411">+CK178-CJ178</f>
        <v>-10.599999999999909</v>
      </c>
      <c r="CL184" s="15">
        <f t="shared" si="411"/>
        <v>-21.200000000000273</v>
      </c>
      <c r="CM184" s="15">
        <f t="shared" si="411"/>
        <v>-127.19999999999982</v>
      </c>
      <c r="CO184" s="15">
        <f>+CO178-CM178</f>
        <v>-2.5</v>
      </c>
      <c r="CP184" s="15">
        <f t="shared" ref="CP184:CR185" si="412">+CP178-CO178</f>
        <v>0</v>
      </c>
      <c r="CQ184" s="15">
        <f t="shared" si="412"/>
        <v>-10.700000000000045</v>
      </c>
      <c r="CR184" s="15">
        <f t="shared" si="412"/>
        <v>-117.70000000000005</v>
      </c>
      <c r="CT184" s="15">
        <f>+CT178-CR178</f>
        <v>-22.5</v>
      </c>
      <c r="CU184" s="15">
        <f t="shared" ref="CU184:CW185" si="413">+CU178-CT178</f>
        <v>-10</v>
      </c>
      <c r="CV184" s="15">
        <f t="shared" si="413"/>
        <v>10</v>
      </c>
      <c r="CW184" s="15">
        <f t="shared" si="413"/>
        <v>10</v>
      </c>
      <c r="CY184" s="15">
        <f>+CY178-CW178</f>
        <v>-30</v>
      </c>
      <c r="CZ184" s="15">
        <f t="shared" ref="CZ184:DB185" si="414">+CZ178-CY178</f>
        <v>160</v>
      </c>
      <c r="DA184" s="15">
        <f t="shared" si="414"/>
        <v>10</v>
      </c>
      <c r="DB184" s="15">
        <f t="shared" si="414"/>
        <v>-10</v>
      </c>
      <c r="DD184" s="15">
        <f>+DD178-DB178</f>
        <v>30</v>
      </c>
      <c r="DE184" s="15">
        <f t="shared" ref="DE184:DG185" si="415">+DE178-DD178</f>
        <v>10</v>
      </c>
      <c r="DF184" s="15">
        <f t="shared" si="415"/>
        <v>10</v>
      </c>
      <c r="DG184" s="15">
        <f t="shared" si="415"/>
        <v>-90</v>
      </c>
      <c r="DI184" s="15">
        <f>+DI178-DG178</f>
        <v>50</v>
      </c>
      <c r="DJ184" s="15">
        <f t="shared" ref="DJ184:DJ185" si="416">+DJ178-DI178</f>
        <v>40</v>
      </c>
      <c r="DK184" s="2">
        <v>10</v>
      </c>
      <c r="DL184" s="2">
        <v>-30</v>
      </c>
      <c r="DN184" s="2">
        <v>30</v>
      </c>
      <c r="DQ184" s="2">
        <v>-30</v>
      </c>
      <c r="DS184" s="2">
        <v>30</v>
      </c>
      <c r="DU184" s="2"/>
      <c r="DV184" s="2">
        <v>-30</v>
      </c>
    </row>
    <row r="185" spans="1:127" ht="12" customHeight="1">
      <c r="A185" s="2"/>
      <c r="B185" s="7" t="s">
        <v>1089</v>
      </c>
      <c r="D185" s="7" t="s">
        <v>69</v>
      </c>
      <c r="BK185" s="15"/>
      <c r="BL185" s="15"/>
      <c r="BM185" s="15"/>
      <c r="BN185" s="15"/>
      <c r="BP185" s="15">
        <f>+BP179-BN179</f>
        <v>-186.59999999999991</v>
      </c>
      <c r="BQ185" s="15">
        <f t="shared" si="407"/>
        <v>-112.20000000000027</v>
      </c>
      <c r="BR185" s="15">
        <f t="shared" si="407"/>
        <v>-112.19999999999982</v>
      </c>
      <c r="BS185" s="15">
        <f t="shared" si="407"/>
        <v>-377.40000000000009</v>
      </c>
      <c r="BU185" s="15">
        <f>+BU179-BS179</f>
        <v>70.900000000000091</v>
      </c>
      <c r="BV185" s="15">
        <f t="shared" si="408"/>
        <v>-41.200000000000273</v>
      </c>
      <c r="BW185" s="15">
        <f t="shared" si="408"/>
        <v>61.800000000000182</v>
      </c>
      <c r="BX185" s="15">
        <f t="shared" si="408"/>
        <v>-453.19999999999982</v>
      </c>
      <c r="BZ185" s="15">
        <f>+BZ179-BX179</f>
        <v>119.5</v>
      </c>
      <c r="CA185" s="15">
        <f t="shared" si="409"/>
        <v>-20.800000000000182</v>
      </c>
      <c r="CB185" s="15">
        <f t="shared" si="409"/>
        <v>-72.800000000000182</v>
      </c>
      <c r="CC185" s="15">
        <f t="shared" si="409"/>
        <v>-416</v>
      </c>
      <c r="CE185" s="15">
        <f>+CE179-CC179</f>
        <v>179.40000000000009</v>
      </c>
      <c r="CF185" s="15">
        <f t="shared" si="410"/>
        <v>-63</v>
      </c>
      <c r="CG185" s="15">
        <f t="shared" si="410"/>
        <v>-94.5</v>
      </c>
      <c r="CH185" s="15">
        <f t="shared" si="410"/>
        <v>-220.5</v>
      </c>
      <c r="CJ185" s="15">
        <f>+CJ179-CH179</f>
        <v>-65</v>
      </c>
      <c r="CK185" s="15">
        <f t="shared" si="411"/>
        <v>-84.799999999999955</v>
      </c>
      <c r="CL185" s="15">
        <f t="shared" si="411"/>
        <v>-95.399999999999864</v>
      </c>
      <c r="CM185" s="15">
        <f t="shared" si="411"/>
        <v>-190.80000000000018</v>
      </c>
      <c r="CO185" s="15">
        <f>+CO179-CM179</f>
        <v>-48.699999999999818</v>
      </c>
      <c r="CP185" s="15">
        <f t="shared" si="412"/>
        <v>-32.100000000000136</v>
      </c>
      <c r="CQ185" s="15">
        <f t="shared" si="412"/>
        <v>-64.200000000000045</v>
      </c>
      <c r="CR185" s="15">
        <f t="shared" si="412"/>
        <v>-149.79999999999995</v>
      </c>
      <c r="CT185" s="15">
        <f>+CT179-CR179</f>
        <v>-8.2000000000000455</v>
      </c>
      <c r="CU185" s="15">
        <f t="shared" si="413"/>
        <v>-50</v>
      </c>
      <c r="CV185" s="15">
        <f t="shared" si="413"/>
        <v>-30</v>
      </c>
      <c r="CW185" s="15">
        <f t="shared" si="413"/>
        <v>-50</v>
      </c>
      <c r="CY185" s="15">
        <f>+CY179-CW179</f>
        <v>-90</v>
      </c>
      <c r="CZ185" s="15">
        <f t="shared" si="414"/>
        <v>120</v>
      </c>
      <c r="DA185" s="15">
        <f t="shared" si="414"/>
        <v>0</v>
      </c>
      <c r="DB185" s="15">
        <f t="shared" si="414"/>
        <v>-10</v>
      </c>
      <c r="DD185" s="15">
        <f>+DD179-DB179</f>
        <v>10</v>
      </c>
      <c r="DE185" s="15">
        <f t="shared" si="415"/>
        <v>10</v>
      </c>
      <c r="DF185" s="15">
        <f t="shared" si="415"/>
        <v>30</v>
      </c>
      <c r="DG185" s="15">
        <f t="shared" si="415"/>
        <v>-60</v>
      </c>
      <c r="DI185" s="15">
        <f>+DI179-DG179</f>
        <v>110</v>
      </c>
      <c r="DJ185" s="15">
        <f t="shared" si="416"/>
        <v>60</v>
      </c>
      <c r="DU185" s="2"/>
    </row>
    <row r="186" spans="1:127" ht="12" customHeight="1">
      <c r="A186" s="2"/>
      <c r="B186" s="7" t="s">
        <v>1089</v>
      </c>
      <c r="C186" s="2"/>
      <c r="D186" s="2"/>
      <c r="DU186" s="2"/>
    </row>
    <row r="187" spans="1:127" ht="12" customHeight="1">
      <c r="A187" s="2"/>
      <c r="B187" s="7" t="s">
        <v>1079</v>
      </c>
      <c r="C187" s="2" t="s">
        <v>1207</v>
      </c>
      <c r="D187" s="7" t="s">
        <v>1087</v>
      </c>
      <c r="DC187" s="15">
        <v>1950</v>
      </c>
      <c r="DF187" s="2" t="s">
        <v>1233</v>
      </c>
      <c r="DG187" s="15">
        <f>+DH187-DC187</f>
        <v>60</v>
      </c>
      <c r="DH187" s="15">
        <v>2010</v>
      </c>
      <c r="DK187" s="2" t="s">
        <v>1233</v>
      </c>
      <c r="DL187" s="15">
        <f>+DM187-DH187</f>
        <v>-10</v>
      </c>
      <c r="DM187" s="15">
        <v>2000</v>
      </c>
      <c r="DU187" s="2"/>
    </row>
    <row r="188" spans="1:127" ht="12" customHeight="1">
      <c r="A188" s="2"/>
      <c r="B188" s="7" t="s">
        <v>1079</v>
      </c>
      <c r="C188" s="2" t="s">
        <v>1207</v>
      </c>
      <c r="D188" s="7" t="s">
        <v>1088</v>
      </c>
      <c r="DC188" s="15">
        <v>1240</v>
      </c>
      <c r="DF188" s="2" t="s">
        <v>1233</v>
      </c>
      <c r="DG188" s="15">
        <f>+DH188-DC188</f>
        <v>10</v>
      </c>
      <c r="DH188" s="15">
        <v>1250</v>
      </c>
      <c r="DK188" s="2" t="s">
        <v>1233</v>
      </c>
      <c r="DL188" s="15">
        <f>+DM188-DH188</f>
        <v>110</v>
      </c>
      <c r="DM188" s="15">
        <v>1360</v>
      </c>
      <c r="DU188" s="2"/>
    </row>
    <row r="189" spans="1:127" ht="12" customHeight="1">
      <c r="A189" s="2"/>
      <c r="B189" s="7" t="s">
        <v>1079</v>
      </c>
      <c r="C189" s="2"/>
      <c r="D189" s="2"/>
      <c r="DU189" s="2"/>
    </row>
    <row r="190" spans="1:127" ht="12" customHeight="1">
      <c r="A190" s="2"/>
      <c r="B190" s="7" t="s">
        <v>1079</v>
      </c>
      <c r="C190" s="2"/>
      <c r="D190" s="2" t="s">
        <v>1254</v>
      </c>
      <c r="DD190" s="8">
        <f>+DD191/DI120/3*1000</f>
        <v>103.54671280276817</v>
      </c>
      <c r="DU190" s="2"/>
    </row>
    <row r="191" spans="1:127" s="8" customFormat="1" ht="12" customHeight="1">
      <c r="B191" s="21" t="s">
        <v>1089</v>
      </c>
      <c r="D191" s="8" t="s">
        <v>1255</v>
      </c>
      <c r="E191" s="21"/>
      <c r="I191" s="35"/>
      <c r="BZ191" s="17"/>
      <c r="DD191" s="8">
        <v>18000</v>
      </c>
    </row>
    <row r="192" spans="1:127">
      <c r="A192" s="8"/>
      <c r="C192" s="2"/>
      <c r="D192" s="2"/>
      <c r="DU192" s="2"/>
    </row>
    <row r="193" spans="1:127" s="8" customFormat="1">
      <c r="B193" s="21"/>
      <c r="D193" s="8" t="s">
        <v>1257</v>
      </c>
      <c r="E193" s="21"/>
      <c r="I193" s="35"/>
      <c r="BZ193" s="17"/>
      <c r="CX193" s="8">
        <f t="shared" ref="CX193:DC193" si="417">+CX178-CX179</f>
        <v>575</v>
      </c>
      <c r="CY193" s="8">
        <f t="shared" si="417"/>
        <v>710</v>
      </c>
      <c r="CZ193" s="8">
        <f t="shared" si="417"/>
        <v>750</v>
      </c>
      <c r="DA193" s="8">
        <f t="shared" si="417"/>
        <v>760</v>
      </c>
      <c r="DB193" s="8">
        <f t="shared" si="417"/>
        <v>760</v>
      </c>
      <c r="DC193" s="8">
        <f t="shared" si="417"/>
        <v>710</v>
      </c>
      <c r="DD193" s="8">
        <f t="shared" ref="DD193:DH193" si="418">+DD178-DD179</f>
        <v>780</v>
      </c>
      <c r="DE193" s="8">
        <f t="shared" si="418"/>
        <v>780</v>
      </c>
      <c r="DF193" s="8">
        <f t="shared" si="418"/>
        <v>760</v>
      </c>
      <c r="DG193" s="8">
        <f t="shared" si="418"/>
        <v>730</v>
      </c>
      <c r="DH193" s="8">
        <f t="shared" si="418"/>
        <v>760</v>
      </c>
      <c r="DI193" s="8">
        <f t="shared" ref="DI193:DJ193" si="419">+DI178-DI179</f>
        <v>670</v>
      </c>
      <c r="DJ193" s="8">
        <f t="shared" si="419"/>
        <v>650</v>
      </c>
      <c r="DK193" s="8">
        <f>+DJ193+DK195</f>
        <v>630</v>
      </c>
      <c r="DL193" s="8">
        <f>+DK193+DL195</f>
        <v>610</v>
      </c>
      <c r="DM193" s="8">
        <f>+AVERAGE(DI193:DL193)</f>
        <v>640</v>
      </c>
      <c r="DN193" s="8">
        <f>+DL193+DN195</f>
        <v>600</v>
      </c>
      <c r="DO193" s="8">
        <f t="shared" ref="DO193:DQ193" si="420">+DN193+DO195</f>
        <v>590</v>
      </c>
      <c r="DP193" s="8">
        <f t="shared" si="420"/>
        <v>580</v>
      </c>
      <c r="DQ193" s="8">
        <f t="shared" si="420"/>
        <v>570</v>
      </c>
      <c r="DR193" s="8">
        <f>+AVERAGE(DN193:DQ193)</f>
        <v>585</v>
      </c>
      <c r="DS193" s="8">
        <f>+DQ193+DS195</f>
        <v>570</v>
      </c>
      <c r="DT193" s="8">
        <f t="shared" ref="DT193:DV193" si="421">+DS193+DT195</f>
        <v>560</v>
      </c>
      <c r="DU193" s="8">
        <f t="shared" si="421"/>
        <v>560</v>
      </c>
      <c r="DV193" s="8">
        <f t="shared" si="421"/>
        <v>550</v>
      </c>
      <c r="DW193" s="8">
        <f>+AVERAGE(DS193:DV193)</f>
        <v>560</v>
      </c>
    </row>
    <row r="194" spans="1:127" s="8" customFormat="1">
      <c r="B194" s="21"/>
      <c r="D194" s="8" t="s">
        <v>1258</v>
      </c>
      <c r="E194" s="21"/>
      <c r="I194" s="35"/>
      <c r="BZ194" s="17"/>
      <c r="DC194" s="8">
        <f t="shared" ref="DC194" si="422">+DC193-CX193</f>
        <v>135</v>
      </c>
      <c r="DD194" s="8">
        <f t="shared" ref="DD194:DG194" si="423">+DD193-CY193</f>
        <v>70</v>
      </c>
      <c r="DE194" s="8">
        <f t="shared" si="423"/>
        <v>30</v>
      </c>
      <c r="DF194" s="8">
        <f t="shared" si="423"/>
        <v>0</v>
      </c>
      <c r="DG194" s="8">
        <f t="shared" si="423"/>
        <v>-30</v>
      </c>
      <c r="DH194" s="8">
        <f t="shared" ref="DH194:DM194" si="424">+DH193-DC193</f>
        <v>50</v>
      </c>
      <c r="DI194" s="8">
        <f t="shared" ref="DI194" si="425">+DI193-DD193</f>
        <v>-110</v>
      </c>
      <c r="DJ194" s="8">
        <f t="shared" ref="DJ194" si="426">+DJ193-DE193</f>
        <v>-130</v>
      </c>
      <c r="DK194" s="8">
        <f t="shared" si="424"/>
        <v>-130</v>
      </c>
      <c r="DL194" s="8">
        <f t="shared" si="424"/>
        <v>-120</v>
      </c>
      <c r="DM194" s="8">
        <f t="shared" si="424"/>
        <v>-120</v>
      </c>
      <c r="DN194" s="8">
        <f>+DN193-DI193</f>
        <v>-70</v>
      </c>
      <c r="DO194" s="8">
        <f t="shared" ref="DO194" si="427">+DO193-DJ193</f>
        <v>-60</v>
      </c>
      <c r="DP194" s="8">
        <f t="shared" ref="DP194" si="428">+DP193-DK193</f>
        <v>-50</v>
      </c>
      <c r="DQ194" s="8">
        <f t="shared" ref="DQ194:DR194" si="429">+DQ193-DL193</f>
        <v>-40</v>
      </c>
      <c r="DR194" s="8">
        <f t="shared" si="429"/>
        <v>-55</v>
      </c>
      <c r="DS194" s="8">
        <f>+DS193-DN193</f>
        <v>-30</v>
      </c>
      <c r="DT194" s="8">
        <f t="shared" ref="DT194" si="430">+DT193-DO193</f>
        <v>-30</v>
      </c>
      <c r="DU194" s="8">
        <f t="shared" ref="DU194" si="431">+DU193-DP193</f>
        <v>-20</v>
      </c>
      <c r="DV194" s="8">
        <f t="shared" ref="DV194" si="432">+DV193-DQ193</f>
        <v>-20</v>
      </c>
      <c r="DW194" s="8">
        <f t="shared" ref="DW194" si="433">+DW193-DR193</f>
        <v>-25</v>
      </c>
    </row>
    <row r="195" spans="1:127" s="8" customFormat="1">
      <c r="B195" s="21"/>
      <c r="D195" s="8" t="s">
        <v>1259</v>
      </c>
      <c r="E195" s="21"/>
      <c r="I195" s="35"/>
      <c r="BZ195" s="17"/>
      <c r="CY195" s="8">
        <f>+CY193-CW193</f>
        <v>710</v>
      </c>
      <c r="CZ195" s="8">
        <f t="shared" ref="CZ195:DA195" si="434">+CZ193-CY193</f>
        <v>40</v>
      </c>
      <c r="DA195" s="8">
        <f t="shared" si="434"/>
        <v>10</v>
      </c>
      <c r="DB195" s="8">
        <f>+DB193-DA193</f>
        <v>0</v>
      </c>
      <c r="DD195" s="8">
        <f>+DD193-DB193</f>
        <v>20</v>
      </c>
      <c r="DE195" s="8">
        <f t="shared" ref="DE195:DF195" si="435">+DE193-DD193</f>
        <v>0</v>
      </c>
      <c r="DF195" s="8">
        <f t="shared" si="435"/>
        <v>-20</v>
      </c>
      <c r="DG195" s="8">
        <f>+DG193-DF193</f>
        <v>-30</v>
      </c>
      <c r="DI195" s="8">
        <f>+DI193-DG193</f>
        <v>-60</v>
      </c>
      <c r="DJ195" s="8">
        <f t="shared" ref="DJ195" si="436">+DJ193-DI193</f>
        <v>-20</v>
      </c>
      <c r="DK195" s="8">
        <v>-20</v>
      </c>
      <c r="DL195" s="8">
        <v>-20</v>
      </c>
      <c r="DN195" s="8">
        <v>-10</v>
      </c>
      <c r="DO195" s="8">
        <v>-10</v>
      </c>
      <c r="DP195" s="8">
        <v>-10</v>
      </c>
      <c r="DQ195" s="8">
        <v>-10</v>
      </c>
      <c r="DT195" s="8">
        <v>-10</v>
      </c>
      <c r="DV195" s="8">
        <v>-10</v>
      </c>
    </row>
    <row r="196" spans="1:127" s="8" customFormat="1">
      <c r="B196" s="21"/>
      <c r="E196" s="21"/>
      <c r="I196" s="35"/>
      <c r="BZ196" s="17"/>
    </row>
    <row r="197" spans="1:127" s="8" customFormat="1">
      <c r="B197" s="21"/>
      <c r="C197" s="8" t="s">
        <v>1260</v>
      </c>
      <c r="D197" s="8" t="s">
        <v>1261</v>
      </c>
      <c r="E197" s="21"/>
      <c r="I197" s="35"/>
      <c r="BZ197" s="17"/>
      <c r="DM197" s="8">
        <f>+DM187-DM188</f>
        <v>640</v>
      </c>
    </row>
    <row r="198" spans="1:127" s="8" customFormat="1">
      <c r="B198" s="21"/>
      <c r="E198" s="21"/>
      <c r="I198" s="35"/>
      <c r="BZ198" s="17"/>
    </row>
    <row r="199" spans="1:127" s="8" customFormat="1">
      <c r="B199" s="21"/>
      <c r="E199" s="21"/>
      <c r="I199" s="35"/>
      <c r="BZ199" s="17"/>
    </row>
    <row r="200" spans="1:127" s="8" customFormat="1">
      <c r="B200" s="21"/>
      <c r="E200" s="21"/>
      <c r="I200" s="35"/>
      <c r="BZ200" s="17"/>
    </row>
    <row r="201" spans="1:127" ht="12" customHeight="1">
      <c r="A201" s="8"/>
      <c r="B201" s="7" t="s">
        <v>1089</v>
      </c>
      <c r="C201" s="2" t="s">
        <v>1117</v>
      </c>
      <c r="D201" s="7" t="s">
        <v>1087</v>
      </c>
      <c r="BK201" s="15">
        <f t="shared" ref="BK201:CZ201" si="437">+BK178-BK313</f>
        <v>44.399999999999636</v>
      </c>
      <c r="BL201" s="15">
        <f t="shared" si="437"/>
        <v>43.399999999999636</v>
      </c>
      <c r="BM201" s="15">
        <f t="shared" si="437"/>
        <v>40.899999999999636</v>
      </c>
      <c r="BN201" s="15">
        <f t="shared" si="437"/>
        <v>37.800000000000182</v>
      </c>
      <c r="BO201" s="15">
        <f t="shared" si="437"/>
        <v>41.625</v>
      </c>
      <c r="BP201" s="15">
        <f t="shared" si="437"/>
        <v>71.200000000000273</v>
      </c>
      <c r="BQ201" s="15">
        <f t="shared" si="437"/>
        <v>69</v>
      </c>
      <c r="BR201" s="15">
        <f t="shared" si="437"/>
        <v>66.800000000000182</v>
      </c>
      <c r="BS201" s="15">
        <f t="shared" si="437"/>
        <v>59.400000000000091</v>
      </c>
      <c r="BT201" s="15">
        <f t="shared" si="437"/>
        <v>66.599999999999909</v>
      </c>
      <c r="BU201" s="15">
        <f t="shared" si="437"/>
        <v>90.300000000000182</v>
      </c>
      <c r="BV201" s="15">
        <f t="shared" si="437"/>
        <v>89.099999999999909</v>
      </c>
      <c r="BW201" s="15">
        <f t="shared" si="437"/>
        <v>90.900000000000091</v>
      </c>
      <c r="BX201" s="15">
        <f t="shared" si="437"/>
        <v>77.700000000000273</v>
      </c>
      <c r="BY201" s="15">
        <f t="shared" si="437"/>
        <v>87</v>
      </c>
      <c r="BZ201" s="15">
        <f t="shared" si="437"/>
        <v>107.20000000000027</v>
      </c>
      <c r="CA201" s="15">
        <f t="shared" si="437"/>
        <v>106.40000000000009</v>
      </c>
      <c r="CB201" s="15">
        <f t="shared" si="437"/>
        <v>103.59999999999991</v>
      </c>
      <c r="CC201" s="15">
        <f t="shared" si="437"/>
        <v>87.599999999999909</v>
      </c>
      <c r="CD201" s="15">
        <f t="shared" si="437"/>
        <v>101.20000000000027</v>
      </c>
      <c r="CE201" s="15">
        <f t="shared" si="437"/>
        <v>117.5</v>
      </c>
      <c r="CF201" s="15">
        <f t="shared" si="437"/>
        <v>116</v>
      </c>
      <c r="CG201" s="15">
        <f t="shared" si="437"/>
        <v>112.5</v>
      </c>
      <c r="CH201" s="15">
        <f t="shared" si="437"/>
        <v>103.5</v>
      </c>
      <c r="CI201" s="15">
        <f t="shared" si="437"/>
        <v>112.375</v>
      </c>
      <c r="CJ201" s="15">
        <f t="shared" si="437"/>
        <v>122.40000000000009</v>
      </c>
      <c r="CK201" s="15">
        <f t="shared" si="437"/>
        <v>121.80000000000018</v>
      </c>
      <c r="CL201" s="15">
        <f t="shared" si="437"/>
        <v>120.59999999999991</v>
      </c>
      <c r="CM201" s="15">
        <f t="shared" si="437"/>
        <v>113.40000000000009</v>
      </c>
      <c r="CN201" s="15">
        <f t="shared" si="437"/>
        <v>119.55000000000018</v>
      </c>
      <c r="CO201" s="15">
        <f t="shared" si="437"/>
        <v>130.90000000000009</v>
      </c>
      <c r="CP201" s="15">
        <f t="shared" si="437"/>
        <v>130.90000000000009</v>
      </c>
      <c r="CQ201" s="15">
        <f t="shared" si="437"/>
        <v>130.20000000000005</v>
      </c>
      <c r="CR201" s="15">
        <f t="shared" si="437"/>
        <v>122.5</v>
      </c>
      <c r="CS201" s="15">
        <f t="shared" si="437"/>
        <v>126.125</v>
      </c>
      <c r="CT201" s="15">
        <f t="shared" si="437"/>
        <v>120</v>
      </c>
      <c r="CU201" s="15">
        <f t="shared" si="437"/>
        <v>140</v>
      </c>
      <c r="CV201" s="15">
        <f t="shared" si="437"/>
        <v>140</v>
      </c>
      <c r="CW201" s="15">
        <f t="shared" si="437"/>
        <v>150</v>
      </c>
      <c r="CX201" s="15">
        <f t="shared" si="437"/>
        <v>1850</v>
      </c>
      <c r="CY201" s="15">
        <f t="shared" si="437"/>
        <v>160</v>
      </c>
      <c r="CZ201" s="15">
        <f t="shared" si="437"/>
        <v>190</v>
      </c>
      <c r="DA201" s="15"/>
      <c r="DB201" s="15"/>
      <c r="DU201" s="2"/>
    </row>
    <row r="202" spans="1:127" ht="12" customHeight="1">
      <c r="A202" s="8"/>
      <c r="B202" s="7" t="s">
        <v>1089</v>
      </c>
      <c r="C202" s="2" t="s">
        <v>1117</v>
      </c>
      <c r="D202" s="7" t="s">
        <v>1088</v>
      </c>
      <c r="BK202" s="15">
        <f t="shared" ref="BK202:CZ202" si="438">+BK179-BK314</f>
        <v>44.399999999999636</v>
      </c>
      <c r="BL202" s="15">
        <f t="shared" si="438"/>
        <v>43.399999999999636</v>
      </c>
      <c r="BM202" s="15">
        <f t="shared" si="438"/>
        <v>40.899999999999636</v>
      </c>
      <c r="BN202" s="15">
        <f t="shared" si="438"/>
        <v>37.800000000000182</v>
      </c>
      <c r="BO202" s="15">
        <f t="shared" si="438"/>
        <v>44.125</v>
      </c>
      <c r="BP202" s="15">
        <f t="shared" si="438"/>
        <v>71.200000000000273</v>
      </c>
      <c r="BQ202" s="15">
        <f t="shared" si="438"/>
        <v>69</v>
      </c>
      <c r="BR202" s="15">
        <f t="shared" si="438"/>
        <v>66.800000000000182</v>
      </c>
      <c r="BS202" s="15">
        <f t="shared" si="438"/>
        <v>59.400000000000091</v>
      </c>
      <c r="BT202" s="15">
        <f t="shared" si="438"/>
        <v>66.599999999999909</v>
      </c>
      <c r="BU202" s="15">
        <f t="shared" si="438"/>
        <v>90.300000000000182</v>
      </c>
      <c r="BV202" s="15">
        <f t="shared" si="438"/>
        <v>89.099999999999909</v>
      </c>
      <c r="BW202" s="15">
        <f t="shared" si="438"/>
        <v>90.900000000000091</v>
      </c>
      <c r="BX202" s="15">
        <f t="shared" si="438"/>
        <v>77.700000000000273</v>
      </c>
      <c r="BY202" s="15">
        <f t="shared" si="438"/>
        <v>87</v>
      </c>
      <c r="BZ202" s="15">
        <f t="shared" si="438"/>
        <v>107.20000000000027</v>
      </c>
      <c r="CA202" s="15">
        <f t="shared" si="438"/>
        <v>106.40000000000009</v>
      </c>
      <c r="CB202" s="15">
        <f t="shared" si="438"/>
        <v>103.59999999999991</v>
      </c>
      <c r="CC202" s="15">
        <f t="shared" si="438"/>
        <v>87.599999999999909</v>
      </c>
      <c r="CD202" s="15">
        <f t="shared" si="438"/>
        <v>101.20000000000027</v>
      </c>
      <c r="CE202" s="15">
        <f t="shared" si="438"/>
        <v>117</v>
      </c>
      <c r="CF202" s="15">
        <f t="shared" si="438"/>
        <v>114</v>
      </c>
      <c r="CG202" s="15">
        <f t="shared" si="438"/>
        <v>109.5</v>
      </c>
      <c r="CH202" s="15">
        <f t="shared" si="438"/>
        <v>99</v>
      </c>
      <c r="CI202" s="15">
        <f t="shared" si="438"/>
        <v>109.875</v>
      </c>
      <c r="CJ202" s="15">
        <f t="shared" si="438"/>
        <v>114</v>
      </c>
      <c r="CK202" s="15">
        <f t="shared" si="438"/>
        <v>109.20000000000005</v>
      </c>
      <c r="CL202" s="15">
        <f t="shared" si="438"/>
        <v>103.80000000000018</v>
      </c>
      <c r="CM202" s="15">
        <f t="shared" si="438"/>
        <v>93</v>
      </c>
      <c r="CN202" s="15">
        <f t="shared" si="438"/>
        <v>105</v>
      </c>
      <c r="CO202" s="15">
        <f t="shared" si="438"/>
        <v>104.30000000000018</v>
      </c>
      <c r="CP202" s="15">
        <f t="shared" si="438"/>
        <v>102.20000000000005</v>
      </c>
      <c r="CQ202" s="15">
        <f t="shared" si="438"/>
        <v>98</v>
      </c>
      <c r="CR202" s="15">
        <f t="shared" si="438"/>
        <v>88.200000000000045</v>
      </c>
      <c r="CS202" s="15">
        <f t="shared" si="438"/>
        <v>90.674999999999955</v>
      </c>
      <c r="CT202" s="15">
        <f t="shared" si="438"/>
        <v>90</v>
      </c>
      <c r="CU202" s="15">
        <f t="shared" si="438"/>
        <v>100</v>
      </c>
      <c r="CV202" s="15">
        <f t="shared" si="438"/>
        <v>100</v>
      </c>
      <c r="CW202" s="15">
        <f t="shared" si="438"/>
        <v>90</v>
      </c>
      <c r="CX202" s="15">
        <f t="shared" si="438"/>
        <v>95</v>
      </c>
      <c r="CY202" s="15">
        <f t="shared" si="438"/>
        <v>100</v>
      </c>
      <c r="CZ202" s="15">
        <f t="shared" si="438"/>
        <v>110</v>
      </c>
      <c r="DA202" s="15"/>
      <c r="DB202" s="15"/>
      <c r="DU202" s="2"/>
    </row>
    <row r="203" spans="1:127" ht="12" customHeight="1">
      <c r="A203" s="8"/>
      <c r="B203" s="7" t="s">
        <v>1089</v>
      </c>
      <c r="C203" s="2" t="s">
        <v>1117</v>
      </c>
      <c r="D203" s="7" t="s">
        <v>1087</v>
      </c>
      <c r="AA203" s="68">
        <v>1</v>
      </c>
      <c r="AB203" s="68"/>
      <c r="AC203" s="68"/>
      <c r="AD203" s="68"/>
      <c r="AE203" s="68"/>
      <c r="AF203" s="68">
        <v>1</v>
      </c>
      <c r="AG203" s="68">
        <v>1</v>
      </c>
      <c r="AH203" s="68">
        <v>1</v>
      </c>
      <c r="AI203" s="68">
        <v>1</v>
      </c>
      <c r="AJ203" s="68">
        <v>1</v>
      </c>
      <c r="AK203" s="68">
        <v>1</v>
      </c>
      <c r="AL203" s="68">
        <v>1</v>
      </c>
      <c r="AM203" s="68">
        <v>1</v>
      </c>
      <c r="AN203" s="68">
        <v>1</v>
      </c>
      <c r="AO203" s="68">
        <v>1</v>
      </c>
      <c r="AP203" s="68">
        <v>1</v>
      </c>
      <c r="AQ203" s="68">
        <v>1</v>
      </c>
      <c r="AR203" s="68">
        <v>1</v>
      </c>
      <c r="AS203" s="68">
        <v>1</v>
      </c>
      <c r="AT203" s="68">
        <v>1</v>
      </c>
      <c r="AU203" s="68">
        <v>1</v>
      </c>
      <c r="AV203" s="68">
        <v>1</v>
      </c>
      <c r="AW203" s="68">
        <v>1</v>
      </c>
      <c r="AX203" s="68">
        <v>1</v>
      </c>
      <c r="AY203" s="68">
        <v>1</v>
      </c>
      <c r="AZ203" s="68">
        <v>1</v>
      </c>
      <c r="BA203" s="68">
        <v>1</v>
      </c>
      <c r="BB203" s="68">
        <v>1</v>
      </c>
      <c r="BC203" s="68">
        <v>1</v>
      </c>
      <c r="BD203" s="68">
        <v>1</v>
      </c>
      <c r="BE203" s="68">
        <v>1</v>
      </c>
      <c r="BF203" s="68">
        <v>1</v>
      </c>
      <c r="BG203" s="68">
        <v>1</v>
      </c>
      <c r="BH203" s="68">
        <v>1</v>
      </c>
      <c r="BI203" s="68">
        <v>1</v>
      </c>
      <c r="BJ203" s="68">
        <v>1</v>
      </c>
      <c r="BK203" s="4">
        <v>1.01</v>
      </c>
      <c r="BL203" s="4">
        <v>1.01</v>
      </c>
      <c r="BM203" s="4">
        <v>1.01</v>
      </c>
      <c r="BN203" s="4">
        <v>1.01</v>
      </c>
      <c r="BP203" s="4">
        <v>1.02</v>
      </c>
      <c r="BQ203" s="4">
        <v>1.02</v>
      </c>
      <c r="BR203" s="4">
        <v>1.02</v>
      </c>
      <c r="BS203" s="4">
        <v>1.02</v>
      </c>
      <c r="BU203" s="4">
        <v>1.03</v>
      </c>
      <c r="BV203" s="4">
        <v>1.03</v>
      </c>
      <c r="BW203" s="4">
        <v>1.03</v>
      </c>
      <c r="BX203" s="4">
        <v>1.03</v>
      </c>
      <c r="BZ203" s="68">
        <v>1.04</v>
      </c>
      <c r="CA203" s="68">
        <v>1.04</v>
      </c>
      <c r="CB203" s="68">
        <v>1.04</v>
      </c>
      <c r="CC203" s="68">
        <v>1.04</v>
      </c>
      <c r="CE203" s="68">
        <v>1.05</v>
      </c>
      <c r="CF203" s="68">
        <v>1.05</v>
      </c>
      <c r="CG203" s="68">
        <v>1.05</v>
      </c>
      <c r="CH203" s="68">
        <v>1.05</v>
      </c>
      <c r="CJ203" s="68">
        <v>1.06</v>
      </c>
      <c r="CK203" s="68">
        <v>1.06</v>
      </c>
      <c r="CL203" s="68">
        <v>1.06</v>
      </c>
      <c r="CM203" s="68">
        <v>1.06</v>
      </c>
      <c r="CO203" s="68">
        <v>1.07</v>
      </c>
      <c r="CP203" s="68">
        <v>1.07</v>
      </c>
      <c r="CQ203" s="68">
        <v>1.07</v>
      </c>
      <c r="CR203" s="68">
        <v>1.07</v>
      </c>
      <c r="CT203" s="4">
        <f t="shared" ref="CT203:CW204" si="439">+CT178/CT313</f>
        <v>1.0693641618497109</v>
      </c>
      <c r="CU203" s="4">
        <f t="shared" si="439"/>
        <v>1.0823529411764705</v>
      </c>
      <c r="CV203" s="4">
        <f t="shared" si="439"/>
        <v>1.0818713450292399</v>
      </c>
      <c r="CW203" s="4">
        <f t="shared" si="439"/>
        <v>1.0877192982456141</v>
      </c>
      <c r="CX203" s="4"/>
      <c r="CY203" s="4">
        <f>+CY178/CY313</f>
        <v>1.095808383233533</v>
      </c>
      <c r="CZ203" s="4">
        <f>+CZ178/CZ313</f>
        <v>1.1055555555555556</v>
      </c>
      <c r="DA203" s="4"/>
      <c r="DB203" s="4"/>
      <c r="DU203" s="2"/>
    </row>
    <row r="204" spans="1:127" ht="12" customHeight="1">
      <c r="A204" s="8"/>
      <c r="B204" s="7" t="s">
        <v>1089</v>
      </c>
      <c r="C204" s="2" t="s">
        <v>1117</v>
      </c>
      <c r="D204" s="7" t="s">
        <v>1088</v>
      </c>
      <c r="AA204" s="68">
        <v>1</v>
      </c>
      <c r="AB204" s="68"/>
      <c r="AC204" s="68"/>
      <c r="AD204" s="68"/>
      <c r="AE204" s="68"/>
      <c r="AF204" s="68">
        <v>1</v>
      </c>
      <c r="AG204" s="68">
        <v>1</v>
      </c>
      <c r="AH204" s="68">
        <v>1</v>
      </c>
      <c r="AI204" s="68">
        <v>1</v>
      </c>
      <c r="AJ204" s="68">
        <v>1</v>
      </c>
      <c r="AK204" s="68">
        <v>1</v>
      </c>
      <c r="AL204" s="68">
        <v>1</v>
      </c>
      <c r="AM204" s="68">
        <v>1</v>
      </c>
      <c r="AN204" s="68">
        <v>1</v>
      </c>
      <c r="AO204" s="68">
        <v>1</v>
      </c>
      <c r="AP204" s="68">
        <v>1</v>
      </c>
      <c r="AQ204" s="68">
        <v>1</v>
      </c>
      <c r="AR204" s="68">
        <v>1</v>
      </c>
      <c r="AS204" s="68">
        <v>1</v>
      </c>
      <c r="AT204" s="68">
        <v>1</v>
      </c>
      <c r="AU204" s="68">
        <v>1</v>
      </c>
      <c r="AV204" s="68">
        <v>1</v>
      </c>
      <c r="AW204" s="68">
        <v>1</v>
      </c>
      <c r="AX204" s="68">
        <v>1</v>
      </c>
      <c r="AY204" s="68">
        <v>1</v>
      </c>
      <c r="AZ204" s="68">
        <v>1</v>
      </c>
      <c r="BA204" s="68">
        <v>1</v>
      </c>
      <c r="BB204" s="68">
        <v>1</v>
      </c>
      <c r="BC204" s="68">
        <v>1</v>
      </c>
      <c r="BD204" s="68">
        <v>1</v>
      </c>
      <c r="BE204" s="68">
        <v>1</v>
      </c>
      <c r="BF204" s="68">
        <v>1</v>
      </c>
      <c r="BG204" s="68">
        <v>1</v>
      </c>
      <c r="BH204" s="68">
        <v>1</v>
      </c>
      <c r="BI204" s="68">
        <v>1</v>
      </c>
      <c r="BJ204" s="68">
        <v>1</v>
      </c>
      <c r="BK204" s="4">
        <v>1.01</v>
      </c>
      <c r="BL204" s="4">
        <v>1.01</v>
      </c>
      <c r="BM204" s="4">
        <v>1.01</v>
      </c>
      <c r="BN204" s="4">
        <v>1.01</v>
      </c>
      <c r="BP204" s="4">
        <v>1.02</v>
      </c>
      <c r="BQ204" s="4">
        <v>1.02</v>
      </c>
      <c r="BR204" s="4">
        <v>1.02</v>
      </c>
      <c r="BS204" s="4">
        <v>1.02</v>
      </c>
      <c r="BU204" s="4">
        <v>1.03</v>
      </c>
      <c r="BV204" s="4">
        <v>1.03</v>
      </c>
      <c r="BW204" s="4">
        <v>1.03</v>
      </c>
      <c r="BX204" s="4">
        <v>1.03</v>
      </c>
      <c r="BZ204" s="68">
        <v>1.04</v>
      </c>
      <c r="CA204" s="68">
        <v>1.04</v>
      </c>
      <c r="CB204" s="68">
        <v>1.04</v>
      </c>
      <c r="CC204" s="68">
        <v>1.04</v>
      </c>
      <c r="CE204" s="68">
        <v>1.05</v>
      </c>
      <c r="CF204" s="68">
        <v>1.05</v>
      </c>
      <c r="CG204" s="68">
        <v>1.05</v>
      </c>
      <c r="CH204" s="68">
        <v>1.05</v>
      </c>
      <c r="CJ204" s="68">
        <v>1.06</v>
      </c>
      <c r="CK204" s="68">
        <v>1.06</v>
      </c>
      <c r="CL204" s="68">
        <v>1.06</v>
      </c>
      <c r="CM204" s="68">
        <v>1.06</v>
      </c>
      <c r="CO204" s="68">
        <v>1.07</v>
      </c>
      <c r="CP204" s="68">
        <v>1.07</v>
      </c>
      <c r="CQ204" s="68">
        <v>1.07</v>
      </c>
      <c r="CR204" s="68">
        <v>1.07</v>
      </c>
      <c r="CT204" s="4">
        <f t="shared" si="439"/>
        <v>1.0720000000000001</v>
      </c>
      <c r="CU204" s="4">
        <f t="shared" si="439"/>
        <v>1.0840336134453781</v>
      </c>
      <c r="CV204" s="4">
        <f t="shared" si="439"/>
        <v>1.0862068965517242</v>
      </c>
      <c r="CW204" s="4">
        <f t="shared" si="439"/>
        <v>1.0803571428571428</v>
      </c>
      <c r="CX204" s="4">
        <f>+CX179/CX314</f>
        <v>1.0805084745762712</v>
      </c>
      <c r="CY204" s="4">
        <f>+CY179/CY314</f>
        <v>1.0980392156862746</v>
      </c>
      <c r="CZ204" s="4">
        <f>+CZ179/CZ314</f>
        <v>1.0973451327433628</v>
      </c>
      <c r="DA204" s="4"/>
      <c r="DB204" s="4"/>
      <c r="DG204" s="15"/>
      <c r="DU204" s="2"/>
    </row>
    <row r="205" spans="1:127" ht="12" customHeight="1">
      <c r="A205" s="8"/>
      <c r="B205" s="7" t="s">
        <v>1089</v>
      </c>
      <c r="C205" s="2"/>
      <c r="DU205" s="2"/>
    </row>
    <row r="206" spans="1:127" ht="12" customHeight="1">
      <c r="A206" s="8"/>
      <c r="B206" s="7" t="s">
        <v>1089</v>
      </c>
      <c r="C206" s="7" t="s">
        <v>131</v>
      </c>
      <c r="D206" s="7" t="s">
        <v>1087</v>
      </c>
      <c r="AA206" s="15">
        <f>+AA227*AA296</f>
        <v>120</v>
      </c>
      <c r="AB206" s="15"/>
      <c r="AC206" s="15"/>
      <c r="AD206" s="15"/>
      <c r="AE206" s="15"/>
      <c r="AF206" s="15">
        <f t="shared" ref="AF206:BN206" si="440">+AF227*AF296</f>
        <v>880</v>
      </c>
      <c r="AG206" s="15">
        <f t="shared" si="440"/>
        <v>1470</v>
      </c>
      <c r="AH206" s="15">
        <f t="shared" si="440"/>
        <v>1510</v>
      </c>
      <c r="AI206" s="15">
        <f t="shared" si="440"/>
        <v>1580</v>
      </c>
      <c r="AJ206" s="15">
        <f t="shared" si="440"/>
        <v>1590</v>
      </c>
      <c r="AK206" s="15">
        <f t="shared" si="440"/>
        <v>1540</v>
      </c>
      <c r="AL206" s="15">
        <f t="shared" si="440"/>
        <v>1630</v>
      </c>
      <c r="AM206" s="15">
        <f t="shared" si="440"/>
        <v>1710</v>
      </c>
      <c r="AN206" s="15">
        <f t="shared" si="440"/>
        <v>1770</v>
      </c>
      <c r="AO206" s="15">
        <f t="shared" si="440"/>
        <v>1870</v>
      </c>
      <c r="AP206" s="15">
        <f t="shared" si="440"/>
        <v>1750</v>
      </c>
      <c r="AQ206" s="15">
        <f t="shared" si="440"/>
        <v>1913.2334338373648</v>
      </c>
      <c r="AR206" s="15">
        <f t="shared" si="440"/>
        <v>2047.0675951090743</v>
      </c>
      <c r="AS206" s="15">
        <f t="shared" si="440"/>
        <v>1972.0914530552398</v>
      </c>
      <c r="AT206" s="15">
        <f t="shared" si="440"/>
        <v>1980.2619730640679</v>
      </c>
      <c r="AU206" s="15">
        <f t="shared" si="440"/>
        <v>1970</v>
      </c>
      <c r="AV206" s="15">
        <f t="shared" si="440"/>
        <v>1720</v>
      </c>
      <c r="AW206" s="15">
        <f t="shared" si="440"/>
        <v>1730</v>
      </c>
      <c r="AX206" s="15">
        <f t="shared" si="440"/>
        <v>1820</v>
      </c>
      <c r="AY206" s="15">
        <f t="shared" si="440"/>
        <v>1830</v>
      </c>
      <c r="AZ206" s="15">
        <f t="shared" si="440"/>
        <v>1870</v>
      </c>
      <c r="BA206" s="15">
        <f t="shared" si="440"/>
        <v>1820</v>
      </c>
      <c r="BB206" s="15">
        <f t="shared" si="440"/>
        <v>1880</v>
      </c>
      <c r="BC206" s="15">
        <f t="shared" si="440"/>
        <v>1880</v>
      </c>
      <c r="BD206" s="15">
        <f t="shared" si="440"/>
        <v>1940</v>
      </c>
      <c r="BE206" s="15">
        <f t="shared" si="440"/>
        <v>1880</v>
      </c>
      <c r="BF206" s="15">
        <f t="shared" si="440"/>
        <v>1970</v>
      </c>
      <c r="BG206" s="15">
        <f t="shared" si="440"/>
        <v>1980</v>
      </c>
      <c r="BH206" s="15">
        <f t="shared" si="440"/>
        <v>2010</v>
      </c>
      <c r="BI206" s="15">
        <f t="shared" si="440"/>
        <v>2080</v>
      </c>
      <c r="BJ206" s="15">
        <f t="shared" si="440"/>
        <v>2010</v>
      </c>
      <c r="BK206" s="15">
        <f t="shared" si="440"/>
        <v>2141.1999999999998</v>
      </c>
      <c r="BL206" s="15">
        <f t="shared" si="440"/>
        <v>2232.1</v>
      </c>
      <c r="BM206" s="15">
        <f t="shared" si="440"/>
        <v>2222</v>
      </c>
      <c r="BN206" s="15">
        <f t="shared" si="440"/>
        <v>2292.6999999999998</v>
      </c>
      <c r="BO206" s="15">
        <f>+AVERAGE(BK206:BN206)</f>
        <v>2222</v>
      </c>
      <c r="BP206" s="15">
        <f t="shared" ref="BP206:BS207" si="441">+BP227*BP296</f>
        <v>2376.6</v>
      </c>
      <c r="BQ206" s="15">
        <f t="shared" si="441"/>
        <v>2458.1999999999998</v>
      </c>
      <c r="BR206" s="15">
        <f t="shared" si="441"/>
        <v>2437.8000000000002</v>
      </c>
      <c r="BS206" s="15">
        <f t="shared" si="441"/>
        <v>2468.4</v>
      </c>
      <c r="BT206" s="15">
        <f>+AVERAGE(BP206:BS206)</f>
        <v>2435.25</v>
      </c>
      <c r="BU206" s="15">
        <f t="shared" ref="BU206:BX207" si="442">+BU227*BU296</f>
        <v>2502.9</v>
      </c>
      <c r="BV206" s="15">
        <f t="shared" si="442"/>
        <v>2523.5</v>
      </c>
      <c r="BW206" s="15">
        <f t="shared" si="442"/>
        <v>2513.2000000000003</v>
      </c>
      <c r="BX206" s="15">
        <f t="shared" si="442"/>
        <v>2544.1</v>
      </c>
      <c r="BY206" s="15">
        <f>+AVERAGE(BU206:BX206)</f>
        <v>2520.9250000000002</v>
      </c>
      <c r="BZ206" s="15">
        <f t="shared" ref="BZ206:CC207" si="443">+BZ227*BZ296</f>
        <v>2610.4</v>
      </c>
      <c r="CA206" s="15">
        <f t="shared" si="443"/>
        <v>2641.6</v>
      </c>
      <c r="CB206" s="15">
        <f t="shared" si="443"/>
        <v>2641.6</v>
      </c>
      <c r="CC206" s="15">
        <f t="shared" si="443"/>
        <v>2672.8</v>
      </c>
      <c r="CD206" s="15">
        <f>+AVERAGE(BZ206:CC206)</f>
        <v>2641.6000000000004</v>
      </c>
      <c r="CE206" s="15">
        <f t="shared" ref="CE206:CH207" si="444">+CE227*CE296</f>
        <v>2656.5</v>
      </c>
      <c r="CF206" s="15">
        <f t="shared" si="444"/>
        <v>2740.5</v>
      </c>
      <c r="CG206" s="15">
        <f t="shared" si="444"/>
        <v>2730</v>
      </c>
      <c r="CH206" s="15">
        <f t="shared" si="444"/>
        <v>2772</v>
      </c>
      <c r="CI206" s="15">
        <f>+AVERAGE(CE206:CH206)</f>
        <v>2724.75</v>
      </c>
      <c r="CJ206" s="15">
        <f t="shared" ref="CJ206:CM207" si="445">+CJ227*CJ296</f>
        <v>2862</v>
      </c>
      <c r="CK206" s="15">
        <f t="shared" si="445"/>
        <v>2925.6000000000004</v>
      </c>
      <c r="CL206" s="15">
        <f t="shared" si="445"/>
        <v>3021</v>
      </c>
      <c r="CM206" s="15">
        <f t="shared" si="445"/>
        <v>3063.4</v>
      </c>
      <c r="CN206" s="15">
        <f>+AVERAGE(CJ206:CM206)</f>
        <v>2968</v>
      </c>
      <c r="CO206" s="15">
        <f t="shared" ref="CO206:CR207" si="446">+CO227*CO296</f>
        <v>3135.1000000000004</v>
      </c>
      <c r="CP206" s="15">
        <f t="shared" si="446"/>
        <v>3177.9</v>
      </c>
      <c r="CQ206" s="15">
        <f t="shared" si="446"/>
        <v>3210</v>
      </c>
      <c r="CR206" s="15">
        <f t="shared" si="446"/>
        <v>3252.8</v>
      </c>
      <c r="CS206" s="15">
        <f>+AVERAGE(CO206:CR206)</f>
        <v>3193.95</v>
      </c>
      <c r="CT206" s="15">
        <v>3270</v>
      </c>
      <c r="CU206" s="15">
        <v>3200</v>
      </c>
      <c r="CV206" s="15">
        <v>3140</v>
      </c>
      <c r="CW206" s="15">
        <v>3160</v>
      </c>
      <c r="CX206" s="15">
        <v>3192.5</v>
      </c>
      <c r="CY206" s="15">
        <v>3210</v>
      </c>
      <c r="CZ206" s="15">
        <v>3250</v>
      </c>
      <c r="DA206" s="15">
        <v>3260</v>
      </c>
      <c r="DB206" s="15">
        <v>3280</v>
      </c>
      <c r="DC206" s="15">
        <v>3250</v>
      </c>
      <c r="DD206" s="15">
        <v>3320</v>
      </c>
      <c r="DE206" s="15">
        <v>3340</v>
      </c>
      <c r="DF206" s="15">
        <v>3310</v>
      </c>
      <c r="DG206" s="15">
        <v>3430</v>
      </c>
      <c r="DH206" s="15">
        <v>3330</v>
      </c>
      <c r="DI206" s="15">
        <v>3300</v>
      </c>
      <c r="DJ206" s="15">
        <v>3320</v>
      </c>
      <c r="DK206" s="15">
        <f t="shared" ref="DK206:DV206" si="447">+DJ206+DK212</f>
        <v>3330</v>
      </c>
      <c r="DL206" s="15">
        <f t="shared" si="447"/>
        <v>3340</v>
      </c>
      <c r="DM206" s="15">
        <f>+AVERAGE(DI206:DL206)</f>
        <v>3322.5</v>
      </c>
      <c r="DN206" s="15">
        <f>+DL206+DN212</f>
        <v>3350</v>
      </c>
      <c r="DO206" s="15">
        <f t="shared" si="447"/>
        <v>3360</v>
      </c>
      <c r="DP206" s="15">
        <f t="shared" si="447"/>
        <v>3370</v>
      </c>
      <c r="DQ206" s="15">
        <f t="shared" si="447"/>
        <v>3380</v>
      </c>
      <c r="DR206" s="15">
        <f>+AVERAGE(DN206:DQ206)</f>
        <v>3365</v>
      </c>
      <c r="DS206" s="15">
        <f>+DQ206+DS212</f>
        <v>3380</v>
      </c>
      <c r="DT206" s="15">
        <f t="shared" si="447"/>
        <v>3390</v>
      </c>
      <c r="DU206" s="15">
        <f t="shared" si="447"/>
        <v>3390</v>
      </c>
      <c r="DV206" s="15">
        <f t="shared" si="447"/>
        <v>3400</v>
      </c>
      <c r="DW206" s="15">
        <f>+AVERAGE(DS206:DV206)</f>
        <v>3390</v>
      </c>
    </row>
    <row r="207" spans="1:127" ht="12" customHeight="1">
      <c r="A207" s="8"/>
      <c r="B207" s="7" t="s">
        <v>1089</v>
      </c>
      <c r="D207" s="7" t="s">
        <v>1088</v>
      </c>
      <c r="AA207" s="15">
        <f>+AA228*AA297</f>
        <v>120</v>
      </c>
      <c r="AB207" s="15"/>
      <c r="AC207" s="15"/>
      <c r="AD207" s="15"/>
      <c r="AE207" s="15"/>
      <c r="AF207" s="15">
        <f t="shared" ref="AF207:BN207" si="448">+AF228*AF297</f>
        <v>880</v>
      </c>
      <c r="AG207" s="15">
        <f t="shared" si="448"/>
        <v>1470</v>
      </c>
      <c r="AH207" s="15">
        <f t="shared" si="448"/>
        <v>1510</v>
      </c>
      <c r="AI207" s="15">
        <f t="shared" si="448"/>
        <v>1580</v>
      </c>
      <c r="AJ207" s="15">
        <f t="shared" si="448"/>
        <v>1590</v>
      </c>
      <c r="AK207" s="15">
        <f t="shared" si="448"/>
        <v>1540</v>
      </c>
      <c r="AL207" s="15">
        <f t="shared" si="448"/>
        <v>1630</v>
      </c>
      <c r="AM207" s="15">
        <f t="shared" si="448"/>
        <v>1710</v>
      </c>
      <c r="AN207" s="15">
        <f t="shared" si="448"/>
        <v>1770</v>
      </c>
      <c r="AO207" s="15">
        <f t="shared" si="448"/>
        <v>1870</v>
      </c>
      <c r="AP207" s="15">
        <f t="shared" si="448"/>
        <v>1750</v>
      </c>
      <c r="AQ207" s="15">
        <f t="shared" si="448"/>
        <v>1913.2334338373648</v>
      </c>
      <c r="AR207" s="15">
        <f t="shared" si="448"/>
        <v>2047.0675951090743</v>
      </c>
      <c r="AS207" s="15">
        <f t="shared" si="448"/>
        <v>1972.0914530552398</v>
      </c>
      <c r="AT207" s="15">
        <f t="shared" si="448"/>
        <v>1980.2619730640679</v>
      </c>
      <c r="AU207" s="15">
        <f t="shared" si="448"/>
        <v>1970</v>
      </c>
      <c r="AV207" s="15">
        <f t="shared" si="448"/>
        <v>1720</v>
      </c>
      <c r="AW207" s="15">
        <f t="shared" si="448"/>
        <v>1730</v>
      </c>
      <c r="AX207" s="15">
        <f t="shared" si="448"/>
        <v>1820</v>
      </c>
      <c r="AY207" s="15">
        <f t="shared" si="448"/>
        <v>1830</v>
      </c>
      <c r="AZ207" s="15">
        <f t="shared" si="448"/>
        <v>1870</v>
      </c>
      <c r="BA207" s="15">
        <f t="shared" si="448"/>
        <v>1820</v>
      </c>
      <c r="BB207" s="15">
        <f t="shared" si="448"/>
        <v>1880</v>
      </c>
      <c r="BC207" s="15">
        <f t="shared" si="448"/>
        <v>1880</v>
      </c>
      <c r="BD207" s="15">
        <f t="shared" si="448"/>
        <v>1940</v>
      </c>
      <c r="BE207" s="15">
        <f t="shared" si="448"/>
        <v>1880</v>
      </c>
      <c r="BF207" s="15">
        <f t="shared" si="448"/>
        <v>1970</v>
      </c>
      <c r="BG207" s="15">
        <f t="shared" si="448"/>
        <v>1980</v>
      </c>
      <c r="BH207" s="15">
        <f t="shared" si="448"/>
        <v>2010</v>
      </c>
      <c r="BI207" s="15">
        <f t="shared" si="448"/>
        <v>2080</v>
      </c>
      <c r="BJ207" s="15">
        <f t="shared" si="448"/>
        <v>2010</v>
      </c>
      <c r="BK207" s="15">
        <f t="shared" si="448"/>
        <v>2141.1999999999998</v>
      </c>
      <c r="BL207" s="15">
        <f t="shared" si="448"/>
        <v>2232.1</v>
      </c>
      <c r="BM207" s="15">
        <f t="shared" si="448"/>
        <v>2222</v>
      </c>
      <c r="BN207" s="15">
        <f t="shared" si="448"/>
        <v>2292.6999999999998</v>
      </c>
      <c r="BO207" s="15">
        <f>+AVERAGE(BK207:BN207)</f>
        <v>2222</v>
      </c>
      <c r="BP207" s="15">
        <f t="shared" si="441"/>
        <v>2376.6</v>
      </c>
      <c r="BQ207" s="15">
        <f t="shared" si="441"/>
        <v>2458.1999999999998</v>
      </c>
      <c r="BR207" s="15">
        <f t="shared" si="441"/>
        <v>2437.8000000000002</v>
      </c>
      <c r="BS207" s="15">
        <f t="shared" si="441"/>
        <v>2468.4</v>
      </c>
      <c r="BT207" s="15">
        <f>+AVERAGE(BP207:BS207)</f>
        <v>2435.25</v>
      </c>
      <c r="BU207" s="15">
        <f t="shared" si="442"/>
        <v>2502.9</v>
      </c>
      <c r="BV207" s="15">
        <f t="shared" si="442"/>
        <v>2523.5</v>
      </c>
      <c r="BW207" s="15">
        <f t="shared" si="442"/>
        <v>2513.2000000000003</v>
      </c>
      <c r="BX207" s="15">
        <f t="shared" si="442"/>
        <v>2544.1</v>
      </c>
      <c r="BY207" s="15">
        <f>+AVERAGE(BU207:BX207)</f>
        <v>2520.9250000000002</v>
      </c>
      <c r="BZ207" s="15">
        <f t="shared" si="443"/>
        <v>2610.4</v>
      </c>
      <c r="CA207" s="15">
        <f t="shared" si="443"/>
        <v>2641.6</v>
      </c>
      <c r="CB207" s="15">
        <f t="shared" si="443"/>
        <v>2641.6</v>
      </c>
      <c r="CC207" s="15">
        <f t="shared" si="443"/>
        <v>2672.8</v>
      </c>
      <c r="CD207" s="15">
        <f>+AVERAGE(BZ207:CC207)</f>
        <v>2641.6000000000004</v>
      </c>
      <c r="CE207" s="15">
        <f t="shared" si="444"/>
        <v>2656.5</v>
      </c>
      <c r="CF207" s="15">
        <f t="shared" si="444"/>
        <v>2740.5</v>
      </c>
      <c r="CG207" s="15">
        <f t="shared" si="444"/>
        <v>2730</v>
      </c>
      <c r="CH207" s="15">
        <f t="shared" si="444"/>
        <v>2751</v>
      </c>
      <c r="CI207" s="15">
        <f>+AVERAGE(CE207:CH207)</f>
        <v>2719.5</v>
      </c>
      <c r="CJ207" s="15">
        <f t="shared" si="445"/>
        <v>2819.6000000000004</v>
      </c>
      <c r="CK207" s="15">
        <f t="shared" si="445"/>
        <v>2840.8</v>
      </c>
      <c r="CL207" s="15">
        <f t="shared" si="445"/>
        <v>2904.4</v>
      </c>
      <c r="CM207" s="15">
        <f t="shared" si="445"/>
        <v>2883.2000000000003</v>
      </c>
      <c r="CN207" s="15">
        <f>+AVERAGE(CJ207:CM207)</f>
        <v>2862.0000000000005</v>
      </c>
      <c r="CO207" s="15">
        <f t="shared" si="446"/>
        <v>2910.4</v>
      </c>
      <c r="CP207" s="15">
        <f t="shared" si="446"/>
        <v>2910.4</v>
      </c>
      <c r="CQ207" s="15">
        <f t="shared" si="446"/>
        <v>2889</v>
      </c>
      <c r="CR207" s="15">
        <f t="shared" si="446"/>
        <v>2867.6000000000004</v>
      </c>
      <c r="CS207" s="15">
        <f>+AVERAGE(CO207:CR207)</f>
        <v>2894.35</v>
      </c>
      <c r="CT207" s="15">
        <v>2870</v>
      </c>
      <c r="CU207" s="15">
        <v>2820</v>
      </c>
      <c r="CV207" s="15">
        <v>2780</v>
      </c>
      <c r="CW207" s="15">
        <v>2820</v>
      </c>
      <c r="CX207" s="15">
        <v>2822.5</v>
      </c>
      <c r="CY207" s="15">
        <v>2870</v>
      </c>
      <c r="CZ207" s="15">
        <v>2910</v>
      </c>
      <c r="DA207" s="15">
        <v>2930</v>
      </c>
      <c r="DB207" s="15">
        <v>2940</v>
      </c>
      <c r="DC207" s="15">
        <v>2980</v>
      </c>
      <c r="DD207" s="15">
        <v>2960</v>
      </c>
      <c r="DE207" s="15">
        <v>2990</v>
      </c>
      <c r="DF207" s="15">
        <v>2960</v>
      </c>
      <c r="DG207" s="15">
        <v>3080</v>
      </c>
      <c r="DH207" s="15">
        <v>2980</v>
      </c>
      <c r="DI207" s="15">
        <v>2970</v>
      </c>
      <c r="DJ207" s="15">
        <v>2990</v>
      </c>
      <c r="DK207" s="15">
        <f t="shared" ref="DK207" si="449">+DK206-DK221</f>
        <v>3010</v>
      </c>
      <c r="DL207" s="15">
        <f t="shared" ref="DL207" si="450">+DL206-DL221</f>
        <v>3030</v>
      </c>
      <c r="DM207" s="15">
        <f>+AVERAGE(DI207:DL207)</f>
        <v>3000</v>
      </c>
      <c r="DN207" s="15">
        <f t="shared" ref="DN207" si="451">+DN206-DN221</f>
        <v>3040</v>
      </c>
      <c r="DO207" s="15">
        <f t="shared" ref="DO207" si="452">+DO206-DO221</f>
        <v>3060</v>
      </c>
      <c r="DP207" s="15">
        <f t="shared" ref="DP207" si="453">+DP206-DP221</f>
        <v>3070</v>
      </c>
      <c r="DQ207" s="15">
        <f t="shared" ref="DQ207" si="454">+DQ206-DQ221</f>
        <v>3090</v>
      </c>
      <c r="DR207" s="15">
        <f>+AVERAGE(DN207:DQ207)</f>
        <v>3065</v>
      </c>
      <c r="DS207" s="15">
        <f t="shared" ref="DS207" si="455">+DS206-DS221</f>
        <v>3090</v>
      </c>
      <c r="DT207" s="15">
        <f t="shared" ref="DT207" si="456">+DT206-DT221</f>
        <v>3110</v>
      </c>
      <c r="DU207" s="15">
        <f t="shared" ref="DU207" si="457">+DU206-DU221</f>
        <v>3110</v>
      </c>
      <c r="DV207" s="15">
        <f t="shared" ref="DV207" si="458">+DV206-DV221</f>
        <v>3130</v>
      </c>
      <c r="DW207" s="15">
        <f>+AVERAGE(DS207:DV207)</f>
        <v>3110</v>
      </c>
    </row>
    <row r="208" spans="1:127" ht="12" customHeight="1">
      <c r="A208" s="8"/>
      <c r="B208" s="7" t="s">
        <v>1089</v>
      </c>
      <c r="D208" s="7" t="s">
        <v>196</v>
      </c>
      <c r="BP208" s="4">
        <f t="shared" ref="BP208:BY209" si="459">+BP206/BK206-1</f>
        <v>0.10993835232579863</v>
      </c>
      <c r="BQ208" s="4">
        <f t="shared" si="459"/>
        <v>0.10129474485910128</v>
      </c>
      <c r="BR208" s="4">
        <f t="shared" si="459"/>
        <v>9.7119711971197287E-2</v>
      </c>
      <c r="BS208" s="4">
        <f t="shared" si="459"/>
        <v>7.6634535700266238E-2</v>
      </c>
      <c r="BT208" s="4">
        <f t="shared" si="459"/>
        <v>9.5972097209720886E-2</v>
      </c>
      <c r="BU208" s="4">
        <f t="shared" si="459"/>
        <v>5.314314567028533E-2</v>
      </c>
      <c r="BV208" s="4">
        <f t="shared" si="459"/>
        <v>2.6564152632007287E-2</v>
      </c>
      <c r="BW208" s="4">
        <f t="shared" si="459"/>
        <v>3.0929526622364367E-2</v>
      </c>
      <c r="BX208" s="4">
        <f t="shared" si="459"/>
        <v>3.0667638956408894E-2</v>
      </c>
      <c r="BY208" s="4">
        <f t="shared" si="459"/>
        <v>3.518119289600663E-2</v>
      </c>
      <c r="BZ208" s="4">
        <f t="shared" ref="BZ208:CI209" si="460">+BZ206/BU206-1</f>
        <v>4.2950177793759314E-2</v>
      </c>
      <c r="CA208" s="4">
        <f t="shared" si="460"/>
        <v>4.6800079255002958E-2</v>
      </c>
      <c r="CB208" s="4">
        <f t="shared" si="460"/>
        <v>5.1090243514244627E-2</v>
      </c>
      <c r="CC208" s="4">
        <f t="shared" si="460"/>
        <v>5.0587634133878456E-2</v>
      </c>
      <c r="CD208" s="4">
        <f t="shared" si="460"/>
        <v>4.7869333677122539E-2</v>
      </c>
      <c r="CE208" s="4">
        <f t="shared" si="460"/>
        <v>1.7660128715905499E-2</v>
      </c>
      <c r="CF208" s="4">
        <f t="shared" si="460"/>
        <v>3.7439430648092076E-2</v>
      </c>
      <c r="CG208" s="4">
        <f t="shared" si="460"/>
        <v>3.3464566929133799E-2</v>
      </c>
      <c r="CH208" s="4">
        <f t="shared" si="460"/>
        <v>3.7114636336426088E-2</v>
      </c>
      <c r="CI208" s="4">
        <f t="shared" si="460"/>
        <v>3.1477135069654549E-2</v>
      </c>
      <c r="CJ208" s="4">
        <f t="shared" ref="CJ208:CS209" si="461">+CJ206/CE206-1</f>
        <v>7.7357425183512074E-2</v>
      </c>
      <c r="CK208" s="4">
        <f t="shared" si="461"/>
        <v>6.7542419266557241E-2</v>
      </c>
      <c r="CL208" s="4">
        <f t="shared" si="461"/>
        <v>0.10659340659340666</v>
      </c>
      <c r="CM208" s="4">
        <f t="shared" si="461"/>
        <v>0.10512265512265517</v>
      </c>
      <c r="CN208" s="4">
        <f t="shared" si="461"/>
        <v>8.9274245343609504E-2</v>
      </c>
      <c r="CO208" s="4">
        <f t="shared" si="461"/>
        <v>9.5422781271838009E-2</v>
      </c>
      <c r="CP208" s="4">
        <f t="shared" si="461"/>
        <v>8.6238720262510116E-2</v>
      </c>
      <c r="CQ208" s="4">
        <f t="shared" si="461"/>
        <v>6.2562065541211576E-2</v>
      </c>
      <c r="CR208" s="4">
        <f t="shared" si="461"/>
        <v>6.1826728471632952E-2</v>
      </c>
      <c r="CS208" s="4">
        <f t="shared" si="461"/>
        <v>7.6128706199460883E-2</v>
      </c>
      <c r="CT208" s="4">
        <f t="shared" ref="CT208:CY209" si="462">+CT206/CO206-1</f>
        <v>4.3028930496634699E-2</v>
      </c>
      <c r="CU208" s="4">
        <f t="shared" si="462"/>
        <v>6.9542779823152934E-3</v>
      </c>
      <c r="CV208" s="4">
        <f t="shared" si="462"/>
        <v>-2.180685358255452E-2</v>
      </c>
      <c r="CW208" s="4">
        <f t="shared" si="462"/>
        <v>-2.8529267092966104E-2</v>
      </c>
      <c r="CX208" s="4">
        <f t="shared" si="462"/>
        <v>-4.5398331219959065E-4</v>
      </c>
      <c r="CY208" s="4">
        <f t="shared" si="462"/>
        <v>-1.834862385321101E-2</v>
      </c>
      <c r="CZ208" s="4">
        <f t="shared" ref="CZ208:DB209" si="463">+CZ206/CU206-1</f>
        <v>1.5625E-2</v>
      </c>
      <c r="DA208" s="4">
        <f t="shared" si="463"/>
        <v>3.8216560509554132E-2</v>
      </c>
      <c r="DB208" s="4">
        <f t="shared" si="463"/>
        <v>3.7974683544303778E-2</v>
      </c>
      <c r="DC208" s="4">
        <f t="shared" ref="DC208:DW208" si="464">+DC206/CX206-1</f>
        <v>1.8010963194988294E-2</v>
      </c>
      <c r="DD208" s="4">
        <f t="shared" ref="DD208:DD209" si="465">+DD206/CY206-1</f>
        <v>3.4267912772585563E-2</v>
      </c>
      <c r="DE208" s="4">
        <f t="shared" ref="DE208:DG209" si="466">+DE206/CZ206-1</f>
        <v>2.7692307692307683E-2</v>
      </c>
      <c r="DF208" s="4">
        <f t="shared" si="466"/>
        <v>1.5337423312883347E-2</v>
      </c>
      <c r="DG208" s="4">
        <f t="shared" si="466"/>
        <v>4.57317073170731E-2</v>
      </c>
      <c r="DH208" s="4">
        <f t="shared" si="464"/>
        <v>2.4615384615384706E-2</v>
      </c>
      <c r="DI208" s="4">
        <f t="shared" ref="DI208:DI209" si="467">+DI206/DD206-1</f>
        <v>-6.0240963855421326E-3</v>
      </c>
      <c r="DJ208" s="4">
        <f t="shared" ref="DJ208:DJ209" si="468">+DJ206/DE206-1</f>
        <v>-5.9880239520958556E-3</v>
      </c>
      <c r="DK208" s="4">
        <f t="shared" si="464"/>
        <v>6.0422960725075026E-3</v>
      </c>
      <c r="DL208" s="4">
        <f t="shared" si="464"/>
        <v>-2.6239067055393583E-2</v>
      </c>
      <c r="DM208" s="4">
        <f t="shared" si="464"/>
        <v>-2.2522522522522292E-3</v>
      </c>
      <c r="DN208" s="4">
        <f t="shared" si="464"/>
        <v>1.5151515151515138E-2</v>
      </c>
      <c r="DO208" s="4">
        <f t="shared" si="464"/>
        <v>1.2048192771084265E-2</v>
      </c>
      <c r="DP208" s="4">
        <f t="shared" si="464"/>
        <v>1.2012012012011963E-2</v>
      </c>
      <c r="DQ208" s="4">
        <f t="shared" si="464"/>
        <v>1.1976047904191711E-2</v>
      </c>
      <c r="DR208" s="4">
        <f t="shared" si="464"/>
        <v>1.2791572610985735E-2</v>
      </c>
      <c r="DS208" s="4">
        <f t="shared" si="464"/>
        <v>8.9552238805969964E-3</v>
      </c>
      <c r="DT208" s="4">
        <f t="shared" si="464"/>
        <v>8.9285714285713969E-3</v>
      </c>
      <c r="DU208" s="4">
        <f t="shared" si="464"/>
        <v>5.9347181008901906E-3</v>
      </c>
      <c r="DV208" s="4">
        <f t="shared" si="464"/>
        <v>5.9171597633136397E-3</v>
      </c>
      <c r="DW208" s="4">
        <f t="shared" si="464"/>
        <v>7.429420505200568E-3</v>
      </c>
    </row>
    <row r="209" spans="1:127" ht="12" customHeight="1">
      <c r="A209" s="8"/>
      <c r="B209" s="7" t="s">
        <v>1089</v>
      </c>
      <c r="D209" s="7" t="s">
        <v>196</v>
      </c>
      <c r="BP209" s="4">
        <f t="shared" si="459"/>
        <v>0.10993835232579863</v>
      </c>
      <c r="BQ209" s="4">
        <f t="shared" si="459"/>
        <v>0.10129474485910128</v>
      </c>
      <c r="BR209" s="4">
        <f t="shared" si="459"/>
        <v>9.7119711971197287E-2</v>
      </c>
      <c r="BS209" s="4">
        <f t="shared" si="459"/>
        <v>7.6634535700266238E-2</v>
      </c>
      <c r="BT209" s="4">
        <f t="shared" si="459"/>
        <v>9.5972097209720886E-2</v>
      </c>
      <c r="BU209" s="4">
        <f t="shared" si="459"/>
        <v>5.314314567028533E-2</v>
      </c>
      <c r="BV209" s="4">
        <f t="shared" si="459"/>
        <v>2.6564152632007287E-2</v>
      </c>
      <c r="BW209" s="4">
        <f t="shared" si="459"/>
        <v>3.0929526622364367E-2</v>
      </c>
      <c r="BX209" s="4">
        <f t="shared" si="459"/>
        <v>3.0667638956408894E-2</v>
      </c>
      <c r="BY209" s="4">
        <f t="shared" si="459"/>
        <v>3.518119289600663E-2</v>
      </c>
      <c r="BZ209" s="4">
        <f t="shared" si="460"/>
        <v>4.2950177793759314E-2</v>
      </c>
      <c r="CA209" s="4">
        <f t="shared" si="460"/>
        <v>4.6800079255002958E-2</v>
      </c>
      <c r="CB209" s="4">
        <f t="shared" si="460"/>
        <v>5.1090243514244627E-2</v>
      </c>
      <c r="CC209" s="4">
        <f t="shared" si="460"/>
        <v>5.0587634133878456E-2</v>
      </c>
      <c r="CD209" s="4">
        <f t="shared" si="460"/>
        <v>4.7869333677122539E-2</v>
      </c>
      <c r="CE209" s="4">
        <f t="shared" si="460"/>
        <v>1.7660128715905499E-2</v>
      </c>
      <c r="CF209" s="4">
        <f t="shared" si="460"/>
        <v>3.7439430648092076E-2</v>
      </c>
      <c r="CG209" s="4">
        <f t="shared" si="460"/>
        <v>3.3464566929133799E-2</v>
      </c>
      <c r="CH209" s="4">
        <f t="shared" si="460"/>
        <v>2.9257707273271372E-2</v>
      </c>
      <c r="CI209" s="4">
        <f t="shared" si="460"/>
        <v>2.9489703210175522E-2</v>
      </c>
      <c r="CJ209" s="4">
        <f t="shared" si="461"/>
        <v>6.1396574440052865E-2</v>
      </c>
      <c r="CK209" s="4">
        <f t="shared" si="461"/>
        <v>3.6599160737091907E-2</v>
      </c>
      <c r="CL209" s="4">
        <f t="shared" si="461"/>
        <v>6.3882783882784011E-2</v>
      </c>
      <c r="CM209" s="4">
        <f t="shared" si="461"/>
        <v>4.8055252635405443E-2</v>
      </c>
      <c r="CN209" s="4">
        <f t="shared" si="461"/>
        <v>5.2399338113624072E-2</v>
      </c>
      <c r="CO209" s="4">
        <f t="shared" si="461"/>
        <v>3.220314938289115E-2</v>
      </c>
      <c r="CP209" s="4">
        <f t="shared" si="461"/>
        <v>2.4500140805406856E-2</v>
      </c>
      <c r="CQ209" s="4">
        <f t="shared" si="461"/>
        <v>-5.3022999586833652E-3</v>
      </c>
      <c r="CR209" s="4">
        <f t="shared" si="461"/>
        <v>-5.4106548279688749E-3</v>
      </c>
      <c r="CS209" s="4">
        <f t="shared" si="461"/>
        <v>1.1303284416491755E-2</v>
      </c>
      <c r="CT209" s="4">
        <f t="shared" si="462"/>
        <v>-1.3881253435953811E-2</v>
      </c>
      <c r="CU209" s="4">
        <f t="shared" si="462"/>
        <v>-3.1061022539857097E-2</v>
      </c>
      <c r="CV209" s="4">
        <f t="shared" si="462"/>
        <v>-3.7729318103149834E-2</v>
      </c>
      <c r="CW209" s="4">
        <f t="shared" si="462"/>
        <v>-1.6599246756869968E-2</v>
      </c>
      <c r="CX209" s="4">
        <f t="shared" si="462"/>
        <v>-2.4824226510269942E-2</v>
      </c>
      <c r="CY209" s="4">
        <f t="shared" si="462"/>
        <v>0</v>
      </c>
      <c r="CZ209" s="4">
        <f t="shared" si="463"/>
        <v>3.1914893617021267E-2</v>
      </c>
      <c r="DA209" s="4">
        <f t="shared" si="463"/>
        <v>5.3956834532374209E-2</v>
      </c>
      <c r="DB209" s="4">
        <f t="shared" si="463"/>
        <v>4.2553191489361764E-2</v>
      </c>
      <c r="DC209" s="4">
        <f t="shared" ref="DC209:DW209" si="469">+DC207/CX207-1</f>
        <v>5.5801594331266635E-2</v>
      </c>
      <c r="DD209" s="4">
        <f t="shared" si="465"/>
        <v>3.1358885017421567E-2</v>
      </c>
      <c r="DE209" s="4">
        <f t="shared" si="466"/>
        <v>2.7491408934707806E-2</v>
      </c>
      <c r="DF209" s="4">
        <f t="shared" si="466"/>
        <v>1.0238907849829282E-2</v>
      </c>
      <c r="DG209" s="4">
        <f t="shared" si="466"/>
        <v>4.7619047619047672E-2</v>
      </c>
      <c r="DH209" s="4">
        <f t="shared" si="469"/>
        <v>0</v>
      </c>
      <c r="DI209" s="4">
        <f t="shared" si="467"/>
        <v>3.3783783783782884E-3</v>
      </c>
      <c r="DJ209" s="4">
        <f t="shared" si="468"/>
        <v>0</v>
      </c>
      <c r="DK209" s="4">
        <f t="shared" si="469"/>
        <v>1.6891891891891886E-2</v>
      </c>
      <c r="DL209" s="4">
        <f t="shared" si="469"/>
        <v>-1.6233766233766267E-2</v>
      </c>
      <c r="DM209" s="4">
        <f t="shared" si="469"/>
        <v>6.7114093959732557E-3</v>
      </c>
      <c r="DN209" s="4">
        <f t="shared" si="469"/>
        <v>2.3569023569023573E-2</v>
      </c>
      <c r="DO209" s="4">
        <f t="shared" si="469"/>
        <v>2.3411371237458178E-2</v>
      </c>
      <c r="DP209" s="4">
        <f t="shared" si="469"/>
        <v>1.9933554817275656E-2</v>
      </c>
      <c r="DQ209" s="4">
        <f t="shared" si="469"/>
        <v>1.980198019801982E-2</v>
      </c>
      <c r="DR209" s="4">
        <f t="shared" si="469"/>
        <v>2.1666666666666723E-2</v>
      </c>
      <c r="DS209" s="4">
        <f t="shared" si="469"/>
        <v>1.6447368421052655E-2</v>
      </c>
      <c r="DT209" s="4">
        <f t="shared" si="469"/>
        <v>1.6339869281045694E-2</v>
      </c>
      <c r="DU209" s="4">
        <f t="shared" si="469"/>
        <v>1.3029315960912058E-2</v>
      </c>
      <c r="DV209" s="4">
        <f t="shared" si="469"/>
        <v>1.2944983818770295E-2</v>
      </c>
      <c r="DW209" s="4">
        <f t="shared" si="469"/>
        <v>1.4681892332789603E-2</v>
      </c>
    </row>
    <row r="210" spans="1:127" ht="12" customHeight="1">
      <c r="A210" s="8"/>
      <c r="B210" s="7" t="s">
        <v>1079</v>
      </c>
      <c r="D210" s="7" t="s">
        <v>37</v>
      </c>
      <c r="BP210" s="15">
        <f t="shared" ref="BP210:BY211" si="470">+BP206-BK206</f>
        <v>235.40000000000009</v>
      </c>
      <c r="BQ210" s="15">
        <f t="shared" si="470"/>
        <v>226.09999999999991</v>
      </c>
      <c r="BR210" s="15">
        <f t="shared" si="470"/>
        <v>215.80000000000018</v>
      </c>
      <c r="BS210" s="15">
        <f t="shared" si="470"/>
        <v>175.70000000000027</v>
      </c>
      <c r="BT210" s="15">
        <f t="shared" si="470"/>
        <v>213.25</v>
      </c>
      <c r="BU210" s="15">
        <f t="shared" si="470"/>
        <v>126.30000000000018</v>
      </c>
      <c r="BV210" s="15">
        <f t="shared" si="470"/>
        <v>65.300000000000182</v>
      </c>
      <c r="BW210" s="15">
        <f t="shared" si="470"/>
        <v>75.400000000000091</v>
      </c>
      <c r="BX210" s="15">
        <f t="shared" si="470"/>
        <v>75.699999999999818</v>
      </c>
      <c r="BY210" s="15">
        <f t="shared" si="470"/>
        <v>85.675000000000182</v>
      </c>
      <c r="BZ210" s="15">
        <f t="shared" ref="BZ210:CI211" si="471">+BZ206-BU206</f>
        <v>107.5</v>
      </c>
      <c r="CA210" s="15">
        <f t="shared" si="471"/>
        <v>118.09999999999991</v>
      </c>
      <c r="CB210" s="15">
        <f t="shared" si="471"/>
        <v>128.39999999999964</v>
      </c>
      <c r="CC210" s="15">
        <f t="shared" si="471"/>
        <v>128.70000000000027</v>
      </c>
      <c r="CD210" s="15">
        <f t="shared" si="471"/>
        <v>120.67500000000018</v>
      </c>
      <c r="CE210" s="15">
        <f t="shared" si="471"/>
        <v>46.099999999999909</v>
      </c>
      <c r="CF210" s="15">
        <f t="shared" si="471"/>
        <v>98.900000000000091</v>
      </c>
      <c r="CG210" s="15">
        <f t="shared" si="471"/>
        <v>88.400000000000091</v>
      </c>
      <c r="CH210" s="15">
        <f t="shared" si="471"/>
        <v>99.199999999999818</v>
      </c>
      <c r="CI210" s="15">
        <f t="shared" si="471"/>
        <v>83.149999999999636</v>
      </c>
      <c r="CJ210" s="15">
        <f t="shared" ref="CJ210:CS211" si="472">+CJ206-CE206</f>
        <v>205.5</v>
      </c>
      <c r="CK210" s="15">
        <f t="shared" si="472"/>
        <v>185.10000000000036</v>
      </c>
      <c r="CL210" s="15">
        <f t="shared" si="472"/>
        <v>291</v>
      </c>
      <c r="CM210" s="15">
        <f t="shared" si="472"/>
        <v>291.40000000000009</v>
      </c>
      <c r="CN210" s="15">
        <f t="shared" si="472"/>
        <v>243.25</v>
      </c>
      <c r="CO210" s="15">
        <f t="shared" si="472"/>
        <v>273.10000000000036</v>
      </c>
      <c r="CP210" s="15">
        <f t="shared" si="472"/>
        <v>252.29999999999973</v>
      </c>
      <c r="CQ210" s="15">
        <f t="shared" si="472"/>
        <v>189</v>
      </c>
      <c r="CR210" s="15">
        <f t="shared" si="472"/>
        <v>189.40000000000009</v>
      </c>
      <c r="CS210" s="15">
        <f t="shared" si="472"/>
        <v>225.94999999999982</v>
      </c>
      <c r="CT210" s="15">
        <f t="shared" ref="CT210:CY211" si="473">+CT206-CO206</f>
        <v>134.89999999999964</v>
      </c>
      <c r="CU210" s="15">
        <f t="shared" si="473"/>
        <v>22.099999999999909</v>
      </c>
      <c r="CV210" s="15">
        <f t="shared" si="473"/>
        <v>-70</v>
      </c>
      <c r="CW210" s="15">
        <f t="shared" si="473"/>
        <v>-92.800000000000182</v>
      </c>
      <c r="CX210" s="15">
        <f t="shared" si="473"/>
        <v>-1.4499999999998181</v>
      </c>
      <c r="CY210" s="15">
        <f t="shared" si="473"/>
        <v>-60</v>
      </c>
      <c r="CZ210" s="15">
        <f t="shared" ref="CZ210:DB211" si="474">+CZ206-CU206</f>
        <v>50</v>
      </c>
      <c r="DA210" s="15">
        <f t="shared" si="474"/>
        <v>120</v>
      </c>
      <c r="DB210" s="15">
        <f t="shared" si="474"/>
        <v>120</v>
      </c>
      <c r="DC210" s="15">
        <f t="shared" ref="DC210:DW210" si="475">+DC206-CX206</f>
        <v>57.5</v>
      </c>
      <c r="DD210" s="15">
        <f t="shared" ref="DD210:DD211" si="476">+DD206-CY206</f>
        <v>110</v>
      </c>
      <c r="DE210" s="15">
        <f t="shared" ref="DE210:DG211" si="477">+DE206-CZ206</f>
        <v>90</v>
      </c>
      <c r="DF210" s="15">
        <f t="shared" si="477"/>
        <v>50</v>
      </c>
      <c r="DG210" s="15">
        <f t="shared" si="477"/>
        <v>150</v>
      </c>
      <c r="DH210" s="15">
        <f t="shared" si="475"/>
        <v>80</v>
      </c>
      <c r="DI210" s="15">
        <f t="shared" ref="DI210:DI211" si="478">+DI206-DD206</f>
        <v>-20</v>
      </c>
      <c r="DJ210" s="15">
        <f t="shared" ref="DJ210:DJ211" si="479">+DJ206-DE206</f>
        <v>-20</v>
      </c>
      <c r="DK210" s="15">
        <f t="shared" si="475"/>
        <v>20</v>
      </c>
      <c r="DL210" s="15">
        <f t="shared" si="475"/>
        <v>-90</v>
      </c>
      <c r="DM210" s="15">
        <f t="shared" si="475"/>
        <v>-7.5</v>
      </c>
      <c r="DN210" s="15">
        <f t="shared" si="475"/>
        <v>50</v>
      </c>
      <c r="DO210" s="15">
        <f t="shared" si="475"/>
        <v>40</v>
      </c>
      <c r="DP210" s="15">
        <f t="shared" si="475"/>
        <v>40</v>
      </c>
      <c r="DQ210" s="15">
        <f t="shared" si="475"/>
        <v>40</v>
      </c>
      <c r="DR210" s="15">
        <f t="shared" si="475"/>
        <v>42.5</v>
      </c>
      <c r="DS210" s="15">
        <f t="shared" si="475"/>
        <v>30</v>
      </c>
      <c r="DT210" s="15">
        <f t="shared" si="475"/>
        <v>30</v>
      </c>
      <c r="DU210" s="15">
        <f t="shared" si="475"/>
        <v>20</v>
      </c>
      <c r="DV210" s="15">
        <f t="shared" si="475"/>
        <v>20</v>
      </c>
      <c r="DW210" s="15">
        <f t="shared" si="475"/>
        <v>25</v>
      </c>
    </row>
    <row r="211" spans="1:127" ht="12" customHeight="1">
      <c r="A211" s="2"/>
      <c r="B211" s="7" t="s">
        <v>1089</v>
      </c>
      <c r="D211" s="7" t="s">
        <v>37</v>
      </c>
      <c r="BP211" s="15">
        <f t="shared" si="470"/>
        <v>235.40000000000009</v>
      </c>
      <c r="BQ211" s="15">
        <f t="shared" si="470"/>
        <v>226.09999999999991</v>
      </c>
      <c r="BR211" s="15">
        <f t="shared" si="470"/>
        <v>215.80000000000018</v>
      </c>
      <c r="BS211" s="15">
        <f t="shared" si="470"/>
        <v>175.70000000000027</v>
      </c>
      <c r="BT211" s="15">
        <f t="shared" si="470"/>
        <v>213.25</v>
      </c>
      <c r="BU211" s="15">
        <f t="shared" si="470"/>
        <v>126.30000000000018</v>
      </c>
      <c r="BV211" s="15">
        <f t="shared" si="470"/>
        <v>65.300000000000182</v>
      </c>
      <c r="BW211" s="15">
        <f t="shared" si="470"/>
        <v>75.400000000000091</v>
      </c>
      <c r="BX211" s="15">
        <f t="shared" si="470"/>
        <v>75.699999999999818</v>
      </c>
      <c r="BY211" s="15">
        <f t="shared" si="470"/>
        <v>85.675000000000182</v>
      </c>
      <c r="BZ211" s="15">
        <f t="shared" si="471"/>
        <v>107.5</v>
      </c>
      <c r="CA211" s="15">
        <f t="shared" si="471"/>
        <v>118.09999999999991</v>
      </c>
      <c r="CB211" s="15">
        <f t="shared" si="471"/>
        <v>128.39999999999964</v>
      </c>
      <c r="CC211" s="15">
        <f t="shared" si="471"/>
        <v>128.70000000000027</v>
      </c>
      <c r="CD211" s="15">
        <f t="shared" si="471"/>
        <v>120.67500000000018</v>
      </c>
      <c r="CE211" s="15">
        <f t="shared" si="471"/>
        <v>46.099999999999909</v>
      </c>
      <c r="CF211" s="15">
        <f t="shared" si="471"/>
        <v>98.900000000000091</v>
      </c>
      <c r="CG211" s="15">
        <f t="shared" si="471"/>
        <v>88.400000000000091</v>
      </c>
      <c r="CH211" s="15">
        <f t="shared" si="471"/>
        <v>78.199999999999818</v>
      </c>
      <c r="CI211" s="15">
        <f t="shared" si="471"/>
        <v>77.899999999999636</v>
      </c>
      <c r="CJ211" s="15">
        <f t="shared" si="472"/>
        <v>163.10000000000036</v>
      </c>
      <c r="CK211" s="15">
        <f t="shared" si="472"/>
        <v>100.30000000000018</v>
      </c>
      <c r="CL211" s="15">
        <f t="shared" si="472"/>
        <v>174.40000000000009</v>
      </c>
      <c r="CM211" s="15">
        <f t="shared" si="472"/>
        <v>132.20000000000027</v>
      </c>
      <c r="CN211" s="15">
        <f t="shared" si="472"/>
        <v>142.50000000000045</v>
      </c>
      <c r="CO211" s="15">
        <f t="shared" si="472"/>
        <v>90.799999999999727</v>
      </c>
      <c r="CP211" s="15">
        <f t="shared" si="472"/>
        <v>69.599999999999909</v>
      </c>
      <c r="CQ211" s="15">
        <f t="shared" si="472"/>
        <v>-15.400000000000091</v>
      </c>
      <c r="CR211" s="15">
        <f t="shared" si="472"/>
        <v>-15.599999999999909</v>
      </c>
      <c r="CS211" s="15">
        <f t="shared" si="472"/>
        <v>32.349999999999454</v>
      </c>
      <c r="CT211" s="15">
        <f t="shared" si="473"/>
        <v>-40.400000000000091</v>
      </c>
      <c r="CU211" s="15">
        <f t="shared" si="473"/>
        <v>-90.400000000000091</v>
      </c>
      <c r="CV211" s="15">
        <f t="shared" si="473"/>
        <v>-109</v>
      </c>
      <c r="CW211" s="15">
        <f t="shared" si="473"/>
        <v>-47.600000000000364</v>
      </c>
      <c r="CX211" s="15">
        <f t="shared" si="473"/>
        <v>-71.849999999999909</v>
      </c>
      <c r="CY211" s="15">
        <f t="shared" si="473"/>
        <v>0</v>
      </c>
      <c r="CZ211" s="15">
        <f t="shared" si="474"/>
        <v>90</v>
      </c>
      <c r="DA211" s="15">
        <f t="shared" si="474"/>
        <v>150</v>
      </c>
      <c r="DB211" s="15">
        <f t="shared" si="474"/>
        <v>120</v>
      </c>
      <c r="DC211" s="15">
        <f t="shared" ref="DC211:DW211" si="480">+DC207-CX207</f>
        <v>157.5</v>
      </c>
      <c r="DD211" s="15">
        <f t="shared" si="476"/>
        <v>90</v>
      </c>
      <c r="DE211" s="15">
        <f t="shared" si="477"/>
        <v>80</v>
      </c>
      <c r="DF211" s="15">
        <f t="shared" si="477"/>
        <v>30</v>
      </c>
      <c r="DG211" s="15">
        <f t="shared" si="477"/>
        <v>140</v>
      </c>
      <c r="DH211" s="15">
        <f t="shared" si="480"/>
        <v>0</v>
      </c>
      <c r="DI211" s="15">
        <f t="shared" si="478"/>
        <v>10</v>
      </c>
      <c r="DJ211" s="15">
        <f t="shared" si="479"/>
        <v>0</v>
      </c>
      <c r="DK211" s="15">
        <f t="shared" si="480"/>
        <v>50</v>
      </c>
      <c r="DL211" s="15">
        <f t="shared" si="480"/>
        <v>-50</v>
      </c>
      <c r="DM211" s="15">
        <f t="shared" si="480"/>
        <v>20</v>
      </c>
      <c r="DN211" s="15">
        <f t="shared" si="480"/>
        <v>70</v>
      </c>
      <c r="DO211" s="15">
        <f t="shared" si="480"/>
        <v>70</v>
      </c>
      <c r="DP211" s="15">
        <f t="shared" si="480"/>
        <v>60</v>
      </c>
      <c r="DQ211" s="15">
        <f t="shared" si="480"/>
        <v>60</v>
      </c>
      <c r="DR211" s="15">
        <f t="shared" si="480"/>
        <v>65</v>
      </c>
      <c r="DS211" s="15">
        <f t="shared" si="480"/>
        <v>50</v>
      </c>
      <c r="DT211" s="15">
        <f t="shared" si="480"/>
        <v>50</v>
      </c>
      <c r="DU211" s="15">
        <f t="shared" si="480"/>
        <v>40</v>
      </c>
      <c r="DV211" s="15">
        <f t="shared" si="480"/>
        <v>40</v>
      </c>
      <c r="DW211" s="15">
        <f t="shared" si="480"/>
        <v>45</v>
      </c>
    </row>
    <row r="212" spans="1:127" ht="12" customHeight="1">
      <c r="A212" s="2"/>
      <c r="B212" s="7" t="s">
        <v>1089</v>
      </c>
      <c r="C212" s="21"/>
      <c r="D212" s="21" t="s">
        <v>69</v>
      </c>
      <c r="BP212" s="15">
        <f>+BP206-BN206</f>
        <v>83.900000000000091</v>
      </c>
      <c r="BQ212" s="15">
        <f t="shared" ref="BQ212:BS213" si="481">+BQ206-BP206</f>
        <v>81.599999999999909</v>
      </c>
      <c r="BR212" s="15">
        <f t="shared" si="481"/>
        <v>-20.399999999999636</v>
      </c>
      <c r="BS212" s="15">
        <f t="shared" si="481"/>
        <v>30.599999999999909</v>
      </c>
      <c r="BU212" s="15">
        <f>+BU206-BS206</f>
        <v>34.5</v>
      </c>
      <c r="BV212" s="15">
        <f t="shared" ref="BV212:BX213" si="482">+BV206-BU206</f>
        <v>20.599999999999909</v>
      </c>
      <c r="BW212" s="15">
        <f t="shared" si="482"/>
        <v>-10.299999999999727</v>
      </c>
      <c r="BX212" s="15">
        <f t="shared" si="482"/>
        <v>30.899999999999636</v>
      </c>
      <c r="BZ212" s="15">
        <f>+BZ206-BX206</f>
        <v>66.300000000000182</v>
      </c>
      <c r="CA212" s="15">
        <f t="shared" ref="CA212:CC213" si="483">+CA206-BZ206</f>
        <v>31.199999999999818</v>
      </c>
      <c r="CB212" s="15">
        <f t="shared" si="483"/>
        <v>0</v>
      </c>
      <c r="CC212" s="15">
        <f t="shared" si="483"/>
        <v>31.200000000000273</v>
      </c>
      <c r="CE212" s="15">
        <f>+CE206-CC206</f>
        <v>-16.300000000000182</v>
      </c>
      <c r="CF212" s="15">
        <f t="shared" ref="CF212:CH213" si="484">+CF206-CE206</f>
        <v>84</v>
      </c>
      <c r="CG212" s="15">
        <f t="shared" si="484"/>
        <v>-10.5</v>
      </c>
      <c r="CH212" s="15">
        <f t="shared" si="484"/>
        <v>42</v>
      </c>
      <c r="CJ212" s="15">
        <f>+CJ206-CH206</f>
        <v>90</v>
      </c>
      <c r="CK212" s="15">
        <f t="shared" ref="CK212:CM213" si="485">+CK206-CJ206</f>
        <v>63.600000000000364</v>
      </c>
      <c r="CL212" s="15">
        <f t="shared" si="485"/>
        <v>95.399999999999636</v>
      </c>
      <c r="CM212" s="15">
        <f t="shared" si="485"/>
        <v>42.400000000000091</v>
      </c>
      <c r="CO212" s="15">
        <f>+CO206-CM206</f>
        <v>71.700000000000273</v>
      </c>
      <c r="CP212" s="15">
        <f t="shared" ref="CP212:CR213" si="486">+CP206-CO206</f>
        <v>42.799999999999727</v>
      </c>
      <c r="CQ212" s="15">
        <f t="shared" si="486"/>
        <v>32.099999999999909</v>
      </c>
      <c r="CR212" s="15">
        <f t="shared" si="486"/>
        <v>42.800000000000182</v>
      </c>
      <c r="CT212" s="15">
        <f>+CT206-CR206</f>
        <v>17.199999999999818</v>
      </c>
      <c r="CU212" s="15">
        <f t="shared" ref="CU212:CW213" si="487">+CU206-CT206</f>
        <v>-70</v>
      </c>
      <c r="CV212" s="15">
        <f t="shared" si="487"/>
        <v>-60</v>
      </c>
      <c r="CW212" s="15">
        <f t="shared" si="487"/>
        <v>20</v>
      </c>
      <c r="CY212" s="15">
        <f>+CY206-CW206</f>
        <v>50</v>
      </c>
      <c r="CZ212" s="15">
        <f t="shared" ref="CZ212:DB213" si="488">+CZ206-CY206</f>
        <v>40</v>
      </c>
      <c r="DA212" s="15">
        <f t="shared" si="488"/>
        <v>10</v>
      </c>
      <c r="DB212" s="15">
        <f t="shared" si="488"/>
        <v>20</v>
      </c>
      <c r="DD212" s="15">
        <f>+DD206-DB206</f>
        <v>40</v>
      </c>
      <c r="DE212" s="15">
        <f t="shared" ref="DE212:DG213" si="489">+DE206-DD206</f>
        <v>20</v>
      </c>
      <c r="DF212" s="15">
        <f>+DF206-DE206</f>
        <v>-30</v>
      </c>
      <c r="DG212" s="15">
        <f>+DG206-DF206</f>
        <v>120</v>
      </c>
      <c r="DI212" s="15">
        <f>+DI206-DG206</f>
        <v>-130</v>
      </c>
      <c r="DJ212" s="15">
        <f t="shared" ref="DJ212:DJ213" si="490">+DJ206-DI206</f>
        <v>20</v>
      </c>
      <c r="DK212" s="2">
        <v>10</v>
      </c>
      <c r="DL212" s="2">
        <v>10</v>
      </c>
      <c r="DN212" s="2">
        <v>10</v>
      </c>
      <c r="DO212" s="2">
        <v>10</v>
      </c>
      <c r="DP212" s="2">
        <v>10</v>
      </c>
      <c r="DQ212" s="2">
        <v>10</v>
      </c>
      <c r="DT212" s="2">
        <v>10</v>
      </c>
      <c r="DU212" s="2"/>
      <c r="DV212" s="2">
        <v>10</v>
      </c>
    </row>
    <row r="213" spans="1:127" ht="12" customHeight="1">
      <c r="A213" s="2"/>
      <c r="B213" s="7" t="s">
        <v>1079</v>
      </c>
      <c r="C213" s="21"/>
      <c r="D213" s="21" t="s">
        <v>69</v>
      </c>
      <c r="BP213" s="15">
        <f>+BP207-BN207</f>
        <v>83.900000000000091</v>
      </c>
      <c r="BQ213" s="15">
        <f t="shared" si="481"/>
        <v>81.599999999999909</v>
      </c>
      <c r="BR213" s="15">
        <f t="shared" si="481"/>
        <v>-20.399999999999636</v>
      </c>
      <c r="BS213" s="15">
        <f t="shared" si="481"/>
        <v>30.599999999999909</v>
      </c>
      <c r="BU213" s="15">
        <f>+BU207-BS207</f>
        <v>34.5</v>
      </c>
      <c r="BV213" s="15">
        <f t="shared" si="482"/>
        <v>20.599999999999909</v>
      </c>
      <c r="BW213" s="15">
        <f t="shared" si="482"/>
        <v>-10.299999999999727</v>
      </c>
      <c r="BX213" s="15">
        <f t="shared" si="482"/>
        <v>30.899999999999636</v>
      </c>
      <c r="BZ213" s="15">
        <f>+BZ207-BX207</f>
        <v>66.300000000000182</v>
      </c>
      <c r="CA213" s="15">
        <f t="shared" si="483"/>
        <v>31.199999999999818</v>
      </c>
      <c r="CB213" s="15">
        <f t="shared" si="483"/>
        <v>0</v>
      </c>
      <c r="CC213" s="15">
        <f t="shared" si="483"/>
        <v>31.200000000000273</v>
      </c>
      <c r="CE213" s="15">
        <f>+CE207-CC207</f>
        <v>-16.300000000000182</v>
      </c>
      <c r="CF213" s="15">
        <f t="shared" si="484"/>
        <v>84</v>
      </c>
      <c r="CG213" s="15">
        <f t="shared" si="484"/>
        <v>-10.5</v>
      </c>
      <c r="CH213" s="15">
        <f t="shared" si="484"/>
        <v>21</v>
      </c>
      <c r="CJ213" s="15">
        <f>+CJ207-CH207</f>
        <v>68.600000000000364</v>
      </c>
      <c r="CK213" s="15">
        <f t="shared" si="485"/>
        <v>21.199999999999818</v>
      </c>
      <c r="CL213" s="15">
        <f t="shared" si="485"/>
        <v>63.599999999999909</v>
      </c>
      <c r="CM213" s="15">
        <f t="shared" si="485"/>
        <v>-21.199999999999818</v>
      </c>
      <c r="CO213" s="15">
        <f>+CO207-CM207</f>
        <v>27.199999999999818</v>
      </c>
      <c r="CP213" s="15">
        <f t="shared" si="486"/>
        <v>0</v>
      </c>
      <c r="CQ213" s="15">
        <f t="shared" si="486"/>
        <v>-21.400000000000091</v>
      </c>
      <c r="CR213" s="15">
        <f t="shared" si="486"/>
        <v>-21.399999999999636</v>
      </c>
      <c r="CT213" s="15">
        <f>+CT207-CR207</f>
        <v>2.3999999999996362</v>
      </c>
      <c r="CU213" s="15">
        <f t="shared" si="487"/>
        <v>-50</v>
      </c>
      <c r="CV213" s="15">
        <f t="shared" si="487"/>
        <v>-40</v>
      </c>
      <c r="CW213" s="15">
        <f t="shared" si="487"/>
        <v>40</v>
      </c>
      <c r="CY213" s="15">
        <f>+CY207-CW207</f>
        <v>50</v>
      </c>
      <c r="CZ213" s="15">
        <f t="shared" si="488"/>
        <v>40</v>
      </c>
      <c r="DA213" s="15">
        <f t="shared" si="488"/>
        <v>20</v>
      </c>
      <c r="DB213" s="15">
        <f t="shared" si="488"/>
        <v>10</v>
      </c>
      <c r="DD213" s="15">
        <f>+DD207-DB207</f>
        <v>20</v>
      </c>
      <c r="DE213" s="15">
        <f t="shared" si="489"/>
        <v>30</v>
      </c>
      <c r="DF213" s="15">
        <f t="shared" si="489"/>
        <v>-30</v>
      </c>
      <c r="DG213" s="15">
        <f t="shared" si="489"/>
        <v>120</v>
      </c>
      <c r="DI213" s="15">
        <f>+DI207-DG207</f>
        <v>-110</v>
      </c>
      <c r="DJ213" s="15">
        <f t="shared" si="490"/>
        <v>20</v>
      </c>
      <c r="DU213" s="2"/>
    </row>
    <row r="214" spans="1:127" ht="12" customHeight="1">
      <c r="A214" s="2"/>
      <c r="B214" s="7" t="s">
        <v>1079</v>
      </c>
      <c r="C214" s="2"/>
      <c r="D214" s="2"/>
      <c r="DU214" s="2"/>
    </row>
    <row r="215" spans="1:127" ht="12" customHeight="1">
      <c r="A215" s="2"/>
      <c r="B215" s="7" t="s">
        <v>1079</v>
      </c>
      <c r="C215" s="2" t="s">
        <v>1207</v>
      </c>
      <c r="D215" s="7" t="s">
        <v>1087</v>
      </c>
      <c r="DC215" s="15">
        <v>3250</v>
      </c>
      <c r="DF215" s="2" t="s">
        <v>1233</v>
      </c>
      <c r="DG215" s="15">
        <f>+DH215-DC215</f>
        <v>80</v>
      </c>
      <c r="DH215" s="15">
        <v>3330</v>
      </c>
      <c r="DK215" s="2" t="s">
        <v>1233</v>
      </c>
      <c r="DL215" s="15">
        <f>+DM215-DH215</f>
        <v>0</v>
      </c>
      <c r="DM215" s="15">
        <v>3330</v>
      </c>
      <c r="DU215" s="2"/>
    </row>
    <row r="216" spans="1:127" ht="12" customHeight="1">
      <c r="A216" s="2"/>
      <c r="B216" s="7" t="s">
        <v>1079</v>
      </c>
      <c r="C216" s="2" t="s">
        <v>1207</v>
      </c>
      <c r="D216" s="7" t="s">
        <v>1088</v>
      </c>
      <c r="DC216" s="15">
        <v>2980</v>
      </c>
      <c r="DF216" s="2" t="s">
        <v>1233</v>
      </c>
      <c r="DG216" s="15">
        <f>+DH216-DC216</f>
        <v>0</v>
      </c>
      <c r="DH216" s="15">
        <v>2980</v>
      </c>
      <c r="DK216" s="2" t="s">
        <v>1233</v>
      </c>
      <c r="DL216" s="15">
        <f>+DM216-DH216</f>
        <v>30</v>
      </c>
      <c r="DM216" s="15">
        <v>3010</v>
      </c>
      <c r="DU216" s="2"/>
    </row>
    <row r="217" spans="1:127" ht="12" customHeight="1">
      <c r="A217" s="2"/>
      <c r="B217" s="7" t="s">
        <v>1079</v>
      </c>
      <c r="C217" s="2"/>
      <c r="D217" s="2"/>
      <c r="DG217" s="1" t="s">
        <v>1245</v>
      </c>
      <c r="DU217" s="2"/>
    </row>
    <row r="218" spans="1:127">
      <c r="A218" s="2"/>
      <c r="B218" s="7" t="s">
        <v>1079</v>
      </c>
      <c r="C218" s="2"/>
      <c r="D218" s="2" t="s">
        <v>1244</v>
      </c>
      <c r="DG218" s="2">
        <v>140</v>
      </c>
      <c r="DU218" s="2"/>
    </row>
    <row r="219" spans="1:127" s="8" customFormat="1" ht="12" customHeight="1">
      <c r="B219" s="21" t="s">
        <v>1089</v>
      </c>
      <c r="D219" s="8" t="s">
        <v>1255</v>
      </c>
      <c r="E219" s="21"/>
      <c r="I219" s="35"/>
      <c r="BZ219" s="17"/>
      <c r="DG219" s="8">
        <v>22000</v>
      </c>
    </row>
    <row r="220" spans="1:127" ht="12" customHeight="1">
      <c r="A220" s="2"/>
      <c r="B220" s="7" t="s">
        <v>1079</v>
      </c>
      <c r="C220" s="2"/>
      <c r="D220" s="2"/>
      <c r="DU220" s="2"/>
    </row>
    <row r="221" spans="1:127" s="8" customFormat="1">
      <c r="B221" s="7" t="s">
        <v>1079</v>
      </c>
      <c r="D221" s="8" t="s">
        <v>1257</v>
      </c>
      <c r="E221" s="21"/>
      <c r="I221" s="35"/>
      <c r="BZ221" s="17"/>
      <c r="CX221" s="8">
        <f t="shared" ref="CX221:DG221" si="491">+CX206-CX207</f>
        <v>370</v>
      </c>
      <c r="CY221" s="8">
        <f t="shared" si="491"/>
        <v>340</v>
      </c>
      <c r="CZ221" s="8">
        <f t="shared" si="491"/>
        <v>340</v>
      </c>
      <c r="DA221" s="8">
        <f t="shared" si="491"/>
        <v>330</v>
      </c>
      <c r="DB221" s="8">
        <f t="shared" si="491"/>
        <v>340</v>
      </c>
      <c r="DC221" s="8">
        <f t="shared" si="491"/>
        <v>270</v>
      </c>
      <c r="DD221" s="8">
        <f t="shared" si="491"/>
        <v>360</v>
      </c>
      <c r="DE221" s="8">
        <f t="shared" si="491"/>
        <v>350</v>
      </c>
      <c r="DF221" s="8">
        <f t="shared" si="491"/>
        <v>350</v>
      </c>
      <c r="DG221" s="8">
        <f t="shared" si="491"/>
        <v>350</v>
      </c>
      <c r="DH221" s="8">
        <f>+DH206-DH207</f>
        <v>350</v>
      </c>
      <c r="DI221" s="8">
        <f t="shared" ref="DI221:DJ221" si="492">+DI206-DI207</f>
        <v>330</v>
      </c>
      <c r="DJ221" s="8">
        <f t="shared" si="492"/>
        <v>330</v>
      </c>
      <c r="DK221" s="8">
        <f t="shared" ref="DK221:DL221" si="493">+DJ221+DK223</f>
        <v>320</v>
      </c>
      <c r="DL221" s="8">
        <f t="shared" si="493"/>
        <v>310</v>
      </c>
      <c r="DM221" s="8">
        <f>+AVERAGE(DI221:DL221)</f>
        <v>322.5</v>
      </c>
      <c r="DN221" s="8">
        <f>+DL221+DN223</f>
        <v>310</v>
      </c>
      <c r="DO221" s="8">
        <f t="shared" ref="DO221:DQ221" si="494">+DN221+DO223</f>
        <v>300</v>
      </c>
      <c r="DP221" s="8">
        <f t="shared" si="494"/>
        <v>300</v>
      </c>
      <c r="DQ221" s="8">
        <f t="shared" si="494"/>
        <v>290</v>
      </c>
      <c r="DR221" s="8">
        <f>+AVERAGE(DN221:DQ221)</f>
        <v>300</v>
      </c>
      <c r="DS221" s="8">
        <f>+DQ221+DS223</f>
        <v>290</v>
      </c>
      <c r="DT221" s="8">
        <f t="shared" ref="DT221:DV221" si="495">+DS221+DT223</f>
        <v>280</v>
      </c>
      <c r="DU221" s="8">
        <f t="shared" si="495"/>
        <v>280</v>
      </c>
      <c r="DV221" s="8">
        <f t="shared" si="495"/>
        <v>270</v>
      </c>
      <c r="DW221" s="8">
        <f>+AVERAGE(DS221:DV221)</f>
        <v>280</v>
      </c>
    </row>
    <row r="222" spans="1:127" s="8" customFormat="1">
      <c r="B222" s="21" t="s">
        <v>1089</v>
      </c>
      <c r="D222" s="8" t="s">
        <v>1258</v>
      </c>
      <c r="E222" s="21"/>
      <c r="I222" s="35"/>
      <c r="BZ222" s="17"/>
      <c r="DD222" s="8">
        <f t="shared" ref="DD222" si="496">+DD221-CY221</f>
        <v>20</v>
      </c>
      <c r="DE222" s="8">
        <f t="shared" ref="DE222" si="497">+DE221-CZ221</f>
        <v>10</v>
      </c>
      <c r="DF222" s="8">
        <f t="shared" ref="DF222" si="498">+DF221-DA221</f>
        <v>20</v>
      </c>
      <c r="DG222" s="8">
        <f t="shared" ref="DG222" si="499">+DG221-DB221</f>
        <v>10</v>
      </c>
      <c r="DI222" s="8">
        <f t="shared" ref="DI222" si="500">+DI221-DD221</f>
        <v>-30</v>
      </c>
      <c r="DJ222" s="8">
        <f t="shared" ref="DJ222" si="501">+DJ221-DE221</f>
        <v>-20</v>
      </c>
      <c r="DK222" s="8">
        <f t="shared" ref="DK222:DN222" si="502">+DK221-DF221</f>
        <v>-30</v>
      </c>
      <c r="DL222" s="8">
        <f t="shared" si="502"/>
        <v>-40</v>
      </c>
      <c r="DM222" s="8">
        <f t="shared" si="502"/>
        <v>-27.5</v>
      </c>
      <c r="DN222" s="8">
        <f t="shared" si="502"/>
        <v>-20</v>
      </c>
      <c r="DO222" s="8">
        <f t="shared" ref="DO222" si="503">+DO221-DJ221</f>
        <v>-30</v>
      </c>
      <c r="DP222" s="8">
        <f t="shared" ref="DP222" si="504">+DP221-DK221</f>
        <v>-20</v>
      </c>
      <c r="DQ222" s="8">
        <f t="shared" ref="DQ222" si="505">+DQ221-DL221</f>
        <v>-20</v>
      </c>
      <c r="DR222" s="8">
        <f t="shared" ref="DR222" si="506">+DR221-DM221</f>
        <v>-22.5</v>
      </c>
      <c r="DS222" s="8">
        <f t="shared" ref="DS222" si="507">+DS221-DN221</f>
        <v>-20</v>
      </c>
      <c r="DT222" s="8">
        <f t="shared" ref="DT222" si="508">+DT221-DO221</f>
        <v>-20</v>
      </c>
      <c r="DU222" s="8">
        <f t="shared" ref="DU222" si="509">+DU221-DP221</f>
        <v>-20</v>
      </c>
      <c r="DV222" s="8">
        <f t="shared" ref="DV222:DW222" si="510">+DV221-DQ221</f>
        <v>-20</v>
      </c>
      <c r="DW222" s="8">
        <f t="shared" si="510"/>
        <v>-20</v>
      </c>
    </row>
    <row r="223" spans="1:127" s="8" customFormat="1">
      <c r="B223" s="7" t="s">
        <v>1079</v>
      </c>
      <c r="D223" s="8" t="s">
        <v>1259</v>
      </c>
      <c r="E223" s="21"/>
      <c r="I223" s="35"/>
      <c r="BZ223" s="17"/>
      <c r="DD223" s="8">
        <f>+DD221-DB221</f>
        <v>20</v>
      </c>
      <c r="DE223" s="8">
        <f t="shared" ref="DE223:DF223" si="511">+DE221-DD221</f>
        <v>-10</v>
      </c>
      <c r="DF223" s="8">
        <f t="shared" si="511"/>
        <v>0</v>
      </c>
      <c r="DG223" s="8">
        <f>+DG221-DF221</f>
        <v>0</v>
      </c>
      <c r="DI223" s="8">
        <f>+DI221-DG221</f>
        <v>-20</v>
      </c>
      <c r="DJ223" s="8">
        <f t="shared" ref="DJ223" si="512">+DJ221-DI221</f>
        <v>0</v>
      </c>
      <c r="DK223" s="8">
        <v>-10</v>
      </c>
      <c r="DL223" s="8">
        <v>-10</v>
      </c>
      <c r="DO223" s="8">
        <v>-10</v>
      </c>
      <c r="DQ223" s="8">
        <v>-10</v>
      </c>
      <c r="DT223" s="8">
        <v>-10</v>
      </c>
      <c r="DV223" s="8">
        <v>-10</v>
      </c>
    </row>
    <row r="224" spans="1:127" ht="12" customHeight="1">
      <c r="A224" s="2"/>
      <c r="B224" s="7" t="s">
        <v>1079</v>
      </c>
      <c r="C224" s="2"/>
      <c r="D224" s="2"/>
      <c r="DU224" s="2"/>
    </row>
    <row r="225" spans="1:127" s="8" customFormat="1">
      <c r="B225" s="7" t="s">
        <v>1079</v>
      </c>
      <c r="C225" s="8" t="s">
        <v>1260</v>
      </c>
      <c r="D225" s="8" t="s">
        <v>1261</v>
      </c>
      <c r="E225" s="21"/>
      <c r="I225" s="35"/>
      <c r="BZ225" s="17"/>
      <c r="DM225" s="8">
        <f>+DM215-DM216</f>
        <v>320</v>
      </c>
    </row>
    <row r="226" spans="1:127" s="8" customFormat="1">
      <c r="B226" s="7" t="s">
        <v>1079</v>
      </c>
      <c r="E226" s="21"/>
      <c r="I226" s="35"/>
      <c r="BZ226" s="17"/>
    </row>
    <row r="227" spans="1:127" ht="12" customHeight="1">
      <c r="A227" s="2"/>
      <c r="B227" s="7" t="s">
        <v>1079</v>
      </c>
      <c r="C227" s="2" t="s">
        <v>1117</v>
      </c>
      <c r="D227" s="7" t="s">
        <v>1087</v>
      </c>
      <c r="AA227" s="68">
        <v>1</v>
      </c>
      <c r="AB227" s="68"/>
      <c r="AC227" s="68"/>
      <c r="AD227" s="68"/>
      <c r="AE227" s="68"/>
      <c r="AF227" s="68">
        <v>1</v>
      </c>
      <c r="AG227" s="68">
        <v>1</v>
      </c>
      <c r="AH227" s="68">
        <v>1</v>
      </c>
      <c r="AI227" s="68">
        <v>1</v>
      </c>
      <c r="AJ227" s="68">
        <v>1</v>
      </c>
      <c r="AK227" s="68">
        <v>1</v>
      </c>
      <c r="AL227" s="68">
        <v>1</v>
      </c>
      <c r="AM227" s="68">
        <v>1</v>
      </c>
      <c r="AN227" s="68">
        <v>1</v>
      </c>
      <c r="AO227" s="68">
        <v>1</v>
      </c>
      <c r="AP227" s="68">
        <v>1</v>
      </c>
      <c r="AQ227" s="68">
        <v>1</v>
      </c>
      <c r="AR227" s="68">
        <v>1</v>
      </c>
      <c r="AS227" s="68">
        <v>1</v>
      </c>
      <c r="AT227" s="68">
        <v>1</v>
      </c>
      <c r="AU227" s="68">
        <v>1</v>
      </c>
      <c r="AV227" s="68">
        <v>1</v>
      </c>
      <c r="AW227" s="68">
        <v>1</v>
      </c>
      <c r="AX227" s="68">
        <v>1</v>
      </c>
      <c r="AY227" s="68">
        <v>1</v>
      </c>
      <c r="AZ227" s="68">
        <v>1</v>
      </c>
      <c r="BA227" s="68">
        <v>1</v>
      </c>
      <c r="BB227" s="68">
        <v>1</v>
      </c>
      <c r="BC227" s="68">
        <v>1</v>
      </c>
      <c r="BD227" s="68">
        <v>1</v>
      </c>
      <c r="BE227" s="68">
        <v>1</v>
      </c>
      <c r="BF227" s="68">
        <v>1</v>
      </c>
      <c r="BG227" s="68">
        <v>1</v>
      </c>
      <c r="BH227" s="68">
        <v>1</v>
      </c>
      <c r="BI227" s="68">
        <v>1</v>
      </c>
      <c r="BJ227" s="68">
        <v>1</v>
      </c>
      <c r="BK227" s="4">
        <v>1.01</v>
      </c>
      <c r="BL227" s="4">
        <v>1.01</v>
      </c>
      <c r="BM227" s="4">
        <v>1.01</v>
      </c>
      <c r="BN227" s="4">
        <v>1.01</v>
      </c>
      <c r="BP227" s="4">
        <v>1.02</v>
      </c>
      <c r="BQ227" s="4">
        <v>1.02</v>
      </c>
      <c r="BR227" s="4">
        <v>1.02</v>
      </c>
      <c r="BS227" s="4">
        <v>1.02</v>
      </c>
      <c r="BU227" s="4">
        <v>1.03</v>
      </c>
      <c r="BV227" s="4">
        <v>1.03</v>
      </c>
      <c r="BW227" s="4">
        <v>1.03</v>
      </c>
      <c r="BX227" s="4">
        <v>1.03</v>
      </c>
      <c r="BZ227" s="68">
        <v>1.04</v>
      </c>
      <c r="CA227" s="68">
        <v>1.04</v>
      </c>
      <c r="CB227" s="68">
        <v>1.04</v>
      </c>
      <c r="CC227" s="68">
        <v>1.04</v>
      </c>
      <c r="CE227" s="68">
        <v>1.05</v>
      </c>
      <c r="CF227" s="68">
        <v>1.05</v>
      </c>
      <c r="CG227" s="68">
        <v>1.05</v>
      </c>
      <c r="CH227" s="68">
        <v>1.05</v>
      </c>
      <c r="CJ227" s="68">
        <v>1.06</v>
      </c>
      <c r="CK227" s="68">
        <v>1.06</v>
      </c>
      <c r="CL227" s="68">
        <v>1.06</v>
      </c>
      <c r="CM227" s="68">
        <v>1.06</v>
      </c>
      <c r="CO227" s="68">
        <v>1.07</v>
      </c>
      <c r="CP227" s="68">
        <v>1.07</v>
      </c>
      <c r="CQ227" s="68">
        <v>1.07</v>
      </c>
      <c r="CR227" s="68">
        <v>1.07</v>
      </c>
      <c r="CT227" s="15">
        <f t="shared" ref="CT227:CZ228" si="513">+CT206-CT296</f>
        <v>230</v>
      </c>
      <c r="CU227" s="15">
        <f t="shared" si="513"/>
        <v>230</v>
      </c>
      <c r="CV227" s="15">
        <f t="shared" si="513"/>
        <v>250</v>
      </c>
      <c r="CW227" s="15">
        <f t="shared" si="513"/>
        <v>270</v>
      </c>
      <c r="CX227" s="15">
        <f t="shared" si="513"/>
        <v>3192.5</v>
      </c>
      <c r="CY227" s="15">
        <f t="shared" si="513"/>
        <v>290</v>
      </c>
      <c r="CZ227" s="15">
        <f t="shared" si="513"/>
        <v>310</v>
      </c>
      <c r="DU227" s="2"/>
    </row>
    <row r="228" spans="1:127" ht="12" customHeight="1">
      <c r="A228" s="2"/>
      <c r="B228" s="7" t="s">
        <v>1079</v>
      </c>
      <c r="C228" s="2" t="s">
        <v>1117</v>
      </c>
      <c r="D228" s="7" t="s">
        <v>1088</v>
      </c>
      <c r="AA228" s="68">
        <v>1</v>
      </c>
      <c r="AB228" s="68"/>
      <c r="AC228" s="68"/>
      <c r="AD228" s="68"/>
      <c r="AE228" s="68"/>
      <c r="AF228" s="68">
        <v>1</v>
      </c>
      <c r="AG228" s="68">
        <v>1</v>
      </c>
      <c r="AH228" s="68">
        <v>1</v>
      </c>
      <c r="AI228" s="68">
        <v>1</v>
      </c>
      <c r="AJ228" s="68">
        <v>1</v>
      </c>
      <c r="AK228" s="68">
        <v>1</v>
      </c>
      <c r="AL228" s="68">
        <v>1</v>
      </c>
      <c r="AM228" s="68">
        <v>1</v>
      </c>
      <c r="AN228" s="68">
        <v>1</v>
      </c>
      <c r="AO228" s="68">
        <v>1</v>
      </c>
      <c r="AP228" s="68">
        <v>1</v>
      </c>
      <c r="AQ228" s="68">
        <v>1</v>
      </c>
      <c r="AR228" s="68">
        <v>1</v>
      </c>
      <c r="AS228" s="68">
        <v>1</v>
      </c>
      <c r="AT228" s="68">
        <v>1</v>
      </c>
      <c r="AU228" s="68">
        <v>1</v>
      </c>
      <c r="AV228" s="68">
        <v>1</v>
      </c>
      <c r="AW228" s="68">
        <v>1</v>
      </c>
      <c r="AX228" s="68">
        <v>1</v>
      </c>
      <c r="AY228" s="68">
        <v>1</v>
      </c>
      <c r="AZ228" s="68">
        <v>1</v>
      </c>
      <c r="BA228" s="68">
        <v>1</v>
      </c>
      <c r="BB228" s="68">
        <v>1</v>
      </c>
      <c r="BC228" s="68">
        <v>1</v>
      </c>
      <c r="BD228" s="68">
        <v>1</v>
      </c>
      <c r="BE228" s="68">
        <v>1</v>
      </c>
      <c r="BF228" s="68">
        <v>1</v>
      </c>
      <c r="BG228" s="68">
        <v>1</v>
      </c>
      <c r="BH228" s="68">
        <v>1</v>
      </c>
      <c r="BI228" s="68">
        <v>1</v>
      </c>
      <c r="BJ228" s="68">
        <v>1</v>
      </c>
      <c r="BK228" s="4">
        <v>1.01</v>
      </c>
      <c r="BL228" s="4">
        <v>1.01</v>
      </c>
      <c r="BM228" s="4">
        <v>1.01</v>
      </c>
      <c r="BN228" s="4">
        <v>1.01</v>
      </c>
      <c r="BP228" s="4">
        <v>1.02</v>
      </c>
      <c r="BQ228" s="4">
        <v>1.02</v>
      </c>
      <c r="BR228" s="4">
        <v>1.02</v>
      </c>
      <c r="BS228" s="4">
        <v>1.02</v>
      </c>
      <c r="BU228" s="4">
        <v>1.03</v>
      </c>
      <c r="BV228" s="4">
        <v>1.03</v>
      </c>
      <c r="BW228" s="4">
        <v>1.03</v>
      </c>
      <c r="BX228" s="4">
        <v>1.03</v>
      </c>
      <c r="BZ228" s="68">
        <v>1.04</v>
      </c>
      <c r="CA228" s="68">
        <v>1.04</v>
      </c>
      <c r="CB228" s="68">
        <v>1.04</v>
      </c>
      <c r="CC228" s="68">
        <v>1.04</v>
      </c>
      <c r="CE228" s="68">
        <v>1.05</v>
      </c>
      <c r="CF228" s="68">
        <v>1.05</v>
      </c>
      <c r="CG228" s="68">
        <v>1.05</v>
      </c>
      <c r="CH228" s="68">
        <v>1.05</v>
      </c>
      <c r="CJ228" s="68">
        <v>1.06</v>
      </c>
      <c r="CK228" s="68">
        <v>1.06</v>
      </c>
      <c r="CL228" s="68">
        <v>1.06</v>
      </c>
      <c r="CM228" s="68">
        <v>1.06</v>
      </c>
      <c r="CO228" s="68">
        <v>1.07</v>
      </c>
      <c r="CP228" s="68">
        <v>1.07</v>
      </c>
      <c r="CQ228" s="68">
        <v>1.07</v>
      </c>
      <c r="CR228" s="68">
        <v>1.07</v>
      </c>
      <c r="CT228" s="15">
        <f t="shared" si="513"/>
        <v>200</v>
      </c>
      <c r="CU228" s="15">
        <f t="shared" si="513"/>
        <v>200</v>
      </c>
      <c r="CV228" s="15">
        <f t="shared" si="513"/>
        <v>220</v>
      </c>
      <c r="CW228" s="15">
        <f t="shared" si="513"/>
        <v>240</v>
      </c>
      <c r="CX228" s="15">
        <f t="shared" si="513"/>
        <v>222.5</v>
      </c>
      <c r="CY228" s="15">
        <f t="shared" si="513"/>
        <v>260</v>
      </c>
      <c r="CZ228" s="15">
        <f t="shared" si="513"/>
        <v>280</v>
      </c>
      <c r="DU228" s="2"/>
    </row>
    <row r="229" spans="1:127" ht="12" customHeight="1">
      <c r="A229" s="2"/>
      <c r="B229" s="7" t="s">
        <v>1079</v>
      </c>
      <c r="C229" s="2" t="s">
        <v>1117</v>
      </c>
      <c r="D229" s="7" t="s">
        <v>1087</v>
      </c>
      <c r="CT229" s="4">
        <f t="shared" ref="CT229:CZ230" si="514">+CT206/CT296</f>
        <v>1.075657894736842</v>
      </c>
      <c r="CU229" s="4">
        <f t="shared" si="514"/>
        <v>1.0774410774410774</v>
      </c>
      <c r="CV229" s="4">
        <f t="shared" si="514"/>
        <v>1.0865051903114187</v>
      </c>
      <c r="CW229" s="4">
        <f t="shared" si="514"/>
        <v>1.0934256055363323</v>
      </c>
      <c r="CX229" s="107" t="e">
        <f t="shared" si="514"/>
        <v>#DIV/0!</v>
      </c>
      <c r="CY229" s="4">
        <f t="shared" si="514"/>
        <v>1.0993150684931507</v>
      </c>
      <c r="CZ229" s="4">
        <f t="shared" si="514"/>
        <v>1.1054421768707483</v>
      </c>
      <c r="DU229" s="2"/>
    </row>
    <row r="230" spans="1:127" ht="12" customHeight="1">
      <c r="A230" s="2"/>
      <c r="B230" s="7" t="s">
        <v>1079</v>
      </c>
      <c r="C230" s="2" t="s">
        <v>1117</v>
      </c>
      <c r="D230" s="7" t="s">
        <v>1088</v>
      </c>
      <c r="CT230" s="4">
        <f t="shared" si="514"/>
        <v>1.0749063670411985</v>
      </c>
      <c r="CU230" s="4">
        <f t="shared" si="514"/>
        <v>1.0763358778625953</v>
      </c>
      <c r="CV230" s="4">
        <f t="shared" si="514"/>
        <v>1.0859375</v>
      </c>
      <c r="CW230" s="4">
        <f t="shared" si="514"/>
        <v>1.0930232558139534</v>
      </c>
      <c r="CX230" s="4">
        <f t="shared" si="514"/>
        <v>1.085576923076923</v>
      </c>
      <c r="CY230" s="4">
        <f t="shared" si="514"/>
        <v>1.0996168582375478</v>
      </c>
      <c r="CZ230" s="4">
        <f t="shared" si="514"/>
        <v>1.1064638783269962</v>
      </c>
      <c r="DU230" s="2"/>
    </row>
    <row r="231" spans="1:127" ht="12" customHeight="1">
      <c r="A231" s="2"/>
      <c r="B231" s="7" t="s">
        <v>1079</v>
      </c>
      <c r="C231" s="2"/>
      <c r="D231" s="2"/>
      <c r="DU231" s="2"/>
    </row>
    <row r="232" spans="1:127" ht="12" customHeight="1">
      <c r="A232" s="2"/>
      <c r="B232" s="7" t="s">
        <v>1079</v>
      </c>
      <c r="C232" s="2"/>
      <c r="D232" s="2"/>
      <c r="DU232" s="2"/>
    </row>
    <row r="233" spans="1:127" ht="12" customHeight="1">
      <c r="A233" s="2"/>
      <c r="B233" s="7" t="s">
        <v>1089</v>
      </c>
      <c r="C233" s="7" t="s">
        <v>1086</v>
      </c>
      <c r="D233" s="7" t="s">
        <v>1087</v>
      </c>
      <c r="CP233" s="15"/>
      <c r="CQ233" s="15"/>
      <c r="CR233" s="15"/>
      <c r="CS233" s="15"/>
      <c r="CT233" s="15">
        <v>0</v>
      </c>
      <c r="CU233" s="15">
        <v>0</v>
      </c>
      <c r="CV233" s="15">
        <v>0</v>
      </c>
      <c r="CW233" s="15">
        <v>0</v>
      </c>
      <c r="CX233" s="15">
        <v>0</v>
      </c>
      <c r="CY233" s="15">
        <v>20</v>
      </c>
      <c r="CZ233" s="15">
        <v>40</v>
      </c>
      <c r="DA233" s="15">
        <v>70</v>
      </c>
      <c r="DB233" s="15">
        <v>110</v>
      </c>
      <c r="DC233" s="15">
        <v>60</v>
      </c>
      <c r="DD233" s="15">
        <v>150</v>
      </c>
      <c r="DE233" s="15">
        <v>190</v>
      </c>
      <c r="DF233" s="15">
        <v>230</v>
      </c>
      <c r="DG233" s="15">
        <v>270</v>
      </c>
      <c r="DH233" s="15">
        <v>220</v>
      </c>
      <c r="DI233" s="15">
        <v>320</v>
      </c>
      <c r="DJ233" s="15">
        <v>350</v>
      </c>
      <c r="DK233" s="15">
        <f t="shared" ref="DK233:DV233" si="515">+DJ233+DK239</f>
        <v>380</v>
      </c>
      <c r="DL233" s="15">
        <f t="shared" si="515"/>
        <v>410</v>
      </c>
      <c r="DM233" s="15">
        <f>+AVERAGE(DI233:DL233)</f>
        <v>365</v>
      </c>
      <c r="DN233" s="15">
        <f>+DL233+DN239</f>
        <v>440</v>
      </c>
      <c r="DO233" s="15">
        <f t="shared" si="515"/>
        <v>470</v>
      </c>
      <c r="DP233" s="15">
        <f t="shared" si="515"/>
        <v>500</v>
      </c>
      <c r="DQ233" s="15">
        <f t="shared" si="515"/>
        <v>530</v>
      </c>
      <c r="DR233" s="15">
        <f>+AVERAGE(DN233:DQ233)</f>
        <v>485</v>
      </c>
      <c r="DS233" s="15">
        <f>+DQ233+DS239</f>
        <v>560</v>
      </c>
      <c r="DT233" s="15">
        <f t="shared" si="515"/>
        <v>590</v>
      </c>
      <c r="DU233" s="15">
        <f t="shared" si="515"/>
        <v>620</v>
      </c>
      <c r="DV233" s="15">
        <f t="shared" si="515"/>
        <v>650</v>
      </c>
      <c r="DW233" s="15">
        <f>+AVERAGE(DS233:DV233)</f>
        <v>605</v>
      </c>
    </row>
    <row r="234" spans="1:127" ht="12" customHeight="1">
      <c r="A234" s="2"/>
      <c r="B234" s="7" t="s">
        <v>1089</v>
      </c>
      <c r="D234" s="7" t="s">
        <v>1088</v>
      </c>
      <c r="CP234" s="15"/>
      <c r="CQ234" s="15"/>
      <c r="CR234" s="15"/>
      <c r="CS234" s="15"/>
      <c r="CT234" s="15">
        <v>0</v>
      </c>
      <c r="CU234" s="15">
        <v>0</v>
      </c>
      <c r="CV234" s="15">
        <v>0</v>
      </c>
      <c r="CW234" s="15">
        <v>0</v>
      </c>
      <c r="CX234" s="15">
        <v>0</v>
      </c>
      <c r="CY234" s="15">
        <v>20</v>
      </c>
      <c r="CZ234" s="15">
        <v>40</v>
      </c>
      <c r="DA234" s="15">
        <v>60</v>
      </c>
      <c r="DB234" s="15">
        <v>90</v>
      </c>
      <c r="DC234" s="15">
        <v>50</v>
      </c>
      <c r="DD234" s="15">
        <v>130</v>
      </c>
      <c r="DE234" s="15">
        <v>180</v>
      </c>
      <c r="DF234" s="15">
        <v>210</v>
      </c>
      <c r="DG234" s="15">
        <v>250</v>
      </c>
      <c r="DH234" s="15">
        <v>200</v>
      </c>
      <c r="DI234" s="15">
        <v>300</v>
      </c>
      <c r="DJ234" s="15">
        <v>330</v>
      </c>
      <c r="DK234" s="15">
        <f t="shared" ref="DK234:DV234" si="516">+DK233-DK251</f>
        <v>360</v>
      </c>
      <c r="DL234" s="15">
        <f t="shared" si="516"/>
        <v>380</v>
      </c>
      <c r="DM234" s="15">
        <f>+AVERAGE(DI234:DL234)</f>
        <v>342.5</v>
      </c>
      <c r="DN234" s="15">
        <f t="shared" si="516"/>
        <v>400</v>
      </c>
      <c r="DO234" s="15">
        <f t="shared" si="516"/>
        <v>420</v>
      </c>
      <c r="DP234" s="15">
        <f t="shared" si="516"/>
        <v>440</v>
      </c>
      <c r="DQ234" s="15">
        <f t="shared" si="516"/>
        <v>460</v>
      </c>
      <c r="DR234" s="15">
        <f>+AVERAGE(DN234:DQ234)</f>
        <v>430</v>
      </c>
      <c r="DS234" s="15">
        <f t="shared" si="516"/>
        <v>480</v>
      </c>
      <c r="DT234" s="15">
        <f t="shared" si="516"/>
        <v>500</v>
      </c>
      <c r="DU234" s="15">
        <f t="shared" si="516"/>
        <v>520</v>
      </c>
      <c r="DV234" s="15">
        <f t="shared" si="516"/>
        <v>540</v>
      </c>
      <c r="DW234" s="15">
        <f>+AVERAGE(DS234:DV234)</f>
        <v>510</v>
      </c>
    </row>
    <row r="235" spans="1:127" ht="12" customHeight="1">
      <c r="A235" s="2"/>
      <c r="B235" s="7" t="s">
        <v>1089</v>
      </c>
      <c r="D235" s="7" t="s">
        <v>196</v>
      </c>
      <c r="CY235" s="4"/>
      <c r="CZ235" s="4"/>
      <c r="DA235" s="4"/>
      <c r="DD235" s="4"/>
      <c r="DE235" s="4"/>
      <c r="DF235" s="4"/>
      <c r="DG235" s="4"/>
      <c r="DI235" s="4"/>
      <c r="DJ235" s="4"/>
      <c r="DU235" s="2"/>
      <c r="DW235" s="15"/>
    </row>
    <row r="236" spans="1:127" ht="12" customHeight="1">
      <c r="A236" s="2"/>
      <c r="B236" s="7" t="s">
        <v>1089</v>
      </c>
      <c r="D236" s="7" t="s">
        <v>196</v>
      </c>
      <c r="CY236" s="4"/>
      <c r="CZ236" s="4"/>
      <c r="DA236" s="4"/>
      <c r="DD236" s="4"/>
      <c r="DE236" s="4"/>
      <c r="DF236" s="4"/>
      <c r="DG236" s="4"/>
      <c r="DI236" s="4"/>
      <c r="DJ236" s="4"/>
      <c r="DU236" s="2"/>
    </row>
    <row r="237" spans="1:127" ht="12" customHeight="1">
      <c r="A237" s="2"/>
      <c r="B237" s="7" t="s">
        <v>1089</v>
      </c>
      <c r="D237" s="7" t="s">
        <v>37</v>
      </c>
      <c r="CY237" s="15">
        <f t="shared" ref="CY237:DC238" si="517">+CY233-CT233</f>
        <v>20</v>
      </c>
      <c r="CZ237" s="15">
        <f t="shared" si="517"/>
        <v>40</v>
      </c>
      <c r="DA237" s="15">
        <f t="shared" si="517"/>
        <v>70</v>
      </c>
      <c r="DB237" s="15">
        <f t="shared" si="517"/>
        <v>110</v>
      </c>
      <c r="DC237" s="15">
        <f>+DC233-CX233</f>
        <v>60</v>
      </c>
      <c r="DD237" s="15">
        <f t="shared" ref="DD237:DD238" si="518">+DD233-CY233</f>
        <v>130</v>
      </c>
      <c r="DE237" s="15">
        <f t="shared" ref="DE237:DH238" si="519">+DE233-CZ233</f>
        <v>150</v>
      </c>
      <c r="DF237" s="15">
        <f t="shared" si="519"/>
        <v>160</v>
      </c>
      <c r="DG237" s="15">
        <f t="shared" si="519"/>
        <v>160</v>
      </c>
      <c r="DH237" s="15">
        <f>+DH233-DC233</f>
        <v>160</v>
      </c>
      <c r="DI237" s="15">
        <f t="shared" ref="DI237:DI238" si="520">+DI233-DD233</f>
        <v>170</v>
      </c>
      <c r="DJ237" s="15">
        <f t="shared" ref="DJ237:DJ238" si="521">+DJ233-DE233</f>
        <v>160</v>
      </c>
      <c r="DU237" s="2"/>
    </row>
    <row r="238" spans="1:127" ht="12" customHeight="1">
      <c r="A238" s="2"/>
      <c r="B238" s="7" t="s">
        <v>1089</v>
      </c>
      <c r="D238" s="7" t="s">
        <v>37</v>
      </c>
      <c r="CY238" s="15">
        <f t="shared" si="517"/>
        <v>20</v>
      </c>
      <c r="CZ238" s="15">
        <f t="shared" si="517"/>
        <v>40</v>
      </c>
      <c r="DA238" s="15">
        <f t="shared" si="517"/>
        <v>60</v>
      </c>
      <c r="DB238" s="15">
        <f t="shared" si="517"/>
        <v>90</v>
      </c>
      <c r="DC238" s="15">
        <f t="shared" si="517"/>
        <v>50</v>
      </c>
      <c r="DD238" s="15">
        <f t="shared" si="518"/>
        <v>110</v>
      </c>
      <c r="DE238" s="15">
        <f t="shared" si="519"/>
        <v>140</v>
      </c>
      <c r="DF238" s="15">
        <f t="shared" si="519"/>
        <v>150</v>
      </c>
      <c r="DG238" s="15">
        <f t="shared" si="519"/>
        <v>160</v>
      </c>
      <c r="DH238" s="15">
        <f t="shared" si="519"/>
        <v>150</v>
      </c>
      <c r="DI238" s="15">
        <f t="shared" si="520"/>
        <v>170</v>
      </c>
      <c r="DJ238" s="15">
        <f t="shared" si="521"/>
        <v>150</v>
      </c>
      <c r="DU238" s="2"/>
    </row>
    <row r="239" spans="1:127" ht="12" customHeight="1">
      <c r="A239" s="2"/>
      <c r="B239" s="7" t="s">
        <v>1089</v>
      </c>
      <c r="C239" s="21"/>
      <c r="D239" s="21" t="s">
        <v>69</v>
      </c>
      <c r="CU239" s="15">
        <f t="shared" ref="CU239:CW240" si="522">+CU233-CT233</f>
        <v>0</v>
      </c>
      <c r="CV239" s="15">
        <f t="shared" si="522"/>
        <v>0</v>
      </c>
      <c r="CW239" s="15">
        <f t="shared" si="522"/>
        <v>0</v>
      </c>
      <c r="CY239" s="15">
        <f>+CY233-CW233</f>
        <v>20</v>
      </c>
      <c r="CZ239" s="15">
        <f t="shared" ref="CZ239:DB240" si="523">+CZ233-CY233</f>
        <v>20</v>
      </c>
      <c r="DA239" s="15">
        <f t="shared" si="523"/>
        <v>30</v>
      </c>
      <c r="DB239" s="15">
        <f t="shared" si="523"/>
        <v>40</v>
      </c>
      <c r="DD239" s="15">
        <f>+DD233-DB233</f>
        <v>40</v>
      </c>
      <c r="DE239" s="15">
        <f t="shared" ref="DE239:DG240" si="524">+DE233-DD233</f>
        <v>40</v>
      </c>
      <c r="DF239" s="15">
        <f t="shared" si="524"/>
        <v>40</v>
      </c>
      <c r="DG239" s="15">
        <f t="shared" si="524"/>
        <v>40</v>
      </c>
      <c r="DI239" s="15">
        <f>+DI233-DG233</f>
        <v>50</v>
      </c>
      <c r="DJ239" s="15">
        <f t="shared" ref="DJ239:DJ240" si="525">+DJ233-DI233</f>
        <v>30</v>
      </c>
      <c r="DK239" s="2">
        <v>30</v>
      </c>
      <c r="DL239" s="2">
        <v>30</v>
      </c>
      <c r="DN239" s="2">
        <v>30</v>
      </c>
      <c r="DO239" s="2">
        <v>30</v>
      </c>
      <c r="DP239" s="2">
        <v>30</v>
      </c>
      <c r="DQ239" s="2">
        <v>30</v>
      </c>
      <c r="DS239" s="2">
        <v>30</v>
      </c>
      <c r="DT239" s="2">
        <v>30</v>
      </c>
      <c r="DU239" s="2">
        <v>30</v>
      </c>
      <c r="DV239" s="2">
        <v>30</v>
      </c>
    </row>
    <row r="240" spans="1:127" ht="12" customHeight="1">
      <c r="A240" s="2"/>
      <c r="B240" s="7" t="s">
        <v>1089</v>
      </c>
      <c r="C240" s="21"/>
      <c r="D240" s="21" t="s">
        <v>69</v>
      </c>
      <c r="CU240" s="15">
        <f t="shared" si="522"/>
        <v>0</v>
      </c>
      <c r="CV240" s="15">
        <f t="shared" si="522"/>
        <v>0</v>
      </c>
      <c r="CW240" s="15">
        <f t="shared" si="522"/>
        <v>0</v>
      </c>
      <c r="CY240" s="15">
        <f>+CY234-CW234</f>
        <v>20</v>
      </c>
      <c r="CZ240" s="15">
        <f t="shared" si="523"/>
        <v>20</v>
      </c>
      <c r="DA240" s="15">
        <f t="shared" si="523"/>
        <v>20</v>
      </c>
      <c r="DB240" s="15">
        <f>+DB234-DA234</f>
        <v>30</v>
      </c>
      <c r="DD240" s="15">
        <f>+DD234-DB234</f>
        <v>40</v>
      </c>
      <c r="DE240" s="15">
        <f t="shared" si="524"/>
        <v>50</v>
      </c>
      <c r="DF240" s="15">
        <f t="shared" si="524"/>
        <v>30</v>
      </c>
      <c r="DG240" s="15">
        <f t="shared" si="524"/>
        <v>40</v>
      </c>
      <c r="DI240" s="15">
        <f>+DI234-DG234</f>
        <v>50</v>
      </c>
      <c r="DJ240" s="15">
        <f t="shared" si="525"/>
        <v>30</v>
      </c>
      <c r="DU240" s="2"/>
    </row>
    <row r="241" spans="1:127" ht="12" customHeight="1">
      <c r="A241" s="2"/>
      <c r="B241" s="7" t="s">
        <v>1089</v>
      </c>
      <c r="DU241" s="2"/>
    </row>
    <row r="242" spans="1:127" ht="12" customHeight="1">
      <c r="A242" s="2"/>
      <c r="B242" s="7" t="s">
        <v>1079</v>
      </c>
      <c r="C242" s="2" t="s">
        <v>1207</v>
      </c>
      <c r="D242" s="7" t="s">
        <v>1087</v>
      </c>
      <c r="DC242" s="15"/>
      <c r="DG242" s="15"/>
      <c r="DH242" s="15">
        <v>220</v>
      </c>
      <c r="DM242" s="15">
        <v>-320</v>
      </c>
      <c r="DU242" s="2"/>
    </row>
    <row r="243" spans="1:127" ht="12" customHeight="1">
      <c r="A243" s="2"/>
      <c r="B243" s="7" t="s">
        <v>1079</v>
      </c>
      <c r="C243" s="2" t="s">
        <v>1207</v>
      </c>
      <c r="D243" s="7" t="s">
        <v>1088</v>
      </c>
      <c r="DC243" s="15"/>
      <c r="DG243" s="15"/>
      <c r="DH243" s="15">
        <v>200</v>
      </c>
      <c r="DM243" s="15">
        <v>-340</v>
      </c>
      <c r="DU243" s="2"/>
    </row>
    <row r="244" spans="1:127" ht="12" customHeight="1">
      <c r="A244" s="2"/>
      <c r="B244" s="7" t="s">
        <v>1079</v>
      </c>
      <c r="DU244" s="2"/>
    </row>
    <row r="245" spans="1:127" ht="12" customHeight="1">
      <c r="A245" s="2"/>
      <c r="B245" s="7" t="s">
        <v>1079</v>
      </c>
      <c r="D245" s="7" t="s">
        <v>1101</v>
      </c>
      <c r="CY245" s="2">
        <v>20</v>
      </c>
      <c r="CZ245" s="8">
        <f>+CZ654/AVERAGE(CY122:CZ122)/3*1000</f>
        <v>48.653088189187983</v>
      </c>
      <c r="DA245" s="8">
        <f>+DA654/AVERAGE(CZ122:DA122)/3*1000</f>
        <v>77.703550022789415</v>
      </c>
      <c r="DB245" s="8">
        <f>+DB654/AVERAGE(DA122:DB122)/3*1000</f>
        <v>114.61410192719485</v>
      </c>
      <c r="DD245" s="8">
        <f>+DD654/AVERAGE(DC122:DD122)/3*1000</f>
        <v>159.15959302429445</v>
      </c>
      <c r="DE245" s="8">
        <f>+DE654/AVERAGE(DD122:DE122)/3*1000</f>
        <v>198.81558151621715</v>
      </c>
      <c r="DF245" s="8">
        <f>+DF654/AVERAGE(DE122:DF122)/3*1000</f>
        <v>237.55865216476039</v>
      </c>
      <c r="DG245" s="8">
        <f>+DG654/AVERAGE(DF122:DG122)/3*1000</f>
        <v>276.88444497253664</v>
      </c>
      <c r="DI245" s="8">
        <f>+DI654/AVERAGE(DH122:DI122)/3*1000</f>
        <v>312.93754221487296</v>
      </c>
      <c r="DJ245" s="8">
        <f>+DJ654/AVERAGE(DI122:DJ122)/3*1000</f>
        <v>346.21235376361199</v>
      </c>
      <c r="DK245" s="8">
        <f>+DK654/AVERAGE(DJ122:DK122)/3*1000</f>
        <v>376.76793290315584</v>
      </c>
      <c r="DL245" s="8">
        <f>+DL654/AVERAGE(DK122:DL122)/3*1000</f>
        <v>409.21671681837705</v>
      </c>
      <c r="DN245" s="8" t="e">
        <f>+DN654/AVERAGE(DM122:DN122)/3*1000</f>
        <v>#VALUE!</v>
      </c>
      <c r="DO245" s="8" t="e">
        <f>+DO654/AVERAGE(DN122:DO122)/3*1000</f>
        <v>#VALUE!</v>
      </c>
      <c r="DP245" s="8" t="e">
        <f>+DP654/AVERAGE(DO122:DP122)/3*1000</f>
        <v>#VALUE!</v>
      </c>
      <c r="DQ245" s="8" t="e">
        <f>+DQ654/AVERAGE(DP122:DQ122)/3*1000</f>
        <v>#VALUE!</v>
      </c>
      <c r="DS245" s="8" t="e">
        <f>+DS654/AVERAGE(DR122:DS122)/3*1000</f>
        <v>#VALUE!</v>
      </c>
      <c r="DT245" s="8" t="e">
        <f>+DT654/AVERAGE(DS122:DT122)/3*1000</f>
        <v>#VALUE!</v>
      </c>
      <c r="DU245" s="8" t="e">
        <f>+DU654/AVERAGE(DT122:DU122)/3*1000</f>
        <v>#VALUE!</v>
      </c>
      <c r="DV245" s="8" t="e">
        <f>+DV654/AVERAGE(DU122:DV122)/3*1000</f>
        <v>#VALUE!</v>
      </c>
    </row>
    <row r="246" spans="1:127" ht="12" customHeight="1">
      <c r="A246" s="2"/>
      <c r="B246" s="7" t="s">
        <v>1079</v>
      </c>
      <c r="D246" s="21" t="s">
        <v>69</v>
      </c>
      <c r="CZ246" s="15">
        <f>+CZ245-CY245</f>
        <v>28.653088189187983</v>
      </c>
      <c r="DA246" s="15">
        <f>+DA245-CZ245</f>
        <v>29.050461833601432</v>
      </c>
      <c r="DB246" s="15">
        <f>+DB245-DA245</f>
        <v>36.910551904405438</v>
      </c>
      <c r="DD246" s="15">
        <f>+DD245-DB245</f>
        <v>44.5454910970996</v>
      </c>
      <c r="DE246" s="15">
        <f>+DE245-DD245</f>
        <v>39.655988491922699</v>
      </c>
      <c r="DF246" s="15">
        <f>+DF245-DE245</f>
        <v>38.743070648543238</v>
      </c>
      <c r="DG246" s="15">
        <f>+DG245-DF245</f>
        <v>39.325792807776253</v>
      </c>
      <c r="DI246" s="15">
        <f>+DI245-DG245</f>
        <v>36.053097242336321</v>
      </c>
      <c r="DJ246" s="15">
        <f>+DJ245-DI245</f>
        <v>33.274811548739024</v>
      </c>
      <c r="DK246" s="15">
        <f>+DK245-DJ245</f>
        <v>30.555579139543852</v>
      </c>
      <c r="DL246" s="15">
        <f>+DL245-DK245</f>
        <v>32.448783915221213</v>
      </c>
      <c r="DN246" s="15" t="e">
        <f>+DN245-DL245</f>
        <v>#VALUE!</v>
      </c>
      <c r="DO246" s="15" t="e">
        <f>+DO245-DN245</f>
        <v>#VALUE!</v>
      </c>
      <c r="DP246" s="15" t="e">
        <f>+DP245-DO245</f>
        <v>#VALUE!</v>
      </c>
      <c r="DQ246" s="15" t="e">
        <f>+DQ245-DP245</f>
        <v>#VALUE!</v>
      </c>
      <c r="DS246" s="15" t="e">
        <f>+DS245-DQ245</f>
        <v>#VALUE!</v>
      </c>
      <c r="DT246" s="15" t="e">
        <f>+DT245-DS245</f>
        <v>#VALUE!</v>
      </c>
      <c r="DU246" s="15" t="e">
        <f>+DU245-DT245</f>
        <v>#VALUE!</v>
      </c>
      <c r="DV246" s="15" t="e">
        <f>+DV245-DU245</f>
        <v>#VALUE!</v>
      </c>
    </row>
    <row r="247" spans="1:127" ht="12" customHeight="1">
      <c r="A247" s="2"/>
      <c r="B247" s="7" t="s">
        <v>1079</v>
      </c>
      <c r="D247" s="21"/>
      <c r="DU247" s="2"/>
    </row>
    <row r="248" spans="1:127" ht="12" customHeight="1">
      <c r="A248" s="2"/>
      <c r="B248" s="7" t="s">
        <v>1079</v>
      </c>
      <c r="C248" s="7" t="s">
        <v>141</v>
      </c>
      <c r="D248" s="7" t="s">
        <v>87</v>
      </c>
      <c r="BK248" s="15">
        <f t="shared" ref="BK248:CS248" si="526">+BK249+BK250</f>
        <v>0</v>
      </c>
      <c r="BL248" s="15">
        <f t="shared" si="526"/>
        <v>0</v>
      </c>
      <c r="BM248" s="15">
        <f t="shared" si="526"/>
        <v>0</v>
      </c>
      <c r="BN248" s="15">
        <f t="shared" si="526"/>
        <v>0</v>
      </c>
      <c r="BO248" s="15">
        <f t="shared" si="526"/>
        <v>0</v>
      </c>
      <c r="BP248" s="15">
        <f t="shared" si="526"/>
        <v>0</v>
      </c>
      <c r="BQ248" s="15">
        <f t="shared" si="526"/>
        <v>0</v>
      </c>
      <c r="BR248" s="15">
        <f t="shared" si="526"/>
        <v>0</v>
      </c>
      <c r="BS248" s="15">
        <f t="shared" si="526"/>
        <v>0</v>
      </c>
      <c r="BT248" s="15">
        <f t="shared" si="526"/>
        <v>0</v>
      </c>
      <c r="BU248" s="15">
        <f t="shared" si="526"/>
        <v>0</v>
      </c>
      <c r="BV248" s="15">
        <f t="shared" si="526"/>
        <v>0</v>
      </c>
      <c r="BW248" s="15">
        <f t="shared" si="526"/>
        <v>0</v>
      </c>
      <c r="BX248" s="15">
        <f t="shared" si="526"/>
        <v>0</v>
      </c>
      <c r="BY248" s="15">
        <f t="shared" si="526"/>
        <v>0</v>
      </c>
      <c r="BZ248" s="15">
        <f t="shared" si="526"/>
        <v>0</v>
      </c>
      <c r="CA248" s="15">
        <f t="shared" si="526"/>
        <v>0</v>
      </c>
      <c r="CB248" s="15">
        <f t="shared" si="526"/>
        <v>0</v>
      </c>
      <c r="CC248" s="15">
        <f t="shared" si="526"/>
        <v>0</v>
      </c>
      <c r="CD248" s="15">
        <f t="shared" si="526"/>
        <v>0</v>
      </c>
      <c r="CE248" s="15">
        <f t="shared" si="526"/>
        <v>10.5</v>
      </c>
      <c r="CF248" s="15">
        <f t="shared" si="526"/>
        <v>42</v>
      </c>
      <c r="CG248" s="15">
        <f t="shared" si="526"/>
        <v>63</v>
      </c>
      <c r="CH248" s="15">
        <f t="shared" si="526"/>
        <v>115.5</v>
      </c>
      <c r="CI248" s="15">
        <f t="shared" si="526"/>
        <v>57.75</v>
      </c>
      <c r="CJ248" s="15">
        <f t="shared" si="526"/>
        <v>190.79999999999973</v>
      </c>
      <c r="CK248" s="15">
        <f t="shared" si="526"/>
        <v>307.40000000000032</v>
      </c>
      <c r="CL248" s="15">
        <f t="shared" si="526"/>
        <v>413.39999999999964</v>
      </c>
      <c r="CM248" s="15">
        <f t="shared" si="526"/>
        <v>540.59999999999991</v>
      </c>
      <c r="CN248" s="15">
        <f t="shared" si="526"/>
        <v>363.04999999999973</v>
      </c>
      <c r="CO248" s="15">
        <f t="shared" si="526"/>
        <v>631.30000000000018</v>
      </c>
      <c r="CP248" s="15">
        <f t="shared" si="526"/>
        <v>706.2</v>
      </c>
      <c r="CQ248" s="15">
        <f t="shared" si="526"/>
        <v>813.2</v>
      </c>
      <c r="CR248" s="15">
        <f t="shared" si="526"/>
        <v>909.49999999999977</v>
      </c>
      <c r="CS248" s="15">
        <f t="shared" si="526"/>
        <v>765.05</v>
      </c>
      <c r="CT248" s="15">
        <f t="shared" ref="CT248:DA248" si="527">+CT249+CT250+CT251</f>
        <v>910</v>
      </c>
      <c r="CU248" s="15">
        <f t="shared" si="527"/>
        <v>930</v>
      </c>
      <c r="CV248" s="15">
        <f t="shared" si="527"/>
        <v>950</v>
      </c>
      <c r="CW248" s="15">
        <f t="shared" si="527"/>
        <v>990</v>
      </c>
      <c r="CX248" s="15">
        <f t="shared" si="527"/>
        <v>945</v>
      </c>
      <c r="CY248" s="15">
        <f t="shared" si="527"/>
        <v>1050</v>
      </c>
      <c r="CZ248" s="15">
        <f t="shared" si="527"/>
        <v>1090</v>
      </c>
      <c r="DA248" s="15">
        <f t="shared" si="527"/>
        <v>1100</v>
      </c>
      <c r="DB248" s="15">
        <f>+DB249+DB250+DB251</f>
        <v>1120</v>
      </c>
      <c r="DC248" s="15">
        <f>+AVERAGE(CY248:DB248)</f>
        <v>1090</v>
      </c>
      <c r="DD248" s="15">
        <f t="shared" ref="DD248:DE248" si="528">+DD249+DD250+DD251</f>
        <v>1160</v>
      </c>
      <c r="DE248" s="15">
        <f t="shared" si="528"/>
        <v>1140</v>
      </c>
      <c r="DF248" s="15">
        <f t="shared" ref="DF248:DG248" si="529">+DF249+DF250+DF251</f>
        <v>1130</v>
      </c>
      <c r="DG248" s="15">
        <f t="shared" si="529"/>
        <v>1100</v>
      </c>
      <c r="DH248" s="15">
        <f>+AVERAGE(DD248:DG248)</f>
        <v>1132.5</v>
      </c>
      <c r="DI248" s="15">
        <f t="shared" ref="DI248:DJ248" si="530">+DI249+DI250+DI251</f>
        <v>1020</v>
      </c>
      <c r="DJ248" s="15">
        <f t="shared" si="530"/>
        <v>1000</v>
      </c>
      <c r="DK248" s="15">
        <f t="shared" ref="DK248:DL248" si="531">+DK249+DK250+DK251</f>
        <v>950</v>
      </c>
      <c r="DL248" s="15">
        <f t="shared" si="531"/>
        <v>910</v>
      </c>
      <c r="DM248" s="15">
        <f>+AVERAGE(DI248:DL248)</f>
        <v>970</v>
      </c>
      <c r="DN248" s="15">
        <f>+DN249+DN250+DN251</f>
        <v>920</v>
      </c>
      <c r="DO248" s="15">
        <f>+DO249+DO250+DO251</f>
        <v>910</v>
      </c>
      <c r="DP248" s="15">
        <f>+DP249+DP250+DP251</f>
        <v>920</v>
      </c>
      <c r="DQ248" s="15">
        <f>+DQ249+DQ250+DQ251</f>
        <v>910</v>
      </c>
      <c r="DR248" s="15">
        <f>+AVERAGE(DN248:DQ248)</f>
        <v>915</v>
      </c>
      <c r="DS248" s="15">
        <f>+DS249+DS250+DS251</f>
        <v>920</v>
      </c>
      <c r="DT248" s="15">
        <f>+DT249+DT250+DT251</f>
        <v>930</v>
      </c>
      <c r="DU248" s="15">
        <f>+DU249+DU250+DU251</f>
        <v>940</v>
      </c>
      <c r="DV248" s="15">
        <f>+DV249+DV250+DV251</f>
        <v>950</v>
      </c>
      <c r="DW248" s="15">
        <f>+AVERAGE(DS248:DV248)</f>
        <v>935</v>
      </c>
    </row>
    <row r="249" spans="1:127" ht="12" customHeight="1">
      <c r="A249" s="2"/>
      <c r="B249" s="7" t="s">
        <v>1079</v>
      </c>
      <c r="C249" s="2"/>
      <c r="D249" s="7" t="s">
        <v>354</v>
      </c>
      <c r="BK249" s="15">
        <f t="shared" ref="BK249:CX249" si="532">+BK178-BK179</f>
        <v>0</v>
      </c>
      <c r="BL249" s="15">
        <f t="shared" si="532"/>
        <v>0</v>
      </c>
      <c r="BM249" s="15">
        <f t="shared" si="532"/>
        <v>0</v>
      </c>
      <c r="BN249" s="15">
        <f t="shared" si="532"/>
        <v>0</v>
      </c>
      <c r="BO249" s="15">
        <f t="shared" si="532"/>
        <v>0</v>
      </c>
      <c r="BP249" s="15">
        <f t="shared" si="532"/>
        <v>0</v>
      </c>
      <c r="BQ249" s="15">
        <f t="shared" si="532"/>
        <v>0</v>
      </c>
      <c r="BR249" s="15">
        <f t="shared" si="532"/>
        <v>0</v>
      </c>
      <c r="BS249" s="15">
        <f t="shared" si="532"/>
        <v>0</v>
      </c>
      <c r="BT249" s="15">
        <f t="shared" si="532"/>
        <v>0</v>
      </c>
      <c r="BU249" s="15">
        <f t="shared" si="532"/>
        <v>0</v>
      </c>
      <c r="BV249" s="15">
        <f t="shared" si="532"/>
        <v>0</v>
      </c>
      <c r="BW249" s="15">
        <f t="shared" si="532"/>
        <v>0</v>
      </c>
      <c r="BX249" s="15">
        <f t="shared" si="532"/>
        <v>0</v>
      </c>
      <c r="BY249" s="15">
        <f t="shared" si="532"/>
        <v>0</v>
      </c>
      <c r="BZ249" s="15">
        <f t="shared" si="532"/>
        <v>0</v>
      </c>
      <c r="CA249" s="15">
        <f t="shared" si="532"/>
        <v>0</v>
      </c>
      <c r="CB249" s="15">
        <f t="shared" si="532"/>
        <v>0</v>
      </c>
      <c r="CC249" s="15">
        <f t="shared" si="532"/>
        <v>0</v>
      </c>
      <c r="CD249" s="15">
        <f t="shared" si="532"/>
        <v>0</v>
      </c>
      <c r="CE249" s="15">
        <f t="shared" si="532"/>
        <v>10.5</v>
      </c>
      <c r="CF249" s="15">
        <f t="shared" si="532"/>
        <v>42</v>
      </c>
      <c r="CG249" s="15">
        <f t="shared" si="532"/>
        <v>63</v>
      </c>
      <c r="CH249" s="15">
        <f t="shared" si="532"/>
        <v>94.5</v>
      </c>
      <c r="CI249" s="15">
        <f t="shared" si="532"/>
        <v>52.5</v>
      </c>
      <c r="CJ249" s="15">
        <f t="shared" si="532"/>
        <v>148.40000000000009</v>
      </c>
      <c r="CK249" s="15">
        <f t="shared" si="532"/>
        <v>222.60000000000014</v>
      </c>
      <c r="CL249" s="15">
        <f t="shared" si="532"/>
        <v>296.79999999999973</v>
      </c>
      <c r="CM249" s="15">
        <f t="shared" si="532"/>
        <v>360.40000000000009</v>
      </c>
      <c r="CN249" s="15">
        <f t="shared" si="532"/>
        <v>257.05000000000018</v>
      </c>
      <c r="CO249" s="15">
        <f t="shared" si="532"/>
        <v>406.59999999999991</v>
      </c>
      <c r="CP249" s="15">
        <f t="shared" si="532"/>
        <v>438.70000000000005</v>
      </c>
      <c r="CQ249" s="15">
        <f t="shared" si="532"/>
        <v>492.20000000000005</v>
      </c>
      <c r="CR249" s="15">
        <f t="shared" si="532"/>
        <v>524.29999999999995</v>
      </c>
      <c r="CS249" s="15">
        <f t="shared" si="532"/>
        <v>465.45000000000005</v>
      </c>
      <c r="CT249" s="15">
        <f t="shared" si="532"/>
        <v>510</v>
      </c>
      <c r="CU249" s="15">
        <f t="shared" si="532"/>
        <v>550</v>
      </c>
      <c r="CV249" s="15">
        <f t="shared" si="532"/>
        <v>590</v>
      </c>
      <c r="CW249" s="15">
        <f t="shared" si="532"/>
        <v>650</v>
      </c>
      <c r="CX249" s="15">
        <f t="shared" si="532"/>
        <v>575</v>
      </c>
      <c r="CY249" s="15">
        <v>710</v>
      </c>
      <c r="CZ249" s="15">
        <v>750</v>
      </c>
      <c r="DA249" s="15">
        <v>760</v>
      </c>
      <c r="DB249" s="15">
        <v>760</v>
      </c>
      <c r="DC249" s="15">
        <f>+AVERAGE(CY249:DB249)</f>
        <v>745</v>
      </c>
      <c r="DD249" s="15">
        <v>780</v>
      </c>
      <c r="DE249" s="15">
        <v>780</v>
      </c>
      <c r="DF249" s="15">
        <v>760</v>
      </c>
      <c r="DG249" s="15">
        <v>730</v>
      </c>
      <c r="DH249" s="15">
        <f>+AVERAGE(DD249:DG249)</f>
        <v>762.5</v>
      </c>
      <c r="DI249" s="15">
        <v>670</v>
      </c>
      <c r="DJ249" s="15">
        <v>650</v>
      </c>
      <c r="DK249" s="15">
        <f>+DJ249+DK257</f>
        <v>610</v>
      </c>
      <c r="DL249" s="15">
        <f>+DK249+DL257</f>
        <v>570</v>
      </c>
      <c r="DM249" s="15">
        <f>+AVERAGE(DI249:DL249)</f>
        <v>625</v>
      </c>
      <c r="DN249" s="15">
        <f>+DL249+DN257</f>
        <v>570</v>
      </c>
      <c r="DO249" s="15">
        <f>+DN249+DO257</f>
        <v>560</v>
      </c>
      <c r="DP249" s="15">
        <f>+DO249+DP257</f>
        <v>560</v>
      </c>
      <c r="DQ249" s="15">
        <f>+DP249+DQ257</f>
        <v>550</v>
      </c>
      <c r="DR249" s="15">
        <f>+AVERAGE(DN249:DQ249)</f>
        <v>560</v>
      </c>
      <c r="DS249" s="15">
        <f>+DQ249+DS257</f>
        <v>550</v>
      </c>
      <c r="DT249" s="15">
        <f>+DS249+DT257</f>
        <v>550</v>
      </c>
      <c r="DU249" s="15">
        <f>+DT249+DU257</f>
        <v>550</v>
      </c>
      <c r="DV249" s="15">
        <f>+DU249+DV257</f>
        <v>550</v>
      </c>
      <c r="DW249" s="15">
        <f>+AVERAGE(DS249:DV249)</f>
        <v>550</v>
      </c>
    </row>
    <row r="250" spans="1:127" ht="12" customHeight="1">
      <c r="A250" s="2"/>
      <c r="B250" s="7" t="s">
        <v>1079</v>
      </c>
      <c r="C250" s="2"/>
      <c r="D250" s="7" t="s">
        <v>355</v>
      </c>
      <c r="BK250" s="15">
        <f t="shared" ref="BK250:CX250" si="533">+BK206-BK207</f>
        <v>0</v>
      </c>
      <c r="BL250" s="15">
        <f t="shared" si="533"/>
        <v>0</v>
      </c>
      <c r="BM250" s="15">
        <f t="shared" si="533"/>
        <v>0</v>
      </c>
      <c r="BN250" s="15">
        <f t="shared" si="533"/>
        <v>0</v>
      </c>
      <c r="BO250" s="15">
        <f t="shared" si="533"/>
        <v>0</v>
      </c>
      <c r="BP250" s="15">
        <f t="shared" si="533"/>
        <v>0</v>
      </c>
      <c r="BQ250" s="15">
        <f t="shared" si="533"/>
        <v>0</v>
      </c>
      <c r="BR250" s="15">
        <f t="shared" si="533"/>
        <v>0</v>
      </c>
      <c r="BS250" s="15">
        <f t="shared" si="533"/>
        <v>0</v>
      </c>
      <c r="BT250" s="15">
        <f t="shared" si="533"/>
        <v>0</v>
      </c>
      <c r="BU250" s="15">
        <f t="shared" si="533"/>
        <v>0</v>
      </c>
      <c r="BV250" s="15">
        <f t="shared" si="533"/>
        <v>0</v>
      </c>
      <c r="BW250" s="15">
        <f t="shared" si="533"/>
        <v>0</v>
      </c>
      <c r="BX250" s="15">
        <f t="shared" si="533"/>
        <v>0</v>
      </c>
      <c r="BY250" s="15">
        <f t="shared" si="533"/>
        <v>0</v>
      </c>
      <c r="BZ250" s="15">
        <f t="shared" si="533"/>
        <v>0</v>
      </c>
      <c r="CA250" s="15">
        <f t="shared" si="533"/>
        <v>0</v>
      </c>
      <c r="CB250" s="15">
        <f t="shared" si="533"/>
        <v>0</v>
      </c>
      <c r="CC250" s="15">
        <f t="shared" si="533"/>
        <v>0</v>
      </c>
      <c r="CD250" s="15">
        <f t="shared" si="533"/>
        <v>0</v>
      </c>
      <c r="CE250" s="15">
        <f t="shared" si="533"/>
        <v>0</v>
      </c>
      <c r="CF250" s="15">
        <f t="shared" si="533"/>
        <v>0</v>
      </c>
      <c r="CG250" s="15">
        <f t="shared" si="533"/>
        <v>0</v>
      </c>
      <c r="CH250" s="15">
        <f t="shared" si="533"/>
        <v>21</v>
      </c>
      <c r="CI250" s="15">
        <f t="shared" si="533"/>
        <v>5.25</v>
      </c>
      <c r="CJ250" s="15">
        <f t="shared" si="533"/>
        <v>42.399999999999636</v>
      </c>
      <c r="CK250" s="15">
        <f t="shared" si="533"/>
        <v>84.800000000000182</v>
      </c>
      <c r="CL250" s="15">
        <f t="shared" si="533"/>
        <v>116.59999999999991</v>
      </c>
      <c r="CM250" s="15">
        <f t="shared" si="533"/>
        <v>180.19999999999982</v>
      </c>
      <c r="CN250" s="15">
        <f t="shared" si="533"/>
        <v>105.99999999999955</v>
      </c>
      <c r="CO250" s="15">
        <f t="shared" si="533"/>
        <v>224.70000000000027</v>
      </c>
      <c r="CP250" s="15">
        <f t="shared" si="533"/>
        <v>267.5</v>
      </c>
      <c r="CQ250" s="15">
        <f t="shared" si="533"/>
        <v>321</v>
      </c>
      <c r="CR250" s="15">
        <f t="shared" si="533"/>
        <v>385.19999999999982</v>
      </c>
      <c r="CS250" s="15">
        <f t="shared" si="533"/>
        <v>299.59999999999991</v>
      </c>
      <c r="CT250" s="15">
        <f t="shared" si="533"/>
        <v>400</v>
      </c>
      <c r="CU250" s="15">
        <f t="shared" si="533"/>
        <v>380</v>
      </c>
      <c r="CV250" s="15">
        <f t="shared" si="533"/>
        <v>360</v>
      </c>
      <c r="CW250" s="15">
        <f t="shared" si="533"/>
        <v>340</v>
      </c>
      <c r="CX250" s="15">
        <f t="shared" si="533"/>
        <v>370</v>
      </c>
      <c r="CY250" s="15">
        <v>340</v>
      </c>
      <c r="CZ250" s="15">
        <v>340</v>
      </c>
      <c r="DA250" s="15">
        <v>330</v>
      </c>
      <c r="DB250" s="15">
        <v>340</v>
      </c>
      <c r="DC250" s="15">
        <f>+AVERAGE(CY250:DB250)</f>
        <v>337.5</v>
      </c>
      <c r="DD250" s="15">
        <v>360</v>
      </c>
      <c r="DE250" s="15">
        <v>350</v>
      </c>
      <c r="DF250" s="15">
        <v>350</v>
      </c>
      <c r="DG250" s="15">
        <v>350</v>
      </c>
      <c r="DH250" s="15">
        <f>+AVERAGE(DD250:DG250)</f>
        <v>352.5</v>
      </c>
      <c r="DI250" s="15">
        <v>330</v>
      </c>
      <c r="DJ250" s="15">
        <v>330</v>
      </c>
      <c r="DK250" s="15">
        <f t="shared" ref="DK250:DL250" si="534">+DJ250+DK258</f>
        <v>320</v>
      </c>
      <c r="DL250" s="15">
        <f t="shared" si="534"/>
        <v>310</v>
      </c>
      <c r="DM250" s="15">
        <f>+AVERAGE(DI250:DL250)</f>
        <v>322.5</v>
      </c>
      <c r="DN250" s="15">
        <f>+DL250+DN258</f>
        <v>310</v>
      </c>
      <c r="DO250" s="15">
        <f t="shared" ref="DO250:DQ250" si="535">+DN250+DO258</f>
        <v>300</v>
      </c>
      <c r="DP250" s="15">
        <f t="shared" si="535"/>
        <v>300</v>
      </c>
      <c r="DQ250" s="15">
        <f t="shared" si="535"/>
        <v>290</v>
      </c>
      <c r="DR250" s="15">
        <f>+AVERAGE(DN250:DQ250)</f>
        <v>300</v>
      </c>
      <c r="DS250" s="15">
        <f>+DQ250+DS258</f>
        <v>290</v>
      </c>
      <c r="DT250" s="15">
        <f t="shared" ref="DT250:DV250" si="536">+DS250+DT258</f>
        <v>290</v>
      </c>
      <c r="DU250" s="15">
        <f t="shared" si="536"/>
        <v>290</v>
      </c>
      <c r="DV250" s="15">
        <f t="shared" si="536"/>
        <v>290</v>
      </c>
      <c r="DW250" s="15">
        <f>+AVERAGE(DS250:DV250)</f>
        <v>290</v>
      </c>
    </row>
    <row r="251" spans="1:127" ht="12" customHeight="1">
      <c r="A251" s="2"/>
      <c r="B251" s="7" t="s">
        <v>1079</v>
      </c>
      <c r="D251" s="7" t="s">
        <v>1007</v>
      </c>
      <c r="CP251" s="15"/>
      <c r="CQ251" s="15"/>
      <c r="CR251" s="15"/>
      <c r="CS251" s="15"/>
      <c r="CT251" s="15">
        <f t="shared" ref="CT251:CX251" si="537">+CT233-CT234</f>
        <v>0</v>
      </c>
      <c r="CU251" s="15">
        <f t="shared" si="537"/>
        <v>0</v>
      </c>
      <c r="CV251" s="15">
        <f t="shared" si="537"/>
        <v>0</v>
      </c>
      <c r="CW251" s="15">
        <f t="shared" si="537"/>
        <v>0</v>
      </c>
      <c r="CX251" s="15">
        <f t="shared" si="537"/>
        <v>0</v>
      </c>
      <c r="CY251" s="15">
        <v>0</v>
      </c>
      <c r="CZ251" s="15">
        <v>0</v>
      </c>
      <c r="DA251" s="15">
        <v>10</v>
      </c>
      <c r="DB251" s="15">
        <v>20</v>
      </c>
      <c r="DC251" s="15">
        <f>+AVERAGE(CY251:DB251)</f>
        <v>7.5</v>
      </c>
      <c r="DD251" s="15">
        <v>20</v>
      </c>
      <c r="DE251" s="15">
        <v>10</v>
      </c>
      <c r="DF251" s="15">
        <v>20</v>
      </c>
      <c r="DG251" s="15">
        <v>20</v>
      </c>
      <c r="DH251" s="15">
        <f>+AVERAGE(DD251:DG251)</f>
        <v>17.5</v>
      </c>
      <c r="DI251" s="15">
        <v>20</v>
      </c>
      <c r="DJ251" s="15">
        <v>20</v>
      </c>
      <c r="DK251" s="15">
        <f>+DJ251+DK259</f>
        <v>20</v>
      </c>
      <c r="DL251" s="15">
        <f>+DK251+DL259</f>
        <v>30</v>
      </c>
      <c r="DM251" s="15">
        <f>+AVERAGE(DI251:DL251)</f>
        <v>22.5</v>
      </c>
      <c r="DN251" s="15">
        <f>+DL251+DN259</f>
        <v>40</v>
      </c>
      <c r="DO251" s="15">
        <f>+DN251+DO259</f>
        <v>50</v>
      </c>
      <c r="DP251" s="15">
        <f>+DO251+DP259</f>
        <v>60</v>
      </c>
      <c r="DQ251" s="15">
        <f>+DP251+DQ259</f>
        <v>70</v>
      </c>
      <c r="DR251" s="15">
        <f>+AVERAGE(DN251:DQ251)</f>
        <v>55</v>
      </c>
      <c r="DS251" s="15">
        <f>+DQ251+DS259</f>
        <v>80</v>
      </c>
      <c r="DT251" s="15">
        <f>+DS251+DT259</f>
        <v>90</v>
      </c>
      <c r="DU251" s="15">
        <f>+DT251+DU259</f>
        <v>100</v>
      </c>
      <c r="DV251" s="15">
        <f>+DU251+DV259</f>
        <v>110</v>
      </c>
      <c r="DW251" s="15">
        <f>+AVERAGE(DS251:DV251)</f>
        <v>95</v>
      </c>
    </row>
    <row r="252" spans="1:127" ht="12" customHeight="1">
      <c r="A252" s="2"/>
      <c r="B252" s="7" t="s">
        <v>1079</v>
      </c>
      <c r="D252" s="7" t="s">
        <v>37</v>
      </c>
      <c r="E252" s="7" t="s">
        <v>87</v>
      </c>
      <c r="CY252" s="15">
        <f t="shared" ref="CY252:DC255" si="538">+CY248-CT248</f>
        <v>140</v>
      </c>
      <c r="CZ252" s="15">
        <f t="shared" si="538"/>
        <v>160</v>
      </c>
      <c r="DA252" s="15">
        <f t="shared" si="538"/>
        <v>150</v>
      </c>
      <c r="DB252" s="15">
        <f t="shared" si="538"/>
        <v>130</v>
      </c>
      <c r="DC252" s="15">
        <f t="shared" si="538"/>
        <v>145</v>
      </c>
      <c r="DD252" s="15">
        <f t="shared" ref="DD252:DD255" si="539">+DD248-CY248</f>
        <v>110</v>
      </c>
      <c r="DE252" s="15">
        <f t="shared" ref="DE252:DH255" si="540">+DE248-CZ248</f>
        <v>50</v>
      </c>
      <c r="DF252" s="15">
        <f t="shared" si="540"/>
        <v>30</v>
      </c>
      <c r="DG252" s="15">
        <f t="shared" si="540"/>
        <v>-20</v>
      </c>
      <c r="DH252" s="15">
        <f t="shared" si="540"/>
        <v>42.5</v>
      </c>
      <c r="DI252" s="15">
        <f t="shared" ref="DI252:DI255" si="541">+DI248-DD248</f>
        <v>-140</v>
      </c>
      <c r="DJ252" s="15">
        <f t="shared" ref="DJ252:DJ255" si="542">+DJ248-DE248</f>
        <v>-140</v>
      </c>
      <c r="DK252" s="15">
        <f t="shared" ref="DK252:DM255" si="543">+DK248-DF248</f>
        <v>-180</v>
      </c>
      <c r="DL252" s="15">
        <f t="shared" si="543"/>
        <v>-190</v>
      </c>
      <c r="DM252" s="15">
        <f t="shared" si="543"/>
        <v>-162.5</v>
      </c>
      <c r="DN252" s="15">
        <f t="shared" ref="DN252:DR255" si="544">+DN248-DI248</f>
        <v>-100</v>
      </c>
      <c r="DO252" s="15">
        <f t="shared" si="544"/>
        <v>-90</v>
      </c>
      <c r="DP252" s="15">
        <f t="shared" si="544"/>
        <v>-30</v>
      </c>
      <c r="DQ252" s="15">
        <f t="shared" si="544"/>
        <v>0</v>
      </c>
      <c r="DR252" s="15">
        <f t="shared" si="544"/>
        <v>-55</v>
      </c>
      <c r="DS252" s="15">
        <f t="shared" ref="DS252:DW255" si="545">+DS248-DN248</f>
        <v>0</v>
      </c>
      <c r="DT252" s="15">
        <f t="shared" si="545"/>
        <v>20</v>
      </c>
      <c r="DU252" s="15">
        <f t="shared" si="545"/>
        <v>20</v>
      </c>
      <c r="DV252" s="15">
        <f t="shared" si="545"/>
        <v>40</v>
      </c>
      <c r="DW252" s="15">
        <f t="shared" si="545"/>
        <v>20</v>
      </c>
    </row>
    <row r="253" spans="1:127" ht="12" customHeight="1">
      <c r="A253" s="2"/>
      <c r="B253" s="7" t="s">
        <v>1089</v>
      </c>
      <c r="D253" s="7" t="s">
        <v>37</v>
      </c>
      <c r="E253" s="7" t="s">
        <v>354</v>
      </c>
      <c r="CY253" s="15">
        <f t="shared" si="538"/>
        <v>200</v>
      </c>
      <c r="CZ253" s="15">
        <f t="shared" si="538"/>
        <v>200</v>
      </c>
      <c r="DA253" s="15">
        <f t="shared" si="538"/>
        <v>170</v>
      </c>
      <c r="DB253" s="15">
        <f t="shared" si="538"/>
        <v>110</v>
      </c>
      <c r="DD253" s="15">
        <f t="shared" si="539"/>
        <v>70</v>
      </c>
      <c r="DE253" s="15">
        <f t="shared" si="540"/>
        <v>30</v>
      </c>
      <c r="DF253" s="15">
        <f t="shared" si="540"/>
        <v>0</v>
      </c>
      <c r="DG253" s="15">
        <f t="shared" si="540"/>
        <v>-30</v>
      </c>
      <c r="DI253" s="15">
        <f t="shared" si="541"/>
        <v>-110</v>
      </c>
      <c r="DJ253" s="15">
        <f t="shared" si="542"/>
        <v>-130</v>
      </c>
      <c r="DK253" s="15">
        <f t="shared" si="543"/>
        <v>-150</v>
      </c>
      <c r="DL253" s="15">
        <f t="shared" si="543"/>
        <v>-160</v>
      </c>
      <c r="DM253" s="15">
        <f t="shared" si="543"/>
        <v>-137.5</v>
      </c>
      <c r="DN253" s="15">
        <f t="shared" si="544"/>
        <v>-100</v>
      </c>
      <c r="DO253" s="15">
        <f t="shared" si="544"/>
        <v>-90</v>
      </c>
      <c r="DP253" s="15">
        <f t="shared" si="544"/>
        <v>-50</v>
      </c>
      <c r="DQ253" s="15">
        <f t="shared" si="544"/>
        <v>-20</v>
      </c>
      <c r="DR253" s="15">
        <f t="shared" si="544"/>
        <v>-65</v>
      </c>
      <c r="DS253" s="15">
        <f t="shared" si="545"/>
        <v>-20</v>
      </c>
      <c r="DT253" s="15">
        <f t="shared" si="545"/>
        <v>-10</v>
      </c>
      <c r="DU253" s="15">
        <f t="shared" si="545"/>
        <v>-10</v>
      </c>
      <c r="DV253" s="15">
        <f t="shared" si="545"/>
        <v>0</v>
      </c>
      <c r="DW253" s="15">
        <f t="shared" si="545"/>
        <v>-10</v>
      </c>
    </row>
    <row r="254" spans="1:127" ht="12" customHeight="1">
      <c r="A254" s="2"/>
      <c r="B254" s="7" t="s">
        <v>1089</v>
      </c>
      <c r="D254" s="7" t="s">
        <v>37</v>
      </c>
      <c r="E254" s="7" t="s">
        <v>355</v>
      </c>
      <c r="CY254" s="15">
        <f t="shared" si="538"/>
        <v>-60</v>
      </c>
      <c r="CZ254" s="15">
        <f t="shared" si="538"/>
        <v>-40</v>
      </c>
      <c r="DA254" s="15">
        <f t="shared" si="538"/>
        <v>-30</v>
      </c>
      <c r="DB254" s="15">
        <f t="shared" si="538"/>
        <v>0</v>
      </c>
      <c r="DD254" s="15">
        <f t="shared" si="539"/>
        <v>20</v>
      </c>
      <c r="DE254" s="15">
        <f t="shared" si="540"/>
        <v>10</v>
      </c>
      <c r="DF254" s="15">
        <f t="shared" si="540"/>
        <v>20</v>
      </c>
      <c r="DG254" s="15">
        <f t="shared" si="540"/>
        <v>10</v>
      </c>
      <c r="DI254" s="15">
        <f t="shared" si="541"/>
        <v>-30</v>
      </c>
      <c r="DJ254" s="15">
        <f t="shared" si="542"/>
        <v>-20</v>
      </c>
      <c r="DK254" s="15">
        <f t="shared" si="543"/>
        <v>-30</v>
      </c>
      <c r="DL254" s="15">
        <f t="shared" si="543"/>
        <v>-40</v>
      </c>
      <c r="DM254" s="15">
        <f t="shared" si="543"/>
        <v>-30</v>
      </c>
      <c r="DN254" s="15">
        <f t="shared" si="544"/>
        <v>-20</v>
      </c>
      <c r="DO254" s="15">
        <f t="shared" si="544"/>
        <v>-30</v>
      </c>
      <c r="DP254" s="15">
        <f t="shared" si="544"/>
        <v>-20</v>
      </c>
      <c r="DQ254" s="15">
        <f t="shared" si="544"/>
        <v>-20</v>
      </c>
      <c r="DR254" s="15">
        <f t="shared" si="544"/>
        <v>-22.5</v>
      </c>
      <c r="DS254" s="15">
        <f t="shared" si="545"/>
        <v>-20</v>
      </c>
      <c r="DT254" s="15">
        <f t="shared" si="545"/>
        <v>-10</v>
      </c>
      <c r="DU254" s="15">
        <f t="shared" si="545"/>
        <v>-10</v>
      </c>
      <c r="DV254" s="15">
        <f t="shared" si="545"/>
        <v>0</v>
      </c>
      <c r="DW254" s="15">
        <f t="shared" si="545"/>
        <v>-10</v>
      </c>
    </row>
    <row r="255" spans="1:127" ht="12" customHeight="1">
      <c r="A255" s="2"/>
      <c r="B255" s="7" t="s">
        <v>1089</v>
      </c>
      <c r="D255" s="7" t="s">
        <v>37</v>
      </c>
      <c r="E255" s="7" t="s">
        <v>1007</v>
      </c>
      <c r="CY255" s="15">
        <f t="shared" si="538"/>
        <v>0</v>
      </c>
      <c r="CZ255" s="15">
        <f t="shared" si="538"/>
        <v>0</v>
      </c>
      <c r="DA255" s="15">
        <f t="shared" si="538"/>
        <v>10</v>
      </c>
      <c r="DB255" s="15">
        <f t="shared" si="538"/>
        <v>20</v>
      </c>
      <c r="DD255" s="15">
        <f t="shared" si="539"/>
        <v>20</v>
      </c>
      <c r="DE255" s="15">
        <f t="shared" si="540"/>
        <v>10</v>
      </c>
      <c r="DF255" s="15">
        <f t="shared" si="540"/>
        <v>10</v>
      </c>
      <c r="DG255" s="15">
        <f t="shared" si="540"/>
        <v>0</v>
      </c>
      <c r="DI255" s="15">
        <f t="shared" si="541"/>
        <v>0</v>
      </c>
      <c r="DJ255" s="15">
        <f t="shared" si="542"/>
        <v>10</v>
      </c>
      <c r="DK255" s="15">
        <f t="shared" si="543"/>
        <v>0</v>
      </c>
      <c r="DL255" s="15">
        <f t="shared" si="543"/>
        <v>10</v>
      </c>
      <c r="DM255" s="15">
        <f t="shared" si="543"/>
        <v>5</v>
      </c>
      <c r="DN255" s="15">
        <f t="shared" si="544"/>
        <v>20</v>
      </c>
      <c r="DO255" s="15">
        <f t="shared" si="544"/>
        <v>30</v>
      </c>
      <c r="DP255" s="15">
        <f t="shared" si="544"/>
        <v>40</v>
      </c>
      <c r="DQ255" s="15">
        <f t="shared" si="544"/>
        <v>40</v>
      </c>
      <c r="DR255" s="15">
        <f t="shared" si="544"/>
        <v>32.5</v>
      </c>
      <c r="DS255" s="15">
        <f t="shared" si="545"/>
        <v>40</v>
      </c>
      <c r="DT255" s="15">
        <f t="shared" si="545"/>
        <v>40</v>
      </c>
      <c r="DU255" s="15">
        <f t="shared" si="545"/>
        <v>40</v>
      </c>
      <c r="DV255" s="15">
        <f t="shared" si="545"/>
        <v>40</v>
      </c>
      <c r="DW255" s="15">
        <f t="shared" si="545"/>
        <v>40</v>
      </c>
    </row>
    <row r="256" spans="1:127" ht="12" customHeight="1">
      <c r="A256" s="2"/>
      <c r="B256" s="7" t="s">
        <v>1079</v>
      </c>
      <c r="D256" s="21" t="s">
        <v>69</v>
      </c>
      <c r="E256" s="7" t="s">
        <v>87</v>
      </c>
      <c r="CU256" s="15">
        <f>+CU248-CT248</f>
        <v>20</v>
      </c>
      <c r="CV256" s="15">
        <f>+CV248-CU248</f>
        <v>20</v>
      </c>
      <c r="CW256" s="15">
        <f>+CW248-CV248</f>
        <v>40</v>
      </c>
      <c r="CY256" s="15">
        <f>+CY248-CW248</f>
        <v>60</v>
      </c>
      <c r="CZ256" s="15">
        <f>+CZ248-CY248</f>
        <v>40</v>
      </c>
      <c r="DA256" s="15">
        <f>+DA248-CZ248</f>
        <v>10</v>
      </c>
      <c r="DB256" s="15">
        <f>+DB248-DA248</f>
        <v>20</v>
      </c>
      <c r="DD256" s="15">
        <f>+DD248-DB248</f>
        <v>40</v>
      </c>
      <c r="DE256" s="15">
        <f>+DE248-DD248</f>
        <v>-20</v>
      </c>
      <c r="DF256" s="15">
        <f>+DF248-DE248</f>
        <v>-10</v>
      </c>
      <c r="DG256" s="15">
        <f>+DG248-DF248</f>
        <v>-30</v>
      </c>
      <c r="DI256" s="15">
        <f>+DI248-DG248</f>
        <v>-80</v>
      </c>
      <c r="DJ256" s="15">
        <f>+DJ248-DI248</f>
        <v>-20</v>
      </c>
      <c r="DN256" s="15">
        <f>+DN248-DL248</f>
        <v>10</v>
      </c>
      <c r="DO256" s="15">
        <f>+DO248-DN248</f>
        <v>-10</v>
      </c>
      <c r="DP256" s="15">
        <f>+DP248-DO248</f>
        <v>10</v>
      </c>
      <c r="DQ256" s="15">
        <f>+DQ248-DP248</f>
        <v>-10</v>
      </c>
      <c r="DS256" s="15">
        <f>+DS248-DQ248</f>
        <v>10</v>
      </c>
      <c r="DT256" s="15">
        <f>+DT248-DS248</f>
        <v>10</v>
      </c>
      <c r="DU256" s="15">
        <f>+DU248-DT248</f>
        <v>10</v>
      </c>
      <c r="DV256" s="15">
        <f>+DV248-DU248</f>
        <v>10</v>
      </c>
    </row>
    <row r="257" spans="1:127" ht="12" customHeight="1">
      <c r="A257" s="2"/>
      <c r="B257" s="7" t="s">
        <v>1079</v>
      </c>
      <c r="D257" s="21" t="s">
        <v>69</v>
      </c>
      <c r="E257" s="7" t="s">
        <v>354</v>
      </c>
      <c r="CU257" s="15">
        <f t="shared" ref="CU257:CW259" si="546">+CU249-CT249</f>
        <v>40</v>
      </c>
      <c r="CV257" s="15">
        <f t="shared" si="546"/>
        <v>40</v>
      </c>
      <c r="CW257" s="15">
        <f t="shared" si="546"/>
        <v>60</v>
      </c>
      <c r="CY257" s="15">
        <f>+CY249-CW249</f>
        <v>60</v>
      </c>
      <c r="CZ257" s="15">
        <f t="shared" ref="CZ257:DB259" si="547">+CZ249-CY249</f>
        <v>40</v>
      </c>
      <c r="DA257" s="15">
        <f t="shared" si="547"/>
        <v>10</v>
      </c>
      <c r="DB257" s="15">
        <f t="shared" si="547"/>
        <v>0</v>
      </c>
      <c r="DD257" s="15">
        <f>+DD249-DB249</f>
        <v>20</v>
      </c>
      <c r="DE257" s="15">
        <f t="shared" ref="DE257:DG259" si="548">+DE249-DD249</f>
        <v>0</v>
      </c>
      <c r="DF257" s="15">
        <f t="shared" si="548"/>
        <v>-20</v>
      </c>
      <c r="DG257" s="15">
        <f t="shared" si="548"/>
        <v>-30</v>
      </c>
      <c r="DI257" s="15">
        <f>+DI249-DG249</f>
        <v>-60</v>
      </c>
      <c r="DJ257" s="15">
        <f t="shared" ref="DJ257:DJ259" si="549">+DJ249-DI249</f>
        <v>-20</v>
      </c>
      <c r="DK257" s="15">
        <v>-40</v>
      </c>
      <c r="DL257" s="15">
        <v>-40</v>
      </c>
      <c r="DN257" s="15"/>
      <c r="DO257" s="15">
        <v>-10</v>
      </c>
      <c r="DP257" s="15"/>
      <c r="DQ257" s="15">
        <v>-10</v>
      </c>
      <c r="DU257" s="2"/>
    </row>
    <row r="258" spans="1:127" ht="12" customHeight="1">
      <c r="A258" s="2"/>
      <c r="B258" s="7" t="s">
        <v>1079</v>
      </c>
      <c r="D258" s="21" t="s">
        <v>69</v>
      </c>
      <c r="E258" s="7" t="s">
        <v>355</v>
      </c>
      <c r="CU258" s="15">
        <f t="shared" si="546"/>
        <v>-20</v>
      </c>
      <c r="CV258" s="15">
        <f t="shared" si="546"/>
        <v>-20</v>
      </c>
      <c r="CW258" s="15">
        <f t="shared" si="546"/>
        <v>-20</v>
      </c>
      <c r="CY258" s="15">
        <f>+CY250-CW250</f>
        <v>0</v>
      </c>
      <c r="CZ258" s="15">
        <f t="shared" si="547"/>
        <v>0</v>
      </c>
      <c r="DA258" s="15">
        <f t="shared" si="547"/>
        <v>-10</v>
      </c>
      <c r="DB258" s="15">
        <f t="shared" si="547"/>
        <v>10</v>
      </c>
      <c r="DD258" s="15">
        <f>+DD250-DB250</f>
        <v>20</v>
      </c>
      <c r="DE258" s="15">
        <f t="shared" si="548"/>
        <v>-10</v>
      </c>
      <c r="DF258" s="15">
        <f t="shared" si="548"/>
        <v>0</v>
      </c>
      <c r="DG258" s="15">
        <f t="shared" si="548"/>
        <v>0</v>
      </c>
      <c r="DI258" s="15">
        <f>+DI250-DG250</f>
        <v>-20</v>
      </c>
      <c r="DJ258" s="15">
        <f t="shared" si="549"/>
        <v>0</v>
      </c>
      <c r="DK258" s="15">
        <v>-10</v>
      </c>
      <c r="DL258" s="15">
        <v>-10</v>
      </c>
      <c r="DN258" s="15"/>
      <c r="DO258" s="15">
        <v>-10</v>
      </c>
      <c r="DP258" s="15"/>
      <c r="DQ258" s="15">
        <v>-10</v>
      </c>
      <c r="DU258" s="2"/>
    </row>
    <row r="259" spans="1:127" ht="12" customHeight="1">
      <c r="A259" s="2"/>
      <c r="B259" s="7" t="s">
        <v>1079</v>
      </c>
      <c r="D259" s="21" t="s">
        <v>69</v>
      </c>
      <c r="E259" s="7" t="s">
        <v>1007</v>
      </c>
      <c r="CU259" s="15">
        <f t="shared" si="546"/>
        <v>0</v>
      </c>
      <c r="CV259" s="15">
        <f t="shared" si="546"/>
        <v>0</v>
      </c>
      <c r="CW259" s="15">
        <f t="shared" si="546"/>
        <v>0</v>
      </c>
      <c r="CY259" s="15">
        <f>+CY251-CW251</f>
        <v>0</v>
      </c>
      <c r="CZ259" s="15">
        <f t="shared" si="547"/>
        <v>0</v>
      </c>
      <c r="DA259" s="15">
        <f t="shared" si="547"/>
        <v>10</v>
      </c>
      <c r="DB259" s="15">
        <f t="shared" si="547"/>
        <v>10</v>
      </c>
      <c r="DD259" s="15">
        <f>+DD251-DB251</f>
        <v>0</v>
      </c>
      <c r="DE259" s="15">
        <f t="shared" si="548"/>
        <v>-10</v>
      </c>
      <c r="DF259" s="15">
        <f t="shared" si="548"/>
        <v>10</v>
      </c>
      <c r="DG259" s="15">
        <f t="shared" si="548"/>
        <v>0</v>
      </c>
      <c r="DI259" s="15">
        <f>+DI251-DG251</f>
        <v>0</v>
      </c>
      <c r="DJ259" s="15">
        <f t="shared" si="549"/>
        <v>0</v>
      </c>
      <c r="DL259" s="2">
        <v>10</v>
      </c>
      <c r="DN259" s="2">
        <v>10</v>
      </c>
      <c r="DO259" s="2">
        <v>10</v>
      </c>
      <c r="DP259" s="2">
        <v>10</v>
      </c>
      <c r="DQ259" s="2">
        <v>10</v>
      </c>
      <c r="DS259" s="2">
        <v>10</v>
      </c>
      <c r="DT259" s="2">
        <v>10</v>
      </c>
      <c r="DU259" s="2">
        <v>10</v>
      </c>
      <c r="DV259" s="2">
        <v>10</v>
      </c>
    </row>
    <row r="260" spans="1:127" ht="12" customHeight="1">
      <c r="A260" s="2"/>
      <c r="B260" s="7" t="s">
        <v>1079</v>
      </c>
      <c r="CY260" s="15"/>
      <c r="DU260" s="2"/>
    </row>
    <row r="261" spans="1:127" ht="12" customHeight="1">
      <c r="A261" s="2"/>
      <c r="B261" s="7" t="s">
        <v>1079</v>
      </c>
      <c r="C261" s="2" t="s">
        <v>1207</v>
      </c>
      <c r="D261" s="7" t="s">
        <v>354</v>
      </c>
      <c r="DC261" s="15">
        <v>740</v>
      </c>
      <c r="DF261" s="2" t="s">
        <v>1233</v>
      </c>
      <c r="DG261" s="15">
        <f>+DH261-DC261</f>
        <v>20</v>
      </c>
      <c r="DH261" s="15">
        <v>760</v>
      </c>
      <c r="DK261" s="2" t="s">
        <v>1233</v>
      </c>
      <c r="DL261" s="15">
        <f>+DM261-DH261</f>
        <v>-120</v>
      </c>
      <c r="DM261" s="15">
        <v>640</v>
      </c>
      <c r="DU261" s="2"/>
    </row>
    <row r="262" spans="1:127" ht="12" customHeight="1">
      <c r="A262" s="2"/>
      <c r="B262" s="7" t="s">
        <v>1079</v>
      </c>
      <c r="C262" s="2" t="s">
        <v>1207</v>
      </c>
      <c r="D262" s="7" t="s">
        <v>355</v>
      </c>
      <c r="DC262" s="15">
        <v>340</v>
      </c>
      <c r="DF262" s="2" t="s">
        <v>1233</v>
      </c>
      <c r="DG262" s="15">
        <f>+DH262-DC262</f>
        <v>10</v>
      </c>
      <c r="DH262" s="15">
        <v>350</v>
      </c>
      <c r="DK262" s="2" t="s">
        <v>1233</v>
      </c>
      <c r="DL262" s="15">
        <f>+DM262-DH262</f>
        <v>-30</v>
      </c>
      <c r="DM262" s="15">
        <v>320</v>
      </c>
      <c r="DU262" s="2"/>
    </row>
    <row r="263" spans="1:127" ht="12" customHeight="1">
      <c r="A263" s="2"/>
      <c r="B263" s="7" t="s">
        <v>1079</v>
      </c>
      <c r="C263" s="2" t="s">
        <v>1207</v>
      </c>
      <c r="D263" s="7" t="s">
        <v>1007</v>
      </c>
      <c r="DC263" s="15">
        <v>10</v>
      </c>
      <c r="DF263" s="2" t="s">
        <v>1233</v>
      </c>
      <c r="DG263" s="15">
        <f>+DH263-DC263</f>
        <v>10</v>
      </c>
      <c r="DH263" s="15">
        <v>20</v>
      </c>
      <c r="DK263" s="2" t="s">
        <v>1233</v>
      </c>
      <c r="DL263" s="15">
        <f>+DM263-DH263</f>
        <v>0</v>
      </c>
      <c r="DM263" s="15">
        <v>20</v>
      </c>
      <c r="DU263" s="2"/>
    </row>
    <row r="264" spans="1:127" ht="12" customHeight="1">
      <c r="A264" s="2"/>
      <c r="B264" s="7" t="s">
        <v>1079</v>
      </c>
      <c r="CY264" s="15"/>
      <c r="DU264" s="2"/>
    </row>
    <row r="265" spans="1:127" ht="12" customHeight="1">
      <c r="A265" s="2"/>
      <c r="B265" s="7" t="s">
        <v>1079</v>
      </c>
      <c r="D265" s="7" t="s">
        <v>1104</v>
      </c>
      <c r="CY265" s="15">
        <f>+CY658/AVERAGE(CX122:CY122)/3*1000</f>
        <v>4.359568509297949</v>
      </c>
      <c r="CZ265" s="15">
        <f>+CZ658/AVERAGE(CY122:CZ122)/3*1000</f>
        <v>8.0418327585434675</v>
      </c>
      <c r="DA265" s="15">
        <f>+DA658/AVERAGE(CZ122:DA122)/3*1000</f>
        <v>12.843561987237921</v>
      </c>
      <c r="DB265" s="15">
        <f>+DB658/AVERAGE(DA122:DB122)/3*1000</f>
        <v>18.944479657387578</v>
      </c>
      <c r="DD265" s="15">
        <f>+DD658/AVERAGE(DC122:DD122)/3*1000</f>
        <v>26.307370747817266</v>
      </c>
      <c r="DE265" s="15">
        <f>+DE658/AVERAGE(DD122:DE122)/3*1000</f>
        <v>32.862079589457373</v>
      </c>
      <c r="DF265" s="15">
        <f>+DF658/AVERAGE(DE122:DF122)/3*1000</f>
        <v>39.314975285944854</v>
      </c>
      <c r="DG265" s="15">
        <f>+DG658/AVERAGE(DF122:DG122)/3*1000</f>
        <v>45.766023962402755</v>
      </c>
      <c r="DI265" s="15">
        <f>+DI658/AVERAGE(DH122:DI122)/3*1000</f>
        <v>51.757541847728483</v>
      </c>
      <c r="DJ265" s="15">
        <f>+DJ658/AVERAGE(DI122:DJ122)/3*1000</f>
        <v>57.268101327096645</v>
      </c>
      <c r="DK265" s="15">
        <f>+DK658/AVERAGE(DJ122:DK122)/3*1000</f>
        <v>62.275691388951387</v>
      </c>
      <c r="DL265" s="15">
        <f>+DL658/AVERAGE(DK122:DL122)/3*1000</f>
        <v>67.639126746839182</v>
      </c>
      <c r="DN265" s="15" t="e">
        <f>+DN658/AVERAGE(DM122:DN122)/3*1000</f>
        <v>#VALUE!</v>
      </c>
      <c r="DO265" s="15" t="e">
        <f>+DO658/AVERAGE(DN122:DO122)/3*1000</f>
        <v>#VALUE!</v>
      </c>
      <c r="DP265" s="15" t="e">
        <f>+DP658/AVERAGE(DO122:DP122)/3*1000</f>
        <v>#VALUE!</v>
      </c>
      <c r="DQ265" s="15" t="e">
        <f>+DQ658/AVERAGE(DP122:DQ122)/3*1000</f>
        <v>#VALUE!</v>
      </c>
      <c r="DS265" s="15" t="e">
        <f>+DS658/AVERAGE(DR122:DS122)/3*1000</f>
        <v>#VALUE!</v>
      </c>
      <c r="DT265" s="15" t="e">
        <f>+DT658/AVERAGE(DS122:DT122)/3*1000</f>
        <v>#VALUE!</v>
      </c>
      <c r="DU265" s="15" t="e">
        <f>+DU658/AVERAGE(DT122:DU122)/3*1000</f>
        <v>#VALUE!</v>
      </c>
      <c r="DV265" s="15" t="e">
        <f>+DV658/AVERAGE(DU122:DV122)/3*1000</f>
        <v>#VALUE!</v>
      </c>
    </row>
    <row r="266" spans="1:127" ht="12" customHeight="1">
      <c r="A266" s="2"/>
      <c r="B266" s="7" t="s">
        <v>1079</v>
      </c>
      <c r="E266" s="7" t="s">
        <v>1105</v>
      </c>
      <c r="CY266" s="4">
        <f>+CY265/CY245</f>
        <v>0.21797842546489746</v>
      </c>
      <c r="CZ266" s="4">
        <f>+CZ265/CZ245</f>
        <v>0.16528925619834708</v>
      </c>
      <c r="DA266" s="4">
        <f>+DA265/DA245</f>
        <v>0.16528925619834711</v>
      </c>
      <c r="DB266" s="4">
        <f>+DB265/DB245</f>
        <v>0.16528925619834711</v>
      </c>
      <c r="DD266" s="4">
        <f>+DD265/DD245</f>
        <v>0.16528925619834711</v>
      </c>
      <c r="DE266" s="4">
        <f>+DE265/DE245</f>
        <v>0.16528925619834708</v>
      </c>
      <c r="DF266" s="4">
        <f>+DF265/DF245</f>
        <v>0.16549586776859507</v>
      </c>
      <c r="DG266" s="4">
        <f>+DG265/DG245</f>
        <v>0.16528925619834711</v>
      </c>
      <c r="DI266" s="4">
        <f>+DI265/DI245</f>
        <v>0.1653925619834711</v>
      </c>
      <c r="DJ266" s="4">
        <f>+DJ265/DJ245</f>
        <v>0.16541322314049586</v>
      </c>
      <c r="DK266" s="4">
        <f>+DK265/DK245</f>
        <v>0.16528925619834714</v>
      </c>
      <c r="DL266" s="4">
        <f>+DL265/DL245</f>
        <v>0.16528925619834711</v>
      </c>
      <c r="DN266" s="4" t="e">
        <f>+DN265/DN245</f>
        <v>#VALUE!</v>
      </c>
      <c r="DO266" s="4" t="e">
        <f>+DO265/DO245</f>
        <v>#VALUE!</v>
      </c>
      <c r="DP266" s="4" t="e">
        <f>+DP265/DP245</f>
        <v>#VALUE!</v>
      </c>
      <c r="DQ266" s="4" t="e">
        <f>+DQ265/DQ245</f>
        <v>#VALUE!</v>
      </c>
      <c r="DS266" s="4" t="e">
        <f>+DS265/DS245</f>
        <v>#VALUE!</v>
      </c>
      <c r="DT266" s="4" t="e">
        <f>+DT265/DT245</f>
        <v>#VALUE!</v>
      </c>
      <c r="DU266" s="4" t="e">
        <f>+DU265/DU245</f>
        <v>#VALUE!</v>
      </c>
      <c r="DV266" s="4" t="e">
        <f>+DV265/DV245</f>
        <v>#VALUE!</v>
      </c>
    </row>
    <row r="267" spans="1:127" ht="12" customHeight="1">
      <c r="A267" s="2"/>
      <c r="B267" s="7" t="s">
        <v>1079</v>
      </c>
      <c r="DU267" s="2"/>
    </row>
    <row r="268" spans="1:127" ht="12" customHeight="1">
      <c r="A268" s="2"/>
      <c r="B268" s="7" t="s">
        <v>1079</v>
      </c>
      <c r="DU268" s="2"/>
    </row>
    <row r="269" spans="1:127" ht="12" customHeight="1">
      <c r="A269" s="2"/>
      <c r="B269" s="7" t="s">
        <v>1079</v>
      </c>
      <c r="DU269" s="2"/>
    </row>
    <row r="270" spans="1:127" ht="12" customHeight="1" outlineLevel="1">
      <c r="A270" s="2"/>
      <c r="B270" s="7" t="s">
        <v>1085</v>
      </c>
      <c r="C270" s="7" t="s">
        <v>138</v>
      </c>
      <c r="D270" s="7" t="s">
        <v>136</v>
      </c>
      <c r="AA270" s="15">
        <f t="shared" ref="AA270:BI270" si="550">+AA283</f>
        <v>8740</v>
      </c>
      <c r="AB270" s="15"/>
      <c r="AC270" s="15"/>
      <c r="AD270" s="15"/>
      <c r="AE270" s="15"/>
      <c r="AF270" s="15">
        <f t="shared" si="550"/>
        <v>8580</v>
      </c>
      <c r="AG270" s="15">
        <f t="shared" si="550"/>
        <v>8770</v>
      </c>
      <c r="AH270" s="15">
        <f t="shared" si="550"/>
        <v>8570</v>
      </c>
      <c r="AI270" s="15">
        <f t="shared" si="550"/>
        <v>8540</v>
      </c>
      <c r="AJ270" s="15">
        <f t="shared" si="550"/>
        <v>8020</v>
      </c>
      <c r="AK270" s="15">
        <f t="shared" si="550"/>
        <v>8480</v>
      </c>
      <c r="AL270" s="15">
        <f t="shared" si="550"/>
        <v>8150</v>
      </c>
      <c r="AM270" s="15">
        <f t="shared" si="550"/>
        <v>8170</v>
      </c>
      <c r="AN270" s="15">
        <f t="shared" si="550"/>
        <v>8200</v>
      </c>
      <c r="AO270" s="15">
        <f t="shared" si="550"/>
        <v>7990</v>
      </c>
      <c r="AP270" s="15">
        <f t="shared" si="550"/>
        <v>8120</v>
      </c>
      <c r="AQ270" s="15">
        <f t="shared" si="550"/>
        <v>8063.2334338373648</v>
      </c>
      <c r="AR270" s="15">
        <f t="shared" si="550"/>
        <v>8107.0675951090743</v>
      </c>
      <c r="AS270" s="15">
        <f t="shared" si="550"/>
        <v>7812.09145305524</v>
      </c>
      <c r="AT270" s="15">
        <f t="shared" si="550"/>
        <v>7620.2619730640681</v>
      </c>
      <c r="AU270" s="15">
        <f t="shared" si="550"/>
        <v>7890</v>
      </c>
      <c r="AV270" s="15">
        <f t="shared" si="550"/>
        <v>7170</v>
      </c>
      <c r="AW270" s="15">
        <f t="shared" si="550"/>
        <v>7170</v>
      </c>
      <c r="AX270" s="15">
        <f t="shared" si="550"/>
        <v>7170</v>
      </c>
      <c r="AY270" s="15">
        <f t="shared" si="550"/>
        <v>6920</v>
      </c>
      <c r="AZ270" s="15">
        <f t="shared" si="550"/>
        <v>7200</v>
      </c>
      <c r="BA270" s="15">
        <f t="shared" si="550"/>
        <v>6940</v>
      </c>
      <c r="BB270" s="15">
        <f t="shared" si="550"/>
        <v>7050</v>
      </c>
      <c r="BC270" s="15">
        <f t="shared" si="550"/>
        <v>6920</v>
      </c>
      <c r="BD270" s="15">
        <f t="shared" si="550"/>
        <v>6720</v>
      </c>
      <c r="BE270" s="15">
        <f t="shared" si="550"/>
        <v>6910</v>
      </c>
      <c r="BF270" s="15">
        <f t="shared" si="550"/>
        <v>6900</v>
      </c>
      <c r="BG270" s="15">
        <f t="shared" si="550"/>
        <v>6720</v>
      </c>
      <c r="BH270" s="15">
        <f t="shared" si="550"/>
        <v>6670</v>
      </c>
      <c r="BI270" s="15">
        <f t="shared" si="550"/>
        <v>6530</v>
      </c>
      <c r="BJ270" s="15">
        <f>+BJ283</f>
        <v>6700</v>
      </c>
      <c r="BK270" s="15">
        <f t="shared" ref="BK270:BN271" si="551">+BK391+BK279</f>
        <v>6560</v>
      </c>
      <c r="BL270" s="15">
        <f t="shared" si="551"/>
        <v>6550</v>
      </c>
      <c r="BM270" s="15">
        <f t="shared" si="551"/>
        <v>6290</v>
      </c>
      <c r="BN270" s="15">
        <f t="shared" si="551"/>
        <v>6050</v>
      </c>
      <c r="BO270" s="15">
        <f>+AVERAGE(BK270:BN270)</f>
        <v>6362.5</v>
      </c>
      <c r="BP270" s="15">
        <f t="shared" ref="BP270:BS271" si="552">+BP391+BP279</f>
        <v>5890</v>
      </c>
      <c r="BQ270" s="15">
        <f t="shared" si="552"/>
        <v>5860</v>
      </c>
      <c r="BR270" s="15">
        <f t="shared" si="552"/>
        <v>5730</v>
      </c>
      <c r="BS270" s="15">
        <f t="shared" si="552"/>
        <v>5390</v>
      </c>
      <c r="BT270" s="15">
        <f>+AVERAGE(BP270:BS270)</f>
        <v>5717.5</v>
      </c>
      <c r="BU270" s="15">
        <f t="shared" ref="BU270:BX271" si="553">+BU391+BU279</f>
        <v>5440</v>
      </c>
      <c r="BV270" s="15">
        <f t="shared" si="553"/>
        <v>5420</v>
      </c>
      <c r="BW270" s="15">
        <f t="shared" si="553"/>
        <v>5470</v>
      </c>
      <c r="BX270" s="15">
        <f t="shared" si="553"/>
        <v>5060</v>
      </c>
      <c r="BY270" s="15">
        <f>+AVERAGE(BU270:BX270)</f>
        <v>5347.5</v>
      </c>
      <c r="BZ270" s="15">
        <f t="shared" ref="BZ270:CC271" si="554">+BZ391+BZ279</f>
        <v>5190</v>
      </c>
      <c r="CA270" s="15">
        <f t="shared" si="554"/>
        <v>5200</v>
      </c>
      <c r="CB270" s="15">
        <f t="shared" si="554"/>
        <v>5130</v>
      </c>
      <c r="CC270" s="15">
        <f t="shared" si="554"/>
        <v>4760</v>
      </c>
      <c r="CD270" s="15">
        <f>+AVERAGE(BZ270:CC270)</f>
        <v>5070</v>
      </c>
      <c r="CE270" s="15">
        <f t="shared" ref="CE270:CH271" si="555">+CE391+CE279</f>
        <v>5230</v>
      </c>
      <c r="CF270" s="15">
        <f t="shared" si="555"/>
        <v>5280</v>
      </c>
      <c r="CG270" s="15">
        <f t="shared" si="555"/>
        <v>5220</v>
      </c>
      <c r="CH270" s="15">
        <f t="shared" si="555"/>
        <v>5090</v>
      </c>
      <c r="CI270" s="15">
        <f>+AVERAGE(CE270:CH270)</f>
        <v>5205</v>
      </c>
      <c r="CJ270" s="15">
        <f t="shared" ref="CJ270:CM271" si="556">+CJ391+CJ279</f>
        <v>5140</v>
      </c>
      <c r="CK270" s="15">
        <f t="shared" si="556"/>
        <v>5200</v>
      </c>
      <c r="CL270" s="15">
        <f t="shared" si="556"/>
        <v>5290</v>
      </c>
      <c r="CM270" s="15">
        <f t="shared" si="556"/>
        <v>5240</v>
      </c>
      <c r="CN270" s="15">
        <f>+AVERAGE(CJ270:CM270)</f>
        <v>5217.5</v>
      </c>
      <c r="CO270" s="15">
        <f t="shared" ref="CO270:CU270" si="557">+CO296+CO313+CO329</f>
        <v>5270</v>
      </c>
      <c r="CP270" s="15">
        <f t="shared" si="557"/>
        <v>5340</v>
      </c>
      <c r="CQ270" s="15">
        <f t="shared" si="557"/>
        <v>5370</v>
      </c>
      <c r="CR270" s="15">
        <f t="shared" si="557"/>
        <v>5310</v>
      </c>
      <c r="CS270" s="15">
        <f t="shared" si="557"/>
        <v>5320</v>
      </c>
      <c r="CT270" s="15">
        <f t="shared" si="557"/>
        <v>5300</v>
      </c>
      <c r="CU270" s="15">
        <f t="shared" si="557"/>
        <v>5240</v>
      </c>
      <c r="CV270" s="15">
        <f>+CV296+CV313+CV329</f>
        <v>5220</v>
      </c>
      <c r="CW270" s="15">
        <f>+CW296+CW313+CW329</f>
        <v>5240</v>
      </c>
      <c r="CX270" s="15">
        <f>+CX296+CX313+CX329</f>
        <v>0</v>
      </c>
      <c r="CY270" s="15">
        <f>+CY296+CY313+CY329</f>
        <v>5250</v>
      </c>
      <c r="CZ270" s="15">
        <f>+CZ296+CZ313+CZ329</f>
        <v>5430</v>
      </c>
      <c r="DA270" s="15">
        <f>+DA283+DA329</f>
        <v>5470</v>
      </c>
      <c r="DB270" s="15">
        <f>+DB283+DB329</f>
        <v>5510</v>
      </c>
      <c r="DC270" s="15">
        <f>+AVERAGE(CY270:DB270)</f>
        <v>5415</v>
      </c>
      <c r="DD270" s="15">
        <f>+DD296+DD313+DD329</f>
        <v>5535</v>
      </c>
      <c r="DE270" s="15">
        <f>+DE296+DE313+DE329</f>
        <v>5560</v>
      </c>
      <c r="DF270" s="15">
        <f>+DF283+DF329</f>
        <v>5585</v>
      </c>
      <c r="DG270" s="15">
        <f>+DG283+DG329</f>
        <v>5610</v>
      </c>
      <c r="DH270" s="15">
        <f>+AVERAGE(DD270:DG270)</f>
        <v>5572.5</v>
      </c>
      <c r="DI270" s="15">
        <f>+DI296+DI313+DI329</f>
        <v>5630</v>
      </c>
      <c r="DJ270" s="15">
        <f>+DJ296+DJ313+DJ329</f>
        <v>5650</v>
      </c>
      <c r="DK270" s="15">
        <f>+DK283+DK329</f>
        <v>5670</v>
      </c>
      <c r="DL270" s="15">
        <f>+DL283+DL329</f>
        <v>5690</v>
      </c>
      <c r="DM270" s="15">
        <f>+AVERAGE(DI270:DL270)</f>
        <v>5660</v>
      </c>
      <c r="DN270" s="15">
        <f>+DN296+DN313+DN329</f>
        <v>5710</v>
      </c>
      <c r="DO270" s="15">
        <f>+DO296+DO313+DO329</f>
        <v>5730</v>
      </c>
      <c r="DP270" s="15">
        <f>+DP283+DP329</f>
        <v>5750</v>
      </c>
      <c r="DQ270" s="15">
        <f>+DQ283+DQ329</f>
        <v>5770</v>
      </c>
      <c r="DR270" s="15">
        <f>+AVERAGE(DN270:DQ270)</f>
        <v>5740</v>
      </c>
      <c r="DS270" s="15">
        <f>+DS296+DS313+DS329</f>
        <v>5790</v>
      </c>
      <c r="DT270" s="15">
        <f>+DT296+DT313+DT329</f>
        <v>5810</v>
      </c>
      <c r="DU270" s="15">
        <f>+DU283+DU329</f>
        <v>5830</v>
      </c>
      <c r="DV270" s="15">
        <f>+DV283+DV329</f>
        <v>5850</v>
      </c>
      <c r="DW270" s="15">
        <f>+AVERAGE(DS270:DV270)</f>
        <v>5820</v>
      </c>
    </row>
    <row r="271" spans="1:127" ht="12" customHeight="1" outlineLevel="1">
      <c r="A271" s="2"/>
      <c r="B271" s="7" t="s">
        <v>1085</v>
      </c>
      <c r="C271" s="7" t="s">
        <v>139</v>
      </c>
      <c r="D271" s="7" t="s">
        <v>137</v>
      </c>
      <c r="AA271" s="15">
        <f t="shared" ref="AA271:BI271" si="558">+AA284</f>
        <v>8740</v>
      </c>
      <c r="AB271" s="15"/>
      <c r="AC271" s="15"/>
      <c r="AD271" s="15"/>
      <c r="AE271" s="15"/>
      <c r="AF271" s="15">
        <f t="shared" si="558"/>
        <v>8580</v>
      </c>
      <c r="AG271" s="15">
        <f t="shared" si="558"/>
        <v>8770</v>
      </c>
      <c r="AH271" s="15">
        <f t="shared" si="558"/>
        <v>8570</v>
      </c>
      <c r="AI271" s="15">
        <f t="shared" si="558"/>
        <v>8540</v>
      </c>
      <c r="AJ271" s="15">
        <f t="shared" si="558"/>
        <v>8020</v>
      </c>
      <c r="AK271" s="15">
        <f t="shared" si="558"/>
        <v>8480</v>
      </c>
      <c r="AL271" s="15">
        <f t="shared" si="558"/>
        <v>8150</v>
      </c>
      <c r="AM271" s="15">
        <f t="shared" si="558"/>
        <v>8170</v>
      </c>
      <c r="AN271" s="15">
        <f t="shared" si="558"/>
        <v>8200</v>
      </c>
      <c r="AO271" s="15">
        <f t="shared" si="558"/>
        <v>7990</v>
      </c>
      <c r="AP271" s="15">
        <f t="shared" si="558"/>
        <v>8120</v>
      </c>
      <c r="AQ271" s="15">
        <f t="shared" si="558"/>
        <v>8063.2334338373648</v>
      </c>
      <c r="AR271" s="15">
        <f t="shared" si="558"/>
        <v>8107.0675951090743</v>
      </c>
      <c r="AS271" s="15">
        <f t="shared" si="558"/>
        <v>7812.09145305524</v>
      </c>
      <c r="AT271" s="15">
        <f t="shared" si="558"/>
        <v>7620.2619730640681</v>
      </c>
      <c r="AU271" s="15">
        <f t="shared" si="558"/>
        <v>7890</v>
      </c>
      <c r="AV271" s="15">
        <f t="shared" si="558"/>
        <v>7170</v>
      </c>
      <c r="AW271" s="15">
        <f t="shared" si="558"/>
        <v>7170</v>
      </c>
      <c r="AX271" s="15">
        <f t="shared" si="558"/>
        <v>7170</v>
      </c>
      <c r="AY271" s="15">
        <f t="shared" si="558"/>
        <v>6920</v>
      </c>
      <c r="AZ271" s="15">
        <f t="shared" si="558"/>
        <v>7200</v>
      </c>
      <c r="BA271" s="15">
        <f t="shared" si="558"/>
        <v>6940</v>
      </c>
      <c r="BB271" s="15">
        <f t="shared" si="558"/>
        <v>7050</v>
      </c>
      <c r="BC271" s="15">
        <f t="shared" si="558"/>
        <v>6920</v>
      </c>
      <c r="BD271" s="15">
        <f t="shared" si="558"/>
        <v>6720</v>
      </c>
      <c r="BE271" s="15">
        <f t="shared" si="558"/>
        <v>6910</v>
      </c>
      <c r="BF271" s="15">
        <f t="shared" si="558"/>
        <v>6900</v>
      </c>
      <c r="BG271" s="15">
        <f t="shared" si="558"/>
        <v>6720</v>
      </c>
      <c r="BH271" s="15">
        <f t="shared" si="558"/>
        <v>6670</v>
      </c>
      <c r="BI271" s="15">
        <f t="shared" si="558"/>
        <v>6530</v>
      </c>
      <c r="BJ271" s="15">
        <f>+BJ284</f>
        <v>6700</v>
      </c>
      <c r="BK271" s="15">
        <f t="shared" si="551"/>
        <v>6560</v>
      </c>
      <c r="BL271" s="15">
        <f t="shared" si="551"/>
        <v>6550</v>
      </c>
      <c r="BM271" s="15">
        <f t="shared" si="551"/>
        <v>6290</v>
      </c>
      <c r="BN271" s="15">
        <f t="shared" si="551"/>
        <v>6050</v>
      </c>
      <c r="BO271" s="15">
        <f>+AVERAGE(BK271:BN271)</f>
        <v>6362.5</v>
      </c>
      <c r="BP271" s="15">
        <f t="shared" si="552"/>
        <v>5890</v>
      </c>
      <c r="BQ271" s="15">
        <f t="shared" si="552"/>
        <v>5860</v>
      </c>
      <c r="BR271" s="15">
        <f t="shared" si="552"/>
        <v>5730</v>
      </c>
      <c r="BS271" s="15">
        <f t="shared" si="552"/>
        <v>5390</v>
      </c>
      <c r="BT271" s="15">
        <f>+AVERAGE(BP271:BS271)</f>
        <v>5717.5</v>
      </c>
      <c r="BU271" s="15">
        <f t="shared" si="553"/>
        <v>5440</v>
      </c>
      <c r="BV271" s="15">
        <f t="shared" si="553"/>
        <v>5420</v>
      </c>
      <c r="BW271" s="15">
        <f t="shared" si="553"/>
        <v>5470</v>
      </c>
      <c r="BX271" s="15">
        <f t="shared" si="553"/>
        <v>5060</v>
      </c>
      <c r="BY271" s="15">
        <f>+AVERAGE(BU271:BX271)</f>
        <v>5347.5</v>
      </c>
      <c r="BZ271" s="15">
        <f t="shared" si="554"/>
        <v>5190</v>
      </c>
      <c r="CA271" s="15">
        <f t="shared" si="554"/>
        <v>5200</v>
      </c>
      <c r="CB271" s="15">
        <f t="shared" si="554"/>
        <v>5130</v>
      </c>
      <c r="CC271" s="15">
        <f t="shared" si="554"/>
        <v>4760</v>
      </c>
      <c r="CD271" s="15">
        <f>+AVERAGE(BZ271:CC271)</f>
        <v>5070</v>
      </c>
      <c r="CE271" s="15">
        <f t="shared" si="555"/>
        <v>5220</v>
      </c>
      <c r="CF271" s="15">
        <f t="shared" si="555"/>
        <v>5240</v>
      </c>
      <c r="CG271" s="15">
        <f t="shared" si="555"/>
        <v>5160</v>
      </c>
      <c r="CH271" s="15">
        <f t="shared" si="555"/>
        <v>4980</v>
      </c>
      <c r="CI271" s="15">
        <f>+AVERAGE(CE271:CH271)</f>
        <v>5150</v>
      </c>
      <c r="CJ271" s="15">
        <f t="shared" si="556"/>
        <v>4960</v>
      </c>
      <c r="CK271" s="15">
        <f t="shared" si="556"/>
        <v>4910</v>
      </c>
      <c r="CL271" s="15">
        <f t="shared" si="556"/>
        <v>4900</v>
      </c>
      <c r="CM271" s="15">
        <f t="shared" si="556"/>
        <v>4730</v>
      </c>
      <c r="CN271" s="15">
        <f t="shared" ref="CN271:DH271" si="559">+CN270-CN278</f>
        <v>4877.5</v>
      </c>
      <c r="CO271" s="15">
        <f t="shared" si="559"/>
        <v>4680</v>
      </c>
      <c r="CP271" s="15">
        <f t="shared" si="559"/>
        <v>4680</v>
      </c>
      <c r="CQ271" s="15">
        <f t="shared" si="559"/>
        <v>4610</v>
      </c>
      <c r="CR271" s="15">
        <f t="shared" si="559"/>
        <v>4460</v>
      </c>
      <c r="CS271" s="15">
        <f t="shared" si="559"/>
        <v>4605</v>
      </c>
      <c r="CT271" s="15">
        <f t="shared" si="559"/>
        <v>4450</v>
      </c>
      <c r="CU271" s="15">
        <f t="shared" si="559"/>
        <v>4370</v>
      </c>
      <c r="CV271" s="15">
        <f t="shared" si="559"/>
        <v>4340</v>
      </c>
      <c r="CW271" s="15">
        <f>+CW270-CW278</f>
        <v>4340</v>
      </c>
      <c r="CX271" s="15">
        <f>+CX270-CX278</f>
        <v>3777.5</v>
      </c>
      <c r="CY271" s="15">
        <f>+CY270-CY278</f>
        <v>4280</v>
      </c>
      <c r="CZ271" s="15">
        <f>+CZ270-CZ278</f>
        <v>4439</v>
      </c>
      <c r="DA271" s="15">
        <f t="shared" si="559"/>
        <v>4419</v>
      </c>
      <c r="DB271" s="15">
        <f t="shared" si="559"/>
        <v>4399</v>
      </c>
      <c r="DC271" s="15">
        <f t="shared" si="559"/>
        <v>4384.25</v>
      </c>
      <c r="DD271" s="15">
        <f t="shared" si="559"/>
        <v>4414</v>
      </c>
      <c r="DE271" s="15">
        <f t="shared" si="559"/>
        <v>4429</v>
      </c>
      <c r="DF271" s="15">
        <f t="shared" si="559"/>
        <v>4444</v>
      </c>
      <c r="DG271" s="15">
        <f t="shared" si="559"/>
        <v>4459</v>
      </c>
      <c r="DH271" s="15">
        <f t="shared" si="559"/>
        <v>4436.5</v>
      </c>
      <c r="DI271" s="15">
        <f>+DI270-DI278</f>
        <v>4469</v>
      </c>
      <c r="DJ271" s="15">
        <f>+DJ270-DJ278</f>
        <v>4479</v>
      </c>
      <c r="DK271" s="15">
        <f>+DK270-DK278</f>
        <v>4489</v>
      </c>
      <c r="DL271" s="15">
        <f>+DL270-DL278</f>
        <v>4499</v>
      </c>
      <c r="DM271" s="15">
        <f>+DM270-DM278</f>
        <v>4484</v>
      </c>
      <c r="DN271" s="15">
        <f t="shared" ref="DN271:DW271" si="560">+DN270-DN278</f>
        <v>4514</v>
      </c>
      <c r="DO271" s="15">
        <f t="shared" si="560"/>
        <v>4529</v>
      </c>
      <c r="DP271" s="15">
        <f t="shared" si="560"/>
        <v>4544</v>
      </c>
      <c r="DQ271" s="15">
        <f t="shared" si="560"/>
        <v>4559</v>
      </c>
      <c r="DR271" s="15">
        <f t="shared" si="560"/>
        <v>4536.5</v>
      </c>
      <c r="DS271" s="15">
        <f t="shared" si="560"/>
        <v>4579</v>
      </c>
      <c r="DT271" s="15">
        <f t="shared" si="560"/>
        <v>4599</v>
      </c>
      <c r="DU271" s="15">
        <f t="shared" si="560"/>
        <v>4619</v>
      </c>
      <c r="DV271" s="15">
        <f t="shared" si="560"/>
        <v>4639</v>
      </c>
      <c r="DW271" s="15">
        <f t="shared" si="560"/>
        <v>4609</v>
      </c>
    </row>
    <row r="272" spans="1:127" ht="12" customHeight="1" outlineLevel="1">
      <c r="A272" s="2"/>
      <c r="B272" s="7" t="s">
        <v>1085</v>
      </c>
      <c r="D272" s="7" t="s">
        <v>745</v>
      </c>
      <c r="CO272" s="15"/>
      <c r="CP272" s="15"/>
      <c r="CQ272" s="15"/>
      <c r="CR272" s="15"/>
      <c r="CT272" s="4">
        <f t="shared" ref="CT272:CZ273" si="561">+CT270/CO270-1</f>
        <v>5.6925996204932883E-3</v>
      </c>
      <c r="CU272" s="4">
        <f t="shared" si="561"/>
        <v>-1.8726591760299671E-2</v>
      </c>
      <c r="CV272" s="4">
        <f t="shared" si="561"/>
        <v>-2.7932960893854775E-2</v>
      </c>
      <c r="CW272" s="4">
        <f t="shared" si="561"/>
        <v>-1.3182674199623379E-2</v>
      </c>
      <c r="CX272" s="4">
        <f t="shared" si="561"/>
        <v>-1</v>
      </c>
      <c r="CY272" s="4">
        <f t="shared" si="561"/>
        <v>-9.4339622641509413E-3</v>
      </c>
      <c r="CZ272" s="4">
        <f t="shared" si="561"/>
        <v>3.6259541984732913E-2</v>
      </c>
      <c r="DA272" s="4">
        <f>+DA270/CV270-1</f>
        <v>4.789272030651337E-2</v>
      </c>
      <c r="DB272" s="4">
        <f>+DB270/CW270-1</f>
        <v>5.15267175572518E-2</v>
      </c>
      <c r="DD272" s="4">
        <f t="shared" ref="DD272:DG273" si="562">+DD270/CY270-1</f>
        <v>5.428571428571427E-2</v>
      </c>
      <c r="DE272" s="4">
        <f t="shared" si="562"/>
        <v>2.3941068139963217E-2</v>
      </c>
      <c r="DF272" s="4">
        <f t="shared" si="562"/>
        <v>2.1023765996343702E-2</v>
      </c>
      <c r="DG272" s="4">
        <f t="shared" si="562"/>
        <v>1.8148820326678861E-2</v>
      </c>
      <c r="DI272" s="4">
        <f t="shared" ref="DI272:DL273" si="563">+DI270/DD270-1</f>
        <v>1.7163504968382925E-2</v>
      </c>
      <c r="DJ272" s="4">
        <f t="shared" si="563"/>
        <v>1.618705035971213E-2</v>
      </c>
      <c r="DK272" s="4">
        <f t="shared" si="563"/>
        <v>1.5219337511190645E-2</v>
      </c>
      <c r="DL272" s="4">
        <f t="shared" si="563"/>
        <v>1.426024955436711E-2</v>
      </c>
      <c r="DN272" s="4">
        <f t="shared" ref="DN272:DQ273" si="564">+DN270/DI270-1</f>
        <v>1.4209591474245054E-2</v>
      </c>
      <c r="DO272" s="4">
        <f t="shared" si="564"/>
        <v>1.4159292035398341E-2</v>
      </c>
      <c r="DP272" s="4">
        <f t="shared" si="564"/>
        <v>1.4109347442680775E-2</v>
      </c>
      <c r="DQ272" s="4">
        <f t="shared" si="564"/>
        <v>1.4059753954305698E-2</v>
      </c>
      <c r="DS272" s="4">
        <f t="shared" ref="DS272:DV273" si="565">+DS270/DN270-1</f>
        <v>1.4010507880910739E-2</v>
      </c>
      <c r="DT272" s="4">
        <f t="shared" si="565"/>
        <v>1.3961605584642323E-2</v>
      </c>
      <c r="DU272" s="4">
        <f t="shared" si="565"/>
        <v>1.3913043478260834E-2</v>
      </c>
      <c r="DV272" s="4">
        <f t="shared" si="565"/>
        <v>1.3864818024263537E-2</v>
      </c>
    </row>
    <row r="273" spans="1:127" ht="12" customHeight="1" outlineLevel="1">
      <c r="A273" s="2"/>
      <c r="B273" s="7" t="s">
        <v>1085</v>
      </c>
      <c r="D273" s="7" t="s">
        <v>745</v>
      </c>
      <c r="CO273" s="15"/>
      <c r="CP273" s="15"/>
      <c r="CQ273" s="15"/>
      <c r="CR273" s="15"/>
      <c r="CT273" s="4">
        <f t="shared" si="561"/>
        <v>-4.9145299145299193E-2</v>
      </c>
      <c r="CU273" s="4">
        <f t="shared" si="561"/>
        <v>-6.6239316239316226E-2</v>
      </c>
      <c r="CV273" s="4">
        <f t="shared" si="561"/>
        <v>-5.8568329718004297E-2</v>
      </c>
      <c r="CW273" s="4">
        <f t="shared" si="561"/>
        <v>-2.6905829596412523E-2</v>
      </c>
      <c r="CX273" s="4">
        <f t="shared" si="561"/>
        <v>-0.17969598262757869</v>
      </c>
      <c r="CY273" s="4">
        <f t="shared" si="561"/>
        <v>-3.8202247191011285E-2</v>
      </c>
      <c r="CZ273" s="4">
        <f t="shared" si="561"/>
        <v>1.5789473684210575E-2</v>
      </c>
      <c r="DA273" s="4">
        <f>+DA271/CV271-1</f>
        <v>1.8202764976958496E-2</v>
      </c>
      <c r="DB273" s="4">
        <f>+DB271/CW271-1</f>
        <v>1.3594470046083051E-2</v>
      </c>
      <c r="DD273" s="4">
        <f t="shared" si="562"/>
        <v>3.1308411214953313E-2</v>
      </c>
      <c r="DE273" s="4">
        <f t="shared" si="562"/>
        <v>-2.2527596305473852E-3</v>
      </c>
      <c r="DF273" s="4">
        <f t="shared" si="562"/>
        <v>5.65738854944553E-3</v>
      </c>
      <c r="DG273" s="4">
        <f t="shared" si="562"/>
        <v>1.3639463514435013E-2</v>
      </c>
      <c r="DI273" s="4">
        <f t="shared" si="563"/>
        <v>1.2460353420933323E-2</v>
      </c>
      <c r="DJ273" s="4">
        <f t="shared" si="563"/>
        <v>1.1289230074508882E-2</v>
      </c>
      <c r="DK273" s="4">
        <f t="shared" si="563"/>
        <v>1.0126012601260115E-2</v>
      </c>
      <c r="DL273" s="4">
        <f t="shared" si="563"/>
        <v>8.97062121551917E-3</v>
      </c>
      <c r="DN273" s="4">
        <f t="shared" si="564"/>
        <v>1.0069366748713282E-2</v>
      </c>
      <c r="DO273" s="4">
        <f t="shared" si="564"/>
        <v>1.1163206072784204E-2</v>
      </c>
      <c r="DP273" s="4">
        <f t="shared" si="564"/>
        <v>1.2252171975941195E-2</v>
      </c>
      <c r="DQ273" s="4">
        <f t="shared" si="564"/>
        <v>1.3336296954878923E-2</v>
      </c>
      <c r="DS273" s="4">
        <f t="shared" si="565"/>
        <v>1.4399645547186424E-2</v>
      </c>
      <c r="DT273" s="4">
        <f t="shared" si="565"/>
        <v>1.5455950540958163E-2</v>
      </c>
      <c r="DU273" s="4">
        <f t="shared" si="565"/>
        <v>1.6505281690140761E-2</v>
      </c>
      <c r="DV273" s="4">
        <f t="shared" si="565"/>
        <v>1.7547707830664727E-2</v>
      </c>
    </row>
    <row r="274" spans="1:127" ht="12" customHeight="1" outlineLevel="1">
      <c r="A274" s="2"/>
      <c r="B274" s="7" t="s">
        <v>1085</v>
      </c>
      <c r="D274" s="7" t="s">
        <v>752</v>
      </c>
      <c r="CO274" s="15"/>
      <c r="CP274" s="15"/>
      <c r="CQ274" s="15"/>
      <c r="CR274" s="15"/>
      <c r="CT274" s="8">
        <f t="shared" ref="CT274:CZ275" si="566">+CT270-CO270</f>
        <v>30</v>
      </c>
      <c r="CU274" s="8">
        <f t="shared" si="566"/>
        <v>-100</v>
      </c>
      <c r="CV274" s="8">
        <f t="shared" si="566"/>
        <v>-150</v>
      </c>
      <c r="CW274" s="8">
        <f t="shared" si="566"/>
        <v>-70</v>
      </c>
      <c r="CX274" s="8">
        <f t="shared" si="566"/>
        <v>-5320</v>
      </c>
      <c r="CY274" s="8">
        <f t="shared" si="566"/>
        <v>-50</v>
      </c>
      <c r="CZ274" s="8">
        <f t="shared" si="566"/>
        <v>190</v>
      </c>
      <c r="DA274" s="8">
        <f>+DA270-CV270</f>
        <v>250</v>
      </c>
      <c r="DB274" s="8">
        <f>+DB270-CW270</f>
        <v>270</v>
      </c>
      <c r="DD274" s="8">
        <f t="shared" ref="DD274:DG275" si="567">+DD270-CY270</f>
        <v>285</v>
      </c>
      <c r="DE274" s="8">
        <f t="shared" si="567"/>
        <v>130</v>
      </c>
      <c r="DF274" s="8">
        <f t="shared" si="567"/>
        <v>115</v>
      </c>
      <c r="DG274" s="8">
        <f t="shared" si="567"/>
        <v>100</v>
      </c>
      <c r="DI274" s="8">
        <f t="shared" ref="DI274:DL275" si="568">+DI270-DD270</f>
        <v>95</v>
      </c>
      <c r="DJ274" s="8">
        <f t="shared" si="568"/>
        <v>90</v>
      </c>
      <c r="DK274" s="8">
        <f t="shared" si="568"/>
        <v>85</v>
      </c>
      <c r="DL274" s="8">
        <f t="shared" si="568"/>
        <v>80</v>
      </c>
      <c r="DN274" s="8">
        <f t="shared" ref="DN274:DQ275" si="569">+DN270-DI270</f>
        <v>80</v>
      </c>
      <c r="DO274" s="8">
        <f t="shared" si="569"/>
        <v>80</v>
      </c>
      <c r="DP274" s="8">
        <f t="shared" si="569"/>
        <v>80</v>
      </c>
      <c r="DQ274" s="8">
        <f t="shared" si="569"/>
        <v>80</v>
      </c>
      <c r="DS274" s="8">
        <f t="shared" ref="DS274:DV275" si="570">+DS270-DN270</f>
        <v>80</v>
      </c>
      <c r="DT274" s="8">
        <f t="shared" si="570"/>
        <v>80</v>
      </c>
      <c r="DU274" s="8">
        <f t="shared" si="570"/>
        <v>80</v>
      </c>
      <c r="DV274" s="8">
        <f t="shared" si="570"/>
        <v>80</v>
      </c>
    </row>
    <row r="275" spans="1:127" ht="12" customHeight="1" outlineLevel="1">
      <c r="A275" s="2"/>
      <c r="B275" s="7" t="s">
        <v>1085</v>
      </c>
      <c r="D275" s="7" t="s">
        <v>752</v>
      </c>
      <c r="CO275" s="15"/>
      <c r="CP275" s="15"/>
      <c r="CQ275" s="15"/>
      <c r="CR275" s="15"/>
      <c r="CT275" s="8">
        <f t="shared" si="566"/>
        <v>-230</v>
      </c>
      <c r="CU275" s="8">
        <f t="shared" si="566"/>
        <v>-310</v>
      </c>
      <c r="CV275" s="8">
        <f t="shared" si="566"/>
        <v>-270</v>
      </c>
      <c r="CW275" s="8">
        <f t="shared" si="566"/>
        <v>-120</v>
      </c>
      <c r="CX275" s="8">
        <f t="shared" si="566"/>
        <v>-827.5</v>
      </c>
      <c r="CY275" s="8">
        <f t="shared" si="566"/>
        <v>-170</v>
      </c>
      <c r="CZ275" s="8">
        <f t="shared" si="566"/>
        <v>69</v>
      </c>
      <c r="DA275" s="8">
        <f>+DA271-CV271</f>
        <v>79</v>
      </c>
      <c r="DB275" s="8">
        <f>+DB271-CW271</f>
        <v>59</v>
      </c>
      <c r="DD275" s="8">
        <f t="shared" si="567"/>
        <v>134</v>
      </c>
      <c r="DE275" s="8">
        <f t="shared" si="567"/>
        <v>-10</v>
      </c>
      <c r="DF275" s="8">
        <f t="shared" si="567"/>
        <v>25</v>
      </c>
      <c r="DG275" s="8">
        <f t="shared" si="567"/>
        <v>60</v>
      </c>
      <c r="DI275" s="8">
        <f t="shared" si="568"/>
        <v>55</v>
      </c>
      <c r="DJ275" s="8">
        <f t="shared" si="568"/>
        <v>50</v>
      </c>
      <c r="DK275" s="8">
        <f t="shared" si="568"/>
        <v>45</v>
      </c>
      <c r="DL275" s="8">
        <f t="shared" si="568"/>
        <v>40</v>
      </c>
      <c r="DN275" s="8">
        <f t="shared" si="569"/>
        <v>45</v>
      </c>
      <c r="DO275" s="8">
        <f t="shared" si="569"/>
        <v>50</v>
      </c>
      <c r="DP275" s="8">
        <f t="shared" si="569"/>
        <v>55</v>
      </c>
      <c r="DQ275" s="8">
        <f t="shared" si="569"/>
        <v>60</v>
      </c>
      <c r="DS275" s="8">
        <f t="shared" si="570"/>
        <v>65</v>
      </c>
      <c r="DT275" s="8">
        <f t="shared" si="570"/>
        <v>70</v>
      </c>
      <c r="DU275" s="8">
        <f t="shared" si="570"/>
        <v>75</v>
      </c>
      <c r="DV275" s="8">
        <f t="shared" si="570"/>
        <v>80</v>
      </c>
    </row>
    <row r="276" spans="1:127" ht="12" customHeight="1" outlineLevel="1">
      <c r="A276" s="2"/>
      <c r="B276" s="7" t="s">
        <v>1085</v>
      </c>
      <c r="D276" s="7" t="s">
        <v>978</v>
      </c>
      <c r="CO276" s="15"/>
      <c r="CP276" s="15">
        <f t="shared" ref="CP276:CR277" si="571">+CP270-CO270</f>
        <v>70</v>
      </c>
      <c r="CQ276" s="15">
        <f t="shared" si="571"/>
        <v>30</v>
      </c>
      <c r="CR276" s="15">
        <f t="shared" si="571"/>
        <v>-60</v>
      </c>
      <c r="CT276" s="15">
        <f>+CT270-CR270</f>
        <v>-10</v>
      </c>
      <c r="CU276" s="15">
        <f t="shared" ref="CU276:CW277" si="572">+CU270-CT270</f>
        <v>-60</v>
      </c>
      <c r="CV276" s="15">
        <f t="shared" si="572"/>
        <v>-20</v>
      </c>
      <c r="CW276" s="15">
        <f t="shared" si="572"/>
        <v>20</v>
      </c>
      <c r="CY276" s="15">
        <f>+CY270-CW270</f>
        <v>10</v>
      </c>
      <c r="CZ276" s="15">
        <f>+CZ270-CX270</f>
        <v>5430</v>
      </c>
      <c r="DA276" s="15">
        <f>+DA270-CZ270</f>
        <v>40</v>
      </c>
      <c r="DB276" s="15">
        <f>+DB270-DA270</f>
        <v>40</v>
      </c>
      <c r="DD276" s="15">
        <f>+DD270-DB270</f>
        <v>25</v>
      </c>
      <c r="DE276" s="15">
        <f t="shared" ref="DE276:DG277" si="573">+DE270-DD270</f>
        <v>25</v>
      </c>
      <c r="DF276" s="15">
        <f t="shared" si="573"/>
        <v>25</v>
      </c>
      <c r="DG276" s="15">
        <f t="shared" si="573"/>
        <v>25</v>
      </c>
      <c r="DI276" s="15">
        <f>+DI270-DG270</f>
        <v>20</v>
      </c>
      <c r="DJ276" s="15">
        <f t="shared" ref="DJ276:DL277" si="574">+DJ270-DI270</f>
        <v>20</v>
      </c>
      <c r="DK276" s="15">
        <f t="shared" si="574"/>
        <v>20</v>
      </c>
      <c r="DL276" s="15">
        <f t="shared" si="574"/>
        <v>20</v>
      </c>
      <c r="DN276" s="15">
        <f>+DN270-DL270</f>
        <v>20</v>
      </c>
      <c r="DO276" s="15">
        <f t="shared" ref="DO276:DQ277" si="575">+DO270-DN270</f>
        <v>20</v>
      </c>
      <c r="DP276" s="15">
        <f t="shared" si="575"/>
        <v>20</v>
      </c>
      <c r="DQ276" s="15">
        <f t="shared" si="575"/>
        <v>20</v>
      </c>
      <c r="DS276" s="15">
        <f>+DS270-DQ270</f>
        <v>20</v>
      </c>
      <c r="DT276" s="15">
        <f t="shared" ref="DT276:DV277" si="576">+DT270-DS270</f>
        <v>20</v>
      </c>
      <c r="DU276" s="15">
        <f t="shared" si="576"/>
        <v>20</v>
      </c>
      <c r="DV276" s="15">
        <f t="shared" si="576"/>
        <v>20</v>
      </c>
    </row>
    <row r="277" spans="1:127" ht="12" customHeight="1" outlineLevel="1">
      <c r="A277" s="2"/>
      <c r="B277" s="7" t="s">
        <v>1085</v>
      </c>
      <c r="D277" s="7" t="s">
        <v>978</v>
      </c>
      <c r="CO277" s="15"/>
      <c r="CP277" s="15">
        <f t="shared" si="571"/>
        <v>0</v>
      </c>
      <c r="CQ277" s="15">
        <f t="shared" si="571"/>
        <v>-70</v>
      </c>
      <c r="CR277" s="15">
        <f t="shared" si="571"/>
        <v>-150</v>
      </c>
      <c r="CT277" s="15">
        <f>+CT271-CR271</f>
        <v>-10</v>
      </c>
      <c r="CU277" s="15">
        <f t="shared" si="572"/>
        <v>-80</v>
      </c>
      <c r="CV277" s="15">
        <f t="shared" si="572"/>
        <v>-30</v>
      </c>
      <c r="CW277" s="15">
        <f t="shared" si="572"/>
        <v>0</v>
      </c>
      <c r="CY277" s="15">
        <f>+CY271-CW271</f>
        <v>-60</v>
      </c>
      <c r="CZ277" s="15">
        <f>+CZ271-CX271</f>
        <v>661.5</v>
      </c>
      <c r="DA277" s="15">
        <f>+DA271-CZ271</f>
        <v>-20</v>
      </c>
      <c r="DB277" s="15">
        <f>+DB271-DA271</f>
        <v>-20</v>
      </c>
      <c r="DD277" s="15">
        <f>+DD271-DB271</f>
        <v>15</v>
      </c>
      <c r="DE277" s="15">
        <f t="shared" si="573"/>
        <v>15</v>
      </c>
      <c r="DF277" s="15">
        <f t="shared" si="573"/>
        <v>15</v>
      </c>
      <c r="DG277" s="15">
        <f t="shared" si="573"/>
        <v>15</v>
      </c>
      <c r="DI277" s="15">
        <f>+DI271-DG271</f>
        <v>10</v>
      </c>
      <c r="DJ277" s="15">
        <f t="shared" si="574"/>
        <v>10</v>
      </c>
      <c r="DK277" s="15">
        <f t="shared" si="574"/>
        <v>10</v>
      </c>
      <c r="DL277" s="15">
        <f t="shared" si="574"/>
        <v>10</v>
      </c>
      <c r="DN277" s="15">
        <f>+DN271-DL271</f>
        <v>15</v>
      </c>
      <c r="DO277" s="15">
        <f t="shared" si="575"/>
        <v>15</v>
      </c>
      <c r="DP277" s="15">
        <f t="shared" si="575"/>
        <v>15</v>
      </c>
      <c r="DQ277" s="15">
        <f t="shared" si="575"/>
        <v>15</v>
      </c>
      <c r="DS277" s="15">
        <f>+DS271-DQ271</f>
        <v>20</v>
      </c>
      <c r="DT277" s="15">
        <f t="shared" si="576"/>
        <v>20</v>
      </c>
      <c r="DU277" s="15">
        <f t="shared" si="576"/>
        <v>20</v>
      </c>
      <c r="DV277" s="15">
        <f t="shared" si="576"/>
        <v>20</v>
      </c>
    </row>
    <row r="278" spans="1:127" ht="12" customHeight="1" outlineLevel="1">
      <c r="A278" s="2"/>
      <c r="B278" s="7" t="s">
        <v>1085</v>
      </c>
      <c r="C278" s="7" t="s">
        <v>1057</v>
      </c>
      <c r="BJ278" s="15">
        <f t="shared" ref="BJ278:DG278" si="577">+BJ339+BJ345</f>
        <v>0</v>
      </c>
      <c r="BK278" s="15">
        <f t="shared" si="577"/>
        <v>0</v>
      </c>
      <c r="BL278" s="15">
        <f t="shared" si="577"/>
        <v>0</v>
      </c>
      <c r="BM278" s="15">
        <f t="shared" si="577"/>
        <v>0</v>
      </c>
      <c r="BN278" s="15">
        <f t="shared" si="577"/>
        <v>0</v>
      </c>
      <c r="BO278" s="15">
        <f t="shared" si="577"/>
        <v>0</v>
      </c>
      <c r="BP278" s="15">
        <f t="shared" si="577"/>
        <v>0</v>
      </c>
      <c r="BQ278" s="15">
        <f t="shared" si="577"/>
        <v>0</v>
      </c>
      <c r="BR278" s="15">
        <f t="shared" si="577"/>
        <v>0</v>
      </c>
      <c r="BS278" s="15">
        <f t="shared" si="577"/>
        <v>0</v>
      </c>
      <c r="BT278" s="15">
        <f t="shared" si="577"/>
        <v>0</v>
      </c>
      <c r="BU278" s="15">
        <f t="shared" si="577"/>
        <v>0</v>
      </c>
      <c r="BV278" s="15">
        <f t="shared" si="577"/>
        <v>0</v>
      </c>
      <c r="BW278" s="15">
        <f t="shared" si="577"/>
        <v>0</v>
      </c>
      <c r="BX278" s="15">
        <f t="shared" si="577"/>
        <v>0</v>
      </c>
      <c r="BY278" s="15">
        <f t="shared" si="577"/>
        <v>0</v>
      </c>
      <c r="BZ278" s="15">
        <f t="shared" si="577"/>
        <v>0</v>
      </c>
      <c r="CA278" s="15">
        <f t="shared" si="577"/>
        <v>0</v>
      </c>
      <c r="CB278" s="15">
        <f t="shared" si="577"/>
        <v>0</v>
      </c>
      <c r="CC278" s="15">
        <f t="shared" si="577"/>
        <v>0</v>
      </c>
      <c r="CD278" s="15">
        <f t="shared" si="577"/>
        <v>0</v>
      </c>
      <c r="CE278" s="15">
        <f t="shared" si="577"/>
        <v>10</v>
      </c>
      <c r="CF278" s="15">
        <f t="shared" si="577"/>
        <v>40</v>
      </c>
      <c r="CG278" s="15">
        <f t="shared" si="577"/>
        <v>60</v>
      </c>
      <c r="CH278" s="15">
        <f t="shared" si="577"/>
        <v>110</v>
      </c>
      <c r="CI278" s="15">
        <f t="shared" si="577"/>
        <v>60</v>
      </c>
      <c r="CJ278" s="15">
        <f t="shared" si="577"/>
        <v>180</v>
      </c>
      <c r="CK278" s="15">
        <f t="shared" si="577"/>
        <v>290</v>
      </c>
      <c r="CL278" s="15">
        <f t="shared" si="577"/>
        <v>390</v>
      </c>
      <c r="CM278" s="15">
        <f t="shared" si="577"/>
        <v>510</v>
      </c>
      <c r="CN278" s="15">
        <f>+CN339+CN345</f>
        <v>340</v>
      </c>
      <c r="CO278" s="15">
        <f t="shared" si="577"/>
        <v>590</v>
      </c>
      <c r="CP278" s="15">
        <f t="shared" si="577"/>
        <v>660</v>
      </c>
      <c r="CQ278" s="15">
        <f t="shared" si="577"/>
        <v>760</v>
      </c>
      <c r="CR278" s="15">
        <f t="shared" si="577"/>
        <v>850</v>
      </c>
      <c r="CS278" s="15">
        <f t="shared" si="577"/>
        <v>715</v>
      </c>
      <c r="CT278" s="15">
        <f t="shared" si="577"/>
        <v>850</v>
      </c>
      <c r="CU278" s="15">
        <f t="shared" si="577"/>
        <v>870</v>
      </c>
      <c r="CV278" s="15">
        <f t="shared" si="577"/>
        <v>880</v>
      </c>
      <c r="CW278" s="15">
        <f t="shared" si="577"/>
        <v>900</v>
      </c>
      <c r="CX278" s="15">
        <f>+CX339+CX345</f>
        <v>-3777.5</v>
      </c>
      <c r="CY278" s="15">
        <f>+CY339+CY345</f>
        <v>970</v>
      </c>
      <c r="CZ278" s="15">
        <f>+CZ339+CZ345</f>
        <v>991</v>
      </c>
      <c r="DA278" s="15">
        <f t="shared" si="577"/>
        <v>1051</v>
      </c>
      <c r="DB278" s="15">
        <f t="shared" si="577"/>
        <v>1111</v>
      </c>
      <c r="DC278" s="15">
        <f t="shared" si="577"/>
        <v>1030.75</v>
      </c>
      <c r="DD278" s="15">
        <f t="shared" si="577"/>
        <v>1121</v>
      </c>
      <c r="DE278" s="15">
        <f t="shared" si="577"/>
        <v>1131</v>
      </c>
      <c r="DF278" s="15">
        <f t="shared" si="577"/>
        <v>1141</v>
      </c>
      <c r="DG278" s="15">
        <f t="shared" si="577"/>
        <v>1151</v>
      </c>
      <c r="DH278" s="15">
        <f t="shared" ref="DH278:DM278" si="578">+DH339+DH345</f>
        <v>1136</v>
      </c>
      <c r="DI278" s="15">
        <f t="shared" si="578"/>
        <v>1161</v>
      </c>
      <c r="DJ278" s="15">
        <f t="shared" si="578"/>
        <v>1171</v>
      </c>
      <c r="DK278" s="15">
        <f t="shared" si="578"/>
        <v>1181</v>
      </c>
      <c r="DL278" s="15">
        <f t="shared" si="578"/>
        <v>1191</v>
      </c>
      <c r="DM278" s="15">
        <f t="shared" si="578"/>
        <v>1176</v>
      </c>
      <c r="DN278" s="15">
        <f t="shared" ref="DN278:DW278" si="579">+DN339+DN345</f>
        <v>1196</v>
      </c>
      <c r="DO278" s="15">
        <f t="shared" si="579"/>
        <v>1201</v>
      </c>
      <c r="DP278" s="15">
        <f t="shared" si="579"/>
        <v>1206</v>
      </c>
      <c r="DQ278" s="15">
        <f t="shared" si="579"/>
        <v>1211</v>
      </c>
      <c r="DR278" s="15">
        <f t="shared" si="579"/>
        <v>1203.5</v>
      </c>
      <c r="DS278" s="15">
        <f t="shared" si="579"/>
        <v>1211</v>
      </c>
      <c r="DT278" s="15">
        <f t="shared" si="579"/>
        <v>1211</v>
      </c>
      <c r="DU278" s="15">
        <f t="shared" si="579"/>
        <v>1211</v>
      </c>
      <c r="DV278" s="15">
        <f t="shared" si="579"/>
        <v>1211</v>
      </c>
      <c r="DW278" s="15">
        <f t="shared" si="579"/>
        <v>1211</v>
      </c>
    </row>
    <row r="279" spans="1:127" ht="12" customHeight="1" outlineLevel="1">
      <c r="A279" s="2"/>
      <c r="B279" s="7" t="s">
        <v>1085</v>
      </c>
      <c r="D279" s="7" t="s">
        <v>195</v>
      </c>
      <c r="CG279" s="2">
        <v>10</v>
      </c>
      <c r="CH279" s="2">
        <v>20</v>
      </c>
      <c r="CJ279" s="2">
        <v>30</v>
      </c>
      <c r="CK279" s="2">
        <v>40</v>
      </c>
      <c r="CL279" s="2">
        <v>50</v>
      </c>
      <c r="CM279" s="2">
        <v>60</v>
      </c>
      <c r="CO279" s="15">
        <f t="shared" ref="CO279:CT280" si="580">+CO270-CO391</f>
        <v>80</v>
      </c>
      <c r="CP279" s="15">
        <f t="shared" si="580"/>
        <v>100</v>
      </c>
      <c r="CQ279" s="15">
        <f t="shared" si="580"/>
        <v>120</v>
      </c>
      <c r="CR279" s="15">
        <f t="shared" si="580"/>
        <v>170</v>
      </c>
      <c r="CS279" s="15">
        <f t="shared" si="580"/>
        <v>120</v>
      </c>
      <c r="CT279" s="15">
        <f t="shared" si="580"/>
        <v>180</v>
      </c>
      <c r="CU279" s="15"/>
      <c r="CV279" s="15"/>
      <c r="CW279" s="15"/>
      <c r="CX279" s="15">
        <f t="shared" ref="CX279:CZ280" si="581">+CX270-CX391</f>
        <v>0</v>
      </c>
      <c r="CY279" s="15">
        <f t="shared" si="581"/>
        <v>5250</v>
      </c>
      <c r="CZ279" s="15">
        <f t="shared" si="581"/>
        <v>5430</v>
      </c>
      <c r="DA279" s="15"/>
      <c r="DB279" s="15"/>
      <c r="DD279" s="15"/>
      <c r="DE279" s="15"/>
      <c r="DF279" s="15"/>
      <c r="DG279" s="15"/>
      <c r="DI279" s="15"/>
      <c r="DJ279" s="15"/>
      <c r="DK279" s="15"/>
      <c r="DL279" s="15"/>
      <c r="DN279" s="15"/>
      <c r="DO279" s="15"/>
      <c r="DP279" s="15"/>
      <c r="DQ279" s="15"/>
      <c r="DS279" s="15"/>
      <c r="DT279" s="15"/>
      <c r="DU279" s="15"/>
      <c r="DV279" s="15"/>
    </row>
    <row r="280" spans="1:127" ht="12" customHeight="1" outlineLevel="1">
      <c r="A280" s="2"/>
      <c r="B280" s="7" t="s">
        <v>1085</v>
      </c>
      <c r="D280" s="7" t="s">
        <v>195</v>
      </c>
      <c r="CG280" s="2">
        <v>10</v>
      </c>
      <c r="CH280" s="2">
        <v>20</v>
      </c>
      <c r="CJ280" s="2">
        <v>30</v>
      </c>
      <c r="CK280" s="2">
        <v>40</v>
      </c>
      <c r="CL280" s="2">
        <v>50</v>
      </c>
      <c r="CM280" s="2">
        <v>60</v>
      </c>
      <c r="CO280" s="15">
        <f t="shared" si="580"/>
        <v>70</v>
      </c>
      <c r="CP280" s="15">
        <f t="shared" si="580"/>
        <v>90</v>
      </c>
      <c r="CQ280" s="15">
        <f t="shared" si="580"/>
        <v>100</v>
      </c>
      <c r="CR280" s="15">
        <f t="shared" si="580"/>
        <v>140</v>
      </c>
      <c r="CS280" s="15">
        <f t="shared" si="580"/>
        <v>105</v>
      </c>
      <c r="CT280" s="15">
        <f t="shared" si="580"/>
        <v>150</v>
      </c>
      <c r="CU280" s="15"/>
      <c r="CV280" s="15"/>
      <c r="CW280" s="15"/>
      <c r="CX280" s="15">
        <f t="shared" si="581"/>
        <v>3777.5</v>
      </c>
      <c r="CY280" s="15">
        <f t="shared" si="581"/>
        <v>4280</v>
      </c>
      <c r="CZ280" s="15">
        <f t="shared" si="581"/>
        <v>4439</v>
      </c>
      <c r="DA280" s="15"/>
      <c r="DB280" s="15"/>
      <c r="DD280" s="15"/>
      <c r="DE280" s="15"/>
      <c r="DF280" s="15"/>
      <c r="DG280" s="15"/>
      <c r="DI280" s="15"/>
      <c r="DJ280" s="15"/>
      <c r="DK280" s="15"/>
      <c r="DL280" s="15"/>
      <c r="DN280" s="15"/>
      <c r="DO280" s="15"/>
      <c r="DP280" s="15"/>
      <c r="DQ280" s="15"/>
      <c r="DS280" s="15"/>
      <c r="DT280" s="15"/>
      <c r="DU280" s="15"/>
      <c r="DV280" s="15"/>
    </row>
    <row r="281" spans="1:127" ht="12" customHeight="1" outlineLevel="1">
      <c r="A281" s="2"/>
      <c r="B281" s="7" t="s">
        <v>1085</v>
      </c>
      <c r="CO281" s="15"/>
      <c r="CP281" s="15"/>
      <c r="CQ281" s="15"/>
      <c r="CR281" s="15"/>
      <c r="CT281" s="15"/>
      <c r="CU281" s="15"/>
      <c r="CV281" s="15"/>
      <c r="CW281" s="15"/>
      <c r="CY281" s="15"/>
      <c r="CZ281" s="15"/>
      <c r="DA281" s="15"/>
      <c r="DB281" s="15"/>
      <c r="DD281" s="15"/>
      <c r="DE281" s="15"/>
      <c r="DF281" s="15"/>
      <c r="DG281" s="15"/>
      <c r="DI281" s="15"/>
      <c r="DJ281" s="15"/>
      <c r="DK281" s="15"/>
      <c r="DL281" s="15"/>
      <c r="DN281" s="15"/>
      <c r="DO281" s="15"/>
      <c r="DP281" s="15"/>
      <c r="DQ281" s="15"/>
      <c r="DS281" s="15"/>
      <c r="DT281" s="15"/>
      <c r="DU281" s="15"/>
      <c r="DV281" s="15"/>
    </row>
    <row r="282" spans="1:127" ht="12" customHeight="1" outlineLevel="1">
      <c r="A282" s="2"/>
      <c r="B282" s="7" t="s">
        <v>1085</v>
      </c>
      <c r="CO282" s="15"/>
      <c r="CP282" s="15"/>
      <c r="CQ282" s="15"/>
      <c r="CR282" s="15"/>
      <c r="CT282" s="15"/>
      <c r="CU282" s="15"/>
      <c r="CV282" s="15"/>
      <c r="CW282" s="15"/>
      <c r="CY282" s="15"/>
      <c r="CZ282" s="15"/>
      <c r="DU282" s="2"/>
    </row>
    <row r="283" spans="1:127" ht="12" customHeight="1" outlineLevel="1">
      <c r="A283" s="2"/>
      <c r="B283" s="7" t="s">
        <v>1085</v>
      </c>
      <c r="C283" s="7" t="s">
        <v>138</v>
      </c>
      <c r="D283" s="7" t="s">
        <v>136</v>
      </c>
      <c r="Z283" s="15"/>
      <c r="AA283" s="15">
        <f t="shared" ref="AA283:BI283" si="582">+AA296+AA313</f>
        <v>8740</v>
      </c>
      <c r="AB283" s="15"/>
      <c r="AC283" s="15"/>
      <c r="AD283" s="15"/>
      <c r="AE283" s="15"/>
      <c r="AF283" s="15">
        <f t="shared" si="582"/>
        <v>8580</v>
      </c>
      <c r="AG283" s="15">
        <f t="shared" si="582"/>
        <v>8770</v>
      </c>
      <c r="AH283" s="15">
        <f t="shared" si="582"/>
        <v>8570</v>
      </c>
      <c r="AI283" s="15">
        <f t="shared" si="582"/>
        <v>8540</v>
      </c>
      <c r="AJ283" s="15">
        <f t="shared" si="582"/>
        <v>8020</v>
      </c>
      <c r="AK283" s="15">
        <f t="shared" si="582"/>
        <v>8480</v>
      </c>
      <c r="AL283" s="15">
        <f t="shared" si="582"/>
        <v>8150</v>
      </c>
      <c r="AM283" s="15">
        <f t="shared" si="582"/>
        <v>8170</v>
      </c>
      <c r="AN283" s="15">
        <f t="shared" si="582"/>
        <v>8200</v>
      </c>
      <c r="AO283" s="15">
        <f t="shared" si="582"/>
        <v>7990</v>
      </c>
      <c r="AP283" s="15">
        <f t="shared" si="582"/>
        <v>8120</v>
      </c>
      <c r="AQ283" s="15">
        <f t="shared" si="582"/>
        <v>8063.2334338373648</v>
      </c>
      <c r="AR283" s="15">
        <f t="shared" si="582"/>
        <v>8107.0675951090743</v>
      </c>
      <c r="AS283" s="15">
        <f t="shared" si="582"/>
        <v>7812.09145305524</v>
      </c>
      <c r="AT283" s="15">
        <f t="shared" si="582"/>
        <v>7620.2619730640681</v>
      </c>
      <c r="AU283" s="15">
        <f t="shared" si="582"/>
        <v>7890</v>
      </c>
      <c r="AV283" s="15">
        <f t="shared" si="582"/>
        <v>7170</v>
      </c>
      <c r="AW283" s="15">
        <f t="shared" si="582"/>
        <v>7170</v>
      </c>
      <c r="AX283" s="15">
        <f t="shared" si="582"/>
        <v>7170</v>
      </c>
      <c r="AY283" s="15">
        <f t="shared" si="582"/>
        <v>6920</v>
      </c>
      <c r="AZ283" s="15">
        <f t="shared" si="582"/>
        <v>7200</v>
      </c>
      <c r="BA283" s="15">
        <f t="shared" si="582"/>
        <v>6940</v>
      </c>
      <c r="BB283" s="15">
        <f t="shared" si="582"/>
        <v>7050</v>
      </c>
      <c r="BC283" s="15">
        <f t="shared" si="582"/>
        <v>6920</v>
      </c>
      <c r="BD283" s="15">
        <f t="shared" si="582"/>
        <v>6720</v>
      </c>
      <c r="BE283" s="15">
        <f t="shared" si="582"/>
        <v>6910</v>
      </c>
      <c r="BF283" s="15">
        <f t="shared" si="582"/>
        <v>6900</v>
      </c>
      <c r="BG283" s="15">
        <f t="shared" si="582"/>
        <v>6720</v>
      </c>
      <c r="BH283" s="15">
        <f t="shared" si="582"/>
        <v>6670</v>
      </c>
      <c r="BI283" s="15">
        <f t="shared" si="582"/>
        <v>6530</v>
      </c>
      <c r="BJ283" s="15">
        <f>+BJ296+BJ313</f>
        <v>6700</v>
      </c>
      <c r="BK283" s="15">
        <f>+BK292+BK400</f>
        <v>6560</v>
      </c>
      <c r="BL283" s="15">
        <f t="shared" ref="BL283:BN284" si="583">+BL292+BL400</f>
        <v>6550</v>
      </c>
      <c r="BM283" s="15">
        <f t="shared" si="583"/>
        <v>6290</v>
      </c>
      <c r="BN283" s="15">
        <f t="shared" si="583"/>
        <v>6050</v>
      </c>
      <c r="BO283" s="15">
        <f>+AVERAGE(BK283:BN283)</f>
        <v>6362.5</v>
      </c>
      <c r="BP283" s="15">
        <f t="shared" ref="BP283:BS284" si="584">+BP292+BP400</f>
        <v>5890</v>
      </c>
      <c r="BQ283" s="15">
        <f t="shared" si="584"/>
        <v>5860</v>
      </c>
      <c r="BR283" s="15">
        <f t="shared" si="584"/>
        <v>5730</v>
      </c>
      <c r="BS283" s="15">
        <f t="shared" si="584"/>
        <v>5390</v>
      </c>
      <c r="BT283" s="15">
        <f>+AVERAGE(BP283:BS283)</f>
        <v>5717.5</v>
      </c>
      <c r="BU283" s="15">
        <f t="shared" ref="BU283:BX284" si="585">+BU292+BU400</f>
        <v>5440</v>
      </c>
      <c r="BV283" s="15">
        <f t="shared" si="585"/>
        <v>5420</v>
      </c>
      <c r="BW283" s="15">
        <f t="shared" si="585"/>
        <v>5470</v>
      </c>
      <c r="BX283" s="15">
        <f t="shared" si="585"/>
        <v>5060</v>
      </c>
      <c r="BY283" s="15">
        <f>+AVERAGE(BU283:BX283)</f>
        <v>5347.5</v>
      </c>
      <c r="BZ283" s="15">
        <f t="shared" ref="BZ283:CC284" si="586">+BZ292+BZ400</f>
        <v>5190</v>
      </c>
      <c r="CA283" s="15">
        <f t="shared" si="586"/>
        <v>5200</v>
      </c>
      <c r="CB283" s="15">
        <f t="shared" si="586"/>
        <v>5130</v>
      </c>
      <c r="CC283" s="15">
        <f t="shared" si="586"/>
        <v>4760</v>
      </c>
      <c r="CD283" s="15">
        <f>+AVERAGE(BZ283:CC283)</f>
        <v>5070</v>
      </c>
      <c r="CE283" s="15">
        <f t="shared" ref="CE283:CH284" si="587">+CE292+CE400</f>
        <v>4880</v>
      </c>
      <c r="CF283" s="15">
        <f t="shared" si="587"/>
        <v>4930</v>
      </c>
      <c r="CG283" s="15">
        <f t="shared" si="587"/>
        <v>4860</v>
      </c>
      <c r="CH283" s="15">
        <f t="shared" si="587"/>
        <v>4730</v>
      </c>
      <c r="CI283" s="15">
        <f>+AVERAGE(CE283:CH283)</f>
        <v>4850</v>
      </c>
      <c r="CJ283" s="15">
        <f t="shared" ref="CJ283:CM284" si="588">+CJ292+CJ400</f>
        <v>4770</v>
      </c>
      <c r="CK283" s="15">
        <f t="shared" si="588"/>
        <v>4810</v>
      </c>
      <c r="CL283" s="15">
        <f t="shared" si="588"/>
        <v>4870</v>
      </c>
      <c r="CM283" s="15">
        <f t="shared" si="588"/>
        <v>4780</v>
      </c>
      <c r="CN283" s="15">
        <f>+AVERAGE(CJ283:CM283)</f>
        <v>4807.5</v>
      </c>
      <c r="CO283" s="15">
        <f t="shared" ref="CO283:CU283" si="589">+CO296+CO313</f>
        <v>4800</v>
      </c>
      <c r="CP283" s="15">
        <f t="shared" si="589"/>
        <v>4840</v>
      </c>
      <c r="CQ283" s="15">
        <f t="shared" si="589"/>
        <v>4860</v>
      </c>
      <c r="CR283" s="15">
        <f t="shared" si="589"/>
        <v>4790</v>
      </c>
      <c r="CS283" s="15">
        <f t="shared" si="589"/>
        <v>4820</v>
      </c>
      <c r="CT283" s="15">
        <f t="shared" si="589"/>
        <v>4770</v>
      </c>
      <c r="CU283" s="15">
        <f t="shared" si="589"/>
        <v>4670</v>
      </c>
      <c r="CV283" s="15">
        <f t="shared" ref="CV283:CY284" si="590">+CV296+CV313</f>
        <v>4600</v>
      </c>
      <c r="CW283" s="15">
        <f t="shared" si="590"/>
        <v>4600</v>
      </c>
      <c r="CX283" s="15">
        <f t="shared" si="590"/>
        <v>0</v>
      </c>
      <c r="CY283" s="15">
        <f t="shared" si="590"/>
        <v>4590</v>
      </c>
      <c r="CZ283" s="15">
        <f>+CZ296+CZ313</f>
        <v>4740</v>
      </c>
      <c r="DA283" s="15">
        <f t="shared" ref="DA283:DH283" si="591">+DA296+DA313</f>
        <v>4760</v>
      </c>
      <c r="DB283" s="15">
        <f t="shared" si="591"/>
        <v>4780</v>
      </c>
      <c r="DC283" s="15">
        <f t="shared" si="591"/>
        <v>4717.5</v>
      </c>
      <c r="DD283" s="15">
        <f t="shared" si="591"/>
        <v>4795</v>
      </c>
      <c r="DE283" s="15">
        <f t="shared" si="591"/>
        <v>4810</v>
      </c>
      <c r="DF283" s="15">
        <f t="shared" si="591"/>
        <v>4825</v>
      </c>
      <c r="DG283" s="15">
        <f t="shared" si="591"/>
        <v>4840</v>
      </c>
      <c r="DH283" s="15">
        <f t="shared" si="591"/>
        <v>4817.5</v>
      </c>
      <c r="DI283" s="15">
        <f>+DI296+DI313</f>
        <v>4850</v>
      </c>
      <c r="DJ283" s="15">
        <f>+DJ296+DJ313</f>
        <v>4860</v>
      </c>
      <c r="DK283" s="15">
        <f>+DK296+DK313</f>
        <v>4870</v>
      </c>
      <c r="DL283" s="15">
        <f>+DL296+DL313</f>
        <v>4880</v>
      </c>
      <c r="DM283" s="15">
        <f>+DM296+DM313</f>
        <v>4865</v>
      </c>
      <c r="DN283" s="15">
        <f t="shared" ref="DN283:DW283" si="592">+DN296+DN313</f>
        <v>4890</v>
      </c>
      <c r="DO283" s="15">
        <f t="shared" si="592"/>
        <v>4900</v>
      </c>
      <c r="DP283" s="15">
        <f t="shared" si="592"/>
        <v>4910</v>
      </c>
      <c r="DQ283" s="15">
        <f t="shared" si="592"/>
        <v>4920</v>
      </c>
      <c r="DR283" s="15">
        <f t="shared" si="592"/>
        <v>4905</v>
      </c>
      <c r="DS283" s="15">
        <f t="shared" si="592"/>
        <v>4930</v>
      </c>
      <c r="DT283" s="15">
        <f t="shared" si="592"/>
        <v>4940</v>
      </c>
      <c r="DU283" s="15">
        <f t="shared" si="592"/>
        <v>4950</v>
      </c>
      <c r="DV283" s="15">
        <f t="shared" si="592"/>
        <v>4960</v>
      </c>
      <c r="DW283" s="15">
        <f t="shared" si="592"/>
        <v>4945</v>
      </c>
    </row>
    <row r="284" spans="1:127" ht="12" customHeight="1" outlineLevel="1">
      <c r="A284" s="2"/>
      <c r="B284" s="7" t="s">
        <v>1085</v>
      </c>
      <c r="C284" s="7" t="s">
        <v>140</v>
      </c>
      <c r="D284" s="7" t="s">
        <v>137</v>
      </c>
      <c r="Z284" s="15"/>
      <c r="AA284" s="15">
        <f t="shared" ref="AA284:BI284" si="593">+AA297+AA314</f>
        <v>8740</v>
      </c>
      <c r="AB284" s="15"/>
      <c r="AC284" s="15"/>
      <c r="AD284" s="15"/>
      <c r="AE284" s="15"/>
      <c r="AF284" s="15">
        <f t="shared" si="593"/>
        <v>8580</v>
      </c>
      <c r="AG284" s="15">
        <f t="shared" si="593"/>
        <v>8770</v>
      </c>
      <c r="AH284" s="15">
        <f t="shared" si="593"/>
        <v>8570</v>
      </c>
      <c r="AI284" s="15">
        <f t="shared" si="593"/>
        <v>8540</v>
      </c>
      <c r="AJ284" s="15">
        <f t="shared" si="593"/>
        <v>8020</v>
      </c>
      <c r="AK284" s="15">
        <f t="shared" si="593"/>
        <v>8480</v>
      </c>
      <c r="AL284" s="15">
        <f t="shared" si="593"/>
        <v>8150</v>
      </c>
      <c r="AM284" s="15">
        <f t="shared" si="593"/>
        <v>8170</v>
      </c>
      <c r="AN284" s="15">
        <f t="shared" si="593"/>
        <v>8200</v>
      </c>
      <c r="AO284" s="15">
        <f t="shared" si="593"/>
        <v>7990</v>
      </c>
      <c r="AP284" s="15">
        <f t="shared" si="593"/>
        <v>8120</v>
      </c>
      <c r="AQ284" s="15">
        <f t="shared" si="593"/>
        <v>8063.2334338373648</v>
      </c>
      <c r="AR284" s="15">
        <f t="shared" si="593"/>
        <v>8107.0675951090743</v>
      </c>
      <c r="AS284" s="15">
        <f t="shared" si="593"/>
        <v>7812.09145305524</v>
      </c>
      <c r="AT284" s="15">
        <f t="shared" si="593"/>
        <v>7620.2619730640681</v>
      </c>
      <c r="AU284" s="15">
        <f t="shared" si="593"/>
        <v>7890</v>
      </c>
      <c r="AV284" s="15">
        <f t="shared" si="593"/>
        <v>7170</v>
      </c>
      <c r="AW284" s="15">
        <f t="shared" si="593"/>
        <v>7170</v>
      </c>
      <c r="AX284" s="15">
        <f t="shared" si="593"/>
        <v>7170</v>
      </c>
      <c r="AY284" s="15">
        <f t="shared" si="593"/>
        <v>6920</v>
      </c>
      <c r="AZ284" s="15">
        <f t="shared" si="593"/>
        <v>7200</v>
      </c>
      <c r="BA284" s="15">
        <f t="shared" si="593"/>
        <v>6940</v>
      </c>
      <c r="BB284" s="15">
        <f t="shared" si="593"/>
        <v>7050</v>
      </c>
      <c r="BC284" s="15">
        <f t="shared" si="593"/>
        <v>6920</v>
      </c>
      <c r="BD284" s="15">
        <f t="shared" si="593"/>
        <v>6720</v>
      </c>
      <c r="BE284" s="15">
        <f t="shared" si="593"/>
        <v>6910</v>
      </c>
      <c r="BF284" s="15">
        <f t="shared" si="593"/>
        <v>6900</v>
      </c>
      <c r="BG284" s="15">
        <f t="shared" si="593"/>
        <v>6720</v>
      </c>
      <c r="BH284" s="15">
        <f t="shared" si="593"/>
        <v>6670</v>
      </c>
      <c r="BI284" s="15">
        <f t="shared" si="593"/>
        <v>6530</v>
      </c>
      <c r="BJ284" s="15">
        <f>+BJ297+BJ314</f>
        <v>6700</v>
      </c>
      <c r="BK284" s="15">
        <f>+BK293+BK401</f>
        <v>6560</v>
      </c>
      <c r="BL284" s="15">
        <f t="shared" si="583"/>
        <v>6550</v>
      </c>
      <c r="BM284" s="15">
        <f t="shared" si="583"/>
        <v>6290</v>
      </c>
      <c r="BN284" s="15">
        <f t="shared" si="583"/>
        <v>6050</v>
      </c>
      <c r="BO284" s="15">
        <f>+AVERAGE(BK284:BN284)</f>
        <v>6362.5</v>
      </c>
      <c r="BP284" s="15">
        <f t="shared" si="584"/>
        <v>5890</v>
      </c>
      <c r="BQ284" s="15">
        <f t="shared" si="584"/>
        <v>5860</v>
      </c>
      <c r="BR284" s="15">
        <f t="shared" si="584"/>
        <v>5730</v>
      </c>
      <c r="BS284" s="15">
        <f t="shared" si="584"/>
        <v>5390</v>
      </c>
      <c r="BT284" s="15">
        <f>+AVERAGE(BP284:BS284)</f>
        <v>5717.5</v>
      </c>
      <c r="BU284" s="15">
        <f t="shared" si="585"/>
        <v>5440</v>
      </c>
      <c r="BV284" s="15">
        <f t="shared" si="585"/>
        <v>5420</v>
      </c>
      <c r="BW284" s="15">
        <f t="shared" si="585"/>
        <v>5470</v>
      </c>
      <c r="BX284" s="15">
        <f t="shared" si="585"/>
        <v>5060</v>
      </c>
      <c r="BY284" s="15">
        <f>+AVERAGE(BU284:BX284)</f>
        <v>5347.5</v>
      </c>
      <c r="BZ284" s="15">
        <f t="shared" si="586"/>
        <v>5190</v>
      </c>
      <c r="CA284" s="15">
        <f t="shared" si="586"/>
        <v>5200</v>
      </c>
      <c r="CB284" s="15">
        <f t="shared" si="586"/>
        <v>5130</v>
      </c>
      <c r="CC284" s="15">
        <f t="shared" si="586"/>
        <v>4760</v>
      </c>
      <c r="CD284" s="15">
        <f>+AVERAGE(BZ284:CC284)</f>
        <v>5070</v>
      </c>
      <c r="CE284" s="15">
        <f t="shared" si="587"/>
        <v>4870</v>
      </c>
      <c r="CF284" s="15">
        <f t="shared" si="587"/>
        <v>4890</v>
      </c>
      <c r="CG284" s="15">
        <f t="shared" si="587"/>
        <v>4800</v>
      </c>
      <c r="CH284" s="15">
        <f t="shared" si="587"/>
        <v>4620</v>
      </c>
      <c r="CI284" s="15">
        <f>+AVERAGE(CE284:CH284)</f>
        <v>4795</v>
      </c>
      <c r="CJ284" s="15">
        <f t="shared" si="588"/>
        <v>4590</v>
      </c>
      <c r="CK284" s="15">
        <f t="shared" si="588"/>
        <v>4520</v>
      </c>
      <c r="CL284" s="15">
        <f t="shared" si="588"/>
        <v>4480</v>
      </c>
      <c r="CM284" s="15">
        <f t="shared" si="588"/>
        <v>4270</v>
      </c>
      <c r="CN284" s="15">
        <f>+AVERAGE(CJ284:CM284)</f>
        <v>4465</v>
      </c>
      <c r="CO284" s="15">
        <f t="shared" ref="CO284:CU284" si="594">+CO297+CO314</f>
        <v>4210</v>
      </c>
      <c r="CP284" s="15">
        <f t="shared" si="594"/>
        <v>4180</v>
      </c>
      <c r="CQ284" s="15">
        <f t="shared" si="594"/>
        <v>4100</v>
      </c>
      <c r="CR284" s="15">
        <f t="shared" si="594"/>
        <v>3940</v>
      </c>
      <c r="CS284" s="15">
        <f t="shared" si="594"/>
        <v>4110</v>
      </c>
      <c r="CT284" s="15">
        <f t="shared" si="594"/>
        <v>3920</v>
      </c>
      <c r="CU284" s="15">
        <f t="shared" si="594"/>
        <v>3810</v>
      </c>
      <c r="CV284" s="15">
        <f t="shared" si="590"/>
        <v>3720</v>
      </c>
      <c r="CW284" s="15">
        <f t="shared" si="590"/>
        <v>3700</v>
      </c>
      <c r="CX284" s="15">
        <f t="shared" si="590"/>
        <v>3780</v>
      </c>
      <c r="CY284" s="15">
        <f t="shared" si="590"/>
        <v>3630</v>
      </c>
      <c r="CZ284" s="15">
        <f>+CZ297+CZ314</f>
        <v>3760</v>
      </c>
      <c r="DA284" s="15">
        <f>+DA283-DA345</f>
        <v>3709</v>
      </c>
      <c r="DB284" s="15">
        <f>+DB283-DB345</f>
        <v>3669</v>
      </c>
      <c r="DC284" s="15">
        <f>+AVERAGE(CY284:DB284)</f>
        <v>3692</v>
      </c>
      <c r="DD284" s="15">
        <f>+DD283-DD345</f>
        <v>3674</v>
      </c>
      <c r="DE284" s="15">
        <f>+DE283-DE345</f>
        <v>3679</v>
      </c>
      <c r="DF284" s="15">
        <f>+DF283-DF345</f>
        <v>3684</v>
      </c>
      <c r="DG284" s="15">
        <f>+DG283-DG345</f>
        <v>3689</v>
      </c>
      <c r="DH284" s="15">
        <f>+AVERAGE(DD284:DG284)</f>
        <v>3681.5</v>
      </c>
      <c r="DI284" s="15">
        <f>+DI283-DI345</f>
        <v>3689</v>
      </c>
      <c r="DJ284" s="15">
        <f>+DJ283-DJ345</f>
        <v>3689</v>
      </c>
      <c r="DK284" s="15">
        <f>+DK283-DK345</f>
        <v>3689</v>
      </c>
      <c r="DL284" s="15">
        <f>+DL283-DL345</f>
        <v>3689</v>
      </c>
      <c r="DM284" s="15">
        <f>+AVERAGE(DI284:DL284)</f>
        <v>3689</v>
      </c>
      <c r="DN284" s="15">
        <f>+DN283-DN345</f>
        <v>3694</v>
      </c>
      <c r="DO284" s="15">
        <f>+DO283-DO345</f>
        <v>3699</v>
      </c>
      <c r="DP284" s="15">
        <f>+DP283-DP345</f>
        <v>3704</v>
      </c>
      <c r="DQ284" s="15">
        <f>+DQ283-DQ345</f>
        <v>3709</v>
      </c>
      <c r="DR284" s="15">
        <f>+AVERAGE(DN284:DQ284)</f>
        <v>3701.5</v>
      </c>
      <c r="DS284" s="15">
        <f>+DS283-DS345</f>
        <v>3719</v>
      </c>
      <c r="DT284" s="15">
        <f>+DT283-DT345</f>
        <v>3729</v>
      </c>
      <c r="DU284" s="15">
        <f>+DU283-DU345</f>
        <v>3739</v>
      </c>
      <c r="DV284" s="15">
        <f>+DV283-DV345</f>
        <v>3749</v>
      </c>
      <c r="DW284" s="15">
        <f>+AVERAGE(DS284:DV284)</f>
        <v>3734</v>
      </c>
    </row>
    <row r="285" spans="1:127" ht="12" customHeight="1" outlineLevel="1">
      <c r="A285" s="2"/>
      <c r="B285" s="7" t="s">
        <v>1085</v>
      </c>
      <c r="D285" s="7" t="s">
        <v>745</v>
      </c>
      <c r="BP285" s="4">
        <f t="shared" ref="BP285:BS286" si="595">+BP283/BK283-1</f>
        <v>-0.10213414634146345</v>
      </c>
      <c r="BQ285" s="4">
        <f t="shared" si="595"/>
        <v>-0.10534351145038168</v>
      </c>
      <c r="BR285" s="4">
        <f t="shared" si="595"/>
        <v>-8.9030206677265467E-2</v>
      </c>
      <c r="BS285" s="4">
        <f t="shared" si="595"/>
        <v>-0.10909090909090913</v>
      </c>
      <c r="BU285" s="4">
        <f t="shared" ref="BU285:BX286" si="596">+BU283/BP283-1</f>
        <v>-7.6400679117147763E-2</v>
      </c>
      <c r="BV285" s="4">
        <f t="shared" si="596"/>
        <v>-7.5085324232081918E-2</v>
      </c>
      <c r="BW285" s="4">
        <f t="shared" si="596"/>
        <v>-4.5375218150087271E-2</v>
      </c>
      <c r="BX285" s="4">
        <f t="shared" si="596"/>
        <v>-6.1224489795918324E-2</v>
      </c>
      <c r="BZ285" s="4">
        <f t="shared" ref="BZ285:CC286" si="597">+BZ283/BU283-1</f>
        <v>-4.5955882352941124E-2</v>
      </c>
      <c r="CA285" s="4">
        <f t="shared" si="597"/>
        <v>-4.0590405904059046E-2</v>
      </c>
      <c r="CB285" s="4">
        <f t="shared" si="597"/>
        <v>-6.2157221206581403E-2</v>
      </c>
      <c r="CC285" s="4">
        <f t="shared" si="597"/>
        <v>-5.9288537549407105E-2</v>
      </c>
      <c r="CE285" s="4">
        <f t="shared" ref="CE285:CH286" si="598">+CE283/BZ283-1</f>
        <v>-5.9730250481695557E-2</v>
      </c>
      <c r="CF285" s="4">
        <f t="shared" si="598"/>
        <v>-5.1923076923076961E-2</v>
      </c>
      <c r="CG285" s="4">
        <f t="shared" si="598"/>
        <v>-5.2631578947368474E-2</v>
      </c>
      <c r="CH285" s="4">
        <f t="shared" si="598"/>
        <v>-6.302521008403339E-3</v>
      </c>
      <c r="CJ285" s="4">
        <f t="shared" ref="CJ285:CM286" si="599">+CJ283/CE283-1</f>
        <v>-2.254098360655743E-2</v>
      </c>
      <c r="CK285" s="4">
        <f t="shared" si="599"/>
        <v>-2.4340770791075106E-2</v>
      </c>
      <c r="CL285" s="4">
        <f t="shared" si="599"/>
        <v>2.057613168724215E-3</v>
      </c>
      <c r="CM285" s="4">
        <f t="shared" si="599"/>
        <v>1.0570824524312794E-2</v>
      </c>
      <c r="CO285" s="4">
        <f t="shared" ref="CO285:CS286" si="600">+CO283/CJ283-1</f>
        <v>6.2893081761006275E-3</v>
      </c>
      <c r="CP285" s="4">
        <f t="shared" si="600"/>
        <v>6.2370062370062929E-3</v>
      </c>
      <c r="CQ285" s="4">
        <f t="shared" si="600"/>
        <v>-2.0533880903490509E-3</v>
      </c>
      <c r="CR285" s="4">
        <f t="shared" si="600"/>
        <v>2.0920502092049986E-3</v>
      </c>
      <c r="CT285" s="4">
        <f t="shared" ref="CT285:DA286" si="601">+CT283/CO283-1</f>
        <v>-6.2499999999999778E-3</v>
      </c>
      <c r="CU285" s="4">
        <f t="shared" si="601"/>
        <v>-3.512396694214881E-2</v>
      </c>
      <c r="CV285" s="4">
        <f t="shared" si="601"/>
        <v>-5.3497942386831254E-2</v>
      </c>
      <c r="CW285" s="4">
        <f t="shared" si="601"/>
        <v>-3.9665970772442605E-2</v>
      </c>
      <c r="CY285" s="4">
        <f t="shared" si="601"/>
        <v>-3.7735849056603765E-2</v>
      </c>
      <c r="CZ285" s="4">
        <f t="shared" si="601"/>
        <v>1.4989293361884259E-2</v>
      </c>
      <c r="DA285" s="4">
        <f t="shared" si="601"/>
        <v>3.4782608695652195E-2</v>
      </c>
      <c r="DB285" s="4">
        <f t="shared" ref="DB285:DH286" si="602">+DB283/CW283-1</f>
        <v>3.9130434782608692E-2</v>
      </c>
      <c r="DC285" s="107" t="e">
        <f>+DC283/CX283-1</f>
        <v>#DIV/0!</v>
      </c>
      <c r="DD285" s="4">
        <f t="shared" si="602"/>
        <v>4.466230936819171E-2</v>
      </c>
      <c r="DE285" s="4">
        <f t="shared" si="602"/>
        <v>1.4767932489451407E-2</v>
      </c>
      <c r="DF285" s="4">
        <f t="shared" si="602"/>
        <v>1.3655462184873901E-2</v>
      </c>
      <c r="DG285" s="4">
        <f t="shared" si="602"/>
        <v>1.2552301255230214E-2</v>
      </c>
      <c r="DH285" s="4">
        <f t="shared" si="602"/>
        <v>2.1197668256491831E-2</v>
      </c>
      <c r="DI285" s="4">
        <f t="shared" ref="DI285:DW286" si="603">+DI283/DD283-1</f>
        <v>1.1470281543274341E-2</v>
      </c>
      <c r="DJ285" s="4">
        <f t="shared" si="603"/>
        <v>1.039501039501034E-2</v>
      </c>
      <c r="DK285" s="4">
        <f t="shared" si="603"/>
        <v>9.32642487046631E-3</v>
      </c>
      <c r="DL285" s="4">
        <f t="shared" si="603"/>
        <v>8.2644628099173278E-3</v>
      </c>
      <c r="DM285" s="4">
        <f t="shared" si="603"/>
        <v>9.8598858329008721E-3</v>
      </c>
      <c r="DN285" s="4">
        <f t="shared" si="603"/>
        <v>8.2474226804123418E-3</v>
      </c>
      <c r="DO285" s="4">
        <f t="shared" si="603"/>
        <v>8.2304526748970819E-3</v>
      </c>
      <c r="DP285" s="4">
        <f t="shared" si="603"/>
        <v>8.2135523613962036E-3</v>
      </c>
      <c r="DQ285" s="4">
        <f t="shared" si="603"/>
        <v>8.1967213114753079E-3</v>
      </c>
      <c r="DR285" s="4">
        <f t="shared" si="603"/>
        <v>8.2219938335046372E-3</v>
      </c>
      <c r="DS285" s="4">
        <f t="shared" si="603"/>
        <v>8.1799591002045258E-3</v>
      </c>
      <c r="DT285" s="4">
        <f t="shared" si="603"/>
        <v>8.1632653061225469E-3</v>
      </c>
      <c r="DU285" s="4">
        <f t="shared" si="603"/>
        <v>8.1466395112015366E-3</v>
      </c>
      <c r="DV285" s="4">
        <f t="shared" si="603"/>
        <v>8.1300813008129413E-3</v>
      </c>
      <c r="DW285" s="4">
        <f t="shared" si="603"/>
        <v>8.1549439347603503E-3</v>
      </c>
    </row>
    <row r="286" spans="1:127" ht="12" customHeight="1" outlineLevel="1">
      <c r="A286" s="2"/>
      <c r="B286" s="7" t="s">
        <v>1085</v>
      </c>
      <c r="D286" s="7" t="s">
        <v>745</v>
      </c>
      <c r="BP286" s="4">
        <f t="shared" si="595"/>
        <v>-0.10213414634146345</v>
      </c>
      <c r="BQ286" s="4">
        <f t="shared" si="595"/>
        <v>-0.10534351145038168</v>
      </c>
      <c r="BR286" s="4">
        <f t="shared" si="595"/>
        <v>-8.9030206677265467E-2</v>
      </c>
      <c r="BS286" s="4">
        <f t="shared" si="595"/>
        <v>-0.10909090909090913</v>
      </c>
      <c r="BU286" s="4">
        <f t="shared" si="596"/>
        <v>-7.6400679117147763E-2</v>
      </c>
      <c r="BV286" s="4">
        <f t="shared" si="596"/>
        <v>-7.5085324232081918E-2</v>
      </c>
      <c r="BW286" s="4">
        <f t="shared" si="596"/>
        <v>-4.5375218150087271E-2</v>
      </c>
      <c r="BX286" s="4">
        <f t="shared" si="596"/>
        <v>-6.1224489795918324E-2</v>
      </c>
      <c r="BZ286" s="4">
        <f t="shared" si="597"/>
        <v>-4.5955882352941124E-2</v>
      </c>
      <c r="CA286" s="4">
        <f t="shared" si="597"/>
        <v>-4.0590405904059046E-2</v>
      </c>
      <c r="CB286" s="4">
        <f t="shared" si="597"/>
        <v>-6.2157221206581403E-2</v>
      </c>
      <c r="CC286" s="4">
        <f t="shared" si="597"/>
        <v>-5.9288537549407105E-2</v>
      </c>
      <c r="CE286" s="4">
        <f t="shared" si="598"/>
        <v>-6.1657032755298657E-2</v>
      </c>
      <c r="CF286" s="4">
        <f t="shared" si="598"/>
        <v>-5.9615384615384626E-2</v>
      </c>
      <c r="CG286" s="4">
        <f t="shared" si="598"/>
        <v>-6.4327485380117011E-2</v>
      </c>
      <c r="CH286" s="4">
        <f t="shared" si="598"/>
        <v>-2.9411764705882359E-2</v>
      </c>
      <c r="CJ286" s="4">
        <f t="shared" si="599"/>
        <v>-5.7494866529774091E-2</v>
      </c>
      <c r="CK286" s="4">
        <f t="shared" si="599"/>
        <v>-7.5664621676891586E-2</v>
      </c>
      <c r="CL286" s="4">
        <f t="shared" si="599"/>
        <v>-6.6666666666666652E-2</v>
      </c>
      <c r="CM286" s="4">
        <f t="shared" si="599"/>
        <v>-7.5757575757575801E-2</v>
      </c>
      <c r="CO286" s="4">
        <f t="shared" si="600"/>
        <v>-8.2788671023965144E-2</v>
      </c>
      <c r="CP286" s="4">
        <f t="shared" si="600"/>
        <v>-7.5221238938053103E-2</v>
      </c>
      <c r="CQ286" s="4">
        <f t="shared" si="600"/>
        <v>-8.4821428571428603E-2</v>
      </c>
      <c r="CR286" s="4">
        <f t="shared" si="600"/>
        <v>-7.7283372365339553E-2</v>
      </c>
      <c r="CS286" s="4">
        <f t="shared" si="600"/>
        <v>-7.950727883538633E-2</v>
      </c>
      <c r="CT286" s="4">
        <f t="shared" si="601"/>
        <v>-6.8883610451306421E-2</v>
      </c>
      <c r="CU286" s="4">
        <f t="shared" si="601"/>
        <v>-8.8516746411483216E-2</v>
      </c>
      <c r="CV286" s="4">
        <f t="shared" si="601"/>
        <v>-9.2682926829268264E-2</v>
      </c>
      <c r="CW286" s="4">
        <f t="shared" si="601"/>
        <v>-6.0913705583756306E-2</v>
      </c>
      <c r="CX286" s="4">
        <f>+CX284/CS284-1</f>
        <v>-8.0291970802919721E-2</v>
      </c>
      <c r="CY286" s="4">
        <f t="shared" si="601"/>
        <v>-7.3979591836734748E-2</v>
      </c>
      <c r="CZ286" s="4">
        <f t="shared" si="601"/>
        <v>-1.3123359580052507E-2</v>
      </c>
      <c r="DA286" s="4">
        <f>+DA284/CV284-1</f>
        <v>-2.9569892473118031E-3</v>
      </c>
      <c r="DB286" s="4">
        <f t="shared" si="602"/>
        <v>-8.3783783783784038E-3</v>
      </c>
      <c r="DC286" s="4">
        <f>+DC284/CX284-1</f>
        <v>-2.3280423280423235E-2</v>
      </c>
      <c r="DD286" s="4">
        <f t="shared" si="602"/>
        <v>1.2121212121212199E-2</v>
      </c>
      <c r="DE286" s="4">
        <f t="shared" si="602"/>
        <v>-2.1542553191489344E-2</v>
      </c>
      <c r="DF286" s="4">
        <f t="shared" si="602"/>
        <v>-6.7403612833647486E-3</v>
      </c>
      <c r="DG286" s="4">
        <f t="shared" si="602"/>
        <v>5.4510765876261136E-3</v>
      </c>
      <c r="DH286" s="4">
        <f t="shared" si="602"/>
        <v>-2.8439869989165256E-3</v>
      </c>
      <c r="DI286" s="4">
        <f t="shared" si="603"/>
        <v>4.082743603701644E-3</v>
      </c>
      <c r="DJ286" s="4">
        <f t="shared" si="603"/>
        <v>2.7181299266105796E-3</v>
      </c>
      <c r="DK286" s="4">
        <f t="shared" si="603"/>
        <v>1.357220412594895E-3</v>
      </c>
      <c r="DL286" s="4">
        <f t="shared" si="603"/>
        <v>0</v>
      </c>
      <c r="DM286" s="4">
        <f t="shared" si="603"/>
        <v>2.0372130924894982E-3</v>
      </c>
      <c r="DN286" s="4">
        <f t="shared" si="603"/>
        <v>1.3553808620221375E-3</v>
      </c>
      <c r="DO286" s="4">
        <f t="shared" si="603"/>
        <v>2.710761724044497E-3</v>
      </c>
      <c r="DP286" s="4">
        <f t="shared" si="603"/>
        <v>4.0661425860666345E-3</v>
      </c>
      <c r="DQ286" s="4">
        <f t="shared" si="603"/>
        <v>5.421523448088994E-3</v>
      </c>
      <c r="DR286" s="4">
        <f t="shared" si="603"/>
        <v>3.3884521550555657E-3</v>
      </c>
      <c r="DS286" s="4">
        <f t="shared" si="603"/>
        <v>6.7677314564158486E-3</v>
      </c>
      <c r="DT286" s="4">
        <f t="shared" si="603"/>
        <v>8.1103000811029169E-3</v>
      </c>
      <c r="DU286" s="4">
        <f t="shared" si="603"/>
        <v>9.4492440604752037E-3</v>
      </c>
      <c r="DV286" s="4">
        <f t="shared" si="603"/>
        <v>1.0784578053383731E-2</v>
      </c>
      <c r="DW286" s="4">
        <f t="shared" si="603"/>
        <v>8.780224233418954E-3</v>
      </c>
    </row>
    <row r="287" spans="1:127" ht="12" customHeight="1" outlineLevel="1">
      <c r="A287" s="2"/>
      <c r="B287" s="7" t="s">
        <v>1085</v>
      </c>
      <c r="D287" s="7" t="s">
        <v>752</v>
      </c>
      <c r="CO287" s="15"/>
      <c r="CP287" s="15"/>
      <c r="CQ287" s="15"/>
      <c r="CR287" s="15"/>
      <c r="CT287" s="8">
        <f t="shared" ref="CT287:DA288" si="604">+CT283-CO283</f>
        <v>-30</v>
      </c>
      <c r="CU287" s="8">
        <f t="shared" si="604"/>
        <v>-170</v>
      </c>
      <c r="CV287" s="8">
        <f t="shared" si="604"/>
        <v>-260</v>
      </c>
      <c r="CW287" s="8">
        <f t="shared" si="604"/>
        <v>-190</v>
      </c>
      <c r="CY287" s="8">
        <f t="shared" si="604"/>
        <v>-180</v>
      </c>
      <c r="CZ287" s="8">
        <f t="shared" si="604"/>
        <v>70</v>
      </c>
      <c r="DA287" s="8">
        <f t="shared" si="604"/>
        <v>160</v>
      </c>
      <c r="DB287" s="8">
        <f t="shared" ref="DB287:DH287" si="605">+DB283-CW283</f>
        <v>180</v>
      </c>
      <c r="DC287" s="8">
        <f t="shared" si="605"/>
        <v>4717.5</v>
      </c>
      <c r="DD287" s="8">
        <f t="shared" si="605"/>
        <v>205</v>
      </c>
      <c r="DE287" s="8">
        <f t="shared" si="605"/>
        <v>70</v>
      </c>
      <c r="DF287" s="8">
        <f t="shared" si="605"/>
        <v>65</v>
      </c>
      <c r="DG287" s="8">
        <f t="shared" si="605"/>
        <v>60</v>
      </c>
      <c r="DH287" s="8">
        <f t="shared" si="605"/>
        <v>100</v>
      </c>
      <c r="DI287" s="8">
        <f t="shared" ref="DI287:DW287" si="606">+DI283-DD283</f>
        <v>55</v>
      </c>
      <c r="DJ287" s="8">
        <f t="shared" si="606"/>
        <v>50</v>
      </c>
      <c r="DK287" s="8">
        <f t="shared" si="606"/>
        <v>45</v>
      </c>
      <c r="DL287" s="8">
        <f t="shared" si="606"/>
        <v>40</v>
      </c>
      <c r="DM287" s="8">
        <f t="shared" si="606"/>
        <v>47.5</v>
      </c>
      <c r="DN287" s="8">
        <f t="shared" si="606"/>
        <v>40</v>
      </c>
      <c r="DO287" s="8">
        <f t="shared" si="606"/>
        <v>40</v>
      </c>
      <c r="DP287" s="8">
        <f t="shared" si="606"/>
        <v>40</v>
      </c>
      <c r="DQ287" s="8">
        <f t="shared" si="606"/>
        <v>40</v>
      </c>
      <c r="DR287" s="8">
        <f t="shared" si="606"/>
        <v>40</v>
      </c>
      <c r="DS287" s="8">
        <f t="shared" si="606"/>
        <v>40</v>
      </c>
      <c r="DT287" s="8">
        <f t="shared" si="606"/>
        <v>40</v>
      </c>
      <c r="DU287" s="8">
        <f t="shared" si="606"/>
        <v>40</v>
      </c>
      <c r="DV287" s="8">
        <f t="shared" si="606"/>
        <v>40</v>
      </c>
      <c r="DW287" s="8">
        <f t="shared" si="606"/>
        <v>40</v>
      </c>
    </row>
    <row r="288" spans="1:127" ht="12" customHeight="1" outlineLevel="1">
      <c r="A288" s="2"/>
      <c r="B288" s="7" t="s">
        <v>1085</v>
      </c>
      <c r="D288" s="7" t="s">
        <v>752</v>
      </c>
      <c r="CO288" s="15"/>
      <c r="CP288" s="15"/>
      <c r="CQ288" s="15"/>
      <c r="CR288" s="15"/>
      <c r="CT288" s="8">
        <f t="shared" si="604"/>
        <v>-290</v>
      </c>
      <c r="CU288" s="8">
        <f t="shared" si="604"/>
        <v>-370</v>
      </c>
      <c r="CV288" s="8">
        <f t="shared" si="604"/>
        <v>-380</v>
      </c>
      <c r="CW288" s="8">
        <f t="shared" si="604"/>
        <v>-240</v>
      </c>
      <c r="CY288" s="8">
        <f t="shared" si="604"/>
        <v>-290</v>
      </c>
      <c r="CZ288" s="8">
        <f t="shared" si="604"/>
        <v>-50</v>
      </c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</row>
    <row r="289" spans="1:127" ht="12" customHeight="1" outlineLevel="1">
      <c r="A289" s="2"/>
      <c r="B289" s="7" t="s">
        <v>1085</v>
      </c>
      <c r="D289" s="7" t="s">
        <v>978</v>
      </c>
      <c r="CO289" s="15"/>
      <c r="CP289" s="15">
        <f t="shared" ref="CP289:CR290" si="607">+CP283-CO283</f>
        <v>40</v>
      </c>
      <c r="CQ289" s="15">
        <f t="shared" si="607"/>
        <v>20</v>
      </c>
      <c r="CR289" s="15">
        <f t="shared" si="607"/>
        <v>-70</v>
      </c>
      <c r="CT289" s="15">
        <f>+CT283-CR283</f>
        <v>-20</v>
      </c>
      <c r="CU289" s="15">
        <f t="shared" ref="CU289:CW290" si="608">+CU283-CT283</f>
        <v>-100</v>
      </c>
      <c r="CV289" s="15">
        <f t="shared" si="608"/>
        <v>-70</v>
      </c>
      <c r="CW289" s="15">
        <f t="shared" si="608"/>
        <v>0</v>
      </c>
      <c r="CY289" s="15">
        <f>+CY283-CW283</f>
        <v>-10</v>
      </c>
      <c r="CZ289" s="15">
        <f>+CZ283-CX283</f>
        <v>4740</v>
      </c>
      <c r="DA289" s="15">
        <f>+DA283-CZ283</f>
        <v>20</v>
      </c>
      <c r="DB289" s="15">
        <f>+DB283-DA283</f>
        <v>20</v>
      </c>
      <c r="DD289" s="15">
        <f>+DD283-DB283</f>
        <v>15</v>
      </c>
      <c r="DE289" s="15">
        <f>+DE283-DD283</f>
        <v>15</v>
      </c>
      <c r="DF289" s="15">
        <f>+DF283-DE283</f>
        <v>15</v>
      </c>
      <c r="DG289" s="15">
        <f>+DG283-DF283</f>
        <v>15</v>
      </c>
      <c r="DI289" s="15">
        <f>+DI283-DG283</f>
        <v>10</v>
      </c>
      <c r="DJ289" s="15">
        <f>+DJ283-DI283</f>
        <v>10</v>
      </c>
      <c r="DK289" s="15">
        <f>+DK283-DJ283</f>
        <v>10</v>
      </c>
      <c r="DL289" s="15">
        <f>+DL283-DK283</f>
        <v>10</v>
      </c>
      <c r="DN289" s="15">
        <f>+DN283-DL283</f>
        <v>10</v>
      </c>
      <c r="DO289" s="15">
        <f>+DO283-DN283</f>
        <v>10</v>
      </c>
      <c r="DP289" s="15">
        <f>+DP283-DO283</f>
        <v>10</v>
      </c>
      <c r="DQ289" s="15">
        <f>+DQ283-DP283</f>
        <v>10</v>
      </c>
      <c r="DS289" s="15">
        <f>+DS283-DQ283</f>
        <v>10</v>
      </c>
      <c r="DT289" s="15">
        <f>+DT283-DS283</f>
        <v>10</v>
      </c>
      <c r="DU289" s="15">
        <f>+DU283-DT283</f>
        <v>10</v>
      </c>
      <c r="DV289" s="15">
        <f>+DV283-DU283</f>
        <v>10</v>
      </c>
    </row>
    <row r="290" spans="1:127" ht="12" customHeight="1" outlineLevel="1">
      <c r="A290" s="2"/>
      <c r="B290" s="7" t="s">
        <v>1085</v>
      </c>
      <c r="D290" s="7" t="s">
        <v>978</v>
      </c>
      <c r="CO290" s="15"/>
      <c r="CP290" s="15">
        <f t="shared" si="607"/>
        <v>-30</v>
      </c>
      <c r="CQ290" s="15">
        <f t="shared" si="607"/>
        <v>-80</v>
      </c>
      <c r="CR290" s="15">
        <f t="shared" si="607"/>
        <v>-160</v>
      </c>
      <c r="CT290" s="15">
        <f>+CT284-CR284</f>
        <v>-20</v>
      </c>
      <c r="CU290" s="15">
        <f t="shared" si="608"/>
        <v>-110</v>
      </c>
      <c r="CV290" s="15">
        <f t="shared" si="608"/>
        <v>-90</v>
      </c>
      <c r="CW290" s="15">
        <f t="shared" si="608"/>
        <v>-20</v>
      </c>
      <c r="CY290" s="15">
        <f>+CY284-CW284</f>
        <v>-70</v>
      </c>
      <c r="CZ290" s="15">
        <f>+CZ284-CX284</f>
        <v>-20</v>
      </c>
      <c r="DA290" s="15"/>
      <c r="DB290" s="15"/>
      <c r="DD290" s="15"/>
      <c r="DE290" s="15"/>
      <c r="DF290" s="15"/>
      <c r="DG290" s="15"/>
      <c r="DI290" s="15"/>
      <c r="DJ290" s="15"/>
      <c r="DK290" s="15"/>
      <c r="DL290" s="15"/>
      <c r="DN290" s="15"/>
      <c r="DO290" s="15"/>
      <c r="DP290" s="15"/>
      <c r="DQ290" s="15"/>
      <c r="DS290" s="15"/>
      <c r="DT290" s="15"/>
      <c r="DU290" s="15"/>
      <c r="DV290" s="15"/>
    </row>
    <row r="291" spans="1:127" ht="12" customHeight="1" outlineLevel="1">
      <c r="A291" s="2"/>
      <c r="B291" s="7" t="s">
        <v>1085</v>
      </c>
      <c r="CO291" s="15"/>
      <c r="CP291" s="15"/>
      <c r="CQ291" s="15"/>
      <c r="CR291" s="15"/>
      <c r="CT291" s="15"/>
      <c r="CU291" s="15"/>
      <c r="CV291" s="15"/>
      <c r="CW291" s="15"/>
      <c r="CY291" s="15"/>
      <c r="CZ291" s="15"/>
      <c r="DA291" s="15"/>
      <c r="DB291" s="15"/>
      <c r="DD291" s="15"/>
      <c r="DE291" s="15"/>
      <c r="DF291" s="15"/>
      <c r="DG291" s="15"/>
      <c r="DI291" s="15"/>
      <c r="DJ291" s="15"/>
      <c r="DK291" s="15"/>
      <c r="DL291" s="15"/>
      <c r="DN291" s="15"/>
      <c r="DO291" s="15"/>
      <c r="DP291" s="15"/>
      <c r="DQ291" s="15"/>
      <c r="DS291" s="15"/>
      <c r="DT291" s="15"/>
      <c r="DU291" s="15"/>
      <c r="DV291" s="15"/>
    </row>
    <row r="292" spans="1:127" ht="12" customHeight="1" outlineLevel="1">
      <c r="A292" s="2"/>
      <c r="B292" s="7" t="s">
        <v>1085</v>
      </c>
      <c r="D292" s="7" t="s">
        <v>195</v>
      </c>
      <c r="CG292" s="2">
        <v>10</v>
      </c>
      <c r="CH292" s="2">
        <v>20</v>
      </c>
      <c r="CJ292" s="2">
        <v>30</v>
      </c>
      <c r="CK292" s="2">
        <v>40</v>
      </c>
      <c r="CL292" s="2">
        <v>50</v>
      </c>
      <c r="CM292" s="2">
        <v>60</v>
      </c>
      <c r="CO292" s="15">
        <f t="shared" ref="CO292:CT293" si="609">+CO283-CO400</f>
        <v>70</v>
      </c>
      <c r="CP292" s="15">
        <f t="shared" si="609"/>
        <v>90</v>
      </c>
      <c r="CQ292" s="15">
        <f t="shared" si="609"/>
        <v>110</v>
      </c>
      <c r="CR292" s="15">
        <f t="shared" si="609"/>
        <v>150</v>
      </c>
      <c r="CS292" s="15">
        <f t="shared" si="609"/>
        <v>110</v>
      </c>
      <c r="CT292" s="15">
        <f t="shared" si="609"/>
        <v>160</v>
      </c>
      <c r="CU292" s="15"/>
      <c r="CV292" s="15"/>
      <c r="CW292" s="15"/>
      <c r="CX292" s="15">
        <f>+CX283-CX400</f>
        <v>0</v>
      </c>
      <c r="CY292" s="15"/>
      <c r="CZ292" s="15"/>
      <c r="DA292" s="15"/>
      <c r="DB292" s="15"/>
      <c r="DD292" s="15"/>
      <c r="DE292" s="15"/>
      <c r="DF292" s="15"/>
      <c r="DG292" s="15"/>
      <c r="DI292" s="15"/>
      <c r="DJ292" s="15"/>
      <c r="DK292" s="15"/>
      <c r="DL292" s="15"/>
      <c r="DN292" s="15"/>
      <c r="DO292" s="15"/>
      <c r="DP292" s="15"/>
      <c r="DQ292" s="15"/>
      <c r="DS292" s="15"/>
      <c r="DT292" s="15"/>
      <c r="DU292" s="15"/>
      <c r="DV292" s="15"/>
    </row>
    <row r="293" spans="1:127" ht="12" customHeight="1" outlineLevel="1">
      <c r="A293" s="2"/>
      <c r="B293" s="7" t="s">
        <v>1085</v>
      </c>
      <c r="D293" s="7" t="s">
        <v>195</v>
      </c>
      <c r="CG293" s="2">
        <v>10</v>
      </c>
      <c r="CH293" s="2">
        <v>20</v>
      </c>
      <c r="CJ293" s="2">
        <v>30</v>
      </c>
      <c r="CK293" s="2">
        <v>40</v>
      </c>
      <c r="CL293" s="2">
        <v>50</v>
      </c>
      <c r="CM293" s="2">
        <v>60</v>
      </c>
      <c r="CO293" s="15">
        <f t="shared" si="609"/>
        <v>60</v>
      </c>
      <c r="CP293" s="15">
        <f t="shared" si="609"/>
        <v>80</v>
      </c>
      <c r="CQ293" s="15">
        <f t="shared" si="609"/>
        <v>90</v>
      </c>
      <c r="CR293" s="15">
        <f t="shared" si="609"/>
        <v>120</v>
      </c>
      <c r="CS293" s="15">
        <f t="shared" si="609"/>
        <v>100</v>
      </c>
      <c r="CT293" s="15">
        <f t="shared" si="609"/>
        <v>130</v>
      </c>
      <c r="CU293" s="15"/>
      <c r="CV293" s="15"/>
      <c r="CW293" s="15"/>
      <c r="CX293" s="15">
        <f>+CX284-CX401</f>
        <v>3780</v>
      </c>
      <c r="CY293" s="15"/>
      <c r="CZ293" s="15"/>
      <c r="DA293" s="15"/>
      <c r="DB293" s="15"/>
      <c r="DD293" s="15"/>
      <c r="DE293" s="15"/>
      <c r="DF293" s="15"/>
      <c r="DG293" s="15"/>
      <c r="DI293" s="15"/>
      <c r="DJ293" s="15"/>
      <c r="DK293" s="15"/>
      <c r="DL293" s="15"/>
      <c r="DN293" s="15"/>
      <c r="DO293" s="15"/>
      <c r="DP293" s="15"/>
      <c r="DQ293" s="15"/>
      <c r="DS293" s="15"/>
      <c r="DT293" s="15"/>
      <c r="DU293" s="15"/>
      <c r="DV293" s="15"/>
    </row>
    <row r="294" spans="1:127" ht="12" customHeight="1" outlineLevel="1">
      <c r="A294" s="2"/>
      <c r="B294" s="7" t="s">
        <v>1085</v>
      </c>
      <c r="CO294" s="15"/>
      <c r="CP294" s="15"/>
      <c r="CQ294" s="15"/>
      <c r="CR294" s="15"/>
      <c r="CT294" s="15"/>
      <c r="CU294" s="15"/>
      <c r="CV294" s="15"/>
      <c r="CW294" s="15"/>
      <c r="CY294" s="15"/>
      <c r="CZ294" s="15"/>
      <c r="DA294" s="15"/>
      <c r="DB294" s="15"/>
      <c r="DD294" s="15"/>
      <c r="DE294" s="15"/>
      <c r="DF294" s="15"/>
      <c r="DG294" s="15"/>
      <c r="DI294" s="15"/>
      <c r="DJ294" s="15"/>
      <c r="DK294" s="15"/>
      <c r="DL294" s="15"/>
      <c r="DN294" s="15"/>
      <c r="DO294" s="15"/>
      <c r="DP294" s="15"/>
      <c r="DQ294" s="15"/>
      <c r="DS294" s="15"/>
      <c r="DT294" s="15"/>
      <c r="DU294" s="15"/>
      <c r="DV294" s="15"/>
    </row>
    <row r="295" spans="1:127" ht="12" customHeight="1" outlineLevel="1">
      <c r="A295" s="2"/>
      <c r="B295" s="7" t="s">
        <v>1085</v>
      </c>
      <c r="DU295" s="2"/>
    </row>
    <row r="296" spans="1:127" ht="12" customHeight="1" outlineLevel="1">
      <c r="A296" s="2"/>
      <c r="B296" s="7" t="s">
        <v>1085</v>
      </c>
      <c r="C296" s="7" t="s">
        <v>131</v>
      </c>
      <c r="D296" s="7" t="s">
        <v>136</v>
      </c>
      <c r="AA296" s="3">
        <v>120</v>
      </c>
      <c r="AB296" s="3"/>
      <c r="AC296" s="3"/>
      <c r="AD296" s="3"/>
      <c r="AE296" s="3"/>
      <c r="AF296" s="3">
        <v>880</v>
      </c>
      <c r="AG296" s="3">
        <v>1470</v>
      </c>
      <c r="AH296" s="3">
        <v>1510</v>
      </c>
      <c r="AI296" s="3">
        <v>1580</v>
      </c>
      <c r="AJ296" s="3">
        <v>1590</v>
      </c>
      <c r="AK296" s="3">
        <v>1540</v>
      </c>
      <c r="AL296" s="3">
        <v>1630</v>
      </c>
      <c r="AM296" s="3">
        <v>1710</v>
      </c>
      <c r="AN296" s="3">
        <v>1770</v>
      </c>
      <c r="AO296" s="3">
        <v>1870</v>
      </c>
      <c r="AP296" s="3">
        <v>1750</v>
      </c>
      <c r="AQ296" s="3">
        <v>1913.2334338373648</v>
      </c>
      <c r="AR296" s="3">
        <v>2047.0675951090743</v>
      </c>
      <c r="AS296" s="3">
        <v>1972.0914530552398</v>
      </c>
      <c r="AT296" s="3">
        <v>1980.2619730640679</v>
      </c>
      <c r="AU296" s="3">
        <v>1970</v>
      </c>
      <c r="AV296" s="3">
        <v>1720</v>
      </c>
      <c r="AW296" s="3">
        <v>1730</v>
      </c>
      <c r="AX296" s="3">
        <v>1820</v>
      </c>
      <c r="AY296" s="3">
        <v>1830</v>
      </c>
      <c r="AZ296" s="3">
        <v>1870</v>
      </c>
      <c r="BA296" s="3">
        <v>1820</v>
      </c>
      <c r="BB296" s="3">
        <v>1880</v>
      </c>
      <c r="BC296" s="3">
        <v>1880</v>
      </c>
      <c r="BD296" s="3">
        <v>1940</v>
      </c>
      <c r="BE296" s="3">
        <v>1880</v>
      </c>
      <c r="BF296" s="3">
        <v>1970</v>
      </c>
      <c r="BG296" s="3">
        <v>1980</v>
      </c>
      <c r="BH296" s="3">
        <v>2010</v>
      </c>
      <c r="BI296" s="3">
        <v>2080</v>
      </c>
      <c r="BJ296" s="3">
        <v>2010</v>
      </c>
      <c r="BK296" s="3">
        <v>2120</v>
      </c>
      <c r="BL296" s="3">
        <v>2210</v>
      </c>
      <c r="BM296" s="3">
        <v>2200</v>
      </c>
      <c r="BN296" s="3">
        <v>2270</v>
      </c>
      <c r="BO296" s="3">
        <v>2200</v>
      </c>
      <c r="BP296" s="15">
        <f t="shared" ref="BP296:BS297" si="610">+BP409+BP309</f>
        <v>2330</v>
      </c>
      <c r="BQ296" s="15">
        <f t="shared" si="610"/>
        <v>2410</v>
      </c>
      <c r="BR296" s="15">
        <f t="shared" si="610"/>
        <v>2390</v>
      </c>
      <c r="BS296" s="15">
        <f t="shared" si="610"/>
        <v>2420</v>
      </c>
      <c r="BT296" s="15">
        <f>+AVERAGE(BP296:BS296)</f>
        <v>2387.5</v>
      </c>
      <c r="BU296" s="15">
        <f t="shared" ref="BU296:BX297" si="611">+BU409+BU309</f>
        <v>2430</v>
      </c>
      <c r="BV296" s="15">
        <f t="shared" si="611"/>
        <v>2450</v>
      </c>
      <c r="BW296" s="15">
        <f t="shared" si="611"/>
        <v>2440</v>
      </c>
      <c r="BX296" s="15">
        <f t="shared" si="611"/>
        <v>2470</v>
      </c>
      <c r="BY296" s="15">
        <f>+AVERAGE(BU296:BX296)</f>
        <v>2447.5</v>
      </c>
      <c r="BZ296" s="15">
        <f t="shared" ref="BZ296:CC297" si="612">+BZ409+BZ309</f>
        <v>2510</v>
      </c>
      <c r="CA296" s="15">
        <f t="shared" si="612"/>
        <v>2540</v>
      </c>
      <c r="CB296" s="15">
        <f t="shared" si="612"/>
        <v>2540</v>
      </c>
      <c r="CC296" s="15">
        <f t="shared" si="612"/>
        <v>2570</v>
      </c>
      <c r="CD296" s="15">
        <f>+AVERAGE(BZ296:CC296)</f>
        <v>2540</v>
      </c>
      <c r="CE296" s="15">
        <f t="shared" ref="CE296:CH297" si="613">+CE409+CE309</f>
        <v>2530</v>
      </c>
      <c r="CF296" s="15">
        <f t="shared" si="613"/>
        <v>2610</v>
      </c>
      <c r="CG296" s="15">
        <f t="shared" si="613"/>
        <v>2600</v>
      </c>
      <c r="CH296" s="15">
        <f t="shared" si="613"/>
        <v>2640</v>
      </c>
      <c r="CI296" s="15">
        <f>+AVERAGE(CE296:CH296)</f>
        <v>2595</v>
      </c>
      <c r="CJ296" s="15">
        <f t="shared" ref="CJ296:CM297" si="614">+CJ409+CJ309</f>
        <v>2700</v>
      </c>
      <c r="CK296" s="15">
        <f t="shared" si="614"/>
        <v>2760</v>
      </c>
      <c r="CL296" s="15">
        <f t="shared" si="614"/>
        <v>2850</v>
      </c>
      <c r="CM296" s="15">
        <f>+CM409+CM309</f>
        <v>2890</v>
      </c>
      <c r="CN296" s="15">
        <f>+AVERAGE(CJ296:CM296)</f>
        <v>2800</v>
      </c>
      <c r="CO296" s="15">
        <v>2930</v>
      </c>
      <c r="CP296" s="15">
        <v>2970</v>
      </c>
      <c r="CQ296" s="15">
        <v>3000</v>
      </c>
      <c r="CR296" s="15">
        <v>3040</v>
      </c>
      <c r="CS296" s="15">
        <v>2980</v>
      </c>
      <c r="CT296" s="15">
        <v>3040</v>
      </c>
      <c r="CU296" s="15">
        <v>2970</v>
      </c>
      <c r="CV296" s="15">
        <v>2890</v>
      </c>
      <c r="CW296" s="15">
        <v>2890</v>
      </c>
      <c r="CX296" s="15">
        <v>0</v>
      </c>
      <c r="CY296" s="15">
        <v>2920</v>
      </c>
      <c r="CZ296" s="15">
        <v>2940</v>
      </c>
      <c r="DA296" s="15">
        <f>+CZ296+DA302</f>
        <v>2950</v>
      </c>
      <c r="DB296" s="15">
        <f>+DA296+DB302</f>
        <v>2960</v>
      </c>
      <c r="DC296" s="15">
        <f>+AVERAGE(CY296:DB296)</f>
        <v>2942.5</v>
      </c>
      <c r="DD296" s="15">
        <f>+DB296+DD302</f>
        <v>2965</v>
      </c>
      <c r="DE296" s="15">
        <f>+DD296+DE302</f>
        <v>2970</v>
      </c>
      <c r="DF296" s="15">
        <f>+DE296+DF302</f>
        <v>2975</v>
      </c>
      <c r="DG296" s="15">
        <f>+DF296+DG302</f>
        <v>2980</v>
      </c>
      <c r="DH296" s="15">
        <f>+AVERAGE(DD296:DG296)</f>
        <v>2972.5</v>
      </c>
      <c r="DI296" s="15">
        <f>+DG296+DI302</f>
        <v>2985</v>
      </c>
      <c r="DJ296" s="15">
        <f>+DI296+DJ302</f>
        <v>2990</v>
      </c>
      <c r="DK296" s="15">
        <f>+DJ296+DK302</f>
        <v>2995</v>
      </c>
      <c r="DL296" s="15">
        <f>+DK296+DL302</f>
        <v>3000</v>
      </c>
      <c r="DM296" s="15">
        <f>+AVERAGE(DI296:DL296)</f>
        <v>2992.5</v>
      </c>
      <c r="DN296" s="15">
        <f>+DL296+DN302</f>
        <v>3005</v>
      </c>
      <c r="DO296" s="15">
        <f>+DN296+DO302</f>
        <v>3010</v>
      </c>
      <c r="DP296" s="15">
        <f>+DO296+DP302</f>
        <v>3015</v>
      </c>
      <c r="DQ296" s="15">
        <f>+DP296+DQ302</f>
        <v>3020</v>
      </c>
      <c r="DR296" s="15">
        <f>+AVERAGE(DN296:DQ296)</f>
        <v>3012.5</v>
      </c>
      <c r="DS296" s="15">
        <f>+DQ296+DS302</f>
        <v>3025</v>
      </c>
      <c r="DT296" s="15">
        <f>+DS296+DT302</f>
        <v>3030</v>
      </c>
      <c r="DU296" s="15">
        <f>+DT296+DU302</f>
        <v>3035</v>
      </c>
      <c r="DV296" s="15">
        <f>+DU296+DV302</f>
        <v>3040</v>
      </c>
      <c r="DW296" s="15">
        <f>+AVERAGE(DS296:DV296)</f>
        <v>3032.5</v>
      </c>
    </row>
    <row r="297" spans="1:127" ht="12" customHeight="1" outlineLevel="1">
      <c r="A297" s="2"/>
      <c r="B297" s="7" t="s">
        <v>1085</v>
      </c>
      <c r="D297" s="7" t="s">
        <v>137</v>
      </c>
      <c r="AA297" s="3">
        <v>120</v>
      </c>
      <c r="AB297" s="3"/>
      <c r="AC297" s="3"/>
      <c r="AD297" s="3"/>
      <c r="AE297" s="3"/>
      <c r="AF297" s="3">
        <v>880</v>
      </c>
      <c r="AG297" s="3">
        <v>1470</v>
      </c>
      <c r="AH297" s="3">
        <v>1510</v>
      </c>
      <c r="AI297" s="3">
        <v>1580</v>
      </c>
      <c r="AJ297" s="3">
        <v>1590</v>
      </c>
      <c r="AK297" s="3">
        <v>1540</v>
      </c>
      <c r="AL297" s="3">
        <v>1630</v>
      </c>
      <c r="AM297" s="3">
        <v>1710</v>
      </c>
      <c r="AN297" s="3">
        <v>1770</v>
      </c>
      <c r="AO297" s="3">
        <v>1870</v>
      </c>
      <c r="AP297" s="3">
        <v>1750</v>
      </c>
      <c r="AQ297" s="3">
        <v>1913.2334338373648</v>
      </c>
      <c r="AR297" s="3">
        <v>2047.0675951090743</v>
      </c>
      <c r="AS297" s="3">
        <v>1972.0914530552398</v>
      </c>
      <c r="AT297" s="3">
        <v>1980.2619730640679</v>
      </c>
      <c r="AU297" s="3">
        <v>1970</v>
      </c>
      <c r="AV297" s="3">
        <v>1720</v>
      </c>
      <c r="AW297" s="3">
        <v>1730</v>
      </c>
      <c r="AX297" s="3">
        <v>1820</v>
      </c>
      <c r="AY297" s="3">
        <v>1830</v>
      </c>
      <c r="AZ297" s="3">
        <v>1870</v>
      </c>
      <c r="BA297" s="3">
        <v>1820</v>
      </c>
      <c r="BB297" s="3">
        <v>1880</v>
      </c>
      <c r="BC297" s="3">
        <v>1880</v>
      </c>
      <c r="BD297" s="3">
        <v>1940</v>
      </c>
      <c r="BE297" s="3">
        <v>1880</v>
      </c>
      <c r="BF297" s="3">
        <v>1970</v>
      </c>
      <c r="BG297" s="3">
        <v>1980</v>
      </c>
      <c r="BH297" s="3">
        <v>2010</v>
      </c>
      <c r="BI297" s="3">
        <v>2080</v>
      </c>
      <c r="BJ297" s="3">
        <v>2010</v>
      </c>
      <c r="BK297" s="3">
        <v>2120</v>
      </c>
      <c r="BL297" s="3">
        <v>2210</v>
      </c>
      <c r="BM297" s="3">
        <v>2200</v>
      </c>
      <c r="BN297" s="3">
        <v>2270</v>
      </c>
      <c r="BO297" s="3">
        <v>2200</v>
      </c>
      <c r="BP297" s="15">
        <f t="shared" si="610"/>
        <v>2330</v>
      </c>
      <c r="BQ297" s="15">
        <f t="shared" si="610"/>
        <v>2410</v>
      </c>
      <c r="BR297" s="15">
        <f t="shared" si="610"/>
        <v>2390</v>
      </c>
      <c r="BS297" s="15">
        <f t="shared" si="610"/>
        <v>2420</v>
      </c>
      <c r="BT297" s="15">
        <f>+AVERAGE(BP297:BS297)</f>
        <v>2387.5</v>
      </c>
      <c r="BU297" s="15">
        <f t="shared" si="611"/>
        <v>2430</v>
      </c>
      <c r="BV297" s="15">
        <f t="shared" si="611"/>
        <v>2450</v>
      </c>
      <c r="BW297" s="15">
        <f t="shared" si="611"/>
        <v>2440</v>
      </c>
      <c r="BX297" s="15">
        <f t="shared" si="611"/>
        <v>2470</v>
      </c>
      <c r="BY297" s="15">
        <f>+AVERAGE(BU297:BX297)</f>
        <v>2447.5</v>
      </c>
      <c r="BZ297" s="15">
        <f t="shared" si="612"/>
        <v>2510</v>
      </c>
      <c r="CA297" s="15">
        <f t="shared" si="612"/>
        <v>2540</v>
      </c>
      <c r="CB297" s="15">
        <f t="shared" si="612"/>
        <v>2540</v>
      </c>
      <c r="CC297" s="15">
        <f t="shared" si="612"/>
        <v>2570</v>
      </c>
      <c r="CD297" s="15">
        <f>+AVERAGE(BZ297:CC297)</f>
        <v>2540</v>
      </c>
      <c r="CE297" s="15">
        <f t="shared" si="613"/>
        <v>2530</v>
      </c>
      <c r="CF297" s="15">
        <f t="shared" si="613"/>
        <v>2610</v>
      </c>
      <c r="CG297" s="15">
        <f t="shared" si="613"/>
        <v>2600</v>
      </c>
      <c r="CH297" s="15">
        <f t="shared" si="613"/>
        <v>2620</v>
      </c>
      <c r="CI297" s="15">
        <f>+AVERAGE(CE297:CH297)</f>
        <v>2590</v>
      </c>
      <c r="CJ297" s="15">
        <f t="shared" si="614"/>
        <v>2660</v>
      </c>
      <c r="CK297" s="15">
        <f t="shared" si="614"/>
        <v>2680</v>
      </c>
      <c r="CL297" s="15">
        <f t="shared" si="614"/>
        <v>2740</v>
      </c>
      <c r="CM297" s="15">
        <f t="shared" si="614"/>
        <v>2720</v>
      </c>
      <c r="CN297" s="15">
        <f>+AVERAGE(CJ297:CM297)</f>
        <v>2700</v>
      </c>
      <c r="CO297" s="15">
        <v>2720</v>
      </c>
      <c r="CP297" s="15">
        <v>2720</v>
      </c>
      <c r="CQ297" s="15">
        <v>2700</v>
      </c>
      <c r="CR297" s="15">
        <v>2680</v>
      </c>
      <c r="CS297" s="15">
        <v>2700</v>
      </c>
      <c r="CT297" s="15">
        <v>2670</v>
      </c>
      <c r="CU297" s="15">
        <v>2620</v>
      </c>
      <c r="CV297" s="15">
        <v>2560</v>
      </c>
      <c r="CW297" s="15">
        <v>2580</v>
      </c>
      <c r="CX297" s="15">
        <v>2600</v>
      </c>
      <c r="CY297" s="15">
        <v>2610</v>
      </c>
      <c r="CZ297" s="15">
        <v>2630</v>
      </c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  <c r="DL297" s="15"/>
      <c r="DM297" s="15"/>
      <c r="DN297" s="15"/>
      <c r="DO297" s="15"/>
      <c r="DP297" s="15"/>
      <c r="DQ297" s="15"/>
      <c r="DR297" s="15"/>
      <c r="DS297" s="15"/>
      <c r="DT297" s="15"/>
      <c r="DU297" s="15"/>
      <c r="DV297" s="15"/>
      <c r="DW297" s="15"/>
    </row>
    <row r="298" spans="1:127" ht="12" customHeight="1" outlineLevel="1">
      <c r="A298" s="2"/>
      <c r="B298" s="7" t="s">
        <v>1085</v>
      </c>
      <c r="D298" s="7" t="s">
        <v>745</v>
      </c>
      <c r="CO298" s="15"/>
      <c r="CP298" s="15"/>
      <c r="CQ298" s="15"/>
      <c r="CR298" s="15"/>
      <c r="CT298" s="4">
        <f t="shared" ref="CT298:DH299" si="615">+CT296/CO296-1</f>
        <v>3.7542662116040848E-2</v>
      </c>
      <c r="CU298" s="4">
        <f t="shared" si="615"/>
        <v>0</v>
      </c>
      <c r="CV298" s="4">
        <f t="shared" si="615"/>
        <v>-3.6666666666666625E-2</v>
      </c>
      <c r="CW298" s="4">
        <f t="shared" si="615"/>
        <v>-4.9342105263157854E-2</v>
      </c>
      <c r="CX298" s="4">
        <f t="shared" si="615"/>
        <v>-1</v>
      </c>
      <c r="CY298" s="4">
        <f t="shared" si="615"/>
        <v>-3.9473684210526327E-2</v>
      </c>
      <c r="CZ298" s="4">
        <f t="shared" si="615"/>
        <v>-1.0101010101010055E-2</v>
      </c>
      <c r="DA298" s="4">
        <f t="shared" si="615"/>
        <v>2.076124567474058E-2</v>
      </c>
      <c r="DB298" s="4">
        <f t="shared" si="615"/>
        <v>2.4221453287197159E-2</v>
      </c>
      <c r="DC298" s="107" t="e">
        <f t="shared" si="615"/>
        <v>#DIV/0!</v>
      </c>
      <c r="DD298" s="4">
        <f t="shared" si="615"/>
        <v>1.5410958904109595E-2</v>
      </c>
      <c r="DE298" s="4">
        <f t="shared" si="615"/>
        <v>1.0204081632652962E-2</v>
      </c>
      <c r="DF298" s="4">
        <f t="shared" si="615"/>
        <v>8.4745762711864181E-3</v>
      </c>
      <c r="DG298" s="4">
        <f t="shared" si="615"/>
        <v>6.7567567567567988E-3</v>
      </c>
      <c r="DH298" s="4">
        <f t="shared" si="615"/>
        <v>1.0195412064570863E-2</v>
      </c>
      <c r="DI298" s="4">
        <f t="shared" ref="DI298:DW298" si="616">+DI296/DD296-1</f>
        <v>6.7453625632378778E-3</v>
      </c>
      <c r="DJ298" s="4">
        <f t="shared" si="616"/>
        <v>6.7340067340067034E-3</v>
      </c>
      <c r="DK298" s="4">
        <f t="shared" si="616"/>
        <v>6.7226890756302282E-3</v>
      </c>
      <c r="DL298" s="4">
        <f t="shared" si="616"/>
        <v>6.7114093959732557E-3</v>
      </c>
      <c r="DM298" s="4">
        <f t="shared" si="616"/>
        <v>6.728343145500526E-3</v>
      </c>
      <c r="DN298" s="4">
        <f t="shared" si="616"/>
        <v>6.7001675041875597E-3</v>
      </c>
      <c r="DO298" s="4">
        <f t="shared" si="616"/>
        <v>6.6889632107023367E-3</v>
      </c>
      <c r="DP298" s="4">
        <f t="shared" si="616"/>
        <v>6.6777963272119933E-3</v>
      </c>
      <c r="DQ298" s="4">
        <f t="shared" si="616"/>
        <v>6.6666666666665986E-3</v>
      </c>
      <c r="DR298" s="4">
        <f t="shared" si="616"/>
        <v>6.6833751044277356E-3</v>
      </c>
      <c r="DS298" s="4">
        <f t="shared" si="616"/>
        <v>6.6555740432612254E-3</v>
      </c>
      <c r="DT298" s="4">
        <f t="shared" si="616"/>
        <v>6.6445182724252927E-3</v>
      </c>
      <c r="DU298" s="4">
        <f t="shared" si="616"/>
        <v>6.6334991708125735E-3</v>
      </c>
      <c r="DV298" s="4">
        <f t="shared" si="616"/>
        <v>6.6225165562914245E-3</v>
      </c>
      <c r="DW298" s="4">
        <f t="shared" si="616"/>
        <v>6.6390041493775698E-3</v>
      </c>
    </row>
    <row r="299" spans="1:127" ht="12" customHeight="1" outlineLevel="1">
      <c r="A299" s="2"/>
      <c r="B299" s="7" t="s">
        <v>1085</v>
      </c>
      <c r="D299" s="7" t="s">
        <v>745</v>
      </c>
      <c r="CO299" s="15"/>
      <c r="CP299" s="15"/>
      <c r="CQ299" s="15"/>
      <c r="CR299" s="15"/>
      <c r="CT299" s="4">
        <f t="shared" si="615"/>
        <v>-1.8382352941176516E-2</v>
      </c>
      <c r="CU299" s="4">
        <f t="shared" si="615"/>
        <v>-3.6764705882352922E-2</v>
      </c>
      <c r="CV299" s="4">
        <f t="shared" si="615"/>
        <v>-5.1851851851851816E-2</v>
      </c>
      <c r="CW299" s="4">
        <f t="shared" si="615"/>
        <v>-3.7313432835820892E-2</v>
      </c>
      <c r="CX299" s="4">
        <f t="shared" si="615"/>
        <v>-3.703703703703709E-2</v>
      </c>
      <c r="CY299" s="4">
        <f t="shared" si="615"/>
        <v>-2.2471910112359605E-2</v>
      </c>
      <c r="CZ299" s="4">
        <f t="shared" si="615"/>
        <v>3.8167938931297218E-3</v>
      </c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</row>
    <row r="300" spans="1:127" ht="12" customHeight="1" outlineLevel="1">
      <c r="A300" s="2"/>
      <c r="B300" s="7" t="s">
        <v>1085</v>
      </c>
      <c r="D300" s="7" t="s">
        <v>752</v>
      </c>
      <c r="CO300" s="15"/>
      <c r="CP300" s="15"/>
      <c r="CQ300" s="15"/>
      <c r="CR300" s="15"/>
      <c r="CT300" s="8">
        <f t="shared" ref="CT300:DH301" si="617">+CT296-CO296</f>
        <v>110</v>
      </c>
      <c r="CU300" s="8">
        <f t="shared" si="617"/>
        <v>0</v>
      </c>
      <c r="CV300" s="8">
        <f t="shared" si="617"/>
        <v>-110</v>
      </c>
      <c r="CW300" s="8">
        <f t="shared" si="617"/>
        <v>-150</v>
      </c>
      <c r="CX300" s="8">
        <f t="shared" si="617"/>
        <v>-2980</v>
      </c>
      <c r="CY300" s="8">
        <f t="shared" si="617"/>
        <v>-120</v>
      </c>
      <c r="CZ300" s="8">
        <f t="shared" si="617"/>
        <v>-30</v>
      </c>
      <c r="DA300" s="8">
        <f t="shared" si="617"/>
        <v>60</v>
      </c>
      <c r="DB300" s="8">
        <f t="shared" si="617"/>
        <v>70</v>
      </c>
      <c r="DC300" s="8">
        <f t="shared" si="617"/>
        <v>2942.5</v>
      </c>
      <c r="DD300" s="8">
        <f t="shared" si="617"/>
        <v>45</v>
      </c>
      <c r="DE300" s="8">
        <f t="shared" si="617"/>
        <v>30</v>
      </c>
      <c r="DF300" s="8">
        <f t="shared" si="617"/>
        <v>25</v>
      </c>
      <c r="DG300" s="8">
        <f t="shared" si="617"/>
        <v>20</v>
      </c>
      <c r="DH300" s="8">
        <f t="shared" si="617"/>
        <v>30</v>
      </c>
      <c r="DI300" s="8">
        <f t="shared" ref="DI300:DW300" si="618">+DI296-DD296</f>
        <v>20</v>
      </c>
      <c r="DJ300" s="8">
        <f t="shared" si="618"/>
        <v>20</v>
      </c>
      <c r="DK300" s="8">
        <f t="shared" si="618"/>
        <v>20</v>
      </c>
      <c r="DL300" s="8">
        <f t="shared" si="618"/>
        <v>20</v>
      </c>
      <c r="DM300" s="8">
        <f t="shared" si="618"/>
        <v>20</v>
      </c>
      <c r="DN300" s="8">
        <f t="shared" si="618"/>
        <v>20</v>
      </c>
      <c r="DO300" s="8">
        <f t="shared" si="618"/>
        <v>20</v>
      </c>
      <c r="DP300" s="8">
        <f t="shared" si="618"/>
        <v>20</v>
      </c>
      <c r="DQ300" s="8">
        <f t="shared" si="618"/>
        <v>20</v>
      </c>
      <c r="DR300" s="8">
        <f t="shared" si="618"/>
        <v>20</v>
      </c>
      <c r="DS300" s="8">
        <f t="shared" si="618"/>
        <v>20</v>
      </c>
      <c r="DT300" s="8">
        <f t="shared" si="618"/>
        <v>20</v>
      </c>
      <c r="DU300" s="8">
        <f t="shared" si="618"/>
        <v>20</v>
      </c>
      <c r="DV300" s="8">
        <f t="shared" si="618"/>
        <v>20</v>
      </c>
      <c r="DW300" s="8">
        <f t="shared" si="618"/>
        <v>20</v>
      </c>
    </row>
    <row r="301" spans="1:127" ht="12" customHeight="1" outlineLevel="1">
      <c r="A301" s="2"/>
      <c r="B301" s="7" t="s">
        <v>1085</v>
      </c>
      <c r="D301" s="7" t="s">
        <v>752</v>
      </c>
      <c r="CO301" s="15"/>
      <c r="CP301" s="15"/>
      <c r="CQ301" s="15"/>
      <c r="CR301" s="15"/>
      <c r="CT301" s="8">
        <f t="shared" si="617"/>
        <v>-50</v>
      </c>
      <c r="CU301" s="8">
        <f t="shared" si="617"/>
        <v>-100</v>
      </c>
      <c r="CV301" s="8">
        <f t="shared" si="617"/>
        <v>-140</v>
      </c>
      <c r="CW301" s="8">
        <f t="shared" si="617"/>
        <v>-100</v>
      </c>
      <c r="CX301" s="8">
        <f t="shared" si="617"/>
        <v>-100</v>
      </c>
      <c r="CY301" s="8">
        <f t="shared" si="617"/>
        <v>-60</v>
      </c>
      <c r="CZ301" s="8">
        <f t="shared" si="617"/>
        <v>10</v>
      </c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</row>
    <row r="302" spans="1:127" s="8" customFormat="1" ht="12" customHeight="1" outlineLevel="1">
      <c r="A302" s="2"/>
      <c r="B302" s="7" t="s">
        <v>1085</v>
      </c>
      <c r="C302" s="21"/>
      <c r="D302" s="21" t="s">
        <v>978</v>
      </c>
      <c r="E302" s="21"/>
      <c r="I302" s="35"/>
      <c r="BZ302" s="17"/>
      <c r="CP302" s="8">
        <f t="shared" ref="CP302:CR303" si="619">+CP296-CO296</f>
        <v>40</v>
      </c>
      <c r="CQ302" s="8">
        <f t="shared" si="619"/>
        <v>30</v>
      </c>
      <c r="CR302" s="8">
        <f t="shared" si="619"/>
        <v>40</v>
      </c>
      <c r="CT302" s="8">
        <f>+CT296-CR296</f>
        <v>0</v>
      </c>
      <c r="CU302" s="8">
        <f t="shared" ref="CU302:CW303" si="620">+CU296-CT296</f>
        <v>-70</v>
      </c>
      <c r="CV302" s="8">
        <f t="shared" si="620"/>
        <v>-80</v>
      </c>
      <c r="CW302" s="8">
        <f t="shared" si="620"/>
        <v>0</v>
      </c>
      <c r="CY302" s="8">
        <f>+CY296-CW296</f>
        <v>30</v>
      </c>
      <c r="CZ302" s="8">
        <f>+CZ296-CX296</f>
        <v>2940</v>
      </c>
      <c r="DA302" s="8">
        <v>10</v>
      </c>
      <c r="DB302" s="8">
        <v>10</v>
      </c>
      <c r="DD302" s="8">
        <v>5</v>
      </c>
      <c r="DE302" s="8">
        <v>5</v>
      </c>
      <c r="DF302" s="8">
        <v>5</v>
      </c>
      <c r="DG302" s="8">
        <v>5</v>
      </c>
      <c r="DI302" s="8">
        <v>5</v>
      </c>
      <c r="DJ302" s="8">
        <v>5</v>
      </c>
      <c r="DK302" s="8">
        <v>5</v>
      </c>
      <c r="DL302" s="8">
        <v>5</v>
      </c>
      <c r="DN302" s="8">
        <v>5</v>
      </c>
      <c r="DO302" s="8">
        <v>5</v>
      </c>
      <c r="DP302" s="8">
        <v>5</v>
      </c>
      <c r="DQ302" s="8">
        <v>5</v>
      </c>
      <c r="DS302" s="8">
        <v>5</v>
      </c>
      <c r="DT302" s="8">
        <v>5</v>
      </c>
      <c r="DU302" s="8">
        <v>5</v>
      </c>
      <c r="DV302" s="8">
        <v>5</v>
      </c>
    </row>
    <row r="303" spans="1:127" s="8" customFormat="1" ht="12" customHeight="1" outlineLevel="1">
      <c r="A303" s="2"/>
      <c r="B303" s="7" t="s">
        <v>1085</v>
      </c>
      <c r="C303" s="21"/>
      <c r="D303" s="21" t="s">
        <v>978</v>
      </c>
      <c r="E303" s="21"/>
      <c r="I303" s="35"/>
      <c r="BZ303" s="17"/>
      <c r="CP303" s="8">
        <f t="shared" si="619"/>
        <v>0</v>
      </c>
      <c r="CQ303" s="8">
        <f t="shared" si="619"/>
        <v>-20</v>
      </c>
      <c r="CR303" s="8">
        <f t="shared" si="619"/>
        <v>-20</v>
      </c>
      <c r="CT303" s="8">
        <f>+CT297-CR297</f>
        <v>-10</v>
      </c>
      <c r="CU303" s="8">
        <f t="shared" si="620"/>
        <v>-50</v>
      </c>
      <c r="CV303" s="8">
        <f t="shared" si="620"/>
        <v>-60</v>
      </c>
      <c r="CW303" s="8">
        <f t="shared" si="620"/>
        <v>20</v>
      </c>
      <c r="CY303" s="8">
        <f>+CY297-CW297</f>
        <v>30</v>
      </c>
      <c r="CZ303" s="8">
        <f>+CZ297-CX297</f>
        <v>30</v>
      </c>
    </row>
    <row r="304" spans="1:127" outlineLevel="1">
      <c r="A304" s="2"/>
      <c r="B304" s="7" t="s">
        <v>1085</v>
      </c>
      <c r="C304" s="2"/>
      <c r="D304" s="2"/>
      <c r="E304" s="2"/>
      <c r="CF304" s="15"/>
      <c r="CG304" s="15"/>
      <c r="CH304" s="15"/>
      <c r="CJ304" s="15"/>
      <c r="CK304" s="15"/>
      <c r="CL304" s="15"/>
      <c r="CM304" s="15"/>
      <c r="CO304" s="15"/>
      <c r="CP304" s="15"/>
      <c r="CQ304" s="15"/>
      <c r="CR304" s="15"/>
      <c r="CT304" s="15"/>
      <c r="CV304" s="2" t="s">
        <v>1071</v>
      </c>
      <c r="CW304" s="2" t="s">
        <v>1071</v>
      </c>
      <c r="DU304" s="2"/>
    </row>
    <row r="305" spans="1:127" outlineLevel="1">
      <c r="A305" s="2"/>
      <c r="B305" s="7" t="s">
        <v>1085</v>
      </c>
      <c r="C305" s="2"/>
      <c r="D305" s="2" t="s">
        <v>1069</v>
      </c>
      <c r="E305" s="2"/>
      <c r="CF305" s="15"/>
      <c r="CG305" s="15"/>
      <c r="CH305" s="15"/>
      <c r="CJ305" s="15"/>
      <c r="CK305" s="15"/>
      <c r="CL305" s="15"/>
      <c r="CM305" s="15"/>
      <c r="CO305" s="15"/>
      <c r="CP305" s="15"/>
      <c r="CQ305" s="15"/>
      <c r="CR305" s="15"/>
      <c r="CT305" s="15"/>
      <c r="CV305" s="2">
        <v>2930</v>
      </c>
      <c r="CW305" s="2">
        <v>2910</v>
      </c>
      <c r="DU305" s="2"/>
    </row>
    <row r="306" spans="1:127" outlineLevel="1">
      <c r="A306" s="2"/>
      <c r="B306" s="7" t="s">
        <v>1085</v>
      </c>
      <c r="C306" s="2"/>
      <c r="D306" s="2" t="s">
        <v>37</v>
      </c>
      <c r="E306" s="2"/>
      <c r="CF306" s="15"/>
      <c r="CG306" s="15"/>
      <c r="CH306" s="15"/>
      <c r="CJ306" s="15"/>
      <c r="CK306" s="15"/>
      <c r="CL306" s="15"/>
      <c r="CM306" s="15"/>
      <c r="CO306" s="15"/>
      <c r="CP306" s="15"/>
      <c r="CQ306" s="15"/>
      <c r="CR306" s="15"/>
      <c r="CT306" s="15"/>
      <c r="CV306" s="15">
        <f>+CV305-CQ296</f>
        <v>-70</v>
      </c>
      <c r="CW306" s="15">
        <f>+CW305-CR296</f>
        <v>-130</v>
      </c>
      <c r="DU306" s="2"/>
    </row>
    <row r="307" spans="1:127" outlineLevel="1">
      <c r="A307" s="2"/>
      <c r="B307" s="7" t="s">
        <v>1085</v>
      </c>
      <c r="C307" s="2"/>
      <c r="D307" s="2" t="s">
        <v>1070</v>
      </c>
      <c r="E307" s="2"/>
      <c r="CF307" s="15"/>
      <c r="CG307" s="15"/>
      <c r="CH307" s="15"/>
      <c r="CJ307" s="15"/>
      <c r="CK307" s="15"/>
      <c r="CL307" s="15"/>
      <c r="CM307" s="15"/>
      <c r="CO307" s="15"/>
      <c r="CP307" s="15"/>
      <c r="CQ307" s="15"/>
      <c r="CR307" s="15"/>
      <c r="CT307" s="15"/>
      <c r="CV307" s="15">
        <f>+CV305-CU296</f>
        <v>-40</v>
      </c>
      <c r="CW307" s="15">
        <f>+CW305-CV305</f>
        <v>-20</v>
      </c>
      <c r="DU307" s="2"/>
    </row>
    <row r="308" spans="1:127" outlineLevel="1">
      <c r="A308" s="2"/>
      <c r="B308" s="7" t="s">
        <v>1085</v>
      </c>
      <c r="C308" s="2"/>
      <c r="D308" s="2"/>
      <c r="E308" s="2"/>
      <c r="CF308" s="15"/>
      <c r="CG308" s="15"/>
      <c r="CH308" s="15"/>
      <c r="CJ308" s="15"/>
      <c r="CK308" s="15"/>
      <c r="CL308" s="15"/>
      <c r="CM308" s="15"/>
      <c r="CO308" s="15"/>
      <c r="CP308" s="15"/>
      <c r="CQ308" s="15"/>
      <c r="CR308" s="15"/>
      <c r="CT308" s="15"/>
      <c r="DU308" s="2"/>
    </row>
    <row r="309" spans="1:127" outlineLevel="1">
      <c r="A309" s="2"/>
      <c r="B309" s="7" t="s">
        <v>1085</v>
      </c>
      <c r="C309" s="2"/>
      <c r="D309" s="7" t="s">
        <v>195</v>
      </c>
      <c r="E309" s="2"/>
      <c r="CF309" s="15"/>
      <c r="CG309" s="15"/>
      <c r="CH309" s="15"/>
      <c r="CJ309" s="15"/>
      <c r="CK309" s="2">
        <v>10</v>
      </c>
      <c r="CL309" s="2">
        <v>20</v>
      </c>
      <c r="CM309" s="2">
        <v>30</v>
      </c>
      <c r="CO309" s="15">
        <f t="shared" ref="CO309:CR310" si="621">+CO296-CO409</f>
        <v>40</v>
      </c>
      <c r="CP309" s="15">
        <f t="shared" si="621"/>
        <v>60</v>
      </c>
      <c r="CQ309" s="15">
        <f t="shared" si="621"/>
        <v>70</v>
      </c>
      <c r="CR309" s="15">
        <f t="shared" si="621"/>
        <v>90</v>
      </c>
      <c r="CT309" s="15">
        <f>+CT296-CT409</f>
        <v>110</v>
      </c>
      <c r="CU309" s="15"/>
      <c r="CV309" s="15"/>
      <c r="CW309" s="15"/>
      <c r="DU309" s="2"/>
    </row>
    <row r="310" spans="1:127" outlineLevel="1">
      <c r="A310" s="2"/>
      <c r="B310" s="7" t="s">
        <v>1085</v>
      </c>
      <c r="C310" s="2"/>
      <c r="D310" s="7" t="s">
        <v>195</v>
      </c>
      <c r="E310" s="2"/>
      <c r="CF310" s="15"/>
      <c r="CG310" s="15"/>
      <c r="CH310" s="15"/>
      <c r="CJ310" s="15"/>
      <c r="CK310" s="2">
        <v>10</v>
      </c>
      <c r="CL310" s="2">
        <v>20</v>
      </c>
      <c r="CM310" s="2">
        <v>30</v>
      </c>
      <c r="CO310" s="15">
        <f t="shared" si="621"/>
        <v>40</v>
      </c>
      <c r="CP310" s="15">
        <f t="shared" si="621"/>
        <v>50</v>
      </c>
      <c r="CQ310" s="15">
        <f t="shared" si="621"/>
        <v>60</v>
      </c>
      <c r="CR310" s="15">
        <f t="shared" si="621"/>
        <v>80</v>
      </c>
      <c r="CT310" s="15">
        <f>+CT297-CT410</f>
        <v>90</v>
      </c>
      <c r="CU310" s="15"/>
      <c r="CV310" s="15"/>
      <c r="CW310" s="15"/>
      <c r="DU310" s="2"/>
    </row>
    <row r="311" spans="1:127" outlineLevel="1">
      <c r="A311" s="2"/>
      <c r="B311" s="7" t="s">
        <v>1085</v>
      </c>
      <c r="C311" s="2"/>
      <c r="D311" s="2"/>
      <c r="E311" s="2"/>
      <c r="CF311" s="15"/>
      <c r="CG311" s="15"/>
      <c r="CH311" s="15"/>
      <c r="CJ311" s="15"/>
      <c r="CK311" s="15"/>
      <c r="CL311" s="15"/>
      <c r="CM311" s="15"/>
      <c r="CO311" s="15"/>
      <c r="CP311" s="15"/>
      <c r="CQ311" s="15"/>
      <c r="CR311" s="15"/>
      <c r="CT311" s="15"/>
      <c r="DU311" s="2"/>
    </row>
    <row r="312" spans="1:127" outlineLevel="1">
      <c r="A312" s="2"/>
      <c r="B312" s="7" t="s">
        <v>1085</v>
      </c>
      <c r="C312" s="2"/>
      <c r="D312" s="2"/>
      <c r="E312" s="2"/>
      <c r="CF312" s="15"/>
      <c r="CG312" s="15"/>
      <c r="CH312" s="15"/>
      <c r="CJ312" s="15"/>
      <c r="CK312" s="15"/>
      <c r="CL312" s="15"/>
      <c r="CM312" s="15"/>
      <c r="CO312" s="15"/>
      <c r="CP312" s="15"/>
      <c r="CQ312" s="15"/>
      <c r="CR312" s="15"/>
      <c r="CT312" s="15"/>
      <c r="DU312" s="2"/>
    </row>
    <row r="313" spans="1:127" outlineLevel="1">
      <c r="A313" s="2"/>
      <c r="B313" s="7" t="s">
        <v>1085</v>
      </c>
      <c r="C313" s="7" t="s">
        <v>130</v>
      </c>
      <c r="D313" s="7" t="s">
        <v>136</v>
      </c>
      <c r="E313" s="2"/>
      <c r="R313" s="3">
        <v>19720</v>
      </c>
      <c r="S313" s="3">
        <v>15920</v>
      </c>
      <c r="T313" s="3">
        <v>12570</v>
      </c>
      <c r="U313" s="3">
        <v>10800</v>
      </c>
      <c r="V313" s="3">
        <v>9270</v>
      </c>
      <c r="AA313" s="3">
        <v>8620</v>
      </c>
      <c r="AB313" s="3"/>
      <c r="AC313" s="3"/>
      <c r="AD313" s="3"/>
      <c r="AE313" s="3"/>
      <c r="AF313" s="3">
        <v>7700</v>
      </c>
      <c r="AG313" s="3">
        <v>7300</v>
      </c>
      <c r="AH313" s="3">
        <v>7060</v>
      </c>
      <c r="AI313" s="3">
        <v>6960</v>
      </c>
      <c r="AJ313" s="3">
        <v>6430</v>
      </c>
      <c r="AK313" s="3">
        <v>6940</v>
      </c>
      <c r="AL313" s="3">
        <v>6520</v>
      </c>
      <c r="AM313" s="3">
        <v>6460</v>
      </c>
      <c r="AN313" s="3">
        <v>6430</v>
      </c>
      <c r="AO313" s="3">
        <v>6120</v>
      </c>
      <c r="AP313" s="3">
        <v>6370</v>
      </c>
      <c r="AQ313" s="3">
        <v>6150</v>
      </c>
      <c r="AR313" s="3">
        <v>6060</v>
      </c>
      <c r="AS313" s="3">
        <v>5840</v>
      </c>
      <c r="AT313" s="3">
        <v>5640</v>
      </c>
      <c r="AU313" s="3">
        <v>5920</v>
      </c>
      <c r="AV313" s="3">
        <v>5450</v>
      </c>
      <c r="AW313" s="3">
        <v>5440</v>
      </c>
      <c r="AX313" s="3">
        <v>5350</v>
      </c>
      <c r="AY313" s="3">
        <v>5090</v>
      </c>
      <c r="AZ313" s="3">
        <v>5330</v>
      </c>
      <c r="BA313" s="3">
        <v>5120</v>
      </c>
      <c r="BB313" s="3">
        <v>5170</v>
      </c>
      <c r="BC313" s="3">
        <v>5040</v>
      </c>
      <c r="BD313" s="3">
        <v>4780</v>
      </c>
      <c r="BE313" s="3">
        <v>5030</v>
      </c>
      <c r="BF313" s="3">
        <v>4930</v>
      </c>
      <c r="BG313" s="3">
        <v>4740</v>
      </c>
      <c r="BH313" s="3">
        <v>4660</v>
      </c>
      <c r="BI313" s="3">
        <v>4450</v>
      </c>
      <c r="BJ313" s="3">
        <v>4690</v>
      </c>
      <c r="BK313" s="15">
        <f>+BK418+BK326</f>
        <v>4440</v>
      </c>
      <c r="BL313" s="15">
        <f>+BL418+BL326</f>
        <v>4340</v>
      </c>
      <c r="BM313" s="15">
        <f>+BM418+BM326</f>
        <v>4090</v>
      </c>
      <c r="BN313" s="15">
        <f>+BN418+BN326</f>
        <v>3780</v>
      </c>
      <c r="BO313" s="15">
        <f>+AVERAGE(BK313:BN313)</f>
        <v>4162.5</v>
      </c>
      <c r="BP313" s="15">
        <f t="shared" ref="BP313:BS314" si="622">+BP418+BP326</f>
        <v>3560</v>
      </c>
      <c r="BQ313" s="15">
        <f t="shared" si="622"/>
        <v>3450</v>
      </c>
      <c r="BR313" s="15">
        <f t="shared" si="622"/>
        <v>3340</v>
      </c>
      <c r="BS313" s="15">
        <f t="shared" si="622"/>
        <v>2970</v>
      </c>
      <c r="BT313" s="15">
        <f>+AVERAGE(BP313:BS313)</f>
        <v>3330</v>
      </c>
      <c r="BU313" s="15">
        <f t="shared" ref="BU313:BX314" si="623">+BU418+BU326</f>
        <v>3010</v>
      </c>
      <c r="BV313" s="15">
        <f t="shared" si="623"/>
        <v>2970</v>
      </c>
      <c r="BW313" s="15">
        <f t="shared" si="623"/>
        <v>3030</v>
      </c>
      <c r="BX313" s="15">
        <f t="shared" si="623"/>
        <v>2590</v>
      </c>
      <c r="BY313" s="15">
        <f>+AVERAGE(BU313:BX313)</f>
        <v>2900</v>
      </c>
      <c r="BZ313" s="15">
        <f t="shared" ref="BZ313:CC314" si="624">+BZ418+BZ326</f>
        <v>2680</v>
      </c>
      <c r="CA313" s="15">
        <f t="shared" si="624"/>
        <v>2660</v>
      </c>
      <c r="CB313" s="15">
        <f t="shared" si="624"/>
        <v>2590</v>
      </c>
      <c r="CC313" s="15">
        <f t="shared" si="624"/>
        <v>2190</v>
      </c>
      <c r="CD313" s="15">
        <f>+AVERAGE(BZ313:CC313)</f>
        <v>2530</v>
      </c>
      <c r="CE313" s="15">
        <f t="shared" ref="CE313:CH314" si="625">+CE418+CE326</f>
        <v>2350</v>
      </c>
      <c r="CF313" s="15">
        <f t="shared" si="625"/>
        <v>2320</v>
      </c>
      <c r="CG313" s="15">
        <f t="shared" si="625"/>
        <v>2250</v>
      </c>
      <c r="CH313" s="15">
        <f t="shared" si="625"/>
        <v>2070</v>
      </c>
      <c r="CI313" s="15">
        <f>+AVERAGE(CE313:CH313)</f>
        <v>2247.5</v>
      </c>
      <c r="CJ313" s="15">
        <f>+CJ418+CJ326</f>
        <v>2040</v>
      </c>
      <c r="CK313" s="15">
        <f t="shared" ref="CJ313:CM314" si="626">+CK418+CK326</f>
        <v>2030</v>
      </c>
      <c r="CL313" s="15">
        <f t="shared" si="626"/>
        <v>2010</v>
      </c>
      <c r="CM313" s="15">
        <f t="shared" si="626"/>
        <v>1890</v>
      </c>
      <c r="CN313" s="15">
        <f>+AVERAGE(CJ313:CM313)</f>
        <v>1992.5</v>
      </c>
      <c r="CO313" s="15">
        <v>1870</v>
      </c>
      <c r="CP313" s="15">
        <v>1870</v>
      </c>
      <c r="CQ313" s="15">
        <v>1860</v>
      </c>
      <c r="CR313" s="15">
        <v>1750</v>
      </c>
      <c r="CS313" s="15">
        <v>1840</v>
      </c>
      <c r="CT313" s="15">
        <v>1730</v>
      </c>
      <c r="CU313" s="15">
        <v>1700</v>
      </c>
      <c r="CV313" s="15">
        <v>1710</v>
      </c>
      <c r="CW313" s="15">
        <v>1710</v>
      </c>
      <c r="CX313" s="15">
        <v>0</v>
      </c>
      <c r="CY313" s="15">
        <v>1670</v>
      </c>
      <c r="CZ313" s="15">
        <v>1800</v>
      </c>
      <c r="DA313" s="15">
        <f>+CZ313+DA319</f>
        <v>1810</v>
      </c>
      <c r="DB313" s="15">
        <f>+DA313+DB319</f>
        <v>1820</v>
      </c>
      <c r="DC313" s="15">
        <f>+AVERAGE(CY313:DB313)</f>
        <v>1775</v>
      </c>
      <c r="DD313" s="15">
        <f>+DB313+DD319</f>
        <v>1830</v>
      </c>
      <c r="DE313" s="15">
        <f>+DD313+DE319</f>
        <v>1840</v>
      </c>
      <c r="DF313" s="15">
        <f>+DE313+DF319</f>
        <v>1850</v>
      </c>
      <c r="DG313" s="15">
        <f>+DF313+DG319</f>
        <v>1860</v>
      </c>
      <c r="DH313" s="15">
        <f>+AVERAGE(DD313:DG313)</f>
        <v>1845</v>
      </c>
      <c r="DI313" s="15">
        <f>+DG313+DI319</f>
        <v>1865</v>
      </c>
      <c r="DJ313" s="15">
        <f>+DI313+DJ319</f>
        <v>1870</v>
      </c>
      <c r="DK313" s="15">
        <f>+DJ313+DK319</f>
        <v>1875</v>
      </c>
      <c r="DL313" s="15">
        <f>+DK313+DL319</f>
        <v>1880</v>
      </c>
      <c r="DM313" s="15">
        <f>+AVERAGE(DI313:DL313)</f>
        <v>1872.5</v>
      </c>
      <c r="DN313" s="15">
        <f>+DL313+DN319</f>
        <v>1885</v>
      </c>
      <c r="DO313" s="15">
        <f>+DN313+DO319</f>
        <v>1890</v>
      </c>
      <c r="DP313" s="15">
        <f>+DO313+DP319</f>
        <v>1895</v>
      </c>
      <c r="DQ313" s="15">
        <f>+DP313+DQ319</f>
        <v>1900</v>
      </c>
      <c r="DR313" s="15">
        <f>+AVERAGE(DN313:DQ313)</f>
        <v>1892.5</v>
      </c>
      <c r="DS313" s="15">
        <f>+DQ313+DS319</f>
        <v>1905</v>
      </c>
      <c r="DT313" s="15">
        <f>+DS313+DT319</f>
        <v>1910</v>
      </c>
      <c r="DU313" s="15">
        <f>+DT313+DU319</f>
        <v>1915</v>
      </c>
      <c r="DV313" s="15">
        <f>+DU313+DV319</f>
        <v>1920</v>
      </c>
      <c r="DW313" s="15">
        <f>+AVERAGE(DS313:DV313)</f>
        <v>1912.5</v>
      </c>
    </row>
    <row r="314" spans="1:127" outlineLevel="1">
      <c r="A314" s="2"/>
      <c r="B314" s="7" t="s">
        <v>1085</v>
      </c>
      <c r="D314" s="7" t="s">
        <v>137</v>
      </c>
      <c r="E314" s="2"/>
      <c r="R314" s="3">
        <v>19720</v>
      </c>
      <c r="S314" s="3">
        <v>15920</v>
      </c>
      <c r="T314" s="3">
        <v>12570</v>
      </c>
      <c r="U314" s="3">
        <v>10800</v>
      </c>
      <c r="V314" s="3">
        <v>9270</v>
      </c>
      <c r="AA314" s="3">
        <v>8620</v>
      </c>
      <c r="AB314" s="3"/>
      <c r="AC314" s="3"/>
      <c r="AD314" s="3"/>
      <c r="AE314" s="3"/>
      <c r="AF314" s="3">
        <v>7700</v>
      </c>
      <c r="AG314" s="3">
        <v>7300</v>
      </c>
      <c r="AH314" s="3">
        <v>7060</v>
      </c>
      <c r="AI314" s="3">
        <v>6960</v>
      </c>
      <c r="AJ314" s="3">
        <v>6430</v>
      </c>
      <c r="AK314" s="3">
        <v>6940</v>
      </c>
      <c r="AL314" s="3">
        <v>6520</v>
      </c>
      <c r="AM314" s="3">
        <v>6460</v>
      </c>
      <c r="AN314" s="3">
        <v>6430</v>
      </c>
      <c r="AO314" s="3">
        <v>6120</v>
      </c>
      <c r="AP314" s="3">
        <v>6370</v>
      </c>
      <c r="AQ314" s="3">
        <v>6150</v>
      </c>
      <c r="AR314" s="3">
        <v>6060</v>
      </c>
      <c r="AS314" s="3">
        <v>5840</v>
      </c>
      <c r="AT314" s="3">
        <v>5640</v>
      </c>
      <c r="AU314" s="3">
        <v>5920</v>
      </c>
      <c r="AV314" s="3">
        <v>5450</v>
      </c>
      <c r="AW314" s="3">
        <v>5440</v>
      </c>
      <c r="AX314" s="3">
        <v>5350</v>
      </c>
      <c r="AY314" s="3">
        <v>5090</v>
      </c>
      <c r="AZ314" s="3">
        <v>5330</v>
      </c>
      <c r="BA314" s="3">
        <v>5120</v>
      </c>
      <c r="BB314" s="3">
        <v>5170</v>
      </c>
      <c r="BC314" s="3">
        <v>5040</v>
      </c>
      <c r="BD314" s="3">
        <v>4780</v>
      </c>
      <c r="BE314" s="3">
        <v>5030</v>
      </c>
      <c r="BF314" s="3">
        <v>4930</v>
      </c>
      <c r="BG314" s="3">
        <v>4740</v>
      </c>
      <c r="BH314" s="3">
        <v>4660</v>
      </c>
      <c r="BI314" s="3">
        <v>4450</v>
      </c>
      <c r="BJ314" s="3">
        <v>4690</v>
      </c>
      <c r="BK314" s="3">
        <v>4440</v>
      </c>
      <c r="BL314" s="3">
        <v>4340</v>
      </c>
      <c r="BM314" s="3">
        <v>4090</v>
      </c>
      <c r="BN314" s="3">
        <v>3780</v>
      </c>
      <c r="BO314" s="3">
        <v>4160</v>
      </c>
      <c r="BP314" s="15">
        <f t="shared" si="622"/>
        <v>3560</v>
      </c>
      <c r="BQ314" s="15">
        <f t="shared" si="622"/>
        <v>3450</v>
      </c>
      <c r="BR314" s="15">
        <f t="shared" si="622"/>
        <v>3340</v>
      </c>
      <c r="BS314" s="15">
        <f t="shared" si="622"/>
        <v>2970</v>
      </c>
      <c r="BT314" s="15">
        <f>+AVERAGE(BP314:BS314)</f>
        <v>3330</v>
      </c>
      <c r="BU314" s="15">
        <f t="shared" si="623"/>
        <v>3010</v>
      </c>
      <c r="BV314" s="15">
        <f t="shared" si="623"/>
        <v>2970</v>
      </c>
      <c r="BW314" s="15">
        <f t="shared" si="623"/>
        <v>3030</v>
      </c>
      <c r="BX314" s="15">
        <f t="shared" si="623"/>
        <v>2590</v>
      </c>
      <c r="BY314" s="15">
        <f>+AVERAGE(BU314:BX314)</f>
        <v>2900</v>
      </c>
      <c r="BZ314" s="15">
        <f>+BZ419+BZ327</f>
        <v>2680</v>
      </c>
      <c r="CA314" s="15">
        <f t="shared" si="624"/>
        <v>2660</v>
      </c>
      <c r="CB314" s="15">
        <f t="shared" si="624"/>
        <v>2590</v>
      </c>
      <c r="CC314" s="15">
        <f t="shared" si="624"/>
        <v>2190</v>
      </c>
      <c r="CD314" s="15">
        <f>+AVERAGE(BZ314:CC314)</f>
        <v>2530</v>
      </c>
      <c r="CE314" s="15">
        <f t="shared" si="625"/>
        <v>2340</v>
      </c>
      <c r="CF314" s="15">
        <f t="shared" si="625"/>
        <v>2280</v>
      </c>
      <c r="CG314" s="15">
        <f t="shared" si="625"/>
        <v>2190</v>
      </c>
      <c r="CH314" s="15">
        <f t="shared" si="625"/>
        <v>1980</v>
      </c>
      <c r="CI314" s="15">
        <f>+AVERAGE(CE314:CH314)</f>
        <v>2197.5</v>
      </c>
      <c r="CJ314" s="15">
        <f t="shared" si="626"/>
        <v>1900</v>
      </c>
      <c r="CK314" s="15">
        <f t="shared" si="626"/>
        <v>1820</v>
      </c>
      <c r="CL314" s="15">
        <f t="shared" si="626"/>
        <v>1730</v>
      </c>
      <c r="CM314" s="15">
        <f t="shared" si="626"/>
        <v>1550</v>
      </c>
      <c r="CN314" s="15">
        <f>+AVERAGE(CJ314:CM314)</f>
        <v>1750</v>
      </c>
      <c r="CO314" s="15">
        <v>1490</v>
      </c>
      <c r="CP314" s="15">
        <v>1460</v>
      </c>
      <c r="CQ314" s="15">
        <v>1400</v>
      </c>
      <c r="CR314" s="15">
        <v>1260</v>
      </c>
      <c r="CS314" s="15">
        <v>1410</v>
      </c>
      <c r="CT314" s="15">
        <v>1250</v>
      </c>
      <c r="CU314" s="15">
        <v>1190</v>
      </c>
      <c r="CV314" s="15">
        <v>1160</v>
      </c>
      <c r="CW314" s="15">
        <v>1120</v>
      </c>
      <c r="CX314" s="15">
        <v>1180</v>
      </c>
      <c r="CY314" s="15">
        <v>1020</v>
      </c>
      <c r="CZ314" s="15">
        <v>1130</v>
      </c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  <c r="DL314" s="15"/>
      <c r="DM314" s="15"/>
      <c r="DN314" s="15"/>
      <c r="DO314" s="15"/>
      <c r="DP314" s="15"/>
      <c r="DQ314" s="15"/>
      <c r="DR314" s="15"/>
      <c r="DS314" s="15"/>
      <c r="DT314" s="15"/>
      <c r="DU314" s="15"/>
      <c r="DV314" s="15"/>
      <c r="DW314" s="15"/>
    </row>
    <row r="315" spans="1:127" outlineLevel="1">
      <c r="A315" s="2"/>
      <c r="B315" s="7" t="s">
        <v>1085</v>
      </c>
      <c r="D315" s="7" t="s">
        <v>745</v>
      </c>
      <c r="E315" s="2"/>
      <c r="CF315" s="15"/>
      <c r="CG315" s="15"/>
      <c r="CH315" s="15"/>
      <c r="CJ315" s="15"/>
      <c r="CK315" s="15"/>
      <c r="CL315" s="15"/>
      <c r="CM315" s="15"/>
      <c r="CO315" s="15"/>
      <c r="CP315" s="15"/>
      <c r="CQ315" s="15"/>
      <c r="CR315" s="15"/>
      <c r="CT315" s="4">
        <f t="shared" ref="CT315:DH316" si="627">+CT313/CO313-1</f>
        <v>-7.4866310160427774E-2</v>
      </c>
      <c r="CU315" s="4">
        <f t="shared" si="627"/>
        <v>-9.0909090909090939E-2</v>
      </c>
      <c r="CV315" s="4">
        <f t="shared" si="627"/>
        <v>-8.064516129032262E-2</v>
      </c>
      <c r="CW315" s="4">
        <f t="shared" si="627"/>
        <v>-2.2857142857142909E-2</v>
      </c>
      <c r="CX315" s="4">
        <f t="shared" si="627"/>
        <v>-1</v>
      </c>
      <c r="CY315" s="4">
        <f t="shared" si="627"/>
        <v>-3.4682080924855474E-2</v>
      </c>
      <c r="CZ315" s="4">
        <f t="shared" si="627"/>
        <v>5.8823529411764719E-2</v>
      </c>
      <c r="DA315" s="4">
        <f t="shared" si="627"/>
        <v>5.8479532163742798E-2</v>
      </c>
      <c r="DB315" s="4">
        <f t="shared" si="627"/>
        <v>6.4327485380117011E-2</v>
      </c>
      <c r="DC315" s="107" t="e">
        <f t="shared" si="627"/>
        <v>#DIV/0!</v>
      </c>
      <c r="DD315" s="4">
        <f t="shared" si="627"/>
        <v>9.5808383233533023E-2</v>
      </c>
      <c r="DE315" s="4">
        <f t="shared" si="627"/>
        <v>2.2222222222222143E-2</v>
      </c>
      <c r="DF315" s="4">
        <f t="shared" si="627"/>
        <v>2.2099447513812098E-2</v>
      </c>
      <c r="DG315" s="4">
        <f t="shared" si="627"/>
        <v>2.19780219780219E-2</v>
      </c>
      <c r="DH315" s="4">
        <f t="shared" si="627"/>
        <v>3.9436619718309807E-2</v>
      </c>
      <c r="DI315" s="4">
        <f t="shared" ref="DI315:DW315" si="628">+DI313/DD313-1</f>
        <v>1.91256830601092E-2</v>
      </c>
      <c r="DJ315" s="4">
        <f t="shared" si="628"/>
        <v>1.6304347826086918E-2</v>
      </c>
      <c r="DK315" s="4">
        <f t="shared" si="628"/>
        <v>1.3513513513513598E-2</v>
      </c>
      <c r="DL315" s="4">
        <f t="shared" si="628"/>
        <v>1.0752688172043001E-2</v>
      </c>
      <c r="DM315" s="4">
        <f t="shared" si="628"/>
        <v>1.4905149051490429E-2</v>
      </c>
      <c r="DN315" s="4">
        <f t="shared" si="628"/>
        <v>1.072386058981234E-2</v>
      </c>
      <c r="DO315" s="4">
        <f t="shared" si="628"/>
        <v>1.0695187165775444E-2</v>
      </c>
      <c r="DP315" s="4">
        <f t="shared" si="628"/>
        <v>1.0666666666666602E-2</v>
      </c>
      <c r="DQ315" s="4">
        <f t="shared" si="628"/>
        <v>1.0638297872340496E-2</v>
      </c>
      <c r="DR315" s="4">
        <f t="shared" si="628"/>
        <v>1.0680907877169465E-2</v>
      </c>
      <c r="DS315" s="4">
        <f t="shared" si="628"/>
        <v>1.0610079575596787E-2</v>
      </c>
      <c r="DT315" s="4">
        <f t="shared" si="628"/>
        <v>1.0582010582010692E-2</v>
      </c>
      <c r="DU315" s="4">
        <f t="shared" si="628"/>
        <v>1.055408970976246E-2</v>
      </c>
      <c r="DV315" s="4">
        <f t="shared" si="628"/>
        <v>1.0526315789473717E-2</v>
      </c>
      <c r="DW315" s="4">
        <f t="shared" si="628"/>
        <v>1.0568031704095038E-2</v>
      </c>
    </row>
    <row r="316" spans="1:127" outlineLevel="1">
      <c r="A316" s="2"/>
      <c r="B316" s="7" t="s">
        <v>1085</v>
      </c>
      <c r="D316" s="7" t="s">
        <v>745</v>
      </c>
      <c r="E316" s="2"/>
      <c r="CF316" s="15"/>
      <c r="CG316" s="15"/>
      <c r="CH316" s="15"/>
      <c r="CJ316" s="15"/>
      <c r="CK316" s="15"/>
      <c r="CL316" s="15"/>
      <c r="CM316" s="15"/>
      <c r="CO316" s="15"/>
      <c r="CP316" s="15"/>
      <c r="CQ316" s="15"/>
      <c r="CR316" s="15"/>
      <c r="CT316" s="4">
        <f t="shared" si="627"/>
        <v>-0.16107382550335569</v>
      </c>
      <c r="CU316" s="4">
        <f t="shared" si="627"/>
        <v>-0.18493150684931503</v>
      </c>
      <c r="CV316" s="4">
        <f t="shared" si="627"/>
        <v>-0.17142857142857137</v>
      </c>
      <c r="CW316" s="4">
        <f t="shared" si="627"/>
        <v>-0.11111111111111116</v>
      </c>
      <c r="CX316" s="4">
        <f t="shared" si="627"/>
        <v>-0.16312056737588654</v>
      </c>
      <c r="CY316" s="4">
        <f t="shared" si="627"/>
        <v>-0.18400000000000005</v>
      </c>
      <c r="CZ316" s="4">
        <f t="shared" si="627"/>
        <v>-5.0420168067226934E-2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</row>
    <row r="317" spans="1:127" outlineLevel="1">
      <c r="A317" s="2"/>
      <c r="B317" s="7" t="s">
        <v>1085</v>
      </c>
      <c r="D317" s="7" t="s">
        <v>752</v>
      </c>
      <c r="E317" s="2"/>
      <c r="CF317" s="15"/>
      <c r="CG317" s="15"/>
      <c r="CH317" s="15"/>
      <c r="CJ317" s="15"/>
      <c r="CK317" s="15"/>
      <c r="CL317" s="15"/>
      <c r="CM317" s="15"/>
      <c r="CO317" s="15"/>
      <c r="CP317" s="15"/>
      <c r="CQ317" s="15"/>
      <c r="CR317" s="15"/>
      <c r="CT317" s="8">
        <f t="shared" ref="CT317:DH318" si="629">+CT313-CO313</f>
        <v>-140</v>
      </c>
      <c r="CU317" s="8">
        <f t="shared" si="629"/>
        <v>-170</v>
      </c>
      <c r="CV317" s="8">
        <f t="shared" si="629"/>
        <v>-150</v>
      </c>
      <c r="CW317" s="8">
        <f t="shared" si="629"/>
        <v>-40</v>
      </c>
      <c r="CX317" s="8">
        <f t="shared" si="629"/>
        <v>-1840</v>
      </c>
      <c r="CY317" s="8">
        <f t="shared" si="629"/>
        <v>-60</v>
      </c>
      <c r="CZ317" s="8">
        <f t="shared" si="629"/>
        <v>100</v>
      </c>
      <c r="DA317" s="8">
        <f t="shared" si="629"/>
        <v>100</v>
      </c>
      <c r="DB317" s="8">
        <f t="shared" si="629"/>
        <v>110</v>
      </c>
      <c r="DC317" s="8">
        <f t="shared" si="629"/>
        <v>1775</v>
      </c>
      <c r="DD317" s="8">
        <f t="shared" si="629"/>
        <v>160</v>
      </c>
      <c r="DE317" s="8">
        <f t="shared" si="629"/>
        <v>40</v>
      </c>
      <c r="DF317" s="8">
        <f t="shared" si="629"/>
        <v>40</v>
      </c>
      <c r="DG317" s="8">
        <f t="shared" si="629"/>
        <v>40</v>
      </c>
      <c r="DH317" s="8">
        <f t="shared" si="629"/>
        <v>70</v>
      </c>
      <c r="DI317" s="8">
        <f t="shared" ref="DI317:DW317" si="630">+DI313-DD313</f>
        <v>35</v>
      </c>
      <c r="DJ317" s="8">
        <f t="shared" si="630"/>
        <v>30</v>
      </c>
      <c r="DK317" s="8">
        <f t="shared" si="630"/>
        <v>25</v>
      </c>
      <c r="DL317" s="8">
        <f t="shared" si="630"/>
        <v>20</v>
      </c>
      <c r="DM317" s="8">
        <f t="shared" si="630"/>
        <v>27.5</v>
      </c>
      <c r="DN317" s="8">
        <f t="shared" si="630"/>
        <v>20</v>
      </c>
      <c r="DO317" s="8">
        <f t="shared" si="630"/>
        <v>20</v>
      </c>
      <c r="DP317" s="8">
        <f t="shared" si="630"/>
        <v>20</v>
      </c>
      <c r="DQ317" s="8">
        <f t="shared" si="630"/>
        <v>20</v>
      </c>
      <c r="DR317" s="8">
        <f t="shared" si="630"/>
        <v>20</v>
      </c>
      <c r="DS317" s="8">
        <f t="shared" si="630"/>
        <v>20</v>
      </c>
      <c r="DT317" s="8">
        <f t="shared" si="630"/>
        <v>20</v>
      </c>
      <c r="DU317" s="8">
        <f t="shared" si="630"/>
        <v>20</v>
      </c>
      <c r="DV317" s="8">
        <f t="shared" si="630"/>
        <v>20</v>
      </c>
      <c r="DW317" s="8">
        <f t="shared" si="630"/>
        <v>20</v>
      </c>
    </row>
    <row r="318" spans="1:127" outlineLevel="1">
      <c r="A318" s="2"/>
      <c r="B318" s="7" t="s">
        <v>1085</v>
      </c>
      <c r="D318" s="7" t="s">
        <v>752</v>
      </c>
      <c r="E318" s="2"/>
      <c r="CF318" s="15"/>
      <c r="CG318" s="15"/>
      <c r="CH318" s="15"/>
      <c r="CJ318" s="15"/>
      <c r="CK318" s="15"/>
      <c r="CL318" s="15"/>
      <c r="CM318" s="15"/>
      <c r="CO318" s="15"/>
      <c r="CP318" s="15"/>
      <c r="CQ318" s="15"/>
      <c r="CR318" s="15"/>
      <c r="CT318" s="8">
        <f t="shared" si="629"/>
        <v>-240</v>
      </c>
      <c r="CU318" s="8">
        <f t="shared" si="629"/>
        <v>-270</v>
      </c>
      <c r="CV318" s="8">
        <f t="shared" si="629"/>
        <v>-240</v>
      </c>
      <c r="CW318" s="8">
        <f t="shared" si="629"/>
        <v>-140</v>
      </c>
      <c r="CX318" s="8">
        <f t="shared" si="629"/>
        <v>-230</v>
      </c>
      <c r="CY318" s="8">
        <f t="shared" si="629"/>
        <v>-230</v>
      </c>
      <c r="CZ318" s="8">
        <f t="shared" si="629"/>
        <v>-60</v>
      </c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</row>
    <row r="319" spans="1:127" outlineLevel="1">
      <c r="A319" s="2"/>
      <c r="B319" s="7" t="s">
        <v>1085</v>
      </c>
      <c r="D319" s="7" t="s">
        <v>978</v>
      </c>
      <c r="E319" s="2"/>
      <c r="CF319" s="15"/>
      <c r="CG319" s="15"/>
      <c r="CH319" s="15"/>
      <c r="CJ319" s="15"/>
      <c r="CK319" s="15"/>
      <c r="CL319" s="15"/>
      <c r="CM319" s="15"/>
      <c r="CO319" s="15"/>
      <c r="CP319" s="15">
        <f t="shared" ref="CP319:CR320" si="631">+CP313-CO313</f>
        <v>0</v>
      </c>
      <c r="CQ319" s="15">
        <f t="shared" si="631"/>
        <v>-10</v>
      </c>
      <c r="CR319" s="15">
        <f t="shared" si="631"/>
        <v>-110</v>
      </c>
      <c r="CT319" s="15">
        <f>+CT313-CR313</f>
        <v>-20</v>
      </c>
      <c r="CU319" s="15">
        <f t="shared" ref="CU319:CW320" si="632">+CU313-CT313</f>
        <v>-30</v>
      </c>
      <c r="CV319" s="15">
        <f t="shared" si="632"/>
        <v>10</v>
      </c>
      <c r="CW319" s="15">
        <f t="shared" si="632"/>
        <v>0</v>
      </c>
      <c r="CY319" s="15">
        <f>+CY313-CW313</f>
        <v>-40</v>
      </c>
      <c r="CZ319" s="15">
        <f>+CZ313-CX313</f>
        <v>1800</v>
      </c>
      <c r="DA319" s="2">
        <v>10</v>
      </c>
      <c r="DB319" s="2">
        <v>10</v>
      </c>
      <c r="DD319" s="2">
        <v>10</v>
      </c>
      <c r="DE319" s="2">
        <v>10</v>
      </c>
      <c r="DF319" s="2">
        <v>10</v>
      </c>
      <c r="DG319" s="2">
        <v>10</v>
      </c>
      <c r="DI319" s="2">
        <v>5</v>
      </c>
      <c r="DJ319" s="2">
        <v>5</v>
      </c>
      <c r="DK319" s="2">
        <v>5</v>
      </c>
      <c r="DL319" s="2">
        <v>5</v>
      </c>
      <c r="DN319" s="2">
        <v>5</v>
      </c>
      <c r="DO319" s="2">
        <v>5</v>
      </c>
      <c r="DP319" s="2">
        <v>5</v>
      </c>
      <c r="DQ319" s="2">
        <v>5</v>
      </c>
      <c r="DS319" s="2">
        <v>5</v>
      </c>
      <c r="DT319" s="2">
        <v>5</v>
      </c>
      <c r="DU319" s="2">
        <v>5</v>
      </c>
      <c r="DV319" s="2">
        <v>5</v>
      </c>
    </row>
    <row r="320" spans="1:127" outlineLevel="1">
      <c r="A320" s="2"/>
      <c r="B320" s="7" t="s">
        <v>1085</v>
      </c>
      <c r="D320" s="7" t="s">
        <v>978</v>
      </c>
      <c r="E320" s="2"/>
      <c r="CF320" s="15"/>
      <c r="CG320" s="15"/>
      <c r="CH320" s="15"/>
      <c r="CJ320" s="15"/>
      <c r="CK320" s="15"/>
      <c r="CL320" s="15"/>
      <c r="CM320" s="15"/>
      <c r="CO320" s="15"/>
      <c r="CP320" s="15">
        <f t="shared" si="631"/>
        <v>-30</v>
      </c>
      <c r="CQ320" s="15">
        <f t="shared" si="631"/>
        <v>-60</v>
      </c>
      <c r="CR320" s="15">
        <f t="shared" si="631"/>
        <v>-140</v>
      </c>
      <c r="CT320" s="15">
        <f>+CT314-CR314</f>
        <v>-10</v>
      </c>
      <c r="CU320" s="15">
        <f t="shared" si="632"/>
        <v>-60</v>
      </c>
      <c r="CV320" s="15">
        <f t="shared" si="632"/>
        <v>-30</v>
      </c>
      <c r="CW320" s="15">
        <f t="shared" si="632"/>
        <v>-40</v>
      </c>
      <c r="CY320" s="15">
        <f>+CY314-CW314</f>
        <v>-100</v>
      </c>
      <c r="CZ320" s="15">
        <f>+CZ314-CX314</f>
        <v>-50</v>
      </c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</row>
    <row r="321" spans="1:127" outlineLevel="1">
      <c r="A321" s="2"/>
      <c r="B321" s="7" t="s">
        <v>1085</v>
      </c>
      <c r="D321" s="2"/>
      <c r="E321" s="2"/>
      <c r="CF321" s="15"/>
      <c r="CG321" s="15"/>
      <c r="CH321" s="15"/>
      <c r="CJ321" s="15"/>
      <c r="CK321" s="15"/>
      <c r="CL321" s="15"/>
      <c r="CM321" s="15"/>
      <c r="CO321" s="15"/>
      <c r="CP321" s="15"/>
      <c r="CQ321" s="15"/>
      <c r="CR321" s="15"/>
      <c r="CT321" s="15"/>
      <c r="CW321" s="2" t="s">
        <v>1073</v>
      </c>
      <c r="DU321" s="2"/>
    </row>
    <row r="322" spans="1:127" outlineLevel="1">
      <c r="A322" s="2"/>
      <c r="B322" s="7" t="s">
        <v>1085</v>
      </c>
      <c r="D322" s="2" t="s">
        <v>1072</v>
      </c>
      <c r="E322" s="2"/>
      <c r="CF322" s="15"/>
      <c r="CG322" s="15"/>
      <c r="CH322" s="15"/>
      <c r="CJ322" s="15"/>
      <c r="CK322" s="15"/>
      <c r="CL322" s="15"/>
      <c r="CM322" s="15"/>
      <c r="CO322" s="15"/>
      <c r="CP322" s="15"/>
      <c r="CQ322" s="15"/>
      <c r="CR322" s="15"/>
      <c r="CT322" s="15"/>
      <c r="CW322" s="2">
        <v>1730</v>
      </c>
      <c r="DU322" s="2"/>
    </row>
    <row r="323" spans="1:127" outlineLevel="1">
      <c r="A323" s="2"/>
      <c r="B323" s="7" t="s">
        <v>1085</v>
      </c>
      <c r="D323" s="2" t="s">
        <v>37</v>
      </c>
      <c r="E323" s="2"/>
      <c r="CF323" s="15"/>
      <c r="CG323" s="15"/>
      <c r="CH323" s="15"/>
      <c r="CJ323" s="15"/>
      <c r="CK323" s="15"/>
      <c r="CL323" s="15"/>
      <c r="CM323" s="15"/>
      <c r="CO323" s="15"/>
      <c r="CP323" s="15"/>
      <c r="CQ323" s="15"/>
      <c r="CR323" s="15"/>
      <c r="CT323" s="15"/>
      <c r="CW323" s="15">
        <f>+CW322-CR313</f>
        <v>-20</v>
      </c>
      <c r="DU323" s="2"/>
    </row>
    <row r="324" spans="1:127" outlineLevel="1">
      <c r="A324" s="2"/>
      <c r="B324" s="7" t="s">
        <v>1085</v>
      </c>
      <c r="D324" s="2" t="s">
        <v>1070</v>
      </c>
      <c r="E324" s="2"/>
      <c r="CF324" s="15"/>
      <c r="CG324" s="15"/>
      <c r="CH324" s="15"/>
      <c r="CJ324" s="15"/>
      <c r="CK324" s="15"/>
      <c r="CL324" s="15"/>
      <c r="CM324" s="15"/>
      <c r="CO324" s="15"/>
      <c r="CP324" s="15"/>
      <c r="CQ324" s="15"/>
      <c r="CR324" s="15"/>
      <c r="CT324" s="15"/>
      <c r="CW324" s="15">
        <f>+CW322-CV313</f>
        <v>20</v>
      </c>
      <c r="DU324" s="2"/>
    </row>
    <row r="325" spans="1:127" outlineLevel="1">
      <c r="A325" s="2"/>
      <c r="B325" s="7" t="s">
        <v>1085</v>
      </c>
      <c r="D325" s="2"/>
      <c r="E325" s="2"/>
      <c r="CF325" s="15"/>
      <c r="CG325" s="15"/>
      <c r="CH325" s="15"/>
      <c r="CJ325" s="15"/>
      <c r="CK325" s="15"/>
      <c r="CL325" s="15"/>
      <c r="CM325" s="15"/>
      <c r="CO325" s="15"/>
      <c r="CP325" s="15"/>
      <c r="CQ325" s="15"/>
      <c r="CR325" s="15"/>
      <c r="CT325" s="15"/>
      <c r="DU325" s="2"/>
    </row>
    <row r="326" spans="1:127" ht="12" customHeight="1" outlineLevel="1">
      <c r="A326" s="2"/>
      <c r="B326" s="7" t="s">
        <v>1085</v>
      </c>
      <c r="C326" s="2"/>
      <c r="D326" s="7" t="s">
        <v>195</v>
      </c>
      <c r="CK326" s="2">
        <v>10</v>
      </c>
      <c r="CL326" s="2">
        <v>20</v>
      </c>
      <c r="CM326" s="2">
        <v>30</v>
      </c>
      <c r="CO326" s="15">
        <f t="shared" ref="CO326:CR327" si="633">+CO313-CO418</f>
        <v>30</v>
      </c>
      <c r="CP326" s="15">
        <f t="shared" si="633"/>
        <v>30</v>
      </c>
      <c r="CQ326" s="15">
        <f t="shared" si="633"/>
        <v>40</v>
      </c>
      <c r="CR326" s="15">
        <f t="shared" si="633"/>
        <v>60</v>
      </c>
      <c r="CT326" s="15">
        <f>+CT313-CT418</f>
        <v>50</v>
      </c>
      <c r="CU326" s="15"/>
      <c r="CV326" s="15"/>
      <c r="CW326" s="15"/>
      <c r="DU326" s="2"/>
    </row>
    <row r="327" spans="1:127" ht="12" customHeight="1" outlineLevel="1">
      <c r="A327" s="2"/>
      <c r="B327" s="7" t="s">
        <v>1085</v>
      </c>
      <c r="C327" s="2"/>
      <c r="D327" s="7" t="s">
        <v>195</v>
      </c>
      <c r="CK327" s="2">
        <v>10</v>
      </c>
      <c r="CL327" s="2">
        <v>20</v>
      </c>
      <c r="CM327" s="2">
        <v>30</v>
      </c>
      <c r="CO327" s="15">
        <f t="shared" si="633"/>
        <v>20</v>
      </c>
      <c r="CP327" s="15">
        <f t="shared" si="633"/>
        <v>30</v>
      </c>
      <c r="CQ327" s="15">
        <f t="shared" si="633"/>
        <v>30</v>
      </c>
      <c r="CR327" s="15">
        <f t="shared" si="633"/>
        <v>40</v>
      </c>
      <c r="CT327" s="15">
        <f>+CT314-CT419</f>
        <v>40</v>
      </c>
      <c r="CU327" s="15"/>
      <c r="CV327" s="15"/>
      <c r="CW327" s="15"/>
      <c r="DU327" s="2"/>
    </row>
    <row r="328" spans="1:127" ht="12" customHeight="1" outlineLevel="1">
      <c r="A328" s="2"/>
      <c r="B328" s="7" t="s">
        <v>1085</v>
      </c>
      <c r="C328" s="2"/>
      <c r="D328" s="2"/>
      <c r="DU328" s="2"/>
    </row>
    <row r="329" spans="1:127" ht="12" customHeight="1" outlineLevel="1">
      <c r="A329" s="2"/>
      <c r="B329" s="7" t="s">
        <v>1085</v>
      </c>
      <c r="C329" s="7" t="s">
        <v>863</v>
      </c>
      <c r="D329" s="7" t="s">
        <v>136</v>
      </c>
      <c r="AZ329" s="2">
        <f t="shared" ref="AZ329:CM329" si="634">+AZ427</f>
        <v>0</v>
      </c>
      <c r="BA329" s="2">
        <f t="shared" si="634"/>
        <v>0</v>
      </c>
      <c r="BB329" s="2">
        <f t="shared" si="634"/>
        <v>0</v>
      </c>
      <c r="BC329" s="2">
        <f t="shared" si="634"/>
        <v>0</v>
      </c>
      <c r="BD329" s="2">
        <f t="shared" si="634"/>
        <v>0</v>
      </c>
      <c r="BE329" s="2">
        <f t="shared" si="634"/>
        <v>0</v>
      </c>
      <c r="BF329" s="2">
        <f t="shared" si="634"/>
        <v>0</v>
      </c>
      <c r="BG329" s="2">
        <f t="shared" si="634"/>
        <v>0</v>
      </c>
      <c r="BH329" s="2">
        <f t="shared" si="634"/>
        <v>0</v>
      </c>
      <c r="BI329" s="2">
        <f t="shared" si="634"/>
        <v>0</v>
      </c>
      <c r="BJ329" s="2">
        <f t="shared" si="634"/>
        <v>0</v>
      </c>
      <c r="BK329" s="2">
        <f t="shared" si="634"/>
        <v>0</v>
      </c>
      <c r="BL329" s="2">
        <f t="shared" si="634"/>
        <v>0</v>
      </c>
      <c r="BM329" s="2">
        <f t="shared" si="634"/>
        <v>0</v>
      </c>
      <c r="BN329" s="2">
        <f t="shared" si="634"/>
        <v>0</v>
      </c>
      <c r="BO329" s="2">
        <f t="shared" si="634"/>
        <v>0</v>
      </c>
      <c r="BP329" s="2">
        <f t="shared" si="634"/>
        <v>0</v>
      </c>
      <c r="BQ329" s="3">
        <f t="shared" si="634"/>
        <v>0</v>
      </c>
      <c r="BR329" s="3">
        <f t="shared" si="634"/>
        <v>0</v>
      </c>
      <c r="BS329" s="3">
        <f t="shared" si="634"/>
        <v>0</v>
      </c>
      <c r="BT329" s="2">
        <f t="shared" si="634"/>
        <v>0</v>
      </c>
      <c r="BU329" s="3">
        <f t="shared" si="634"/>
        <v>0</v>
      </c>
      <c r="BV329" s="3">
        <f t="shared" si="634"/>
        <v>0</v>
      </c>
      <c r="BW329" s="3">
        <f t="shared" si="634"/>
        <v>0</v>
      </c>
      <c r="BX329" s="3">
        <f t="shared" si="634"/>
        <v>0</v>
      </c>
      <c r="BY329" s="2">
        <f t="shared" si="634"/>
        <v>0</v>
      </c>
      <c r="BZ329" s="6">
        <f t="shared" si="634"/>
        <v>0</v>
      </c>
      <c r="CA329" s="2">
        <f t="shared" si="634"/>
        <v>0</v>
      </c>
      <c r="CB329" s="3">
        <f t="shared" si="634"/>
        <v>0</v>
      </c>
      <c r="CC329" s="2">
        <f t="shared" si="634"/>
        <v>0</v>
      </c>
      <c r="CD329" s="2">
        <f t="shared" si="634"/>
        <v>0</v>
      </c>
      <c r="CE329" s="2">
        <f t="shared" si="634"/>
        <v>350</v>
      </c>
      <c r="CF329" s="2">
        <f t="shared" si="634"/>
        <v>350</v>
      </c>
      <c r="CG329" s="2">
        <f t="shared" si="634"/>
        <v>360</v>
      </c>
      <c r="CH329" s="2">
        <f t="shared" si="634"/>
        <v>360</v>
      </c>
      <c r="CI329" s="2">
        <f t="shared" si="634"/>
        <v>355</v>
      </c>
      <c r="CJ329" s="2">
        <f t="shared" si="634"/>
        <v>370</v>
      </c>
      <c r="CK329" s="2">
        <f t="shared" si="634"/>
        <v>390</v>
      </c>
      <c r="CL329" s="2">
        <f t="shared" si="634"/>
        <v>420</v>
      </c>
      <c r="CM329" s="2">
        <f t="shared" si="634"/>
        <v>460</v>
      </c>
      <c r="CN329" s="15">
        <f>+CN427</f>
        <v>420</v>
      </c>
      <c r="CO329" s="15">
        <v>470</v>
      </c>
      <c r="CP329" s="15">
        <v>500</v>
      </c>
      <c r="CQ329" s="15">
        <v>510</v>
      </c>
      <c r="CR329" s="15">
        <v>520</v>
      </c>
      <c r="CS329" s="15">
        <v>500</v>
      </c>
      <c r="CT329" s="15">
        <v>530</v>
      </c>
      <c r="CU329" s="15">
        <v>570</v>
      </c>
      <c r="CV329" s="15">
        <v>620</v>
      </c>
      <c r="CW329" s="15">
        <v>640</v>
      </c>
      <c r="CX329" s="15">
        <v>0</v>
      </c>
      <c r="CY329" s="15">
        <v>660</v>
      </c>
      <c r="CZ329" s="15">
        <v>690</v>
      </c>
      <c r="DA329" s="15">
        <f>+CZ329+DA335</f>
        <v>710</v>
      </c>
      <c r="DB329" s="15">
        <f>+DA329+DB335</f>
        <v>730</v>
      </c>
      <c r="DC329" s="15">
        <f>+AVERAGE(CY329:DB329)</f>
        <v>697.5</v>
      </c>
      <c r="DD329" s="15">
        <f>+DB329+DD335</f>
        <v>740</v>
      </c>
      <c r="DE329" s="15">
        <f>+DD329+DE335</f>
        <v>750</v>
      </c>
      <c r="DF329" s="15">
        <f>+DE329+DF335</f>
        <v>760</v>
      </c>
      <c r="DG329" s="15">
        <f>+DF329+DG335</f>
        <v>770</v>
      </c>
      <c r="DH329" s="15">
        <f>+AVERAGE(DD329:DG329)</f>
        <v>755</v>
      </c>
      <c r="DI329" s="15">
        <f>+DG329+DI335</f>
        <v>780</v>
      </c>
      <c r="DJ329" s="15">
        <f>+DI329+DJ335</f>
        <v>790</v>
      </c>
      <c r="DK329" s="15">
        <f>+DJ329+DK335</f>
        <v>800</v>
      </c>
      <c r="DL329" s="15">
        <f>+DK329+DL335</f>
        <v>810</v>
      </c>
      <c r="DM329" s="15">
        <f>+AVERAGE(DI329:DL329)</f>
        <v>795</v>
      </c>
      <c r="DN329" s="15">
        <f>+DL329+DN335</f>
        <v>820</v>
      </c>
      <c r="DO329" s="15">
        <f>+DN329+DO335</f>
        <v>830</v>
      </c>
      <c r="DP329" s="15">
        <f>+DO329+DP335</f>
        <v>840</v>
      </c>
      <c r="DQ329" s="15">
        <f>+DP329+DQ335</f>
        <v>850</v>
      </c>
      <c r="DR329" s="15">
        <f>+AVERAGE(DN329:DQ329)</f>
        <v>835</v>
      </c>
      <c r="DS329" s="15">
        <f>+DQ329+DS335</f>
        <v>860</v>
      </c>
      <c r="DT329" s="15">
        <f>+DS329+DT335</f>
        <v>870</v>
      </c>
      <c r="DU329" s="15">
        <f>+DT329+DU335</f>
        <v>880</v>
      </c>
      <c r="DV329" s="15">
        <f>+DU329+DV335</f>
        <v>890</v>
      </c>
      <c r="DW329" s="15">
        <f>+AVERAGE(DS329:DV329)</f>
        <v>875</v>
      </c>
    </row>
    <row r="330" spans="1:127" ht="12" customHeight="1" outlineLevel="1">
      <c r="A330" s="2"/>
      <c r="B330" s="7" t="s">
        <v>1085</v>
      </c>
      <c r="C330" s="2"/>
      <c r="D330" s="7" t="s">
        <v>137</v>
      </c>
      <c r="CO330" s="15">
        <v>470</v>
      </c>
      <c r="CP330" s="15">
        <v>500</v>
      </c>
      <c r="CQ330" s="15">
        <v>510</v>
      </c>
      <c r="CR330" s="15">
        <v>520</v>
      </c>
      <c r="CS330" s="15">
        <v>500</v>
      </c>
      <c r="CT330" s="15">
        <v>530</v>
      </c>
      <c r="CU330" s="15">
        <v>560</v>
      </c>
      <c r="CV330" s="15">
        <v>620</v>
      </c>
      <c r="CW330" s="15">
        <v>640</v>
      </c>
      <c r="CX330" s="15">
        <v>590</v>
      </c>
      <c r="CY330" s="15">
        <v>660</v>
      </c>
      <c r="CZ330" s="15">
        <v>690</v>
      </c>
      <c r="DA330" s="15">
        <f>+DA329-DA339</f>
        <v>710</v>
      </c>
      <c r="DB330" s="15">
        <f>+DB329-DB339</f>
        <v>730</v>
      </c>
      <c r="DC330" s="15"/>
      <c r="DD330" s="15">
        <f>+DD329-DD339</f>
        <v>740</v>
      </c>
      <c r="DE330" s="15">
        <f>+DE329-DE339</f>
        <v>750</v>
      </c>
      <c r="DF330" s="15">
        <f>+DF329-DF339</f>
        <v>760</v>
      </c>
      <c r="DG330" s="15">
        <f>+DG329-DG339</f>
        <v>770</v>
      </c>
      <c r="DH330" s="15"/>
      <c r="DI330" s="15">
        <f>+DI329-DI339</f>
        <v>780</v>
      </c>
      <c r="DJ330" s="15">
        <f>+DJ329-DJ339</f>
        <v>790</v>
      </c>
      <c r="DK330" s="15">
        <f>+DK329-DK339</f>
        <v>800</v>
      </c>
      <c r="DL330" s="15">
        <f>+DL329-DL339</f>
        <v>810</v>
      </c>
      <c r="DM330" s="15"/>
      <c r="DN330" s="15">
        <f>+DN329-DN339</f>
        <v>820</v>
      </c>
      <c r="DO330" s="15">
        <f>+DO329-DO339</f>
        <v>830</v>
      </c>
      <c r="DP330" s="15">
        <f>+DP329-DP339</f>
        <v>840</v>
      </c>
      <c r="DQ330" s="15">
        <f>+DQ329-DQ339</f>
        <v>850</v>
      </c>
      <c r="DR330" s="15"/>
      <c r="DS330" s="15">
        <f>+DS329-DS339</f>
        <v>860</v>
      </c>
      <c r="DT330" s="15">
        <f>+DT329-DT339</f>
        <v>870</v>
      </c>
      <c r="DU330" s="15">
        <f>+DU329-DU339</f>
        <v>880</v>
      </c>
      <c r="DV330" s="15">
        <f>+DV329-DV339</f>
        <v>890</v>
      </c>
      <c r="DW330" s="15"/>
    </row>
    <row r="331" spans="1:127" ht="12" customHeight="1" outlineLevel="1">
      <c r="A331" s="2"/>
      <c r="B331" s="7" t="s">
        <v>1085</v>
      </c>
      <c r="C331" s="2"/>
      <c r="D331" s="7" t="s">
        <v>745</v>
      </c>
      <c r="CO331" s="15"/>
      <c r="CP331" s="15"/>
      <c r="CQ331" s="15"/>
      <c r="CR331" s="15"/>
      <c r="CT331" s="4">
        <f t="shared" ref="CT331:DH332" si="635">+CT329/CO329-1</f>
        <v>0.12765957446808507</v>
      </c>
      <c r="CU331" s="4">
        <f t="shared" si="635"/>
        <v>0.1399999999999999</v>
      </c>
      <c r="CV331" s="4">
        <f t="shared" si="635"/>
        <v>0.21568627450980382</v>
      </c>
      <c r="CW331" s="4">
        <f t="shared" si="635"/>
        <v>0.23076923076923084</v>
      </c>
      <c r="CX331" s="4">
        <f t="shared" si="635"/>
        <v>-1</v>
      </c>
      <c r="CY331" s="4">
        <f t="shared" si="635"/>
        <v>0.24528301886792447</v>
      </c>
      <c r="CZ331" s="4">
        <f t="shared" si="635"/>
        <v>0.21052631578947367</v>
      </c>
      <c r="DA331" s="4">
        <f t="shared" si="635"/>
        <v>0.14516129032258074</v>
      </c>
      <c r="DB331" s="4">
        <f t="shared" si="635"/>
        <v>0.140625</v>
      </c>
      <c r="DC331" s="107" t="e">
        <f t="shared" si="635"/>
        <v>#DIV/0!</v>
      </c>
      <c r="DD331" s="4">
        <f t="shared" si="635"/>
        <v>0.1212121212121211</v>
      </c>
      <c r="DE331" s="4">
        <f t="shared" si="635"/>
        <v>8.6956521739130377E-2</v>
      </c>
      <c r="DF331" s="4">
        <f t="shared" si="635"/>
        <v>7.0422535211267512E-2</v>
      </c>
      <c r="DG331" s="4">
        <f t="shared" si="635"/>
        <v>5.4794520547945202E-2</v>
      </c>
      <c r="DH331" s="4">
        <f t="shared" si="635"/>
        <v>8.2437275985663083E-2</v>
      </c>
      <c r="DI331" s="4">
        <f t="shared" ref="DI331:DW331" si="636">+DI329/DD329-1</f>
        <v>5.4054054054053946E-2</v>
      </c>
      <c r="DJ331" s="4">
        <f t="shared" si="636"/>
        <v>5.3333333333333233E-2</v>
      </c>
      <c r="DK331" s="4">
        <f t="shared" si="636"/>
        <v>5.2631578947368363E-2</v>
      </c>
      <c r="DL331" s="4">
        <f t="shared" si="636"/>
        <v>5.1948051948051965E-2</v>
      </c>
      <c r="DM331" s="4">
        <f t="shared" si="636"/>
        <v>5.2980132450331174E-2</v>
      </c>
      <c r="DN331" s="4">
        <f t="shared" si="636"/>
        <v>5.1282051282051322E-2</v>
      </c>
      <c r="DO331" s="4">
        <f t="shared" si="636"/>
        <v>5.0632911392405111E-2</v>
      </c>
      <c r="DP331" s="4">
        <f t="shared" si="636"/>
        <v>5.0000000000000044E-2</v>
      </c>
      <c r="DQ331" s="4">
        <f t="shared" si="636"/>
        <v>4.9382716049382713E-2</v>
      </c>
      <c r="DR331" s="4">
        <f t="shared" si="636"/>
        <v>5.031446540880502E-2</v>
      </c>
      <c r="DS331" s="4">
        <f t="shared" si="636"/>
        <v>4.8780487804878092E-2</v>
      </c>
      <c r="DT331" s="4">
        <f t="shared" si="636"/>
        <v>4.8192771084337283E-2</v>
      </c>
      <c r="DU331" s="4">
        <f t="shared" si="636"/>
        <v>4.7619047619047672E-2</v>
      </c>
      <c r="DV331" s="4">
        <f t="shared" si="636"/>
        <v>4.705882352941182E-2</v>
      </c>
      <c r="DW331" s="4">
        <f t="shared" si="636"/>
        <v>4.7904191616766401E-2</v>
      </c>
    </row>
    <row r="332" spans="1:127" ht="12" customHeight="1" outlineLevel="1">
      <c r="A332" s="2"/>
      <c r="B332" s="7" t="s">
        <v>1085</v>
      </c>
      <c r="C332" s="2"/>
      <c r="D332" s="7" t="s">
        <v>745</v>
      </c>
      <c r="CO332" s="15"/>
      <c r="CP332" s="15"/>
      <c r="CQ332" s="15"/>
      <c r="CR332" s="15"/>
      <c r="CT332" s="4">
        <f t="shared" si="635"/>
        <v>0.12765957446808507</v>
      </c>
      <c r="CU332" s="4">
        <f t="shared" si="635"/>
        <v>0.12000000000000011</v>
      </c>
      <c r="CV332" s="4">
        <f t="shared" si="635"/>
        <v>0.21568627450980382</v>
      </c>
      <c r="CW332" s="4">
        <f t="shared" si="635"/>
        <v>0.23076923076923084</v>
      </c>
      <c r="CX332" s="4">
        <f t="shared" si="635"/>
        <v>0.17999999999999994</v>
      </c>
      <c r="CY332" s="4">
        <f t="shared" si="635"/>
        <v>0.24528301886792447</v>
      </c>
      <c r="CZ332" s="4">
        <f t="shared" si="635"/>
        <v>0.23214285714285721</v>
      </c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</row>
    <row r="333" spans="1:127" ht="12" customHeight="1" outlineLevel="1">
      <c r="A333" s="2"/>
      <c r="B333" s="7" t="s">
        <v>1085</v>
      </c>
      <c r="C333" s="2"/>
      <c r="D333" s="7" t="s">
        <v>752</v>
      </c>
      <c r="CO333" s="15"/>
      <c r="CP333" s="15"/>
      <c r="CQ333" s="15"/>
      <c r="CR333" s="15"/>
      <c r="CT333" s="8">
        <f t="shared" ref="CT333:DH334" si="637">+CT329-CO329</f>
        <v>60</v>
      </c>
      <c r="CU333" s="8">
        <f t="shared" si="637"/>
        <v>70</v>
      </c>
      <c r="CV333" s="8">
        <f t="shared" si="637"/>
        <v>110</v>
      </c>
      <c r="CW333" s="8">
        <f t="shared" si="637"/>
        <v>120</v>
      </c>
      <c r="CX333" s="8">
        <f t="shared" si="637"/>
        <v>-500</v>
      </c>
      <c r="CY333" s="8">
        <f t="shared" si="637"/>
        <v>130</v>
      </c>
      <c r="CZ333" s="8">
        <f t="shared" si="637"/>
        <v>120</v>
      </c>
      <c r="DA333" s="8">
        <f t="shared" si="637"/>
        <v>90</v>
      </c>
      <c r="DB333" s="8">
        <f t="shared" si="637"/>
        <v>90</v>
      </c>
      <c r="DC333" s="8">
        <f t="shared" si="637"/>
        <v>697.5</v>
      </c>
      <c r="DD333" s="8">
        <f t="shared" si="637"/>
        <v>80</v>
      </c>
      <c r="DE333" s="8">
        <f t="shared" si="637"/>
        <v>60</v>
      </c>
      <c r="DF333" s="8">
        <f t="shared" si="637"/>
        <v>50</v>
      </c>
      <c r="DG333" s="8">
        <f t="shared" si="637"/>
        <v>40</v>
      </c>
      <c r="DH333" s="8">
        <f t="shared" si="637"/>
        <v>57.5</v>
      </c>
      <c r="DI333" s="8">
        <f t="shared" ref="DI333:DW333" si="638">+DI329-DD329</f>
        <v>40</v>
      </c>
      <c r="DJ333" s="8">
        <f t="shared" si="638"/>
        <v>40</v>
      </c>
      <c r="DK333" s="8">
        <f t="shared" si="638"/>
        <v>40</v>
      </c>
      <c r="DL333" s="8">
        <f t="shared" si="638"/>
        <v>40</v>
      </c>
      <c r="DM333" s="8">
        <f t="shared" si="638"/>
        <v>40</v>
      </c>
      <c r="DN333" s="8">
        <f t="shared" si="638"/>
        <v>40</v>
      </c>
      <c r="DO333" s="8">
        <f t="shared" si="638"/>
        <v>40</v>
      </c>
      <c r="DP333" s="8">
        <f t="shared" si="638"/>
        <v>40</v>
      </c>
      <c r="DQ333" s="8">
        <f t="shared" si="638"/>
        <v>40</v>
      </c>
      <c r="DR333" s="8">
        <f t="shared" si="638"/>
        <v>40</v>
      </c>
      <c r="DS333" s="8">
        <f t="shared" si="638"/>
        <v>40</v>
      </c>
      <c r="DT333" s="8">
        <f t="shared" si="638"/>
        <v>40</v>
      </c>
      <c r="DU333" s="8">
        <f t="shared" si="638"/>
        <v>40</v>
      </c>
      <c r="DV333" s="8">
        <f t="shared" si="638"/>
        <v>40</v>
      </c>
      <c r="DW333" s="8">
        <f t="shared" si="638"/>
        <v>40</v>
      </c>
    </row>
    <row r="334" spans="1:127" ht="12" customHeight="1" outlineLevel="1">
      <c r="A334" s="2"/>
      <c r="B334" s="7" t="s">
        <v>1085</v>
      </c>
      <c r="C334" s="2"/>
      <c r="D334" s="7" t="s">
        <v>752</v>
      </c>
      <c r="CO334" s="15"/>
      <c r="CP334" s="15"/>
      <c r="CQ334" s="15"/>
      <c r="CR334" s="15"/>
      <c r="CT334" s="8">
        <f t="shared" si="637"/>
        <v>60</v>
      </c>
      <c r="CU334" s="8">
        <f t="shared" si="637"/>
        <v>60</v>
      </c>
      <c r="CV334" s="8">
        <f t="shared" si="637"/>
        <v>110</v>
      </c>
      <c r="CW334" s="8">
        <f t="shared" si="637"/>
        <v>120</v>
      </c>
      <c r="CX334" s="8">
        <f t="shared" si="637"/>
        <v>90</v>
      </c>
      <c r="CY334" s="8">
        <f t="shared" si="637"/>
        <v>130</v>
      </c>
      <c r="CZ334" s="8">
        <f t="shared" si="637"/>
        <v>130</v>
      </c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</row>
    <row r="335" spans="1:127" ht="12" customHeight="1" outlineLevel="1">
      <c r="A335" s="2"/>
      <c r="B335" s="7" t="s">
        <v>1085</v>
      </c>
      <c r="C335" s="2"/>
      <c r="D335" s="7" t="s">
        <v>978</v>
      </c>
      <c r="CO335" s="15"/>
      <c r="CP335" s="15">
        <f t="shared" ref="CP335:CR336" si="639">+CP329-CO329</f>
        <v>30</v>
      </c>
      <c r="CQ335" s="15">
        <f t="shared" si="639"/>
        <v>10</v>
      </c>
      <c r="CR335" s="15">
        <f t="shared" si="639"/>
        <v>10</v>
      </c>
      <c r="CT335" s="15">
        <f>+CT329-CR329</f>
        <v>10</v>
      </c>
      <c r="CU335" s="15">
        <f t="shared" ref="CU335:CW336" si="640">+CU329-CT329</f>
        <v>40</v>
      </c>
      <c r="CV335" s="15">
        <f t="shared" si="640"/>
        <v>50</v>
      </c>
      <c r="CW335" s="15">
        <f t="shared" si="640"/>
        <v>20</v>
      </c>
      <c r="CY335" s="15">
        <f>+CY329-CW329</f>
        <v>20</v>
      </c>
      <c r="CZ335" s="15">
        <f>+CZ329-CX329</f>
        <v>690</v>
      </c>
      <c r="DA335" s="2">
        <v>20</v>
      </c>
      <c r="DB335" s="2">
        <v>20</v>
      </c>
      <c r="DD335" s="2">
        <v>10</v>
      </c>
      <c r="DE335" s="2">
        <v>10</v>
      </c>
      <c r="DF335" s="2">
        <v>10</v>
      </c>
      <c r="DG335" s="2">
        <v>10</v>
      </c>
      <c r="DI335" s="2">
        <v>10</v>
      </c>
      <c r="DJ335" s="2">
        <v>10</v>
      </c>
      <c r="DK335" s="2">
        <v>10</v>
      </c>
      <c r="DL335" s="2">
        <v>10</v>
      </c>
      <c r="DN335" s="2">
        <v>10</v>
      </c>
      <c r="DO335" s="2">
        <v>10</v>
      </c>
      <c r="DP335" s="2">
        <v>10</v>
      </c>
      <c r="DQ335" s="2">
        <v>10</v>
      </c>
      <c r="DS335" s="2">
        <v>10</v>
      </c>
      <c r="DT335" s="2">
        <v>10</v>
      </c>
      <c r="DU335" s="2">
        <v>10</v>
      </c>
      <c r="DV335" s="2">
        <v>10</v>
      </c>
    </row>
    <row r="336" spans="1:127" ht="12" customHeight="1" outlineLevel="1">
      <c r="A336" s="2"/>
      <c r="B336" s="7" t="s">
        <v>1085</v>
      </c>
      <c r="C336" s="2"/>
      <c r="D336" s="7" t="s">
        <v>978</v>
      </c>
      <c r="CO336" s="15"/>
      <c r="CP336" s="15">
        <f t="shared" si="639"/>
        <v>30</v>
      </c>
      <c r="CQ336" s="15">
        <f t="shared" si="639"/>
        <v>10</v>
      </c>
      <c r="CR336" s="15">
        <f t="shared" si="639"/>
        <v>10</v>
      </c>
      <c r="CT336" s="15">
        <f>+CT330-CR330</f>
        <v>10</v>
      </c>
      <c r="CU336" s="15">
        <f t="shared" si="640"/>
        <v>30</v>
      </c>
      <c r="CV336" s="15">
        <f t="shared" si="640"/>
        <v>60</v>
      </c>
      <c r="CW336" s="15">
        <f t="shared" si="640"/>
        <v>20</v>
      </c>
      <c r="CY336" s="15">
        <f>+CY330-CW330</f>
        <v>20</v>
      </c>
      <c r="CZ336" s="15">
        <f>+CZ330-CX330</f>
        <v>100</v>
      </c>
      <c r="DU336" s="2"/>
    </row>
    <row r="337" spans="1:127" ht="12" customHeight="1" outlineLevel="1">
      <c r="A337" s="2"/>
      <c r="B337" s="7" t="s">
        <v>1085</v>
      </c>
      <c r="C337" s="2"/>
      <c r="CO337" s="15"/>
      <c r="CP337" s="15"/>
      <c r="CQ337" s="15"/>
      <c r="CR337" s="15"/>
      <c r="CT337" s="15"/>
      <c r="CU337" s="15"/>
      <c r="CV337" s="15"/>
      <c r="CY337" s="15"/>
      <c r="CZ337" s="15"/>
      <c r="DU337" s="2"/>
    </row>
    <row r="338" spans="1:127" ht="12" customHeight="1" outlineLevel="1">
      <c r="A338" s="2"/>
      <c r="B338" s="7" t="s">
        <v>1085</v>
      </c>
      <c r="C338" s="7" t="s">
        <v>141</v>
      </c>
      <c r="CO338" s="15"/>
      <c r="CP338" s="15"/>
      <c r="CQ338" s="15"/>
      <c r="CR338" s="15"/>
      <c r="CT338" s="15"/>
      <c r="CU338" s="15"/>
      <c r="CV338" s="15"/>
      <c r="CY338" s="15"/>
      <c r="CZ338" s="15"/>
      <c r="DU338" s="2"/>
    </row>
    <row r="339" spans="1:127" ht="12" customHeight="1" outlineLevel="1">
      <c r="A339" s="2"/>
      <c r="B339" s="7" t="s">
        <v>1085</v>
      </c>
      <c r="C339" s="2"/>
      <c r="D339" s="7" t="s">
        <v>549</v>
      </c>
      <c r="CO339" s="15">
        <f>+CO329-CO330</f>
        <v>0</v>
      </c>
      <c r="CP339" s="15">
        <f>+CP329-CP330</f>
        <v>0</v>
      </c>
      <c r="CQ339" s="15">
        <f>+CQ329-CQ330</f>
        <v>0</v>
      </c>
      <c r="CR339" s="15">
        <f>+CR329-CR330</f>
        <v>0</v>
      </c>
      <c r="CT339" s="15">
        <f>+CT329-CT330</f>
        <v>0</v>
      </c>
      <c r="CU339" s="15">
        <f>+CU329-CU330</f>
        <v>10</v>
      </c>
      <c r="CV339" s="15">
        <f>+CV329-CV330</f>
        <v>0</v>
      </c>
      <c r="CW339" s="15">
        <f>+CW329-CW330</f>
        <v>0</v>
      </c>
      <c r="CX339" s="15">
        <f>+AVERAGE(CT339:CW339)</f>
        <v>2.5</v>
      </c>
      <c r="CY339" s="15">
        <f>+CY329-CY330</f>
        <v>0</v>
      </c>
      <c r="CZ339" s="15">
        <f>+CZ329-CZ330</f>
        <v>0</v>
      </c>
      <c r="DA339" s="15">
        <f>+CZ339+DA341</f>
        <v>0</v>
      </c>
      <c r="DB339" s="15">
        <f>+DA339+DB341</f>
        <v>0</v>
      </c>
      <c r="DC339" s="15">
        <f>+AVERAGE(CY339:DB339)</f>
        <v>0</v>
      </c>
      <c r="DD339" s="15">
        <f>+DB339+DD341</f>
        <v>0</v>
      </c>
      <c r="DE339" s="15">
        <f>+DD339+DE341</f>
        <v>0</v>
      </c>
      <c r="DF339" s="15">
        <f>+DE339+DF341</f>
        <v>0</v>
      </c>
      <c r="DG339" s="15">
        <f>+DF339+DG341</f>
        <v>0</v>
      </c>
      <c r="DH339" s="15">
        <f>+AVERAGE(DD339:DG339)</f>
        <v>0</v>
      </c>
      <c r="DI339" s="15">
        <f>+DG339+DI341</f>
        <v>0</v>
      </c>
      <c r="DJ339" s="15">
        <f>+DI339+DJ341</f>
        <v>0</v>
      </c>
      <c r="DK339" s="15">
        <f>+DJ339+DK341</f>
        <v>0</v>
      </c>
      <c r="DL339" s="15">
        <f>+DK339+DL341</f>
        <v>0</v>
      </c>
      <c r="DM339" s="15">
        <f>+AVERAGE(DI339:DL339)</f>
        <v>0</v>
      </c>
      <c r="DN339" s="15">
        <f>+DL339+DN341</f>
        <v>0</v>
      </c>
      <c r="DO339" s="15">
        <f>+DN339+DO341</f>
        <v>0</v>
      </c>
      <c r="DP339" s="15">
        <f>+DO339+DP341</f>
        <v>0</v>
      </c>
      <c r="DQ339" s="15">
        <f>+DP339+DQ341</f>
        <v>0</v>
      </c>
      <c r="DR339" s="15">
        <f>+AVERAGE(DN339:DQ339)</f>
        <v>0</v>
      </c>
      <c r="DS339" s="15">
        <f>+DQ339+DS341</f>
        <v>0</v>
      </c>
      <c r="DT339" s="15">
        <f>+DS339+DT341</f>
        <v>0</v>
      </c>
      <c r="DU339" s="15">
        <f>+DT339+DU341</f>
        <v>0</v>
      </c>
      <c r="DV339" s="15">
        <f>+DU339+DV341</f>
        <v>0</v>
      </c>
      <c r="DW339" s="15">
        <f>+AVERAGE(DS339:DV339)</f>
        <v>0</v>
      </c>
    </row>
    <row r="340" spans="1:127" ht="12" customHeight="1" outlineLevel="1">
      <c r="A340" s="2"/>
      <c r="B340" s="7" t="s">
        <v>1085</v>
      </c>
      <c r="C340" s="2"/>
      <c r="D340" s="7" t="s">
        <v>752</v>
      </c>
      <c r="E340" s="7" t="s">
        <v>549</v>
      </c>
      <c r="CT340" s="15">
        <f t="shared" ref="CT340:DH340" si="641">+CT339-CO339</f>
        <v>0</v>
      </c>
      <c r="CU340" s="15">
        <f t="shared" si="641"/>
        <v>10</v>
      </c>
      <c r="CV340" s="15">
        <f t="shared" si="641"/>
        <v>0</v>
      </c>
      <c r="CW340" s="15">
        <f t="shared" si="641"/>
        <v>0</v>
      </c>
      <c r="CX340" s="15">
        <f t="shared" si="641"/>
        <v>2.5</v>
      </c>
      <c r="CY340" s="15">
        <f t="shared" si="641"/>
        <v>0</v>
      </c>
      <c r="CZ340" s="15">
        <f t="shared" si="641"/>
        <v>-10</v>
      </c>
      <c r="DA340" s="15">
        <f t="shared" si="641"/>
        <v>0</v>
      </c>
      <c r="DB340" s="15">
        <f t="shared" si="641"/>
        <v>0</v>
      </c>
      <c r="DC340" s="15">
        <f t="shared" si="641"/>
        <v>-2.5</v>
      </c>
      <c r="DD340" s="15">
        <f t="shared" si="641"/>
        <v>0</v>
      </c>
      <c r="DE340" s="15">
        <f t="shared" si="641"/>
        <v>0</v>
      </c>
      <c r="DF340" s="15">
        <f t="shared" si="641"/>
        <v>0</v>
      </c>
      <c r="DG340" s="15">
        <f t="shared" si="641"/>
        <v>0</v>
      </c>
      <c r="DH340" s="15">
        <f t="shared" si="641"/>
        <v>0</v>
      </c>
      <c r="DI340" s="15">
        <f t="shared" ref="DI340:DW340" si="642">+DI339-DD339</f>
        <v>0</v>
      </c>
      <c r="DJ340" s="15">
        <f t="shared" si="642"/>
        <v>0</v>
      </c>
      <c r="DK340" s="15">
        <f t="shared" si="642"/>
        <v>0</v>
      </c>
      <c r="DL340" s="15">
        <f t="shared" si="642"/>
        <v>0</v>
      </c>
      <c r="DM340" s="15">
        <f t="shared" si="642"/>
        <v>0</v>
      </c>
      <c r="DN340" s="15">
        <f t="shared" si="642"/>
        <v>0</v>
      </c>
      <c r="DO340" s="15">
        <f t="shared" si="642"/>
        <v>0</v>
      </c>
      <c r="DP340" s="15">
        <f t="shared" si="642"/>
        <v>0</v>
      </c>
      <c r="DQ340" s="15">
        <f t="shared" si="642"/>
        <v>0</v>
      </c>
      <c r="DR340" s="15">
        <f t="shared" si="642"/>
        <v>0</v>
      </c>
      <c r="DS340" s="15">
        <f t="shared" si="642"/>
        <v>0</v>
      </c>
      <c r="DT340" s="15">
        <f t="shared" si="642"/>
        <v>0</v>
      </c>
      <c r="DU340" s="15">
        <f t="shared" si="642"/>
        <v>0</v>
      </c>
      <c r="DV340" s="15">
        <f t="shared" si="642"/>
        <v>0</v>
      </c>
      <c r="DW340" s="15">
        <f t="shared" si="642"/>
        <v>0</v>
      </c>
    </row>
    <row r="341" spans="1:127" ht="12" customHeight="1" outlineLevel="1">
      <c r="A341" s="2"/>
      <c r="B341" s="7" t="s">
        <v>1085</v>
      </c>
      <c r="D341" s="7" t="s">
        <v>978</v>
      </c>
      <c r="E341" s="7" t="s">
        <v>549</v>
      </c>
      <c r="CP341" s="15">
        <f>+CP339-CO339</f>
        <v>0</v>
      </c>
      <c r="CQ341" s="15">
        <f>+CQ339-CP339</f>
        <v>0</v>
      </c>
      <c r="CR341" s="15">
        <f>+CR339-CQ339</f>
        <v>0</v>
      </c>
      <c r="CT341" s="15">
        <f>+CT339-CR339</f>
        <v>0</v>
      </c>
      <c r="CU341" s="15">
        <f>+CU339-CT339</f>
        <v>10</v>
      </c>
      <c r="CV341" s="15">
        <f>+CV339-CU339</f>
        <v>-10</v>
      </c>
      <c r="CW341" s="15">
        <f>+CW339-CV339</f>
        <v>0</v>
      </c>
      <c r="CY341" s="15">
        <f>+CY339-CW339</f>
        <v>0</v>
      </c>
      <c r="CZ341" s="15">
        <f>+CZ339-CX339</f>
        <v>-2.5</v>
      </c>
      <c r="DA341" s="2">
        <v>0</v>
      </c>
      <c r="DB341" s="2">
        <v>0</v>
      </c>
      <c r="DD341" s="2">
        <v>0</v>
      </c>
      <c r="DE341" s="2">
        <v>0</v>
      </c>
      <c r="DF341" s="2">
        <v>0</v>
      </c>
      <c r="DG341" s="2">
        <v>0</v>
      </c>
      <c r="DH341" s="15"/>
      <c r="DI341" s="2">
        <v>0</v>
      </c>
      <c r="DJ341" s="2">
        <v>0</v>
      </c>
      <c r="DK341" s="2">
        <v>0</v>
      </c>
      <c r="DL341" s="2">
        <v>0</v>
      </c>
      <c r="DM341" s="15"/>
      <c r="DN341" s="2">
        <v>0</v>
      </c>
      <c r="DO341" s="2">
        <v>0</v>
      </c>
      <c r="DP341" s="2">
        <v>0</v>
      </c>
      <c r="DQ341" s="2">
        <v>0</v>
      </c>
      <c r="DR341" s="15"/>
      <c r="DS341" s="2">
        <v>0</v>
      </c>
      <c r="DT341" s="2">
        <v>0</v>
      </c>
      <c r="DU341" s="2">
        <v>0</v>
      </c>
      <c r="DV341" s="2">
        <v>0</v>
      </c>
      <c r="DW341" s="15"/>
    </row>
    <row r="342" spans="1:127" ht="12" customHeight="1" outlineLevel="1">
      <c r="A342" s="2"/>
      <c r="B342" s="7" t="s">
        <v>1085</v>
      </c>
      <c r="C342" s="2"/>
      <c r="CO342" s="15"/>
      <c r="CP342" s="15"/>
      <c r="CQ342" s="15"/>
      <c r="CR342" s="15"/>
      <c r="CT342" s="15"/>
      <c r="CU342" s="15"/>
      <c r="CV342" s="15"/>
      <c r="CW342" s="15"/>
      <c r="DU342" s="2"/>
    </row>
    <row r="343" spans="1:127" ht="12" customHeight="1" outlineLevel="1">
      <c r="A343" s="2"/>
      <c r="B343" s="7" t="s">
        <v>1085</v>
      </c>
      <c r="C343" s="2"/>
      <c r="CO343" s="15"/>
      <c r="CP343" s="15"/>
      <c r="CQ343" s="15"/>
      <c r="CR343" s="15"/>
      <c r="CT343" s="15"/>
      <c r="CU343" s="15"/>
      <c r="CV343" s="15"/>
      <c r="DU343" s="2"/>
    </row>
    <row r="344" spans="1:127" ht="12" customHeight="1" outlineLevel="1">
      <c r="A344" s="2"/>
      <c r="B344" s="7" t="s">
        <v>1085</v>
      </c>
      <c r="CX344" s="15"/>
      <c r="DU344" s="2"/>
    </row>
    <row r="345" spans="1:127" ht="12" customHeight="1" outlineLevel="1">
      <c r="A345" s="2"/>
      <c r="B345" s="7" t="s">
        <v>1085</v>
      </c>
      <c r="C345" s="7" t="s">
        <v>141</v>
      </c>
      <c r="D345" s="7" t="s">
        <v>87</v>
      </c>
      <c r="AZ345" s="2">
        <f t="shared" ref="AZ345:CM345" si="643">+AZ439</f>
        <v>0</v>
      </c>
      <c r="BA345" s="2">
        <f t="shared" si="643"/>
        <v>0</v>
      </c>
      <c r="BB345" s="2">
        <f t="shared" si="643"/>
        <v>0</v>
      </c>
      <c r="BC345" s="2">
        <f t="shared" si="643"/>
        <v>0</v>
      </c>
      <c r="BD345" s="2">
        <f t="shared" si="643"/>
        <v>0</v>
      </c>
      <c r="BE345" s="2">
        <f t="shared" si="643"/>
        <v>0</v>
      </c>
      <c r="BF345" s="2">
        <f t="shared" si="643"/>
        <v>0</v>
      </c>
      <c r="BG345" s="2">
        <f t="shared" si="643"/>
        <v>0</v>
      </c>
      <c r="BH345" s="2">
        <f t="shared" si="643"/>
        <v>0</v>
      </c>
      <c r="BI345" s="2">
        <f t="shared" si="643"/>
        <v>0</v>
      </c>
      <c r="BJ345" s="2">
        <f t="shared" si="643"/>
        <v>0</v>
      </c>
      <c r="BK345" s="2">
        <f t="shared" si="643"/>
        <v>0</v>
      </c>
      <c r="BL345" s="2">
        <f t="shared" si="643"/>
        <v>0</v>
      </c>
      <c r="BM345" s="2">
        <f t="shared" si="643"/>
        <v>0</v>
      </c>
      <c r="BN345" s="2">
        <f t="shared" si="643"/>
        <v>0</v>
      </c>
      <c r="BO345" s="2">
        <f t="shared" si="643"/>
        <v>0</v>
      </c>
      <c r="BP345" s="2">
        <f t="shared" si="643"/>
        <v>0</v>
      </c>
      <c r="BQ345" s="3">
        <f t="shared" si="643"/>
        <v>0</v>
      </c>
      <c r="BR345" s="3">
        <f t="shared" si="643"/>
        <v>0</v>
      </c>
      <c r="BS345" s="3">
        <f t="shared" si="643"/>
        <v>0</v>
      </c>
      <c r="BT345" s="2">
        <f t="shared" si="643"/>
        <v>0</v>
      </c>
      <c r="BU345" s="3">
        <f t="shared" si="643"/>
        <v>0</v>
      </c>
      <c r="BV345" s="3">
        <f t="shared" si="643"/>
        <v>0</v>
      </c>
      <c r="BW345" s="3">
        <f t="shared" si="643"/>
        <v>0</v>
      </c>
      <c r="BX345" s="3">
        <f t="shared" si="643"/>
        <v>0</v>
      </c>
      <c r="BY345" s="2">
        <f t="shared" si="643"/>
        <v>0</v>
      </c>
      <c r="BZ345" s="6">
        <f t="shared" si="643"/>
        <v>0</v>
      </c>
      <c r="CA345" s="2">
        <f t="shared" si="643"/>
        <v>0</v>
      </c>
      <c r="CB345" s="3">
        <f t="shared" si="643"/>
        <v>0</v>
      </c>
      <c r="CC345" s="2">
        <f t="shared" si="643"/>
        <v>0</v>
      </c>
      <c r="CD345" s="2">
        <f t="shared" si="643"/>
        <v>0</v>
      </c>
      <c r="CE345" s="15">
        <f t="shared" si="643"/>
        <v>10</v>
      </c>
      <c r="CF345" s="15">
        <f t="shared" si="643"/>
        <v>40</v>
      </c>
      <c r="CG345" s="15">
        <f t="shared" si="643"/>
        <v>60</v>
      </c>
      <c r="CH345" s="15">
        <f t="shared" si="643"/>
        <v>110</v>
      </c>
      <c r="CI345" s="2">
        <f t="shared" si="643"/>
        <v>60</v>
      </c>
      <c r="CJ345" s="15">
        <f t="shared" si="643"/>
        <v>180</v>
      </c>
      <c r="CK345" s="15">
        <f t="shared" si="643"/>
        <v>290</v>
      </c>
      <c r="CL345" s="15">
        <f t="shared" si="643"/>
        <v>390</v>
      </c>
      <c r="CM345" s="15">
        <f t="shared" si="643"/>
        <v>510</v>
      </c>
      <c r="CN345" s="15">
        <f>+CN439</f>
        <v>340</v>
      </c>
      <c r="CO345" s="15">
        <f>+CO346+CO347+CO357</f>
        <v>590</v>
      </c>
      <c r="CP345" s="15">
        <f>+CP346+CP347+CP357</f>
        <v>660</v>
      </c>
      <c r="CQ345" s="15">
        <f>+CQ346+CQ347+CQ357</f>
        <v>760</v>
      </c>
      <c r="CR345" s="15">
        <f>+CR346+CR347+CR357</f>
        <v>850</v>
      </c>
      <c r="CS345" s="15">
        <f>+AVERAGE(CO345:CR345)</f>
        <v>715</v>
      </c>
      <c r="CT345" s="15">
        <f t="shared" ref="CT345:DB345" si="644">+CT346+CT347+CT357</f>
        <v>850</v>
      </c>
      <c r="CU345" s="15">
        <f t="shared" si="644"/>
        <v>860</v>
      </c>
      <c r="CV345" s="15">
        <f t="shared" si="644"/>
        <v>880</v>
      </c>
      <c r="CW345" s="15">
        <f t="shared" si="644"/>
        <v>900</v>
      </c>
      <c r="CX345" s="15">
        <f t="shared" si="644"/>
        <v>-3780</v>
      </c>
      <c r="CY345" s="15">
        <f>+CY346+CY347+CY357</f>
        <v>970</v>
      </c>
      <c r="CZ345" s="15">
        <f>+CZ346+CZ347+CZ357</f>
        <v>991</v>
      </c>
      <c r="DA345" s="15">
        <f t="shared" si="644"/>
        <v>1051</v>
      </c>
      <c r="DB345" s="15">
        <f t="shared" si="644"/>
        <v>1111</v>
      </c>
      <c r="DC345" s="15">
        <f>+AVERAGE(CY345:DB345)</f>
        <v>1030.75</v>
      </c>
      <c r="DD345" s="15">
        <f>+DD346+DD347+DD357</f>
        <v>1121</v>
      </c>
      <c r="DE345" s="15">
        <f>+DE346+DE347+DE357</f>
        <v>1131</v>
      </c>
      <c r="DF345" s="15">
        <f>+DF346+DF347+DF357</f>
        <v>1141</v>
      </c>
      <c r="DG345" s="15">
        <f>+DG346+DG347+DG357</f>
        <v>1151</v>
      </c>
      <c r="DH345" s="15">
        <f>+AVERAGE(DD345:DG345)</f>
        <v>1136</v>
      </c>
      <c r="DI345" s="15">
        <f>+DI346+DI347+DI357</f>
        <v>1161</v>
      </c>
      <c r="DJ345" s="15">
        <f>+DJ346+DJ347+DJ357</f>
        <v>1171</v>
      </c>
      <c r="DK345" s="15">
        <f>+DK346+DK347+DK357</f>
        <v>1181</v>
      </c>
      <c r="DL345" s="15">
        <f>+DL346+DL347+DL357</f>
        <v>1191</v>
      </c>
      <c r="DM345" s="15">
        <f>+AVERAGE(DI345:DL345)</f>
        <v>1176</v>
      </c>
      <c r="DN345" s="15">
        <f>+DN346+DN347+DN357</f>
        <v>1196</v>
      </c>
      <c r="DO345" s="15">
        <f>+DO346+DO347+DO357</f>
        <v>1201</v>
      </c>
      <c r="DP345" s="15">
        <f>+DP346+DP347+DP357</f>
        <v>1206</v>
      </c>
      <c r="DQ345" s="15">
        <f>+DQ346+DQ347+DQ357</f>
        <v>1211</v>
      </c>
      <c r="DR345" s="15">
        <f>+AVERAGE(DN345:DQ345)</f>
        <v>1203.5</v>
      </c>
      <c r="DS345" s="15">
        <f>+DS346+DS347+DS357</f>
        <v>1211</v>
      </c>
      <c r="DT345" s="15">
        <f>+DT346+DT347+DT357</f>
        <v>1211</v>
      </c>
      <c r="DU345" s="15">
        <f>+DU346+DU347+DU357</f>
        <v>1211</v>
      </c>
      <c r="DV345" s="15">
        <f>+DV346+DV347+DV357</f>
        <v>1211</v>
      </c>
      <c r="DW345" s="15">
        <f>+AVERAGE(DS345:DV345)</f>
        <v>1211</v>
      </c>
    </row>
    <row r="346" spans="1:127" ht="12" customHeight="1" outlineLevel="1">
      <c r="A346" s="2"/>
      <c r="B346" s="7" t="s">
        <v>1085</v>
      </c>
      <c r="C346" s="2"/>
      <c r="D346" s="7" t="s">
        <v>733</v>
      </c>
      <c r="CO346" s="15">
        <f t="shared" ref="CO346:CX346" si="645">+CO313-CO314</f>
        <v>380</v>
      </c>
      <c r="CP346" s="15">
        <f t="shared" si="645"/>
        <v>410</v>
      </c>
      <c r="CQ346" s="15">
        <f t="shared" si="645"/>
        <v>460</v>
      </c>
      <c r="CR346" s="15">
        <f t="shared" si="645"/>
        <v>490</v>
      </c>
      <c r="CS346" s="15">
        <f t="shared" si="645"/>
        <v>430</v>
      </c>
      <c r="CT346" s="15">
        <f t="shared" si="645"/>
        <v>480</v>
      </c>
      <c r="CU346" s="15">
        <f t="shared" si="645"/>
        <v>510</v>
      </c>
      <c r="CV346" s="15">
        <f t="shared" si="645"/>
        <v>550</v>
      </c>
      <c r="CW346" s="15">
        <f t="shared" si="645"/>
        <v>590</v>
      </c>
      <c r="CX346" s="15">
        <f t="shared" si="645"/>
        <v>-1180</v>
      </c>
      <c r="CY346" s="15">
        <f>+CY313-CY314</f>
        <v>650</v>
      </c>
      <c r="CZ346" s="15">
        <f>+CZ313-CZ314</f>
        <v>670</v>
      </c>
      <c r="DA346" s="15">
        <f>+CZ346+DA354</f>
        <v>700</v>
      </c>
      <c r="DB346" s="15">
        <f>+DA346+DB354</f>
        <v>730</v>
      </c>
      <c r="DC346" s="15">
        <f>+AVERAGE(CY346:DB346)</f>
        <v>687.5</v>
      </c>
      <c r="DD346" s="15">
        <f>+DB346+DD354</f>
        <v>730</v>
      </c>
      <c r="DE346" s="15">
        <f t="shared" ref="DE346:DG347" si="646">+DD346+DE354</f>
        <v>730</v>
      </c>
      <c r="DF346" s="15">
        <f t="shared" si="646"/>
        <v>730</v>
      </c>
      <c r="DG346" s="15">
        <f t="shared" si="646"/>
        <v>730</v>
      </c>
      <c r="DH346" s="15">
        <f>+AVERAGE(DD346:DG346)</f>
        <v>730</v>
      </c>
      <c r="DI346" s="15">
        <f>+DG346+DI354</f>
        <v>730</v>
      </c>
      <c r="DJ346" s="15">
        <f t="shared" ref="DJ346:DL347" si="647">+DI346+DJ354</f>
        <v>730</v>
      </c>
      <c r="DK346" s="15">
        <f t="shared" si="647"/>
        <v>730</v>
      </c>
      <c r="DL346" s="15">
        <f t="shared" si="647"/>
        <v>730</v>
      </c>
      <c r="DM346" s="15">
        <f>+AVERAGE(DI346:DL346)</f>
        <v>730</v>
      </c>
      <c r="DN346" s="15">
        <f>+DL346+DN354</f>
        <v>730</v>
      </c>
      <c r="DO346" s="15">
        <f t="shared" ref="DO346:DQ347" si="648">+DN346+DO354</f>
        <v>730</v>
      </c>
      <c r="DP346" s="15">
        <f t="shared" si="648"/>
        <v>730</v>
      </c>
      <c r="DQ346" s="15">
        <f t="shared" si="648"/>
        <v>730</v>
      </c>
      <c r="DR346" s="15">
        <f>+AVERAGE(DN346:DQ346)</f>
        <v>730</v>
      </c>
      <c r="DS346" s="15">
        <f>+DQ346+DS354</f>
        <v>730</v>
      </c>
      <c r="DT346" s="15">
        <f t="shared" ref="DT346:DV347" si="649">+DS346+DT354</f>
        <v>730</v>
      </c>
      <c r="DU346" s="15">
        <f t="shared" si="649"/>
        <v>730</v>
      </c>
      <c r="DV346" s="15">
        <f t="shared" si="649"/>
        <v>730</v>
      </c>
      <c r="DW346" s="15">
        <f>+AVERAGE(DS346:DV346)</f>
        <v>730</v>
      </c>
    </row>
    <row r="347" spans="1:127" ht="12" customHeight="1" outlineLevel="1">
      <c r="A347" s="2"/>
      <c r="B347" s="7" t="s">
        <v>1085</v>
      </c>
      <c r="C347" s="2"/>
      <c r="D347" s="7" t="s">
        <v>734</v>
      </c>
      <c r="CO347" s="15">
        <f t="shared" ref="CO347:CX347" si="650">+CO296-CO297</f>
        <v>210</v>
      </c>
      <c r="CP347" s="15">
        <f t="shared" si="650"/>
        <v>250</v>
      </c>
      <c r="CQ347" s="15">
        <f t="shared" si="650"/>
        <v>300</v>
      </c>
      <c r="CR347" s="15">
        <f t="shared" si="650"/>
        <v>360</v>
      </c>
      <c r="CS347" s="15">
        <f t="shared" si="650"/>
        <v>280</v>
      </c>
      <c r="CT347" s="15">
        <f t="shared" si="650"/>
        <v>370</v>
      </c>
      <c r="CU347" s="15">
        <f t="shared" si="650"/>
        <v>350</v>
      </c>
      <c r="CV347" s="15">
        <f t="shared" si="650"/>
        <v>330</v>
      </c>
      <c r="CW347" s="15">
        <f t="shared" si="650"/>
        <v>310</v>
      </c>
      <c r="CX347" s="15">
        <f t="shared" si="650"/>
        <v>-2600</v>
      </c>
      <c r="CY347" s="15">
        <f>+CY296-CY297</f>
        <v>310</v>
      </c>
      <c r="CZ347" s="15">
        <f>+CZ296-CZ297</f>
        <v>310</v>
      </c>
      <c r="DA347" s="15">
        <f>+CZ347+DA355</f>
        <v>330</v>
      </c>
      <c r="DB347" s="15">
        <f>+DA347+DB355</f>
        <v>350</v>
      </c>
      <c r="DC347" s="15">
        <f>+AVERAGE(CY347:DB347)</f>
        <v>325</v>
      </c>
      <c r="DD347" s="15">
        <f>+DB347+DD355</f>
        <v>350</v>
      </c>
      <c r="DE347" s="15">
        <f t="shared" si="646"/>
        <v>350</v>
      </c>
      <c r="DF347" s="15">
        <f t="shared" si="646"/>
        <v>350</v>
      </c>
      <c r="DG347" s="15">
        <f t="shared" si="646"/>
        <v>350</v>
      </c>
      <c r="DH347" s="15">
        <f>+AVERAGE(DD347:DG347)</f>
        <v>350</v>
      </c>
      <c r="DI347" s="15">
        <f>+DG347+DI355</f>
        <v>350</v>
      </c>
      <c r="DJ347" s="15">
        <f t="shared" si="647"/>
        <v>350</v>
      </c>
      <c r="DK347" s="15">
        <f t="shared" si="647"/>
        <v>350</v>
      </c>
      <c r="DL347" s="15">
        <f t="shared" si="647"/>
        <v>350</v>
      </c>
      <c r="DM347" s="15">
        <f>+AVERAGE(DI347:DL347)</f>
        <v>350</v>
      </c>
      <c r="DN347" s="15">
        <f>+DL347+DN355</f>
        <v>350</v>
      </c>
      <c r="DO347" s="15">
        <f t="shared" si="648"/>
        <v>350</v>
      </c>
      <c r="DP347" s="15">
        <f t="shared" si="648"/>
        <v>350</v>
      </c>
      <c r="DQ347" s="15">
        <f t="shared" si="648"/>
        <v>350</v>
      </c>
      <c r="DR347" s="15">
        <f>+AVERAGE(DN347:DQ347)</f>
        <v>350</v>
      </c>
      <c r="DS347" s="15">
        <f>+DQ347+DS355</f>
        <v>350</v>
      </c>
      <c r="DT347" s="15">
        <f t="shared" si="649"/>
        <v>350</v>
      </c>
      <c r="DU347" s="15">
        <f t="shared" si="649"/>
        <v>350</v>
      </c>
      <c r="DV347" s="15">
        <f t="shared" si="649"/>
        <v>350</v>
      </c>
      <c r="DW347" s="15">
        <f>+AVERAGE(DS347:DV347)</f>
        <v>350</v>
      </c>
    </row>
    <row r="348" spans="1:127" ht="12" customHeight="1" outlineLevel="1">
      <c r="A348" s="2"/>
      <c r="B348" s="7" t="s">
        <v>1085</v>
      </c>
      <c r="DU348" s="2"/>
    </row>
    <row r="349" spans="1:127" ht="12" customHeight="1" outlineLevel="1">
      <c r="A349" s="2"/>
      <c r="B349" s="7" t="s">
        <v>1085</v>
      </c>
      <c r="C349" s="2"/>
      <c r="D349" s="7" t="s">
        <v>37</v>
      </c>
      <c r="E349" s="7" t="s">
        <v>87</v>
      </c>
      <c r="CO349" s="15"/>
      <c r="CP349" s="15"/>
      <c r="CQ349" s="15"/>
      <c r="CR349" s="15"/>
      <c r="CT349" s="15">
        <f t="shared" ref="CT349:DH351" si="651">+CT345-CO345</f>
        <v>260</v>
      </c>
      <c r="CU349" s="15">
        <f t="shared" si="651"/>
        <v>200</v>
      </c>
      <c r="CV349" s="15">
        <f t="shared" si="651"/>
        <v>120</v>
      </c>
      <c r="CW349" s="15">
        <f t="shared" si="651"/>
        <v>50</v>
      </c>
      <c r="CX349" s="15">
        <f t="shared" si="651"/>
        <v>-4495</v>
      </c>
      <c r="CY349" s="15">
        <f t="shared" si="651"/>
        <v>120</v>
      </c>
      <c r="CZ349" s="15">
        <f t="shared" si="651"/>
        <v>131</v>
      </c>
      <c r="DA349" s="15">
        <f t="shared" si="651"/>
        <v>171</v>
      </c>
      <c r="DB349" s="15">
        <f t="shared" si="651"/>
        <v>211</v>
      </c>
      <c r="DC349" s="15">
        <f t="shared" si="651"/>
        <v>4810.75</v>
      </c>
      <c r="DD349" s="15">
        <f t="shared" si="651"/>
        <v>151</v>
      </c>
      <c r="DE349" s="15">
        <f t="shared" si="651"/>
        <v>140</v>
      </c>
      <c r="DF349" s="15">
        <f t="shared" si="651"/>
        <v>90</v>
      </c>
      <c r="DG349" s="15">
        <f t="shared" si="651"/>
        <v>40</v>
      </c>
      <c r="DH349" s="15">
        <f t="shared" si="651"/>
        <v>105.25</v>
      </c>
      <c r="DI349" s="15">
        <f t="shared" ref="DI349:DW351" si="652">+DI345-DD345</f>
        <v>40</v>
      </c>
      <c r="DJ349" s="15">
        <f t="shared" si="652"/>
        <v>40</v>
      </c>
      <c r="DK349" s="15">
        <f t="shared" si="652"/>
        <v>40</v>
      </c>
      <c r="DL349" s="15">
        <f t="shared" si="652"/>
        <v>40</v>
      </c>
      <c r="DM349" s="15">
        <f t="shared" si="652"/>
        <v>40</v>
      </c>
      <c r="DN349" s="15">
        <f t="shared" si="652"/>
        <v>35</v>
      </c>
      <c r="DO349" s="15">
        <f t="shared" si="652"/>
        <v>30</v>
      </c>
      <c r="DP349" s="15">
        <f t="shared" si="652"/>
        <v>25</v>
      </c>
      <c r="DQ349" s="15">
        <f t="shared" si="652"/>
        <v>20</v>
      </c>
      <c r="DR349" s="15">
        <f t="shared" si="652"/>
        <v>27.5</v>
      </c>
      <c r="DS349" s="15">
        <f t="shared" si="652"/>
        <v>15</v>
      </c>
      <c r="DT349" s="15">
        <f t="shared" si="652"/>
        <v>10</v>
      </c>
      <c r="DU349" s="15">
        <f t="shared" si="652"/>
        <v>5</v>
      </c>
      <c r="DV349" s="15">
        <f t="shared" si="652"/>
        <v>0</v>
      </c>
      <c r="DW349" s="15">
        <f t="shared" si="652"/>
        <v>7.5</v>
      </c>
    </row>
    <row r="350" spans="1:127" ht="12" customHeight="1" outlineLevel="1">
      <c r="A350" s="2"/>
      <c r="B350" s="7" t="s">
        <v>1085</v>
      </c>
      <c r="C350" s="2"/>
      <c r="D350" s="7" t="s">
        <v>752</v>
      </c>
      <c r="E350" s="7" t="s">
        <v>733</v>
      </c>
      <c r="CT350" s="15">
        <f t="shared" si="651"/>
        <v>100</v>
      </c>
      <c r="CU350" s="15">
        <f t="shared" si="651"/>
        <v>100</v>
      </c>
      <c r="CV350" s="15">
        <f t="shared" si="651"/>
        <v>90</v>
      </c>
      <c r="CW350" s="15">
        <f t="shared" si="651"/>
        <v>100</v>
      </c>
      <c r="CX350" s="15">
        <f t="shared" si="651"/>
        <v>-1610</v>
      </c>
      <c r="CY350" s="15">
        <f t="shared" si="651"/>
        <v>170</v>
      </c>
      <c r="CZ350" s="15">
        <f t="shared" si="651"/>
        <v>160</v>
      </c>
      <c r="DA350" s="15">
        <f t="shared" si="651"/>
        <v>150</v>
      </c>
      <c r="DB350" s="15">
        <f t="shared" si="651"/>
        <v>140</v>
      </c>
      <c r="DC350" s="15">
        <f t="shared" si="651"/>
        <v>1867.5</v>
      </c>
      <c r="DD350" s="15">
        <f t="shared" si="651"/>
        <v>80</v>
      </c>
      <c r="DE350" s="15">
        <f t="shared" si="651"/>
        <v>60</v>
      </c>
      <c r="DF350" s="15">
        <f t="shared" si="651"/>
        <v>30</v>
      </c>
      <c r="DG350" s="15">
        <f t="shared" si="651"/>
        <v>0</v>
      </c>
      <c r="DH350" s="15">
        <f t="shared" si="651"/>
        <v>42.5</v>
      </c>
      <c r="DI350" s="15">
        <f t="shared" si="652"/>
        <v>0</v>
      </c>
      <c r="DJ350" s="15">
        <f t="shared" si="652"/>
        <v>0</v>
      </c>
      <c r="DK350" s="15">
        <f t="shared" si="652"/>
        <v>0</v>
      </c>
      <c r="DL350" s="15">
        <f t="shared" si="652"/>
        <v>0</v>
      </c>
      <c r="DM350" s="15">
        <f t="shared" si="652"/>
        <v>0</v>
      </c>
      <c r="DN350" s="15">
        <f t="shared" si="652"/>
        <v>0</v>
      </c>
      <c r="DO350" s="15">
        <f t="shared" si="652"/>
        <v>0</v>
      </c>
      <c r="DP350" s="15">
        <f t="shared" si="652"/>
        <v>0</v>
      </c>
      <c r="DQ350" s="15">
        <f t="shared" si="652"/>
        <v>0</v>
      </c>
      <c r="DR350" s="15">
        <f t="shared" si="652"/>
        <v>0</v>
      </c>
      <c r="DS350" s="15">
        <f t="shared" si="652"/>
        <v>0</v>
      </c>
      <c r="DT350" s="15">
        <f t="shared" si="652"/>
        <v>0</v>
      </c>
      <c r="DU350" s="15">
        <f t="shared" si="652"/>
        <v>0</v>
      </c>
      <c r="DV350" s="15">
        <f t="shared" si="652"/>
        <v>0</v>
      </c>
      <c r="DW350" s="15">
        <f t="shared" si="652"/>
        <v>0</v>
      </c>
    </row>
    <row r="351" spans="1:127" ht="12" customHeight="1" outlineLevel="1">
      <c r="A351" s="2"/>
      <c r="B351" s="7" t="s">
        <v>1085</v>
      </c>
      <c r="C351" s="2"/>
      <c r="D351" s="7" t="s">
        <v>752</v>
      </c>
      <c r="E351" s="7" t="s">
        <v>734</v>
      </c>
      <c r="CT351" s="15">
        <f t="shared" si="651"/>
        <v>160</v>
      </c>
      <c r="CU351" s="15">
        <f t="shared" si="651"/>
        <v>100</v>
      </c>
      <c r="CV351" s="15">
        <f t="shared" si="651"/>
        <v>30</v>
      </c>
      <c r="CW351" s="15">
        <f t="shared" si="651"/>
        <v>-50</v>
      </c>
      <c r="CX351" s="15">
        <f t="shared" si="651"/>
        <v>-2880</v>
      </c>
      <c r="CY351" s="15">
        <f t="shared" si="651"/>
        <v>-60</v>
      </c>
      <c r="CZ351" s="15">
        <f t="shared" si="651"/>
        <v>-40</v>
      </c>
      <c r="DA351" s="15">
        <f t="shared" si="651"/>
        <v>0</v>
      </c>
      <c r="DB351" s="15">
        <f t="shared" si="651"/>
        <v>40</v>
      </c>
      <c r="DC351" s="15">
        <f t="shared" si="651"/>
        <v>2925</v>
      </c>
      <c r="DD351" s="15">
        <f t="shared" si="651"/>
        <v>40</v>
      </c>
      <c r="DE351" s="15">
        <f t="shared" si="651"/>
        <v>40</v>
      </c>
      <c r="DF351" s="15">
        <f t="shared" si="651"/>
        <v>20</v>
      </c>
      <c r="DG351" s="15">
        <f t="shared" si="651"/>
        <v>0</v>
      </c>
      <c r="DH351" s="15">
        <f t="shared" si="651"/>
        <v>25</v>
      </c>
      <c r="DI351" s="15">
        <f t="shared" si="652"/>
        <v>0</v>
      </c>
      <c r="DJ351" s="15">
        <f t="shared" si="652"/>
        <v>0</v>
      </c>
      <c r="DK351" s="15">
        <f t="shared" si="652"/>
        <v>0</v>
      </c>
      <c r="DL351" s="15">
        <f t="shared" si="652"/>
        <v>0</v>
      </c>
      <c r="DM351" s="15">
        <f t="shared" si="652"/>
        <v>0</v>
      </c>
      <c r="DN351" s="15">
        <f t="shared" si="652"/>
        <v>0</v>
      </c>
      <c r="DO351" s="15">
        <f t="shared" si="652"/>
        <v>0</v>
      </c>
      <c r="DP351" s="15">
        <f t="shared" si="652"/>
        <v>0</v>
      </c>
      <c r="DQ351" s="15">
        <f t="shared" si="652"/>
        <v>0</v>
      </c>
      <c r="DR351" s="15">
        <f t="shared" si="652"/>
        <v>0</v>
      </c>
      <c r="DS351" s="15">
        <f t="shared" si="652"/>
        <v>0</v>
      </c>
      <c r="DT351" s="15">
        <f t="shared" si="652"/>
        <v>0</v>
      </c>
      <c r="DU351" s="15">
        <f t="shared" si="652"/>
        <v>0</v>
      </c>
      <c r="DV351" s="15">
        <f t="shared" si="652"/>
        <v>0</v>
      </c>
      <c r="DW351" s="15">
        <f t="shared" si="652"/>
        <v>0</v>
      </c>
    </row>
    <row r="352" spans="1:127" ht="12" customHeight="1" outlineLevel="1">
      <c r="A352" s="2"/>
      <c r="B352" s="7" t="s">
        <v>1085</v>
      </c>
      <c r="DU352" s="2"/>
    </row>
    <row r="353" spans="1:127" ht="12" customHeight="1" outlineLevel="1">
      <c r="A353" s="2"/>
      <c r="B353" s="7" t="s">
        <v>1085</v>
      </c>
      <c r="C353" s="2"/>
      <c r="D353" s="7" t="s">
        <v>69</v>
      </c>
      <c r="E353" s="7" t="s">
        <v>87</v>
      </c>
      <c r="CT353" s="15">
        <f>+CT345-CR345</f>
        <v>0</v>
      </c>
      <c r="CU353" s="15">
        <f t="shared" ref="CU353:CW355" si="653">+CU345-CT345</f>
        <v>10</v>
      </c>
      <c r="CV353" s="15">
        <f t="shared" si="653"/>
        <v>20</v>
      </c>
      <c r="CW353" s="15">
        <f t="shared" si="653"/>
        <v>20</v>
      </c>
      <c r="CX353" s="15"/>
      <c r="CY353" s="15">
        <f t="shared" ref="CY353:CZ355" si="654">+CY345-CW345</f>
        <v>70</v>
      </c>
      <c r="CZ353" s="15">
        <f t="shared" si="654"/>
        <v>4771</v>
      </c>
      <c r="DA353" s="15">
        <f>+DA345-CZ345</f>
        <v>60</v>
      </c>
      <c r="DB353" s="15">
        <f>+DB345-DA345</f>
        <v>60</v>
      </c>
      <c r="DC353" s="15"/>
      <c r="DD353" s="15">
        <f>+DD345-DB345</f>
        <v>10</v>
      </c>
      <c r="DE353" s="15">
        <f>+DE345-DD345</f>
        <v>10</v>
      </c>
      <c r="DF353" s="15">
        <f>+DF345-DE345</f>
        <v>10</v>
      </c>
      <c r="DG353" s="15">
        <f>+DG345-DF345</f>
        <v>10</v>
      </c>
      <c r="DH353" s="15"/>
      <c r="DI353" s="15">
        <f>+DI345-DG345</f>
        <v>10</v>
      </c>
      <c r="DJ353" s="15">
        <f>+DJ345-DI345</f>
        <v>10</v>
      </c>
      <c r="DK353" s="15">
        <f>+DK345-DJ345</f>
        <v>10</v>
      </c>
      <c r="DL353" s="15">
        <f>+DL345-DK345</f>
        <v>10</v>
      </c>
      <c r="DM353" s="15"/>
      <c r="DN353" s="15">
        <f>+DN345-DL345</f>
        <v>5</v>
      </c>
      <c r="DO353" s="15">
        <f>+DO345-DN345</f>
        <v>5</v>
      </c>
      <c r="DP353" s="15">
        <f>+DP345-DO345</f>
        <v>5</v>
      </c>
      <c r="DQ353" s="15">
        <f>+DQ345-DP345</f>
        <v>5</v>
      </c>
      <c r="DR353" s="15"/>
      <c r="DS353" s="15">
        <f>+DS345-DQ345</f>
        <v>0</v>
      </c>
      <c r="DT353" s="15">
        <f>+DT345-DS345</f>
        <v>0</v>
      </c>
      <c r="DU353" s="15">
        <f>+DU345-DT345</f>
        <v>0</v>
      </c>
      <c r="DV353" s="15">
        <f>+DV345-DU345</f>
        <v>0</v>
      </c>
      <c r="DW353" s="15"/>
    </row>
    <row r="354" spans="1:127" ht="12" customHeight="1" outlineLevel="1">
      <c r="A354" s="2"/>
      <c r="B354" s="7" t="s">
        <v>1085</v>
      </c>
      <c r="C354" s="2"/>
      <c r="D354" s="7" t="s">
        <v>978</v>
      </c>
      <c r="E354" s="7" t="s">
        <v>733</v>
      </c>
      <c r="CP354" s="15">
        <f t="shared" ref="CP354:CR355" si="655">+CP346-CO346</f>
        <v>30</v>
      </c>
      <c r="CQ354" s="15">
        <f t="shared" si="655"/>
        <v>50</v>
      </c>
      <c r="CR354" s="15">
        <f t="shared" si="655"/>
        <v>30</v>
      </c>
      <c r="CT354" s="15">
        <f>+CT346-CR346</f>
        <v>-10</v>
      </c>
      <c r="CU354" s="15">
        <f t="shared" si="653"/>
        <v>30</v>
      </c>
      <c r="CV354" s="15">
        <f t="shared" si="653"/>
        <v>40</v>
      </c>
      <c r="CW354" s="15">
        <f t="shared" si="653"/>
        <v>40</v>
      </c>
      <c r="CY354" s="15">
        <f t="shared" si="654"/>
        <v>60</v>
      </c>
      <c r="CZ354" s="15">
        <f t="shared" si="654"/>
        <v>1850</v>
      </c>
      <c r="DA354" s="2">
        <v>30</v>
      </c>
      <c r="DB354" s="2">
        <v>30</v>
      </c>
      <c r="DD354" s="2">
        <v>0</v>
      </c>
      <c r="DE354" s="2">
        <v>0</v>
      </c>
      <c r="DF354" s="2">
        <v>0</v>
      </c>
      <c r="DG354" s="2">
        <v>0</v>
      </c>
      <c r="DH354" s="15"/>
      <c r="DI354" s="2">
        <v>0</v>
      </c>
      <c r="DJ354" s="2">
        <v>0</v>
      </c>
      <c r="DK354" s="2">
        <v>0</v>
      </c>
      <c r="DL354" s="2">
        <v>0</v>
      </c>
      <c r="DM354" s="15"/>
      <c r="DN354" s="2">
        <v>0</v>
      </c>
      <c r="DO354" s="2">
        <v>0</v>
      </c>
      <c r="DP354" s="2">
        <v>0</v>
      </c>
      <c r="DQ354" s="2">
        <v>0</v>
      </c>
      <c r="DR354" s="15"/>
      <c r="DS354" s="2">
        <v>0</v>
      </c>
      <c r="DT354" s="2">
        <v>0</v>
      </c>
      <c r="DU354" s="2">
        <v>0</v>
      </c>
      <c r="DV354" s="2">
        <v>0</v>
      </c>
      <c r="DW354" s="15"/>
    </row>
    <row r="355" spans="1:127" ht="12" customHeight="1" outlineLevel="1">
      <c r="A355" s="2"/>
      <c r="B355" s="7" t="s">
        <v>1085</v>
      </c>
      <c r="C355" s="2"/>
      <c r="D355" s="7" t="s">
        <v>978</v>
      </c>
      <c r="E355" s="7" t="s">
        <v>734</v>
      </c>
      <c r="CP355" s="15">
        <f t="shared" si="655"/>
        <v>40</v>
      </c>
      <c r="CQ355" s="15">
        <f t="shared" si="655"/>
        <v>50</v>
      </c>
      <c r="CR355" s="15">
        <f t="shared" si="655"/>
        <v>60</v>
      </c>
      <c r="CT355" s="15">
        <f>+CT347-CR347</f>
        <v>10</v>
      </c>
      <c r="CU355" s="15">
        <f t="shared" si="653"/>
        <v>-20</v>
      </c>
      <c r="CV355" s="15">
        <f t="shared" si="653"/>
        <v>-20</v>
      </c>
      <c r="CW355" s="15">
        <f t="shared" si="653"/>
        <v>-20</v>
      </c>
      <c r="CY355" s="15">
        <f t="shared" si="654"/>
        <v>0</v>
      </c>
      <c r="CZ355" s="15">
        <f t="shared" si="654"/>
        <v>2910</v>
      </c>
      <c r="DA355" s="2">
        <v>20</v>
      </c>
      <c r="DB355" s="2">
        <v>20</v>
      </c>
      <c r="DD355" s="2">
        <v>0</v>
      </c>
      <c r="DE355" s="2">
        <v>0</v>
      </c>
      <c r="DF355" s="2">
        <v>0</v>
      </c>
      <c r="DG355" s="2">
        <v>0</v>
      </c>
      <c r="DH355" s="15"/>
      <c r="DI355" s="2">
        <v>0</v>
      </c>
      <c r="DJ355" s="2">
        <v>0</v>
      </c>
      <c r="DK355" s="2">
        <v>0</v>
      </c>
      <c r="DL355" s="2">
        <v>0</v>
      </c>
      <c r="DM355" s="15"/>
      <c r="DN355" s="2">
        <v>0</v>
      </c>
      <c r="DO355" s="2">
        <v>0</v>
      </c>
      <c r="DP355" s="2">
        <v>0</v>
      </c>
      <c r="DQ355" s="2">
        <v>0</v>
      </c>
      <c r="DR355" s="15"/>
      <c r="DS355" s="2">
        <v>0</v>
      </c>
      <c r="DT355" s="2">
        <v>0</v>
      </c>
      <c r="DU355" s="2">
        <v>0</v>
      </c>
      <c r="DV355" s="2">
        <v>0</v>
      </c>
      <c r="DW355" s="15"/>
    </row>
    <row r="356" spans="1:127" ht="12" customHeight="1" outlineLevel="1">
      <c r="A356" s="2"/>
      <c r="B356" s="7" t="s">
        <v>1085</v>
      </c>
    </row>
    <row r="357" spans="1:127" ht="12" customHeight="1" outlineLevel="1">
      <c r="A357" s="2"/>
      <c r="B357" s="7" t="s">
        <v>1085</v>
      </c>
      <c r="C357" s="7" t="s">
        <v>1053</v>
      </c>
      <c r="D357" s="7" t="s">
        <v>698</v>
      </c>
      <c r="CO357" s="15"/>
      <c r="CP357" s="15"/>
      <c r="CQ357" s="15"/>
      <c r="CR357" s="15"/>
      <c r="CT357" s="15"/>
      <c r="CU357" s="15"/>
      <c r="CW357" s="2">
        <v>0</v>
      </c>
      <c r="CY357" s="2">
        <v>10</v>
      </c>
      <c r="CZ357" s="2">
        <v>11</v>
      </c>
      <c r="DA357" s="2">
        <f>+CZ357+DA358</f>
        <v>21</v>
      </c>
      <c r="DB357" s="2">
        <f>+DA357+DB358</f>
        <v>31</v>
      </c>
      <c r="DD357" s="2">
        <f>+DB357+DD358</f>
        <v>41</v>
      </c>
      <c r="DE357" s="2">
        <f>+DD357+DE358</f>
        <v>51</v>
      </c>
      <c r="DF357" s="2">
        <f>+DE357+DF358</f>
        <v>61</v>
      </c>
      <c r="DG357" s="2">
        <f>+DF357+DG358</f>
        <v>71</v>
      </c>
      <c r="DI357" s="2">
        <f>+DG357+DI358</f>
        <v>81</v>
      </c>
      <c r="DJ357" s="2">
        <f>+DI357+DJ358</f>
        <v>91</v>
      </c>
      <c r="DK357" s="2">
        <f>+DJ357+DK358</f>
        <v>101</v>
      </c>
      <c r="DL357" s="2">
        <f>+DK357+DL358</f>
        <v>111</v>
      </c>
      <c r="DN357" s="2">
        <f>+DL357+DN358</f>
        <v>116</v>
      </c>
      <c r="DO357" s="2">
        <f>+DN357+DO358</f>
        <v>121</v>
      </c>
      <c r="DP357" s="2">
        <f>+DO357+DP358</f>
        <v>126</v>
      </c>
      <c r="DQ357" s="2">
        <f>+DP357+DQ358</f>
        <v>131</v>
      </c>
      <c r="DS357" s="2">
        <f>+DQ357+DS358</f>
        <v>131</v>
      </c>
      <c r="DT357" s="2">
        <f>+DS357+DT358</f>
        <v>131</v>
      </c>
      <c r="DU357" s="2">
        <f>+DT357+DU358</f>
        <v>131</v>
      </c>
      <c r="DV357" s="2">
        <f>+DU357+DV358</f>
        <v>131</v>
      </c>
    </row>
    <row r="358" spans="1:127" ht="12" customHeight="1" outlineLevel="1">
      <c r="A358" s="2"/>
      <c r="B358" s="7" t="s">
        <v>1085</v>
      </c>
      <c r="D358" s="7" t="s">
        <v>1074</v>
      </c>
      <c r="CO358" s="15"/>
      <c r="CP358" s="15"/>
      <c r="CQ358" s="15"/>
      <c r="CR358" s="15"/>
      <c r="CT358" s="15"/>
      <c r="CU358" s="15"/>
      <c r="DA358" s="2">
        <v>10</v>
      </c>
      <c r="DB358" s="2">
        <v>10</v>
      </c>
      <c r="DD358" s="2">
        <v>10</v>
      </c>
      <c r="DE358" s="2">
        <v>10</v>
      </c>
      <c r="DF358" s="2">
        <v>10</v>
      </c>
      <c r="DG358" s="2">
        <v>10</v>
      </c>
      <c r="DI358" s="2">
        <v>10</v>
      </c>
      <c r="DJ358" s="2">
        <v>10</v>
      </c>
      <c r="DK358" s="2">
        <v>10</v>
      </c>
      <c r="DL358" s="2">
        <v>10</v>
      </c>
      <c r="DN358" s="2">
        <v>5</v>
      </c>
      <c r="DO358" s="2">
        <v>5</v>
      </c>
      <c r="DP358" s="2">
        <v>5</v>
      </c>
      <c r="DQ358" s="2">
        <v>5</v>
      </c>
    </row>
    <row r="359" spans="1:127" ht="12" customHeight="1" outlineLevel="1">
      <c r="A359" s="2"/>
      <c r="B359" s="7" t="s">
        <v>1085</v>
      </c>
      <c r="CO359" s="15"/>
      <c r="CP359" s="15"/>
      <c r="CQ359" s="15"/>
      <c r="CR359" s="15"/>
      <c r="CT359" s="15"/>
      <c r="CU359" s="15"/>
    </row>
    <row r="360" spans="1:127" ht="12" customHeight="1" outlineLevel="1">
      <c r="A360" s="2"/>
      <c r="B360" s="7" t="s">
        <v>1085</v>
      </c>
      <c r="C360" s="7" t="s">
        <v>1053</v>
      </c>
      <c r="D360" s="7" t="s">
        <v>1054</v>
      </c>
      <c r="CO360" s="15"/>
      <c r="CP360" s="15"/>
      <c r="CQ360" s="15"/>
      <c r="CR360" s="15"/>
      <c r="CT360" s="15"/>
      <c r="CU360" s="15"/>
      <c r="CW360" s="15">
        <f t="shared" ref="CW360:DH360" si="656">+CW939</f>
        <v>3.6140282813408251</v>
      </c>
      <c r="CX360" s="15">
        <f t="shared" si="656"/>
        <v>3.6730875820940589</v>
      </c>
      <c r="CY360" s="15">
        <f t="shared" si="656"/>
        <v>8.3144571805199554</v>
      </c>
      <c r="CZ360" s="15">
        <f>+CZ939</f>
        <v>17.591109466585976</v>
      </c>
      <c r="DA360" s="15">
        <f t="shared" si="656"/>
        <v>26.60337190527498</v>
      </c>
      <c r="DB360" s="15">
        <f t="shared" si="656"/>
        <v>35.275919057416743</v>
      </c>
      <c r="DC360" s="15">
        <f t="shared" si="656"/>
        <v>22.094841405538858</v>
      </c>
      <c r="DD360" s="15">
        <f t="shared" si="656"/>
        <v>44.229330147020065</v>
      </c>
      <c r="DE360" s="15">
        <f t="shared" si="656"/>
        <v>53.566515870742506</v>
      </c>
      <c r="DF360" s="15">
        <f t="shared" si="656"/>
        <v>62.730323323576364</v>
      </c>
      <c r="DG360" s="15">
        <f t="shared" si="656"/>
        <v>71.629311956871589</v>
      </c>
      <c r="DH360" s="15">
        <f t="shared" si="656"/>
        <v>58.127821365712627</v>
      </c>
      <c r="DI360" s="15"/>
      <c r="DJ360" s="15"/>
      <c r="DK360" s="15"/>
      <c r="DL360" s="15"/>
      <c r="DM360" s="15"/>
    </row>
    <row r="361" spans="1:127" ht="12" customHeight="1" outlineLevel="1">
      <c r="A361" s="2"/>
      <c r="B361" s="7" t="s">
        <v>1085</v>
      </c>
      <c r="CO361" s="15"/>
      <c r="CP361" s="15"/>
      <c r="CQ361" s="15"/>
      <c r="CR361" s="15"/>
      <c r="CT361" s="15"/>
      <c r="CU361" s="15"/>
    </row>
    <row r="362" spans="1:127" ht="12" customHeight="1" outlineLevel="1">
      <c r="A362" s="2"/>
      <c r="B362" s="7" t="s">
        <v>1085</v>
      </c>
      <c r="C362" s="7" t="s">
        <v>1076</v>
      </c>
      <c r="CO362" s="15"/>
      <c r="CP362" s="15"/>
      <c r="CQ362" s="15"/>
      <c r="CR362" s="15"/>
      <c r="CT362" s="8">
        <f>+CT345*3*CT122/1000</f>
        <v>141451.30641330167</v>
      </c>
      <c r="CU362" s="8">
        <f>+CU345*3*CU122/1000</f>
        <v>143772.74939172747</v>
      </c>
      <c r="CV362" s="8">
        <f>+CV345*3*CV122/1000</f>
        <v>146681.18811881187</v>
      </c>
      <c r="CW362" s="8">
        <f>+CW345*3*CW122/1000</f>
        <v>150833.74689826302</v>
      </c>
      <c r="CX362" s="8">
        <f>+CX345*12*CX122/1000</f>
        <v>-2524551.0677242223</v>
      </c>
      <c r="CY362" s="8">
        <f>+CY345*3*CY122/1000</f>
        <v>162712.03007518794</v>
      </c>
      <c r="CZ362" s="8">
        <f>+CZ345*3*CZ122/1000</f>
        <v>166488</v>
      </c>
      <c r="DA362" s="8">
        <f>+DA345*3*DA122/1000</f>
        <v>177334.19664268586</v>
      </c>
      <c r="DB362" s="8">
        <f>+DB345*3*DB122/1000</f>
        <v>185806.09112709833</v>
      </c>
      <c r="DC362" s="8">
        <f>+DC345*12*DC122/1000</f>
        <v>675971.71208530804</v>
      </c>
      <c r="DD362" s="8">
        <f>+DD345*3*DD122/1000</f>
        <v>187954.33333333331</v>
      </c>
      <c r="DE362" s="8">
        <f>+DE345*3*DE122/1000</f>
        <v>190162.7122641509</v>
      </c>
      <c r="DF362" s="8">
        <f>+DF345*3*DF122/1000</f>
        <v>191655.70754716982</v>
      </c>
      <c r="DG362" s="8">
        <f>+DG345*3*DG122/1000</f>
        <v>191333.67441860464</v>
      </c>
      <c r="DH362" s="8">
        <f>+DH345*12*DH122/1000</f>
        <v>763805.57919621759</v>
      </c>
      <c r="DI362" s="8">
        <f>+DI345*3*DI122/1000</f>
        <v>195237</v>
      </c>
      <c r="DJ362" s="8">
        <f>+DJ345*3*DJ122/1000</f>
        <v>196904.45205479453</v>
      </c>
      <c r="DK362" s="8">
        <f>+DK345*3*DK122/1000</f>
        <v>198293.90623673692</v>
      </c>
      <c r="DL362" s="8">
        <f>+DL345*3*DL122/1000</f>
        <v>199295.41972194728</v>
      </c>
      <c r="DM362" s="8">
        <f>+DM345*12*DM122/1000</f>
        <v>789729.85268742044</v>
      </c>
      <c r="DN362" s="8">
        <f>+DN345*3*DN122/1000</f>
        <v>199527.07062056367</v>
      </c>
      <c r="DO362" s="8">
        <f>+DO345*3*DO122/1000</f>
        <v>199704.99139886716</v>
      </c>
      <c r="DP362" s="8">
        <f>+DP345*3*DP122/1000</f>
        <v>199883.16995469847</v>
      </c>
      <c r="DQ362" s="8">
        <f>+DQ345*3*DQ122/1000</f>
        <v>200014.96765881623</v>
      </c>
      <c r="DR362" s="8">
        <f>+DR345*12*DR122/1000</f>
        <v>799131.57965931157</v>
      </c>
      <c r="DS362" s="8">
        <f>+DS345*3*DS122/1000</f>
        <v>199387.17364186604</v>
      </c>
      <c r="DT362" s="8">
        <f>+DT345*3*DT122/1000</f>
        <v>198725.00538102453</v>
      </c>
      <c r="DU362" s="8">
        <f>+DU345*3*DU122/1000</f>
        <v>198062.37777232885</v>
      </c>
      <c r="DV362" s="8">
        <f>+DV345*3*DV122/1000</f>
        <v>197372.19317169476</v>
      </c>
      <c r="DW362" s="8">
        <f>+DW345*12*DW122/1000</f>
        <v>793540.21440142603</v>
      </c>
    </row>
    <row r="363" spans="1:127" ht="12" customHeight="1" outlineLevel="1">
      <c r="A363" s="2"/>
      <c r="B363" s="7" t="s">
        <v>1085</v>
      </c>
      <c r="D363" s="7" t="s">
        <v>630</v>
      </c>
      <c r="CO363" s="15"/>
      <c r="CP363" s="15"/>
      <c r="CQ363" s="15"/>
      <c r="CR363" s="15"/>
      <c r="CT363" s="15"/>
      <c r="CU363" s="15"/>
      <c r="CY363" s="15">
        <f t="shared" ref="CY363:DW363" si="657">+CY362-CT362</f>
        <v>21260.723661886266</v>
      </c>
      <c r="CZ363" s="15">
        <f t="shared" si="657"/>
        <v>22715.25060827253</v>
      </c>
      <c r="DA363" s="15">
        <f t="shared" si="657"/>
        <v>30653.008523873985</v>
      </c>
      <c r="DB363" s="15">
        <f t="shared" si="657"/>
        <v>34972.344228835311</v>
      </c>
      <c r="DC363" s="15">
        <f t="shared" si="657"/>
        <v>3200522.7798095304</v>
      </c>
      <c r="DD363" s="15">
        <f t="shared" si="657"/>
        <v>25242.303258145374</v>
      </c>
      <c r="DE363" s="15">
        <f t="shared" si="657"/>
        <v>23674.712264150905</v>
      </c>
      <c r="DF363" s="15">
        <f t="shared" si="657"/>
        <v>14321.510904483963</v>
      </c>
      <c r="DG363" s="15">
        <f t="shared" si="657"/>
        <v>5527.5832915063074</v>
      </c>
      <c r="DH363" s="15">
        <f t="shared" si="657"/>
        <v>87833.867110909545</v>
      </c>
      <c r="DI363" s="15">
        <f t="shared" si="657"/>
        <v>7282.6666666666861</v>
      </c>
      <c r="DJ363" s="15">
        <f t="shared" si="657"/>
        <v>6741.7397906436236</v>
      </c>
      <c r="DK363" s="15">
        <f t="shared" si="657"/>
        <v>6638.1986895670998</v>
      </c>
      <c r="DL363" s="15">
        <f t="shared" si="657"/>
        <v>7961.7453033426427</v>
      </c>
      <c r="DM363" s="15">
        <f t="shared" si="657"/>
        <v>25924.273491202854</v>
      </c>
      <c r="DN363" s="15">
        <f t="shared" si="657"/>
        <v>4290.070620563667</v>
      </c>
      <c r="DO363" s="15">
        <f t="shared" si="657"/>
        <v>2800.539344072633</v>
      </c>
      <c r="DP363" s="15">
        <f t="shared" si="657"/>
        <v>1589.2637179615558</v>
      </c>
      <c r="DQ363" s="15">
        <f t="shared" si="657"/>
        <v>719.54793686894118</v>
      </c>
      <c r="DR363" s="15">
        <f t="shared" si="657"/>
        <v>9401.7269718911266</v>
      </c>
      <c r="DS363" s="15">
        <f t="shared" si="657"/>
        <v>-139.89697869762313</v>
      </c>
      <c r="DT363" s="15">
        <f t="shared" si="657"/>
        <v>-979.98601784263155</v>
      </c>
      <c r="DU363" s="15">
        <f t="shared" si="657"/>
        <v>-1820.7921823696233</v>
      </c>
      <c r="DV363" s="15">
        <f t="shared" si="657"/>
        <v>-2642.7744871214672</v>
      </c>
      <c r="DW363" s="15">
        <f t="shared" si="657"/>
        <v>-5591.3652578855399</v>
      </c>
    </row>
    <row r="364" spans="1:127" ht="12" customHeight="1" outlineLevel="1">
      <c r="A364" s="2"/>
      <c r="B364" s="7" t="s">
        <v>1085</v>
      </c>
      <c r="CO364" s="15"/>
      <c r="CP364" s="15"/>
      <c r="CQ364" s="15"/>
      <c r="CR364" s="15"/>
      <c r="CT364" s="15"/>
      <c r="CU364" s="15"/>
    </row>
    <row r="365" spans="1:127" ht="12" customHeight="1" outlineLevel="1">
      <c r="A365" s="2"/>
      <c r="B365" s="7" t="s">
        <v>1085</v>
      </c>
      <c r="C365" s="7" t="s">
        <v>1077</v>
      </c>
      <c r="CO365" s="15"/>
      <c r="CP365" s="15"/>
      <c r="CQ365" s="15"/>
      <c r="CR365" s="15"/>
      <c r="CT365" s="8">
        <f>+(CT346+CT347)*3*CT122/1000</f>
        <v>141451.30641330167</v>
      </c>
      <c r="CU365" s="8">
        <f>+(CU346+CU347)*3*CU122/1000</f>
        <v>143772.74939172747</v>
      </c>
      <c r="CV365" s="8">
        <f>+(CV346+CV347)*3*CV122/1000</f>
        <v>146681.18811881187</v>
      </c>
      <c r="CW365" s="8">
        <f>+(CW346+CW347)*3*CW122/1000</f>
        <v>150833.74689826302</v>
      </c>
      <c r="CX365" s="8">
        <f>+(CX346+CX347)*12*CX122/1000</f>
        <v>-2524551.0677242223</v>
      </c>
      <c r="CY365" s="8">
        <f>+(CY346+CY347)*3*CY122/1000</f>
        <v>161034.5864661654</v>
      </c>
      <c r="CZ365" s="8">
        <f>+(CZ346+CZ347)*3*CZ122/1000</f>
        <v>164640</v>
      </c>
      <c r="DA365" s="8">
        <f>+(DA346+DA347)*3*DA122/1000</f>
        <v>173790.88729016788</v>
      </c>
      <c r="DB365" s="8">
        <f>+(DB346+DB347)*3*DB122/1000</f>
        <v>180621.58273381292</v>
      </c>
      <c r="DC365" s="8">
        <f>+(DC346+DC347)*12*DC122/1000</f>
        <v>664003.25829383882</v>
      </c>
      <c r="DD365" s="8">
        <f>+(DD346+DD347)*3*DD122/1000</f>
        <v>181079.99999999997</v>
      </c>
      <c r="DE365" s="8">
        <f>+(DE346+DE347)*3*DE122/1000</f>
        <v>181587.7358490566</v>
      </c>
      <c r="DF365" s="8">
        <f>+(DF346+DF347)*3*DF122/1000</f>
        <v>181409.43396226413</v>
      </c>
      <c r="DG365" s="8">
        <f>+(DG346+DG347)*3*DG122/1000</f>
        <v>179531.16279069765</v>
      </c>
      <c r="DH365" s="8">
        <f>+(DH346+DH347)*12*DH122/1000</f>
        <v>726153.19148936181</v>
      </c>
      <c r="DI365" s="8">
        <f>+(DI346+DI347)*3*DI122/1000</f>
        <v>181615.81395348837</v>
      </c>
      <c r="DJ365" s="8">
        <f>+(DJ346+DJ347)*3*DJ122/1000</f>
        <v>181602.73972602739</v>
      </c>
      <c r="DK365" s="8">
        <f>+(DK346+DK347)*3*DK122/1000</f>
        <v>181335.66362038601</v>
      </c>
      <c r="DL365" s="8">
        <f>+(DL346+DL347)*3*DL122/1000</f>
        <v>180721.28740529224</v>
      </c>
      <c r="DM365" s="8">
        <f>+(DM346+DM347)*12*DM122/1000</f>
        <v>725262.10961089632</v>
      </c>
      <c r="DN365" s="8">
        <f>+(DN346+DN347)*3*DN122/1000</f>
        <v>180174.94671422135</v>
      </c>
      <c r="DO365" s="8">
        <f>+(DO346+DO347)*3*DO122/1000</f>
        <v>179584.83822712451</v>
      </c>
      <c r="DP365" s="8">
        <f>+(DP346+DP347)*3*DP122/1000</f>
        <v>178999.85369077476</v>
      </c>
      <c r="DQ365" s="8">
        <f>+(DQ346+DQ347)*3*DQ122/1000</f>
        <v>178378.33614493933</v>
      </c>
      <c r="DR365" s="8">
        <f>+(DR346+DR347)*12*DR122/1000</f>
        <v>717126.80185463768</v>
      </c>
      <c r="DS365" s="8">
        <f>+(DS346+DS347)*3*DS122/1000</f>
        <v>177818.45378465348</v>
      </c>
      <c r="DT365" s="8">
        <f>+(DT346+DT347)*3*DT122/1000</f>
        <v>177227.91561643805</v>
      </c>
      <c r="DU365" s="8">
        <f>+(DU346+DU347)*3*DU122/1000</f>
        <v>176636.9677903511</v>
      </c>
      <c r="DV365" s="8">
        <f>+(DV346+DV347)*3*DV122/1000</f>
        <v>176021.44395163527</v>
      </c>
      <c r="DW365" s="8">
        <f>+(DW346+DW347)*12*DW122/1000</f>
        <v>707698.95256279118</v>
      </c>
    </row>
    <row r="366" spans="1:127" ht="12" customHeight="1" outlineLevel="1">
      <c r="A366" s="2"/>
      <c r="D366" s="7" t="s">
        <v>630</v>
      </c>
      <c r="CO366" s="15"/>
      <c r="CP366" s="15"/>
      <c r="CQ366" s="15"/>
      <c r="CR366" s="15"/>
      <c r="CT366" s="15"/>
      <c r="CU366" s="15"/>
      <c r="CY366" s="15">
        <f t="shared" ref="CY366:DW366" si="658">+CY365-CT365</f>
        <v>19583.280052863731</v>
      </c>
      <c r="CZ366" s="15">
        <f t="shared" si="658"/>
        <v>20867.25060827253</v>
      </c>
      <c r="DA366" s="15">
        <f t="shared" si="658"/>
        <v>27109.699171356013</v>
      </c>
      <c r="DB366" s="15">
        <f t="shared" si="658"/>
        <v>29787.835835549893</v>
      </c>
      <c r="DC366" s="15">
        <f t="shared" si="658"/>
        <v>3188554.326018061</v>
      </c>
      <c r="DD366" s="15">
        <f t="shared" si="658"/>
        <v>20045.413533834566</v>
      </c>
      <c r="DE366" s="15">
        <f t="shared" si="658"/>
        <v>16947.735849056597</v>
      </c>
      <c r="DF366" s="15">
        <f t="shared" si="658"/>
        <v>7618.5466720962431</v>
      </c>
      <c r="DG366" s="15">
        <f t="shared" si="658"/>
        <v>-1090.4199431152665</v>
      </c>
      <c r="DH366" s="15">
        <f t="shared" si="658"/>
        <v>62149.933195522986</v>
      </c>
      <c r="DI366" s="15">
        <f t="shared" si="658"/>
        <v>535.81395348839578</v>
      </c>
      <c r="DJ366" s="15">
        <f t="shared" si="658"/>
        <v>15.003876970789861</v>
      </c>
      <c r="DK366" s="15">
        <f t="shared" si="658"/>
        <v>-73.770341878116596</v>
      </c>
      <c r="DL366" s="15">
        <f t="shared" si="658"/>
        <v>1190.1246145945915</v>
      </c>
      <c r="DM366" s="15">
        <f t="shared" si="658"/>
        <v>-891.0818784654839</v>
      </c>
      <c r="DN366" s="15">
        <f t="shared" si="658"/>
        <v>-1440.8672392670123</v>
      </c>
      <c r="DO366" s="15">
        <f t="shared" si="658"/>
        <v>-2017.9014989028801</v>
      </c>
      <c r="DP366" s="15">
        <f t="shared" si="658"/>
        <v>-2335.8099296112487</v>
      </c>
      <c r="DQ366" s="15">
        <f t="shared" si="658"/>
        <v>-2342.9512603529147</v>
      </c>
      <c r="DR366" s="15">
        <f t="shared" si="658"/>
        <v>-8135.3077562586404</v>
      </c>
      <c r="DS366" s="15">
        <f t="shared" si="658"/>
        <v>-2356.4929295678739</v>
      </c>
      <c r="DT366" s="15">
        <f t="shared" si="658"/>
        <v>-2356.9226106864517</v>
      </c>
      <c r="DU366" s="15">
        <f t="shared" si="658"/>
        <v>-2362.8859004236583</v>
      </c>
      <c r="DV366" s="15">
        <f t="shared" si="658"/>
        <v>-2356.8921933040547</v>
      </c>
      <c r="DW366" s="15">
        <f t="shared" si="658"/>
        <v>-9427.8492918465054</v>
      </c>
    </row>
    <row r="367" spans="1:127" ht="12" customHeight="1">
      <c r="A367" s="2"/>
      <c r="CO367" s="15"/>
      <c r="CP367" s="15"/>
      <c r="CQ367" s="15"/>
      <c r="CR367" s="15"/>
      <c r="CT367" s="15"/>
      <c r="CU367" s="15"/>
    </row>
    <row r="368" spans="1:127" ht="12" customHeight="1">
      <c r="A368" s="2"/>
      <c r="CO368" s="15"/>
      <c r="CP368" s="15"/>
      <c r="CQ368" s="15"/>
      <c r="CR368" s="15"/>
      <c r="CT368" s="15"/>
      <c r="CU368" s="15"/>
    </row>
    <row r="369" spans="1:99" ht="12" customHeight="1">
      <c r="A369" s="2"/>
      <c r="CO369" s="15"/>
      <c r="CP369" s="15"/>
      <c r="CQ369" s="15"/>
      <c r="CR369" s="15"/>
      <c r="CT369" s="15"/>
      <c r="CU369" s="15"/>
    </row>
    <row r="370" spans="1:99" ht="12" customHeight="1">
      <c r="A370" s="2"/>
      <c r="CO370" s="15"/>
      <c r="CP370" s="15"/>
      <c r="CQ370" s="15"/>
      <c r="CR370" s="15"/>
      <c r="CT370" s="15"/>
      <c r="CU370" s="15"/>
    </row>
    <row r="371" spans="1:99" ht="12" customHeight="1">
      <c r="A371" s="2"/>
      <c r="CO371" s="15"/>
      <c r="CP371" s="15"/>
      <c r="CQ371" s="15"/>
      <c r="CR371" s="15"/>
      <c r="CT371" s="15"/>
      <c r="CU371" s="15"/>
    </row>
    <row r="372" spans="1:99" ht="12" customHeight="1">
      <c r="A372" s="2"/>
      <c r="CO372" s="15"/>
      <c r="CP372" s="15"/>
      <c r="CQ372" s="15"/>
      <c r="CR372" s="15"/>
      <c r="CT372" s="15"/>
      <c r="CU372" s="15"/>
    </row>
    <row r="373" spans="1:99" ht="12" customHeight="1">
      <c r="A373" s="2"/>
      <c r="C373" s="7" t="s">
        <v>145</v>
      </c>
      <c r="D373" s="7" t="s">
        <v>733</v>
      </c>
      <c r="CO373" s="15"/>
      <c r="CP373" s="15"/>
      <c r="CQ373" s="15"/>
      <c r="CR373" s="15"/>
      <c r="CT373" s="15">
        <f>+CT314-CT419</f>
        <v>40</v>
      </c>
      <c r="CU373" s="15"/>
    </row>
    <row r="374" spans="1:99" ht="12" customHeight="1">
      <c r="A374" s="2"/>
      <c r="D374" s="7" t="s">
        <v>734</v>
      </c>
      <c r="CO374" s="15"/>
      <c r="CP374" s="15"/>
      <c r="CQ374" s="15"/>
      <c r="CR374" s="15"/>
      <c r="CT374" s="15">
        <f>+CT297-CT410</f>
        <v>90</v>
      </c>
      <c r="CU374" s="15"/>
    </row>
    <row r="375" spans="1:99" ht="12" customHeight="1">
      <c r="A375" s="2"/>
      <c r="D375" s="7" t="s">
        <v>146</v>
      </c>
      <c r="CO375" s="15"/>
      <c r="CP375" s="15"/>
      <c r="CQ375" s="15"/>
      <c r="CR375" s="15"/>
      <c r="CT375" s="15">
        <f>+CT330-CT428</f>
        <v>20</v>
      </c>
      <c r="CU375" s="15"/>
    </row>
    <row r="376" spans="1:99" ht="12" customHeight="1">
      <c r="A376" s="2"/>
      <c r="D376" s="7" t="s">
        <v>147</v>
      </c>
      <c r="CO376" s="15"/>
      <c r="CP376" s="15"/>
      <c r="CQ376" s="15"/>
      <c r="CR376" s="15"/>
      <c r="CT376" s="15">
        <f>+CT373+CT374+CT375</f>
        <v>150</v>
      </c>
      <c r="CU376" s="15"/>
    </row>
    <row r="377" spans="1:99" ht="12" customHeight="1">
      <c r="A377" s="2"/>
      <c r="D377" s="7" t="s">
        <v>733</v>
      </c>
      <c r="CO377" s="15"/>
      <c r="CP377" s="15"/>
      <c r="CQ377" s="15"/>
      <c r="CR377" s="15"/>
      <c r="CT377" s="15">
        <f>+CT373*3*AVERAGE(CS$668:CT$668)/1000</f>
        <v>7199.16</v>
      </c>
      <c r="CU377" s="15"/>
    </row>
    <row r="378" spans="1:99" ht="12" customHeight="1">
      <c r="A378" s="2"/>
      <c r="D378" s="7" t="s">
        <v>734</v>
      </c>
      <c r="CO378" s="15"/>
      <c r="CP378" s="15"/>
      <c r="CQ378" s="15"/>
      <c r="CR378" s="15"/>
      <c r="CT378" s="15">
        <f>+CT374*3*AVERAGE(CS$668:CT$668)/1000</f>
        <v>16198.11</v>
      </c>
      <c r="CU378" s="15"/>
    </row>
    <row r="379" spans="1:99" ht="12" customHeight="1">
      <c r="A379" s="2"/>
      <c r="D379" s="7" t="s">
        <v>146</v>
      </c>
      <c r="CO379" s="15"/>
      <c r="CP379" s="15"/>
      <c r="CQ379" s="15"/>
      <c r="CR379" s="15"/>
      <c r="CT379" s="15">
        <f>+CT375*3*AVERAGE(CS$668:CT$668)/1000</f>
        <v>3599.58</v>
      </c>
      <c r="CU379" s="15"/>
    </row>
    <row r="380" spans="1:99" ht="12" customHeight="1">
      <c r="A380" s="2"/>
      <c r="D380" s="7" t="s">
        <v>147</v>
      </c>
      <c r="CO380" s="15"/>
      <c r="CP380" s="15"/>
      <c r="CQ380" s="15"/>
      <c r="CR380" s="15"/>
      <c r="CT380" s="15">
        <f>+CT377+CT378+CT379</f>
        <v>26996.85</v>
      </c>
      <c r="CU380" s="15"/>
    </row>
    <row r="381" spans="1:99" ht="12" customHeight="1">
      <c r="A381" s="2"/>
      <c r="CO381" s="15"/>
      <c r="CP381" s="15"/>
      <c r="CQ381" s="15"/>
      <c r="CR381" s="15"/>
      <c r="CT381" s="15"/>
      <c r="CU381" s="15"/>
    </row>
    <row r="382" spans="1:99" ht="12" customHeight="1">
      <c r="A382" s="2"/>
      <c r="D382" s="7" t="s">
        <v>148</v>
      </c>
      <c r="CO382" s="15"/>
      <c r="CP382" s="15"/>
      <c r="CQ382" s="15"/>
      <c r="CR382" s="15"/>
      <c r="CT382" s="15">
        <f>+CT380/2500/3*1000</f>
        <v>3599.5799999999995</v>
      </c>
      <c r="CU382" s="15"/>
    </row>
    <row r="383" spans="1:99" ht="12" customHeight="1">
      <c r="A383" s="2"/>
      <c r="CO383" s="15"/>
      <c r="CP383" s="15"/>
      <c r="CQ383" s="15"/>
      <c r="CR383" s="15"/>
      <c r="CT383" s="15"/>
      <c r="CU383" s="15"/>
    </row>
    <row r="384" spans="1:99" ht="12" hidden="1" customHeight="1" outlineLevel="1">
      <c r="A384" s="2"/>
    </row>
    <row r="385" spans="1:127" ht="12" hidden="1" customHeight="1" outlineLevel="1">
      <c r="A385" s="2"/>
    </row>
    <row r="386" spans="1:127" ht="12" hidden="1" customHeight="1" outlineLevel="1">
      <c r="A386" s="2"/>
      <c r="CO386" s="15"/>
      <c r="CP386" s="15"/>
      <c r="CQ386" s="15"/>
      <c r="CR386" s="15"/>
      <c r="CT386" s="15"/>
      <c r="CU386" s="15"/>
    </row>
    <row r="387" spans="1:127" ht="12" hidden="1" customHeight="1" outlineLevel="1">
      <c r="A387" s="2"/>
      <c r="CO387" s="15"/>
      <c r="CP387" s="15"/>
      <c r="CQ387" s="15"/>
      <c r="CR387" s="15"/>
      <c r="CT387" s="15"/>
      <c r="CU387" s="15"/>
    </row>
    <row r="388" spans="1:127" ht="12" hidden="1" customHeight="1" outlineLevel="1">
      <c r="A388" s="2"/>
      <c r="CO388" s="15"/>
      <c r="CP388" s="15"/>
      <c r="CQ388" s="15"/>
      <c r="CR388" s="15"/>
      <c r="CT388" s="15"/>
      <c r="CU388" s="15"/>
    </row>
    <row r="389" spans="1:127" ht="12" hidden="1" customHeight="1" outlineLevel="1">
      <c r="A389" s="2"/>
      <c r="CO389" s="15"/>
      <c r="CP389" s="15"/>
      <c r="CQ389" s="15"/>
      <c r="CR389" s="15"/>
      <c r="CT389" s="15"/>
      <c r="CU389" s="15"/>
    </row>
    <row r="390" spans="1:127" ht="12" hidden="1" customHeight="1" outlineLevel="1">
      <c r="A390" s="2"/>
      <c r="CO390" s="15"/>
      <c r="CP390" s="15"/>
      <c r="CQ390" s="15"/>
      <c r="CR390" s="15"/>
      <c r="CT390" s="15"/>
      <c r="CU390" s="15"/>
    </row>
    <row r="391" spans="1:127" ht="12" hidden="1" customHeight="1" outlineLevel="1">
      <c r="A391" s="2"/>
      <c r="C391" s="7" t="s">
        <v>122</v>
      </c>
      <c r="AG391" s="15">
        <f t="shared" ref="AG391:AJ392" si="659">+AG409+AG418+AG427</f>
        <v>0</v>
      </c>
      <c r="AH391" s="15">
        <f t="shared" si="659"/>
        <v>0</v>
      </c>
      <c r="AI391" s="15">
        <f t="shared" si="659"/>
        <v>7840</v>
      </c>
      <c r="AJ391" s="15">
        <f t="shared" si="659"/>
        <v>7360</v>
      </c>
      <c r="AK391" s="15">
        <f>+AVERAGE(AG391:AJ391)</f>
        <v>3800</v>
      </c>
      <c r="AL391" s="15">
        <f t="shared" ref="AL391:AO392" si="660">+AL409+AL418+AL427</f>
        <v>7660</v>
      </c>
      <c r="AM391" s="15">
        <f t="shared" si="660"/>
        <v>7700</v>
      </c>
      <c r="AN391" s="15">
        <f t="shared" si="660"/>
        <v>7750</v>
      </c>
      <c r="AO391" s="15">
        <f t="shared" si="660"/>
        <v>7550</v>
      </c>
      <c r="AP391" s="15">
        <f>+AVERAGE(AL391:AO391)</f>
        <v>7665</v>
      </c>
      <c r="AQ391" s="15">
        <f t="shared" ref="AQ391:AT392" si="661">+AQ409+AQ418+AQ427</f>
        <v>7700</v>
      </c>
      <c r="AR391" s="15">
        <f t="shared" si="661"/>
        <v>7700</v>
      </c>
      <c r="AS391" s="15">
        <f t="shared" si="661"/>
        <v>7500</v>
      </c>
      <c r="AT391" s="15">
        <f t="shared" si="661"/>
        <v>7360</v>
      </c>
      <c r="AU391" s="15">
        <f>+AVERAGE(AQ391:AT391)</f>
        <v>7565</v>
      </c>
      <c r="AV391" s="15">
        <f t="shared" ref="AV391:AY392" si="662">+AV409+AV418+AV427</f>
        <v>7170</v>
      </c>
      <c r="AW391" s="15">
        <f t="shared" si="662"/>
        <v>7170</v>
      </c>
      <c r="AX391" s="15">
        <f t="shared" si="662"/>
        <v>7170</v>
      </c>
      <c r="AY391" s="15">
        <f t="shared" si="662"/>
        <v>6920</v>
      </c>
      <c r="AZ391" s="15">
        <f>+AVERAGE(AV391:AY391)</f>
        <v>7107.5</v>
      </c>
      <c r="BA391" s="15">
        <f t="shared" ref="BA391:BD392" si="663">+BA409+BA418+BA427</f>
        <v>6940</v>
      </c>
      <c r="BB391" s="15">
        <f t="shared" si="663"/>
        <v>7050</v>
      </c>
      <c r="BC391" s="15">
        <f t="shared" si="663"/>
        <v>6920</v>
      </c>
      <c r="BD391" s="15">
        <f t="shared" si="663"/>
        <v>6720</v>
      </c>
      <c r="BE391" s="15">
        <f>+AVERAGE(BA391:BD391)</f>
        <v>6907.5</v>
      </c>
      <c r="BF391" s="15">
        <f t="shared" ref="BF391:BI392" si="664">+BF409+BF418+BF427</f>
        <v>6900</v>
      </c>
      <c r="BG391" s="15">
        <f t="shared" si="664"/>
        <v>6720</v>
      </c>
      <c r="BH391" s="15">
        <f t="shared" si="664"/>
        <v>6670</v>
      </c>
      <c r="BI391" s="15">
        <f t="shared" si="664"/>
        <v>6530</v>
      </c>
      <c r="BJ391" s="15">
        <f>+AVERAGE(BF391:BI391)</f>
        <v>6705</v>
      </c>
      <c r="BK391" s="15">
        <f t="shared" ref="BK391:BN392" si="665">+BK409+BK418+BK427</f>
        <v>6560</v>
      </c>
      <c r="BL391" s="15">
        <f t="shared" si="665"/>
        <v>6550</v>
      </c>
      <c r="BM391" s="15">
        <f t="shared" si="665"/>
        <v>6290</v>
      </c>
      <c r="BN391" s="15">
        <f t="shared" si="665"/>
        <v>6050</v>
      </c>
      <c r="BO391" s="15">
        <f>+AVERAGE(BK391:BN391)</f>
        <v>6362.5</v>
      </c>
      <c r="BP391" s="15">
        <f t="shared" ref="BP391:BS392" si="666">+BP409+BP418+BP427</f>
        <v>5890</v>
      </c>
      <c r="BQ391" s="15">
        <f t="shared" si="666"/>
        <v>5860</v>
      </c>
      <c r="BR391" s="15">
        <f t="shared" si="666"/>
        <v>5730</v>
      </c>
      <c r="BS391" s="15">
        <f t="shared" si="666"/>
        <v>5390</v>
      </c>
      <c r="BT391" s="15">
        <f>+AVERAGE(BP391:BS391)</f>
        <v>5717.5</v>
      </c>
      <c r="BU391" s="15">
        <f t="shared" ref="BU391:BX392" si="667">+BU409+BU418+BU427</f>
        <v>5440</v>
      </c>
      <c r="BV391" s="15">
        <f t="shared" si="667"/>
        <v>5420</v>
      </c>
      <c r="BW391" s="15">
        <f t="shared" si="667"/>
        <v>5470</v>
      </c>
      <c r="BX391" s="15">
        <f t="shared" si="667"/>
        <v>5060</v>
      </c>
      <c r="BY391" s="15">
        <f>+AVERAGE(BU391:BX391)</f>
        <v>5347.5</v>
      </c>
      <c r="BZ391" s="15">
        <f t="shared" ref="BZ391:CC392" si="668">+BZ409+BZ418+BZ427</f>
        <v>5190</v>
      </c>
      <c r="CA391" s="15">
        <f t="shared" si="668"/>
        <v>5200</v>
      </c>
      <c r="CB391" s="15">
        <f t="shared" si="668"/>
        <v>5130</v>
      </c>
      <c r="CC391" s="15">
        <f t="shared" si="668"/>
        <v>4760</v>
      </c>
      <c r="CD391" s="15">
        <f>+AVERAGE(BZ391:CC391)</f>
        <v>5070</v>
      </c>
      <c r="CE391" s="15">
        <f t="shared" ref="CE391:CH392" si="669">+CE409+CE418+CE427</f>
        <v>5230</v>
      </c>
      <c r="CF391" s="15">
        <f t="shared" si="669"/>
        <v>5280</v>
      </c>
      <c r="CG391" s="15">
        <f t="shared" si="669"/>
        <v>5210</v>
      </c>
      <c r="CH391" s="15">
        <f t="shared" si="669"/>
        <v>5070</v>
      </c>
      <c r="CI391" s="15">
        <f>+AVERAGE(CE391:CH391)</f>
        <v>5197.5</v>
      </c>
      <c r="CJ391" s="15">
        <v>5110</v>
      </c>
      <c r="CK391" s="15">
        <v>5160</v>
      </c>
      <c r="CL391" s="15">
        <v>5240</v>
      </c>
      <c r="CM391" s="15">
        <v>5180</v>
      </c>
      <c r="CN391" s="15">
        <v>5180</v>
      </c>
      <c r="CO391" s="15">
        <v>5190</v>
      </c>
      <c r="CP391" s="15">
        <v>5240</v>
      </c>
      <c r="CQ391" s="15">
        <v>5250</v>
      </c>
      <c r="CR391" s="15">
        <v>5140</v>
      </c>
      <c r="CS391" s="15">
        <v>5200</v>
      </c>
      <c r="CT391" s="15">
        <v>5120</v>
      </c>
      <c r="CU391" s="15"/>
      <c r="CV391" s="15"/>
      <c r="CW391" s="15"/>
      <c r="CX391" s="15"/>
      <c r="CY391" s="15"/>
      <c r="CZ391" s="15"/>
      <c r="DA391" s="15"/>
      <c r="DB391" s="15"/>
      <c r="DC391" s="15"/>
      <c r="DD391" s="15"/>
      <c r="DE391" s="15"/>
      <c r="DF391" s="15"/>
      <c r="DG391" s="15"/>
      <c r="DH391" s="15"/>
      <c r="DI391" s="15"/>
      <c r="DJ391" s="15"/>
      <c r="DK391" s="15"/>
      <c r="DL391" s="15"/>
      <c r="DM391" s="15"/>
      <c r="DN391" s="15"/>
      <c r="DO391" s="15"/>
      <c r="DP391" s="15"/>
      <c r="DQ391" s="15"/>
      <c r="DR391" s="15"/>
      <c r="DS391" s="15"/>
      <c r="DT391" s="15"/>
      <c r="DU391" s="15"/>
      <c r="DV391" s="15"/>
      <c r="DW391" s="15"/>
    </row>
    <row r="392" spans="1:127" ht="12" hidden="1" customHeight="1" outlineLevel="1">
      <c r="A392" s="2"/>
      <c r="C392" s="7" t="s">
        <v>122</v>
      </c>
      <c r="D392" s="7" t="s">
        <v>547</v>
      </c>
      <c r="AG392" s="15">
        <f t="shared" si="659"/>
        <v>0</v>
      </c>
      <c r="AH392" s="15">
        <f t="shared" si="659"/>
        <v>0</v>
      </c>
      <c r="AI392" s="15">
        <f t="shared" si="659"/>
        <v>7840</v>
      </c>
      <c r="AJ392" s="15">
        <f t="shared" si="659"/>
        <v>7360</v>
      </c>
      <c r="AK392" s="15">
        <f>+AVERAGE(AG392:AJ392)</f>
        <v>3800</v>
      </c>
      <c r="AL392" s="15">
        <f t="shared" si="660"/>
        <v>7660</v>
      </c>
      <c r="AM392" s="15">
        <f t="shared" si="660"/>
        <v>7700</v>
      </c>
      <c r="AN392" s="15">
        <f t="shared" si="660"/>
        <v>7750</v>
      </c>
      <c r="AO392" s="15">
        <f t="shared" si="660"/>
        <v>7550</v>
      </c>
      <c r="AP392" s="15">
        <f>+AVERAGE(AL392:AO392)</f>
        <v>7665</v>
      </c>
      <c r="AQ392" s="15">
        <f t="shared" si="661"/>
        <v>7700</v>
      </c>
      <c r="AR392" s="15">
        <f t="shared" si="661"/>
        <v>7700</v>
      </c>
      <c r="AS392" s="15">
        <f t="shared" si="661"/>
        <v>7500</v>
      </c>
      <c r="AT392" s="15">
        <f t="shared" si="661"/>
        <v>7360</v>
      </c>
      <c r="AU392" s="15">
        <f>+AVERAGE(AQ392:AT392)</f>
        <v>7565</v>
      </c>
      <c r="AV392" s="15">
        <f t="shared" si="662"/>
        <v>7170</v>
      </c>
      <c r="AW392" s="15">
        <f t="shared" si="662"/>
        <v>7170</v>
      </c>
      <c r="AX392" s="15">
        <f t="shared" si="662"/>
        <v>7170</v>
      </c>
      <c r="AY392" s="15">
        <f t="shared" si="662"/>
        <v>6920</v>
      </c>
      <c r="AZ392" s="15">
        <f>+AVERAGE(AV392:AY392)</f>
        <v>7107.5</v>
      </c>
      <c r="BA392" s="15">
        <f t="shared" si="663"/>
        <v>6940</v>
      </c>
      <c r="BB392" s="15">
        <f t="shared" si="663"/>
        <v>7050</v>
      </c>
      <c r="BC392" s="15">
        <f t="shared" si="663"/>
        <v>6920</v>
      </c>
      <c r="BD392" s="15">
        <f t="shared" si="663"/>
        <v>6720</v>
      </c>
      <c r="BE392" s="15">
        <f>+AVERAGE(BA392:BD392)</f>
        <v>6907.5</v>
      </c>
      <c r="BF392" s="15">
        <f t="shared" si="664"/>
        <v>6900</v>
      </c>
      <c r="BG392" s="15">
        <f t="shared" si="664"/>
        <v>6720</v>
      </c>
      <c r="BH392" s="15">
        <f t="shared" si="664"/>
        <v>6670</v>
      </c>
      <c r="BI392" s="15">
        <f t="shared" si="664"/>
        <v>6530</v>
      </c>
      <c r="BJ392" s="15">
        <f>+AVERAGE(BF392:BI392)</f>
        <v>6705</v>
      </c>
      <c r="BK392" s="15">
        <f t="shared" si="665"/>
        <v>6560</v>
      </c>
      <c r="BL392" s="15">
        <f t="shared" si="665"/>
        <v>6550</v>
      </c>
      <c r="BM392" s="15">
        <f t="shared" si="665"/>
        <v>6290</v>
      </c>
      <c r="BN392" s="15">
        <f t="shared" si="665"/>
        <v>6050</v>
      </c>
      <c r="BO392" s="15">
        <f>+AVERAGE(BK392:BN392)</f>
        <v>6362.5</v>
      </c>
      <c r="BP392" s="15">
        <f t="shared" si="666"/>
        <v>5890</v>
      </c>
      <c r="BQ392" s="15">
        <f t="shared" si="666"/>
        <v>5860</v>
      </c>
      <c r="BR392" s="15">
        <f t="shared" si="666"/>
        <v>5730</v>
      </c>
      <c r="BS392" s="15">
        <f t="shared" si="666"/>
        <v>5390</v>
      </c>
      <c r="BT392" s="15">
        <f>+AVERAGE(BP392:BS392)</f>
        <v>5717.5</v>
      </c>
      <c r="BU392" s="15">
        <f t="shared" si="667"/>
        <v>5440</v>
      </c>
      <c r="BV392" s="15">
        <f t="shared" si="667"/>
        <v>5420</v>
      </c>
      <c r="BW392" s="15">
        <f t="shared" si="667"/>
        <v>5470</v>
      </c>
      <c r="BX392" s="15">
        <f t="shared" si="667"/>
        <v>5060</v>
      </c>
      <c r="BY392" s="15">
        <f>+AVERAGE(BU392:BX392)</f>
        <v>5347.5</v>
      </c>
      <c r="BZ392" s="15">
        <f t="shared" si="668"/>
        <v>5190</v>
      </c>
      <c r="CA392" s="15">
        <f t="shared" si="668"/>
        <v>5200</v>
      </c>
      <c r="CB392" s="15">
        <f t="shared" si="668"/>
        <v>5130</v>
      </c>
      <c r="CC392" s="15">
        <f t="shared" si="668"/>
        <v>4760</v>
      </c>
      <c r="CD392" s="15">
        <f>+AVERAGE(BZ392:CC392)</f>
        <v>5070</v>
      </c>
      <c r="CE392" s="15">
        <f t="shared" si="669"/>
        <v>5220</v>
      </c>
      <c r="CF392" s="15">
        <f t="shared" si="669"/>
        <v>5240</v>
      </c>
      <c r="CG392" s="15">
        <f t="shared" si="669"/>
        <v>5150</v>
      </c>
      <c r="CH392" s="15">
        <f t="shared" si="669"/>
        <v>4960</v>
      </c>
      <c r="CI392" s="15">
        <f>+AVERAGE(CE392:CH392)</f>
        <v>5142.5</v>
      </c>
      <c r="CJ392" s="15">
        <f t="shared" ref="CJ392:CT392" si="670">+CJ410+CJ419+CJ428</f>
        <v>4930</v>
      </c>
      <c r="CK392" s="15">
        <f t="shared" si="670"/>
        <v>4870</v>
      </c>
      <c r="CL392" s="15">
        <f t="shared" si="670"/>
        <v>4850</v>
      </c>
      <c r="CM392" s="15">
        <f t="shared" si="670"/>
        <v>4670</v>
      </c>
      <c r="CN392" s="15">
        <f t="shared" si="670"/>
        <v>4840</v>
      </c>
      <c r="CO392" s="15">
        <f t="shared" si="670"/>
        <v>4610</v>
      </c>
      <c r="CP392" s="15">
        <f t="shared" si="670"/>
        <v>4590</v>
      </c>
      <c r="CQ392" s="15">
        <f t="shared" si="670"/>
        <v>4510</v>
      </c>
      <c r="CR392" s="15">
        <f t="shared" si="670"/>
        <v>4320</v>
      </c>
      <c r="CS392" s="15">
        <f t="shared" si="670"/>
        <v>4500</v>
      </c>
      <c r="CT392" s="15">
        <f t="shared" si="670"/>
        <v>4300</v>
      </c>
      <c r="CU392" s="15"/>
      <c r="CV392" s="15"/>
      <c r="CW392" s="15"/>
      <c r="CX392" s="15"/>
      <c r="CY392" s="15"/>
      <c r="CZ392" s="15"/>
      <c r="DA392" s="15"/>
      <c r="DB392" s="15"/>
      <c r="DC392" s="15"/>
      <c r="DD392" s="15"/>
      <c r="DE392" s="15"/>
      <c r="DF392" s="15"/>
      <c r="DG392" s="15"/>
      <c r="DH392" s="15"/>
      <c r="DI392" s="15"/>
      <c r="DJ392" s="15"/>
      <c r="DK392" s="15"/>
      <c r="DL392" s="15"/>
      <c r="DM392" s="15"/>
      <c r="DN392" s="15"/>
      <c r="DO392" s="15"/>
      <c r="DP392" s="15"/>
      <c r="DQ392" s="15"/>
      <c r="DR392" s="15"/>
      <c r="DS392" s="15"/>
      <c r="DT392" s="15"/>
      <c r="DU392" s="15"/>
      <c r="DV392" s="15"/>
      <c r="DW392" s="15"/>
    </row>
    <row r="393" spans="1:127" ht="12" hidden="1" customHeight="1" outlineLevel="1">
      <c r="A393" s="2"/>
      <c r="D393" s="7" t="s">
        <v>196</v>
      </c>
      <c r="E393" s="7" t="s">
        <v>550</v>
      </c>
      <c r="CH393" s="15"/>
      <c r="CJ393" s="4">
        <f t="shared" ref="CJ393:CN394" si="671">+CJ391/CE391-1</f>
        <v>-2.2944550669216079E-2</v>
      </c>
      <c r="CK393" s="4">
        <f t="shared" si="671"/>
        <v>-2.2727272727272707E-2</v>
      </c>
      <c r="CL393" s="4">
        <f t="shared" si="671"/>
        <v>5.7581573896352545E-3</v>
      </c>
      <c r="CM393" s="4">
        <f t="shared" si="671"/>
        <v>2.1696252465483346E-2</v>
      </c>
      <c r="CN393" s="4">
        <f t="shared" si="671"/>
        <v>-3.3670033670033517E-3</v>
      </c>
      <c r="CO393" s="4">
        <f t="shared" ref="CO393:CT394" si="672">+CO391/CJ391-1</f>
        <v>1.5655577299412915E-2</v>
      </c>
      <c r="CP393" s="4">
        <f t="shared" si="672"/>
        <v>1.5503875968992276E-2</v>
      </c>
      <c r="CQ393" s="4">
        <f t="shared" si="672"/>
        <v>1.9083969465649719E-3</v>
      </c>
      <c r="CR393" s="4">
        <f t="shared" si="672"/>
        <v>-7.7220077220077066E-3</v>
      </c>
      <c r="CS393" s="4">
        <f t="shared" si="672"/>
        <v>3.8610038610038533E-3</v>
      </c>
      <c r="CT393" s="4">
        <f t="shared" si="672"/>
        <v>-1.3487475915221592E-2</v>
      </c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</row>
    <row r="394" spans="1:127" ht="12" hidden="1" customHeight="1" outlineLevel="1">
      <c r="A394" s="2"/>
      <c r="D394" s="7" t="s">
        <v>196</v>
      </c>
      <c r="E394" s="7" t="s">
        <v>551</v>
      </c>
      <c r="CJ394" s="4">
        <f t="shared" si="671"/>
        <v>-5.555555555555558E-2</v>
      </c>
      <c r="CK394" s="4">
        <f t="shared" si="671"/>
        <v>-7.0610687022900742E-2</v>
      </c>
      <c r="CL394" s="4">
        <f t="shared" si="671"/>
        <v>-5.8252427184465994E-2</v>
      </c>
      <c r="CM394" s="4">
        <f t="shared" si="671"/>
        <v>-5.8467741935483875E-2</v>
      </c>
      <c r="CN394" s="4">
        <f t="shared" si="671"/>
        <v>-5.8823529411764719E-2</v>
      </c>
      <c r="CO394" s="4">
        <f t="shared" si="672"/>
        <v>-6.4908722109533468E-2</v>
      </c>
      <c r="CP394" s="4">
        <f t="shared" si="672"/>
        <v>-5.7494866529774091E-2</v>
      </c>
      <c r="CQ394" s="4">
        <f t="shared" si="672"/>
        <v>-7.0103092783505128E-2</v>
      </c>
      <c r="CR394" s="4">
        <f t="shared" si="672"/>
        <v>-7.4946466809421852E-2</v>
      </c>
      <c r="CS394" s="4">
        <f t="shared" si="672"/>
        <v>-7.0247933884297509E-2</v>
      </c>
      <c r="CT394" s="4">
        <f t="shared" si="672"/>
        <v>-6.724511930585686E-2</v>
      </c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</row>
    <row r="395" spans="1:127" ht="12" hidden="1" customHeight="1" outlineLevel="1">
      <c r="A395" s="2"/>
      <c r="D395" s="7" t="s">
        <v>37</v>
      </c>
      <c r="E395" s="7" t="s">
        <v>550</v>
      </c>
      <c r="CJ395" s="15">
        <f t="shared" ref="CJ395:CN396" si="673">+CJ391-CE391</f>
        <v>-120</v>
      </c>
      <c r="CK395" s="15">
        <f t="shared" si="673"/>
        <v>-120</v>
      </c>
      <c r="CL395" s="15">
        <f t="shared" si="673"/>
        <v>30</v>
      </c>
      <c r="CM395" s="15">
        <f t="shared" si="673"/>
        <v>110</v>
      </c>
      <c r="CN395" s="15">
        <f t="shared" si="673"/>
        <v>-17.5</v>
      </c>
      <c r="CO395" s="15">
        <f t="shared" ref="CO395:CT396" si="674">+CO391-CJ391</f>
        <v>80</v>
      </c>
      <c r="CP395" s="15">
        <f t="shared" si="674"/>
        <v>80</v>
      </c>
      <c r="CQ395" s="15">
        <f t="shared" si="674"/>
        <v>10</v>
      </c>
      <c r="CR395" s="15">
        <f t="shared" si="674"/>
        <v>-40</v>
      </c>
      <c r="CS395" s="15">
        <f t="shared" si="674"/>
        <v>20</v>
      </c>
      <c r="CT395" s="15">
        <f t="shared" si="674"/>
        <v>-70</v>
      </c>
      <c r="CU395" s="15"/>
      <c r="CV395" s="15"/>
      <c r="CW395" s="15"/>
      <c r="CY395" s="15"/>
      <c r="CZ395" s="15"/>
      <c r="DA395" s="15"/>
      <c r="DB395" s="15"/>
      <c r="DD395" s="15"/>
      <c r="DE395" s="15"/>
      <c r="DF395" s="15"/>
      <c r="DG395" s="15"/>
      <c r="DI395" s="15"/>
      <c r="DJ395" s="15"/>
      <c r="DK395" s="15"/>
      <c r="DL395" s="15"/>
      <c r="DN395" s="15"/>
      <c r="DO395" s="15"/>
      <c r="DP395" s="15"/>
      <c r="DQ395" s="15"/>
      <c r="DS395" s="15"/>
      <c r="DT395" s="15"/>
      <c r="DU395" s="15"/>
      <c r="DV395" s="15"/>
    </row>
    <row r="396" spans="1:127" ht="12" hidden="1" customHeight="1" outlineLevel="1">
      <c r="A396" s="2"/>
      <c r="D396" s="7" t="s">
        <v>37</v>
      </c>
      <c r="E396" s="7" t="s">
        <v>551</v>
      </c>
      <c r="CJ396" s="15">
        <f t="shared" si="673"/>
        <v>-290</v>
      </c>
      <c r="CK396" s="15">
        <f t="shared" si="673"/>
        <v>-370</v>
      </c>
      <c r="CL396" s="15">
        <f t="shared" si="673"/>
        <v>-300</v>
      </c>
      <c r="CM396" s="15">
        <f t="shared" si="673"/>
        <v>-290</v>
      </c>
      <c r="CN396" s="15">
        <f t="shared" si="673"/>
        <v>-302.5</v>
      </c>
      <c r="CO396" s="15">
        <f t="shared" si="674"/>
        <v>-320</v>
      </c>
      <c r="CP396" s="15">
        <f t="shared" si="674"/>
        <v>-280</v>
      </c>
      <c r="CQ396" s="15">
        <f t="shared" si="674"/>
        <v>-340</v>
      </c>
      <c r="CR396" s="15">
        <f t="shared" si="674"/>
        <v>-350</v>
      </c>
      <c r="CS396" s="15">
        <f t="shared" si="674"/>
        <v>-340</v>
      </c>
      <c r="CT396" s="15">
        <f t="shared" si="674"/>
        <v>-310</v>
      </c>
      <c r="CU396" s="15"/>
      <c r="CV396" s="15"/>
      <c r="CW396" s="15"/>
      <c r="CY396" s="15"/>
      <c r="CZ396" s="15"/>
      <c r="DA396" s="15"/>
      <c r="DB396" s="15"/>
      <c r="DD396" s="15"/>
      <c r="DE396" s="15"/>
      <c r="DF396" s="15"/>
      <c r="DG396" s="15"/>
      <c r="DI396" s="15"/>
      <c r="DJ396" s="15"/>
      <c r="DK396" s="15"/>
      <c r="DL396" s="15"/>
      <c r="DN396" s="15"/>
      <c r="DO396" s="15"/>
      <c r="DP396" s="15"/>
      <c r="DQ396" s="15"/>
      <c r="DS396" s="15"/>
      <c r="DT396" s="15"/>
      <c r="DU396" s="15"/>
      <c r="DV396" s="15"/>
    </row>
    <row r="397" spans="1:127" ht="12" hidden="1" customHeight="1" outlineLevel="1">
      <c r="A397" s="2"/>
      <c r="D397" s="7" t="s">
        <v>69</v>
      </c>
      <c r="E397" s="7" t="s">
        <v>550</v>
      </c>
      <c r="CF397" s="15">
        <f t="shared" ref="CF397:CH398" si="675">+CF391-CE391</f>
        <v>50</v>
      </c>
      <c r="CG397" s="15">
        <f t="shared" si="675"/>
        <v>-70</v>
      </c>
      <c r="CH397" s="15">
        <f t="shared" si="675"/>
        <v>-140</v>
      </c>
      <c r="CJ397" s="15">
        <f>+CJ391-CH391</f>
        <v>40</v>
      </c>
      <c r="CK397" s="15">
        <f t="shared" ref="CK397:CM398" si="676">+CK391-CJ391</f>
        <v>50</v>
      </c>
      <c r="CL397" s="15">
        <f t="shared" si="676"/>
        <v>80</v>
      </c>
      <c r="CM397" s="15">
        <f t="shared" si="676"/>
        <v>-60</v>
      </c>
      <c r="CO397" s="15">
        <f>+CO391-CM391</f>
        <v>10</v>
      </c>
      <c r="CP397" s="15">
        <f t="shared" ref="CP397:CR398" si="677">+CP391-CO391</f>
        <v>50</v>
      </c>
      <c r="CQ397" s="15">
        <f t="shared" si="677"/>
        <v>10</v>
      </c>
      <c r="CR397" s="15">
        <f t="shared" si="677"/>
        <v>-110</v>
      </c>
      <c r="CT397" s="15">
        <f>+CT391-CR391</f>
        <v>-20</v>
      </c>
      <c r="CU397" s="15"/>
      <c r="CV397" s="15"/>
      <c r="CW397" s="15"/>
      <c r="CY397" s="15"/>
      <c r="CZ397" s="15"/>
      <c r="DA397" s="15"/>
      <c r="DB397" s="15"/>
      <c r="DD397" s="15"/>
      <c r="DE397" s="15"/>
      <c r="DF397" s="15"/>
      <c r="DG397" s="15"/>
      <c r="DI397" s="15"/>
      <c r="DJ397" s="15"/>
      <c r="DK397" s="15"/>
      <c r="DL397" s="15"/>
      <c r="DN397" s="15"/>
      <c r="DO397" s="15"/>
      <c r="DP397" s="15"/>
      <c r="DQ397" s="15"/>
      <c r="DS397" s="15"/>
      <c r="DT397" s="15"/>
      <c r="DU397" s="15"/>
      <c r="DV397" s="15"/>
    </row>
    <row r="398" spans="1:127" ht="12" hidden="1" customHeight="1" outlineLevel="1">
      <c r="A398" s="2"/>
      <c r="D398" s="7" t="s">
        <v>69</v>
      </c>
      <c r="E398" s="7" t="s">
        <v>551</v>
      </c>
      <c r="CF398" s="15">
        <f t="shared" si="675"/>
        <v>20</v>
      </c>
      <c r="CG398" s="15">
        <f t="shared" si="675"/>
        <v>-90</v>
      </c>
      <c r="CH398" s="15">
        <f t="shared" si="675"/>
        <v>-190</v>
      </c>
      <c r="CJ398" s="15">
        <f>+CJ392-CH392</f>
        <v>-30</v>
      </c>
      <c r="CK398" s="15">
        <f t="shared" si="676"/>
        <v>-60</v>
      </c>
      <c r="CL398" s="15">
        <f t="shared" si="676"/>
        <v>-20</v>
      </c>
      <c r="CM398" s="15">
        <f t="shared" si="676"/>
        <v>-180</v>
      </c>
      <c r="CO398" s="15">
        <f>+CO392-CM392</f>
        <v>-60</v>
      </c>
      <c r="CP398" s="15">
        <f t="shared" si="677"/>
        <v>-20</v>
      </c>
      <c r="CQ398" s="15">
        <f t="shared" si="677"/>
        <v>-80</v>
      </c>
      <c r="CR398" s="15">
        <f t="shared" si="677"/>
        <v>-190</v>
      </c>
      <c r="CT398" s="15">
        <f>+CT392-CR392</f>
        <v>-20</v>
      </c>
      <c r="CU398" s="15"/>
      <c r="CV398" s="15"/>
      <c r="CW398" s="15"/>
      <c r="CY398" s="15"/>
      <c r="CZ398" s="15"/>
      <c r="DA398" s="15"/>
      <c r="DB398" s="15"/>
      <c r="DD398" s="15"/>
      <c r="DE398" s="15"/>
      <c r="DF398" s="15"/>
      <c r="DG398" s="15"/>
      <c r="DI398" s="15"/>
      <c r="DJ398" s="15"/>
      <c r="DK398" s="15"/>
      <c r="DL398" s="15"/>
      <c r="DN398" s="15"/>
      <c r="DO398" s="15"/>
      <c r="DP398" s="15"/>
      <c r="DQ398" s="15"/>
      <c r="DS398" s="15"/>
      <c r="DT398" s="15"/>
      <c r="DU398" s="15"/>
      <c r="DV398" s="15"/>
    </row>
    <row r="399" spans="1:127" ht="12" hidden="1" customHeight="1" outlineLevel="1">
      <c r="A399" s="2"/>
      <c r="CX399" s="15"/>
    </row>
    <row r="400" spans="1:127" ht="12" hidden="1" customHeight="1" outlineLevel="1">
      <c r="A400" s="2"/>
      <c r="C400" s="7" t="s">
        <v>123</v>
      </c>
      <c r="AI400" s="15">
        <f>+AI409+AI418</f>
        <v>7840</v>
      </c>
      <c r="AJ400" s="15">
        <f>+AJ409+AJ418</f>
        <v>7360</v>
      </c>
      <c r="AK400" s="15">
        <f>+AVERAGE(AG400:AJ400)</f>
        <v>7600</v>
      </c>
      <c r="AL400" s="15">
        <f t="shared" ref="AL400:AO401" si="678">+AL409+AL418</f>
        <v>7660</v>
      </c>
      <c r="AM400" s="15">
        <f t="shared" si="678"/>
        <v>7700</v>
      </c>
      <c r="AN400" s="15">
        <f t="shared" si="678"/>
        <v>7750</v>
      </c>
      <c r="AO400" s="15">
        <f t="shared" si="678"/>
        <v>7550</v>
      </c>
      <c r="AP400" s="15">
        <f>+AVERAGE(AL400:AO400)</f>
        <v>7665</v>
      </c>
      <c r="AQ400" s="15">
        <f t="shared" ref="AQ400:AT401" si="679">+AQ409+AQ418</f>
        <v>7700</v>
      </c>
      <c r="AR400" s="15">
        <f t="shared" si="679"/>
        <v>7700</v>
      </c>
      <c r="AS400" s="15">
        <f t="shared" si="679"/>
        <v>7500</v>
      </c>
      <c r="AT400" s="15">
        <f t="shared" si="679"/>
        <v>7360</v>
      </c>
      <c r="AU400" s="15">
        <f>+AVERAGE(AQ400:AT400)</f>
        <v>7565</v>
      </c>
      <c r="AV400" s="15">
        <f t="shared" ref="AV400:AY401" si="680">+AV409+AV418</f>
        <v>7170</v>
      </c>
      <c r="AW400" s="15">
        <f t="shared" si="680"/>
        <v>7170</v>
      </c>
      <c r="AX400" s="15">
        <f t="shared" si="680"/>
        <v>7170</v>
      </c>
      <c r="AY400" s="15">
        <f t="shared" si="680"/>
        <v>6920</v>
      </c>
      <c r="AZ400" s="15">
        <f>+AVERAGE(AV400:AY400)</f>
        <v>7107.5</v>
      </c>
      <c r="BA400" s="15">
        <f t="shared" ref="BA400:BD401" si="681">+BA409+BA418</f>
        <v>6940</v>
      </c>
      <c r="BB400" s="15">
        <f t="shared" si="681"/>
        <v>7050</v>
      </c>
      <c r="BC400" s="15">
        <f t="shared" si="681"/>
        <v>6920</v>
      </c>
      <c r="BD400" s="15">
        <f t="shared" si="681"/>
        <v>6720</v>
      </c>
      <c r="BE400" s="15">
        <f>+AVERAGE(BA400:BD400)</f>
        <v>6907.5</v>
      </c>
      <c r="BF400" s="15">
        <f t="shared" ref="BF400:BI401" si="682">+BF409+BF418</f>
        <v>6900</v>
      </c>
      <c r="BG400" s="15">
        <f t="shared" si="682"/>
        <v>6720</v>
      </c>
      <c r="BH400" s="15">
        <f t="shared" si="682"/>
        <v>6670</v>
      </c>
      <c r="BI400" s="15">
        <f t="shared" si="682"/>
        <v>6530</v>
      </c>
      <c r="BJ400" s="15">
        <f>+AVERAGE(BF400:BI400)</f>
        <v>6705</v>
      </c>
      <c r="BK400" s="15">
        <f t="shared" ref="BK400:BN401" si="683">+BK409+BK418</f>
        <v>6560</v>
      </c>
      <c r="BL400" s="15">
        <f t="shared" si="683"/>
        <v>6550</v>
      </c>
      <c r="BM400" s="15">
        <f t="shared" si="683"/>
        <v>6290</v>
      </c>
      <c r="BN400" s="15">
        <f t="shared" si="683"/>
        <v>6050</v>
      </c>
      <c r="BO400" s="15">
        <f>+AVERAGE(BK400:BN400)</f>
        <v>6362.5</v>
      </c>
      <c r="BP400" s="15">
        <f t="shared" ref="BP400:BS401" si="684">+BP409+BP418</f>
        <v>5890</v>
      </c>
      <c r="BQ400" s="15">
        <f t="shared" si="684"/>
        <v>5860</v>
      </c>
      <c r="BR400" s="15">
        <f t="shared" si="684"/>
        <v>5730</v>
      </c>
      <c r="BS400" s="15">
        <f t="shared" si="684"/>
        <v>5390</v>
      </c>
      <c r="BT400" s="15">
        <f>+AVERAGE(BP400:BS400)</f>
        <v>5717.5</v>
      </c>
      <c r="BU400" s="15">
        <f t="shared" ref="BU400:BX401" si="685">+BU409+BU418</f>
        <v>5440</v>
      </c>
      <c r="BV400" s="15">
        <f t="shared" si="685"/>
        <v>5420</v>
      </c>
      <c r="BW400" s="15">
        <f t="shared" si="685"/>
        <v>5470</v>
      </c>
      <c r="BX400" s="15">
        <f t="shared" si="685"/>
        <v>5060</v>
      </c>
      <c r="BY400" s="15">
        <f>+AVERAGE(BU400:BX400)</f>
        <v>5347.5</v>
      </c>
      <c r="BZ400" s="15">
        <f t="shared" ref="BZ400:CC401" si="686">+BZ409+BZ418</f>
        <v>5190</v>
      </c>
      <c r="CA400" s="15">
        <f t="shared" si="686"/>
        <v>5200</v>
      </c>
      <c r="CB400" s="15">
        <f t="shared" si="686"/>
        <v>5130</v>
      </c>
      <c r="CC400" s="15">
        <f t="shared" si="686"/>
        <v>4760</v>
      </c>
      <c r="CD400" s="15">
        <f>+AVERAGE(BZ400:CC400)</f>
        <v>5070</v>
      </c>
      <c r="CE400" s="15">
        <f t="shared" ref="CE400:CH401" si="687">+CE409+CE418</f>
        <v>4880</v>
      </c>
      <c r="CF400" s="15">
        <f t="shared" si="687"/>
        <v>4930</v>
      </c>
      <c r="CG400" s="15">
        <f t="shared" si="687"/>
        <v>4850</v>
      </c>
      <c r="CH400" s="15">
        <f t="shared" si="687"/>
        <v>4710</v>
      </c>
      <c r="CI400" s="15">
        <f>+AVERAGE(CE400:CH400)</f>
        <v>4842.5</v>
      </c>
      <c r="CJ400" s="15">
        <f t="shared" ref="CJ400:CT400" si="688">+CJ409+CJ418</f>
        <v>4740</v>
      </c>
      <c r="CK400" s="15">
        <f t="shared" si="688"/>
        <v>4770</v>
      </c>
      <c r="CL400" s="15">
        <f t="shared" si="688"/>
        <v>4820</v>
      </c>
      <c r="CM400" s="15">
        <f t="shared" si="688"/>
        <v>4720</v>
      </c>
      <c r="CN400" s="15">
        <f t="shared" si="688"/>
        <v>4760</v>
      </c>
      <c r="CO400" s="15">
        <f t="shared" si="688"/>
        <v>4730</v>
      </c>
      <c r="CP400" s="15">
        <f t="shared" si="688"/>
        <v>4750</v>
      </c>
      <c r="CQ400" s="15">
        <f t="shared" si="688"/>
        <v>4750</v>
      </c>
      <c r="CR400" s="15">
        <f t="shared" si="688"/>
        <v>4640</v>
      </c>
      <c r="CS400" s="15">
        <f t="shared" si="688"/>
        <v>4710</v>
      </c>
      <c r="CT400" s="15">
        <f t="shared" si="688"/>
        <v>4610</v>
      </c>
      <c r="CU400" s="15"/>
      <c r="CV400" s="15"/>
      <c r="CW400" s="15"/>
      <c r="CX400" s="15"/>
      <c r="CY400" s="15"/>
      <c r="CZ400" s="15"/>
      <c r="DA400" s="15"/>
      <c r="DB400" s="15"/>
      <c r="DC400" s="15"/>
      <c r="DD400" s="15"/>
      <c r="DE400" s="15"/>
      <c r="DF400" s="15"/>
      <c r="DG400" s="15"/>
      <c r="DH400" s="15"/>
      <c r="DI400" s="15"/>
      <c r="DJ400" s="15"/>
      <c r="DK400" s="15"/>
      <c r="DL400" s="15"/>
      <c r="DM400" s="15"/>
      <c r="DN400" s="15"/>
      <c r="DO400" s="15"/>
      <c r="DP400" s="15"/>
      <c r="DQ400" s="15"/>
      <c r="DR400" s="15"/>
      <c r="DS400" s="15"/>
      <c r="DT400" s="15"/>
      <c r="DU400" s="15"/>
      <c r="DV400" s="15"/>
      <c r="DW400" s="15"/>
    </row>
    <row r="401" spans="1:127" ht="12" hidden="1" customHeight="1" outlineLevel="1">
      <c r="A401" s="2"/>
      <c r="C401" s="7" t="s">
        <v>123</v>
      </c>
      <c r="D401" s="7" t="s">
        <v>547</v>
      </c>
      <c r="AI401" s="15">
        <f>+AI410+AI419</f>
        <v>7840</v>
      </c>
      <c r="AJ401" s="15">
        <f>+AJ410+AJ419</f>
        <v>7360</v>
      </c>
      <c r="AK401" s="15">
        <f>+AVERAGE(AG401:AJ401)</f>
        <v>7600</v>
      </c>
      <c r="AL401" s="15">
        <f t="shared" si="678"/>
        <v>7660</v>
      </c>
      <c r="AM401" s="15">
        <f t="shared" si="678"/>
        <v>7700</v>
      </c>
      <c r="AN401" s="15">
        <f t="shared" si="678"/>
        <v>7750</v>
      </c>
      <c r="AO401" s="15">
        <f t="shared" si="678"/>
        <v>7550</v>
      </c>
      <c r="AP401" s="15">
        <f>+AVERAGE(AL401:AO401)</f>
        <v>7665</v>
      </c>
      <c r="AQ401" s="15">
        <f t="shared" si="679"/>
        <v>7700</v>
      </c>
      <c r="AR401" s="15">
        <f t="shared" si="679"/>
        <v>7700</v>
      </c>
      <c r="AS401" s="15">
        <f t="shared" si="679"/>
        <v>7500</v>
      </c>
      <c r="AT401" s="15">
        <f t="shared" si="679"/>
        <v>7360</v>
      </c>
      <c r="AU401" s="15">
        <f>+AVERAGE(AQ401:AT401)</f>
        <v>7565</v>
      </c>
      <c r="AV401" s="15">
        <f t="shared" si="680"/>
        <v>7170</v>
      </c>
      <c r="AW401" s="15">
        <f t="shared" si="680"/>
        <v>7170</v>
      </c>
      <c r="AX401" s="15">
        <f t="shared" si="680"/>
        <v>7170</v>
      </c>
      <c r="AY401" s="15">
        <f t="shared" si="680"/>
        <v>6920</v>
      </c>
      <c r="AZ401" s="15">
        <f>+AVERAGE(AV401:AY401)</f>
        <v>7107.5</v>
      </c>
      <c r="BA401" s="15">
        <f t="shared" si="681"/>
        <v>6940</v>
      </c>
      <c r="BB401" s="15">
        <f t="shared" si="681"/>
        <v>7050</v>
      </c>
      <c r="BC401" s="15">
        <f t="shared" si="681"/>
        <v>6920</v>
      </c>
      <c r="BD401" s="15">
        <f t="shared" si="681"/>
        <v>6720</v>
      </c>
      <c r="BE401" s="15">
        <f>+AVERAGE(BA401:BD401)</f>
        <v>6907.5</v>
      </c>
      <c r="BF401" s="15">
        <f t="shared" si="682"/>
        <v>6900</v>
      </c>
      <c r="BG401" s="15">
        <f t="shared" si="682"/>
        <v>6720</v>
      </c>
      <c r="BH401" s="15">
        <f t="shared" si="682"/>
        <v>6670</v>
      </c>
      <c r="BI401" s="15">
        <f t="shared" si="682"/>
        <v>6530</v>
      </c>
      <c r="BJ401" s="15">
        <f>+AVERAGE(BF401:BI401)</f>
        <v>6705</v>
      </c>
      <c r="BK401" s="15">
        <f t="shared" si="683"/>
        <v>6560</v>
      </c>
      <c r="BL401" s="15">
        <f t="shared" si="683"/>
        <v>6550</v>
      </c>
      <c r="BM401" s="15">
        <f t="shared" si="683"/>
        <v>6290</v>
      </c>
      <c r="BN401" s="15">
        <f t="shared" si="683"/>
        <v>6050</v>
      </c>
      <c r="BO401" s="15">
        <f>+AVERAGE(BK401:BN401)</f>
        <v>6362.5</v>
      </c>
      <c r="BP401" s="15">
        <f t="shared" si="684"/>
        <v>5890</v>
      </c>
      <c r="BQ401" s="15">
        <f t="shared" si="684"/>
        <v>5860</v>
      </c>
      <c r="BR401" s="15">
        <f t="shared" si="684"/>
        <v>5730</v>
      </c>
      <c r="BS401" s="15">
        <f t="shared" si="684"/>
        <v>5390</v>
      </c>
      <c r="BT401" s="15">
        <f>+AVERAGE(BP401:BS401)</f>
        <v>5717.5</v>
      </c>
      <c r="BU401" s="15">
        <f t="shared" si="685"/>
        <v>5440</v>
      </c>
      <c r="BV401" s="15">
        <f t="shared" si="685"/>
        <v>5420</v>
      </c>
      <c r="BW401" s="15">
        <f t="shared" si="685"/>
        <v>5470</v>
      </c>
      <c r="BX401" s="15">
        <f t="shared" si="685"/>
        <v>5060</v>
      </c>
      <c r="BY401" s="15">
        <f>+AVERAGE(BU401:BX401)</f>
        <v>5347.5</v>
      </c>
      <c r="BZ401" s="15">
        <f t="shared" si="686"/>
        <v>5190</v>
      </c>
      <c r="CA401" s="15">
        <f t="shared" si="686"/>
        <v>5200</v>
      </c>
      <c r="CB401" s="15">
        <f t="shared" si="686"/>
        <v>5130</v>
      </c>
      <c r="CC401" s="15">
        <f t="shared" si="686"/>
        <v>4760</v>
      </c>
      <c r="CD401" s="15">
        <f>+AVERAGE(BZ401:CC401)</f>
        <v>5070</v>
      </c>
      <c r="CE401" s="15">
        <f t="shared" si="687"/>
        <v>4870</v>
      </c>
      <c r="CF401" s="15">
        <f t="shared" si="687"/>
        <v>4890</v>
      </c>
      <c r="CG401" s="15">
        <f t="shared" si="687"/>
        <v>4790</v>
      </c>
      <c r="CH401" s="15">
        <f t="shared" si="687"/>
        <v>4600</v>
      </c>
      <c r="CI401" s="15">
        <f>+AVERAGE(CE401:CH401)</f>
        <v>4787.5</v>
      </c>
      <c r="CJ401" s="15">
        <f t="shared" ref="CJ401:CT401" si="689">+CJ410+CJ419</f>
        <v>4560</v>
      </c>
      <c r="CK401" s="15">
        <f t="shared" si="689"/>
        <v>4480</v>
      </c>
      <c r="CL401" s="15">
        <f t="shared" si="689"/>
        <v>4430</v>
      </c>
      <c r="CM401" s="15">
        <f t="shared" si="689"/>
        <v>4210</v>
      </c>
      <c r="CN401" s="15">
        <f t="shared" si="689"/>
        <v>4420</v>
      </c>
      <c r="CO401" s="15">
        <f t="shared" si="689"/>
        <v>4150</v>
      </c>
      <c r="CP401" s="15">
        <f t="shared" si="689"/>
        <v>4100</v>
      </c>
      <c r="CQ401" s="15">
        <f t="shared" si="689"/>
        <v>4010</v>
      </c>
      <c r="CR401" s="15">
        <f t="shared" si="689"/>
        <v>3820</v>
      </c>
      <c r="CS401" s="15">
        <f t="shared" si="689"/>
        <v>4010</v>
      </c>
      <c r="CT401" s="15">
        <f t="shared" si="689"/>
        <v>3790</v>
      </c>
      <c r="CU401" s="15"/>
      <c r="CV401" s="15"/>
      <c r="CW401" s="15"/>
      <c r="CX401" s="15"/>
      <c r="CY401" s="15"/>
      <c r="CZ401" s="15"/>
      <c r="DA401" s="15"/>
      <c r="DB401" s="15"/>
      <c r="DC401" s="15"/>
      <c r="DD401" s="15"/>
      <c r="DE401" s="15"/>
      <c r="DF401" s="15"/>
      <c r="DG401" s="15"/>
      <c r="DH401" s="15"/>
      <c r="DI401" s="15"/>
      <c r="DJ401" s="15"/>
      <c r="DK401" s="15"/>
      <c r="DL401" s="15"/>
      <c r="DM401" s="15"/>
      <c r="DN401" s="15"/>
      <c r="DO401" s="15"/>
      <c r="DP401" s="15"/>
      <c r="DQ401" s="15"/>
      <c r="DR401" s="15"/>
      <c r="DS401" s="15"/>
      <c r="DT401" s="15"/>
      <c r="DU401" s="15"/>
      <c r="DV401" s="15"/>
      <c r="DW401" s="15"/>
    </row>
    <row r="402" spans="1:127" ht="12" hidden="1" customHeight="1" outlineLevel="1">
      <c r="A402" s="2"/>
      <c r="D402" s="7" t="s">
        <v>196</v>
      </c>
      <c r="E402" s="7" t="s">
        <v>550</v>
      </c>
      <c r="AL402" s="4"/>
      <c r="AM402" s="4"/>
      <c r="AN402" s="4"/>
      <c r="AO402" s="4"/>
      <c r="AQ402" s="4">
        <f t="shared" ref="AQ402:AT403" si="690">+AQ400/AL400-1</f>
        <v>5.2219321148825326E-3</v>
      </c>
      <c r="AR402" s="4">
        <f t="shared" si="690"/>
        <v>0</v>
      </c>
      <c r="AS402" s="4">
        <f t="shared" si="690"/>
        <v>-3.2258064516129004E-2</v>
      </c>
      <c r="AT402" s="4">
        <f t="shared" si="690"/>
        <v>-2.5165562913907258E-2</v>
      </c>
      <c r="AV402" s="4">
        <f t="shared" ref="AV402:AY403" si="691">+AV400/AQ400-1</f>
        <v>-6.8831168831168799E-2</v>
      </c>
      <c r="AW402" s="4">
        <f t="shared" si="691"/>
        <v>-6.8831168831168799E-2</v>
      </c>
      <c r="AX402" s="4">
        <f t="shared" si="691"/>
        <v>-4.4000000000000039E-2</v>
      </c>
      <c r="AY402" s="4">
        <f t="shared" si="691"/>
        <v>-5.9782608695652217E-2</v>
      </c>
      <c r="BA402" s="4">
        <f t="shared" ref="BA402:BD403" si="692">+BA400/AV400-1</f>
        <v>-3.2078103207810349E-2</v>
      </c>
      <c r="BB402" s="4">
        <f t="shared" si="692"/>
        <v>-1.6736401673640211E-2</v>
      </c>
      <c r="BC402" s="4">
        <f t="shared" si="692"/>
        <v>-3.4867503486750384E-2</v>
      </c>
      <c r="BD402" s="4">
        <f t="shared" si="692"/>
        <v>-2.8901734104046284E-2</v>
      </c>
      <c r="BF402" s="4">
        <f t="shared" ref="BF402:BI403" si="693">+BF400/BA400-1</f>
        <v>-5.7636887608069065E-3</v>
      </c>
      <c r="BG402" s="4">
        <f t="shared" si="693"/>
        <v>-4.6808510638297829E-2</v>
      </c>
      <c r="BH402" s="4">
        <f t="shared" si="693"/>
        <v>-3.6127167630057855E-2</v>
      </c>
      <c r="BI402" s="4">
        <f t="shared" si="693"/>
        <v>-2.8273809523809534E-2</v>
      </c>
      <c r="BK402" s="4">
        <f t="shared" ref="BK402:BN403" si="694">+BK400/BF400-1</f>
        <v>-4.9275362318840554E-2</v>
      </c>
      <c r="BL402" s="4">
        <f t="shared" si="694"/>
        <v>-2.5297619047619069E-2</v>
      </c>
      <c r="BM402" s="4">
        <f t="shared" si="694"/>
        <v>-5.6971514242878607E-2</v>
      </c>
      <c r="BN402" s="4">
        <f t="shared" si="694"/>
        <v>-7.3506891271056696E-2</v>
      </c>
      <c r="BP402" s="4">
        <f t="shared" ref="BP402:BS403" si="695">+BP400/BK400-1</f>
        <v>-0.10213414634146345</v>
      </c>
      <c r="BQ402" s="4">
        <f t="shared" si="695"/>
        <v>-0.10534351145038168</v>
      </c>
      <c r="BR402" s="4">
        <f t="shared" si="695"/>
        <v>-8.9030206677265467E-2</v>
      </c>
      <c r="BS402" s="4">
        <f t="shared" si="695"/>
        <v>-0.10909090909090913</v>
      </c>
      <c r="BU402" s="4">
        <f t="shared" ref="BU402:BX403" si="696">+BU400/BP400-1</f>
        <v>-7.6400679117147763E-2</v>
      </c>
      <c r="BV402" s="4">
        <f t="shared" si="696"/>
        <v>-7.5085324232081918E-2</v>
      </c>
      <c r="BW402" s="4">
        <f t="shared" si="696"/>
        <v>-4.5375218150087271E-2</v>
      </c>
      <c r="BX402" s="4">
        <f t="shared" si="696"/>
        <v>-6.1224489795918324E-2</v>
      </c>
      <c r="BZ402" s="4">
        <f t="shared" ref="BZ402:CC403" si="697">+BZ400/BU400-1</f>
        <v>-4.5955882352941124E-2</v>
      </c>
      <c r="CA402" s="4">
        <f t="shared" si="697"/>
        <v>-4.0590405904059046E-2</v>
      </c>
      <c r="CB402" s="4">
        <f t="shared" si="697"/>
        <v>-6.2157221206581403E-2</v>
      </c>
      <c r="CC402" s="4">
        <f t="shared" si="697"/>
        <v>-5.9288537549407105E-2</v>
      </c>
      <c r="CE402" s="4">
        <f t="shared" ref="CE402:CH403" si="698">+CE400/BZ400-1</f>
        <v>-5.9730250481695557E-2</v>
      </c>
      <c r="CF402" s="4">
        <f t="shared" si="698"/>
        <v>-5.1923076923076961E-2</v>
      </c>
      <c r="CG402" s="4">
        <f t="shared" si="698"/>
        <v>-5.4580896686159841E-2</v>
      </c>
      <c r="CH402" s="4">
        <f t="shared" si="698"/>
        <v>-1.0504201680672232E-2</v>
      </c>
      <c r="CJ402" s="4">
        <f t="shared" ref="CJ402:CN403" si="699">+CJ400/CE400-1</f>
        <v>-2.8688524590163911E-2</v>
      </c>
      <c r="CK402" s="4">
        <f t="shared" si="699"/>
        <v>-3.2454361054766734E-2</v>
      </c>
      <c r="CL402" s="4">
        <f t="shared" si="699"/>
        <v>-6.1855670103092564E-3</v>
      </c>
      <c r="CM402" s="4">
        <f t="shared" si="699"/>
        <v>2.1231422505307851E-3</v>
      </c>
      <c r="CN402" s="4">
        <f t="shared" si="699"/>
        <v>-1.7036654620547265E-2</v>
      </c>
      <c r="CO402" s="4">
        <f t="shared" ref="CO402:CT403" si="700">+CO400/CJ400-1</f>
        <v>-2.1097046413501852E-3</v>
      </c>
      <c r="CP402" s="4">
        <f t="shared" si="700"/>
        <v>-4.1928721174003813E-3</v>
      </c>
      <c r="CQ402" s="4">
        <f t="shared" si="700"/>
        <v>-1.4522821576763434E-2</v>
      </c>
      <c r="CR402" s="4">
        <f t="shared" si="700"/>
        <v>-1.6949152542372836E-2</v>
      </c>
      <c r="CS402" s="4">
        <f t="shared" si="700"/>
        <v>-1.0504201680672232E-2</v>
      </c>
      <c r="CT402" s="4">
        <f t="shared" si="700"/>
        <v>-2.5369978858350906E-2</v>
      </c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</row>
    <row r="403" spans="1:127" ht="12" hidden="1" customHeight="1" outlineLevel="1">
      <c r="A403" s="2"/>
      <c r="D403" s="7" t="s">
        <v>196</v>
      </c>
      <c r="E403" s="7" t="s">
        <v>551</v>
      </c>
      <c r="AL403" s="4"/>
      <c r="AM403" s="4"/>
      <c r="AN403" s="4"/>
      <c r="AO403" s="4"/>
      <c r="AQ403" s="4">
        <f t="shared" si="690"/>
        <v>5.2219321148825326E-3</v>
      </c>
      <c r="AR403" s="4">
        <f t="shared" si="690"/>
        <v>0</v>
      </c>
      <c r="AS403" s="4">
        <f t="shared" si="690"/>
        <v>-3.2258064516129004E-2</v>
      </c>
      <c r="AT403" s="4">
        <f t="shared" si="690"/>
        <v>-2.5165562913907258E-2</v>
      </c>
      <c r="AV403" s="4">
        <f t="shared" si="691"/>
        <v>-6.8831168831168799E-2</v>
      </c>
      <c r="AW403" s="4">
        <f t="shared" si="691"/>
        <v>-6.8831168831168799E-2</v>
      </c>
      <c r="AX403" s="4">
        <f t="shared" si="691"/>
        <v>-4.4000000000000039E-2</v>
      </c>
      <c r="AY403" s="4">
        <f t="shared" si="691"/>
        <v>-5.9782608695652217E-2</v>
      </c>
      <c r="BA403" s="4">
        <f t="shared" si="692"/>
        <v>-3.2078103207810349E-2</v>
      </c>
      <c r="BB403" s="4">
        <f t="shared" si="692"/>
        <v>-1.6736401673640211E-2</v>
      </c>
      <c r="BC403" s="4">
        <f t="shared" si="692"/>
        <v>-3.4867503486750384E-2</v>
      </c>
      <c r="BD403" s="4">
        <f t="shared" si="692"/>
        <v>-2.8901734104046284E-2</v>
      </c>
      <c r="BF403" s="4">
        <f t="shared" si="693"/>
        <v>-5.7636887608069065E-3</v>
      </c>
      <c r="BG403" s="4">
        <f t="shared" si="693"/>
        <v>-4.6808510638297829E-2</v>
      </c>
      <c r="BH403" s="4">
        <f t="shared" si="693"/>
        <v>-3.6127167630057855E-2</v>
      </c>
      <c r="BI403" s="4">
        <f t="shared" si="693"/>
        <v>-2.8273809523809534E-2</v>
      </c>
      <c r="BK403" s="4">
        <f t="shared" si="694"/>
        <v>-4.9275362318840554E-2</v>
      </c>
      <c r="BL403" s="4">
        <f t="shared" si="694"/>
        <v>-2.5297619047619069E-2</v>
      </c>
      <c r="BM403" s="4">
        <f t="shared" si="694"/>
        <v>-5.6971514242878607E-2</v>
      </c>
      <c r="BN403" s="4">
        <f t="shared" si="694"/>
        <v>-7.3506891271056696E-2</v>
      </c>
      <c r="BP403" s="4">
        <f t="shared" si="695"/>
        <v>-0.10213414634146345</v>
      </c>
      <c r="BQ403" s="4">
        <f t="shared" si="695"/>
        <v>-0.10534351145038168</v>
      </c>
      <c r="BR403" s="4">
        <f t="shared" si="695"/>
        <v>-8.9030206677265467E-2</v>
      </c>
      <c r="BS403" s="4">
        <f t="shared" si="695"/>
        <v>-0.10909090909090913</v>
      </c>
      <c r="BU403" s="4">
        <f t="shared" si="696"/>
        <v>-7.6400679117147763E-2</v>
      </c>
      <c r="BV403" s="4">
        <f t="shared" si="696"/>
        <v>-7.5085324232081918E-2</v>
      </c>
      <c r="BW403" s="4">
        <f t="shared" si="696"/>
        <v>-4.5375218150087271E-2</v>
      </c>
      <c r="BX403" s="4">
        <f t="shared" si="696"/>
        <v>-6.1224489795918324E-2</v>
      </c>
      <c r="BZ403" s="4">
        <f t="shared" si="697"/>
        <v>-4.5955882352941124E-2</v>
      </c>
      <c r="CA403" s="4">
        <f t="shared" si="697"/>
        <v>-4.0590405904059046E-2</v>
      </c>
      <c r="CB403" s="4">
        <f t="shared" si="697"/>
        <v>-6.2157221206581403E-2</v>
      </c>
      <c r="CC403" s="4">
        <f t="shared" si="697"/>
        <v>-5.9288537549407105E-2</v>
      </c>
      <c r="CE403" s="4">
        <f t="shared" si="698"/>
        <v>-6.1657032755298657E-2</v>
      </c>
      <c r="CF403" s="4">
        <f t="shared" si="698"/>
        <v>-5.9615384615384626E-2</v>
      </c>
      <c r="CG403" s="4">
        <f t="shared" si="698"/>
        <v>-6.6276803118908378E-2</v>
      </c>
      <c r="CH403" s="4">
        <f t="shared" si="698"/>
        <v>-3.3613445378151252E-2</v>
      </c>
      <c r="CJ403" s="4">
        <f t="shared" si="699"/>
        <v>-6.3655030800821355E-2</v>
      </c>
      <c r="CK403" s="4">
        <f t="shared" si="699"/>
        <v>-8.3844580777096112E-2</v>
      </c>
      <c r="CL403" s="4">
        <f t="shared" si="699"/>
        <v>-7.5156576200417491E-2</v>
      </c>
      <c r="CM403" s="4">
        <f t="shared" si="699"/>
        <v>-8.4782608695652129E-2</v>
      </c>
      <c r="CN403" s="4">
        <f t="shared" si="699"/>
        <v>-7.676240208877283E-2</v>
      </c>
      <c r="CO403" s="4">
        <f t="shared" si="700"/>
        <v>-8.9912280701754388E-2</v>
      </c>
      <c r="CP403" s="4">
        <f t="shared" si="700"/>
        <v>-8.4821428571428603E-2</v>
      </c>
      <c r="CQ403" s="4">
        <f t="shared" si="700"/>
        <v>-9.4808126410835247E-2</v>
      </c>
      <c r="CR403" s="4">
        <f t="shared" si="700"/>
        <v>-9.2636579572446531E-2</v>
      </c>
      <c r="CS403" s="4">
        <f t="shared" si="700"/>
        <v>-9.2760180995475117E-2</v>
      </c>
      <c r="CT403" s="4">
        <f t="shared" si="700"/>
        <v>-8.6746987951807242E-2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</row>
    <row r="404" spans="1:127" ht="12" hidden="1" customHeight="1" outlineLevel="1">
      <c r="A404" s="2"/>
      <c r="D404" s="7" t="s">
        <v>37</v>
      </c>
      <c r="E404" s="7" t="s">
        <v>550</v>
      </c>
      <c r="AL404" s="15"/>
      <c r="AM404" s="15"/>
      <c r="AN404" s="15"/>
      <c r="AO404" s="15"/>
      <c r="AQ404" s="15">
        <f t="shared" ref="AQ404:AT405" si="701">+AQ400-AL400</f>
        <v>40</v>
      </c>
      <c r="AR404" s="15">
        <f t="shared" si="701"/>
        <v>0</v>
      </c>
      <c r="AS404" s="15">
        <f t="shared" si="701"/>
        <v>-250</v>
      </c>
      <c r="AT404" s="15">
        <f t="shared" si="701"/>
        <v>-190</v>
      </c>
      <c r="AV404" s="15">
        <f t="shared" ref="AV404:AY405" si="702">+AV400-AQ400</f>
        <v>-530</v>
      </c>
      <c r="AW404" s="15">
        <f t="shared" si="702"/>
        <v>-530</v>
      </c>
      <c r="AX404" s="15">
        <f t="shared" si="702"/>
        <v>-330</v>
      </c>
      <c r="AY404" s="15">
        <f t="shared" si="702"/>
        <v>-440</v>
      </c>
      <c r="BA404" s="15">
        <f t="shared" ref="BA404:BD405" si="703">+BA400-AV400</f>
        <v>-230</v>
      </c>
      <c r="BB404" s="15">
        <f t="shared" si="703"/>
        <v>-120</v>
      </c>
      <c r="BC404" s="15">
        <f t="shared" si="703"/>
        <v>-250</v>
      </c>
      <c r="BD404" s="15">
        <f t="shared" si="703"/>
        <v>-200</v>
      </c>
      <c r="BF404" s="15">
        <f t="shared" ref="BF404:BI405" si="704">+BF400-BA400</f>
        <v>-40</v>
      </c>
      <c r="BG404" s="15">
        <f t="shared" si="704"/>
        <v>-330</v>
      </c>
      <c r="BH404" s="15">
        <f t="shared" si="704"/>
        <v>-250</v>
      </c>
      <c r="BI404" s="15">
        <f t="shared" si="704"/>
        <v>-190</v>
      </c>
      <c r="BK404" s="15">
        <f t="shared" ref="BK404:BN405" si="705">+BK400-BF400</f>
        <v>-340</v>
      </c>
      <c r="BL404" s="15">
        <f t="shared" si="705"/>
        <v>-170</v>
      </c>
      <c r="BM404" s="15">
        <f t="shared" si="705"/>
        <v>-380</v>
      </c>
      <c r="BN404" s="15">
        <f t="shared" si="705"/>
        <v>-480</v>
      </c>
      <c r="BP404" s="15">
        <f t="shared" ref="BP404:BS405" si="706">+BP400-BK400</f>
        <v>-670</v>
      </c>
      <c r="BQ404" s="15">
        <f t="shared" si="706"/>
        <v>-690</v>
      </c>
      <c r="BR404" s="15">
        <f t="shared" si="706"/>
        <v>-560</v>
      </c>
      <c r="BS404" s="15">
        <f t="shared" si="706"/>
        <v>-660</v>
      </c>
      <c r="BU404" s="15">
        <f t="shared" ref="BU404:BX405" si="707">+BU400-BP400</f>
        <v>-450</v>
      </c>
      <c r="BV404" s="15">
        <f t="shared" si="707"/>
        <v>-440</v>
      </c>
      <c r="BW404" s="15">
        <f t="shared" si="707"/>
        <v>-260</v>
      </c>
      <c r="BX404" s="15">
        <f t="shared" si="707"/>
        <v>-330</v>
      </c>
      <c r="BZ404" s="15">
        <f t="shared" ref="BZ404:CC405" si="708">+BZ400-BU400</f>
        <v>-250</v>
      </c>
      <c r="CA404" s="15">
        <f t="shared" si="708"/>
        <v>-220</v>
      </c>
      <c r="CB404" s="15">
        <f t="shared" si="708"/>
        <v>-340</v>
      </c>
      <c r="CC404" s="15">
        <f t="shared" si="708"/>
        <v>-300</v>
      </c>
      <c r="CE404" s="15">
        <f t="shared" ref="CE404:CH405" si="709">+CE400-BZ400</f>
        <v>-310</v>
      </c>
      <c r="CF404" s="15">
        <f t="shared" si="709"/>
        <v>-270</v>
      </c>
      <c r="CG404" s="15">
        <f t="shared" si="709"/>
        <v>-280</v>
      </c>
      <c r="CH404" s="15">
        <f t="shared" si="709"/>
        <v>-50</v>
      </c>
      <c r="CJ404" s="15">
        <f t="shared" ref="CJ404:CN405" si="710">+CJ400-CE400</f>
        <v>-140</v>
      </c>
      <c r="CK404" s="15">
        <f t="shared" si="710"/>
        <v>-160</v>
      </c>
      <c r="CL404" s="15">
        <f t="shared" si="710"/>
        <v>-30</v>
      </c>
      <c r="CM404" s="15">
        <f t="shared" si="710"/>
        <v>10</v>
      </c>
      <c r="CN404" s="15">
        <f t="shared" si="710"/>
        <v>-82.5</v>
      </c>
      <c r="CO404" s="15">
        <f t="shared" ref="CO404:CT405" si="711">+CO400-CJ400</f>
        <v>-10</v>
      </c>
      <c r="CP404" s="15">
        <f t="shared" si="711"/>
        <v>-20</v>
      </c>
      <c r="CQ404" s="15">
        <f t="shared" si="711"/>
        <v>-70</v>
      </c>
      <c r="CR404" s="15">
        <f t="shared" si="711"/>
        <v>-80</v>
      </c>
      <c r="CS404" s="15">
        <f t="shared" si="711"/>
        <v>-50</v>
      </c>
      <c r="CT404" s="15">
        <f t="shared" si="711"/>
        <v>-120</v>
      </c>
      <c r="CU404" s="15"/>
      <c r="CV404" s="15"/>
      <c r="CW404" s="15"/>
      <c r="CX404" s="15"/>
      <c r="CY404" s="15"/>
      <c r="CZ404" s="15"/>
      <c r="DA404" s="15"/>
      <c r="DB404" s="15"/>
      <c r="DC404" s="15"/>
      <c r="DD404" s="15"/>
      <c r="DE404" s="15"/>
      <c r="DF404" s="15"/>
      <c r="DG404" s="15"/>
      <c r="DH404" s="15"/>
      <c r="DI404" s="15"/>
      <c r="DJ404" s="15"/>
      <c r="DK404" s="15"/>
      <c r="DL404" s="15"/>
      <c r="DM404" s="15"/>
      <c r="DN404" s="15"/>
      <c r="DO404" s="15"/>
      <c r="DP404" s="15"/>
      <c r="DQ404" s="15"/>
      <c r="DR404" s="15"/>
      <c r="DS404" s="15"/>
      <c r="DT404" s="15"/>
      <c r="DU404" s="15"/>
      <c r="DV404" s="15"/>
      <c r="DW404" s="15"/>
    </row>
    <row r="405" spans="1:127" ht="12" hidden="1" customHeight="1" outlineLevel="1">
      <c r="A405" s="2"/>
      <c r="D405" s="7" t="s">
        <v>37</v>
      </c>
      <c r="E405" s="7" t="s">
        <v>551</v>
      </c>
      <c r="AL405" s="15"/>
      <c r="AM405" s="15"/>
      <c r="AN405" s="15"/>
      <c r="AO405" s="15"/>
      <c r="AQ405" s="15">
        <f t="shared" si="701"/>
        <v>40</v>
      </c>
      <c r="AR405" s="15">
        <f t="shared" si="701"/>
        <v>0</v>
      </c>
      <c r="AS405" s="15">
        <f t="shared" si="701"/>
        <v>-250</v>
      </c>
      <c r="AT405" s="15">
        <f t="shared" si="701"/>
        <v>-190</v>
      </c>
      <c r="AV405" s="15">
        <f t="shared" si="702"/>
        <v>-530</v>
      </c>
      <c r="AW405" s="15">
        <f t="shared" si="702"/>
        <v>-530</v>
      </c>
      <c r="AX405" s="15">
        <f t="shared" si="702"/>
        <v>-330</v>
      </c>
      <c r="AY405" s="15">
        <f t="shared" si="702"/>
        <v>-440</v>
      </c>
      <c r="BA405" s="15">
        <f t="shared" si="703"/>
        <v>-230</v>
      </c>
      <c r="BB405" s="15">
        <f t="shared" si="703"/>
        <v>-120</v>
      </c>
      <c r="BC405" s="15">
        <f t="shared" si="703"/>
        <v>-250</v>
      </c>
      <c r="BD405" s="15">
        <f t="shared" si="703"/>
        <v>-200</v>
      </c>
      <c r="BF405" s="15">
        <f t="shared" si="704"/>
        <v>-40</v>
      </c>
      <c r="BG405" s="15">
        <f t="shared" si="704"/>
        <v>-330</v>
      </c>
      <c r="BH405" s="15">
        <f t="shared" si="704"/>
        <v>-250</v>
      </c>
      <c r="BI405" s="15">
        <f t="shared" si="704"/>
        <v>-190</v>
      </c>
      <c r="BK405" s="15">
        <f t="shared" si="705"/>
        <v>-340</v>
      </c>
      <c r="BL405" s="15">
        <f t="shared" si="705"/>
        <v>-170</v>
      </c>
      <c r="BM405" s="15">
        <f t="shared" si="705"/>
        <v>-380</v>
      </c>
      <c r="BN405" s="15">
        <f t="shared" si="705"/>
        <v>-480</v>
      </c>
      <c r="BP405" s="15">
        <f t="shared" si="706"/>
        <v>-670</v>
      </c>
      <c r="BQ405" s="15">
        <f t="shared" si="706"/>
        <v>-690</v>
      </c>
      <c r="BR405" s="15">
        <f t="shared" si="706"/>
        <v>-560</v>
      </c>
      <c r="BS405" s="15">
        <f t="shared" si="706"/>
        <v>-660</v>
      </c>
      <c r="BU405" s="15">
        <f t="shared" si="707"/>
        <v>-450</v>
      </c>
      <c r="BV405" s="15">
        <f t="shared" si="707"/>
        <v>-440</v>
      </c>
      <c r="BW405" s="15">
        <f t="shared" si="707"/>
        <v>-260</v>
      </c>
      <c r="BX405" s="15">
        <f t="shared" si="707"/>
        <v>-330</v>
      </c>
      <c r="BZ405" s="15">
        <f t="shared" si="708"/>
        <v>-250</v>
      </c>
      <c r="CA405" s="15">
        <f t="shared" si="708"/>
        <v>-220</v>
      </c>
      <c r="CB405" s="15">
        <f t="shared" si="708"/>
        <v>-340</v>
      </c>
      <c r="CC405" s="15">
        <f t="shared" si="708"/>
        <v>-300</v>
      </c>
      <c r="CE405" s="15">
        <f t="shared" si="709"/>
        <v>-320</v>
      </c>
      <c r="CF405" s="15">
        <f t="shared" si="709"/>
        <v>-310</v>
      </c>
      <c r="CG405" s="15">
        <f t="shared" si="709"/>
        <v>-340</v>
      </c>
      <c r="CH405" s="15">
        <f t="shared" si="709"/>
        <v>-160</v>
      </c>
      <c r="CJ405" s="15">
        <f t="shared" si="710"/>
        <v>-310</v>
      </c>
      <c r="CK405" s="15">
        <f t="shared" si="710"/>
        <v>-410</v>
      </c>
      <c r="CL405" s="15">
        <f t="shared" si="710"/>
        <v>-360</v>
      </c>
      <c r="CM405" s="15">
        <f t="shared" si="710"/>
        <v>-390</v>
      </c>
      <c r="CN405" s="15">
        <f t="shared" si="710"/>
        <v>-367.5</v>
      </c>
      <c r="CO405" s="15">
        <f t="shared" si="711"/>
        <v>-410</v>
      </c>
      <c r="CP405" s="15">
        <f t="shared" si="711"/>
        <v>-380</v>
      </c>
      <c r="CQ405" s="15">
        <f t="shared" si="711"/>
        <v>-420</v>
      </c>
      <c r="CR405" s="15">
        <f t="shared" si="711"/>
        <v>-390</v>
      </c>
      <c r="CS405" s="15">
        <f t="shared" si="711"/>
        <v>-410</v>
      </c>
      <c r="CT405" s="15">
        <f t="shared" si="711"/>
        <v>-360</v>
      </c>
      <c r="CU405" s="15"/>
      <c r="CV405" s="15"/>
      <c r="CW405" s="15"/>
      <c r="CX405" s="15"/>
      <c r="CY405" s="15"/>
      <c r="CZ405" s="15"/>
      <c r="DA405" s="15"/>
      <c r="DB405" s="15"/>
      <c r="DC405" s="15"/>
      <c r="DD405" s="15"/>
      <c r="DE405" s="15"/>
      <c r="DF405" s="15"/>
      <c r="DG405" s="15"/>
      <c r="DH405" s="15"/>
      <c r="DI405" s="15"/>
      <c r="DJ405" s="15"/>
      <c r="DK405" s="15"/>
      <c r="DL405" s="15"/>
      <c r="DM405" s="15"/>
      <c r="DN405" s="15"/>
      <c r="DO405" s="15"/>
      <c r="DP405" s="15"/>
      <c r="DQ405" s="15"/>
      <c r="DR405" s="15"/>
      <c r="DS405" s="15"/>
      <c r="DT405" s="15"/>
      <c r="DU405" s="15"/>
      <c r="DV405" s="15"/>
      <c r="DW405" s="15"/>
    </row>
    <row r="406" spans="1:127" ht="12" hidden="1" customHeight="1" outlineLevel="1">
      <c r="A406" s="2"/>
      <c r="D406" s="7" t="s">
        <v>978</v>
      </c>
      <c r="E406" s="7" t="s">
        <v>550</v>
      </c>
      <c r="AL406" s="15"/>
      <c r="AM406" s="15"/>
      <c r="AN406" s="15"/>
      <c r="AO406" s="15"/>
      <c r="AQ406" s="15">
        <f>+AQ400-AO400</f>
        <v>150</v>
      </c>
      <c r="AR406" s="15">
        <f t="shared" ref="AR406:AT407" si="712">+AR400-AQ400</f>
        <v>0</v>
      </c>
      <c r="AS406" s="15">
        <f t="shared" si="712"/>
        <v>-200</v>
      </c>
      <c r="AT406" s="15">
        <f t="shared" si="712"/>
        <v>-140</v>
      </c>
      <c r="AV406" s="15">
        <f>+AV400-AT400</f>
        <v>-190</v>
      </c>
      <c r="AW406" s="15">
        <f t="shared" ref="AW406:AY407" si="713">+AW400-AV400</f>
        <v>0</v>
      </c>
      <c r="AX406" s="15">
        <f t="shared" si="713"/>
        <v>0</v>
      </c>
      <c r="AY406" s="15">
        <f t="shared" si="713"/>
        <v>-250</v>
      </c>
      <c r="BA406" s="15">
        <f>+BA400-AY400</f>
        <v>20</v>
      </c>
      <c r="BB406" s="15">
        <f t="shared" ref="BB406:BD407" si="714">+BB400-BA400</f>
        <v>110</v>
      </c>
      <c r="BC406" s="15">
        <f t="shared" si="714"/>
        <v>-130</v>
      </c>
      <c r="BD406" s="15">
        <f t="shared" si="714"/>
        <v>-200</v>
      </c>
      <c r="BF406" s="15">
        <f>+BF400-BD400</f>
        <v>180</v>
      </c>
      <c r="BG406" s="15">
        <f t="shared" ref="BG406:BI407" si="715">+BG400-BF400</f>
        <v>-180</v>
      </c>
      <c r="BH406" s="15">
        <f t="shared" si="715"/>
        <v>-50</v>
      </c>
      <c r="BI406" s="15">
        <f t="shared" si="715"/>
        <v>-140</v>
      </c>
      <c r="BK406" s="15">
        <f>+BK400-BI400</f>
        <v>30</v>
      </c>
      <c r="BL406" s="15">
        <f t="shared" ref="BL406:BN407" si="716">+BL400-BK400</f>
        <v>-10</v>
      </c>
      <c r="BM406" s="15">
        <f t="shared" si="716"/>
        <v>-260</v>
      </c>
      <c r="BN406" s="15">
        <f t="shared" si="716"/>
        <v>-240</v>
      </c>
      <c r="BP406" s="15">
        <f>+BP400-BN400</f>
        <v>-160</v>
      </c>
      <c r="BQ406" s="15">
        <f t="shared" ref="BQ406:BS407" si="717">+BQ400-BP400</f>
        <v>-30</v>
      </c>
      <c r="BR406" s="15">
        <f t="shared" si="717"/>
        <v>-130</v>
      </c>
      <c r="BS406" s="15">
        <f t="shared" si="717"/>
        <v>-340</v>
      </c>
      <c r="BU406" s="15">
        <f>+BU400-BS400</f>
        <v>50</v>
      </c>
      <c r="BV406" s="15">
        <f t="shared" ref="BV406:BX407" si="718">+BV400-BU400</f>
        <v>-20</v>
      </c>
      <c r="BW406" s="15">
        <f t="shared" si="718"/>
        <v>50</v>
      </c>
      <c r="BX406" s="15">
        <f t="shared" si="718"/>
        <v>-410</v>
      </c>
      <c r="BZ406" s="15">
        <f>+BZ400-BX400</f>
        <v>130</v>
      </c>
      <c r="CA406" s="15">
        <f t="shared" ref="CA406:CC407" si="719">+CA400-BZ400</f>
        <v>10</v>
      </c>
      <c r="CB406" s="15">
        <f t="shared" si="719"/>
        <v>-70</v>
      </c>
      <c r="CC406" s="15">
        <f t="shared" si="719"/>
        <v>-370</v>
      </c>
      <c r="CE406" s="15">
        <f>+CE400-CC400</f>
        <v>120</v>
      </c>
      <c r="CF406" s="15">
        <f t="shared" ref="CF406:CH407" si="720">+CF400-CE400</f>
        <v>50</v>
      </c>
      <c r="CG406" s="15">
        <f t="shared" si="720"/>
        <v>-80</v>
      </c>
      <c r="CH406" s="15">
        <f t="shared" si="720"/>
        <v>-140</v>
      </c>
      <c r="CJ406" s="15">
        <f>+CJ400-CH400</f>
        <v>30</v>
      </c>
      <c r="CK406" s="15">
        <f t="shared" ref="CK406:CM407" si="721">+CK400-CJ400</f>
        <v>30</v>
      </c>
      <c r="CL406" s="15">
        <f t="shared" si="721"/>
        <v>50</v>
      </c>
      <c r="CM406" s="15">
        <f t="shared" si="721"/>
        <v>-100</v>
      </c>
      <c r="CO406" s="15">
        <f>+CO400-CM400</f>
        <v>10</v>
      </c>
      <c r="CP406" s="15">
        <f t="shared" ref="CP406:CR407" si="722">+CP400-CO400</f>
        <v>20</v>
      </c>
      <c r="CQ406" s="15">
        <f t="shared" si="722"/>
        <v>0</v>
      </c>
      <c r="CR406" s="15">
        <f t="shared" si="722"/>
        <v>-110</v>
      </c>
      <c r="CT406" s="15">
        <f>+CT400-CR400</f>
        <v>-30</v>
      </c>
      <c r="CU406" s="15"/>
      <c r="CV406" s="15"/>
      <c r="CW406" s="15"/>
      <c r="CY406" s="15"/>
      <c r="CZ406" s="15"/>
      <c r="DA406" s="15"/>
      <c r="DB406" s="15"/>
      <c r="DD406" s="15"/>
      <c r="DE406" s="15"/>
      <c r="DF406" s="15"/>
      <c r="DG406" s="15"/>
      <c r="DI406" s="15"/>
      <c r="DJ406" s="15"/>
      <c r="DK406" s="15"/>
      <c r="DL406" s="15"/>
      <c r="DN406" s="15"/>
      <c r="DO406" s="15"/>
      <c r="DP406" s="15"/>
      <c r="DQ406" s="15"/>
      <c r="DS406" s="15"/>
      <c r="DT406" s="15"/>
      <c r="DU406" s="15"/>
      <c r="DV406" s="15"/>
    </row>
    <row r="407" spans="1:127" ht="12" hidden="1" customHeight="1" outlineLevel="1">
      <c r="A407" s="2"/>
      <c r="D407" s="7" t="s">
        <v>978</v>
      </c>
      <c r="E407" s="7" t="s">
        <v>551</v>
      </c>
      <c r="AL407" s="15"/>
      <c r="AM407" s="15"/>
      <c r="AN407" s="15"/>
      <c r="AO407" s="15"/>
      <c r="AQ407" s="15">
        <f>+AQ401-AO401</f>
        <v>150</v>
      </c>
      <c r="AR407" s="15">
        <f t="shared" si="712"/>
        <v>0</v>
      </c>
      <c r="AS407" s="15">
        <f t="shared" si="712"/>
        <v>-200</v>
      </c>
      <c r="AT407" s="15">
        <f t="shared" si="712"/>
        <v>-140</v>
      </c>
      <c r="AV407" s="15">
        <f>+AV401-AT401</f>
        <v>-190</v>
      </c>
      <c r="AW407" s="15">
        <f t="shared" si="713"/>
        <v>0</v>
      </c>
      <c r="AX407" s="15">
        <f t="shared" si="713"/>
        <v>0</v>
      </c>
      <c r="AY407" s="15">
        <f t="shared" si="713"/>
        <v>-250</v>
      </c>
      <c r="BA407" s="15">
        <f>+BA401-AY401</f>
        <v>20</v>
      </c>
      <c r="BB407" s="15">
        <f t="shared" si="714"/>
        <v>110</v>
      </c>
      <c r="BC407" s="15">
        <f t="shared" si="714"/>
        <v>-130</v>
      </c>
      <c r="BD407" s="15">
        <f t="shared" si="714"/>
        <v>-200</v>
      </c>
      <c r="BF407" s="15">
        <f>+BF401-BD401</f>
        <v>180</v>
      </c>
      <c r="BG407" s="15">
        <f t="shared" si="715"/>
        <v>-180</v>
      </c>
      <c r="BH407" s="15">
        <f t="shared" si="715"/>
        <v>-50</v>
      </c>
      <c r="BI407" s="15">
        <f t="shared" si="715"/>
        <v>-140</v>
      </c>
      <c r="BK407" s="15">
        <f>+BK401-BI401</f>
        <v>30</v>
      </c>
      <c r="BL407" s="15">
        <f t="shared" si="716"/>
        <v>-10</v>
      </c>
      <c r="BM407" s="15">
        <f t="shared" si="716"/>
        <v>-260</v>
      </c>
      <c r="BN407" s="15">
        <f t="shared" si="716"/>
        <v>-240</v>
      </c>
      <c r="BP407" s="15">
        <f>+BP401-BN401</f>
        <v>-160</v>
      </c>
      <c r="BQ407" s="15">
        <f t="shared" si="717"/>
        <v>-30</v>
      </c>
      <c r="BR407" s="15">
        <f t="shared" si="717"/>
        <v>-130</v>
      </c>
      <c r="BS407" s="15">
        <f t="shared" si="717"/>
        <v>-340</v>
      </c>
      <c r="BU407" s="15">
        <f>+BU401-BS401</f>
        <v>50</v>
      </c>
      <c r="BV407" s="15">
        <f t="shared" si="718"/>
        <v>-20</v>
      </c>
      <c r="BW407" s="15">
        <f t="shared" si="718"/>
        <v>50</v>
      </c>
      <c r="BX407" s="15">
        <f t="shared" si="718"/>
        <v>-410</v>
      </c>
      <c r="BZ407" s="15">
        <f>+BZ401-BX401</f>
        <v>130</v>
      </c>
      <c r="CA407" s="15">
        <f t="shared" si="719"/>
        <v>10</v>
      </c>
      <c r="CB407" s="15">
        <f t="shared" si="719"/>
        <v>-70</v>
      </c>
      <c r="CC407" s="15">
        <f t="shared" si="719"/>
        <v>-370</v>
      </c>
      <c r="CE407" s="15">
        <f>+CE401-CC401</f>
        <v>110</v>
      </c>
      <c r="CF407" s="15">
        <f t="shared" si="720"/>
        <v>20</v>
      </c>
      <c r="CG407" s="15">
        <f t="shared" si="720"/>
        <v>-100</v>
      </c>
      <c r="CH407" s="15">
        <f t="shared" si="720"/>
        <v>-190</v>
      </c>
      <c r="CJ407" s="15">
        <f>+CJ401-CH401</f>
        <v>-40</v>
      </c>
      <c r="CK407" s="15">
        <f t="shared" si="721"/>
        <v>-80</v>
      </c>
      <c r="CL407" s="15">
        <f t="shared" si="721"/>
        <v>-50</v>
      </c>
      <c r="CM407" s="15">
        <f t="shared" si="721"/>
        <v>-220</v>
      </c>
      <c r="CO407" s="15">
        <f>+CO401-CM401</f>
        <v>-60</v>
      </c>
      <c r="CP407" s="15">
        <f t="shared" si="722"/>
        <v>-50</v>
      </c>
      <c r="CQ407" s="15">
        <f t="shared" si="722"/>
        <v>-90</v>
      </c>
      <c r="CR407" s="15">
        <f t="shared" si="722"/>
        <v>-190</v>
      </c>
      <c r="CT407" s="15">
        <f>+CT401-CR401</f>
        <v>-30</v>
      </c>
      <c r="CU407" s="15"/>
      <c r="CV407" s="15"/>
      <c r="CW407" s="15"/>
      <c r="CY407" s="15"/>
      <c r="CZ407" s="15"/>
      <c r="DA407" s="15"/>
      <c r="DB407" s="15"/>
      <c r="DD407" s="15"/>
      <c r="DE407" s="15"/>
      <c r="DF407" s="15"/>
      <c r="DG407" s="15"/>
      <c r="DI407" s="15"/>
      <c r="DJ407" s="15"/>
      <c r="DK407" s="15"/>
      <c r="DL407" s="15"/>
      <c r="DN407" s="15"/>
      <c r="DO407" s="15"/>
      <c r="DP407" s="15"/>
      <c r="DQ407" s="15"/>
      <c r="DS407" s="15"/>
      <c r="DT407" s="15"/>
      <c r="DU407" s="15"/>
      <c r="DV407" s="15"/>
    </row>
    <row r="408" spans="1:127" ht="12" hidden="1" customHeight="1" outlineLevel="1">
      <c r="A408" s="2"/>
    </row>
    <row r="409" spans="1:127" ht="12" hidden="1" customHeight="1" outlineLevel="1">
      <c r="A409" s="2"/>
      <c r="C409" s="2"/>
      <c r="D409" s="7" t="s">
        <v>519</v>
      </c>
      <c r="AF409" s="15">
        <f t="shared" ref="AF409:CB409" si="723">+AF451</f>
        <v>0</v>
      </c>
      <c r="AG409" s="15">
        <f t="shared" si="723"/>
        <v>0</v>
      </c>
      <c r="AH409" s="15">
        <f t="shared" si="723"/>
        <v>0</v>
      </c>
      <c r="AI409" s="15">
        <f t="shared" si="723"/>
        <v>880</v>
      </c>
      <c r="AJ409" s="15">
        <f t="shared" si="723"/>
        <v>930</v>
      </c>
      <c r="AK409" s="15">
        <f t="shared" si="723"/>
        <v>0</v>
      </c>
      <c r="AL409" s="15">
        <f t="shared" si="723"/>
        <v>1140</v>
      </c>
      <c r="AM409" s="15">
        <f t="shared" si="723"/>
        <v>1240</v>
      </c>
      <c r="AN409" s="15">
        <f t="shared" si="723"/>
        <v>1320</v>
      </c>
      <c r="AO409" s="15">
        <f t="shared" si="723"/>
        <v>1430</v>
      </c>
      <c r="AP409" s="15">
        <f t="shared" si="723"/>
        <v>1282.5</v>
      </c>
      <c r="AQ409" s="15">
        <f t="shared" si="723"/>
        <v>1550</v>
      </c>
      <c r="AR409" s="15">
        <f t="shared" si="723"/>
        <v>1640</v>
      </c>
      <c r="AS409" s="15">
        <f t="shared" si="723"/>
        <v>1660</v>
      </c>
      <c r="AT409" s="15">
        <f t="shared" si="723"/>
        <v>1720</v>
      </c>
      <c r="AU409" s="15">
        <f t="shared" si="723"/>
        <v>1642.5</v>
      </c>
      <c r="AV409" s="15">
        <f t="shared" si="723"/>
        <v>1720</v>
      </c>
      <c r="AW409" s="15">
        <f t="shared" si="723"/>
        <v>1730</v>
      </c>
      <c r="AX409" s="15">
        <f t="shared" si="723"/>
        <v>1820</v>
      </c>
      <c r="AY409" s="15">
        <f t="shared" si="723"/>
        <v>1830</v>
      </c>
      <c r="AZ409" s="15">
        <f t="shared" si="723"/>
        <v>1870</v>
      </c>
      <c r="BA409" s="15">
        <f t="shared" si="723"/>
        <v>1820</v>
      </c>
      <c r="BB409" s="15">
        <f t="shared" si="723"/>
        <v>1880</v>
      </c>
      <c r="BC409" s="15">
        <f t="shared" si="723"/>
        <v>1880</v>
      </c>
      <c r="BD409" s="15">
        <f t="shared" si="723"/>
        <v>1940</v>
      </c>
      <c r="BE409" s="15">
        <f t="shared" si="723"/>
        <v>1880</v>
      </c>
      <c r="BF409" s="15">
        <f t="shared" si="723"/>
        <v>1970</v>
      </c>
      <c r="BG409" s="15">
        <f t="shared" si="723"/>
        <v>1980</v>
      </c>
      <c r="BH409" s="15">
        <f t="shared" si="723"/>
        <v>2010</v>
      </c>
      <c r="BI409" s="15">
        <f t="shared" si="723"/>
        <v>2080</v>
      </c>
      <c r="BJ409" s="15">
        <f t="shared" si="723"/>
        <v>2010</v>
      </c>
      <c r="BK409" s="15">
        <f t="shared" si="723"/>
        <v>2120</v>
      </c>
      <c r="BL409" s="15">
        <f t="shared" si="723"/>
        <v>2210</v>
      </c>
      <c r="BM409" s="15">
        <f t="shared" si="723"/>
        <v>2200</v>
      </c>
      <c r="BN409" s="15">
        <f t="shared" si="723"/>
        <v>2270</v>
      </c>
      <c r="BO409" s="15">
        <f t="shared" si="723"/>
        <v>2200</v>
      </c>
      <c r="BP409" s="15">
        <f t="shared" si="723"/>
        <v>2330</v>
      </c>
      <c r="BQ409" s="15">
        <f t="shared" si="723"/>
        <v>2410</v>
      </c>
      <c r="BR409" s="15">
        <f t="shared" si="723"/>
        <v>2390</v>
      </c>
      <c r="BS409" s="15">
        <f t="shared" si="723"/>
        <v>2420</v>
      </c>
      <c r="BT409" s="15">
        <f t="shared" si="723"/>
        <v>2380</v>
      </c>
      <c r="BU409" s="15">
        <f t="shared" si="723"/>
        <v>2430</v>
      </c>
      <c r="BV409" s="15">
        <f t="shared" si="723"/>
        <v>2450</v>
      </c>
      <c r="BW409" s="15">
        <f t="shared" si="723"/>
        <v>2440</v>
      </c>
      <c r="BX409" s="15">
        <f t="shared" si="723"/>
        <v>2470</v>
      </c>
      <c r="BY409" s="15">
        <f t="shared" si="723"/>
        <v>2450</v>
      </c>
      <c r="BZ409" s="15">
        <f t="shared" si="723"/>
        <v>2510</v>
      </c>
      <c r="CA409" s="15">
        <f t="shared" si="723"/>
        <v>2540</v>
      </c>
      <c r="CB409" s="15">
        <f t="shared" si="723"/>
        <v>2540</v>
      </c>
      <c r="CC409" s="15">
        <f>+CC451</f>
        <v>2570</v>
      </c>
      <c r="CD409" s="15">
        <f>+AVERAGE(BZ409:CC409)</f>
        <v>2540</v>
      </c>
      <c r="CE409" s="15">
        <v>2530</v>
      </c>
      <c r="CF409" s="15">
        <v>2610</v>
      </c>
      <c r="CG409" s="15">
        <v>2600</v>
      </c>
      <c r="CH409" s="15">
        <v>2640</v>
      </c>
      <c r="CI409" s="15">
        <f>+AVERAGE(CE409:CH409)</f>
        <v>2595</v>
      </c>
      <c r="CJ409" s="15">
        <v>2700</v>
      </c>
      <c r="CK409" s="15">
        <v>2750</v>
      </c>
      <c r="CL409" s="15">
        <v>2830</v>
      </c>
      <c r="CM409" s="15">
        <v>2860</v>
      </c>
      <c r="CN409" s="15">
        <v>2790</v>
      </c>
      <c r="CO409" s="15">
        <v>2890</v>
      </c>
      <c r="CP409" s="15">
        <v>2910</v>
      </c>
      <c r="CQ409" s="15">
        <v>2930</v>
      </c>
      <c r="CR409" s="15">
        <v>2950</v>
      </c>
      <c r="CS409" s="15">
        <v>2920</v>
      </c>
      <c r="CT409" s="15">
        <v>2930</v>
      </c>
      <c r="CU409" s="15"/>
      <c r="DU409" s="2"/>
    </row>
    <row r="410" spans="1:127" ht="12" hidden="1" customHeight="1" outlineLevel="1">
      <c r="A410" s="2"/>
      <c r="B410" s="70"/>
      <c r="D410" s="7" t="s">
        <v>547</v>
      </c>
      <c r="AF410" s="15">
        <f t="shared" ref="AF410:CB410" si="724">+AF409</f>
        <v>0</v>
      </c>
      <c r="AG410" s="15">
        <f t="shared" si="724"/>
        <v>0</v>
      </c>
      <c r="AH410" s="15">
        <f t="shared" si="724"/>
        <v>0</v>
      </c>
      <c r="AI410" s="15">
        <f t="shared" si="724"/>
        <v>880</v>
      </c>
      <c r="AJ410" s="15">
        <f t="shared" si="724"/>
        <v>930</v>
      </c>
      <c r="AK410" s="15">
        <f t="shared" si="724"/>
        <v>0</v>
      </c>
      <c r="AL410" s="15">
        <f t="shared" si="724"/>
        <v>1140</v>
      </c>
      <c r="AM410" s="15">
        <f t="shared" si="724"/>
        <v>1240</v>
      </c>
      <c r="AN410" s="15">
        <f t="shared" si="724"/>
        <v>1320</v>
      </c>
      <c r="AO410" s="15">
        <f t="shared" si="724"/>
        <v>1430</v>
      </c>
      <c r="AP410" s="15">
        <f t="shared" si="724"/>
        <v>1282.5</v>
      </c>
      <c r="AQ410" s="15">
        <f t="shared" si="724"/>
        <v>1550</v>
      </c>
      <c r="AR410" s="15">
        <f t="shared" si="724"/>
        <v>1640</v>
      </c>
      <c r="AS410" s="15">
        <f t="shared" si="724"/>
        <v>1660</v>
      </c>
      <c r="AT410" s="15">
        <f t="shared" si="724"/>
        <v>1720</v>
      </c>
      <c r="AU410" s="15">
        <f t="shared" si="724"/>
        <v>1642.5</v>
      </c>
      <c r="AV410" s="15">
        <f t="shared" si="724"/>
        <v>1720</v>
      </c>
      <c r="AW410" s="15">
        <f t="shared" si="724"/>
        <v>1730</v>
      </c>
      <c r="AX410" s="15">
        <f t="shared" si="724"/>
        <v>1820</v>
      </c>
      <c r="AY410" s="15">
        <f t="shared" si="724"/>
        <v>1830</v>
      </c>
      <c r="AZ410" s="15">
        <f t="shared" si="724"/>
        <v>1870</v>
      </c>
      <c r="BA410" s="15">
        <f t="shared" si="724"/>
        <v>1820</v>
      </c>
      <c r="BB410" s="15">
        <f t="shared" si="724"/>
        <v>1880</v>
      </c>
      <c r="BC410" s="15">
        <f t="shared" si="724"/>
        <v>1880</v>
      </c>
      <c r="BD410" s="15">
        <f t="shared" si="724"/>
        <v>1940</v>
      </c>
      <c r="BE410" s="15">
        <f t="shared" si="724"/>
        <v>1880</v>
      </c>
      <c r="BF410" s="15">
        <f t="shared" si="724"/>
        <v>1970</v>
      </c>
      <c r="BG410" s="15">
        <f t="shared" si="724"/>
        <v>1980</v>
      </c>
      <c r="BH410" s="15">
        <f t="shared" si="724"/>
        <v>2010</v>
      </c>
      <c r="BI410" s="15">
        <f t="shared" si="724"/>
        <v>2080</v>
      </c>
      <c r="BJ410" s="15">
        <f t="shared" si="724"/>
        <v>2010</v>
      </c>
      <c r="BK410" s="15">
        <f t="shared" si="724"/>
        <v>2120</v>
      </c>
      <c r="BL410" s="15">
        <f t="shared" si="724"/>
        <v>2210</v>
      </c>
      <c r="BM410" s="15">
        <f t="shared" si="724"/>
        <v>2200</v>
      </c>
      <c r="BN410" s="15">
        <f t="shared" si="724"/>
        <v>2270</v>
      </c>
      <c r="BO410" s="15">
        <f t="shared" si="724"/>
        <v>2200</v>
      </c>
      <c r="BP410" s="15">
        <f t="shared" si="724"/>
        <v>2330</v>
      </c>
      <c r="BQ410" s="15">
        <f t="shared" si="724"/>
        <v>2410</v>
      </c>
      <c r="BR410" s="15">
        <f t="shared" si="724"/>
        <v>2390</v>
      </c>
      <c r="BS410" s="15">
        <f t="shared" si="724"/>
        <v>2420</v>
      </c>
      <c r="BT410" s="15">
        <f t="shared" si="724"/>
        <v>2380</v>
      </c>
      <c r="BU410" s="15">
        <f t="shared" si="724"/>
        <v>2430</v>
      </c>
      <c r="BV410" s="15">
        <f t="shared" si="724"/>
        <v>2450</v>
      </c>
      <c r="BW410" s="15">
        <f t="shared" si="724"/>
        <v>2440</v>
      </c>
      <c r="BX410" s="15">
        <f t="shared" si="724"/>
        <v>2470</v>
      </c>
      <c r="BY410" s="15">
        <f t="shared" si="724"/>
        <v>2450</v>
      </c>
      <c r="BZ410" s="15">
        <f t="shared" si="724"/>
        <v>2510</v>
      </c>
      <c r="CA410" s="15">
        <f t="shared" si="724"/>
        <v>2540</v>
      </c>
      <c r="CB410" s="15">
        <f t="shared" si="724"/>
        <v>2540</v>
      </c>
      <c r="CC410" s="15">
        <f>+CC409</f>
        <v>2570</v>
      </c>
      <c r="CD410" s="15">
        <f>+AVERAGE(BZ410:CC410)</f>
        <v>2540</v>
      </c>
      <c r="CE410" s="15">
        <v>2530</v>
      </c>
      <c r="CF410" s="15">
        <v>2610</v>
      </c>
      <c r="CG410" s="15">
        <v>2600</v>
      </c>
      <c r="CH410" s="15">
        <v>2620</v>
      </c>
      <c r="CI410" s="15">
        <f>+AVERAGE(CE410:CH410)</f>
        <v>2590</v>
      </c>
      <c r="CJ410" s="15">
        <v>2660</v>
      </c>
      <c r="CK410" s="15">
        <v>2670</v>
      </c>
      <c r="CL410" s="15">
        <v>2720</v>
      </c>
      <c r="CM410" s="15">
        <v>2690</v>
      </c>
      <c r="CN410" s="15">
        <v>2690</v>
      </c>
      <c r="CO410" s="15">
        <v>2680</v>
      </c>
      <c r="CP410" s="15">
        <v>2670</v>
      </c>
      <c r="CQ410" s="15">
        <v>2640</v>
      </c>
      <c r="CR410" s="15">
        <v>2600</v>
      </c>
      <c r="CS410" s="15">
        <v>2640</v>
      </c>
      <c r="CT410" s="15">
        <v>2580</v>
      </c>
      <c r="CU410" s="15"/>
      <c r="DU410" s="2"/>
    </row>
    <row r="411" spans="1:127" ht="12" hidden="1" customHeight="1" outlineLevel="1">
      <c r="A411" s="2"/>
      <c r="D411" s="7" t="s">
        <v>196</v>
      </c>
      <c r="E411" s="7" t="s">
        <v>550</v>
      </c>
      <c r="CJ411" s="4">
        <f t="shared" ref="CJ411:CT412" si="725">+CJ409/CE409-1</f>
        <v>6.7193675889328119E-2</v>
      </c>
      <c r="CK411" s="4">
        <f t="shared" si="725"/>
        <v>5.3639846743295028E-2</v>
      </c>
      <c r="CL411" s="4">
        <f t="shared" si="725"/>
        <v>8.8461538461538369E-2</v>
      </c>
      <c r="CM411" s="4">
        <f t="shared" si="725"/>
        <v>8.3333333333333259E-2</v>
      </c>
      <c r="CN411" s="4">
        <f t="shared" si="725"/>
        <v>7.5144508670520249E-2</v>
      </c>
      <c r="CO411" s="4">
        <f t="shared" si="725"/>
        <v>7.0370370370370416E-2</v>
      </c>
      <c r="CP411" s="4">
        <f t="shared" si="725"/>
        <v>5.8181818181818112E-2</v>
      </c>
      <c r="CQ411" s="4">
        <f t="shared" si="725"/>
        <v>3.5335689045936425E-2</v>
      </c>
      <c r="CR411" s="4">
        <f t="shared" si="725"/>
        <v>3.1468531468531458E-2</v>
      </c>
      <c r="CS411" s="4">
        <f t="shared" si="725"/>
        <v>4.6594982078853153E-2</v>
      </c>
      <c r="CT411" s="4">
        <f t="shared" si="725"/>
        <v>1.384083044982698E-2</v>
      </c>
      <c r="CU411" s="4"/>
      <c r="DU411" s="2"/>
    </row>
    <row r="412" spans="1:127" ht="12" hidden="1" customHeight="1" outlineLevel="1">
      <c r="A412" s="2"/>
      <c r="D412" s="7" t="s">
        <v>196</v>
      </c>
      <c r="E412" s="7" t="s">
        <v>551</v>
      </c>
      <c r="CJ412" s="4">
        <f t="shared" si="725"/>
        <v>5.1383399209486091E-2</v>
      </c>
      <c r="CK412" s="4">
        <f t="shared" si="725"/>
        <v>2.2988505747126409E-2</v>
      </c>
      <c r="CL412" s="4">
        <f t="shared" si="725"/>
        <v>4.6153846153846212E-2</v>
      </c>
      <c r="CM412" s="4">
        <f t="shared" si="725"/>
        <v>2.6717557251908497E-2</v>
      </c>
      <c r="CN412" s="4">
        <f t="shared" si="725"/>
        <v>3.8610038610038533E-2</v>
      </c>
      <c r="CO412" s="4">
        <f t="shared" si="725"/>
        <v>7.5187969924812581E-3</v>
      </c>
      <c r="CP412" s="4">
        <f t="shared" si="725"/>
        <v>0</v>
      </c>
      <c r="CQ412" s="4">
        <f t="shared" si="725"/>
        <v>-2.9411764705882359E-2</v>
      </c>
      <c r="CR412" s="4">
        <f t="shared" si="725"/>
        <v>-3.3457249070631967E-2</v>
      </c>
      <c r="CS412" s="4">
        <f t="shared" si="725"/>
        <v>-1.8587360594795488E-2</v>
      </c>
      <c r="CT412" s="4">
        <f t="shared" si="725"/>
        <v>-3.7313432835820892E-2</v>
      </c>
      <c r="CU412" s="4"/>
      <c r="DU412" s="2"/>
    </row>
    <row r="413" spans="1:127" ht="12" hidden="1" customHeight="1" outlineLevel="1">
      <c r="A413" s="2"/>
      <c r="D413" s="7" t="s">
        <v>37</v>
      </c>
      <c r="E413" s="7" t="s">
        <v>550</v>
      </c>
      <c r="CJ413" s="15">
        <f t="shared" ref="CJ413:CT414" si="726">+CJ409-CE409</f>
        <v>170</v>
      </c>
      <c r="CK413" s="15">
        <f t="shared" si="726"/>
        <v>140</v>
      </c>
      <c r="CL413" s="15">
        <f t="shared" si="726"/>
        <v>230</v>
      </c>
      <c r="CM413" s="15">
        <f t="shared" si="726"/>
        <v>220</v>
      </c>
      <c r="CN413" s="15">
        <f t="shared" si="726"/>
        <v>195</v>
      </c>
      <c r="CO413" s="15">
        <f t="shared" si="726"/>
        <v>190</v>
      </c>
      <c r="CP413" s="15">
        <f t="shared" si="726"/>
        <v>160</v>
      </c>
      <c r="CQ413" s="15">
        <f t="shared" si="726"/>
        <v>100</v>
      </c>
      <c r="CR413" s="15">
        <f t="shared" si="726"/>
        <v>90</v>
      </c>
      <c r="CS413" s="15">
        <f t="shared" si="726"/>
        <v>130</v>
      </c>
      <c r="CT413" s="15">
        <f t="shared" si="726"/>
        <v>40</v>
      </c>
      <c r="CU413" s="15"/>
      <c r="DU413" s="2"/>
    </row>
    <row r="414" spans="1:127" ht="12" hidden="1" customHeight="1" outlineLevel="1">
      <c r="A414" s="2"/>
      <c r="D414" s="7" t="s">
        <v>37</v>
      </c>
      <c r="E414" s="7" t="s">
        <v>551</v>
      </c>
      <c r="CJ414" s="15">
        <f t="shared" si="726"/>
        <v>130</v>
      </c>
      <c r="CK414" s="15">
        <f t="shared" si="726"/>
        <v>60</v>
      </c>
      <c r="CL414" s="15">
        <f t="shared" si="726"/>
        <v>120</v>
      </c>
      <c r="CM414" s="15">
        <f t="shared" si="726"/>
        <v>70</v>
      </c>
      <c r="CN414" s="15">
        <f t="shared" si="726"/>
        <v>100</v>
      </c>
      <c r="CO414" s="15">
        <f t="shared" si="726"/>
        <v>20</v>
      </c>
      <c r="CP414" s="15">
        <f t="shared" si="726"/>
        <v>0</v>
      </c>
      <c r="CQ414" s="15">
        <f t="shared" si="726"/>
        <v>-80</v>
      </c>
      <c r="CR414" s="15">
        <f t="shared" si="726"/>
        <v>-90</v>
      </c>
      <c r="CS414" s="15">
        <f t="shared" si="726"/>
        <v>-50</v>
      </c>
      <c r="CT414" s="15">
        <f t="shared" si="726"/>
        <v>-100</v>
      </c>
      <c r="CU414" s="15"/>
      <c r="DU414" s="2"/>
    </row>
    <row r="415" spans="1:127" ht="12" hidden="1" customHeight="1" outlineLevel="1">
      <c r="A415" s="2"/>
      <c r="D415" s="7" t="s">
        <v>69</v>
      </c>
      <c r="E415" s="7" t="s">
        <v>550</v>
      </c>
      <c r="CF415" s="15">
        <f t="shared" ref="CF415:CH416" si="727">+CF409-CE409</f>
        <v>80</v>
      </c>
      <c r="CG415" s="15">
        <f t="shared" si="727"/>
        <v>-10</v>
      </c>
      <c r="CH415" s="15">
        <f t="shared" si="727"/>
        <v>40</v>
      </c>
      <c r="CJ415" s="15">
        <f>+CJ409-CH409</f>
        <v>60</v>
      </c>
      <c r="CK415" s="15">
        <f t="shared" ref="CK415:CM416" si="728">+CK409-CJ409</f>
        <v>50</v>
      </c>
      <c r="CL415" s="15">
        <f t="shared" si="728"/>
        <v>80</v>
      </c>
      <c r="CM415" s="15">
        <f t="shared" si="728"/>
        <v>30</v>
      </c>
      <c r="CO415" s="15">
        <f>+CO409-CM409</f>
        <v>30</v>
      </c>
      <c r="CP415" s="15">
        <f t="shared" ref="CP415:CR416" si="729">+CP409-CO409</f>
        <v>20</v>
      </c>
      <c r="CQ415" s="15">
        <f t="shared" si="729"/>
        <v>20</v>
      </c>
      <c r="CR415" s="15">
        <f t="shared" si="729"/>
        <v>20</v>
      </c>
      <c r="CT415" s="15">
        <f>+CT409-CR409</f>
        <v>-20</v>
      </c>
      <c r="CU415" s="15"/>
      <c r="DU415" s="2"/>
    </row>
    <row r="416" spans="1:127" ht="12" hidden="1" customHeight="1" outlineLevel="1">
      <c r="A416" s="2"/>
      <c r="D416" s="7" t="s">
        <v>69</v>
      </c>
      <c r="E416" s="7" t="s">
        <v>551</v>
      </c>
      <c r="CF416" s="15">
        <f t="shared" si="727"/>
        <v>80</v>
      </c>
      <c r="CG416" s="15">
        <f t="shared" si="727"/>
        <v>-10</v>
      </c>
      <c r="CH416" s="15">
        <f t="shared" si="727"/>
        <v>20</v>
      </c>
      <c r="CJ416" s="15">
        <f>+CJ410-CH410</f>
        <v>40</v>
      </c>
      <c r="CK416" s="15">
        <f t="shared" si="728"/>
        <v>10</v>
      </c>
      <c r="CL416" s="15">
        <f t="shared" si="728"/>
        <v>50</v>
      </c>
      <c r="CM416" s="15">
        <f t="shared" si="728"/>
        <v>-30</v>
      </c>
      <c r="CO416" s="15">
        <f>+CO410-CM410</f>
        <v>-10</v>
      </c>
      <c r="CP416" s="15">
        <f t="shared" si="729"/>
        <v>-10</v>
      </c>
      <c r="CQ416" s="15">
        <f t="shared" si="729"/>
        <v>-30</v>
      </c>
      <c r="CR416" s="15">
        <f t="shared" si="729"/>
        <v>-40</v>
      </c>
      <c r="CT416" s="15">
        <f>+CT410-CR410</f>
        <v>-20</v>
      </c>
      <c r="CU416" s="15"/>
      <c r="DU416" s="2"/>
    </row>
    <row r="417" spans="1:127" hidden="1" outlineLevel="1">
      <c r="A417" s="2"/>
      <c r="D417" s="2"/>
      <c r="E417" s="2"/>
      <c r="CF417" s="15"/>
      <c r="CG417" s="15"/>
      <c r="CH417" s="15"/>
      <c r="CJ417" s="15"/>
      <c r="CK417" s="15"/>
      <c r="CL417" s="15"/>
      <c r="CM417" s="15"/>
      <c r="CO417" s="15"/>
      <c r="CP417" s="15"/>
      <c r="CQ417" s="15"/>
      <c r="CR417" s="15"/>
      <c r="CT417" s="15"/>
    </row>
    <row r="418" spans="1:127" ht="17.25" hidden="1" customHeight="1" outlineLevel="1">
      <c r="A418" s="2"/>
      <c r="C418" s="2"/>
      <c r="D418" s="7" t="s">
        <v>519</v>
      </c>
      <c r="AG418" s="26">
        <f t="shared" ref="AG418:CB418" si="730">+AG457</f>
        <v>0</v>
      </c>
      <c r="AH418" s="26">
        <f t="shared" si="730"/>
        <v>0</v>
      </c>
      <c r="AI418" s="26">
        <f t="shared" si="730"/>
        <v>6960</v>
      </c>
      <c r="AJ418" s="26">
        <f t="shared" si="730"/>
        <v>6430</v>
      </c>
      <c r="AK418" s="26">
        <f t="shared" si="730"/>
        <v>0</v>
      </c>
      <c r="AL418" s="26">
        <f t="shared" si="730"/>
        <v>6520</v>
      </c>
      <c r="AM418" s="26">
        <f t="shared" si="730"/>
        <v>6460</v>
      </c>
      <c r="AN418" s="26">
        <f t="shared" si="730"/>
        <v>6430</v>
      </c>
      <c r="AO418" s="26">
        <f t="shared" si="730"/>
        <v>6120</v>
      </c>
      <c r="AP418" s="26">
        <f t="shared" si="730"/>
        <v>6382.5</v>
      </c>
      <c r="AQ418" s="26">
        <f t="shared" si="730"/>
        <v>6150</v>
      </c>
      <c r="AR418" s="26">
        <f t="shared" si="730"/>
        <v>6060</v>
      </c>
      <c r="AS418" s="26">
        <f t="shared" si="730"/>
        <v>5840</v>
      </c>
      <c r="AT418" s="26">
        <f t="shared" si="730"/>
        <v>5640</v>
      </c>
      <c r="AU418" s="26">
        <f t="shared" si="730"/>
        <v>5922.5</v>
      </c>
      <c r="AV418" s="26">
        <f t="shared" si="730"/>
        <v>5450</v>
      </c>
      <c r="AW418" s="26">
        <f t="shared" si="730"/>
        <v>5440</v>
      </c>
      <c r="AX418" s="26">
        <f t="shared" si="730"/>
        <v>5350</v>
      </c>
      <c r="AY418" s="26">
        <f t="shared" si="730"/>
        <v>5090</v>
      </c>
      <c r="AZ418" s="26">
        <f t="shared" si="730"/>
        <v>5330</v>
      </c>
      <c r="BA418" s="26">
        <f t="shared" si="730"/>
        <v>5120</v>
      </c>
      <c r="BB418" s="26">
        <f t="shared" si="730"/>
        <v>5170</v>
      </c>
      <c r="BC418" s="26">
        <f t="shared" si="730"/>
        <v>5040</v>
      </c>
      <c r="BD418" s="26">
        <f t="shared" si="730"/>
        <v>4780</v>
      </c>
      <c r="BE418" s="26">
        <f t="shared" si="730"/>
        <v>5030</v>
      </c>
      <c r="BF418" s="26">
        <f t="shared" si="730"/>
        <v>4930</v>
      </c>
      <c r="BG418" s="26">
        <f t="shared" si="730"/>
        <v>4740</v>
      </c>
      <c r="BH418" s="26">
        <f t="shared" si="730"/>
        <v>4660</v>
      </c>
      <c r="BI418" s="26">
        <f t="shared" si="730"/>
        <v>4450</v>
      </c>
      <c r="BJ418" s="26">
        <f t="shared" si="730"/>
        <v>4690</v>
      </c>
      <c r="BK418" s="26">
        <f t="shared" si="730"/>
        <v>4440</v>
      </c>
      <c r="BL418" s="26">
        <f t="shared" si="730"/>
        <v>4340</v>
      </c>
      <c r="BM418" s="26">
        <f t="shared" si="730"/>
        <v>4090</v>
      </c>
      <c r="BN418" s="26">
        <f t="shared" si="730"/>
        <v>3780</v>
      </c>
      <c r="BO418" s="26">
        <f t="shared" si="730"/>
        <v>4160</v>
      </c>
      <c r="BP418" s="26">
        <f t="shared" si="730"/>
        <v>3560</v>
      </c>
      <c r="BQ418" s="26">
        <f t="shared" si="730"/>
        <v>3450</v>
      </c>
      <c r="BR418" s="26">
        <f t="shared" si="730"/>
        <v>3340</v>
      </c>
      <c r="BS418" s="26">
        <f t="shared" si="730"/>
        <v>2970</v>
      </c>
      <c r="BT418" s="26">
        <f t="shared" si="730"/>
        <v>3330</v>
      </c>
      <c r="BU418" s="26">
        <f t="shared" si="730"/>
        <v>3010</v>
      </c>
      <c r="BV418" s="26">
        <f t="shared" si="730"/>
        <v>2970</v>
      </c>
      <c r="BW418" s="26">
        <f t="shared" si="730"/>
        <v>3030</v>
      </c>
      <c r="BX418" s="26">
        <f t="shared" si="730"/>
        <v>2590</v>
      </c>
      <c r="BY418" s="26">
        <f t="shared" si="730"/>
        <v>2900</v>
      </c>
      <c r="BZ418" s="26">
        <f t="shared" si="730"/>
        <v>2680</v>
      </c>
      <c r="CA418" s="26">
        <f t="shared" si="730"/>
        <v>2660</v>
      </c>
      <c r="CB418" s="26">
        <f t="shared" si="730"/>
        <v>2590</v>
      </c>
      <c r="CC418" s="26">
        <f>+CC457</f>
        <v>2190</v>
      </c>
      <c r="CD418" s="15">
        <f>+AVERAGE(BZ418:CC418)</f>
        <v>2530</v>
      </c>
      <c r="CE418" s="15">
        <v>2350</v>
      </c>
      <c r="CF418" s="15">
        <v>2320</v>
      </c>
      <c r="CG418" s="15">
        <v>2250</v>
      </c>
      <c r="CH418" s="15">
        <v>2070</v>
      </c>
      <c r="CI418" s="15">
        <f>+AVERAGE(CE418:CH418)</f>
        <v>2247.5</v>
      </c>
      <c r="CJ418" s="15">
        <v>2040</v>
      </c>
      <c r="CK418" s="15">
        <v>2020</v>
      </c>
      <c r="CL418" s="15">
        <v>1990</v>
      </c>
      <c r="CM418" s="15">
        <v>1860</v>
      </c>
      <c r="CN418" s="15">
        <v>1970</v>
      </c>
      <c r="CO418" s="15">
        <v>1840</v>
      </c>
      <c r="CP418" s="15">
        <v>1840</v>
      </c>
      <c r="CQ418" s="15">
        <v>1820</v>
      </c>
      <c r="CR418" s="15">
        <v>1690</v>
      </c>
      <c r="CS418" s="15">
        <v>1790</v>
      </c>
      <c r="CT418" s="15">
        <v>1680</v>
      </c>
      <c r="CU418" s="15"/>
      <c r="CV418" s="15"/>
      <c r="CW418" s="15"/>
      <c r="CX418" s="15"/>
      <c r="CY418" s="15"/>
      <c r="CZ418" s="15"/>
      <c r="DA418" s="15"/>
      <c r="DB418" s="15"/>
      <c r="DC418" s="15"/>
      <c r="DD418" s="15"/>
      <c r="DE418" s="15"/>
      <c r="DF418" s="15"/>
      <c r="DG418" s="15"/>
      <c r="DH418" s="15"/>
      <c r="DI418" s="15"/>
      <c r="DJ418" s="15"/>
      <c r="DK418" s="15"/>
      <c r="DL418" s="15"/>
      <c r="DM418" s="15"/>
      <c r="DN418" s="15"/>
      <c r="DO418" s="15"/>
      <c r="DP418" s="15"/>
      <c r="DQ418" s="15"/>
      <c r="DR418" s="15"/>
      <c r="DS418" s="15"/>
      <c r="DT418" s="15"/>
      <c r="DU418" s="15"/>
      <c r="DV418" s="15"/>
      <c r="DW418" s="15"/>
    </row>
    <row r="419" spans="1:127" ht="12" hidden="1" customHeight="1" outlineLevel="1">
      <c r="A419" s="2"/>
      <c r="B419" s="70"/>
      <c r="D419" s="7" t="s">
        <v>547</v>
      </c>
      <c r="AG419" s="26">
        <f t="shared" ref="AG419:CB419" si="731">+AG418</f>
        <v>0</v>
      </c>
      <c r="AH419" s="26">
        <f t="shared" si="731"/>
        <v>0</v>
      </c>
      <c r="AI419" s="26">
        <f t="shared" si="731"/>
        <v>6960</v>
      </c>
      <c r="AJ419" s="26">
        <f t="shared" si="731"/>
        <v>6430</v>
      </c>
      <c r="AK419" s="26">
        <f t="shared" si="731"/>
        <v>0</v>
      </c>
      <c r="AL419" s="26">
        <f t="shared" si="731"/>
        <v>6520</v>
      </c>
      <c r="AM419" s="26">
        <f t="shared" si="731"/>
        <v>6460</v>
      </c>
      <c r="AN419" s="26">
        <f t="shared" si="731"/>
        <v>6430</v>
      </c>
      <c r="AO419" s="26">
        <f t="shared" si="731"/>
        <v>6120</v>
      </c>
      <c r="AP419" s="26">
        <f t="shared" si="731"/>
        <v>6382.5</v>
      </c>
      <c r="AQ419" s="26">
        <f t="shared" si="731"/>
        <v>6150</v>
      </c>
      <c r="AR419" s="26">
        <f t="shared" si="731"/>
        <v>6060</v>
      </c>
      <c r="AS419" s="26">
        <f t="shared" si="731"/>
        <v>5840</v>
      </c>
      <c r="AT419" s="26">
        <f t="shared" si="731"/>
        <v>5640</v>
      </c>
      <c r="AU419" s="26">
        <f t="shared" si="731"/>
        <v>5922.5</v>
      </c>
      <c r="AV419" s="26">
        <f t="shared" si="731"/>
        <v>5450</v>
      </c>
      <c r="AW419" s="26">
        <f t="shared" si="731"/>
        <v>5440</v>
      </c>
      <c r="AX419" s="26">
        <f t="shared" si="731"/>
        <v>5350</v>
      </c>
      <c r="AY419" s="26">
        <f t="shared" si="731"/>
        <v>5090</v>
      </c>
      <c r="AZ419" s="26">
        <f t="shared" si="731"/>
        <v>5330</v>
      </c>
      <c r="BA419" s="26">
        <f t="shared" si="731"/>
        <v>5120</v>
      </c>
      <c r="BB419" s="26">
        <f t="shared" si="731"/>
        <v>5170</v>
      </c>
      <c r="BC419" s="26">
        <f t="shared" si="731"/>
        <v>5040</v>
      </c>
      <c r="BD419" s="26">
        <f t="shared" si="731"/>
        <v>4780</v>
      </c>
      <c r="BE419" s="26">
        <f t="shared" si="731"/>
        <v>5030</v>
      </c>
      <c r="BF419" s="26">
        <f t="shared" si="731"/>
        <v>4930</v>
      </c>
      <c r="BG419" s="26">
        <f t="shared" si="731"/>
        <v>4740</v>
      </c>
      <c r="BH419" s="26">
        <f t="shared" si="731"/>
        <v>4660</v>
      </c>
      <c r="BI419" s="26">
        <f t="shared" si="731"/>
        <v>4450</v>
      </c>
      <c r="BJ419" s="26">
        <f t="shared" si="731"/>
        <v>4690</v>
      </c>
      <c r="BK419" s="26">
        <f t="shared" si="731"/>
        <v>4440</v>
      </c>
      <c r="BL419" s="26">
        <f t="shared" si="731"/>
        <v>4340</v>
      </c>
      <c r="BM419" s="26">
        <f t="shared" si="731"/>
        <v>4090</v>
      </c>
      <c r="BN419" s="26">
        <f t="shared" si="731"/>
        <v>3780</v>
      </c>
      <c r="BO419" s="26">
        <f t="shared" si="731"/>
        <v>4160</v>
      </c>
      <c r="BP419" s="26">
        <f t="shared" si="731"/>
        <v>3560</v>
      </c>
      <c r="BQ419" s="26">
        <f t="shared" si="731"/>
        <v>3450</v>
      </c>
      <c r="BR419" s="26">
        <f t="shared" si="731"/>
        <v>3340</v>
      </c>
      <c r="BS419" s="26">
        <f t="shared" si="731"/>
        <v>2970</v>
      </c>
      <c r="BT419" s="26">
        <f t="shared" si="731"/>
        <v>3330</v>
      </c>
      <c r="BU419" s="26">
        <f t="shared" si="731"/>
        <v>3010</v>
      </c>
      <c r="BV419" s="26">
        <f t="shared" si="731"/>
        <v>2970</v>
      </c>
      <c r="BW419" s="26">
        <f t="shared" si="731"/>
        <v>3030</v>
      </c>
      <c r="BX419" s="26">
        <f t="shared" si="731"/>
        <v>2590</v>
      </c>
      <c r="BY419" s="26">
        <f t="shared" si="731"/>
        <v>2900</v>
      </c>
      <c r="BZ419" s="26">
        <f t="shared" si="731"/>
        <v>2680</v>
      </c>
      <c r="CA419" s="26">
        <f t="shared" si="731"/>
        <v>2660</v>
      </c>
      <c r="CB419" s="26">
        <f t="shared" si="731"/>
        <v>2590</v>
      </c>
      <c r="CC419" s="26">
        <f>+CC418</f>
        <v>2190</v>
      </c>
      <c r="CD419" s="15">
        <f>+AVERAGE(BZ419:CC419)</f>
        <v>2530</v>
      </c>
      <c r="CE419" s="15">
        <v>2340</v>
      </c>
      <c r="CF419" s="15">
        <v>2280</v>
      </c>
      <c r="CG419" s="15">
        <v>2190</v>
      </c>
      <c r="CH419" s="15">
        <v>1980</v>
      </c>
      <c r="CI419" s="15">
        <f>+AVERAGE(CE419:CH419)</f>
        <v>2197.5</v>
      </c>
      <c r="CJ419" s="15">
        <v>1900</v>
      </c>
      <c r="CK419" s="15">
        <v>1810</v>
      </c>
      <c r="CL419" s="15">
        <v>1710</v>
      </c>
      <c r="CM419" s="15">
        <v>1520</v>
      </c>
      <c r="CN419" s="15">
        <v>1730</v>
      </c>
      <c r="CO419" s="15">
        <v>1470</v>
      </c>
      <c r="CP419" s="15">
        <v>1430</v>
      </c>
      <c r="CQ419" s="15">
        <v>1370</v>
      </c>
      <c r="CR419" s="15">
        <v>1220</v>
      </c>
      <c r="CS419" s="15">
        <v>1370</v>
      </c>
      <c r="CT419" s="15">
        <v>1210</v>
      </c>
      <c r="CU419" s="15"/>
      <c r="CV419" s="15"/>
      <c r="CW419" s="15"/>
      <c r="CX419" s="15"/>
      <c r="CY419" s="15"/>
      <c r="CZ419" s="15"/>
      <c r="DA419" s="15"/>
      <c r="DB419" s="15"/>
      <c r="DC419" s="15"/>
      <c r="DD419" s="15"/>
      <c r="DE419" s="15"/>
      <c r="DF419" s="15"/>
      <c r="DG419" s="15"/>
      <c r="DH419" s="15"/>
      <c r="DI419" s="15"/>
      <c r="DJ419" s="15"/>
      <c r="DK419" s="15"/>
      <c r="DL419" s="15"/>
      <c r="DM419" s="15"/>
      <c r="DN419" s="15"/>
      <c r="DO419" s="15"/>
      <c r="DP419" s="15"/>
      <c r="DQ419" s="15"/>
      <c r="DR419" s="15"/>
      <c r="DS419" s="15"/>
      <c r="DT419" s="15"/>
      <c r="DU419" s="15"/>
      <c r="DV419" s="15"/>
      <c r="DW419" s="15"/>
    </row>
    <row r="420" spans="1:127" ht="12" hidden="1" customHeight="1" outlineLevel="1">
      <c r="A420" s="2"/>
      <c r="D420" s="7" t="s">
        <v>196</v>
      </c>
      <c r="E420" s="7" t="s">
        <v>550</v>
      </c>
      <c r="CE420" s="4">
        <f t="shared" ref="CE420:CH421" si="732">+CE418/BZ418-1</f>
        <v>-0.12313432835820892</v>
      </c>
      <c r="CF420" s="4">
        <f t="shared" si="732"/>
        <v>-0.1278195488721805</v>
      </c>
      <c r="CG420" s="4">
        <f t="shared" si="732"/>
        <v>-0.13127413127413123</v>
      </c>
      <c r="CH420" s="4">
        <f t="shared" si="732"/>
        <v>-5.4794520547945202E-2</v>
      </c>
      <c r="CI420" s="4"/>
      <c r="CJ420" s="4">
        <f t="shared" ref="CJ420:CN421" si="733">+CJ418/CE418-1</f>
        <v>-0.13191489361702124</v>
      </c>
      <c r="CK420" s="4">
        <f t="shared" si="733"/>
        <v>-0.12931034482758619</v>
      </c>
      <c r="CL420" s="4">
        <f t="shared" si="733"/>
        <v>-0.11555555555555552</v>
      </c>
      <c r="CM420" s="4">
        <f t="shared" si="733"/>
        <v>-0.10144927536231885</v>
      </c>
      <c r="CN420" s="4">
        <f t="shared" si="733"/>
        <v>-0.12347052280311455</v>
      </c>
      <c r="CO420" s="4">
        <f t="shared" ref="CO420:CT421" si="734">+CO418/CJ418-1</f>
        <v>-9.8039215686274495E-2</v>
      </c>
      <c r="CP420" s="4">
        <f t="shared" si="734"/>
        <v>-8.9108910891089077E-2</v>
      </c>
      <c r="CQ420" s="4">
        <f t="shared" si="734"/>
        <v>-8.5427135678391997E-2</v>
      </c>
      <c r="CR420" s="4">
        <f t="shared" si="734"/>
        <v>-9.1397849462365621E-2</v>
      </c>
      <c r="CS420" s="4">
        <f t="shared" si="734"/>
        <v>-9.137055837563457E-2</v>
      </c>
      <c r="CT420" s="4">
        <f t="shared" si="734"/>
        <v>-8.6956521739130488E-2</v>
      </c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</row>
    <row r="421" spans="1:127" ht="12" hidden="1" customHeight="1" outlineLevel="1">
      <c r="A421" s="2"/>
      <c r="D421" s="7" t="s">
        <v>196</v>
      </c>
      <c r="E421" s="7" t="s">
        <v>551</v>
      </c>
      <c r="CE421" s="4">
        <f t="shared" si="732"/>
        <v>-0.12686567164179108</v>
      </c>
      <c r="CF421" s="4">
        <f t="shared" si="732"/>
        <v>-0.1428571428571429</v>
      </c>
      <c r="CG421" s="4">
        <f t="shared" si="732"/>
        <v>-0.15444015444015446</v>
      </c>
      <c r="CH421" s="4">
        <f t="shared" si="732"/>
        <v>-9.589041095890416E-2</v>
      </c>
      <c r="CI421" s="4"/>
      <c r="CJ421" s="4">
        <f t="shared" si="733"/>
        <v>-0.18803418803418803</v>
      </c>
      <c r="CK421" s="4">
        <f t="shared" si="733"/>
        <v>-0.20614035087719296</v>
      </c>
      <c r="CL421" s="4">
        <f t="shared" si="733"/>
        <v>-0.21917808219178081</v>
      </c>
      <c r="CM421" s="4">
        <f t="shared" si="733"/>
        <v>-0.23232323232323238</v>
      </c>
      <c r="CN421" s="4">
        <f t="shared" si="733"/>
        <v>-0.21274175199089873</v>
      </c>
      <c r="CO421" s="4">
        <f t="shared" si="734"/>
        <v>-0.22631578947368425</v>
      </c>
      <c r="CP421" s="4">
        <f t="shared" si="734"/>
        <v>-0.20994475138121549</v>
      </c>
      <c r="CQ421" s="4">
        <f t="shared" si="734"/>
        <v>-0.19883040935672514</v>
      </c>
      <c r="CR421" s="4">
        <f t="shared" si="734"/>
        <v>-0.19736842105263153</v>
      </c>
      <c r="CS421" s="4">
        <f t="shared" si="734"/>
        <v>-0.20809248554913296</v>
      </c>
      <c r="CT421" s="4">
        <f t="shared" si="734"/>
        <v>-0.1768707482993197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</row>
    <row r="422" spans="1:127" ht="12" hidden="1" customHeight="1" outlineLevel="1">
      <c r="A422" s="2"/>
      <c r="D422" s="7" t="s">
        <v>37</v>
      </c>
      <c r="E422" s="7" t="s">
        <v>550</v>
      </c>
      <c r="CE422" s="15">
        <f t="shared" ref="CE422:CH423" si="735">+CE418-BZ418</f>
        <v>-330</v>
      </c>
      <c r="CF422" s="15">
        <f t="shared" si="735"/>
        <v>-340</v>
      </c>
      <c r="CG422" s="15">
        <f t="shared" si="735"/>
        <v>-340</v>
      </c>
      <c r="CH422" s="15">
        <f t="shared" si="735"/>
        <v>-120</v>
      </c>
      <c r="CI422" s="15"/>
      <c r="CJ422" s="15">
        <f t="shared" ref="CJ422:CN423" si="736">+CJ418-CE418</f>
        <v>-310</v>
      </c>
      <c r="CK422" s="15">
        <f t="shared" si="736"/>
        <v>-300</v>
      </c>
      <c r="CL422" s="15">
        <f t="shared" si="736"/>
        <v>-260</v>
      </c>
      <c r="CM422" s="15">
        <f t="shared" si="736"/>
        <v>-210</v>
      </c>
      <c r="CN422" s="15">
        <f t="shared" si="736"/>
        <v>-277.5</v>
      </c>
      <c r="CO422" s="15">
        <f t="shared" ref="CO422:CT423" si="737">+CO418-CJ418</f>
        <v>-200</v>
      </c>
      <c r="CP422" s="15">
        <f t="shared" si="737"/>
        <v>-180</v>
      </c>
      <c r="CQ422" s="15">
        <f t="shared" si="737"/>
        <v>-170</v>
      </c>
      <c r="CR422" s="15">
        <f t="shared" si="737"/>
        <v>-170</v>
      </c>
      <c r="CS422" s="15">
        <f t="shared" si="737"/>
        <v>-180</v>
      </c>
      <c r="CT422" s="15">
        <f t="shared" si="737"/>
        <v>-160</v>
      </c>
      <c r="CU422" s="15"/>
      <c r="CV422" s="15"/>
      <c r="CW422" s="15"/>
      <c r="CX422" s="15"/>
      <c r="CY422" s="15"/>
      <c r="CZ422" s="15"/>
      <c r="DA422" s="15"/>
      <c r="DB422" s="15"/>
      <c r="DC422" s="15"/>
      <c r="DD422" s="15"/>
      <c r="DE422" s="15"/>
      <c r="DF422" s="15"/>
      <c r="DG422" s="15"/>
      <c r="DH422" s="15"/>
      <c r="DI422" s="15"/>
      <c r="DJ422" s="15"/>
      <c r="DK422" s="15"/>
      <c r="DL422" s="15"/>
      <c r="DM422" s="15"/>
      <c r="DN422" s="15"/>
      <c r="DO422" s="15"/>
      <c r="DP422" s="15"/>
      <c r="DQ422" s="15"/>
      <c r="DR422" s="15"/>
      <c r="DS422" s="15"/>
      <c r="DT422" s="15"/>
      <c r="DU422" s="15"/>
      <c r="DV422" s="15"/>
      <c r="DW422" s="15"/>
    </row>
    <row r="423" spans="1:127" ht="12" hidden="1" customHeight="1" outlineLevel="1">
      <c r="A423" s="2"/>
      <c r="D423" s="7" t="s">
        <v>37</v>
      </c>
      <c r="E423" s="7" t="s">
        <v>551</v>
      </c>
      <c r="CE423" s="15">
        <f t="shared" si="735"/>
        <v>-340</v>
      </c>
      <c r="CF423" s="15">
        <f t="shared" si="735"/>
        <v>-380</v>
      </c>
      <c r="CG423" s="15">
        <f t="shared" si="735"/>
        <v>-400</v>
      </c>
      <c r="CH423" s="15">
        <f t="shared" si="735"/>
        <v>-210</v>
      </c>
      <c r="CI423" s="15"/>
      <c r="CJ423" s="15">
        <f t="shared" si="736"/>
        <v>-440</v>
      </c>
      <c r="CK423" s="15">
        <f t="shared" si="736"/>
        <v>-470</v>
      </c>
      <c r="CL423" s="15">
        <f t="shared" si="736"/>
        <v>-480</v>
      </c>
      <c r="CM423" s="15">
        <f t="shared" si="736"/>
        <v>-460</v>
      </c>
      <c r="CN423" s="15">
        <f t="shared" si="736"/>
        <v>-467.5</v>
      </c>
      <c r="CO423" s="15">
        <f t="shared" si="737"/>
        <v>-430</v>
      </c>
      <c r="CP423" s="15">
        <f t="shared" si="737"/>
        <v>-380</v>
      </c>
      <c r="CQ423" s="15">
        <f t="shared" si="737"/>
        <v>-340</v>
      </c>
      <c r="CR423" s="15">
        <f t="shared" si="737"/>
        <v>-300</v>
      </c>
      <c r="CS423" s="15">
        <f t="shared" si="737"/>
        <v>-360</v>
      </c>
      <c r="CT423" s="15">
        <f t="shared" si="737"/>
        <v>-260</v>
      </c>
      <c r="CU423" s="15"/>
      <c r="CV423" s="15"/>
      <c r="CW423" s="15"/>
      <c r="CX423" s="15"/>
      <c r="CY423" s="15"/>
      <c r="CZ423" s="15"/>
      <c r="DA423" s="15"/>
      <c r="DB423" s="15"/>
      <c r="DC423" s="15"/>
      <c r="DD423" s="15"/>
      <c r="DE423" s="15"/>
      <c r="DF423" s="15"/>
      <c r="DG423" s="15"/>
      <c r="DH423" s="15"/>
      <c r="DI423" s="15"/>
      <c r="DJ423" s="15"/>
      <c r="DK423" s="15"/>
      <c r="DL423" s="15"/>
      <c r="DM423" s="15"/>
      <c r="DN423" s="15"/>
      <c r="DO423" s="15"/>
      <c r="DP423" s="15"/>
      <c r="DQ423" s="15"/>
      <c r="DR423" s="15"/>
      <c r="DS423" s="15"/>
      <c r="DT423" s="15"/>
      <c r="DU423" s="15"/>
      <c r="DV423" s="15"/>
      <c r="DW423" s="15"/>
    </row>
    <row r="424" spans="1:127" ht="12" hidden="1" customHeight="1" outlineLevel="1">
      <c r="A424" s="2"/>
      <c r="C424" s="2"/>
      <c r="D424" s="7" t="s">
        <v>69</v>
      </c>
      <c r="E424" s="7" t="s">
        <v>550</v>
      </c>
      <c r="CE424" s="15">
        <f>+CE418-CC418</f>
        <v>160</v>
      </c>
      <c r="CF424" s="15">
        <f t="shared" ref="CF424:CH425" si="738">+CF418-CE418</f>
        <v>-30</v>
      </c>
      <c r="CG424" s="15">
        <f t="shared" si="738"/>
        <v>-70</v>
      </c>
      <c r="CH424" s="15">
        <f t="shared" si="738"/>
        <v>-180</v>
      </c>
      <c r="CJ424" s="15">
        <f>+CJ418-CH418</f>
        <v>-30</v>
      </c>
      <c r="CK424" s="15">
        <f t="shared" ref="CK424:CM425" si="739">+CK418-CJ418</f>
        <v>-20</v>
      </c>
      <c r="CL424" s="15">
        <f t="shared" si="739"/>
        <v>-30</v>
      </c>
      <c r="CM424" s="15">
        <f t="shared" si="739"/>
        <v>-130</v>
      </c>
      <c r="CO424" s="15">
        <f>+CO418-CM418</f>
        <v>-20</v>
      </c>
      <c r="CP424" s="15">
        <f t="shared" ref="CP424:CR425" si="740">+CP418-CO418</f>
        <v>0</v>
      </c>
      <c r="CQ424" s="15">
        <f t="shared" si="740"/>
        <v>-20</v>
      </c>
      <c r="CR424" s="15">
        <f t="shared" si="740"/>
        <v>-130</v>
      </c>
      <c r="CT424" s="15">
        <f>+CT418-CR418</f>
        <v>-10</v>
      </c>
      <c r="CU424" s="15"/>
      <c r="CV424" s="15"/>
      <c r="CW424" s="15"/>
      <c r="CY424" s="15"/>
      <c r="CZ424" s="15"/>
      <c r="DA424" s="15"/>
      <c r="DB424" s="15"/>
      <c r="DD424" s="15"/>
      <c r="DE424" s="15"/>
      <c r="DF424" s="15"/>
      <c r="DG424" s="15"/>
      <c r="DI424" s="15"/>
      <c r="DJ424" s="15"/>
      <c r="DK424" s="15"/>
      <c r="DL424" s="15"/>
      <c r="DN424" s="15"/>
      <c r="DO424" s="15"/>
      <c r="DP424" s="15"/>
      <c r="DQ424" s="15"/>
      <c r="DS424" s="15"/>
      <c r="DT424" s="15"/>
      <c r="DU424" s="15"/>
      <c r="DV424" s="15"/>
    </row>
    <row r="425" spans="1:127" ht="12" hidden="1" customHeight="1" outlineLevel="1">
      <c r="A425" s="2"/>
      <c r="C425" s="2"/>
      <c r="D425" s="7" t="s">
        <v>69</v>
      </c>
      <c r="E425" s="7" t="s">
        <v>551</v>
      </c>
      <c r="CE425" s="15">
        <f>+CE419-CC419</f>
        <v>150</v>
      </c>
      <c r="CF425" s="15">
        <f t="shared" si="738"/>
        <v>-60</v>
      </c>
      <c r="CG425" s="15">
        <f t="shared" si="738"/>
        <v>-90</v>
      </c>
      <c r="CH425" s="15">
        <f t="shared" si="738"/>
        <v>-210</v>
      </c>
      <c r="CJ425" s="15">
        <f>+CJ419-CH419</f>
        <v>-80</v>
      </c>
      <c r="CK425" s="15">
        <f t="shared" si="739"/>
        <v>-90</v>
      </c>
      <c r="CL425" s="15">
        <f t="shared" si="739"/>
        <v>-100</v>
      </c>
      <c r="CM425" s="15">
        <f t="shared" si="739"/>
        <v>-190</v>
      </c>
      <c r="CO425" s="15">
        <f>+CO419-CM419</f>
        <v>-50</v>
      </c>
      <c r="CP425" s="15">
        <f t="shared" si="740"/>
        <v>-40</v>
      </c>
      <c r="CQ425" s="15">
        <f t="shared" si="740"/>
        <v>-60</v>
      </c>
      <c r="CR425" s="15">
        <f t="shared" si="740"/>
        <v>-150</v>
      </c>
      <c r="CT425" s="15">
        <f>+CT419-CR419</f>
        <v>-10</v>
      </c>
      <c r="CU425" s="15"/>
      <c r="CV425" s="15"/>
      <c r="CW425" s="15"/>
      <c r="CY425" s="15"/>
      <c r="CZ425" s="15"/>
      <c r="DA425" s="15"/>
      <c r="DB425" s="15"/>
      <c r="DD425" s="15"/>
      <c r="DE425" s="15"/>
      <c r="DF425" s="15"/>
      <c r="DG425" s="15"/>
      <c r="DI425" s="15"/>
      <c r="DJ425" s="15"/>
      <c r="DK425" s="15"/>
      <c r="DL425" s="15"/>
      <c r="DN425" s="15"/>
      <c r="DO425" s="15"/>
      <c r="DP425" s="15"/>
      <c r="DQ425" s="15"/>
      <c r="DS425" s="15"/>
      <c r="DT425" s="15"/>
      <c r="DU425" s="15"/>
      <c r="DV425" s="15"/>
    </row>
    <row r="426" spans="1:127" ht="12" hidden="1" customHeight="1" outlineLevel="1">
      <c r="A426" s="2"/>
      <c r="C426" s="2"/>
      <c r="D426" s="2"/>
    </row>
    <row r="427" spans="1:127" ht="12.75" hidden="1" customHeight="1" outlineLevel="1">
      <c r="A427" s="2"/>
      <c r="C427" s="7" t="s">
        <v>546</v>
      </c>
      <c r="CE427" s="15">
        <v>350</v>
      </c>
      <c r="CF427" s="15">
        <v>350</v>
      </c>
      <c r="CG427" s="15">
        <v>360</v>
      </c>
      <c r="CH427" s="15">
        <v>360</v>
      </c>
      <c r="CI427" s="15">
        <f>+AVERAGE(CE427:CH427)</f>
        <v>355</v>
      </c>
      <c r="CJ427" s="15">
        <v>370</v>
      </c>
      <c r="CK427" s="15">
        <v>390</v>
      </c>
      <c r="CL427" s="15">
        <v>420</v>
      </c>
      <c r="CM427" s="15">
        <v>460</v>
      </c>
      <c r="CN427" s="15">
        <v>420</v>
      </c>
      <c r="CO427" s="15">
        <v>460</v>
      </c>
      <c r="CP427" s="15">
        <v>490</v>
      </c>
      <c r="CQ427" s="15">
        <v>500</v>
      </c>
      <c r="CR427" s="15">
        <v>500</v>
      </c>
      <c r="CS427" s="15">
        <v>490</v>
      </c>
      <c r="CT427" s="15">
        <v>510</v>
      </c>
      <c r="CU427" s="15"/>
      <c r="CV427" s="15"/>
      <c r="CW427" s="15"/>
      <c r="CY427" s="15"/>
      <c r="CZ427" s="15"/>
      <c r="DA427" s="15"/>
      <c r="DB427" s="15"/>
      <c r="DD427" s="15"/>
      <c r="DE427" s="15"/>
      <c r="DF427" s="15"/>
      <c r="DG427" s="15"/>
      <c r="DI427" s="15"/>
      <c r="DJ427" s="15"/>
      <c r="DK427" s="15"/>
      <c r="DL427" s="15"/>
      <c r="DN427" s="15"/>
      <c r="DO427" s="15"/>
      <c r="DP427" s="15"/>
      <c r="DQ427" s="15"/>
      <c r="DS427" s="15"/>
      <c r="DT427" s="15"/>
      <c r="DU427" s="15"/>
      <c r="DV427" s="15"/>
    </row>
    <row r="428" spans="1:127" ht="12.75" hidden="1" customHeight="1" outlineLevel="1">
      <c r="A428" s="2"/>
      <c r="D428" s="7" t="s">
        <v>547</v>
      </c>
      <c r="CE428" s="15">
        <v>350</v>
      </c>
      <c r="CF428" s="15">
        <v>350</v>
      </c>
      <c r="CG428" s="15">
        <v>360</v>
      </c>
      <c r="CH428" s="15">
        <v>360</v>
      </c>
      <c r="CI428" s="15">
        <f>+AVERAGE(CE428:CH428)</f>
        <v>355</v>
      </c>
      <c r="CJ428" s="15">
        <v>370</v>
      </c>
      <c r="CK428" s="15">
        <v>390</v>
      </c>
      <c r="CL428" s="15">
        <v>420</v>
      </c>
      <c r="CM428" s="15">
        <v>460</v>
      </c>
      <c r="CN428" s="15">
        <v>420</v>
      </c>
      <c r="CO428" s="15">
        <v>460</v>
      </c>
      <c r="CP428" s="15">
        <v>490</v>
      </c>
      <c r="CQ428" s="15">
        <v>500</v>
      </c>
      <c r="CR428" s="15">
        <v>500</v>
      </c>
      <c r="CS428" s="15">
        <v>490</v>
      </c>
      <c r="CT428" s="15">
        <v>510</v>
      </c>
      <c r="CU428" s="15"/>
      <c r="CV428" s="15"/>
      <c r="CW428" s="15"/>
      <c r="CY428" s="15"/>
      <c r="CZ428" s="15"/>
      <c r="DA428" s="15"/>
      <c r="DB428" s="15"/>
      <c r="DD428" s="15"/>
      <c r="DE428" s="15"/>
      <c r="DF428" s="15"/>
      <c r="DG428" s="15"/>
      <c r="DI428" s="15"/>
      <c r="DJ428" s="15"/>
      <c r="DK428" s="15"/>
      <c r="DL428" s="15"/>
      <c r="DN428" s="15"/>
      <c r="DO428" s="15"/>
      <c r="DP428" s="15"/>
      <c r="DQ428" s="15"/>
      <c r="DS428" s="15"/>
      <c r="DT428" s="15"/>
      <c r="DU428" s="15"/>
      <c r="DV428" s="15"/>
    </row>
    <row r="429" spans="1:127" ht="12" hidden="1" customHeight="1" outlineLevel="1">
      <c r="A429" s="2"/>
      <c r="D429" s="7" t="s">
        <v>196</v>
      </c>
      <c r="E429" s="7" t="s">
        <v>550</v>
      </c>
      <c r="CJ429" s="4">
        <f t="shared" ref="CJ429:CM430" si="741">+CJ427/CE427-1</f>
        <v>5.7142857142857162E-2</v>
      </c>
      <c r="CK429" s="4">
        <f t="shared" si="741"/>
        <v>0.11428571428571432</v>
      </c>
      <c r="CL429" s="4">
        <f t="shared" si="741"/>
        <v>0.16666666666666674</v>
      </c>
      <c r="CM429" s="4">
        <f t="shared" si="741"/>
        <v>0.27777777777777768</v>
      </c>
      <c r="CN429" s="4"/>
      <c r="CO429" s="4">
        <f t="shared" ref="CO429:CT430" si="742">+CO427/CJ427-1</f>
        <v>0.2432432432432432</v>
      </c>
      <c r="CP429" s="4">
        <f t="shared" si="742"/>
        <v>0.25641025641025639</v>
      </c>
      <c r="CQ429" s="4">
        <f t="shared" si="742"/>
        <v>0.19047619047619047</v>
      </c>
      <c r="CR429" s="4">
        <f t="shared" si="742"/>
        <v>8.6956521739130377E-2</v>
      </c>
      <c r="CS429" s="4"/>
      <c r="CT429" s="4">
        <f t="shared" si="742"/>
        <v>0.10869565217391308</v>
      </c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</row>
    <row r="430" spans="1:127" ht="12" hidden="1" customHeight="1" outlineLevel="1">
      <c r="A430" s="2"/>
      <c r="D430" s="7" t="s">
        <v>196</v>
      </c>
      <c r="E430" s="7" t="s">
        <v>551</v>
      </c>
      <c r="CJ430" s="4">
        <f t="shared" si="741"/>
        <v>5.7142857142857162E-2</v>
      </c>
      <c r="CK430" s="4">
        <f t="shared" si="741"/>
        <v>0.11428571428571432</v>
      </c>
      <c r="CL430" s="4">
        <f t="shared" si="741"/>
        <v>0.16666666666666674</v>
      </c>
      <c r="CM430" s="4">
        <f t="shared" si="741"/>
        <v>0.27777777777777768</v>
      </c>
      <c r="CN430" s="4"/>
      <c r="CO430" s="4">
        <f t="shared" si="742"/>
        <v>0.2432432432432432</v>
      </c>
      <c r="CP430" s="4">
        <f t="shared" si="742"/>
        <v>0.25641025641025639</v>
      </c>
      <c r="CQ430" s="4">
        <f t="shared" si="742"/>
        <v>0.19047619047619047</v>
      </c>
      <c r="CR430" s="4">
        <f t="shared" si="742"/>
        <v>8.6956521739130377E-2</v>
      </c>
      <c r="CS430" s="4"/>
      <c r="CT430" s="4">
        <f t="shared" si="742"/>
        <v>0.10869565217391308</v>
      </c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</row>
    <row r="431" spans="1:127" ht="12" hidden="1" customHeight="1" outlineLevel="1">
      <c r="A431" s="2"/>
      <c r="D431" s="7" t="s">
        <v>37</v>
      </c>
      <c r="E431" s="7" t="s">
        <v>550</v>
      </c>
      <c r="CJ431" s="15">
        <f t="shared" ref="CJ431:CM432" si="743">+CJ427-CE427</f>
        <v>20</v>
      </c>
      <c r="CK431" s="15">
        <f t="shared" si="743"/>
        <v>40</v>
      </c>
      <c r="CL431" s="15">
        <f t="shared" si="743"/>
        <v>60</v>
      </c>
      <c r="CM431" s="15">
        <f t="shared" si="743"/>
        <v>100</v>
      </c>
      <c r="CO431" s="15">
        <f t="shared" ref="CO431:CT432" si="744">+CO427-CJ427</f>
        <v>90</v>
      </c>
      <c r="CP431" s="15">
        <f t="shared" si="744"/>
        <v>100</v>
      </c>
      <c r="CQ431" s="15">
        <f t="shared" si="744"/>
        <v>80</v>
      </c>
      <c r="CR431" s="15">
        <f t="shared" si="744"/>
        <v>40</v>
      </c>
      <c r="CT431" s="15">
        <f t="shared" si="744"/>
        <v>50</v>
      </c>
      <c r="CU431" s="15"/>
      <c r="CV431" s="15"/>
      <c r="CW431" s="15"/>
      <c r="CY431" s="15"/>
      <c r="CZ431" s="15"/>
      <c r="DA431" s="15"/>
      <c r="DB431" s="15"/>
      <c r="DD431" s="15"/>
      <c r="DE431" s="15"/>
      <c r="DF431" s="15"/>
      <c r="DG431" s="15"/>
      <c r="DI431" s="15"/>
      <c r="DJ431" s="15"/>
      <c r="DK431" s="15"/>
      <c r="DL431" s="15"/>
      <c r="DN431" s="15"/>
      <c r="DO431" s="15"/>
      <c r="DP431" s="15"/>
      <c r="DQ431" s="15"/>
      <c r="DS431" s="15"/>
      <c r="DT431" s="15"/>
      <c r="DU431" s="15"/>
      <c r="DV431" s="15"/>
    </row>
    <row r="432" spans="1:127" ht="12" hidden="1" customHeight="1" outlineLevel="1">
      <c r="A432" s="2"/>
      <c r="D432" s="7" t="s">
        <v>37</v>
      </c>
      <c r="E432" s="7" t="s">
        <v>551</v>
      </c>
      <c r="CJ432" s="15">
        <f t="shared" si="743"/>
        <v>20</v>
      </c>
      <c r="CK432" s="15">
        <f t="shared" si="743"/>
        <v>40</v>
      </c>
      <c r="CL432" s="15">
        <f t="shared" si="743"/>
        <v>60</v>
      </c>
      <c r="CM432" s="15">
        <f t="shared" si="743"/>
        <v>100</v>
      </c>
      <c r="CO432" s="15">
        <f t="shared" si="744"/>
        <v>90</v>
      </c>
      <c r="CP432" s="15">
        <f t="shared" si="744"/>
        <v>100</v>
      </c>
      <c r="CQ432" s="15">
        <f t="shared" si="744"/>
        <v>80</v>
      </c>
      <c r="CR432" s="15">
        <f t="shared" si="744"/>
        <v>40</v>
      </c>
      <c r="CT432" s="15">
        <f t="shared" si="744"/>
        <v>50</v>
      </c>
      <c r="CU432" s="15"/>
      <c r="CV432" s="15"/>
      <c r="CW432" s="15"/>
      <c r="CY432" s="15"/>
      <c r="CZ432" s="15"/>
      <c r="DA432" s="15"/>
      <c r="DB432" s="15"/>
      <c r="DD432" s="15"/>
      <c r="DE432" s="15"/>
      <c r="DF432" s="15"/>
      <c r="DG432" s="15"/>
      <c r="DI432" s="15"/>
      <c r="DJ432" s="15"/>
      <c r="DK432" s="15"/>
      <c r="DL432" s="15"/>
      <c r="DN432" s="15"/>
      <c r="DO432" s="15"/>
      <c r="DP432" s="15"/>
      <c r="DQ432" s="15"/>
      <c r="DS432" s="15"/>
      <c r="DT432" s="15"/>
      <c r="DU432" s="15"/>
      <c r="DV432" s="15"/>
    </row>
    <row r="433" spans="1:127" ht="12" hidden="1" customHeight="1" outlineLevel="1">
      <c r="A433" s="2"/>
      <c r="D433" s="7" t="s">
        <v>69</v>
      </c>
      <c r="E433" s="7" t="s">
        <v>550</v>
      </c>
      <c r="CF433" s="15">
        <f t="shared" ref="CF433:CH434" si="745">+CF427-CE427</f>
        <v>0</v>
      </c>
      <c r="CG433" s="15">
        <f t="shared" si="745"/>
        <v>10</v>
      </c>
      <c r="CH433" s="15">
        <f t="shared" si="745"/>
        <v>0</v>
      </c>
      <c r="CJ433" s="15">
        <f>+CJ427-CH427</f>
        <v>10</v>
      </c>
      <c r="CK433" s="15">
        <f t="shared" ref="CK433:CM434" si="746">+CK427-CJ427</f>
        <v>20</v>
      </c>
      <c r="CL433" s="15">
        <f t="shared" si="746"/>
        <v>30</v>
      </c>
      <c r="CM433" s="15">
        <f t="shared" si="746"/>
        <v>40</v>
      </c>
      <c r="CO433" s="15">
        <f>+CO427-CM427</f>
        <v>0</v>
      </c>
      <c r="CP433" s="15">
        <f t="shared" ref="CP433:CR434" si="747">+CP427-CO427</f>
        <v>30</v>
      </c>
      <c r="CQ433" s="15">
        <f t="shared" si="747"/>
        <v>10</v>
      </c>
      <c r="CR433" s="15">
        <f t="shared" si="747"/>
        <v>0</v>
      </c>
      <c r="CT433" s="15">
        <f>+CT427-CR427</f>
        <v>10</v>
      </c>
      <c r="DU433" s="2"/>
    </row>
    <row r="434" spans="1:127" ht="12" hidden="1" customHeight="1" outlineLevel="1">
      <c r="A434" s="2"/>
      <c r="D434" s="7" t="s">
        <v>69</v>
      </c>
      <c r="E434" s="7" t="s">
        <v>551</v>
      </c>
      <c r="CF434" s="15">
        <f t="shared" si="745"/>
        <v>0</v>
      </c>
      <c r="CG434" s="15">
        <f t="shared" si="745"/>
        <v>10</v>
      </c>
      <c r="CH434" s="15">
        <f t="shared" si="745"/>
        <v>0</v>
      </c>
      <c r="CJ434" s="15">
        <f>+CJ428-CH428</f>
        <v>10</v>
      </c>
      <c r="CK434" s="15">
        <f t="shared" si="746"/>
        <v>20</v>
      </c>
      <c r="CL434" s="15">
        <f t="shared" si="746"/>
        <v>30</v>
      </c>
      <c r="CM434" s="15">
        <f t="shared" si="746"/>
        <v>40</v>
      </c>
      <c r="CO434" s="15">
        <f>+CO428-CM428</f>
        <v>0</v>
      </c>
      <c r="CP434" s="15">
        <f t="shared" si="747"/>
        <v>30</v>
      </c>
      <c r="CQ434" s="15">
        <f t="shared" si="747"/>
        <v>10</v>
      </c>
      <c r="CR434" s="15">
        <f t="shared" si="747"/>
        <v>0</v>
      </c>
      <c r="CT434" s="15">
        <f>+CT428-CR428</f>
        <v>10</v>
      </c>
      <c r="CU434" s="15"/>
      <c r="CV434" s="15"/>
      <c r="CW434" s="15"/>
      <c r="CY434" s="15"/>
      <c r="CZ434" s="15"/>
      <c r="DA434" s="15"/>
      <c r="DB434" s="15"/>
      <c r="DD434" s="15"/>
      <c r="DE434" s="15"/>
      <c r="DF434" s="15"/>
      <c r="DG434" s="15"/>
      <c r="DI434" s="15"/>
      <c r="DJ434" s="15"/>
      <c r="DK434" s="15"/>
      <c r="DL434" s="15"/>
      <c r="DN434" s="15"/>
      <c r="DO434" s="15"/>
      <c r="DP434" s="15"/>
      <c r="DQ434" s="15"/>
      <c r="DS434" s="15"/>
      <c r="DT434" s="15"/>
      <c r="DU434" s="15"/>
      <c r="DV434" s="15"/>
    </row>
    <row r="435" spans="1:127" ht="12" hidden="1" customHeight="1" outlineLevel="1">
      <c r="A435" s="2"/>
      <c r="CP435" s="15"/>
      <c r="CQ435" s="15"/>
      <c r="CR435" s="15"/>
      <c r="CT435" s="15"/>
      <c r="CU435" s="15"/>
    </row>
    <row r="436" spans="1:127" ht="12" hidden="1" customHeight="1" outlineLevel="1">
      <c r="A436" s="2"/>
      <c r="C436" s="7" t="s">
        <v>548</v>
      </c>
      <c r="D436" s="7" t="s">
        <v>954</v>
      </c>
      <c r="E436" s="2"/>
      <c r="CE436" s="15">
        <f>+CE409-CE410</f>
        <v>0</v>
      </c>
      <c r="CF436" s="15">
        <f>+CF409-CF410</f>
        <v>0</v>
      </c>
      <c r="CG436" s="15">
        <f>+CG409-CG410</f>
        <v>0</v>
      </c>
      <c r="CH436" s="15">
        <f>+CH409-CH410</f>
        <v>20</v>
      </c>
      <c r="CI436" s="15">
        <v>10</v>
      </c>
      <c r="CJ436" s="15">
        <v>40</v>
      </c>
      <c r="CK436" s="15">
        <v>80</v>
      </c>
      <c r="CL436" s="15">
        <v>110</v>
      </c>
      <c r="CM436" s="15">
        <v>170</v>
      </c>
      <c r="CN436" s="15">
        <v>100</v>
      </c>
      <c r="CO436" s="15">
        <v>210</v>
      </c>
      <c r="CP436" s="15">
        <v>240</v>
      </c>
      <c r="CQ436" s="15">
        <v>290</v>
      </c>
      <c r="CR436" s="15">
        <v>350</v>
      </c>
      <c r="CS436" s="15">
        <v>280</v>
      </c>
      <c r="CT436" s="15">
        <v>350</v>
      </c>
      <c r="CU436" s="15"/>
      <c r="CV436" s="15"/>
      <c r="CW436" s="15"/>
      <c r="CX436" s="15"/>
      <c r="CY436" s="15"/>
      <c r="CZ436" s="15"/>
      <c r="DA436" s="15"/>
      <c r="DB436" s="15"/>
      <c r="DC436" s="15"/>
      <c r="DD436" s="15"/>
      <c r="DE436" s="15"/>
      <c r="DF436" s="15"/>
      <c r="DG436" s="15"/>
      <c r="DH436" s="15"/>
      <c r="DI436" s="15"/>
      <c r="DJ436" s="15"/>
      <c r="DK436" s="15"/>
      <c r="DL436" s="15"/>
      <c r="DM436" s="15"/>
      <c r="DN436" s="15"/>
      <c r="DO436" s="15"/>
      <c r="DP436" s="15"/>
      <c r="DQ436" s="15"/>
      <c r="DR436" s="15"/>
      <c r="DS436" s="15"/>
      <c r="DT436" s="15"/>
      <c r="DU436" s="15"/>
      <c r="DV436" s="15"/>
      <c r="DW436" s="15"/>
    </row>
    <row r="437" spans="1:127" ht="12" hidden="1" customHeight="1" outlineLevel="1">
      <c r="A437" s="2"/>
      <c r="D437" s="7" t="s">
        <v>953</v>
      </c>
      <c r="CE437" s="15">
        <f>+CE418-CE419</f>
        <v>10</v>
      </c>
      <c r="CF437" s="15">
        <f>+CF418-CF419</f>
        <v>40</v>
      </c>
      <c r="CG437" s="15">
        <f>+CG418-CG419</f>
        <v>60</v>
      </c>
      <c r="CH437" s="15">
        <f>+CH418-CH419</f>
        <v>90</v>
      </c>
      <c r="CI437" s="15">
        <v>50</v>
      </c>
      <c r="CJ437" s="15">
        <v>140</v>
      </c>
      <c r="CK437" s="15">
        <v>210</v>
      </c>
      <c r="CL437" s="15">
        <v>280</v>
      </c>
      <c r="CM437" s="15">
        <v>340</v>
      </c>
      <c r="CN437" s="15">
        <v>240</v>
      </c>
      <c r="CO437" s="15">
        <v>370</v>
      </c>
      <c r="CP437" s="15">
        <v>410</v>
      </c>
      <c r="CQ437" s="15">
        <v>450</v>
      </c>
      <c r="CR437" s="15">
        <v>470</v>
      </c>
      <c r="CS437" s="15">
        <v>420</v>
      </c>
      <c r="CT437" s="15">
        <v>470</v>
      </c>
      <c r="CU437" s="15"/>
      <c r="CV437" s="15"/>
      <c r="CW437" s="15"/>
      <c r="CX437" s="15"/>
      <c r="CY437" s="15"/>
      <c r="CZ437" s="15"/>
      <c r="DA437" s="15"/>
      <c r="DB437" s="15"/>
      <c r="DC437" s="15"/>
      <c r="DD437" s="15"/>
      <c r="DE437" s="15"/>
      <c r="DF437" s="15"/>
      <c r="DG437" s="15"/>
      <c r="DH437" s="15"/>
      <c r="DI437" s="15"/>
      <c r="DJ437" s="15"/>
      <c r="DK437" s="15"/>
      <c r="DL437" s="15"/>
      <c r="DM437" s="15"/>
      <c r="DN437" s="15"/>
      <c r="DO437" s="15"/>
      <c r="DP437" s="15"/>
      <c r="DQ437" s="15"/>
      <c r="DR437" s="15"/>
      <c r="DS437" s="15"/>
      <c r="DT437" s="15"/>
      <c r="DU437" s="15"/>
      <c r="DV437" s="15"/>
      <c r="DW437" s="15"/>
    </row>
    <row r="438" spans="1:127" ht="12" hidden="1" customHeight="1" outlineLevel="1">
      <c r="A438" s="2"/>
      <c r="D438" s="7" t="s">
        <v>549</v>
      </c>
      <c r="CE438" s="15">
        <f>+CE427-CE428</f>
        <v>0</v>
      </c>
      <c r="CF438" s="15">
        <f>+CF427-CF428</f>
        <v>0</v>
      </c>
      <c r="CG438" s="15">
        <f>+CG427-CG428</f>
        <v>0</v>
      </c>
      <c r="CH438" s="15">
        <f>+CH427-CH428</f>
        <v>0</v>
      </c>
      <c r="CI438" s="15">
        <f t="shared" ref="CI438:CN438" si="748">+CI439-CI436-CI437</f>
        <v>0</v>
      </c>
      <c r="CJ438" s="15">
        <f t="shared" si="748"/>
        <v>0</v>
      </c>
      <c r="CK438" s="15">
        <f t="shared" si="748"/>
        <v>0</v>
      </c>
      <c r="CL438" s="15">
        <f t="shared" si="748"/>
        <v>0</v>
      </c>
      <c r="CM438" s="15">
        <f t="shared" si="748"/>
        <v>0</v>
      </c>
      <c r="CN438" s="15">
        <f t="shared" si="748"/>
        <v>0</v>
      </c>
      <c r="CO438" s="15">
        <f t="shared" ref="CO438:CT438" si="749">+CO439-CO436-CO437</f>
        <v>0</v>
      </c>
      <c r="CP438" s="15">
        <f t="shared" si="749"/>
        <v>0</v>
      </c>
      <c r="CQ438" s="15">
        <f t="shared" si="749"/>
        <v>0</v>
      </c>
      <c r="CR438" s="15">
        <f t="shared" si="749"/>
        <v>0</v>
      </c>
      <c r="CS438" s="15">
        <f t="shared" si="749"/>
        <v>0</v>
      </c>
      <c r="CT438" s="15">
        <f t="shared" si="749"/>
        <v>0</v>
      </c>
      <c r="CU438" s="15"/>
      <c r="CV438" s="15"/>
      <c r="CW438" s="15"/>
      <c r="CX438" s="15"/>
      <c r="CY438" s="15"/>
      <c r="CZ438" s="15"/>
      <c r="DA438" s="15"/>
      <c r="DB438" s="15"/>
      <c r="DC438" s="15"/>
      <c r="DD438" s="15"/>
      <c r="DE438" s="15"/>
      <c r="DF438" s="15"/>
      <c r="DG438" s="15"/>
      <c r="DH438" s="15"/>
      <c r="DI438" s="15"/>
      <c r="DJ438" s="15"/>
      <c r="DK438" s="15"/>
      <c r="DL438" s="15"/>
      <c r="DM438" s="15"/>
      <c r="DN438" s="15"/>
      <c r="DO438" s="15"/>
      <c r="DP438" s="15"/>
      <c r="DQ438" s="15"/>
      <c r="DR438" s="15"/>
      <c r="DS438" s="15"/>
      <c r="DT438" s="15"/>
      <c r="DU438" s="15"/>
      <c r="DV438" s="15"/>
      <c r="DW438" s="15"/>
    </row>
    <row r="439" spans="1:127" ht="12" hidden="1" customHeight="1" outlineLevel="1">
      <c r="A439" s="2"/>
      <c r="D439" s="7" t="s">
        <v>445</v>
      </c>
      <c r="CE439" s="15">
        <f>+CE437+CE436+CE438</f>
        <v>10</v>
      </c>
      <c r="CF439" s="15">
        <f>+CF437+CF436+CF438</f>
        <v>40</v>
      </c>
      <c r="CG439" s="15">
        <f>+CG437+CG436+CG438</f>
        <v>60</v>
      </c>
      <c r="CH439" s="15">
        <f>+CH437+CH436+CH438</f>
        <v>110</v>
      </c>
      <c r="CI439" s="15">
        <v>60</v>
      </c>
      <c r="CJ439" s="15">
        <v>180</v>
      </c>
      <c r="CK439" s="15">
        <v>290</v>
      </c>
      <c r="CL439" s="15">
        <v>390</v>
      </c>
      <c r="CM439" s="15">
        <v>510</v>
      </c>
      <c r="CN439" s="15">
        <v>340</v>
      </c>
      <c r="CO439" s="15">
        <v>580</v>
      </c>
      <c r="CP439" s="15">
        <v>650</v>
      </c>
      <c r="CQ439" s="15">
        <v>740</v>
      </c>
      <c r="CR439" s="15">
        <v>820</v>
      </c>
      <c r="CS439" s="15">
        <v>700</v>
      </c>
      <c r="CT439" s="15">
        <v>820</v>
      </c>
      <c r="CU439" s="15"/>
      <c r="CV439" s="15"/>
      <c r="CW439" s="15"/>
      <c r="CX439" s="15"/>
      <c r="CY439" s="15"/>
      <c r="CZ439" s="15"/>
      <c r="DA439" s="15"/>
      <c r="DB439" s="15"/>
      <c r="DC439" s="15"/>
      <c r="DD439" s="15"/>
      <c r="DE439" s="15"/>
      <c r="DF439" s="15"/>
      <c r="DG439" s="15"/>
      <c r="DH439" s="15"/>
      <c r="DI439" s="15"/>
      <c r="DJ439" s="15"/>
      <c r="DK439" s="15"/>
      <c r="DL439" s="15"/>
      <c r="DM439" s="15"/>
      <c r="DN439" s="15"/>
      <c r="DO439" s="15"/>
      <c r="DP439" s="15"/>
      <c r="DQ439" s="15"/>
      <c r="DR439" s="15"/>
      <c r="DS439" s="15"/>
      <c r="DT439" s="15"/>
      <c r="DU439" s="15"/>
      <c r="DV439" s="15"/>
      <c r="DW439" s="15"/>
    </row>
    <row r="440" spans="1:127" ht="12" hidden="1" customHeight="1" outlineLevel="1">
      <c r="A440" s="2"/>
      <c r="D440" s="7" t="s">
        <v>954</v>
      </c>
      <c r="E440" s="7" t="s">
        <v>69</v>
      </c>
      <c r="CE440" s="15">
        <f>+CE436-CC436</f>
        <v>0</v>
      </c>
      <c r="CF440" s="15">
        <f t="shared" ref="CF440:CH443" si="750">+CF436-CE436</f>
        <v>0</v>
      </c>
      <c r="CG440" s="15">
        <f t="shared" si="750"/>
        <v>0</v>
      </c>
      <c r="CH440" s="15">
        <f t="shared" si="750"/>
        <v>20</v>
      </c>
      <c r="CI440" s="15"/>
      <c r="CJ440" s="15">
        <f>+CJ436-CH436</f>
        <v>20</v>
      </c>
      <c r="CK440" s="15">
        <f t="shared" ref="CK440:CM443" si="751">+CK436-CJ436</f>
        <v>40</v>
      </c>
      <c r="CL440" s="15">
        <f t="shared" si="751"/>
        <v>30</v>
      </c>
      <c r="CM440" s="15">
        <f t="shared" si="751"/>
        <v>60</v>
      </c>
      <c r="CN440" s="15"/>
      <c r="CO440" s="15">
        <f>+CO436-CM436</f>
        <v>40</v>
      </c>
      <c r="CP440" s="15">
        <f t="shared" ref="CP440:CR441" si="752">+CP436-CO436</f>
        <v>30</v>
      </c>
      <c r="CQ440" s="15">
        <f t="shared" si="752"/>
        <v>50</v>
      </c>
      <c r="CR440" s="15">
        <f t="shared" si="752"/>
        <v>60</v>
      </c>
      <c r="CS440" s="15"/>
      <c r="CT440" s="15">
        <f>+CT436-CR436</f>
        <v>0</v>
      </c>
      <c r="CU440" s="15"/>
      <c r="CV440" s="15"/>
      <c r="CW440" s="15"/>
      <c r="CX440" s="15"/>
      <c r="CY440" s="15"/>
      <c r="CZ440" s="15"/>
      <c r="DA440" s="15"/>
      <c r="DB440" s="15"/>
      <c r="DC440" s="15"/>
      <c r="DD440" s="15"/>
      <c r="DE440" s="15"/>
      <c r="DF440" s="15"/>
      <c r="DG440" s="15"/>
      <c r="DH440" s="15"/>
      <c r="DI440" s="15"/>
      <c r="DJ440" s="15"/>
      <c r="DK440" s="15"/>
      <c r="DL440" s="15"/>
      <c r="DM440" s="15"/>
      <c r="DN440" s="15"/>
      <c r="DO440" s="15"/>
      <c r="DP440" s="15"/>
      <c r="DQ440" s="15"/>
      <c r="DR440" s="15"/>
      <c r="DS440" s="15"/>
      <c r="DT440" s="15"/>
      <c r="DU440" s="15"/>
      <c r="DV440" s="15"/>
      <c r="DW440" s="15"/>
    </row>
    <row r="441" spans="1:127" ht="12" hidden="1" customHeight="1" outlineLevel="1">
      <c r="A441" s="2"/>
      <c r="D441" s="7" t="s">
        <v>953</v>
      </c>
      <c r="E441" s="7" t="s">
        <v>69</v>
      </c>
      <c r="CE441" s="15">
        <f>+CE437-CC437</f>
        <v>10</v>
      </c>
      <c r="CF441" s="15">
        <f t="shared" si="750"/>
        <v>30</v>
      </c>
      <c r="CG441" s="15">
        <f t="shared" si="750"/>
        <v>20</v>
      </c>
      <c r="CH441" s="15">
        <f t="shared" si="750"/>
        <v>30</v>
      </c>
      <c r="CI441" s="15"/>
      <c r="CJ441" s="15">
        <f>+CJ437-CH437</f>
        <v>50</v>
      </c>
      <c r="CK441" s="15">
        <f t="shared" si="751"/>
        <v>70</v>
      </c>
      <c r="CL441" s="15">
        <f t="shared" si="751"/>
        <v>70</v>
      </c>
      <c r="CM441" s="15">
        <f>+CM437-CL437</f>
        <v>60</v>
      </c>
      <c r="CN441" s="15"/>
      <c r="CO441" s="15">
        <f>+CO437-CM437</f>
        <v>30</v>
      </c>
      <c r="CP441" s="15">
        <f t="shared" si="752"/>
        <v>40</v>
      </c>
      <c r="CQ441" s="15">
        <f t="shared" si="752"/>
        <v>40</v>
      </c>
      <c r="CR441" s="15">
        <f t="shared" si="752"/>
        <v>20</v>
      </c>
      <c r="CS441" s="15"/>
      <c r="CT441" s="15">
        <f>+CT437-CR437</f>
        <v>0</v>
      </c>
      <c r="CU441" s="15"/>
      <c r="CV441" s="15"/>
      <c r="CW441" s="15"/>
      <c r="CX441" s="15"/>
      <c r="CY441" s="15"/>
      <c r="CZ441" s="15"/>
      <c r="DA441" s="15"/>
      <c r="DB441" s="15"/>
      <c r="DC441" s="15"/>
      <c r="DD441" s="15"/>
      <c r="DE441" s="15"/>
      <c r="DF441" s="15"/>
      <c r="DG441" s="15"/>
      <c r="DH441" s="15"/>
      <c r="DI441" s="15"/>
      <c r="DJ441" s="15"/>
      <c r="DK441" s="15"/>
      <c r="DL441" s="15"/>
      <c r="DM441" s="15"/>
      <c r="DN441" s="15"/>
      <c r="DO441" s="15"/>
      <c r="DP441" s="15"/>
      <c r="DQ441" s="15"/>
      <c r="DR441" s="15"/>
      <c r="DS441" s="15"/>
      <c r="DT441" s="15"/>
      <c r="DU441" s="15"/>
      <c r="DV441" s="15"/>
      <c r="DW441" s="15"/>
    </row>
    <row r="442" spans="1:127" ht="12" hidden="1" customHeight="1" outlineLevel="1">
      <c r="A442" s="2"/>
      <c r="D442" s="7" t="s">
        <v>549</v>
      </c>
      <c r="E442" s="7" t="s">
        <v>69</v>
      </c>
      <c r="CE442" s="15">
        <f>+CE438-CC438</f>
        <v>0</v>
      </c>
      <c r="CF442" s="15">
        <f t="shared" si="750"/>
        <v>0</v>
      </c>
      <c r="CG442" s="15">
        <f t="shared" si="750"/>
        <v>0</v>
      </c>
      <c r="CH442" s="15">
        <f t="shared" si="750"/>
        <v>0</v>
      </c>
      <c r="CI442" s="15"/>
      <c r="CJ442" s="15">
        <f>+CJ438-CH438</f>
        <v>0</v>
      </c>
      <c r="CK442" s="15">
        <f t="shared" si="751"/>
        <v>0</v>
      </c>
      <c r="CL442" s="15">
        <f t="shared" si="751"/>
        <v>0</v>
      </c>
      <c r="CM442" s="15">
        <f t="shared" si="751"/>
        <v>0</v>
      </c>
      <c r="CN442" s="15"/>
      <c r="CO442" s="15">
        <f>+CO438-CM438</f>
        <v>0</v>
      </c>
      <c r="CP442" s="15">
        <f t="shared" ref="CP442:CR443" si="753">+CP438-CO438</f>
        <v>0</v>
      </c>
      <c r="CQ442" s="15">
        <f t="shared" si="753"/>
        <v>0</v>
      </c>
      <c r="CR442" s="15">
        <f t="shared" si="753"/>
        <v>0</v>
      </c>
      <c r="CS442" s="15"/>
      <c r="CT442" s="15">
        <f>+CT438-CR438</f>
        <v>0</v>
      </c>
      <c r="CU442" s="15"/>
      <c r="CV442" s="15"/>
      <c r="CW442" s="15"/>
      <c r="CX442" s="15"/>
      <c r="CY442" s="15"/>
      <c r="CZ442" s="15"/>
      <c r="DA442" s="15"/>
      <c r="DB442" s="15"/>
      <c r="DC442" s="15"/>
      <c r="DD442" s="15"/>
      <c r="DE442" s="15"/>
      <c r="DF442" s="15"/>
      <c r="DG442" s="15"/>
      <c r="DH442" s="15"/>
      <c r="DI442" s="15"/>
      <c r="DJ442" s="15"/>
      <c r="DK442" s="15"/>
      <c r="DL442" s="15"/>
      <c r="DM442" s="15"/>
      <c r="DN442" s="15"/>
      <c r="DO442" s="15"/>
      <c r="DP442" s="15"/>
      <c r="DQ442" s="15"/>
      <c r="DR442" s="15"/>
      <c r="DS442" s="15"/>
      <c r="DT442" s="15"/>
      <c r="DU442" s="15"/>
      <c r="DV442" s="15"/>
      <c r="DW442" s="15"/>
    </row>
    <row r="443" spans="1:127" ht="12" hidden="1" customHeight="1" outlineLevel="1">
      <c r="A443" s="2"/>
      <c r="D443" s="7" t="s">
        <v>445</v>
      </c>
      <c r="E443" s="7" t="s">
        <v>69</v>
      </c>
      <c r="CE443" s="15">
        <f>+CE439-CC439</f>
        <v>10</v>
      </c>
      <c r="CF443" s="15">
        <f t="shared" si="750"/>
        <v>30</v>
      </c>
      <c r="CG443" s="15">
        <f t="shared" si="750"/>
        <v>20</v>
      </c>
      <c r="CH443" s="15">
        <f t="shared" si="750"/>
        <v>50</v>
      </c>
      <c r="CI443" s="15"/>
      <c r="CJ443" s="15">
        <f>+CJ439-CH439</f>
        <v>70</v>
      </c>
      <c r="CK443" s="15">
        <f t="shared" si="751"/>
        <v>110</v>
      </c>
      <c r="CL443" s="15">
        <f t="shared" si="751"/>
        <v>100</v>
      </c>
      <c r="CM443" s="15">
        <f t="shared" si="751"/>
        <v>120</v>
      </c>
      <c r="CN443" s="15"/>
      <c r="CO443" s="15">
        <f>+CO439-CM439</f>
        <v>70</v>
      </c>
      <c r="CP443" s="15">
        <f t="shared" si="753"/>
        <v>70</v>
      </c>
      <c r="CQ443" s="15">
        <f t="shared" si="753"/>
        <v>90</v>
      </c>
      <c r="CR443" s="15">
        <f t="shared" si="753"/>
        <v>80</v>
      </c>
      <c r="CS443" s="15"/>
      <c r="CT443" s="15">
        <f>+CT439-CR439</f>
        <v>0</v>
      </c>
      <c r="CU443" s="15"/>
      <c r="CV443" s="15"/>
      <c r="CW443" s="15"/>
      <c r="CX443" s="15"/>
      <c r="CY443" s="15"/>
      <c r="CZ443" s="15"/>
      <c r="DA443" s="15"/>
      <c r="DB443" s="15"/>
      <c r="DC443" s="15"/>
      <c r="DD443" s="15"/>
      <c r="DE443" s="15"/>
      <c r="DF443" s="15"/>
      <c r="DG443" s="15"/>
      <c r="DH443" s="15"/>
      <c r="DI443" s="15"/>
      <c r="DJ443" s="15"/>
      <c r="DK443" s="15"/>
      <c r="DL443" s="15"/>
      <c r="DM443" s="15"/>
      <c r="DN443" s="15"/>
      <c r="DO443" s="15"/>
      <c r="DP443" s="15"/>
      <c r="DQ443" s="15"/>
      <c r="DR443" s="15"/>
      <c r="DS443" s="15"/>
      <c r="DT443" s="15"/>
      <c r="DU443" s="15"/>
      <c r="DV443" s="15"/>
      <c r="DW443" s="15"/>
    </row>
    <row r="444" spans="1:127" ht="12" hidden="1" customHeight="1" outlineLevel="1">
      <c r="A444" s="2"/>
      <c r="CE444" s="15"/>
      <c r="CF444" s="15"/>
      <c r="CG444" s="15"/>
      <c r="CH444" s="15"/>
      <c r="CI444" s="15"/>
      <c r="CJ444" s="15"/>
      <c r="CK444" s="15"/>
      <c r="CO444" s="15"/>
      <c r="CP444" s="15"/>
      <c r="CT444" s="15"/>
      <c r="DU444" s="2"/>
    </row>
    <row r="445" spans="1:127" ht="12" hidden="1" customHeight="1" outlineLevel="1">
      <c r="A445" s="2"/>
      <c r="B445" s="7" t="s">
        <v>163</v>
      </c>
      <c r="C445" s="7" t="s">
        <v>823</v>
      </c>
      <c r="AV445" s="26">
        <f t="shared" ref="AV445:CH445" si="754">+AV451+AV457</f>
        <v>7170</v>
      </c>
      <c r="AW445" s="26">
        <f t="shared" si="754"/>
        <v>7170</v>
      </c>
      <c r="AX445" s="26">
        <f t="shared" si="754"/>
        <v>7170</v>
      </c>
      <c r="AY445" s="26">
        <f t="shared" si="754"/>
        <v>6920</v>
      </c>
      <c r="AZ445" s="26">
        <f t="shared" si="754"/>
        <v>7200</v>
      </c>
      <c r="BA445" s="26">
        <f t="shared" si="754"/>
        <v>6940</v>
      </c>
      <c r="BB445" s="26">
        <f t="shared" si="754"/>
        <v>7050</v>
      </c>
      <c r="BC445" s="26">
        <f t="shared" si="754"/>
        <v>6920</v>
      </c>
      <c r="BD445" s="26">
        <f t="shared" si="754"/>
        <v>6720</v>
      </c>
      <c r="BE445" s="26">
        <f t="shared" si="754"/>
        <v>6910</v>
      </c>
      <c r="BF445" s="26">
        <f t="shared" si="754"/>
        <v>6900</v>
      </c>
      <c r="BG445" s="26">
        <f t="shared" si="754"/>
        <v>6720</v>
      </c>
      <c r="BH445" s="26">
        <f t="shared" si="754"/>
        <v>6670</v>
      </c>
      <c r="BI445" s="26">
        <f t="shared" si="754"/>
        <v>6530</v>
      </c>
      <c r="BJ445" s="26">
        <f t="shared" si="754"/>
        <v>6700</v>
      </c>
      <c r="BK445" s="26">
        <f t="shared" si="754"/>
        <v>6560</v>
      </c>
      <c r="BL445" s="26">
        <f t="shared" si="754"/>
        <v>6550</v>
      </c>
      <c r="BM445" s="26">
        <f t="shared" si="754"/>
        <v>6290</v>
      </c>
      <c r="BN445" s="26">
        <f t="shared" si="754"/>
        <v>6050</v>
      </c>
      <c r="BO445" s="26">
        <f t="shared" si="754"/>
        <v>6360</v>
      </c>
      <c r="BP445" s="26">
        <f t="shared" si="754"/>
        <v>5890</v>
      </c>
      <c r="BQ445" s="26">
        <f t="shared" si="754"/>
        <v>5860</v>
      </c>
      <c r="BR445" s="26">
        <f t="shared" si="754"/>
        <v>5730</v>
      </c>
      <c r="BS445" s="26">
        <f t="shared" si="754"/>
        <v>5390</v>
      </c>
      <c r="BT445" s="26">
        <f t="shared" si="754"/>
        <v>5710</v>
      </c>
      <c r="BU445" s="26">
        <f t="shared" si="754"/>
        <v>5440</v>
      </c>
      <c r="BV445" s="26">
        <f t="shared" si="754"/>
        <v>5420</v>
      </c>
      <c r="BW445" s="26">
        <f t="shared" si="754"/>
        <v>5470</v>
      </c>
      <c r="BX445" s="26">
        <f t="shared" si="754"/>
        <v>5060</v>
      </c>
      <c r="BY445" s="26">
        <f t="shared" si="754"/>
        <v>5350</v>
      </c>
      <c r="BZ445" s="26">
        <f t="shared" si="754"/>
        <v>5190</v>
      </c>
      <c r="CA445" s="26">
        <f t="shared" si="754"/>
        <v>5200</v>
      </c>
      <c r="CB445" s="26">
        <f t="shared" si="754"/>
        <v>5130</v>
      </c>
      <c r="CC445" s="26">
        <f t="shared" si="754"/>
        <v>4760</v>
      </c>
      <c r="CD445" s="26">
        <f t="shared" si="754"/>
        <v>5070</v>
      </c>
      <c r="CE445" s="26">
        <f t="shared" si="754"/>
        <v>4960</v>
      </c>
      <c r="CF445" s="26">
        <f t="shared" si="754"/>
        <v>4970</v>
      </c>
      <c r="CG445" s="26">
        <f t="shared" si="754"/>
        <v>4880</v>
      </c>
      <c r="CH445" s="26">
        <f t="shared" si="754"/>
        <v>4680</v>
      </c>
      <c r="CI445" s="26">
        <f t="shared" ref="CI445:CT445" si="755">+CI451+CI457</f>
        <v>4870</v>
      </c>
      <c r="CJ445" s="26">
        <f t="shared" si="755"/>
        <v>4650</v>
      </c>
      <c r="CK445" s="26">
        <f t="shared" si="755"/>
        <v>0</v>
      </c>
      <c r="CL445" s="26">
        <f t="shared" si="755"/>
        <v>1970</v>
      </c>
      <c r="CM445" s="26">
        <f t="shared" si="755"/>
        <v>1851</v>
      </c>
      <c r="CN445" s="26">
        <f t="shared" si="755"/>
        <v>2117.75</v>
      </c>
      <c r="CO445" s="26">
        <f t="shared" si="755"/>
        <v>1831</v>
      </c>
      <c r="CP445" s="26">
        <f t="shared" si="755"/>
        <v>1</v>
      </c>
      <c r="CQ445" s="26">
        <f t="shared" si="755"/>
        <v>1991</v>
      </c>
      <c r="CR445" s="26">
        <f t="shared" si="755"/>
        <v>1881</v>
      </c>
      <c r="CS445" s="26">
        <f t="shared" si="755"/>
        <v>1426</v>
      </c>
      <c r="CT445" s="26">
        <f t="shared" si="755"/>
        <v>1851</v>
      </c>
      <c r="CU445" s="26"/>
      <c r="CV445" s="26"/>
      <c r="CW445" s="26"/>
      <c r="CX445" s="26"/>
      <c r="CY445" s="26"/>
      <c r="CZ445" s="26"/>
      <c r="DA445" s="26"/>
      <c r="DB445" s="26"/>
      <c r="DC445" s="26"/>
    </row>
    <row r="446" spans="1:127" ht="12" hidden="1" customHeight="1" outlineLevel="1">
      <c r="A446" s="2"/>
      <c r="D446" s="7" t="s">
        <v>491</v>
      </c>
      <c r="AV446" s="104" t="e">
        <f t="shared" ref="AV446:CA446" si="756">+AV445/AQ445-1</f>
        <v>#DIV/0!</v>
      </c>
      <c r="AW446" s="104" t="e">
        <f t="shared" si="756"/>
        <v>#DIV/0!</v>
      </c>
      <c r="AX446" s="104" t="e">
        <f t="shared" si="756"/>
        <v>#DIV/0!</v>
      </c>
      <c r="AY446" s="104" t="e">
        <f t="shared" si="756"/>
        <v>#DIV/0!</v>
      </c>
      <c r="AZ446" s="104" t="e">
        <f t="shared" si="756"/>
        <v>#DIV/0!</v>
      </c>
      <c r="BA446" s="37">
        <f t="shared" si="756"/>
        <v>-3.2078103207810349E-2</v>
      </c>
      <c r="BB446" s="37">
        <f t="shared" si="756"/>
        <v>-1.6736401673640211E-2</v>
      </c>
      <c r="BC446" s="37">
        <f t="shared" si="756"/>
        <v>-3.4867503486750384E-2</v>
      </c>
      <c r="BD446" s="37">
        <f t="shared" si="756"/>
        <v>-2.8901734104046284E-2</v>
      </c>
      <c r="BE446" s="37">
        <f t="shared" si="756"/>
        <v>-4.0277777777777746E-2</v>
      </c>
      <c r="BF446" s="37">
        <f t="shared" si="756"/>
        <v>-5.7636887608069065E-3</v>
      </c>
      <c r="BG446" s="37">
        <f t="shared" si="756"/>
        <v>-4.6808510638297829E-2</v>
      </c>
      <c r="BH446" s="37">
        <f t="shared" si="756"/>
        <v>-3.6127167630057855E-2</v>
      </c>
      <c r="BI446" s="37">
        <f t="shared" si="756"/>
        <v>-2.8273809523809534E-2</v>
      </c>
      <c r="BJ446" s="37">
        <f t="shared" si="756"/>
        <v>-3.0390738060781519E-2</v>
      </c>
      <c r="BK446" s="37">
        <f t="shared" si="756"/>
        <v>-4.9275362318840554E-2</v>
      </c>
      <c r="BL446" s="37">
        <f t="shared" si="756"/>
        <v>-2.5297619047619069E-2</v>
      </c>
      <c r="BM446" s="37">
        <f t="shared" si="756"/>
        <v>-5.6971514242878607E-2</v>
      </c>
      <c r="BN446" s="37">
        <f t="shared" si="756"/>
        <v>-7.3506891271056696E-2</v>
      </c>
      <c r="BO446" s="37">
        <f t="shared" si="756"/>
        <v>-5.0746268656716387E-2</v>
      </c>
      <c r="BP446" s="37">
        <f t="shared" si="756"/>
        <v>-0.10213414634146345</v>
      </c>
      <c r="BQ446" s="37">
        <f t="shared" si="756"/>
        <v>-0.10534351145038168</v>
      </c>
      <c r="BR446" s="37">
        <f t="shared" si="756"/>
        <v>-8.9030206677265467E-2</v>
      </c>
      <c r="BS446" s="37">
        <f t="shared" si="756"/>
        <v>-0.10909090909090913</v>
      </c>
      <c r="BT446" s="37">
        <f t="shared" si="756"/>
        <v>-0.10220125786163525</v>
      </c>
      <c r="BU446" s="37">
        <f t="shared" si="756"/>
        <v>-7.6400679117147763E-2</v>
      </c>
      <c r="BV446" s="37">
        <f t="shared" si="756"/>
        <v>-7.5085324232081918E-2</v>
      </c>
      <c r="BW446" s="37">
        <f t="shared" si="756"/>
        <v>-4.5375218150087271E-2</v>
      </c>
      <c r="BX446" s="37">
        <f t="shared" si="756"/>
        <v>-6.1224489795918324E-2</v>
      </c>
      <c r="BY446" s="37">
        <f t="shared" si="756"/>
        <v>-6.3047285464098102E-2</v>
      </c>
      <c r="BZ446" s="37">
        <f t="shared" si="756"/>
        <v>-4.5955882352941124E-2</v>
      </c>
      <c r="CA446" s="37">
        <f t="shared" si="756"/>
        <v>-4.0590405904059046E-2</v>
      </c>
      <c r="CB446" s="37">
        <f t="shared" ref="CB446:CT446" si="757">+CB445/BW445-1</f>
        <v>-6.2157221206581403E-2</v>
      </c>
      <c r="CC446" s="37">
        <f t="shared" si="757"/>
        <v>-5.9288537549407105E-2</v>
      </c>
      <c r="CD446" s="37">
        <f t="shared" si="757"/>
        <v>-5.2336448598130803E-2</v>
      </c>
      <c r="CE446" s="37">
        <f t="shared" si="757"/>
        <v>-4.4315992292870865E-2</v>
      </c>
      <c r="CF446" s="37">
        <f t="shared" si="757"/>
        <v>-4.4230769230769185E-2</v>
      </c>
      <c r="CG446" s="37">
        <f t="shared" si="757"/>
        <v>-4.8732943469785628E-2</v>
      </c>
      <c r="CH446" s="37">
        <f t="shared" si="757"/>
        <v>-1.6806722689075682E-2</v>
      </c>
      <c r="CI446" s="37">
        <f t="shared" si="757"/>
        <v>-3.9447731755424043E-2</v>
      </c>
      <c r="CJ446" s="37">
        <f t="shared" si="757"/>
        <v>-6.25E-2</v>
      </c>
      <c r="CK446" s="37">
        <f t="shared" si="757"/>
        <v>-1</v>
      </c>
      <c r="CL446" s="37">
        <f t="shared" si="757"/>
        <v>-0.59631147540983609</v>
      </c>
      <c r="CM446" s="37">
        <f t="shared" si="757"/>
        <v>-0.60448717948717956</v>
      </c>
      <c r="CN446" s="37">
        <f t="shared" si="757"/>
        <v>-0.56514373716632438</v>
      </c>
      <c r="CO446" s="37">
        <f t="shared" si="757"/>
        <v>-0.60623655913978491</v>
      </c>
      <c r="CP446" s="104" t="e">
        <f t="shared" si="757"/>
        <v>#DIV/0!</v>
      </c>
      <c r="CQ446" s="37">
        <f t="shared" si="757"/>
        <v>1.0659898477157315E-2</v>
      </c>
      <c r="CR446" s="37">
        <f t="shared" si="757"/>
        <v>1.620745542949753E-2</v>
      </c>
      <c r="CS446" s="37">
        <f t="shared" si="757"/>
        <v>-0.32664384370204225</v>
      </c>
      <c r="CT446" s="37">
        <f t="shared" si="757"/>
        <v>1.0922992900054718E-2</v>
      </c>
      <c r="CU446" s="37"/>
      <c r="CV446" s="37"/>
      <c r="CW446" s="37"/>
      <c r="CX446" s="37"/>
      <c r="CY446" s="37"/>
      <c r="CZ446" s="37"/>
      <c r="DA446" s="37"/>
      <c r="DB446" s="37"/>
      <c r="DC446" s="37"/>
    </row>
    <row r="447" spans="1:127" ht="12" hidden="1" customHeight="1" outlineLevel="1">
      <c r="A447" s="2"/>
      <c r="D447" s="7" t="s">
        <v>560</v>
      </c>
      <c r="AV447" s="26">
        <f t="shared" ref="AV447:CA447" si="758">+AV445-AQ445</f>
        <v>7170</v>
      </c>
      <c r="AW447" s="26">
        <f t="shared" si="758"/>
        <v>7170</v>
      </c>
      <c r="AX447" s="26">
        <f t="shared" si="758"/>
        <v>7170</v>
      </c>
      <c r="AY447" s="26">
        <f t="shared" si="758"/>
        <v>6920</v>
      </c>
      <c r="AZ447" s="26">
        <f t="shared" si="758"/>
        <v>7200</v>
      </c>
      <c r="BA447" s="26">
        <f t="shared" si="758"/>
        <v>-230</v>
      </c>
      <c r="BB447" s="26">
        <f t="shared" si="758"/>
        <v>-120</v>
      </c>
      <c r="BC447" s="26">
        <f t="shared" si="758"/>
        <v>-250</v>
      </c>
      <c r="BD447" s="26">
        <f t="shared" si="758"/>
        <v>-200</v>
      </c>
      <c r="BE447" s="26">
        <f t="shared" si="758"/>
        <v>-290</v>
      </c>
      <c r="BF447" s="26">
        <f t="shared" si="758"/>
        <v>-40</v>
      </c>
      <c r="BG447" s="26">
        <f t="shared" si="758"/>
        <v>-330</v>
      </c>
      <c r="BH447" s="26">
        <f t="shared" si="758"/>
        <v>-250</v>
      </c>
      <c r="BI447" s="26">
        <f t="shared" si="758"/>
        <v>-190</v>
      </c>
      <c r="BJ447" s="26">
        <f t="shared" si="758"/>
        <v>-210</v>
      </c>
      <c r="BK447" s="26">
        <f t="shared" si="758"/>
        <v>-340</v>
      </c>
      <c r="BL447" s="26">
        <f t="shared" si="758"/>
        <v>-170</v>
      </c>
      <c r="BM447" s="26">
        <f t="shared" si="758"/>
        <v>-380</v>
      </c>
      <c r="BN447" s="26">
        <f t="shared" si="758"/>
        <v>-480</v>
      </c>
      <c r="BO447" s="26">
        <f t="shared" si="758"/>
        <v>-340</v>
      </c>
      <c r="BP447" s="26">
        <f t="shared" si="758"/>
        <v>-670</v>
      </c>
      <c r="BQ447" s="26">
        <f t="shared" si="758"/>
        <v>-690</v>
      </c>
      <c r="BR447" s="26">
        <f t="shared" si="758"/>
        <v>-560</v>
      </c>
      <c r="BS447" s="26">
        <f t="shared" si="758"/>
        <v>-660</v>
      </c>
      <c r="BT447" s="26">
        <f t="shared" si="758"/>
        <v>-650</v>
      </c>
      <c r="BU447" s="26">
        <f t="shared" si="758"/>
        <v>-450</v>
      </c>
      <c r="BV447" s="26">
        <f t="shared" si="758"/>
        <v>-440</v>
      </c>
      <c r="BW447" s="26">
        <f t="shared" si="758"/>
        <v>-260</v>
      </c>
      <c r="BX447" s="26">
        <f t="shared" si="758"/>
        <v>-330</v>
      </c>
      <c r="BY447" s="26">
        <f t="shared" si="758"/>
        <v>-360</v>
      </c>
      <c r="BZ447" s="26">
        <f t="shared" si="758"/>
        <v>-250</v>
      </c>
      <c r="CA447" s="26">
        <f t="shared" si="758"/>
        <v>-220</v>
      </c>
      <c r="CB447" s="26">
        <f t="shared" ref="CB447:CT447" si="759">+CB445-BW445</f>
        <v>-340</v>
      </c>
      <c r="CC447" s="26">
        <f t="shared" si="759"/>
        <v>-300</v>
      </c>
      <c r="CD447" s="26">
        <f t="shared" si="759"/>
        <v>-280</v>
      </c>
      <c r="CE447" s="26">
        <f t="shared" si="759"/>
        <v>-230</v>
      </c>
      <c r="CF447" s="26">
        <f t="shared" si="759"/>
        <v>-230</v>
      </c>
      <c r="CG447" s="26">
        <f t="shared" si="759"/>
        <v>-250</v>
      </c>
      <c r="CH447" s="26">
        <f t="shared" si="759"/>
        <v>-80</v>
      </c>
      <c r="CI447" s="26">
        <f t="shared" si="759"/>
        <v>-200</v>
      </c>
      <c r="CJ447" s="26">
        <f t="shared" si="759"/>
        <v>-310</v>
      </c>
      <c r="CK447" s="26">
        <f t="shared" si="759"/>
        <v>-4970</v>
      </c>
      <c r="CL447" s="26">
        <f t="shared" si="759"/>
        <v>-2910</v>
      </c>
      <c r="CM447" s="26">
        <f t="shared" si="759"/>
        <v>-2829</v>
      </c>
      <c r="CN447" s="26">
        <f t="shared" si="759"/>
        <v>-2752.25</v>
      </c>
      <c r="CO447" s="26">
        <f t="shared" si="759"/>
        <v>-2819</v>
      </c>
      <c r="CP447" s="26">
        <f t="shared" si="759"/>
        <v>1</v>
      </c>
      <c r="CQ447" s="26">
        <f t="shared" si="759"/>
        <v>21</v>
      </c>
      <c r="CR447" s="26">
        <f t="shared" si="759"/>
        <v>30</v>
      </c>
      <c r="CS447" s="26">
        <f t="shared" si="759"/>
        <v>-691.75</v>
      </c>
      <c r="CT447" s="26">
        <f t="shared" si="759"/>
        <v>20</v>
      </c>
      <c r="CU447" s="26"/>
      <c r="CV447" s="26"/>
      <c r="CW447" s="26"/>
      <c r="CX447" s="26"/>
      <c r="CY447" s="26"/>
      <c r="CZ447" s="26"/>
      <c r="DA447" s="26"/>
      <c r="DB447" s="26"/>
      <c r="DC447" s="26"/>
    </row>
    <row r="448" spans="1:127" ht="12" hidden="1" customHeight="1" outlineLevel="1">
      <c r="A448" s="2"/>
      <c r="D448" s="7" t="s">
        <v>978</v>
      </c>
      <c r="AV448" s="26">
        <f>+AV445-AU445</f>
        <v>7170</v>
      </c>
      <c r="AW448" s="26">
        <f>+AW445-AV445</f>
        <v>0</v>
      </c>
      <c r="AX448" s="26">
        <f>+AX445-AW445</f>
        <v>0</v>
      </c>
      <c r="AY448" s="26">
        <f>+AY445-AX445</f>
        <v>-250</v>
      </c>
      <c r="BA448" s="26">
        <f>+BA445-AZ445</f>
        <v>-260</v>
      </c>
      <c r="BB448" s="26">
        <f>+BB445-BA445</f>
        <v>110</v>
      </c>
      <c r="BC448" s="26">
        <f>+BC445-BB445</f>
        <v>-130</v>
      </c>
      <c r="BD448" s="26">
        <f>+BD445-BC445</f>
        <v>-200</v>
      </c>
      <c r="BF448" s="26">
        <f>+BF445-BE445</f>
        <v>-10</v>
      </c>
      <c r="BG448" s="26">
        <f>+BG445-BF445</f>
        <v>-180</v>
      </c>
      <c r="BH448" s="26">
        <f>+BH445-BG445</f>
        <v>-50</v>
      </c>
      <c r="BI448" s="26">
        <f>+BI445-BH445</f>
        <v>-140</v>
      </c>
      <c r="BK448" s="26">
        <f>+BK445-BJ445</f>
        <v>-140</v>
      </c>
      <c r="BL448" s="26">
        <f>+BL445-BK445</f>
        <v>-10</v>
      </c>
      <c r="BM448" s="26">
        <f>+BM445-BL445</f>
        <v>-260</v>
      </c>
      <c r="BN448" s="26">
        <f>+BN445-BM445</f>
        <v>-240</v>
      </c>
      <c r="BP448" s="26">
        <f>+BP445-BO445</f>
        <v>-470</v>
      </c>
      <c r="BQ448" s="26">
        <f>+BQ445-BP445</f>
        <v>-30</v>
      </c>
      <c r="BR448" s="26">
        <f>+BR445-BQ445</f>
        <v>-130</v>
      </c>
      <c r="BS448" s="26">
        <f>+BS445-BR445</f>
        <v>-340</v>
      </c>
      <c r="BU448" s="26">
        <f>+BU445-BT445</f>
        <v>-270</v>
      </c>
      <c r="BV448" s="26">
        <f>+BV445-BU445</f>
        <v>-20</v>
      </c>
      <c r="BW448" s="26">
        <f>+BW445-BV445</f>
        <v>50</v>
      </c>
      <c r="BX448" s="26">
        <f>+BX445-BW445</f>
        <v>-410</v>
      </c>
      <c r="BZ448" s="26">
        <f>+BZ445-BY445</f>
        <v>-160</v>
      </c>
      <c r="CA448" s="26">
        <f>+CA445-BZ445</f>
        <v>10</v>
      </c>
      <c r="CB448" s="26">
        <f>+CB445-CA445</f>
        <v>-70</v>
      </c>
      <c r="CC448" s="26">
        <f>+CC445-CB445</f>
        <v>-370</v>
      </c>
      <c r="CE448" s="26">
        <f>+CE445-CD445</f>
        <v>-110</v>
      </c>
      <c r="CF448" s="26">
        <f>+CF445-CE445</f>
        <v>10</v>
      </c>
      <c r="CG448" s="26">
        <f>+CG445-CF445</f>
        <v>-90</v>
      </c>
      <c r="CH448" s="26">
        <f>+CH445-CG445</f>
        <v>-200</v>
      </c>
      <c r="CJ448" s="26">
        <f>+CJ445-CI445</f>
        <v>-220</v>
      </c>
      <c r="CK448" s="26">
        <f>+CK445-CJ445</f>
        <v>-4650</v>
      </c>
      <c r="CL448" s="26">
        <f>+CL445-CK445</f>
        <v>1970</v>
      </c>
      <c r="CM448" s="26">
        <f>+CM445-CL445</f>
        <v>-119</v>
      </c>
      <c r="CO448" s="26">
        <f>+CO445-CN445</f>
        <v>-286.75</v>
      </c>
      <c r="CP448" s="26">
        <f>+CP445-CO445</f>
        <v>-1830</v>
      </c>
      <c r="CQ448" s="26">
        <f>+CQ445-CP445</f>
        <v>1990</v>
      </c>
      <c r="CR448" s="26">
        <f>+CR445-CQ445</f>
        <v>-110</v>
      </c>
      <c r="CT448" s="26">
        <f>+CT445-CS445</f>
        <v>425</v>
      </c>
      <c r="CU448" s="26"/>
      <c r="CV448" s="26"/>
      <c r="CW448" s="26"/>
      <c r="CY448" s="26"/>
      <c r="CZ448" s="26"/>
      <c r="DA448" s="26"/>
      <c r="DB448" s="26"/>
    </row>
    <row r="449" spans="1:127" ht="12" hidden="1" customHeight="1" outlineLevel="1">
      <c r="A449" s="2"/>
    </row>
    <row r="450" spans="1:127" ht="12" hidden="1" customHeight="1" outlineLevel="1">
      <c r="A450" s="2"/>
    </row>
    <row r="451" spans="1:127" ht="12" hidden="1" customHeight="1" outlineLevel="1">
      <c r="A451" s="2"/>
      <c r="C451" s="7" t="s">
        <v>131</v>
      </c>
      <c r="L451" s="2">
        <f t="shared" ref="L451:AC451" si="760">+L992</f>
        <v>0</v>
      </c>
      <c r="M451" s="2">
        <f t="shared" si="760"/>
        <v>0</v>
      </c>
      <c r="N451" s="2">
        <f t="shared" si="760"/>
        <v>0</v>
      </c>
      <c r="O451" s="2">
        <f t="shared" si="760"/>
        <v>0</v>
      </c>
      <c r="P451" s="2">
        <f t="shared" si="760"/>
        <v>0</v>
      </c>
      <c r="Q451" s="2">
        <f t="shared" si="760"/>
        <v>0</v>
      </c>
      <c r="R451" s="2">
        <f t="shared" si="760"/>
        <v>0</v>
      </c>
      <c r="S451" s="2">
        <f t="shared" si="760"/>
        <v>0</v>
      </c>
      <c r="T451" s="2">
        <f t="shared" si="760"/>
        <v>0</v>
      </c>
      <c r="U451" s="2">
        <f t="shared" si="760"/>
        <v>0</v>
      </c>
      <c r="V451" s="2">
        <f t="shared" si="760"/>
        <v>0</v>
      </c>
      <c r="W451" s="2">
        <f t="shared" si="760"/>
        <v>0</v>
      </c>
      <c r="X451" s="2">
        <f t="shared" si="760"/>
        <v>0</v>
      </c>
      <c r="Y451" s="2">
        <f t="shared" si="760"/>
        <v>0</v>
      </c>
      <c r="Z451" s="2">
        <f t="shared" si="760"/>
        <v>0</v>
      </c>
      <c r="AA451" s="2">
        <f t="shared" si="760"/>
        <v>0</v>
      </c>
      <c r="AB451" s="2">
        <f t="shared" si="760"/>
        <v>0</v>
      </c>
      <c r="AC451" s="2">
        <f t="shared" si="760"/>
        <v>0</v>
      </c>
      <c r="AD451" s="26">
        <v>0</v>
      </c>
      <c r="AE451" s="26">
        <v>0</v>
      </c>
      <c r="AF451" s="8">
        <v>0</v>
      </c>
      <c r="AG451" s="26">
        <v>0</v>
      </c>
      <c r="AH451" s="26">
        <v>0</v>
      </c>
      <c r="AI451" s="26">
        <v>880</v>
      </c>
      <c r="AJ451" s="26">
        <v>930</v>
      </c>
      <c r="AK451" s="8">
        <v>0</v>
      </c>
      <c r="AL451" s="26">
        <v>1140</v>
      </c>
      <c r="AM451" s="26">
        <v>1240</v>
      </c>
      <c r="AN451" s="26">
        <v>1320</v>
      </c>
      <c r="AO451" s="26">
        <v>1430</v>
      </c>
      <c r="AP451" s="8">
        <v>1282.5</v>
      </c>
      <c r="AQ451" s="26">
        <v>1550</v>
      </c>
      <c r="AR451" s="26">
        <v>1640</v>
      </c>
      <c r="AS451" s="26">
        <v>1660</v>
      </c>
      <c r="AT451" s="26">
        <v>1720</v>
      </c>
      <c r="AU451" s="8">
        <v>1642.5</v>
      </c>
      <c r="AV451" s="26">
        <v>1720</v>
      </c>
      <c r="AW451" s="26">
        <v>1730</v>
      </c>
      <c r="AX451" s="26">
        <v>1820</v>
      </c>
      <c r="AY451" s="26">
        <v>1830</v>
      </c>
      <c r="AZ451" s="8">
        <v>1870</v>
      </c>
      <c r="BA451" s="26">
        <v>1820</v>
      </c>
      <c r="BB451" s="26">
        <v>1880</v>
      </c>
      <c r="BC451" s="26">
        <v>1880</v>
      </c>
      <c r="BD451" s="26">
        <v>1940</v>
      </c>
      <c r="BE451" s="8">
        <v>1880</v>
      </c>
      <c r="BF451" s="26">
        <v>1970</v>
      </c>
      <c r="BG451" s="26">
        <v>1980</v>
      </c>
      <c r="BH451" s="26">
        <v>2010</v>
      </c>
      <c r="BI451" s="26">
        <v>2080</v>
      </c>
      <c r="BJ451" s="8">
        <v>2010</v>
      </c>
      <c r="BK451" s="26">
        <v>2120</v>
      </c>
      <c r="BL451" s="26">
        <v>2210</v>
      </c>
      <c r="BM451" s="26">
        <v>2200</v>
      </c>
      <c r="BN451" s="26">
        <v>2270</v>
      </c>
      <c r="BO451" s="8">
        <v>2200</v>
      </c>
      <c r="BP451" s="26">
        <v>2330</v>
      </c>
      <c r="BQ451" s="26">
        <v>2410</v>
      </c>
      <c r="BR451" s="26">
        <v>2390</v>
      </c>
      <c r="BS451" s="26">
        <v>2420</v>
      </c>
      <c r="BT451" s="8">
        <v>2380</v>
      </c>
      <c r="BU451" s="26">
        <v>2430</v>
      </c>
      <c r="BV451" s="26">
        <v>2450</v>
      </c>
      <c r="BW451" s="26">
        <v>2440</v>
      </c>
      <c r="BX451" s="26">
        <v>2470</v>
      </c>
      <c r="BY451" s="8">
        <v>2450</v>
      </c>
      <c r="BZ451" s="26">
        <v>2510</v>
      </c>
      <c r="CA451" s="26">
        <v>2540</v>
      </c>
      <c r="CB451" s="26">
        <v>2540</v>
      </c>
      <c r="CC451" s="26">
        <v>2570</v>
      </c>
      <c r="CD451" s="8">
        <v>2540</v>
      </c>
      <c r="CE451" s="26">
        <v>2620</v>
      </c>
      <c r="CF451" s="26">
        <v>2690</v>
      </c>
      <c r="CG451" s="26">
        <v>2690</v>
      </c>
      <c r="CH451" s="26">
        <v>2700</v>
      </c>
      <c r="CI451" s="8">
        <v>2670</v>
      </c>
      <c r="CJ451" s="26">
        <v>2750</v>
      </c>
      <c r="CK451" s="26">
        <v>0</v>
      </c>
      <c r="CL451" s="26">
        <f>+CK451+CL454</f>
        <v>40</v>
      </c>
      <c r="CM451" s="26">
        <f>+CL451+CM454</f>
        <v>81</v>
      </c>
      <c r="CN451" s="26">
        <f>+AVERAGE(CJ451:CM451)</f>
        <v>717.75</v>
      </c>
      <c r="CO451" s="26">
        <f>+CM451+CO454</f>
        <v>131</v>
      </c>
      <c r="CP451" s="26">
        <f>+CO451+CP454</f>
        <v>181</v>
      </c>
      <c r="CQ451" s="26">
        <f>+CP451+CQ454</f>
        <v>231</v>
      </c>
      <c r="CR451" s="26">
        <f>+CQ451+CR454</f>
        <v>281</v>
      </c>
      <c r="CS451" s="26">
        <f>+AVERAGE(CO451:CR451)</f>
        <v>206</v>
      </c>
      <c r="CT451" s="26">
        <f>+CR451+CT454</f>
        <v>311</v>
      </c>
      <c r="CU451" s="26"/>
      <c r="CV451" s="26"/>
      <c r="CW451" s="26"/>
      <c r="CX451" s="26"/>
      <c r="CY451" s="26"/>
      <c r="CZ451" s="26"/>
      <c r="DA451" s="26"/>
      <c r="DB451" s="26"/>
      <c r="DC451" s="26"/>
      <c r="DD451" s="26"/>
      <c r="DE451" s="26"/>
      <c r="DF451" s="26"/>
      <c r="DG451" s="26"/>
    </row>
    <row r="452" spans="1:127" ht="12" hidden="1" customHeight="1" outlineLevel="1">
      <c r="A452" s="2"/>
      <c r="D452" s="7" t="s">
        <v>491</v>
      </c>
      <c r="AV452" s="37">
        <f t="shared" ref="AV452:CA452" si="761">+AV451/AQ451-1</f>
        <v>0.10967741935483866</v>
      </c>
      <c r="AW452" s="37">
        <f t="shared" si="761"/>
        <v>5.4878048780487854E-2</v>
      </c>
      <c r="AX452" s="37">
        <f t="shared" si="761"/>
        <v>9.6385542168674787E-2</v>
      </c>
      <c r="AY452" s="37">
        <f t="shared" si="761"/>
        <v>6.3953488372092915E-2</v>
      </c>
      <c r="AZ452" s="37">
        <f t="shared" si="761"/>
        <v>0.13850837138508365</v>
      </c>
      <c r="BA452" s="37">
        <f t="shared" si="761"/>
        <v>5.8139534883721034E-2</v>
      </c>
      <c r="BB452" s="37">
        <f t="shared" si="761"/>
        <v>8.6705202312138629E-2</v>
      </c>
      <c r="BC452" s="37">
        <f t="shared" si="761"/>
        <v>3.2967032967033072E-2</v>
      </c>
      <c r="BD452" s="37">
        <f t="shared" si="761"/>
        <v>6.0109289617486406E-2</v>
      </c>
      <c r="BE452" s="37">
        <f t="shared" si="761"/>
        <v>5.3475935828877219E-3</v>
      </c>
      <c r="BF452" s="37">
        <f t="shared" si="761"/>
        <v>8.2417582417582347E-2</v>
      </c>
      <c r="BG452" s="37">
        <f t="shared" si="761"/>
        <v>5.3191489361702038E-2</v>
      </c>
      <c r="BH452" s="37">
        <f t="shared" si="761"/>
        <v>6.9148936170212671E-2</v>
      </c>
      <c r="BI452" s="37">
        <f t="shared" si="761"/>
        <v>7.2164948453608213E-2</v>
      </c>
      <c r="BJ452" s="37">
        <f t="shared" si="761"/>
        <v>6.9148936170212671E-2</v>
      </c>
      <c r="BK452" s="37">
        <f t="shared" si="761"/>
        <v>7.6142131979695327E-2</v>
      </c>
      <c r="BL452" s="37">
        <f t="shared" si="761"/>
        <v>0.11616161616161613</v>
      </c>
      <c r="BM452" s="37">
        <f t="shared" si="761"/>
        <v>9.4527363184079505E-2</v>
      </c>
      <c r="BN452" s="37">
        <f t="shared" si="761"/>
        <v>9.1346153846153744E-2</v>
      </c>
      <c r="BO452" s="37">
        <f t="shared" si="761"/>
        <v>9.4527363184079505E-2</v>
      </c>
      <c r="BP452" s="37">
        <f t="shared" si="761"/>
        <v>9.9056603773584939E-2</v>
      </c>
      <c r="BQ452" s="37">
        <f t="shared" si="761"/>
        <v>9.0497737556560987E-2</v>
      </c>
      <c r="BR452" s="37">
        <f t="shared" si="761"/>
        <v>8.636363636363642E-2</v>
      </c>
      <c r="BS452" s="37">
        <f t="shared" si="761"/>
        <v>6.6079295154185091E-2</v>
      </c>
      <c r="BT452" s="37">
        <f t="shared" si="761"/>
        <v>8.181818181818179E-2</v>
      </c>
      <c r="BU452" s="37">
        <f t="shared" si="761"/>
        <v>4.2918454935622297E-2</v>
      </c>
      <c r="BV452" s="37">
        <f t="shared" si="761"/>
        <v>1.6597510373443924E-2</v>
      </c>
      <c r="BW452" s="37">
        <f t="shared" si="761"/>
        <v>2.0920502092050208E-2</v>
      </c>
      <c r="BX452" s="37">
        <f t="shared" si="761"/>
        <v>2.0661157024793431E-2</v>
      </c>
      <c r="BY452" s="37">
        <f t="shared" si="761"/>
        <v>2.9411764705882248E-2</v>
      </c>
      <c r="BZ452" s="37">
        <f t="shared" si="761"/>
        <v>3.292181069958855E-2</v>
      </c>
      <c r="CA452" s="37">
        <f t="shared" si="761"/>
        <v>3.6734693877551017E-2</v>
      </c>
      <c r="CB452" s="37">
        <f t="shared" ref="CB452:CT452" si="762">+CB451/BW451-1</f>
        <v>4.0983606557376984E-2</v>
      </c>
      <c r="CC452" s="37">
        <f t="shared" si="762"/>
        <v>4.0485829959514108E-2</v>
      </c>
      <c r="CD452" s="37">
        <f t="shared" si="762"/>
        <v>3.6734693877551017E-2</v>
      </c>
      <c r="CE452" s="37">
        <f t="shared" si="762"/>
        <v>4.3824701195219085E-2</v>
      </c>
      <c r="CF452" s="37">
        <f t="shared" si="762"/>
        <v>5.9055118110236116E-2</v>
      </c>
      <c r="CG452" s="37">
        <f t="shared" si="762"/>
        <v>5.9055118110236116E-2</v>
      </c>
      <c r="CH452" s="37">
        <f t="shared" si="762"/>
        <v>5.058365758754868E-2</v>
      </c>
      <c r="CI452" s="37">
        <f t="shared" si="762"/>
        <v>5.1181102362204633E-2</v>
      </c>
      <c r="CJ452" s="37">
        <f t="shared" si="762"/>
        <v>4.961832061068705E-2</v>
      </c>
      <c r="CK452" s="37">
        <f t="shared" si="762"/>
        <v>-1</v>
      </c>
      <c r="CL452" s="37">
        <f t="shared" si="762"/>
        <v>-0.98513011152416352</v>
      </c>
      <c r="CM452" s="37">
        <f t="shared" si="762"/>
        <v>-0.97</v>
      </c>
      <c r="CN452" s="37">
        <f t="shared" si="762"/>
        <v>-0.73117977528089884</v>
      </c>
      <c r="CO452" s="37">
        <f t="shared" si="762"/>
        <v>-0.95236363636363641</v>
      </c>
      <c r="CP452" s="104" t="e">
        <f t="shared" si="762"/>
        <v>#DIV/0!</v>
      </c>
      <c r="CQ452" s="37">
        <f t="shared" si="762"/>
        <v>4.7750000000000004</v>
      </c>
      <c r="CR452" s="37">
        <f t="shared" si="762"/>
        <v>2.4691358024691357</v>
      </c>
      <c r="CS452" s="37">
        <f t="shared" si="762"/>
        <v>-0.7129919888540579</v>
      </c>
      <c r="CT452" s="37">
        <f t="shared" si="762"/>
        <v>1.3740458015267176</v>
      </c>
      <c r="CU452" s="37"/>
      <c r="CV452" s="37"/>
      <c r="CW452" s="37"/>
      <c r="CX452" s="37"/>
      <c r="CY452" s="37"/>
      <c r="CZ452" s="37"/>
      <c r="DA452" s="37"/>
      <c r="DB452" s="37"/>
      <c r="DC452" s="37"/>
    </row>
    <row r="453" spans="1:127" ht="12" hidden="1" customHeight="1" outlineLevel="1">
      <c r="A453" s="2"/>
      <c r="D453" s="7" t="s">
        <v>560</v>
      </c>
      <c r="AV453" s="26">
        <f t="shared" ref="AV453:CA453" si="763">+AV451-AQ451</f>
        <v>170</v>
      </c>
      <c r="AW453" s="26">
        <f t="shared" si="763"/>
        <v>90</v>
      </c>
      <c r="AX453" s="26">
        <f t="shared" si="763"/>
        <v>160</v>
      </c>
      <c r="AY453" s="26">
        <f t="shared" si="763"/>
        <v>110</v>
      </c>
      <c r="AZ453" s="26">
        <f t="shared" si="763"/>
        <v>227.5</v>
      </c>
      <c r="BA453" s="26">
        <f t="shared" si="763"/>
        <v>100</v>
      </c>
      <c r="BB453" s="26">
        <f t="shared" si="763"/>
        <v>150</v>
      </c>
      <c r="BC453" s="26">
        <f t="shared" si="763"/>
        <v>60</v>
      </c>
      <c r="BD453" s="26">
        <f t="shared" si="763"/>
        <v>110</v>
      </c>
      <c r="BE453" s="26">
        <f t="shared" si="763"/>
        <v>10</v>
      </c>
      <c r="BF453" s="26">
        <f t="shared" si="763"/>
        <v>150</v>
      </c>
      <c r="BG453" s="26">
        <f t="shared" si="763"/>
        <v>100</v>
      </c>
      <c r="BH453" s="26">
        <f t="shared" si="763"/>
        <v>130</v>
      </c>
      <c r="BI453" s="26">
        <f t="shared" si="763"/>
        <v>140</v>
      </c>
      <c r="BJ453" s="26">
        <f t="shared" si="763"/>
        <v>130</v>
      </c>
      <c r="BK453" s="26">
        <f t="shared" si="763"/>
        <v>150</v>
      </c>
      <c r="BL453" s="26">
        <f t="shared" si="763"/>
        <v>230</v>
      </c>
      <c r="BM453" s="26">
        <f t="shared" si="763"/>
        <v>190</v>
      </c>
      <c r="BN453" s="26">
        <f t="shared" si="763"/>
        <v>190</v>
      </c>
      <c r="BO453" s="26">
        <f t="shared" si="763"/>
        <v>190</v>
      </c>
      <c r="BP453" s="26">
        <f t="shared" si="763"/>
        <v>210</v>
      </c>
      <c r="BQ453" s="26">
        <f t="shared" si="763"/>
        <v>200</v>
      </c>
      <c r="BR453" s="26">
        <f t="shared" si="763"/>
        <v>190</v>
      </c>
      <c r="BS453" s="26">
        <f t="shared" si="763"/>
        <v>150</v>
      </c>
      <c r="BT453" s="26">
        <f t="shared" si="763"/>
        <v>180</v>
      </c>
      <c r="BU453" s="26">
        <f t="shared" si="763"/>
        <v>100</v>
      </c>
      <c r="BV453" s="26">
        <f t="shared" si="763"/>
        <v>40</v>
      </c>
      <c r="BW453" s="26">
        <f t="shared" si="763"/>
        <v>50</v>
      </c>
      <c r="BX453" s="26">
        <f t="shared" si="763"/>
        <v>50</v>
      </c>
      <c r="BY453" s="26">
        <f t="shared" si="763"/>
        <v>70</v>
      </c>
      <c r="BZ453" s="26">
        <f t="shared" si="763"/>
        <v>80</v>
      </c>
      <c r="CA453" s="26">
        <f t="shared" si="763"/>
        <v>90</v>
      </c>
      <c r="CB453" s="26">
        <f t="shared" ref="CB453:CT453" si="764">+CB451-BW451</f>
        <v>100</v>
      </c>
      <c r="CC453" s="26">
        <f t="shared" si="764"/>
        <v>100</v>
      </c>
      <c r="CD453" s="26">
        <f t="shared" si="764"/>
        <v>90</v>
      </c>
      <c r="CE453" s="26">
        <f t="shared" si="764"/>
        <v>110</v>
      </c>
      <c r="CF453" s="26">
        <f t="shared" si="764"/>
        <v>150</v>
      </c>
      <c r="CG453" s="26">
        <f t="shared" si="764"/>
        <v>150</v>
      </c>
      <c r="CH453" s="26">
        <f t="shared" si="764"/>
        <v>130</v>
      </c>
      <c r="CI453" s="26">
        <f t="shared" si="764"/>
        <v>130</v>
      </c>
      <c r="CJ453" s="26">
        <f t="shared" si="764"/>
        <v>130</v>
      </c>
      <c r="CK453" s="26">
        <f t="shared" si="764"/>
        <v>-2690</v>
      </c>
      <c r="CL453" s="2">
        <f t="shared" si="764"/>
        <v>-2650</v>
      </c>
      <c r="CM453" s="2">
        <f t="shared" si="764"/>
        <v>-2619</v>
      </c>
      <c r="CN453" s="2">
        <f t="shared" si="764"/>
        <v>-1952.25</v>
      </c>
      <c r="CO453" s="2">
        <f t="shared" si="764"/>
        <v>-2619</v>
      </c>
      <c r="CP453" s="2">
        <f t="shared" si="764"/>
        <v>181</v>
      </c>
      <c r="CQ453" s="2">
        <f t="shared" si="764"/>
        <v>191</v>
      </c>
      <c r="CR453" s="2">
        <f t="shared" si="764"/>
        <v>200</v>
      </c>
      <c r="CS453" s="2">
        <f t="shared" si="764"/>
        <v>-511.75</v>
      </c>
      <c r="CT453" s="2">
        <f t="shared" si="764"/>
        <v>180</v>
      </c>
    </row>
    <row r="454" spans="1:127" ht="12" hidden="1" customHeight="1" outlineLevel="1">
      <c r="A454" s="2"/>
      <c r="D454" s="7" t="s">
        <v>978</v>
      </c>
      <c r="AV454" s="26">
        <f>+AV451-AU451</f>
        <v>77.5</v>
      </c>
      <c r="AW454" s="26">
        <f>+AW451-AV451</f>
        <v>10</v>
      </c>
      <c r="AX454" s="26">
        <f>+AX451-AW451</f>
        <v>90</v>
      </c>
      <c r="AY454" s="26">
        <f>+AY451-AX451</f>
        <v>10</v>
      </c>
      <c r="BA454" s="26">
        <f>+BA451-AZ451</f>
        <v>-50</v>
      </c>
      <c r="BB454" s="26">
        <f>+BB451-BA451</f>
        <v>60</v>
      </c>
      <c r="BC454" s="26">
        <f>+BC451-BB451</f>
        <v>0</v>
      </c>
      <c r="BD454" s="26">
        <f>+BD451-BC451</f>
        <v>60</v>
      </c>
      <c r="BF454" s="26">
        <f>+BF451-BE451</f>
        <v>90</v>
      </c>
      <c r="BG454" s="26">
        <f>+BG451-BF451</f>
        <v>10</v>
      </c>
      <c r="BH454" s="26">
        <f>+BH451-BG451</f>
        <v>30</v>
      </c>
      <c r="BI454" s="26">
        <f>+BI451-BH451</f>
        <v>70</v>
      </c>
      <c r="BK454" s="26">
        <f>+BK451-BJ451</f>
        <v>110</v>
      </c>
      <c r="BL454" s="26">
        <f>+BL451-BK451</f>
        <v>90</v>
      </c>
      <c r="BM454" s="26">
        <f>+BM451-BL451</f>
        <v>-10</v>
      </c>
      <c r="BN454" s="26">
        <f>+BN451-BM451</f>
        <v>70</v>
      </c>
      <c r="BP454" s="26">
        <f>+BP451-BO451</f>
        <v>130</v>
      </c>
      <c r="BQ454" s="26">
        <f>+BQ451-BP451</f>
        <v>80</v>
      </c>
      <c r="BR454" s="26">
        <f>+BR451-BQ451</f>
        <v>-20</v>
      </c>
      <c r="BS454" s="26">
        <f>+BS451-BR451</f>
        <v>30</v>
      </c>
      <c r="BU454" s="26">
        <f>+BU451-BT451</f>
        <v>50</v>
      </c>
      <c r="BV454" s="26">
        <f>+BV451-BU451</f>
        <v>20</v>
      </c>
      <c r="BW454" s="26">
        <f>+BW451-BV451</f>
        <v>-10</v>
      </c>
      <c r="BX454" s="26">
        <f>+BX451-BW451</f>
        <v>30</v>
      </c>
      <c r="BZ454" s="26">
        <f>+BZ451-BY451</f>
        <v>60</v>
      </c>
      <c r="CA454" s="26">
        <f>+CA451-BZ451</f>
        <v>30</v>
      </c>
      <c r="CB454" s="26">
        <f>+CB451-CA451</f>
        <v>0</v>
      </c>
      <c r="CC454" s="26">
        <f>+CC451-CB451</f>
        <v>30</v>
      </c>
      <c r="CE454" s="26">
        <f>+CE451-CD451</f>
        <v>80</v>
      </c>
      <c r="CF454" s="26">
        <f>+CF451-CE451</f>
        <v>70</v>
      </c>
      <c r="CG454" s="26">
        <f>+CG451-CF451</f>
        <v>0</v>
      </c>
      <c r="CH454" s="26">
        <f>+CH451-CG451</f>
        <v>10</v>
      </c>
      <c r="CJ454" s="26">
        <f>+CJ451-CI451</f>
        <v>80</v>
      </c>
      <c r="CK454" s="26">
        <f>+CK451-CJ451</f>
        <v>-2750</v>
      </c>
      <c r="CL454" s="2">
        <v>40</v>
      </c>
      <c r="CM454" s="2">
        <v>41</v>
      </c>
      <c r="CO454" s="2">
        <v>50</v>
      </c>
      <c r="CP454" s="2">
        <v>50</v>
      </c>
      <c r="CQ454" s="2">
        <v>50</v>
      </c>
      <c r="CR454" s="2">
        <v>50</v>
      </c>
      <c r="CT454" s="2">
        <v>30</v>
      </c>
    </row>
    <row r="455" spans="1:127" ht="12" hidden="1" customHeight="1" outlineLevel="1">
      <c r="A455" s="2"/>
    </row>
    <row r="456" spans="1:127" ht="12" hidden="1" customHeight="1" outlineLevel="1">
      <c r="A456" s="2"/>
    </row>
    <row r="457" spans="1:127" ht="12" hidden="1" customHeight="1" outlineLevel="1">
      <c r="A457" s="2"/>
      <c r="C457" s="7" t="s">
        <v>130</v>
      </c>
      <c r="P457" s="26">
        <f t="shared" ref="P457:Z457" si="765">+P991</f>
        <v>0</v>
      </c>
      <c r="Q457" s="26">
        <f t="shared" si="765"/>
        <v>0</v>
      </c>
      <c r="R457" s="26">
        <f t="shared" si="765"/>
        <v>0</v>
      </c>
      <c r="S457" s="26">
        <f t="shared" si="765"/>
        <v>0</v>
      </c>
      <c r="T457" s="26">
        <f t="shared" si="765"/>
        <v>0</v>
      </c>
      <c r="U457" s="26">
        <f t="shared" si="765"/>
        <v>0</v>
      </c>
      <c r="V457" s="26">
        <f t="shared" si="765"/>
        <v>0</v>
      </c>
      <c r="W457" s="26">
        <f t="shared" si="765"/>
        <v>0</v>
      </c>
      <c r="X457" s="26">
        <f t="shared" si="765"/>
        <v>0</v>
      </c>
      <c r="Y457" s="26">
        <f t="shared" si="765"/>
        <v>0</v>
      </c>
      <c r="Z457" s="26">
        <f t="shared" si="765"/>
        <v>0</v>
      </c>
      <c r="AA457" s="26">
        <v>0</v>
      </c>
      <c r="AB457" s="26">
        <v>0</v>
      </c>
      <c r="AC457" s="26">
        <v>0</v>
      </c>
      <c r="AD457" s="26">
        <v>0</v>
      </c>
      <c r="AE457" s="26">
        <v>0</v>
      </c>
      <c r="AF457" s="26">
        <v>0</v>
      </c>
      <c r="AG457" s="26">
        <v>0</v>
      </c>
      <c r="AH457" s="26">
        <v>0</v>
      </c>
      <c r="AI457" s="26">
        <v>6960</v>
      </c>
      <c r="AJ457" s="26">
        <v>6430</v>
      </c>
      <c r="AK457" s="26">
        <v>0</v>
      </c>
      <c r="AL457" s="26">
        <v>6520</v>
      </c>
      <c r="AM457" s="26">
        <v>6460</v>
      </c>
      <c r="AN457" s="26">
        <v>6430</v>
      </c>
      <c r="AO457" s="26">
        <v>6120</v>
      </c>
      <c r="AP457" s="26">
        <v>6382.5</v>
      </c>
      <c r="AQ457" s="26">
        <v>6150</v>
      </c>
      <c r="AR457" s="26">
        <v>6060</v>
      </c>
      <c r="AS457" s="26">
        <v>5840</v>
      </c>
      <c r="AT457" s="26">
        <v>5640</v>
      </c>
      <c r="AU457" s="26">
        <v>5922.5</v>
      </c>
      <c r="AV457" s="26">
        <v>5450</v>
      </c>
      <c r="AW457" s="26">
        <v>5440</v>
      </c>
      <c r="AX457" s="26">
        <v>5350</v>
      </c>
      <c r="AY457" s="26">
        <v>5090</v>
      </c>
      <c r="AZ457" s="26">
        <v>5330</v>
      </c>
      <c r="BA457" s="26">
        <v>5120</v>
      </c>
      <c r="BB457" s="26">
        <v>5170</v>
      </c>
      <c r="BC457" s="26">
        <v>5040</v>
      </c>
      <c r="BD457" s="26">
        <v>4780</v>
      </c>
      <c r="BE457" s="26">
        <v>5030</v>
      </c>
      <c r="BF457" s="26">
        <v>4930</v>
      </c>
      <c r="BG457" s="26">
        <v>4740</v>
      </c>
      <c r="BH457" s="26">
        <v>4660</v>
      </c>
      <c r="BI457" s="26">
        <v>4450</v>
      </c>
      <c r="BJ457" s="26">
        <v>4690</v>
      </c>
      <c r="BK457" s="26">
        <v>4440</v>
      </c>
      <c r="BL457" s="26">
        <v>4340</v>
      </c>
      <c r="BM457" s="26">
        <v>4090</v>
      </c>
      <c r="BN457" s="26">
        <v>3780</v>
      </c>
      <c r="BO457" s="26">
        <v>4160</v>
      </c>
      <c r="BP457" s="26">
        <v>3560</v>
      </c>
      <c r="BQ457" s="26">
        <v>3450</v>
      </c>
      <c r="BR457" s="26">
        <v>3340</v>
      </c>
      <c r="BS457" s="26">
        <v>2970</v>
      </c>
      <c r="BT457" s="26">
        <v>3330</v>
      </c>
      <c r="BU457" s="26">
        <v>3010</v>
      </c>
      <c r="BV457" s="26">
        <v>2970</v>
      </c>
      <c r="BW457" s="26">
        <v>3030</v>
      </c>
      <c r="BX457" s="26">
        <v>2590</v>
      </c>
      <c r="BY457" s="26">
        <v>2900</v>
      </c>
      <c r="BZ457" s="26">
        <v>2680</v>
      </c>
      <c r="CA457" s="26">
        <v>2660</v>
      </c>
      <c r="CB457" s="26">
        <v>2590</v>
      </c>
      <c r="CC457" s="26">
        <v>2190</v>
      </c>
      <c r="CD457" s="26">
        <v>2530</v>
      </c>
      <c r="CE457" s="26">
        <v>2340</v>
      </c>
      <c r="CF457" s="26">
        <v>2280</v>
      </c>
      <c r="CG457" s="26">
        <v>2190</v>
      </c>
      <c r="CH457" s="26">
        <v>1980</v>
      </c>
      <c r="CI457" s="26">
        <v>2200</v>
      </c>
      <c r="CJ457" s="26">
        <v>1900</v>
      </c>
      <c r="CK457" s="26">
        <v>0</v>
      </c>
      <c r="CL457" s="26">
        <f>+CL463+CG457</f>
        <v>1930</v>
      </c>
      <c r="CM457" s="26">
        <f>+CM463+CH457</f>
        <v>1770</v>
      </c>
      <c r="CN457" s="26">
        <f>+AVERAGE(CJ457:CM457)</f>
        <v>1400</v>
      </c>
      <c r="CO457" s="26">
        <f>+CO463+CJ457</f>
        <v>1700</v>
      </c>
      <c r="CP457" s="26">
        <f>+CP463+CK457</f>
        <v>-180</v>
      </c>
      <c r="CQ457" s="26">
        <f>+CQ463+CL457</f>
        <v>1760</v>
      </c>
      <c r="CR457" s="26">
        <f>+CR463+CM457</f>
        <v>1600</v>
      </c>
      <c r="CS457" s="26">
        <f>+AVERAGE(CO457:CR457)</f>
        <v>1220</v>
      </c>
      <c r="CT457" s="26">
        <f>+CT463+CO457</f>
        <v>1540</v>
      </c>
      <c r="CU457" s="26"/>
      <c r="CV457" s="26"/>
      <c r="CW457" s="26"/>
      <c r="CX457" s="26"/>
      <c r="CY457" s="26"/>
      <c r="CZ457" s="26"/>
      <c r="DA457" s="26"/>
      <c r="DB457" s="26"/>
      <c r="DC457" s="26"/>
      <c r="DD457" s="26"/>
      <c r="DE457" s="26"/>
      <c r="DF457" s="26"/>
      <c r="DG457" s="26"/>
    </row>
    <row r="458" spans="1:127" ht="12" hidden="1" customHeight="1" outlineLevel="1">
      <c r="A458" s="2"/>
      <c r="D458" s="7" t="s">
        <v>491</v>
      </c>
      <c r="AV458" s="37">
        <f t="shared" ref="AV458:CA458" si="766">+AV457/AQ457-1</f>
        <v>-0.11382113821138207</v>
      </c>
      <c r="AW458" s="37">
        <f t="shared" si="766"/>
        <v>-0.10231023102310233</v>
      </c>
      <c r="AX458" s="37">
        <f t="shared" si="766"/>
        <v>-8.3904109589041043E-2</v>
      </c>
      <c r="AY458" s="37">
        <f t="shared" si="766"/>
        <v>-9.7517730496453847E-2</v>
      </c>
      <c r="AZ458" s="37">
        <f t="shared" si="766"/>
        <v>-0.10004221190375684</v>
      </c>
      <c r="BA458" s="37">
        <f t="shared" si="766"/>
        <v>-6.0550458715596278E-2</v>
      </c>
      <c r="BB458" s="37">
        <f t="shared" si="766"/>
        <v>-4.9632352941176516E-2</v>
      </c>
      <c r="BC458" s="37">
        <f t="shared" si="766"/>
        <v>-5.7943925233644888E-2</v>
      </c>
      <c r="BD458" s="37">
        <f t="shared" si="766"/>
        <v>-6.0903732809430289E-2</v>
      </c>
      <c r="BE458" s="37">
        <f t="shared" si="766"/>
        <v>-5.6285178236397782E-2</v>
      </c>
      <c r="BF458" s="37">
        <f t="shared" si="766"/>
        <v>-3.7109375E-2</v>
      </c>
      <c r="BG458" s="37">
        <f t="shared" si="766"/>
        <v>-8.3172147001934205E-2</v>
      </c>
      <c r="BH458" s="37">
        <f t="shared" si="766"/>
        <v>-7.5396825396825351E-2</v>
      </c>
      <c r="BI458" s="37">
        <f t="shared" si="766"/>
        <v>-6.9037656903765732E-2</v>
      </c>
      <c r="BJ458" s="37">
        <f t="shared" si="766"/>
        <v>-6.7594433399602361E-2</v>
      </c>
      <c r="BK458" s="37">
        <f t="shared" si="766"/>
        <v>-9.9391480730223081E-2</v>
      </c>
      <c r="BL458" s="37">
        <f t="shared" si="766"/>
        <v>-8.4388185654008407E-2</v>
      </c>
      <c r="BM458" s="37">
        <f t="shared" si="766"/>
        <v>-0.12231759656652363</v>
      </c>
      <c r="BN458" s="37">
        <f t="shared" si="766"/>
        <v>-0.15056179775280898</v>
      </c>
      <c r="BO458" s="37">
        <f t="shared" si="766"/>
        <v>-0.1130063965884861</v>
      </c>
      <c r="BP458" s="37">
        <f t="shared" si="766"/>
        <v>-0.19819819819819817</v>
      </c>
      <c r="BQ458" s="37">
        <f t="shared" si="766"/>
        <v>-0.20506912442396308</v>
      </c>
      <c r="BR458" s="37">
        <f t="shared" si="766"/>
        <v>-0.18337408312958436</v>
      </c>
      <c r="BS458" s="37">
        <f t="shared" si="766"/>
        <v>-0.2142857142857143</v>
      </c>
      <c r="BT458" s="37">
        <f t="shared" si="766"/>
        <v>-0.19951923076923073</v>
      </c>
      <c r="BU458" s="37">
        <f t="shared" si="766"/>
        <v>-0.1544943820224719</v>
      </c>
      <c r="BV458" s="37">
        <f t="shared" si="766"/>
        <v>-0.13913043478260867</v>
      </c>
      <c r="BW458" s="37">
        <f t="shared" si="766"/>
        <v>-9.281437125748504E-2</v>
      </c>
      <c r="BX458" s="37">
        <f t="shared" si="766"/>
        <v>-0.12794612794612792</v>
      </c>
      <c r="BY458" s="37">
        <f t="shared" si="766"/>
        <v>-0.12912912912912911</v>
      </c>
      <c r="BZ458" s="37">
        <f t="shared" si="766"/>
        <v>-0.10963455149501666</v>
      </c>
      <c r="CA458" s="37">
        <f t="shared" si="766"/>
        <v>-0.10437710437710435</v>
      </c>
      <c r="CB458" s="37">
        <f t="shared" ref="CB458:CT458" si="767">+CB457/BW457-1</f>
        <v>-0.1452145214521452</v>
      </c>
      <c r="CC458" s="37">
        <f t="shared" si="767"/>
        <v>-0.15444015444015446</v>
      </c>
      <c r="CD458" s="37">
        <f t="shared" si="767"/>
        <v>-0.12758620689655176</v>
      </c>
      <c r="CE458" s="37">
        <f t="shared" si="767"/>
        <v>-0.12686567164179108</v>
      </c>
      <c r="CF458" s="37">
        <f t="shared" si="767"/>
        <v>-0.1428571428571429</v>
      </c>
      <c r="CG458" s="37">
        <f t="shared" si="767"/>
        <v>-0.15444015444015446</v>
      </c>
      <c r="CH458" s="37">
        <f t="shared" si="767"/>
        <v>-9.589041095890416E-2</v>
      </c>
      <c r="CI458" s="37">
        <f t="shared" si="767"/>
        <v>-0.13043478260869568</v>
      </c>
      <c r="CJ458" s="37">
        <f t="shared" si="767"/>
        <v>-0.18803418803418803</v>
      </c>
      <c r="CK458" s="37">
        <f t="shared" si="767"/>
        <v>-1</v>
      </c>
      <c r="CL458" s="37">
        <f t="shared" si="767"/>
        <v>-0.11872146118721461</v>
      </c>
      <c r="CM458" s="37">
        <f t="shared" si="767"/>
        <v>-0.10606060606060608</v>
      </c>
      <c r="CN458" s="37">
        <f t="shared" si="767"/>
        <v>-0.36363636363636365</v>
      </c>
      <c r="CO458" s="37">
        <f t="shared" si="767"/>
        <v>-0.10526315789473684</v>
      </c>
      <c r="CP458" s="104" t="e">
        <f t="shared" si="767"/>
        <v>#DIV/0!</v>
      </c>
      <c r="CQ458" s="37">
        <f t="shared" si="767"/>
        <v>-8.8082901554404125E-2</v>
      </c>
      <c r="CR458" s="37">
        <f t="shared" si="767"/>
        <v>-9.6045197740112997E-2</v>
      </c>
      <c r="CS458" s="37">
        <f t="shared" si="767"/>
        <v>-0.12857142857142856</v>
      </c>
      <c r="CT458" s="37">
        <f t="shared" si="767"/>
        <v>-9.4117647058823528E-2</v>
      </c>
      <c r="CU458" s="37"/>
      <c r="CV458" s="37"/>
      <c r="CW458" s="37"/>
      <c r="CX458" s="37"/>
      <c r="CY458" s="37"/>
      <c r="CZ458" s="37"/>
      <c r="DA458" s="37"/>
      <c r="DB458" s="37"/>
      <c r="DC458" s="37"/>
    </row>
    <row r="459" spans="1:127" ht="12" hidden="1" customHeight="1" outlineLevel="1">
      <c r="A459" s="2"/>
      <c r="D459" s="7" t="s">
        <v>560</v>
      </c>
      <c r="AV459" s="26">
        <f t="shared" ref="AV459:CA459" si="768">+AV457-AQ457</f>
        <v>-700</v>
      </c>
      <c r="AW459" s="26">
        <f t="shared" si="768"/>
        <v>-620</v>
      </c>
      <c r="AX459" s="26">
        <f t="shared" si="768"/>
        <v>-490</v>
      </c>
      <c r="AY459" s="26">
        <f t="shared" si="768"/>
        <v>-550</v>
      </c>
      <c r="AZ459" s="26">
        <f t="shared" si="768"/>
        <v>-592.5</v>
      </c>
      <c r="BA459" s="26">
        <f t="shared" si="768"/>
        <v>-330</v>
      </c>
      <c r="BB459" s="26">
        <f t="shared" si="768"/>
        <v>-270</v>
      </c>
      <c r="BC459" s="26">
        <f t="shared" si="768"/>
        <v>-310</v>
      </c>
      <c r="BD459" s="26">
        <f t="shared" si="768"/>
        <v>-310</v>
      </c>
      <c r="BE459" s="26">
        <f t="shared" si="768"/>
        <v>-300</v>
      </c>
      <c r="BF459" s="26">
        <f t="shared" si="768"/>
        <v>-190</v>
      </c>
      <c r="BG459" s="26">
        <f t="shared" si="768"/>
        <v>-430</v>
      </c>
      <c r="BH459" s="26">
        <f t="shared" si="768"/>
        <v>-380</v>
      </c>
      <c r="BI459" s="26">
        <f t="shared" si="768"/>
        <v>-330</v>
      </c>
      <c r="BJ459" s="26">
        <f t="shared" si="768"/>
        <v>-340</v>
      </c>
      <c r="BK459" s="26">
        <f t="shared" si="768"/>
        <v>-490</v>
      </c>
      <c r="BL459" s="26">
        <f t="shared" si="768"/>
        <v>-400</v>
      </c>
      <c r="BM459" s="26">
        <f t="shared" si="768"/>
        <v>-570</v>
      </c>
      <c r="BN459" s="26">
        <f t="shared" si="768"/>
        <v>-670</v>
      </c>
      <c r="BO459" s="26">
        <f t="shared" si="768"/>
        <v>-530</v>
      </c>
      <c r="BP459" s="26">
        <f t="shared" si="768"/>
        <v>-880</v>
      </c>
      <c r="BQ459" s="26">
        <f t="shared" si="768"/>
        <v>-890</v>
      </c>
      <c r="BR459" s="26">
        <f t="shared" si="768"/>
        <v>-750</v>
      </c>
      <c r="BS459" s="26">
        <f t="shared" si="768"/>
        <v>-810</v>
      </c>
      <c r="BT459" s="26">
        <f t="shared" si="768"/>
        <v>-830</v>
      </c>
      <c r="BU459" s="26">
        <f t="shared" si="768"/>
        <v>-550</v>
      </c>
      <c r="BV459" s="26">
        <f t="shared" si="768"/>
        <v>-480</v>
      </c>
      <c r="BW459" s="26">
        <f t="shared" si="768"/>
        <v>-310</v>
      </c>
      <c r="BX459" s="26">
        <f t="shared" si="768"/>
        <v>-380</v>
      </c>
      <c r="BY459" s="26">
        <f t="shared" si="768"/>
        <v>-430</v>
      </c>
      <c r="BZ459" s="26">
        <f t="shared" si="768"/>
        <v>-330</v>
      </c>
      <c r="CA459" s="26">
        <f t="shared" si="768"/>
        <v>-310</v>
      </c>
      <c r="CB459" s="26">
        <f t="shared" ref="CB459:CT459" si="769">+CB457-BW457</f>
        <v>-440</v>
      </c>
      <c r="CC459" s="26">
        <f t="shared" si="769"/>
        <v>-400</v>
      </c>
      <c r="CD459" s="26">
        <f t="shared" si="769"/>
        <v>-370</v>
      </c>
      <c r="CE459" s="26">
        <f t="shared" si="769"/>
        <v>-340</v>
      </c>
      <c r="CF459" s="26">
        <f t="shared" si="769"/>
        <v>-380</v>
      </c>
      <c r="CG459" s="26">
        <f t="shared" si="769"/>
        <v>-400</v>
      </c>
      <c r="CH459" s="26">
        <f t="shared" si="769"/>
        <v>-210</v>
      </c>
      <c r="CI459" s="26">
        <f t="shared" si="769"/>
        <v>-330</v>
      </c>
      <c r="CJ459" s="26">
        <f t="shared" si="769"/>
        <v>-440</v>
      </c>
      <c r="CK459" s="26">
        <f t="shared" si="769"/>
        <v>-2280</v>
      </c>
      <c r="CL459" s="26">
        <f>+CL457-CG457</f>
        <v>-260</v>
      </c>
      <c r="CM459" s="26">
        <f>+CM457-CH457</f>
        <v>-210</v>
      </c>
      <c r="CN459" s="26">
        <f t="shared" si="769"/>
        <v>-800</v>
      </c>
      <c r="CO459" s="26">
        <f t="shared" si="769"/>
        <v>-200</v>
      </c>
      <c r="CP459" s="26">
        <f t="shared" si="769"/>
        <v>-180</v>
      </c>
      <c r="CQ459" s="26">
        <f t="shared" si="769"/>
        <v>-170</v>
      </c>
      <c r="CR459" s="26">
        <f t="shared" si="769"/>
        <v>-170</v>
      </c>
      <c r="CS459" s="26">
        <f t="shared" si="769"/>
        <v>-180</v>
      </c>
      <c r="CT459" s="26">
        <f t="shared" si="769"/>
        <v>-160</v>
      </c>
      <c r="CU459" s="26"/>
      <c r="CV459" s="26"/>
      <c r="CW459" s="26"/>
      <c r="CX459" s="26"/>
      <c r="CY459" s="26"/>
      <c r="CZ459" s="26"/>
      <c r="DA459" s="26"/>
      <c r="DB459" s="26"/>
      <c r="DC459" s="26"/>
    </row>
    <row r="460" spans="1:127" ht="12" hidden="1" customHeight="1" outlineLevel="1">
      <c r="A460" s="2"/>
      <c r="D460" s="7" t="s">
        <v>978</v>
      </c>
      <c r="AV460" s="26">
        <f>+AV457-AU457</f>
        <v>-472.5</v>
      </c>
      <c r="AW460" s="26">
        <f>+AW457-AV457</f>
        <v>-10</v>
      </c>
      <c r="AX460" s="26">
        <f>+AX457-AW457</f>
        <v>-90</v>
      </c>
      <c r="AY460" s="26">
        <f>+AY457-AX457</f>
        <v>-260</v>
      </c>
      <c r="BA460" s="26">
        <f>+BA457-AZ457</f>
        <v>-210</v>
      </c>
      <c r="BB460" s="26">
        <f>+BB457-BA457</f>
        <v>50</v>
      </c>
      <c r="BC460" s="26">
        <f>+BC457-BB457</f>
        <v>-130</v>
      </c>
      <c r="BD460" s="26">
        <f>+BD457-BC457</f>
        <v>-260</v>
      </c>
      <c r="BF460" s="26">
        <f>+BF457-BE457</f>
        <v>-100</v>
      </c>
      <c r="BG460" s="26">
        <f>+BG457-BF457</f>
        <v>-190</v>
      </c>
      <c r="BH460" s="26">
        <f>+BH457-BG457</f>
        <v>-80</v>
      </c>
      <c r="BI460" s="26">
        <f>+BI457-BH457</f>
        <v>-210</v>
      </c>
      <c r="BK460" s="26">
        <f>+BK457-BJ457</f>
        <v>-250</v>
      </c>
      <c r="BL460" s="26">
        <f>+BL457-BK457</f>
        <v>-100</v>
      </c>
      <c r="BM460" s="26">
        <f>+BM457-BL457</f>
        <v>-250</v>
      </c>
      <c r="BN460" s="26">
        <f>+BN457-BM457</f>
        <v>-310</v>
      </c>
      <c r="BP460" s="26">
        <f>+BP457-BO457</f>
        <v>-600</v>
      </c>
      <c r="BQ460" s="26">
        <f>+BQ457-BP457</f>
        <v>-110</v>
      </c>
      <c r="BR460" s="26">
        <f>+BR457-BQ457</f>
        <v>-110</v>
      </c>
      <c r="BS460" s="26">
        <f>+BS457-BR457</f>
        <v>-370</v>
      </c>
      <c r="BU460" s="26">
        <f>+BU457-BT457</f>
        <v>-320</v>
      </c>
      <c r="BV460" s="26">
        <f>+BV457-BU457</f>
        <v>-40</v>
      </c>
      <c r="BW460" s="26">
        <f>+BW457-BV457</f>
        <v>60</v>
      </c>
      <c r="BX460" s="26">
        <f>+BX457-BW457</f>
        <v>-440</v>
      </c>
      <c r="BZ460" s="26">
        <f>+BZ457-BY457</f>
        <v>-220</v>
      </c>
      <c r="CA460" s="26">
        <f>+CA457-BZ457</f>
        <v>-20</v>
      </c>
      <c r="CB460" s="26">
        <f>+CB457-CA457</f>
        <v>-70</v>
      </c>
      <c r="CC460" s="26">
        <f>+CC457-CB457</f>
        <v>-400</v>
      </c>
      <c r="CE460" s="26">
        <f>+CE457-CD457</f>
        <v>-190</v>
      </c>
      <c r="CF460" s="26">
        <f>+CF457-CE457</f>
        <v>-60</v>
      </c>
      <c r="CG460" s="26">
        <f>+CG457-CF457</f>
        <v>-90</v>
      </c>
      <c r="CH460" s="26">
        <f>+CH457-CG457</f>
        <v>-210</v>
      </c>
      <c r="CJ460" s="26">
        <f>+CJ457-CH457</f>
        <v>-80</v>
      </c>
      <c r="CK460" s="26">
        <f>+CK457-CI457</f>
        <v>-2200</v>
      </c>
      <c r="CL460" s="26">
        <f>+CL457-CK457</f>
        <v>1930</v>
      </c>
      <c r="CM460" s="26">
        <f>+CM457-CL457</f>
        <v>-160</v>
      </c>
      <c r="CO460" s="26">
        <f>+CO457-CM457</f>
        <v>-70</v>
      </c>
      <c r="CP460" s="26">
        <f>+CP457-CO457</f>
        <v>-1880</v>
      </c>
      <c r="CQ460" s="26">
        <f>+CQ457-CP457</f>
        <v>1940</v>
      </c>
      <c r="CR460" s="26">
        <f>+CR457-CQ457</f>
        <v>-160</v>
      </c>
      <c r="CT460" s="26">
        <f>+CT457-CR457</f>
        <v>-60</v>
      </c>
      <c r="CU460" s="26"/>
      <c r="CV460" s="26"/>
      <c r="CW460" s="26"/>
      <c r="CY460" s="26"/>
      <c r="CZ460" s="26"/>
      <c r="DA460" s="26"/>
      <c r="DB460" s="26"/>
    </row>
    <row r="461" spans="1:127" hidden="1" outlineLevel="1">
      <c r="A461" s="2"/>
      <c r="AK461" s="16"/>
      <c r="AL461" s="3"/>
      <c r="AM461" s="3"/>
      <c r="AN461" s="3"/>
      <c r="AO461" s="3"/>
      <c r="AP461" s="16"/>
      <c r="AQ461" s="3"/>
      <c r="AR461" s="3"/>
      <c r="AS461" s="3"/>
      <c r="AT461" s="3"/>
      <c r="AU461" s="16"/>
      <c r="AV461" s="3"/>
      <c r="AW461" s="3"/>
      <c r="AX461" s="3"/>
      <c r="AY461" s="3"/>
      <c r="AZ461" s="16"/>
      <c r="BA461" s="3"/>
      <c r="BB461" s="3"/>
      <c r="BC461" s="3"/>
      <c r="BD461" s="3"/>
      <c r="BE461" s="16"/>
      <c r="BF461" s="3"/>
      <c r="BG461" s="3"/>
      <c r="BH461" s="3"/>
      <c r="BI461" s="3"/>
      <c r="BJ461" s="16"/>
      <c r="BK461" s="3"/>
      <c r="BL461" s="3"/>
      <c r="BM461" s="3"/>
      <c r="BN461" s="3"/>
      <c r="BO461" s="16"/>
      <c r="BP461" s="3"/>
      <c r="BT461" s="16"/>
      <c r="BY461" s="16"/>
      <c r="BZ461" s="3"/>
      <c r="CA461" s="3"/>
      <c r="CC461" s="3"/>
      <c r="CD461" s="16"/>
      <c r="CE461" s="3"/>
      <c r="CF461" s="3"/>
      <c r="CG461" s="3"/>
      <c r="CH461" s="3"/>
      <c r="CI461" s="16"/>
      <c r="CJ461" s="3"/>
      <c r="CK461" s="3"/>
      <c r="CL461" s="3"/>
      <c r="CM461" s="3"/>
      <c r="CN461" s="16"/>
      <c r="CO461" s="3"/>
      <c r="CP461" s="3"/>
      <c r="CQ461" s="3"/>
      <c r="CR461" s="3"/>
      <c r="CS461" s="16"/>
      <c r="CT461" s="3"/>
      <c r="CU461" s="3"/>
      <c r="CV461" s="3"/>
      <c r="CW461" s="3"/>
      <c r="CX461" s="16"/>
      <c r="CY461" s="3"/>
      <c r="CZ461" s="3"/>
      <c r="DA461" s="3"/>
      <c r="DB461" s="3"/>
      <c r="DC461" s="16"/>
      <c r="DD461" s="3"/>
      <c r="DE461" s="3"/>
      <c r="DF461" s="3"/>
      <c r="DG461" s="3"/>
      <c r="DH461" s="16"/>
      <c r="DI461" s="3"/>
      <c r="DJ461" s="3"/>
      <c r="DK461" s="3"/>
      <c r="DL461" s="3"/>
      <c r="DM461" s="16"/>
      <c r="DN461" s="3"/>
      <c r="DO461" s="3"/>
      <c r="DP461" s="3"/>
      <c r="DQ461" s="3"/>
      <c r="DR461" s="16"/>
      <c r="DS461" s="3"/>
      <c r="DT461" s="3"/>
      <c r="DV461" s="3"/>
      <c r="DW461" s="16"/>
    </row>
    <row r="462" spans="1:127" s="53" customFormat="1" hidden="1" outlineLevel="1">
      <c r="A462" s="2"/>
      <c r="B462" s="10" t="s">
        <v>699</v>
      </c>
      <c r="C462" s="10"/>
      <c r="D462" s="12"/>
      <c r="E462" s="55"/>
      <c r="AF462" s="54"/>
      <c r="AG462" s="54"/>
      <c r="AH462" s="54"/>
      <c r="AI462" s="54"/>
      <c r="AJ462" s="54"/>
      <c r="AK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  <c r="BM462" s="54"/>
      <c r="BN462" s="54"/>
      <c r="BO462" s="54"/>
      <c r="BP462" s="54"/>
      <c r="BQ462" s="54"/>
      <c r="BR462" s="54"/>
      <c r="BT462" s="54"/>
      <c r="BU462" s="54"/>
      <c r="BV462" s="54"/>
      <c r="BW462" s="54"/>
      <c r="BX462" s="54"/>
      <c r="BY462" s="54"/>
      <c r="BZ462" s="54"/>
      <c r="CA462" s="54"/>
      <c r="CB462" s="54"/>
      <c r="CC462" s="54"/>
      <c r="CD462" s="54"/>
      <c r="CE462" s="54"/>
      <c r="CF462" s="54"/>
      <c r="CG462" s="54"/>
      <c r="CH462" s="54"/>
      <c r="CI462" s="54"/>
      <c r="CJ462" s="54"/>
      <c r="CK462" s="54"/>
      <c r="CL462" s="54"/>
      <c r="CM462" s="54"/>
      <c r="CN462" s="16"/>
      <c r="CO462" s="54"/>
      <c r="CP462" s="54"/>
      <c r="CQ462" s="54"/>
      <c r="CR462" s="54"/>
      <c r="CS462" s="16"/>
      <c r="CT462" s="54"/>
      <c r="CU462" s="54"/>
      <c r="CV462" s="54"/>
      <c r="CW462" s="54"/>
      <c r="CX462" s="54"/>
      <c r="CY462" s="54"/>
      <c r="CZ462" s="54"/>
      <c r="DA462" s="54"/>
      <c r="DB462" s="54"/>
      <c r="DC462" s="54"/>
      <c r="DD462" s="54"/>
      <c r="DE462" s="54"/>
      <c r="DF462" s="54"/>
      <c r="DG462" s="54"/>
      <c r="DH462" s="54"/>
      <c r="DI462" s="54"/>
      <c r="DJ462" s="54"/>
      <c r="DK462" s="54"/>
      <c r="DL462" s="54"/>
      <c r="DM462" s="54"/>
      <c r="DN462" s="54"/>
      <c r="DO462" s="54"/>
      <c r="DP462" s="54"/>
      <c r="DQ462" s="54"/>
      <c r="DR462" s="54"/>
      <c r="DS462" s="54"/>
      <c r="DT462" s="54"/>
      <c r="DU462" s="54"/>
      <c r="DV462" s="54"/>
      <c r="DW462" s="54"/>
    </row>
    <row r="463" spans="1:127" s="53" customFormat="1" hidden="1" outlineLevel="1">
      <c r="A463" s="2"/>
      <c r="B463" s="10" t="s">
        <v>560</v>
      </c>
      <c r="C463" s="10" t="s">
        <v>698</v>
      </c>
      <c r="D463" s="12" t="s">
        <v>550</v>
      </c>
      <c r="E463" s="55"/>
      <c r="AF463" s="54"/>
      <c r="AG463" s="54"/>
      <c r="AH463" s="54"/>
      <c r="AI463" s="54"/>
      <c r="AJ463" s="54"/>
      <c r="AK463" s="54"/>
      <c r="AP463" s="54"/>
      <c r="AQ463" s="54"/>
      <c r="AR463" s="54"/>
      <c r="AS463" s="54"/>
      <c r="AT463" s="54"/>
      <c r="AU463" s="54"/>
      <c r="AV463" s="54">
        <f>+AV457-AQ457</f>
        <v>-700</v>
      </c>
      <c r="AW463" s="54">
        <f t="shared" ref="AW463:CI463" si="770">+AW457-AR457</f>
        <v>-620</v>
      </c>
      <c r="AX463" s="54">
        <f t="shared" si="770"/>
        <v>-490</v>
      </c>
      <c r="AY463" s="54">
        <f t="shared" si="770"/>
        <v>-550</v>
      </c>
      <c r="AZ463" s="54">
        <f t="shared" si="770"/>
        <v>-592.5</v>
      </c>
      <c r="BA463" s="54">
        <f t="shared" si="770"/>
        <v>-330</v>
      </c>
      <c r="BB463" s="54">
        <f t="shared" si="770"/>
        <v>-270</v>
      </c>
      <c r="BC463" s="54">
        <f t="shared" si="770"/>
        <v>-310</v>
      </c>
      <c r="BD463" s="54">
        <f t="shared" si="770"/>
        <v>-310</v>
      </c>
      <c r="BE463" s="54">
        <f t="shared" si="770"/>
        <v>-300</v>
      </c>
      <c r="BF463" s="54">
        <f t="shared" si="770"/>
        <v>-190</v>
      </c>
      <c r="BG463" s="54">
        <f t="shared" si="770"/>
        <v>-430</v>
      </c>
      <c r="BH463" s="54">
        <f t="shared" si="770"/>
        <v>-380</v>
      </c>
      <c r="BI463" s="54">
        <f t="shared" si="770"/>
        <v>-330</v>
      </c>
      <c r="BJ463" s="54">
        <f t="shared" si="770"/>
        <v>-340</v>
      </c>
      <c r="BK463" s="54">
        <f t="shared" si="770"/>
        <v>-490</v>
      </c>
      <c r="BL463" s="54">
        <f t="shared" si="770"/>
        <v>-400</v>
      </c>
      <c r="BM463" s="54">
        <f t="shared" si="770"/>
        <v>-570</v>
      </c>
      <c r="BN463" s="54">
        <f t="shared" si="770"/>
        <v>-670</v>
      </c>
      <c r="BO463" s="54">
        <f t="shared" si="770"/>
        <v>-530</v>
      </c>
      <c r="BP463" s="54">
        <f t="shared" si="770"/>
        <v>-880</v>
      </c>
      <c r="BQ463" s="54">
        <f t="shared" si="770"/>
        <v>-890</v>
      </c>
      <c r="BR463" s="54">
        <f t="shared" si="770"/>
        <v>-750</v>
      </c>
      <c r="BS463" s="54">
        <f t="shared" si="770"/>
        <v>-810</v>
      </c>
      <c r="BT463" s="54">
        <f t="shared" si="770"/>
        <v>-830</v>
      </c>
      <c r="BU463" s="54">
        <f t="shared" si="770"/>
        <v>-550</v>
      </c>
      <c r="BV463" s="54">
        <f t="shared" si="770"/>
        <v>-480</v>
      </c>
      <c r="BW463" s="54">
        <f t="shared" si="770"/>
        <v>-310</v>
      </c>
      <c r="BX463" s="54">
        <f t="shared" si="770"/>
        <v>-380</v>
      </c>
      <c r="BY463" s="54">
        <f t="shared" si="770"/>
        <v>-430</v>
      </c>
      <c r="BZ463" s="54">
        <f t="shared" si="770"/>
        <v>-330</v>
      </c>
      <c r="CA463" s="54">
        <f t="shared" si="770"/>
        <v>-310</v>
      </c>
      <c r="CB463" s="54">
        <f t="shared" si="770"/>
        <v>-440</v>
      </c>
      <c r="CC463" s="54">
        <f t="shared" si="770"/>
        <v>-400</v>
      </c>
      <c r="CD463" s="54">
        <f t="shared" si="770"/>
        <v>-370</v>
      </c>
      <c r="CE463" s="54">
        <f t="shared" si="770"/>
        <v>-340</v>
      </c>
      <c r="CF463" s="54">
        <f t="shared" si="770"/>
        <v>-380</v>
      </c>
      <c r="CG463" s="54">
        <f t="shared" si="770"/>
        <v>-400</v>
      </c>
      <c r="CH463" s="54">
        <f t="shared" si="770"/>
        <v>-210</v>
      </c>
      <c r="CI463" s="54">
        <f t="shared" si="770"/>
        <v>-330</v>
      </c>
      <c r="CJ463" s="54">
        <f>+CJ422</f>
        <v>-310</v>
      </c>
      <c r="CK463" s="54">
        <f>+CK422</f>
        <v>-300</v>
      </c>
      <c r="CL463" s="54">
        <f>+CL422</f>
        <v>-260</v>
      </c>
      <c r="CM463" s="54">
        <f>+CM422</f>
        <v>-210</v>
      </c>
      <c r="CN463" s="54">
        <f>+CN457-CI457</f>
        <v>-800</v>
      </c>
      <c r="CO463" s="54">
        <f>+CO422</f>
        <v>-200</v>
      </c>
      <c r="CP463" s="54">
        <f>+CP422</f>
        <v>-180</v>
      </c>
      <c r="CQ463" s="54">
        <f>+CQ422</f>
        <v>-170</v>
      </c>
      <c r="CR463" s="54">
        <f>+CR422</f>
        <v>-170</v>
      </c>
      <c r="CS463" s="54">
        <f>+CS457-CN457</f>
        <v>-180</v>
      </c>
      <c r="CT463" s="54">
        <f>+CT422</f>
        <v>-160</v>
      </c>
      <c r="CU463" s="54">
        <v>-150</v>
      </c>
      <c r="CV463" s="54">
        <v>-150</v>
      </c>
      <c r="CW463" s="54">
        <v>-150</v>
      </c>
      <c r="CX463" s="54"/>
      <c r="CY463" s="54">
        <v>-130</v>
      </c>
      <c r="CZ463" s="54">
        <v>-130</v>
      </c>
      <c r="DA463" s="54">
        <v>-130</v>
      </c>
      <c r="DB463" s="54">
        <v>-130</v>
      </c>
      <c r="DC463" s="54"/>
      <c r="DD463" s="54"/>
      <c r="DE463" s="54"/>
      <c r="DF463" s="54"/>
      <c r="DG463" s="54"/>
      <c r="DH463" s="54"/>
      <c r="DI463" s="54"/>
      <c r="DJ463" s="54"/>
      <c r="DK463" s="54"/>
      <c r="DL463" s="54"/>
      <c r="DM463" s="54"/>
      <c r="DN463" s="54"/>
      <c r="DO463" s="54"/>
      <c r="DP463" s="54"/>
      <c r="DQ463" s="54"/>
      <c r="DR463" s="54"/>
      <c r="DS463" s="54"/>
      <c r="DT463" s="54"/>
      <c r="DU463" s="54"/>
      <c r="DV463" s="54"/>
      <c r="DW463" s="54"/>
    </row>
    <row r="464" spans="1:127" s="53" customFormat="1" hidden="1" outlineLevel="1">
      <c r="A464" s="2"/>
      <c r="B464" s="7" t="s">
        <v>978</v>
      </c>
      <c r="C464" s="10" t="s">
        <v>698</v>
      </c>
      <c r="D464" s="12" t="s">
        <v>550</v>
      </c>
      <c r="E464" s="55"/>
      <c r="AF464" s="54"/>
      <c r="AG464" s="54"/>
      <c r="AH464" s="54"/>
      <c r="AI464" s="54"/>
      <c r="AJ464" s="54"/>
      <c r="AK464" s="54"/>
      <c r="AP464" s="54"/>
      <c r="AQ464" s="54">
        <f>+AQ457-AO457</f>
        <v>30</v>
      </c>
      <c r="AR464" s="54">
        <f>+AR457-AQ457</f>
        <v>-90</v>
      </c>
      <c r="AS464" s="54">
        <f>+AS457-AR457</f>
        <v>-220</v>
      </c>
      <c r="AT464" s="54">
        <f>+AT457-AS457</f>
        <v>-200</v>
      </c>
      <c r="AU464" s="54"/>
      <c r="AV464" s="54">
        <f>+AV457-AT457</f>
        <v>-190</v>
      </c>
      <c r="AW464" s="54">
        <f t="shared" ref="AW464:CC464" si="771">+AW457-AV457</f>
        <v>-10</v>
      </c>
      <c r="AX464" s="54">
        <f t="shared" si="771"/>
        <v>-90</v>
      </c>
      <c r="AY464" s="54">
        <f t="shared" si="771"/>
        <v>-260</v>
      </c>
      <c r="AZ464" s="54"/>
      <c r="BA464" s="54">
        <f>+BA457-AY457</f>
        <v>30</v>
      </c>
      <c r="BB464" s="54">
        <f t="shared" si="771"/>
        <v>50</v>
      </c>
      <c r="BC464" s="54">
        <f t="shared" si="771"/>
        <v>-130</v>
      </c>
      <c r="BD464" s="54">
        <f t="shared" si="771"/>
        <v>-260</v>
      </c>
      <c r="BE464" s="54"/>
      <c r="BF464" s="54">
        <f>+BF457-BD457</f>
        <v>150</v>
      </c>
      <c r="BG464" s="54">
        <f t="shared" si="771"/>
        <v>-190</v>
      </c>
      <c r="BH464" s="54">
        <f t="shared" si="771"/>
        <v>-80</v>
      </c>
      <c r="BI464" s="54">
        <f t="shared" si="771"/>
        <v>-210</v>
      </c>
      <c r="BJ464" s="54"/>
      <c r="BK464" s="54">
        <f>+BK457-BI457</f>
        <v>-10</v>
      </c>
      <c r="BL464" s="54">
        <f t="shared" si="771"/>
        <v>-100</v>
      </c>
      <c r="BM464" s="54">
        <f t="shared" si="771"/>
        <v>-250</v>
      </c>
      <c r="BN464" s="54">
        <f t="shared" si="771"/>
        <v>-310</v>
      </c>
      <c r="BO464" s="54"/>
      <c r="BP464" s="54">
        <f>+BP457-BN457</f>
        <v>-220</v>
      </c>
      <c r="BQ464" s="54">
        <f t="shared" si="771"/>
        <v>-110</v>
      </c>
      <c r="BR464" s="54">
        <f t="shared" si="771"/>
        <v>-110</v>
      </c>
      <c r="BS464" s="54">
        <f t="shared" si="771"/>
        <v>-370</v>
      </c>
      <c r="BT464" s="54"/>
      <c r="BU464" s="54">
        <f>+BU457-BS457</f>
        <v>40</v>
      </c>
      <c r="BV464" s="54">
        <f t="shared" si="771"/>
        <v>-40</v>
      </c>
      <c r="BW464" s="54">
        <f t="shared" si="771"/>
        <v>60</v>
      </c>
      <c r="BX464" s="54">
        <f t="shared" si="771"/>
        <v>-440</v>
      </c>
      <c r="BY464" s="54"/>
      <c r="BZ464" s="54">
        <f>+BZ457-BX457</f>
        <v>90</v>
      </c>
      <c r="CA464" s="54">
        <f t="shared" si="771"/>
        <v>-20</v>
      </c>
      <c r="CB464" s="54">
        <f t="shared" si="771"/>
        <v>-70</v>
      </c>
      <c r="CC464" s="54">
        <f t="shared" si="771"/>
        <v>-400</v>
      </c>
      <c r="CD464" s="54"/>
      <c r="CE464" s="54">
        <f>+CE457-CC457</f>
        <v>150</v>
      </c>
      <c r="CF464" s="54">
        <f>+CF457-CE457</f>
        <v>-60</v>
      </c>
      <c r="CG464" s="54">
        <f>+CG457-CF457</f>
        <v>-90</v>
      </c>
      <c r="CH464" s="54">
        <f>+CH457-CG457</f>
        <v>-210</v>
      </c>
      <c r="CI464" s="54"/>
      <c r="CJ464" s="54">
        <f>+CJ418-CH418</f>
        <v>-30</v>
      </c>
      <c r="CK464" s="54">
        <f>+CK418-CJ418</f>
        <v>-20</v>
      </c>
      <c r="CL464" s="54">
        <f>+CL418-CK418</f>
        <v>-30</v>
      </c>
      <c r="CM464" s="54">
        <f>+CM418-CL418</f>
        <v>-130</v>
      </c>
      <c r="CN464" s="54"/>
      <c r="CO464" s="54">
        <f>+CO418-CM418</f>
        <v>-20</v>
      </c>
      <c r="CP464" s="54">
        <f>+CP418-CO418</f>
        <v>0</v>
      </c>
      <c r="CQ464" s="54">
        <f>+CQ418-CP418</f>
        <v>-20</v>
      </c>
      <c r="CR464" s="54">
        <f>+CR418-CQ418</f>
        <v>-130</v>
      </c>
      <c r="CS464" s="54"/>
      <c r="CT464" s="54">
        <f>+CT418-CR418</f>
        <v>-10</v>
      </c>
      <c r="CU464" s="54">
        <f>+CU418-CT418</f>
        <v>-1680</v>
      </c>
      <c r="CV464" s="54">
        <f>+CV418-CU418</f>
        <v>0</v>
      </c>
      <c r="CW464" s="54">
        <f>+CW418-CV418</f>
        <v>0</v>
      </c>
      <c r="CX464" s="16"/>
      <c r="CY464" s="54">
        <f>+CY418-CW418</f>
        <v>0</v>
      </c>
      <c r="CZ464" s="54">
        <f>+CZ418-CY418</f>
        <v>0</v>
      </c>
      <c r="DA464" s="54">
        <f>+DA418-CZ418</f>
        <v>0</v>
      </c>
      <c r="DB464" s="54">
        <f>+DB418-DA418</f>
        <v>0</v>
      </c>
      <c r="DC464" s="16"/>
      <c r="DD464" s="54"/>
      <c r="DE464" s="54"/>
      <c r="DF464" s="54"/>
      <c r="DG464" s="54"/>
      <c r="DH464" s="54"/>
      <c r="DI464" s="54"/>
      <c r="DJ464" s="54"/>
      <c r="DK464" s="54"/>
      <c r="DL464" s="54"/>
      <c r="DM464" s="54"/>
      <c r="DN464" s="54"/>
      <c r="DO464" s="54"/>
      <c r="DP464" s="54"/>
      <c r="DQ464" s="54"/>
      <c r="DR464" s="54"/>
      <c r="DS464" s="54"/>
      <c r="DT464" s="54"/>
      <c r="DU464" s="54"/>
      <c r="DV464" s="54"/>
      <c r="DW464" s="54"/>
    </row>
    <row r="465" spans="1:127" s="53" customFormat="1" hidden="1" outlineLevel="1">
      <c r="A465" s="2"/>
      <c r="B465" s="7"/>
      <c r="C465" s="10"/>
      <c r="D465" s="12"/>
      <c r="E465" s="55"/>
      <c r="AF465" s="54"/>
      <c r="AG465" s="54"/>
      <c r="AH465" s="54"/>
      <c r="AI465" s="54"/>
      <c r="AJ465" s="54"/>
      <c r="AK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  <c r="BM465" s="54"/>
      <c r="BN465" s="54"/>
      <c r="BO465" s="54"/>
      <c r="BP465" s="54"/>
      <c r="BQ465" s="54"/>
      <c r="BR465" s="54"/>
      <c r="BS465" s="54"/>
      <c r="BT465" s="54"/>
      <c r="BU465" s="54"/>
      <c r="BV465" s="54"/>
      <c r="BW465" s="54"/>
      <c r="BX465" s="54"/>
      <c r="BY465" s="54"/>
      <c r="BZ465" s="54"/>
      <c r="CA465" s="54"/>
      <c r="CB465" s="54"/>
      <c r="CC465" s="54"/>
      <c r="CD465" s="54"/>
      <c r="CE465" s="54"/>
      <c r="CF465" s="54"/>
      <c r="CG465" s="54"/>
      <c r="CH465" s="54"/>
      <c r="CI465" s="54"/>
      <c r="CJ465" s="54"/>
      <c r="CK465" s="54"/>
      <c r="CL465" s="54"/>
      <c r="CM465" s="54"/>
      <c r="CN465" s="54"/>
      <c r="CO465" s="54"/>
      <c r="CP465" s="54"/>
      <c r="CQ465" s="54"/>
      <c r="CR465" s="54"/>
      <c r="CS465" s="54"/>
      <c r="CT465" s="54"/>
      <c r="CU465" s="54"/>
      <c r="CV465" s="54"/>
      <c r="CW465" s="54"/>
      <c r="CX465" s="54"/>
      <c r="CY465" s="54"/>
      <c r="CZ465" s="54"/>
      <c r="DA465" s="54"/>
      <c r="DB465" s="54"/>
      <c r="DC465" s="54"/>
      <c r="DD465" s="54"/>
      <c r="DE465" s="54"/>
      <c r="DF465" s="54"/>
      <c r="DG465" s="54"/>
      <c r="DH465" s="54"/>
      <c r="DI465" s="54"/>
      <c r="DJ465" s="54"/>
      <c r="DK465" s="54"/>
      <c r="DL465" s="54"/>
      <c r="DM465" s="54"/>
      <c r="DN465" s="54"/>
      <c r="DO465" s="54"/>
      <c r="DP465" s="54"/>
      <c r="DQ465" s="54"/>
      <c r="DR465" s="54"/>
      <c r="DS465" s="54"/>
      <c r="DT465" s="54"/>
      <c r="DU465" s="54"/>
      <c r="DV465" s="54"/>
      <c r="DW465" s="54"/>
    </row>
    <row r="466" spans="1:127" s="53" customFormat="1" hidden="1" outlineLevel="1">
      <c r="A466" s="2"/>
      <c r="B466" s="10"/>
      <c r="C466" s="10" t="s">
        <v>304</v>
      </c>
      <c r="D466" s="12" t="s">
        <v>548</v>
      </c>
      <c r="E466" s="55"/>
      <c r="AF466" s="54"/>
      <c r="AG466" s="54"/>
      <c r="AH466" s="54"/>
      <c r="AI466" s="54"/>
      <c r="AJ466" s="54"/>
      <c r="AK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  <c r="BM466" s="54"/>
      <c r="BN466" s="54"/>
      <c r="BO466" s="54"/>
      <c r="BP466" s="54"/>
      <c r="BQ466" s="54"/>
      <c r="BR466" s="54"/>
      <c r="BS466" s="54"/>
      <c r="BT466" s="54"/>
      <c r="BU466" s="54"/>
      <c r="BV466" s="54"/>
      <c r="BW466" s="54"/>
      <c r="BX466" s="54"/>
      <c r="BY466" s="54"/>
      <c r="BZ466" s="54"/>
      <c r="CA466" s="54"/>
      <c r="CB466" s="54"/>
      <c r="CC466" s="54"/>
      <c r="CD466" s="54"/>
      <c r="CE466" s="54">
        <f t="shared" ref="CE466:CK466" si="772">+-CE437</f>
        <v>-10</v>
      </c>
      <c r="CF466" s="54">
        <f t="shared" si="772"/>
        <v>-40</v>
      </c>
      <c r="CG466" s="54">
        <f t="shared" si="772"/>
        <v>-60</v>
      </c>
      <c r="CH466" s="54">
        <f t="shared" si="772"/>
        <v>-90</v>
      </c>
      <c r="CI466" s="54">
        <f t="shared" si="772"/>
        <v>-50</v>
      </c>
      <c r="CJ466" s="54">
        <f t="shared" si="772"/>
        <v>-140</v>
      </c>
      <c r="CK466" s="54">
        <f t="shared" si="772"/>
        <v>-210</v>
      </c>
      <c r="CL466" s="54">
        <f t="shared" ref="CL466:CQ466" si="773">+-CL437</f>
        <v>-280</v>
      </c>
      <c r="CM466" s="54">
        <f t="shared" si="773"/>
        <v>-340</v>
      </c>
      <c r="CN466" s="54">
        <f t="shared" si="773"/>
        <v>-240</v>
      </c>
      <c r="CO466" s="54">
        <f t="shared" si="773"/>
        <v>-370</v>
      </c>
      <c r="CP466" s="54">
        <f t="shared" si="773"/>
        <v>-410</v>
      </c>
      <c r="CQ466" s="54">
        <f t="shared" si="773"/>
        <v>-450</v>
      </c>
      <c r="CR466" s="54">
        <f>+-CR437</f>
        <v>-470</v>
      </c>
      <c r="CS466" s="54">
        <f>+-CS437</f>
        <v>-420</v>
      </c>
      <c r="CT466" s="54">
        <f>+-CT437</f>
        <v>-470</v>
      </c>
      <c r="CU466" s="54">
        <f>-CU502</f>
        <v>-480</v>
      </c>
      <c r="CV466" s="54">
        <f>-CV502</f>
        <v>-490</v>
      </c>
      <c r="CW466" s="54">
        <f>-CW502</f>
        <v>-500</v>
      </c>
      <c r="CX466" s="16"/>
      <c r="CY466" s="54">
        <f>-CY502</f>
        <v>-510</v>
      </c>
      <c r="CZ466" s="54">
        <f>-CZ502</f>
        <v>-520</v>
      </c>
      <c r="DA466" s="54">
        <f>-DA502</f>
        <v>-530</v>
      </c>
      <c r="DB466" s="54">
        <f>-DB502</f>
        <v>-540</v>
      </c>
      <c r="DC466" s="16"/>
      <c r="DD466" s="54"/>
      <c r="DE466" s="54"/>
      <c r="DF466" s="54"/>
      <c r="DG466" s="54"/>
      <c r="DH466" s="54"/>
      <c r="DI466" s="54"/>
      <c r="DJ466" s="54"/>
      <c r="DK466" s="54"/>
      <c r="DL466" s="54"/>
      <c r="DM466" s="54"/>
      <c r="DN466" s="54"/>
      <c r="DO466" s="54"/>
      <c r="DP466" s="54"/>
      <c r="DQ466" s="54"/>
      <c r="DR466" s="54"/>
      <c r="DS466" s="54"/>
      <c r="DT466" s="54"/>
      <c r="DU466" s="54"/>
      <c r="DV466" s="54"/>
      <c r="DW466" s="54"/>
    </row>
    <row r="467" spans="1:127" s="53" customFormat="1" hidden="1" outlineLevel="1">
      <c r="A467" s="2"/>
      <c r="B467" s="7" t="s">
        <v>978</v>
      </c>
      <c r="C467" s="10" t="s">
        <v>304</v>
      </c>
      <c r="D467" s="12" t="s">
        <v>548</v>
      </c>
      <c r="E467" s="55"/>
      <c r="AF467" s="54"/>
      <c r="AG467" s="54"/>
      <c r="AH467" s="54"/>
      <c r="AI467" s="54"/>
      <c r="AJ467" s="54"/>
      <c r="AK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  <c r="BM467" s="54"/>
      <c r="BN467" s="54"/>
      <c r="BO467" s="54"/>
      <c r="BP467" s="54"/>
      <c r="BQ467" s="54"/>
      <c r="BR467" s="54"/>
      <c r="BS467" s="54"/>
      <c r="BT467" s="54"/>
      <c r="BU467" s="54"/>
      <c r="BV467" s="54"/>
      <c r="BW467" s="54"/>
      <c r="BX467" s="54"/>
      <c r="BY467" s="54"/>
      <c r="BZ467" s="54"/>
      <c r="CA467" s="54"/>
      <c r="CB467" s="54"/>
      <c r="CC467" s="54"/>
      <c r="CD467" s="54"/>
      <c r="CE467" s="54"/>
      <c r="CF467" s="54">
        <f>+CF466-CE466</f>
        <v>-30</v>
      </c>
      <c r="CG467" s="54">
        <f>+CG466-CF466</f>
        <v>-20</v>
      </c>
      <c r="CH467" s="54">
        <f>+CH466-CG466</f>
        <v>-30</v>
      </c>
      <c r="CI467" s="54"/>
      <c r="CJ467" s="54">
        <f>+CJ466-CH466</f>
        <v>-50</v>
      </c>
      <c r="CK467" s="54">
        <f>+CK466-CJ466</f>
        <v>-70</v>
      </c>
      <c r="CL467" s="54">
        <f>+CL466-CK466</f>
        <v>-70</v>
      </c>
      <c r="CM467" s="54">
        <f>+CM466-CL466</f>
        <v>-60</v>
      </c>
      <c r="CN467" s="54"/>
      <c r="CO467" s="54">
        <f>+CO466-CM466</f>
        <v>-30</v>
      </c>
      <c r="CP467" s="54">
        <f>+CP466-CO466</f>
        <v>-40</v>
      </c>
      <c r="CQ467" s="54">
        <f>+CQ466-CP466</f>
        <v>-40</v>
      </c>
      <c r="CR467" s="54">
        <f>+CR466-CQ466</f>
        <v>-20</v>
      </c>
      <c r="CS467" s="54"/>
      <c r="CT467" s="54">
        <f>+CT466-CR466</f>
        <v>0</v>
      </c>
      <c r="CU467" s="54">
        <f>+CU466-CT466</f>
        <v>-10</v>
      </c>
      <c r="CV467" s="54">
        <f>+CV466-CU466</f>
        <v>-10</v>
      </c>
      <c r="CW467" s="54">
        <f>+CW466-CV466</f>
        <v>-10</v>
      </c>
      <c r="CX467" s="16"/>
      <c r="CY467" s="54">
        <f>+CY466-CW466</f>
        <v>-10</v>
      </c>
      <c r="CZ467" s="54">
        <f>+CZ466-CY466</f>
        <v>-10</v>
      </c>
      <c r="DA467" s="54">
        <f>+DA466-CZ466</f>
        <v>-10</v>
      </c>
      <c r="DB467" s="54">
        <f>+DB466-DA466</f>
        <v>-10</v>
      </c>
      <c r="DC467" s="16"/>
      <c r="DD467" s="54"/>
      <c r="DE467" s="54"/>
      <c r="DF467" s="54"/>
      <c r="DG467" s="54"/>
      <c r="DH467" s="54"/>
      <c r="DI467" s="54"/>
      <c r="DJ467" s="54"/>
      <c r="DK467" s="54"/>
      <c r="DL467" s="54"/>
      <c r="DM467" s="54"/>
      <c r="DN467" s="54"/>
      <c r="DO467" s="54"/>
      <c r="DP467" s="54"/>
      <c r="DQ467" s="54"/>
      <c r="DR467" s="54"/>
      <c r="DS467" s="54"/>
      <c r="DT467" s="54"/>
      <c r="DU467" s="54"/>
      <c r="DV467" s="54"/>
      <c r="DW467" s="54"/>
    </row>
    <row r="468" spans="1:127" s="53" customFormat="1" hidden="1" outlineLevel="1">
      <c r="A468" s="2"/>
      <c r="B468" s="7"/>
      <c r="C468" s="10"/>
      <c r="D468" s="12"/>
      <c r="E468" s="55"/>
      <c r="AF468" s="54"/>
      <c r="AG468" s="54"/>
      <c r="AH468" s="54"/>
      <c r="AI468" s="54"/>
      <c r="AJ468" s="54"/>
      <c r="AK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  <c r="BM468" s="54"/>
      <c r="BN468" s="54"/>
      <c r="BO468" s="54"/>
      <c r="BP468" s="54"/>
      <c r="BQ468" s="54"/>
      <c r="BR468" s="54"/>
      <c r="BS468" s="54"/>
      <c r="BT468" s="54"/>
      <c r="BU468" s="54"/>
      <c r="BV468" s="54"/>
      <c r="BW468" s="54"/>
      <c r="BX468" s="54"/>
      <c r="BY468" s="54"/>
      <c r="BZ468" s="54"/>
      <c r="CA468" s="54"/>
      <c r="CB468" s="54"/>
      <c r="CC468" s="54"/>
      <c r="CD468" s="54"/>
      <c r="CE468" s="54"/>
      <c r="CF468" s="54"/>
      <c r="CG468" s="54"/>
      <c r="CH468" s="54"/>
      <c r="CI468" s="54"/>
      <c r="CJ468" s="54"/>
      <c r="CK468" s="54"/>
      <c r="CL468" s="54"/>
      <c r="CM468" s="54"/>
      <c r="CN468" s="16"/>
      <c r="CO468" s="54"/>
      <c r="CP468" s="54"/>
      <c r="CQ468" s="54"/>
      <c r="CR468" s="54"/>
      <c r="CS468" s="16"/>
      <c r="CT468" s="54"/>
      <c r="CU468" s="54"/>
      <c r="CV468" s="54"/>
      <c r="CW468" s="54"/>
      <c r="CX468" s="54"/>
      <c r="CY468" s="54"/>
      <c r="CZ468" s="54"/>
      <c r="DA468" s="54"/>
      <c r="DB468" s="54"/>
      <c r="DC468" s="54"/>
      <c r="DD468" s="54"/>
      <c r="DE468" s="54"/>
      <c r="DF468" s="54"/>
      <c r="DG468" s="54"/>
      <c r="DH468" s="54"/>
      <c r="DI468" s="54"/>
      <c r="DJ468" s="54"/>
      <c r="DK468" s="54"/>
      <c r="DL468" s="54"/>
      <c r="DM468" s="54"/>
      <c r="DN468" s="54"/>
      <c r="DO468" s="54"/>
      <c r="DP468" s="54"/>
      <c r="DQ468" s="54"/>
      <c r="DR468" s="54"/>
      <c r="DS468" s="54"/>
      <c r="DT468" s="54"/>
      <c r="DU468" s="54"/>
      <c r="DV468" s="54"/>
      <c r="DW468" s="54"/>
    </row>
    <row r="469" spans="1:127" s="53" customFormat="1" hidden="1" outlineLevel="1">
      <c r="A469" s="2"/>
      <c r="B469" s="10"/>
      <c r="C469" s="10"/>
      <c r="D469" s="12"/>
      <c r="E469" s="55"/>
      <c r="AF469" s="54"/>
      <c r="AG469" s="54"/>
      <c r="AH469" s="54"/>
      <c r="AI469" s="54"/>
      <c r="AJ469" s="54"/>
      <c r="AK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  <c r="BM469" s="54"/>
      <c r="BN469" s="54"/>
      <c r="BO469" s="54"/>
      <c r="BP469" s="54"/>
      <c r="BQ469" s="54"/>
      <c r="BR469" s="54"/>
      <c r="BT469" s="54"/>
      <c r="BU469" s="54"/>
      <c r="BV469" s="54"/>
      <c r="BW469" s="54"/>
      <c r="BX469" s="54"/>
      <c r="BY469" s="54"/>
      <c r="BZ469" s="54"/>
      <c r="CA469" s="54"/>
      <c r="CB469" s="54"/>
      <c r="CC469" s="54"/>
      <c r="CD469" s="54"/>
      <c r="CE469" s="54"/>
      <c r="CF469" s="54"/>
      <c r="CG469" s="54"/>
      <c r="CH469" s="54"/>
      <c r="CI469" s="54"/>
      <c r="CJ469" s="54"/>
      <c r="CK469" s="54"/>
      <c r="CL469" s="54"/>
      <c r="CM469" s="54"/>
      <c r="CN469" s="16"/>
      <c r="CO469" s="54"/>
      <c r="CP469" s="54"/>
      <c r="CQ469" s="54"/>
      <c r="CR469" s="54"/>
      <c r="CS469" s="16"/>
      <c r="CT469" s="54"/>
      <c r="CU469" s="54"/>
      <c r="CV469" s="54"/>
      <c r="CW469" s="54"/>
      <c r="CX469" s="54"/>
      <c r="CY469" s="54"/>
      <c r="CZ469" s="54"/>
      <c r="DA469" s="54"/>
      <c r="DB469" s="54"/>
      <c r="DC469" s="54"/>
      <c r="DD469" s="54"/>
      <c r="DE469" s="54"/>
      <c r="DF469" s="54"/>
      <c r="DG469" s="54"/>
      <c r="DH469" s="54"/>
      <c r="DI469" s="54"/>
      <c r="DJ469" s="54"/>
      <c r="DK469" s="54"/>
      <c r="DL469" s="54"/>
      <c r="DM469" s="54"/>
      <c r="DN469" s="54"/>
      <c r="DO469" s="54"/>
      <c r="DP469" s="54"/>
      <c r="DQ469" s="54"/>
      <c r="DR469" s="54"/>
      <c r="DS469" s="54"/>
      <c r="DT469" s="54"/>
      <c r="DU469" s="54"/>
      <c r="DV469" s="54"/>
      <c r="DW469" s="54"/>
    </row>
    <row r="470" spans="1:127" s="53" customFormat="1" hidden="1" outlineLevel="1">
      <c r="A470" s="2"/>
      <c r="B470" s="10" t="s">
        <v>979</v>
      </c>
      <c r="C470" s="10"/>
      <c r="D470" s="12"/>
      <c r="E470" s="55"/>
      <c r="AF470" s="54"/>
      <c r="AG470" s="54"/>
      <c r="AH470" s="54"/>
      <c r="AI470" s="54"/>
      <c r="AJ470" s="54"/>
      <c r="AK470" s="54"/>
      <c r="AP470" s="54"/>
      <c r="AQ470" s="54">
        <f>+-(AQ987-AL987)</f>
        <v>0</v>
      </c>
      <c r="AR470" s="54">
        <f>+-(AR987-AM987)</f>
        <v>0</v>
      </c>
      <c r="AS470" s="54">
        <f>+-(AS987-AN987)</f>
        <v>0</v>
      </c>
      <c r="AT470" s="54">
        <f>+-(AT987-AO987)</f>
        <v>0</v>
      </c>
      <c r="AU470" s="54">
        <f>+-(AU987-AP987)</f>
        <v>0</v>
      </c>
      <c r="AV470" s="54">
        <f t="shared" ref="AV470:CI470" si="774">+-(AV457-AQ457)</f>
        <v>700</v>
      </c>
      <c r="AW470" s="54">
        <f t="shared" si="774"/>
        <v>620</v>
      </c>
      <c r="AX470" s="54">
        <f t="shared" si="774"/>
        <v>490</v>
      </c>
      <c r="AY470" s="54">
        <f t="shared" si="774"/>
        <v>550</v>
      </c>
      <c r="AZ470" s="54">
        <f t="shared" si="774"/>
        <v>592.5</v>
      </c>
      <c r="BA470" s="54">
        <f t="shared" si="774"/>
        <v>330</v>
      </c>
      <c r="BB470" s="54">
        <f t="shared" si="774"/>
        <v>270</v>
      </c>
      <c r="BC470" s="54">
        <f t="shared" si="774"/>
        <v>310</v>
      </c>
      <c r="BD470" s="54">
        <f t="shared" si="774"/>
        <v>310</v>
      </c>
      <c r="BE470" s="54">
        <f t="shared" si="774"/>
        <v>300</v>
      </c>
      <c r="BF470" s="54">
        <f t="shared" si="774"/>
        <v>190</v>
      </c>
      <c r="BG470" s="54">
        <f t="shared" si="774"/>
        <v>430</v>
      </c>
      <c r="BH470" s="54">
        <f t="shared" si="774"/>
        <v>380</v>
      </c>
      <c r="BI470" s="54">
        <f t="shared" si="774"/>
        <v>330</v>
      </c>
      <c r="BJ470" s="54">
        <f t="shared" si="774"/>
        <v>340</v>
      </c>
      <c r="BK470" s="54">
        <f t="shared" si="774"/>
        <v>490</v>
      </c>
      <c r="BL470" s="54">
        <f t="shared" si="774"/>
        <v>400</v>
      </c>
      <c r="BM470" s="54">
        <f t="shared" si="774"/>
        <v>570</v>
      </c>
      <c r="BN470" s="54">
        <f t="shared" si="774"/>
        <v>670</v>
      </c>
      <c r="BO470" s="54">
        <f t="shared" si="774"/>
        <v>530</v>
      </c>
      <c r="BP470" s="54">
        <f t="shared" si="774"/>
        <v>880</v>
      </c>
      <c r="BQ470" s="54">
        <f t="shared" si="774"/>
        <v>890</v>
      </c>
      <c r="BR470" s="54">
        <f t="shared" si="774"/>
        <v>750</v>
      </c>
      <c r="BS470" s="54">
        <f t="shared" si="774"/>
        <v>810</v>
      </c>
      <c r="BT470" s="54">
        <f t="shared" si="774"/>
        <v>830</v>
      </c>
      <c r="BU470" s="54">
        <f t="shared" si="774"/>
        <v>550</v>
      </c>
      <c r="BV470" s="54">
        <f t="shared" si="774"/>
        <v>480</v>
      </c>
      <c r="BW470" s="54">
        <f t="shared" si="774"/>
        <v>310</v>
      </c>
      <c r="BX470" s="54">
        <f t="shared" si="774"/>
        <v>380</v>
      </c>
      <c r="BY470" s="54">
        <f t="shared" si="774"/>
        <v>430</v>
      </c>
      <c r="BZ470" s="54">
        <f t="shared" si="774"/>
        <v>330</v>
      </c>
      <c r="CA470" s="54">
        <f t="shared" si="774"/>
        <v>310</v>
      </c>
      <c r="CB470" s="54">
        <f t="shared" si="774"/>
        <v>440</v>
      </c>
      <c r="CC470" s="54">
        <f t="shared" si="774"/>
        <v>400</v>
      </c>
      <c r="CD470" s="54">
        <f t="shared" si="774"/>
        <v>370</v>
      </c>
      <c r="CE470" s="54">
        <f>-CE422</f>
        <v>330</v>
      </c>
      <c r="CF470" s="54">
        <f>-CF422</f>
        <v>340</v>
      </c>
      <c r="CG470" s="54">
        <f>-CG422</f>
        <v>340</v>
      </c>
      <c r="CH470" s="54">
        <f>-CH422</f>
        <v>120</v>
      </c>
      <c r="CI470" s="54">
        <f t="shared" si="774"/>
        <v>330</v>
      </c>
      <c r="CJ470" s="54">
        <f>-CJ422</f>
        <v>310</v>
      </c>
      <c r="CK470" s="54">
        <f>-CK422</f>
        <v>300</v>
      </c>
      <c r="CL470" s="54">
        <f>-CL422</f>
        <v>260</v>
      </c>
      <c r="CM470" s="54">
        <f>-CM422</f>
        <v>210</v>
      </c>
      <c r="CN470" s="54">
        <f>+-(CN457-CI457)</f>
        <v>800</v>
      </c>
      <c r="CO470" s="54">
        <f>-CO422</f>
        <v>200</v>
      </c>
      <c r="CP470" s="54">
        <f>-CP422</f>
        <v>180</v>
      </c>
      <c r="CQ470" s="54">
        <f>+CQ471+CQ475+CQ476-CQ525</f>
        <v>141.60225488650124</v>
      </c>
      <c r="CR470" s="54">
        <f>+CR471+CR475+CR476-CR525</f>
        <v>146.37500653144983</v>
      </c>
      <c r="CS470" s="54">
        <f>+AVERAGE(CO470:CR470)</f>
        <v>166.99431535448775</v>
      </c>
      <c r="CT470" s="54">
        <f>+CT471+CT479+CT480+CT482-CT525</f>
        <v>110.41055985356125</v>
      </c>
      <c r="CU470" s="54">
        <f>+CU471+CU479+CU480+CU482-CU525</f>
        <v>114.00119397621344</v>
      </c>
      <c r="CV470" s="54">
        <f>+CV471+CV479+CV480+CV482-CV525</f>
        <v>113.88569688057865</v>
      </c>
      <c r="CW470" s="54">
        <f>+CW471+CW479+CW480+CW482-CW525</f>
        <v>109.90775382499949</v>
      </c>
      <c r="CX470" s="54">
        <f>+AVERAGE(CT470:CW470)</f>
        <v>112.05130113383821</v>
      </c>
      <c r="CY470" s="54">
        <f>+CY471+CY479+CY480+CY482-CY525</f>
        <v>6.546008512356174</v>
      </c>
      <c r="CZ470" s="54">
        <f>+CZ471+CZ479+CZ480+CZ482-CZ525</f>
        <v>4.0150120939374787</v>
      </c>
      <c r="DA470" s="54">
        <f>+DA471+DA479+DA480+DA482-DA525</f>
        <v>1.4356725720742602</v>
      </c>
      <c r="DB470" s="54">
        <f>+DB471+DB479+DB480+DB482-DB525</f>
        <v>-1.3789662350195044</v>
      </c>
      <c r="DC470" s="54">
        <f>+AVERAGE(CY470:DB470)</f>
        <v>2.6544317358371021</v>
      </c>
      <c r="DD470" s="54"/>
      <c r="DE470" s="54"/>
      <c r="DF470" s="54"/>
      <c r="DG470" s="54"/>
      <c r="DH470" s="54"/>
      <c r="DI470" s="54">
        <f>+DI472+DI479+DI480+DI602</f>
        <v>0</v>
      </c>
      <c r="DJ470" s="54">
        <f>+DJ472+DJ479+DJ480+DJ602</f>
        <v>0</v>
      </c>
      <c r="DK470" s="54">
        <f>+DK472+DK479+DK480+DK602</f>
        <v>0</v>
      </c>
      <c r="DL470" s="54">
        <f>+DL472+DL479+DL480+DL602</f>
        <v>0</v>
      </c>
      <c r="DM470" s="54">
        <f>+-(DM987-DH987)</f>
        <v>0</v>
      </c>
      <c r="DN470" s="54">
        <f>+DN472+DN479+DN480+DN602</f>
        <v>0</v>
      </c>
      <c r="DO470" s="54">
        <f>+DO472+DO479+DO480+DO602</f>
        <v>0</v>
      </c>
      <c r="DP470" s="54">
        <f>+DP472+DP479+DP480+DP602</f>
        <v>0</v>
      </c>
      <c r="DQ470" s="54">
        <f>+DQ472+DQ479+DQ480+DQ602</f>
        <v>0</v>
      </c>
      <c r="DR470" s="54">
        <f>+-(DR987-DM987)</f>
        <v>0</v>
      </c>
      <c r="DS470" s="54">
        <f>+DS472+DS479+DS480+DS602</f>
        <v>0</v>
      </c>
      <c r="DT470" s="54">
        <f>+DT472+DT479+DT480+DT602</f>
        <v>0</v>
      </c>
      <c r="DU470" s="54">
        <f>+DU472+DU479+DU480+DU602</f>
        <v>0</v>
      </c>
      <c r="DV470" s="54">
        <f>+DV472+DV479+DV480+DV602</f>
        <v>0</v>
      </c>
      <c r="DW470" s="54">
        <f>+-(DW987-DR987)</f>
        <v>0</v>
      </c>
    </row>
    <row r="471" spans="1:127" s="53" customFormat="1" hidden="1" outlineLevel="1">
      <c r="A471" s="2"/>
      <c r="B471" s="10" t="s">
        <v>980</v>
      </c>
      <c r="C471" s="10"/>
      <c r="D471" s="12"/>
      <c r="E471" s="55"/>
      <c r="AF471" s="54"/>
      <c r="AG471" s="54"/>
      <c r="AH471" s="54"/>
      <c r="AI471" s="54"/>
      <c r="AJ471" s="54"/>
      <c r="AK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  <c r="BM471" s="54"/>
      <c r="BN471" s="54"/>
      <c r="BO471" s="54"/>
      <c r="BP471" s="54"/>
      <c r="BQ471" s="54"/>
      <c r="BR471" s="54"/>
      <c r="BS471" s="54"/>
      <c r="BT471" s="54"/>
      <c r="BU471" s="54"/>
      <c r="BV471" s="54"/>
      <c r="BW471" s="54"/>
      <c r="BX471" s="54"/>
      <c r="BY471" s="54"/>
      <c r="BZ471" s="54"/>
      <c r="CA471" s="54"/>
      <c r="CB471" s="54"/>
      <c r="CC471" s="54"/>
      <c r="CD471" s="54"/>
      <c r="CE471" s="54"/>
      <c r="CF471" s="54"/>
      <c r="CG471" s="54"/>
      <c r="CH471" s="54">
        <v>110</v>
      </c>
      <c r="CI471" s="54">
        <v>150</v>
      </c>
      <c r="CJ471" s="54">
        <f>+CJ472+CJ478</f>
        <v>200</v>
      </c>
      <c r="CK471" s="54">
        <v>210</v>
      </c>
      <c r="CL471" s="54">
        <v>240</v>
      </c>
      <c r="CM471" s="54">
        <v>240</v>
      </c>
      <c r="CN471" s="54">
        <v>150</v>
      </c>
      <c r="CO471" s="54">
        <f>+CO472+CO478</f>
        <v>0</v>
      </c>
      <c r="CP471" s="54">
        <f>+CP472+CP478</f>
        <v>0</v>
      </c>
      <c r="CQ471" s="54">
        <f>+CQ472+CQ473</f>
        <v>170</v>
      </c>
      <c r="CR471" s="54">
        <f>+CR472+CR473</f>
        <v>170</v>
      </c>
      <c r="CS471" s="54"/>
      <c r="CT471" s="54">
        <f>+CT472+CT473</f>
        <v>150</v>
      </c>
      <c r="CU471" s="54">
        <f>+CU472+CU473</f>
        <v>150</v>
      </c>
      <c r="CV471" s="54">
        <f>+CV472+CV473</f>
        <v>150</v>
      </c>
      <c r="CW471" s="54">
        <f>+CW472+CW473</f>
        <v>150</v>
      </c>
      <c r="CX471" s="54"/>
      <c r="CY471" s="54">
        <f>+CY472+CY473</f>
        <v>50</v>
      </c>
      <c r="CZ471" s="54">
        <f>+CZ472+CZ473</f>
        <v>50</v>
      </c>
      <c r="DA471" s="54">
        <f>+DA472+DA473</f>
        <v>50</v>
      </c>
      <c r="DB471" s="54">
        <f>+DB472+DB473</f>
        <v>50</v>
      </c>
      <c r="DC471" s="54"/>
      <c r="DD471" s="54"/>
      <c r="DE471" s="54"/>
      <c r="DF471" s="54"/>
      <c r="DG471" s="54"/>
      <c r="DH471" s="54"/>
      <c r="DI471" s="54"/>
      <c r="DJ471" s="54"/>
      <c r="DK471" s="54"/>
      <c r="DL471" s="54"/>
      <c r="DM471" s="54"/>
      <c r="DN471" s="54"/>
      <c r="DO471" s="54"/>
      <c r="DP471" s="54"/>
      <c r="DQ471" s="54"/>
      <c r="DR471" s="54"/>
      <c r="DS471" s="54"/>
      <c r="DT471" s="54"/>
      <c r="DU471" s="54"/>
      <c r="DV471" s="54"/>
      <c r="DW471" s="54"/>
    </row>
    <row r="472" spans="1:127" s="53" customFormat="1" hidden="1" outlineLevel="1">
      <c r="A472" s="2"/>
      <c r="C472" s="10" t="s">
        <v>981</v>
      </c>
      <c r="D472" s="12"/>
      <c r="E472" s="55"/>
      <c r="AF472" s="54"/>
      <c r="AG472" s="54"/>
      <c r="AH472" s="54"/>
      <c r="AI472" s="54"/>
      <c r="AJ472" s="54"/>
      <c r="AK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  <c r="BM472" s="54"/>
      <c r="BN472" s="54"/>
      <c r="BO472" s="54"/>
      <c r="BP472" s="54">
        <v>160</v>
      </c>
      <c r="BQ472" s="54">
        <v>180</v>
      </c>
      <c r="BR472" s="54">
        <v>180</v>
      </c>
      <c r="BS472" s="54">
        <v>180</v>
      </c>
      <c r="BT472" s="54">
        <v>190</v>
      </c>
      <c r="BU472" s="54">
        <v>190</v>
      </c>
      <c r="BV472" s="54">
        <v>220</v>
      </c>
      <c r="BW472" s="54">
        <v>210</v>
      </c>
      <c r="BX472" s="54">
        <v>190</v>
      </c>
      <c r="BY472" s="54"/>
      <c r="BZ472" s="54">
        <v>170</v>
      </c>
      <c r="CA472" s="54">
        <v>150</v>
      </c>
      <c r="CB472" s="54">
        <v>150</v>
      </c>
      <c r="CC472" s="54">
        <f>+CD472*4-BZ472-CA472-CB472</f>
        <v>130</v>
      </c>
      <c r="CD472" s="54">
        <v>150</v>
      </c>
      <c r="CE472" s="54">
        <v>100</v>
      </c>
      <c r="CF472" s="54">
        <v>100</v>
      </c>
      <c r="CG472" s="54">
        <v>100</v>
      </c>
      <c r="CH472" s="54">
        <v>50</v>
      </c>
      <c r="CI472" s="54">
        <v>50</v>
      </c>
      <c r="CJ472" s="54">
        <v>40</v>
      </c>
      <c r="CK472" s="54">
        <v>30</v>
      </c>
      <c r="CL472" s="54">
        <v>30</v>
      </c>
      <c r="CM472" s="54">
        <v>30</v>
      </c>
      <c r="CN472" s="54">
        <v>21</v>
      </c>
      <c r="CO472" s="54"/>
      <c r="CP472" s="54"/>
      <c r="CQ472" s="54"/>
      <c r="CR472" s="54"/>
      <c r="CS472" s="54"/>
      <c r="CT472" s="54"/>
      <c r="CU472" s="54"/>
      <c r="CV472" s="54"/>
      <c r="CW472" s="54"/>
      <c r="CX472" s="54"/>
      <c r="CY472" s="54"/>
      <c r="CZ472" s="54"/>
      <c r="DA472" s="54"/>
      <c r="DB472" s="54"/>
      <c r="DC472" s="54"/>
      <c r="DD472" s="54"/>
      <c r="DE472" s="54"/>
      <c r="DF472" s="54"/>
      <c r="DG472" s="54"/>
      <c r="DH472" s="54"/>
      <c r="DI472" s="54"/>
      <c r="DJ472" s="54"/>
      <c r="DK472" s="54"/>
      <c r="DL472" s="54"/>
      <c r="DM472" s="54"/>
      <c r="DN472" s="54"/>
      <c r="DO472" s="54"/>
      <c r="DP472" s="54"/>
      <c r="DQ472" s="54"/>
      <c r="DR472" s="54"/>
      <c r="DS472" s="54"/>
      <c r="DT472" s="54"/>
      <c r="DU472" s="54"/>
      <c r="DV472" s="54"/>
      <c r="DW472" s="54"/>
    </row>
    <row r="473" spans="1:127" s="53" customFormat="1" hidden="1" outlineLevel="1">
      <c r="A473" s="2"/>
      <c r="C473" s="53" t="s">
        <v>80</v>
      </c>
      <c r="CJ473" s="54">
        <f>+CJ471-CJ472</f>
        <v>160</v>
      </c>
      <c r="CK473" s="54">
        <f>+CK471-CK472</f>
        <v>180</v>
      </c>
      <c r="CL473" s="54">
        <f>+CL471-CL472</f>
        <v>210</v>
      </c>
      <c r="CM473" s="54">
        <f>+CM471-CM472</f>
        <v>210</v>
      </c>
      <c r="CO473" s="54">
        <f>+CO471-CO472</f>
        <v>0</v>
      </c>
      <c r="CP473" s="54">
        <f>+CP471-CP472</f>
        <v>0</v>
      </c>
      <c r="CQ473" s="53">
        <v>170</v>
      </c>
      <c r="CR473" s="53">
        <v>170</v>
      </c>
      <c r="CT473" s="53">
        <v>150</v>
      </c>
      <c r="CU473" s="53">
        <v>150</v>
      </c>
      <c r="CV473" s="53">
        <v>150</v>
      </c>
      <c r="CW473" s="53">
        <v>150</v>
      </c>
      <c r="CY473" s="53">
        <v>50</v>
      </c>
      <c r="CZ473" s="53">
        <v>50</v>
      </c>
      <c r="DA473" s="53">
        <v>50</v>
      </c>
      <c r="DB473" s="53">
        <v>50</v>
      </c>
    </row>
    <row r="474" spans="1:127" s="53" customFormat="1" hidden="1" outlineLevel="1">
      <c r="A474" s="2"/>
      <c r="CJ474" s="54"/>
      <c r="CK474" s="54"/>
      <c r="CL474" s="54"/>
      <c r="CM474" s="54"/>
      <c r="CO474" s="54"/>
      <c r="CP474" s="54"/>
    </row>
    <row r="475" spans="1:127" s="32" customFormat="1" hidden="1" outlineLevel="1">
      <c r="A475" s="2"/>
      <c r="B475" s="32" t="s">
        <v>390</v>
      </c>
      <c r="CJ475" s="32">
        <f>+CJ479</f>
        <v>120</v>
      </c>
      <c r="CK475" s="32">
        <f>+CK479</f>
        <v>80</v>
      </c>
      <c r="CL475" s="32">
        <v>10</v>
      </c>
      <c r="CM475" s="32">
        <v>10</v>
      </c>
      <c r="CO475" s="32">
        <f>+CO479</f>
        <v>0</v>
      </c>
      <c r="CP475" s="32">
        <f>+CP479</f>
        <v>0</v>
      </c>
      <c r="CQ475" s="32">
        <v>10</v>
      </c>
      <c r="CR475" s="32">
        <v>10</v>
      </c>
      <c r="CT475" s="32">
        <v>10</v>
      </c>
      <c r="CU475" s="32">
        <v>10</v>
      </c>
      <c r="CV475" s="32">
        <v>10</v>
      </c>
      <c r="CW475" s="32">
        <v>10</v>
      </c>
      <c r="CY475" s="32">
        <v>10</v>
      </c>
      <c r="CZ475" s="32">
        <v>10</v>
      </c>
      <c r="DA475" s="32">
        <v>10</v>
      </c>
      <c r="DB475" s="32">
        <v>10</v>
      </c>
    </row>
    <row r="476" spans="1:127" s="32" customFormat="1" hidden="1" outlineLevel="1">
      <c r="A476" s="2"/>
      <c r="B476" s="32" t="s">
        <v>80</v>
      </c>
      <c r="CJ476" s="32">
        <f>+CJ470-CJ471-CJ475</f>
        <v>-10</v>
      </c>
      <c r="CK476" s="32">
        <f>+CK470-CK471-CK475</f>
        <v>10</v>
      </c>
      <c r="CL476" s="32">
        <v>10</v>
      </c>
      <c r="CM476" s="32">
        <v>10</v>
      </c>
      <c r="CO476" s="32">
        <f>+CO470-CO471-CO475</f>
        <v>200</v>
      </c>
      <c r="CP476" s="32">
        <f>+CP470-CP471-CP475</f>
        <v>180</v>
      </c>
      <c r="CQ476" s="32">
        <v>10</v>
      </c>
      <c r="CR476" s="32">
        <v>10</v>
      </c>
      <c r="CT476" s="32">
        <v>10</v>
      </c>
      <c r="CU476" s="32">
        <v>10</v>
      </c>
      <c r="CV476" s="32">
        <v>10</v>
      </c>
      <c r="CW476" s="32">
        <v>10</v>
      </c>
      <c r="CY476" s="32">
        <v>10</v>
      </c>
      <c r="CZ476" s="32">
        <v>10</v>
      </c>
      <c r="DA476" s="32">
        <v>10</v>
      </c>
      <c r="DB476" s="32">
        <v>10</v>
      </c>
    </row>
    <row r="477" spans="1:127" s="53" customFormat="1" hidden="1" outlineLevel="1">
      <c r="A477" s="2"/>
    </row>
    <row r="478" spans="1:127" s="53" customFormat="1" hidden="1" outlineLevel="1">
      <c r="A478" s="2"/>
      <c r="C478" s="10" t="s">
        <v>807</v>
      </c>
      <c r="D478" s="12"/>
      <c r="E478" s="55"/>
      <c r="AF478" s="54"/>
      <c r="AG478" s="54"/>
      <c r="AH478" s="54"/>
      <c r="AI478" s="54"/>
      <c r="AJ478" s="54"/>
      <c r="AK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  <c r="BM478" s="54"/>
      <c r="BN478" s="54"/>
      <c r="BO478" s="54"/>
      <c r="BP478" s="54"/>
      <c r="BQ478" s="54"/>
      <c r="BR478" s="54"/>
      <c r="BT478" s="54"/>
      <c r="BU478" s="54"/>
      <c r="BV478" s="54"/>
      <c r="BW478" s="54"/>
      <c r="BX478" s="54"/>
      <c r="BY478" s="54"/>
      <c r="BZ478" s="54"/>
      <c r="CA478" s="54"/>
      <c r="CB478" s="54"/>
      <c r="CC478" s="54"/>
      <c r="CD478" s="54"/>
      <c r="CE478" s="54"/>
      <c r="CF478" s="54"/>
      <c r="CG478" s="54"/>
      <c r="CH478" s="54">
        <f>+CH471-CH472</f>
        <v>60</v>
      </c>
      <c r="CI478" s="54">
        <f>+CI471-CI472</f>
        <v>100</v>
      </c>
      <c r="CJ478" s="54">
        <v>160</v>
      </c>
      <c r="CK478" s="54">
        <f>+CK471-CK472</f>
        <v>180</v>
      </c>
      <c r="CL478" s="54">
        <v>180</v>
      </c>
      <c r="CM478" s="54">
        <v>180</v>
      </c>
      <c r="CN478" s="54"/>
      <c r="CO478" s="54"/>
      <c r="CP478" s="54"/>
      <c r="CQ478" s="54"/>
      <c r="CR478" s="54"/>
      <c r="CS478" s="54"/>
      <c r="CT478" s="54"/>
      <c r="CU478" s="54"/>
      <c r="CV478" s="54"/>
      <c r="CW478" s="54"/>
      <c r="CX478" s="54"/>
      <c r="CY478" s="54"/>
      <c r="CZ478" s="54"/>
      <c r="DA478" s="54"/>
      <c r="DB478" s="54"/>
      <c r="DC478" s="54"/>
      <c r="DD478" s="54"/>
      <c r="DE478" s="54"/>
      <c r="DF478" s="54"/>
      <c r="DG478" s="54"/>
      <c r="DH478" s="54"/>
      <c r="DI478" s="54"/>
      <c r="DJ478" s="54"/>
      <c r="DK478" s="54"/>
      <c r="DL478" s="54"/>
      <c r="DM478" s="54"/>
      <c r="DN478" s="54"/>
      <c r="DO478" s="54"/>
      <c r="DP478" s="54"/>
      <c r="DQ478" s="54"/>
      <c r="DR478" s="54"/>
      <c r="DS478" s="54"/>
      <c r="DT478" s="54"/>
      <c r="DU478" s="54"/>
      <c r="DV478" s="54"/>
      <c r="DW478" s="54"/>
    </row>
    <row r="479" spans="1:127" s="53" customFormat="1" hidden="1" outlineLevel="1">
      <c r="A479" s="2"/>
      <c r="B479" s="10" t="s">
        <v>983</v>
      </c>
      <c r="C479" s="10"/>
      <c r="D479" s="12"/>
      <c r="E479" s="55"/>
      <c r="AF479" s="54"/>
      <c r="AG479" s="54"/>
      <c r="AH479" s="54"/>
      <c r="AI479" s="54"/>
      <c r="AJ479" s="54"/>
      <c r="AK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  <c r="BM479" s="54"/>
      <c r="BN479" s="54"/>
      <c r="BO479" s="54"/>
      <c r="BP479" s="54">
        <v>270</v>
      </c>
      <c r="BQ479" s="54">
        <v>320</v>
      </c>
      <c r="BR479" s="54"/>
      <c r="BT479" s="54">
        <v>200</v>
      </c>
      <c r="BU479" s="54">
        <v>200</v>
      </c>
      <c r="BV479" s="54">
        <v>180</v>
      </c>
      <c r="BW479" s="54">
        <v>140</v>
      </c>
      <c r="BX479" s="54">
        <v>100</v>
      </c>
      <c r="BY479" s="54"/>
      <c r="BZ479" s="54">
        <v>120</v>
      </c>
      <c r="CA479" s="54">
        <v>120</v>
      </c>
      <c r="CB479" s="54">
        <v>150</v>
      </c>
      <c r="CC479" s="54">
        <f>+CD479*4-BZ479-CA479-CB479</f>
        <v>10</v>
      </c>
      <c r="CD479" s="54">
        <v>100</v>
      </c>
      <c r="CE479" s="10">
        <v>150</v>
      </c>
      <c r="CF479" s="10">
        <v>200</v>
      </c>
      <c r="CG479" s="10">
        <v>100</v>
      </c>
      <c r="CH479" s="10">
        <v>130</v>
      </c>
      <c r="CI479" s="54">
        <v>120</v>
      </c>
      <c r="CJ479" s="54">
        <v>120</v>
      </c>
      <c r="CK479" s="54">
        <v>80</v>
      </c>
      <c r="CL479" s="54">
        <v>100</v>
      </c>
      <c r="CM479" s="54">
        <v>100</v>
      </c>
      <c r="CN479" s="54"/>
      <c r="CO479" s="54"/>
      <c r="CP479" s="54"/>
      <c r="CQ479" s="54"/>
      <c r="CR479" s="54"/>
      <c r="CS479" s="54"/>
      <c r="CT479" s="54"/>
      <c r="CU479" s="54"/>
      <c r="CV479" s="54"/>
      <c r="CW479" s="54"/>
      <c r="CX479" s="54"/>
      <c r="CY479" s="54"/>
      <c r="CZ479" s="54"/>
      <c r="DA479" s="54"/>
      <c r="DB479" s="54"/>
      <c r="DC479" s="54"/>
      <c r="DD479" s="54"/>
      <c r="DE479" s="54"/>
      <c r="DF479" s="54"/>
      <c r="DG479" s="54"/>
      <c r="DH479" s="54"/>
      <c r="DI479" s="54"/>
      <c r="DJ479" s="54"/>
      <c r="DK479" s="54"/>
      <c r="DL479" s="54"/>
      <c r="DM479" s="54"/>
      <c r="DN479" s="54"/>
      <c r="DO479" s="54"/>
      <c r="DP479" s="54"/>
      <c r="DQ479" s="54"/>
      <c r="DR479" s="54"/>
      <c r="DS479" s="54"/>
      <c r="DT479" s="54"/>
      <c r="DU479" s="54"/>
      <c r="DV479" s="54"/>
      <c r="DW479" s="54"/>
    </row>
    <row r="480" spans="1:127" s="53" customFormat="1" hidden="1" outlineLevel="1">
      <c r="A480" s="2"/>
      <c r="B480" s="10" t="s">
        <v>984</v>
      </c>
      <c r="C480" s="10"/>
      <c r="D480" s="12"/>
      <c r="E480" s="55"/>
      <c r="AF480" s="54"/>
      <c r="AG480" s="54"/>
      <c r="AH480" s="54"/>
      <c r="AI480" s="54"/>
      <c r="AJ480" s="54"/>
      <c r="AK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  <c r="BM480" s="54"/>
      <c r="BN480" s="54"/>
      <c r="BO480" s="54"/>
      <c r="BP480" s="54"/>
      <c r="BQ480" s="54"/>
      <c r="BR480" s="54"/>
      <c r="BS480" s="10">
        <v>153.24853172581757</v>
      </c>
      <c r="BT480" s="54"/>
      <c r="BU480" s="54">
        <v>40</v>
      </c>
      <c r="BV480" s="54">
        <v>40</v>
      </c>
      <c r="BW480" s="54">
        <v>40</v>
      </c>
      <c r="BX480" s="54">
        <v>70</v>
      </c>
      <c r="BY480" s="54"/>
      <c r="BZ480" s="54">
        <v>40</v>
      </c>
      <c r="CA480" s="54">
        <v>40</v>
      </c>
      <c r="CB480" s="54">
        <v>30</v>
      </c>
      <c r="CC480" s="54">
        <f>+CD480*4-BZ480-CA480-CB480</f>
        <v>210</v>
      </c>
      <c r="CD480" s="54">
        <v>80</v>
      </c>
      <c r="CE480" s="10">
        <f>+CE470-CE472-CE479-CE602</f>
        <v>70</v>
      </c>
      <c r="CF480" s="10">
        <v>40</v>
      </c>
      <c r="CG480" s="10">
        <v>50</v>
      </c>
      <c r="CH480" s="10">
        <v>-140</v>
      </c>
      <c r="CI480" s="54">
        <v>25</v>
      </c>
      <c r="CJ480" s="54"/>
      <c r="CK480" s="54"/>
      <c r="CL480" s="54"/>
      <c r="CM480" s="54"/>
      <c r="CN480" s="54"/>
      <c r="CO480" s="54"/>
      <c r="CP480" s="54"/>
      <c r="CQ480" s="54"/>
      <c r="CR480" s="54"/>
      <c r="CS480" s="54"/>
      <c r="CT480" s="54"/>
      <c r="CU480" s="54"/>
      <c r="CV480" s="54"/>
      <c r="CW480" s="54"/>
      <c r="CX480" s="54"/>
      <c r="CY480" s="54"/>
      <c r="CZ480" s="54"/>
      <c r="DA480" s="54"/>
      <c r="DB480" s="54"/>
      <c r="DC480" s="54"/>
      <c r="DD480" s="54"/>
      <c r="DE480" s="54"/>
      <c r="DF480" s="54"/>
      <c r="DG480" s="54"/>
      <c r="DH480" s="54"/>
      <c r="DI480" s="54"/>
      <c r="DJ480" s="54"/>
      <c r="DK480" s="54"/>
      <c r="DL480" s="54"/>
      <c r="DM480" s="54"/>
      <c r="DN480" s="54"/>
      <c r="DO480" s="54"/>
      <c r="DP480" s="54"/>
      <c r="DQ480" s="54"/>
      <c r="DR480" s="54"/>
      <c r="DS480" s="54"/>
      <c r="DT480" s="54"/>
      <c r="DU480" s="54"/>
      <c r="DV480" s="54"/>
      <c r="DW480" s="54"/>
    </row>
    <row r="481" spans="1:127" s="53" customFormat="1" hidden="1" outlineLevel="1">
      <c r="A481" s="2"/>
    </row>
    <row r="482" spans="1:127" s="53" customFormat="1" hidden="1" outlineLevel="1">
      <c r="A482" s="2"/>
      <c r="B482" s="53" t="s">
        <v>982</v>
      </c>
      <c r="C482" s="10"/>
      <c r="D482" s="12"/>
      <c r="E482" s="55"/>
      <c r="AF482" s="54"/>
      <c r="AG482" s="54"/>
      <c r="AH482" s="54"/>
      <c r="AI482" s="54"/>
      <c r="AJ482" s="54"/>
      <c r="AK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  <c r="BM482" s="54"/>
      <c r="BN482" s="54"/>
      <c r="BO482" s="54"/>
      <c r="BP482" s="54"/>
      <c r="BQ482" s="54"/>
      <c r="BR482" s="54"/>
      <c r="BT482" s="54"/>
      <c r="BU482" s="54"/>
      <c r="BV482" s="54"/>
      <c r="BW482" s="54"/>
      <c r="BX482" s="54"/>
      <c r="BY482" s="54"/>
      <c r="BZ482" s="54"/>
      <c r="CA482" s="54"/>
      <c r="CB482" s="54"/>
      <c r="CC482" s="54"/>
      <c r="CD482" s="54"/>
      <c r="CE482" s="54">
        <f>+CE470-CE471-CE479-CE480</f>
        <v>110</v>
      </c>
      <c r="CF482" s="54">
        <f>+CF470-CF471-CF479-CF480</f>
        <v>100</v>
      </c>
      <c r="CG482" s="54">
        <f>+CG470-CG471-CG479-CG480</f>
        <v>190</v>
      </c>
      <c r="CH482" s="54">
        <f>+CH470-CH471-CH479-CH480</f>
        <v>20</v>
      </c>
      <c r="CI482" s="54">
        <f>+CI470-CI471-CI479-CI480-CI602</f>
        <v>-15</v>
      </c>
      <c r="CJ482" s="54"/>
      <c r="CK482" s="54"/>
      <c r="CL482" s="54"/>
      <c r="CM482" s="54"/>
      <c r="CN482" s="54"/>
      <c r="CO482" s="54"/>
      <c r="CP482" s="54"/>
      <c r="CQ482" s="54"/>
      <c r="CR482" s="54"/>
      <c r="CS482" s="54"/>
      <c r="CT482" s="54"/>
      <c r="CU482" s="54"/>
      <c r="CV482" s="54"/>
      <c r="CW482" s="54"/>
      <c r="CX482" s="54"/>
      <c r="CY482" s="54"/>
      <c r="CZ482" s="54"/>
      <c r="DA482" s="54"/>
      <c r="DB482" s="54"/>
      <c r="DC482" s="54"/>
      <c r="DD482" s="54"/>
      <c r="DE482" s="54"/>
      <c r="DF482" s="54"/>
      <c r="DG482" s="54"/>
      <c r="DH482" s="54"/>
      <c r="DI482" s="54"/>
      <c r="DJ482" s="54"/>
      <c r="DK482" s="54"/>
      <c r="DL482" s="54"/>
      <c r="DM482" s="54"/>
      <c r="DN482" s="54"/>
      <c r="DO482" s="54"/>
      <c r="DP482" s="54"/>
      <c r="DQ482" s="54"/>
      <c r="DR482" s="54"/>
      <c r="DS482" s="54"/>
      <c r="DT482" s="54"/>
      <c r="DU482" s="54"/>
      <c r="DV482" s="54"/>
      <c r="DW482" s="54"/>
    </row>
    <row r="483" spans="1:127" s="53" customFormat="1" hidden="1" outlineLevel="1">
      <c r="A483" s="2"/>
      <c r="C483" s="10"/>
      <c r="D483" s="12"/>
      <c r="E483" s="55"/>
      <c r="AF483" s="54"/>
      <c r="AG483" s="54"/>
      <c r="AH483" s="54"/>
      <c r="AI483" s="54"/>
      <c r="AJ483" s="54"/>
      <c r="AK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  <c r="BM483" s="54"/>
      <c r="BN483" s="54"/>
      <c r="BO483" s="54"/>
      <c r="BP483" s="54"/>
      <c r="BQ483" s="54"/>
      <c r="BR483" s="54"/>
      <c r="BT483" s="54"/>
      <c r="BU483" s="54"/>
      <c r="BV483" s="54"/>
      <c r="BW483" s="54"/>
      <c r="BX483" s="54"/>
      <c r="BY483" s="54"/>
      <c r="BZ483" s="54"/>
      <c r="CA483" s="54"/>
      <c r="CB483" s="54"/>
      <c r="CC483" s="54"/>
      <c r="CD483" s="54"/>
      <c r="CE483" s="54"/>
      <c r="CF483" s="54"/>
      <c r="CG483" s="54"/>
      <c r="CH483" s="54"/>
      <c r="CI483" s="54"/>
      <c r="CJ483" s="54"/>
      <c r="CK483" s="54"/>
      <c r="CL483" s="54"/>
      <c r="CM483" s="54"/>
      <c r="CN483" s="54"/>
      <c r="CO483" s="54"/>
      <c r="CP483" s="54"/>
      <c r="CQ483" s="54"/>
      <c r="CR483" s="54"/>
      <c r="CS483" s="54"/>
      <c r="CT483" s="54"/>
      <c r="CU483" s="54"/>
      <c r="CV483" s="54"/>
      <c r="CW483" s="54"/>
      <c r="CX483" s="54"/>
      <c r="CY483" s="54"/>
      <c r="CZ483" s="54"/>
      <c r="DA483" s="54"/>
      <c r="DB483" s="54"/>
      <c r="DC483" s="54"/>
      <c r="DD483" s="54"/>
      <c r="DE483" s="54"/>
      <c r="DF483" s="54"/>
      <c r="DG483" s="54"/>
      <c r="DH483" s="54"/>
      <c r="DI483" s="54"/>
      <c r="DJ483" s="54"/>
      <c r="DK483" s="54"/>
      <c r="DL483" s="54"/>
      <c r="DM483" s="54"/>
      <c r="DN483" s="54"/>
      <c r="DO483" s="54"/>
      <c r="DP483" s="54"/>
      <c r="DQ483" s="54"/>
      <c r="DR483" s="54"/>
      <c r="DS483" s="54"/>
      <c r="DT483" s="54"/>
      <c r="DU483" s="54"/>
      <c r="DV483" s="54"/>
      <c r="DW483" s="54"/>
    </row>
    <row r="484" spans="1:127" s="53" customFormat="1" hidden="1" outlineLevel="1">
      <c r="A484" s="2"/>
      <c r="B484" s="32" t="s">
        <v>985</v>
      </c>
      <c r="C484" s="10" t="s">
        <v>602</v>
      </c>
      <c r="D484" s="12"/>
      <c r="E484" s="55"/>
      <c r="AF484" s="54"/>
      <c r="AG484" s="54"/>
      <c r="AH484" s="54"/>
      <c r="AI484" s="54"/>
      <c r="AJ484" s="54"/>
      <c r="AK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  <c r="BM484" s="54"/>
      <c r="BN484" s="54"/>
      <c r="BO484" s="54"/>
      <c r="BP484" s="54"/>
      <c r="BQ484" s="54"/>
      <c r="BR484" s="54"/>
      <c r="BT484" s="54"/>
      <c r="BU484" s="54"/>
      <c r="BV484" s="54"/>
      <c r="BW484" s="54"/>
      <c r="BX484" s="54"/>
      <c r="BY484" s="54"/>
      <c r="BZ484" s="54"/>
      <c r="CA484" s="54"/>
      <c r="CB484" s="54"/>
      <c r="CC484" s="54"/>
      <c r="CD484" s="54"/>
      <c r="CE484" s="54">
        <f>+CE485-BZ485</f>
        <v>10</v>
      </c>
      <c r="CF484" s="54">
        <f>+CF485-CA485</f>
        <v>40</v>
      </c>
      <c r="CG484" s="54">
        <f>+CG485-CB485</f>
        <v>60</v>
      </c>
      <c r="CH484" s="54">
        <f>+CH485-CC485</f>
        <v>110</v>
      </c>
      <c r="CI484" s="54"/>
      <c r="CJ484" s="54">
        <f>+CJ485-CE485</f>
        <v>170</v>
      </c>
      <c r="CK484" s="54">
        <f>+CK485-CF485</f>
        <v>250</v>
      </c>
      <c r="CL484" s="54">
        <f>+CL485-CG485</f>
        <v>330</v>
      </c>
      <c r="CM484" s="54">
        <f>+CM485-CH485</f>
        <v>400</v>
      </c>
      <c r="CN484" s="54"/>
      <c r="CO484" s="54">
        <f>+CO485-CJ485</f>
        <v>400</v>
      </c>
      <c r="CP484" s="54">
        <f>+CP485-CK485</f>
        <v>360</v>
      </c>
      <c r="CQ484" s="54">
        <f>+CQ485-CL485</f>
        <v>350</v>
      </c>
      <c r="CR484" s="54">
        <f>+CR485-CM485</f>
        <v>310</v>
      </c>
      <c r="CS484" s="54"/>
      <c r="CT484" s="54">
        <f>+CT485-CO485</f>
        <v>240</v>
      </c>
      <c r="CU484" s="54">
        <f>+CU485-CP485</f>
        <v>190</v>
      </c>
      <c r="CV484" s="54">
        <f>+CV485-CQ485</f>
        <v>120</v>
      </c>
      <c r="CW484" s="54">
        <f>+CW485-CR485</f>
        <v>60</v>
      </c>
      <c r="CX484" s="54"/>
      <c r="CY484" s="54">
        <f>+CY485-CT485</f>
        <v>80</v>
      </c>
      <c r="CZ484" s="54">
        <f>+CZ485-CU485</f>
        <v>80</v>
      </c>
      <c r="DA484" s="54">
        <f>+DA485-CV485</f>
        <v>80</v>
      </c>
      <c r="DB484" s="54">
        <f>+DB485-CW485</f>
        <v>80</v>
      </c>
      <c r="DC484" s="54"/>
      <c r="DD484" s="54"/>
      <c r="DE484" s="54"/>
      <c r="DF484" s="54"/>
      <c r="DG484" s="54"/>
      <c r="DH484" s="54"/>
      <c r="DI484" s="54"/>
      <c r="DJ484" s="54"/>
      <c r="DK484" s="54"/>
      <c r="DL484" s="54"/>
      <c r="DM484" s="54"/>
      <c r="DN484" s="54"/>
      <c r="DO484" s="54"/>
      <c r="DP484" s="54"/>
      <c r="DQ484" s="54"/>
      <c r="DR484" s="54"/>
      <c r="DS484" s="54"/>
      <c r="DT484" s="54"/>
      <c r="DU484" s="54"/>
      <c r="DV484" s="54"/>
      <c r="DW484" s="54"/>
    </row>
    <row r="485" spans="1:127" s="53" customFormat="1" hidden="1" outlineLevel="1">
      <c r="A485" s="2"/>
      <c r="C485" s="10" t="s">
        <v>603</v>
      </c>
      <c r="D485" s="12"/>
      <c r="E485" s="55"/>
      <c r="AF485" s="54"/>
      <c r="AG485" s="54"/>
      <c r="AH485" s="54"/>
      <c r="AI485" s="54"/>
      <c r="AJ485" s="54"/>
      <c r="AK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  <c r="BM485" s="54"/>
      <c r="BN485" s="54"/>
      <c r="BO485" s="54"/>
      <c r="BP485" s="54"/>
      <c r="BQ485" s="54"/>
      <c r="BR485" s="54"/>
      <c r="BT485" s="54"/>
      <c r="BU485" s="54"/>
      <c r="BV485" s="54"/>
      <c r="BW485" s="54"/>
      <c r="BX485" s="54"/>
      <c r="BY485" s="54"/>
      <c r="BZ485" s="54"/>
      <c r="CA485" s="54"/>
      <c r="CB485" s="54"/>
      <c r="CC485" s="54"/>
      <c r="CD485" s="54"/>
      <c r="CE485" s="54">
        <f>+CE437+CE436</f>
        <v>10</v>
      </c>
      <c r="CF485" s="54">
        <f>+CF437+CF436</f>
        <v>40</v>
      </c>
      <c r="CG485" s="54">
        <f>+CG437+CG436</f>
        <v>60</v>
      </c>
      <c r="CH485" s="54">
        <f>+CH437+CH436</f>
        <v>110</v>
      </c>
      <c r="CI485" s="54"/>
      <c r="CJ485" s="54">
        <f>+CJ437+CJ436</f>
        <v>180</v>
      </c>
      <c r="CK485" s="54">
        <f>+CK437+CK436</f>
        <v>290</v>
      </c>
      <c r="CL485" s="54">
        <f>+CL437+CL436</f>
        <v>390</v>
      </c>
      <c r="CM485" s="54">
        <f>+CM437+CM436</f>
        <v>510</v>
      </c>
      <c r="CN485" s="54"/>
      <c r="CO485" s="54">
        <f>+CO437+CO436</f>
        <v>580</v>
      </c>
      <c r="CP485" s="54">
        <f>+CP437+CP436</f>
        <v>650</v>
      </c>
      <c r="CQ485" s="54">
        <f>+CQ437+CQ436</f>
        <v>740</v>
      </c>
      <c r="CR485" s="54">
        <f>+CR437+CR436</f>
        <v>820</v>
      </c>
      <c r="CS485" s="54"/>
      <c r="CT485" s="54">
        <f>+CT502+CT508</f>
        <v>820</v>
      </c>
      <c r="CU485" s="54">
        <f>+CU502+CU508</f>
        <v>840</v>
      </c>
      <c r="CV485" s="54">
        <f>+CV502+CV508</f>
        <v>860</v>
      </c>
      <c r="CW485" s="54">
        <f>+CW502+CW508</f>
        <v>880</v>
      </c>
      <c r="CX485" s="54"/>
      <c r="CY485" s="54">
        <f>+CY502+CY508</f>
        <v>900</v>
      </c>
      <c r="CZ485" s="54">
        <f>+CZ502+CZ508</f>
        <v>920</v>
      </c>
      <c r="DA485" s="54">
        <f>+DA502+DA508</f>
        <v>940</v>
      </c>
      <c r="DB485" s="54">
        <f>+DB502+DB508</f>
        <v>960</v>
      </c>
      <c r="DC485" s="54"/>
      <c r="DD485" s="54">
        <f>+DD502+DD508</f>
        <v>970</v>
      </c>
      <c r="DE485" s="54">
        <f>+DE502+DE508</f>
        <v>980</v>
      </c>
      <c r="DF485" s="54">
        <f>+DF502+DF508</f>
        <v>990</v>
      </c>
      <c r="DG485" s="54">
        <f>+DG502+DG508</f>
        <v>1000</v>
      </c>
      <c r="DH485" s="54"/>
      <c r="DI485" s="54">
        <f>+DI502+DI508</f>
        <v>1000</v>
      </c>
      <c r="DJ485" s="54">
        <f>+DJ502+DJ508</f>
        <v>1000</v>
      </c>
      <c r="DK485" s="54">
        <f>+DK502+DK508</f>
        <v>1000</v>
      </c>
      <c r="DL485" s="54">
        <f>+DL502+DL508</f>
        <v>1000</v>
      </c>
      <c r="DM485" s="54"/>
      <c r="DN485" s="54">
        <f>+DN502+DN508</f>
        <v>1000</v>
      </c>
      <c r="DO485" s="54">
        <f>+DO502+DO508</f>
        <v>1000</v>
      </c>
      <c r="DP485" s="54">
        <f>+DP502+DP508</f>
        <v>1000</v>
      </c>
      <c r="DQ485" s="54">
        <f>+DQ502+DQ508</f>
        <v>1000</v>
      </c>
      <c r="DR485" s="54"/>
      <c r="DS485" s="54">
        <f>+DS502+DS508</f>
        <v>1000</v>
      </c>
      <c r="DT485" s="54">
        <f>+DT502+DT508</f>
        <v>1000</v>
      </c>
      <c r="DU485" s="54">
        <f>+DU502+DU508</f>
        <v>1000</v>
      </c>
      <c r="DV485" s="54">
        <f>+DV502+DV508</f>
        <v>1000</v>
      </c>
      <c r="DW485" s="54"/>
    </row>
    <row r="486" spans="1:127" s="53" customFormat="1" hidden="1" outlineLevel="1">
      <c r="A486" s="2"/>
      <c r="C486" s="10"/>
      <c r="D486" s="12" t="s">
        <v>808</v>
      </c>
      <c r="E486" s="55"/>
      <c r="AF486" s="54"/>
      <c r="AG486" s="54"/>
      <c r="AH486" s="54"/>
      <c r="AI486" s="54"/>
      <c r="AJ486" s="54"/>
      <c r="AK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  <c r="BM486" s="54"/>
      <c r="BN486" s="54"/>
      <c r="BO486" s="54"/>
      <c r="BP486" s="54"/>
      <c r="BQ486" s="54"/>
      <c r="BR486" s="54"/>
      <c r="BT486" s="54"/>
      <c r="BU486" s="54"/>
      <c r="BV486" s="54"/>
      <c r="BW486" s="54"/>
      <c r="BX486" s="54"/>
      <c r="BY486" s="54"/>
      <c r="BZ486" s="54"/>
      <c r="CA486" s="54"/>
      <c r="CB486" s="54"/>
      <c r="CC486" s="54"/>
      <c r="CD486" s="54"/>
      <c r="CE486" s="54"/>
      <c r="CF486" s="54"/>
      <c r="CG486" s="54"/>
      <c r="CH486" s="54"/>
      <c r="CI486" s="54"/>
      <c r="CJ486" s="54">
        <f>+CJ485-CH485</f>
        <v>70</v>
      </c>
      <c r="CK486" s="54">
        <f>+CK485-CJ485</f>
        <v>110</v>
      </c>
      <c r="CL486" s="54">
        <f>+CL485-CK485</f>
        <v>100</v>
      </c>
      <c r="CM486" s="54">
        <f>+CM485-CL485</f>
        <v>120</v>
      </c>
      <c r="CN486" s="54"/>
      <c r="CO486" s="54">
        <f>+CO485-CM485</f>
        <v>70</v>
      </c>
      <c r="CP486" s="54">
        <f>+CP485-CO485</f>
        <v>70</v>
      </c>
      <c r="CQ486" s="54">
        <f>+CQ485-CP485</f>
        <v>90</v>
      </c>
      <c r="CR486" s="54">
        <f>+CR485-CQ485</f>
        <v>80</v>
      </c>
      <c r="CS486" s="54"/>
      <c r="CT486" s="54">
        <f>+CT485-CR485</f>
        <v>0</v>
      </c>
      <c r="CU486" s="54">
        <f>+CU485-CT485</f>
        <v>20</v>
      </c>
      <c r="CV486" s="54">
        <f>+CV485-CU485</f>
        <v>20</v>
      </c>
      <c r="CW486" s="54">
        <f>+CW485-CV485</f>
        <v>20</v>
      </c>
      <c r="CX486" s="54"/>
      <c r="CY486" s="54">
        <f>+CY485-CW485</f>
        <v>20</v>
      </c>
      <c r="CZ486" s="54">
        <f>+CZ485-CY485</f>
        <v>20</v>
      </c>
      <c r="DA486" s="54">
        <f>+DA485-CZ485</f>
        <v>20</v>
      </c>
      <c r="DB486" s="54">
        <f>+DB485-DA485</f>
        <v>20</v>
      </c>
      <c r="DC486" s="54"/>
      <c r="DD486" s="54">
        <f>+DD485-DB485</f>
        <v>10</v>
      </c>
      <c r="DE486" s="54">
        <f>+DE485-DD485</f>
        <v>10</v>
      </c>
      <c r="DF486" s="54">
        <f>+DF485-DE485</f>
        <v>10</v>
      </c>
      <c r="DG486" s="54">
        <f>+DG485-DF485</f>
        <v>10</v>
      </c>
      <c r="DH486" s="54"/>
      <c r="DI486" s="54">
        <f>+DI485-DG485</f>
        <v>0</v>
      </c>
      <c r="DJ486" s="54">
        <f>+DJ485-DI485</f>
        <v>0</v>
      </c>
      <c r="DK486" s="54">
        <f>+DK485-DJ485</f>
        <v>0</v>
      </c>
      <c r="DL486" s="54">
        <f>+DL485-DK485</f>
        <v>0</v>
      </c>
      <c r="DM486" s="54"/>
      <c r="DN486" s="54">
        <f>+DN485-DL485</f>
        <v>0</v>
      </c>
      <c r="DO486" s="54">
        <f>+DO485-DN485</f>
        <v>0</v>
      </c>
      <c r="DP486" s="54">
        <f>+DP485-DO485</f>
        <v>0</v>
      </c>
      <c r="DQ486" s="54">
        <f>+DQ485-DP485</f>
        <v>0</v>
      </c>
      <c r="DR486" s="54"/>
      <c r="DS486" s="54">
        <f>+DS485-DQ485</f>
        <v>0</v>
      </c>
      <c r="DT486" s="54">
        <f>+DT485-DS485</f>
        <v>0</v>
      </c>
      <c r="DU486" s="54">
        <f>+DU485-DT485</f>
        <v>0</v>
      </c>
      <c r="DV486" s="54">
        <f>+DV485-DU485</f>
        <v>0</v>
      </c>
      <c r="DW486" s="54"/>
    </row>
    <row r="487" spans="1:127" s="53" customFormat="1" hidden="1" outlineLevel="1">
      <c r="A487" s="2"/>
      <c r="C487" s="10"/>
      <c r="D487" s="12" t="s">
        <v>110</v>
      </c>
      <c r="E487" s="55"/>
      <c r="AF487" s="54"/>
      <c r="AG487" s="54"/>
      <c r="AH487" s="54"/>
      <c r="AI487" s="54"/>
      <c r="AJ487" s="54"/>
      <c r="AK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  <c r="BM487" s="54"/>
      <c r="BN487" s="54"/>
      <c r="BO487" s="54"/>
      <c r="BP487" s="54"/>
      <c r="BQ487" s="54"/>
      <c r="BR487" s="54"/>
      <c r="BT487" s="54"/>
      <c r="BU487" s="54"/>
      <c r="BV487" s="54"/>
      <c r="BW487" s="54"/>
      <c r="BX487" s="54"/>
      <c r="BY487" s="54"/>
      <c r="BZ487" s="54"/>
      <c r="CA487" s="54"/>
      <c r="CB487" s="54"/>
      <c r="CC487" s="54"/>
      <c r="CD487" s="54"/>
      <c r="CE487" s="54"/>
      <c r="CF487" s="54"/>
      <c r="CG487" s="54"/>
      <c r="CH487" s="54"/>
      <c r="CI487" s="54"/>
      <c r="CJ487" s="54">
        <f>+CJ485-CE485</f>
        <v>170</v>
      </c>
      <c r="CK487" s="54">
        <f>+CK485-CF485</f>
        <v>250</v>
      </c>
      <c r="CL487" s="54">
        <f>+CL485-CG485</f>
        <v>330</v>
      </c>
      <c r="CM487" s="54">
        <f>+CM485-CH485</f>
        <v>400</v>
      </c>
      <c r="CN487" s="54"/>
      <c r="CO487" s="54">
        <f>+CO485-CJ485</f>
        <v>400</v>
      </c>
      <c r="CP487" s="54">
        <f>+CP485-CK485</f>
        <v>360</v>
      </c>
      <c r="CQ487" s="54">
        <f>+CQ485-CL485</f>
        <v>350</v>
      </c>
      <c r="CR487" s="54">
        <f>+CR485-CM485</f>
        <v>310</v>
      </c>
      <c r="CS487" s="54"/>
      <c r="CT487" s="54">
        <f>+CT485-CO485</f>
        <v>240</v>
      </c>
      <c r="CU487" s="54">
        <f>+CU485-CP485</f>
        <v>190</v>
      </c>
      <c r="CV487" s="54">
        <f>+CV485-CQ485</f>
        <v>120</v>
      </c>
      <c r="CW487" s="54">
        <f>+CW485-CR485</f>
        <v>60</v>
      </c>
      <c r="CX487" s="54"/>
      <c r="CY487" s="54">
        <f>+CY485-CT485</f>
        <v>80</v>
      </c>
      <c r="CZ487" s="54">
        <f>+CZ485-CU485</f>
        <v>80</v>
      </c>
      <c r="DA487" s="54">
        <f>+DA485-CV485</f>
        <v>80</v>
      </c>
      <c r="DB487" s="54">
        <f>+DB485-CW485</f>
        <v>80</v>
      </c>
      <c r="DC487" s="54"/>
      <c r="DD487" s="54">
        <f>+DD485-CY485</f>
        <v>70</v>
      </c>
      <c r="DE487" s="54">
        <f>+DE485-CZ485</f>
        <v>60</v>
      </c>
      <c r="DF487" s="54">
        <f>+DF485-DA485</f>
        <v>50</v>
      </c>
      <c r="DG487" s="54">
        <f>+DG485-DB485</f>
        <v>40</v>
      </c>
      <c r="DH487" s="54"/>
      <c r="DI487" s="54">
        <f>+DI485-DD485</f>
        <v>30</v>
      </c>
      <c r="DJ487" s="54">
        <f>+DJ485-DE485</f>
        <v>20</v>
      </c>
      <c r="DK487" s="54">
        <f>+DK485-DF485</f>
        <v>10</v>
      </c>
      <c r="DL487" s="54">
        <f>+DL485-DG485</f>
        <v>0</v>
      </c>
      <c r="DM487" s="54"/>
      <c r="DN487" s="54">
        <f>+DN485-DI485</f>
        <v>0</v>
      </c>
      <c r="DO487" s="54">
        <f>+DO485-DJ485</f>
        <v>0</v>
      </c>
      <c r="DP487" s="54">
        <f>+DP485-DK485</f>
        <v>0</v>
      </c>
      <c r="DQ487" s="54">
        <f>+DQ485-DL485</f>
        <v>0</v>
      </c>
      <c r="DR487" s="54"/>
      <c r="DS487" s="54">
        <f>+DS485-DN485</f>
        <v>0</v>
      </c>
      <c r="DT487" s="54">
        <f>+DT485-DO485</f>
        <v>0</v>
      </c>
      <c r="DU487" s="54">
        <f>+DU485-DP485</f>
        <v>0</v>
      </c>
      <c r="DV487" s="54">
        <f>+DV485-DQ485</f>
        <v>0</v>
      </c>
      <c r="DW487" s="54"/>
    </row>
    <row r="488" spans="1:127" s="53" customFormat="1" hidden="1" outlineLevel="1">
      <c r="A488" s="2"/>
      <c r="C488" s="10" t="s">
        <v>604</v>
      </c>
      <c r="D488" s="12"/>
      <c r="E488" s="55"/>
      <c r="AF488" s="54"/>
      <c r="AG488" s="54"/>
      <c r="AH488" s="54"/>
      <c r="AI488" s="54"/>
      <c r="AJ488" s="54"/>
      <c r="AK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  <c r="BM488" s="54"/>
      <c r="BN488" s="54"/>
      <c r="BO488" s="54"/>
      <c r="BP488" s="54"/>
      <c r="BQ488" s="54"/>
      <c r="BR488" s="54"/>
      <c r="BT488" s="54"/>
      <c r="BU488" s="54"/>
      <c r="BV488" s="54"/>
      <c r="BW488" s="54"/>
      <c r="BX488" s="54"/>
      <c r="BY488" s="54"/>
      <c r="BZ488" s="54"/>
      <c r="CA488" s="54"/>
      <c r="CB488" s="54"/>
      <c r="CC488" s="54"/>
      <c r="CD488" s="54"/>
      <c r="CE488" s="10">
        <f>+CE485*3*AVERAGE(CD668:CE668)/1000</f>
        <v>1685.85</v>
      </c>
      <c r="CF488" s="10">
        <f>+CF485*3*AVERAGE(CE668:CF668)/1000</f>
        <v>6793.5</v>
      </c>
      <c r="CG488" s="10">
        <f>+CG485*3*AVERAGE(CF668:CG668)/1000</f>
        <v>10277.73</v>
      </c>
      <c r="CH488" s="10">
        <f>+CH485*3*AVERAGE(CG668:CH668)/1000</f>
        <v>18955.86</v>
      </c>
      <c r="CI488" s="10"/>
      <c r="CJ488" s="10">
        <f>+CJ485*3*AVERAGE(CI668:CJ668)/1000</f>
        <v>31131</v>
      </c>
      <c r="CK488" s="10">
        <f>+CK485*3*AVERAGE(CJ668:CK668)/1000</f>
        <v>50342.985000000001</v>
      </c>
      <c r="CL488" s="10">
        <f>+CL485*3*AVERAGE(CK668:CL668)/1000</f>
        <v>67781.61</v>
      </c>
      <c r="CM488" s="10">
        <f>+CM485*3*AVERAGE(CL668:CM668)/1000</f>
        <v>88817.264999999999</v>
      </c>
      <c r="CN488" s="10"/>
      <c r="CO488" s="10">
        <f>+CO485*3*AVERAGE(CN668:CO668)/1000</f>
        <v>101388.93</v>
      </c>
      <c r="CP488" s="10">
        <f>+CP485*3*AVERAGE(CO668:CP668)/1000</f>
        <v>113866.35</v>
      </c>
      <c r="CQ488" s="10">
        <f>+CQ485*3*AVERAGE(CP668:CQ668)/1000</f>
        <v>130201.89</v>
      </c>
      <c r="CR488" s="10">
        <f>+CR485*3*AVERAGE(CQ668:CR668)/1000</f>
        <v>145848.48000000001</v>
      </c>
      <c r="CS488" s="54"/>
      <c r="CT488" s="10">
        <f>+CT485*3*AVERAGE(CS668:CT668)/1000</f>
        <v>147582.78</v>
      </c>
      <c r="CU488" s="10">
        <f>+CU485*3*AVERAGE(CT668:CU668)/1000</f>
        <v>152565.84</v>
      </c>
      <c r="CV488" s="10">
        <f>+CV485*3*AVERAGE(CU668:CV668)/1000</f>
        <v>157732.17000000001</v>
      </c>
      <c r="CW488" s="10">
        <f>+CW485*3*AVERAGE(CV668:CW668)/1000</f>
        <v>163500.48000000001</v>
      </c>
      <c r="CX488" s="54"/>
      <c r="CY488" s="10">
        <f>+CY485*3*AVERAGE(CX668:CY668)/1000</f>
        <v>169595.1</v>
      </c>
      <c r="CZ488" s="10">
        <f>+CZ485*3*AVERAGE(CY668:CZ668)/1000</f>
        <v>175587.06</v>
      </c>
      <c r="DA488" s="10">
        <f>+DA485*3*AVERAGE(CZ668:DA668)/1000</f>
        <v>181897.05</v>
      </c>
      <c r="DB488" s="10">
        <f>+DB485*3*AVERAGE(DA668:DB668)/1000</f>
        <v>188825.76</v>
      </c>
      <c r="DC488" s="54"/>
      <c r="DD488" s="10">
        <f>+DD485*3*AVERAGE(DC668:DD668)/1000</f>
        <v>193280.745</v>
      </c>
      <c r="DE488" s="10">
        <f>+DE485*3*AVERAGE(DD668:DE668)/1000</f>
        <v>197065.26</v>
      </c>
      <c r="DF488" s="10">
        <f>+DF485*3*AVERAGE(DE668:DF668)/1000</f>
        <v>200902.68</v>
      </c>
      <c r="DG488" s="10">
        <f>+DG485*3*AVERAGE(DF668:DG668)/1000</f>
        <v>205062</v>
      </c>
      <c r="DH488" s="54"/>
      <c r="DI488" s="10">
        <f>+DI485*3*AVERAGE(DH668:DI668)/1000</f>
        <v>206704.5</v>
      </c>
      <c r="DJ488" s="10">
        <f>+DJ485*3*AVERAGE(DI668:DJ668)/1000</f>
        <v>207325.5</v>
      </c>
      <c r="DK488" s="10">
        <f>+DK485*3*AVERAGE(DJ668:DK668)/1000</f>
        <v>207819.95880000002</v>
      </c>
      <c r="DL488" s="10">
        <f>+DL485*3*AVERAGE(DK668:DL668)/1000</f>
        <v>208887.93470340001</v>
      </c>
      <c r="DM488" s="54"/>
      <c r="DN488" s="10">
        <f>+DN485*3*AVERAGE(DM668:DN668)/1000</f>
        <v>209680.34644806921</v>
      </c>
      <c r="DO488" s="10">
        <f>+DO485*3*AVERAGE(DN668:DO668)/1000</f>
        <v>209428.81791953434</v>
      </c>
      <c r="DP488" s="10">
        <f>+DP485*3*AVERAGE(DO668:DP668)/1000</f>
        <v>208988.15749698272</v>
      </c>
      <c r="DQ488" s="10">
        <f>+DQ485*3*AVERAGE(DP668:DQ668)/1000</f>
        <v>209134.57819685386</v>
      </c>
      <c r="DR488" s="54"/>
      <c r="DS488" s="10">
        <f>+DS485*3*AVERAGE(DR668:DS668)/1000</f>
        <v>209100.74802828248</v>
      </c>
      <c r="DT488" s="10">
        <f>+DT485*3*AVERAGE(DS668:DT668)/1000</f>
        <v>208116.61972789373</v>
      </c>
      <c r="DU488" s="10">
        <f>+DU485*3*AVERAGE(DT668:DU668)/1000</f>
        <v>206955.66633758761</v>
      </c>
      <c r="DV488" s="10">
        <f>+DV485*3*AVERAGE(DU668:DV668)/1000</f>
        <v>206395.68080341935</v>
      </c>
      <c r="DW488" s="54"/>
    </row>
    <row r="489" spans="1:127" s="53" customFormat="1" hidden="1" outlineLevel="1">
      <c r="A489" s="2"/>
      <c r="C489" s="10"/>
      <c r="D489" s="12" t="s">
        <v>808</v>
      </c>
      <c r="E489" s="55"/>
      <c r="AF489" s="54"/>
      <c r="AG489" s="54"/>
      <c r="AH489" s="54"/>
      <c r="AI489" s="54"/>
      <c r="AJ489" s="54"/>
      <c r="AK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  <c r="BM489" s="54"/>
      <c r="BN489" s="54"/>
      <c r="BO489" s="54"/>
      <c r="BP489" s="54"/>
      <c r="BQ489" s="54"/>
      <c r="BR489" s="54"/>
      <c r="BT489" s="54"/>
      <c r="BU489" s="54"/>
      <c r="BV489" s="54"/>
      <c r="BW489" s="54"/>
      <c r="BX489" s="54"/>
      <c r="BY489" s="54"/>
      <c r="BZ489" s="54"/>
      <c r="CA489" s="54"/>
      <c r="CB489" s="54"/>
      <c r="CC489" s="54"/>
      <c r="CD489" s="54"/>
      <c r="CE489" s="10">
        <f>+CE488-CC488</f>
        <v>1685.85</v>
      </c>
      <c r="CF489" s="10">
        <f>+CF488-CD488</f>
        <v>6793.5</v>
      </c>
      <c r="CG489" s="10">
        <f>+CG488-CE488</f>
        <v>8591.8799999999992</v>
      </c>
      <c r="CH489" s="10">
        <f>+CH488-CF488</f>
        <v>12162.36</v>
      </c>
      <c r="CI489" s="54"/>
      <c r="CJ489" s="10">
        <f>+CJ488-CH488</f>
        <v>12175.14</v>
      </c>
      <c r="CK489" s="10">
        <f>+CK488-CJ488</f>
        <v>19211.985000000001</v>
      </c>
      <c r="CL489" s="10">
        <f>+CL488-CK488</f>
        <v>17438.625</v>
      </c>
      <c r="CM489" s="10">
        <f>+CM488-CL488</f>
        <v>21035.654999999999</v>
      </c>
      <c r="CN489" s="54"/>
      <c r="CO489" s="10">
        <f>+CO488-CM488</f>
        <v>12571.664999999994</v>
      </c>
      <c r="CP489" s="10">
        <f>+CP488-CO488</f>
        <v>12477.420000000013</v>
      </c>
      <c r="CQ489" s="10">
        <f>+CQ488-CP488</f>
        <v>16335.539999999994</v>
      </c>
      <c r="CR489" s="10">
        <f>+CR488-CQ488</f>
        <v>15646.590000000011</v>
      </c>
      <c r="CS489" s="54"/>
      <c r="CT489" s="10">
        <f>+CT488-CR488</f>
        <v>1734.2999999999884</v>
      </c>
      <c r="CU489" s="10">
        <f>+CU488-CT488</f>
        <v>4983.0599999999977</v>
      </c>
      <c r="CV489" s="10">
        <f>+CV488-CU488</f>
        <v>5166.3300000000163</v>
      </c>
      <c r="CW489" s="10">
        <f>+CW488-CV488</f>
        <v>5768.3099999999977</v>
      </c>
      <c r="CX489" s="54"/>
      <c r="CY489" s="10">
        <f>+CY488-CW488</f>
        <v>6094.6199999999953</v>
      </c>
      <c r="CZ489" s="10">
        <f>+CZ488-CY488</f>
        <v>5991.9599999999919</v>
      </c>
      <c r="DA489" s="10">
        <f>+DA488-CZ488</f>
        <v>6309.9899999999907</v>
      </c>
      <c r="DB489" s="10">
        <f>+DB488-DA488</f>
        <v>6928.710000000021</v>
      </c>
      <c r="DC489" s="54"/>
      <c r="DD489" s="10">
        <f>+DD488-DB488</f>
        <v>4454.984999999986</v>
      </c>
      <c r="DE489" s="10">
        <f>+DE488-DD488</f>
        <v>3784.515000000014</v>
      </c>
      <c r="DF489" s="10">
        <f>+DF488-DE488</f>
        <v>3837.4199999999837</v>
      </c>
      <c r="DG489" s="10">
        <f>+DG488-DF488</f>
        <v>4159.320000000007</v>
      </c>
      <c r="DH489" s="54"/>
      <c r="DI489" s="10">
        <f>+DI488-DG488</f>
        <v>1642.5</v>
      </c>
      <c r="DJ489" s="10">
        <f>+DJ488-DI488</f>
        <v>621</v>
      </c>
      <c r="DK489" s="10">
        <f>+DK488-DJ488</f>
        <v>494.45880000002217</v>
      </c>
      <c r="DL489" s="10">
        <f>+DL488-DK488</f>
        <v>1067.9759033999871</v>
      </c>
      <c r="DM489" s="54"/>
      <c r="DN489" s="10">
        <f>+DN488-DL488</f>
        <v>792.4117446691962</v>
      </c>
      <c r="DO489" s="10">
        <f>+DO488-DN488</f>
        <v>-251.52852853486547</v>
      </c>
      <c r="DP489" s="10">
        <f>+DP488-DO488</f>
        <v>-440.66042255162029</v>
      </c>
      <c r="DQ489" s="10">
        <f>+DQ488-DP488</f>
        <v>146.42069987114519</v>
      </c>
      <c r="DR489" s="54"/>
      <c r="DS489" s="10">
        <f>+DS488-DQ488</f>
        <v>-33.830168571381364</v>
      </c>
      <c r="DT489" s="10">
        <f>+DT488-DS488</f>
        <v>-984.12830038875109</v>
      </c>
      <c r="DU489" s="10">
        <f>+DU488-DT488</f>
        <v>-1160.9533903061238</v>
      </c>
      <c r="DV489" s="10">
        <f>+DV488-DU488</f>
        <v>-559.98553416825598</v>
      </c>
      <c r="DW489" s="54"/>
    </row>
    <row r="490" spans="1:127" s="53" customFormat="1" hidden="1" outlineLevel="1">
      <c r="A490" s="2"/>
      <c r="C490" s="10"/>
      <c r="D490" s="12"/>
      <c r="E490" s="55"/>
      <c r="AF490" s="54"/>
      <c r="AG490" s="54"/>
      <c r="AH490" s="54"/>
      <c r="AI490" s="54"/>
      <c r="AJ490" s="54"/>
      <c r="AK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  <c r="BM490" s="54"/>
      <c r="BN490" s="54"/>
      <c r="BO490" s="54"/>
      <c r="BP490" s="54"/>
      <c r="BQ490" s="54"/>
      <c r="BR490" s="54"/>
      <c r="BT490" s="54"/>
      <c r="BU490" s="54"/>
      <c r="BV490" s="54"/>
      <c r="BW490" s="54"/>
      <c r="BX490" s="54"/>
      <c r="BY490" s="54"/>
      <c r="BZ490" s="54"/>
      <c r="CA490" s="54"/>
      <c r="CB490" s="54"/>
      <c r="CC490" s="54"/>
      <c r="CD490" s="54"/>
      <c r="CE490" s="10"/>
      <c r="CF490" s="10"/>
      <c r="CG490" s="10"/>
      <c r="CH490" s="10"/>
      <c r="CI490" s="54"/>
      <c r="CJ490" s="10"/>
      <c r="CK490" s="10"/>
      <c r="CL490" s="10"/>
      <c r="CM490" s="10"/>
      <c r="CN490" s="54"/>
      <c r="CO490" s="10"/>
      <c r="CP490" s="10"/>
      <c r="CQ490" s="10"/>
      <c r="CR490" s="10"/>
      <c r="CS490" s="54"/>
      <c r="CT490" s="10"/>
      <c r="CU490" s="10"/>
      <c r="CV490" s="10"/>
      <c r="CW490" s="10"/>
      <c r="CX490" s="54"/>
      <c r="CY490" s="10"/>
      <c r="CZ490" s="10"/>
      <c r="DA490" s="10"/>
      <c r="DB490" s="10"/>
      <c r="DC490" s="54"/>
      <c r="DD490" s="10"/>
      <c r="DE490" s="10"/>
      <c r="DF490" s="10"/>
      <c r="DG490" s="10"/>
      <c r="DH490" s="54"/>
      <c r="DI490" s="54"/>
      <c r="DJ490" s="54"/>
      <c r="DK490" s="54"/>
      <c r="DL490" s="54"/>
      <c r="DM490" s="54"/>
      <c r="DN490" s="54"/>
      <c r="DO490" s="54"/>
      <c r="DP490" s="54"/>
      <c r="DQ490" s="54"/>
      <c r="DR490" s="54"/>
      <c r="DS490" s="54"/>
      <c r="DT490" s="54"/>
      <c r="DU490" s="54"/>
      <c r="DV490" s="54"/>
      <c r="DW490" s="54"/>
    </row>
    <row r="491" spans="1:127" s="53" customFormat="1" hidden="1" outlineLevel="1">
      <c r="A491" s="2"/>
      <c r="C491" s="10"/>
      <c r="D491" s="12"/>
      <c r="E491" s="55"/>
      <c r="AF491" s="54"/>
      <c r="AG491" s="54"/>
      <c r="AH491" s="54"/>
      <c r="AI491" s="54"/>
      <c r="AJ491" s="54"/>
      <c r="AK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  <c r="BM491" s="54"/>
      <c r="BN491" s="54"/>
      <c r="BO491" s="54"/>
      <c r="BP491" s="54"/>
      <c r="BQ491" s="54"/>
      <c r="BR491" s="54"/>
      <c r="BT491" s="54"/>
      <c r="BU491" s="54"/>
      <c r="BV491" s="54"/>
      <c r="BW491" s="54"/>
      <c r="BX491" s="54"/>
      <c r="BY491" s="54"/>
      <c r="BZ491" s="54"/>
      <c r="CA491" s="54"/>
      <c r="CB491" s="54"/>
      <c r="CC491" s="54"/>
      <c r="CD491" s="54"/>
      <c r="CE491" s="10"/>
      <c r="CF491" s="10"/>
      <c r="CG491" s="10"/>
      <c r="CH491" s="10"/>
      <c r="CI491" s="54"/>
      <c r="CJ491" s="10"/>
      <c r="CK491" s="10"/>
      <c r="CL491" s="10"/>
      <c r="CM491" s="10"/>
      <c r="CN491" s="54"/>
      <c r="CO491" s="10"/>
      <c r="CP491" s="10"/>
      <c r="CQ491" s="10"/>
      <c r="CR491" s="10"/>
      <c r="CS491" s="54"/>
      <c r="CT491" s="10"/>
      <c r="CU491" s="10"/>
      <c r="CV491" s="10"/>
      <c r="CW491" s="10"/>
      <c r="CX491" s="54"/>
      <c r="CY491" s="10"/>
      <c r="CZ491" s="10"/>
      <c r="DA491" s="10"/>
      <c r="DB491" s="10"/>
      <c r="DC491" s="54"/>
      <c r="DD491" s="10"/>
      <c r="DE491" s="10"/>
      <c r="DF491" s="10"/>
      <c r="DG491" s="10"/>
      <c r="DH491" s="54"/>
      <c r="DI491" s="54"/>
      <c r="DJ491" s="54"/>
      <c r="DK491" s="54"/>
      <c r="DL491" s="54"/>
      <c r="DM491" s="54"/>
      <c r="DN491" s="54"/>
      <c r="DO491" s="54"/>
      <c r="DP491" s="54"/>
      <c r="DQ491" s="54"/>
      <c r="DR491" s="54"/>
      <c r="DS491" s="54"/>
      <c r="DT491" s="54"/>
      <c r="DU491" s="54"/>
      <c r="DV491" s="54"/>
      <c r="DW491" s="54"/>
    </row>
    <row r="492" spans="1:127" s="53" customFormat="1" hidden="1" outlineLevel="1">
      <c r="A492" s="2"/>
      <c r="C492" s="10" t="s">
        <v>520</v>
      </c>
      <c r="D492" s="12"/>
      <c r="E492" s="55"/>
      <c r="AF492" s="54"/>
      <c r="AG492" s="54"/>
      <c r="AH492" s="54"/>
      <c r="AI492" s="54"/>
      <c r="AJ492" s="54"/>
      <c r="AK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  <c r="BM492" s="54"/>
      <c r="BN492" s="54"/>
      <c r="BO492" s="54"/>
      <c r="BP492" s="54"/>
      <c r="BQ492" s="54"/>
      <c r="BR492" s="54"/>
      <c r="BT492" s="54"/>
      <c r="BU492" s="54"/>
      <c r="BV492" s="54"/>
      <c r="BW492" s="54"/>
      <c r="BX492" s="54"/>
      <c r="BY492" s="54"/>
      <c r="BZ492" s="54"/>
      <c r="CA492" s="54"/>
      <c r="CB492" s="54"/>
      <c r="CC492" s="54"/>
      <c r="CE492" s="54"/>
      <c r="CF492" s="54">
        <f>+CE488/CE497*1000/3</f>
        <v>208.47709144871081</v>
      </c>
      <c r="CG492" s="54">
        <f>+CF488/CF497*1000/3</f>
        <v>522.31576519432588</v>
      </c>
      <c r="CH492" s="54">
        <f>+CG488/CG497*1000/3</f>
        <v>554.98299044224848</v>
      </c>
      <c r="CI492" s="54">
        <f>+CH488/CH497*1000/3</f>
        <v>763.25662861629519</v>
      </c>
      <c r="CJ492" s="54"/>
      <c r="CK492" s="54">
        <f>+CJ488/CJ497*1000/3</f>
        <v>985.70410828781769</v>
      </c>
      <c r="CL492" s="54">
        <f>+CK488/CK497*1000/3</f>
        <v>1302.9734451432566</v>
      </c>
      <c r="CM492" s="54">
        <f>+CL488/CL497*1000/3</f>
        <v>1482.4401286004857</v>
      </c>
      <c r="CN492" s="54">
        <f>+CM488/CM497*1000/3</f>
        <v>1717.3707871686292</v>
      </c>
      <c r="CO492" s="54">
        <f>+CO488/CO497*1000/3</f>
        <v>1769.1624352195988</v>
      </c>
      <c r="CP492" s="54">
        <f>+CP488/CP497*1000/3</f>
        <v>1838.0363196125909</v>
      </c>
      <c r="CQ492" s="54">
        <f>+CQ488/CQ497*1000/3</f>
        <v>2002.335870818916</v>
      </c>
      <c r="CR492" s="54">
        <f>+CR488/CR497*1000/3</f>
        <v>2111.3593329279947</v>
      </c>
      <c r="CS492" s="54">
        <f>+AVERAGE(CO492:CR492)</f>
        <v>1930.2234896447751</v>
      </c>
      <c r="CT492" s="10">
        <f>+CT495/CT497*CT498+CT499*CT496/CT497</f>
        <v>2060.9509677249002</v>
      </c>
      <c r="CU492" s="10">
        <f>+CU495/CU497*CU498+CU499*CU496/CU497</f>
        <v>2112.6294753869788</v>
      </c>
      <c r="CV492" s="10">
        <f>+CV495/CV497*CV498+CV499*CV496/CV497</f>
        <v>2116.0929620921092</v>
      </c>
      <c r="CW492" s="10">
        <f>+CW495/CW497*CW498+CW499*CW496/CW497</f>
        <v>2155.2935418304373</v>
      </c>
      <c r="CX492" s="54">
        <f>+AVERAGE(CT492:CW492)</f>
        <v>2111.2417367586063</v>
      </c>
      <c r="CY492" s="10">
        <f>+CY495/CY497*CY498+CY499*CY496/CY497</f>
        <v>2186.0347780569446</v>
      </c>
      <c r="CZ492" s="10">
        <f>+CZ495/CZ497*CZ498+CZ499*CZ496/CZ497</f>
        <v>2206.8271026124557</v>
      </c>
      <c r="DA492" s="10">
        <f>+DA495/DA497*DA498+DA499*DA496/DA497</f>
        <v>2216.3699340870699</v>
      </c>
      <c r="DB492" s="10">
        <f>+DB495/DB497*DB498+DB499*DB496/DB497</f>
        <v>2217.0248346107874</v>
      </c>
      <c r="DC492" s="54">
        <f>+AVERAGE(CY492:DB492)</f>
        <v>2206.5641623418142</v>
      </c>
      <c r="DD492" s="10">
        <f>+DD495/DD497*DD498+DD499*DD496/DD497</f>
        <v>2215.3587005598106</v>
      </c>
      <c r="DE492" s="10">
        <f>+DE495/DE497*DE498+DE499*DE496/DE497</f>
        <v>2213.466476864437</v>
      </c>
      <c r="DF492" s="10">
        <f>+DF495/DF497*DF498+DF499*DF496/DF497</f>
        <v>2213.2512453543509</v>
      </c>
      <c r="DG492" s="10">
        <f>+DG495/DG497*DG498+DG499*DG496/DG497</f>
        <v>2210.5379491876693</v>
      </c>
      <c r="DH492" s="54">
        <f>+AVERAGE(DD492:DG492)</f>
        <v>2213.1535929915672</v>
      </c>
      <c r="DI492" s="10">
        <f>+DI495/DI497*DI498+DI499*DI496/DI497</f>
        <v>2206.9475068502143</v>
      </c>
      <c r="DJ492" s="10">
        <f>+DJ495/DJ497*DJ498+DJ499*DJ496/DJ497</f>
        <v>2205.5015132680328</v>
      </c>
      <c r="DK492" s="10">
        <f>+DK495/DK497*DK498+DK499*DK496/DK497</f>
        <v>2202.656014414647</v>
      </c>
      <c r="DL492" s="10">
        <f>+DL495/DL497*DL498+DL499*DL496/DL497</f>
        <v>2198.2226501919254</v>
      </c>
      <c r="DM492" s="54">
        <f>+AVERAGE(DI492:DL492)</f>
        <v>2203.331921181205</v>
      </c>
      <c r="DN492" s="10">
        <f>+DN495/DN497*DN498+DN499*DN496/DN497</f>
        <v>2195.6773425915808</v>
      </c>
      <c r="DO492" s="10">
        <f>+DO495/DO497*DO498+DO499*DO496/DO497</f>
        <v>2193.2686543295317</v>
      </c>
      <c r="DP492" s="10">
        <f>+DP495/DP497*DP498+DP499*DP496/DP497</f>
        <v>2189.2131227052387</v>
      </c>
      <c r="DQ492" s="10">
        <f>+DQ495/DQ497*DQ498+DQ499*DQ496/DQ497</f>
        <v>2186.3180368752619</v>
      </c>
      <c r="DR492" s="54">
        <f>+AVERAGE(DN492:DQ492)</f>
        <v>2191.1192891254032</v>
      </c>
      <c r="DS492" s="10">
        <f>+DS495/DS497*DS498+DS499*DS496/DS497</f>
        <v>2184.5440468577049</v>
      </c>
      <c r="DT492" s="10">
        <f>+DT495/DT497*DT498+DT499*DT496/DT497</f>
        <v>2182.1632578522435</v>
      </c>
      <c r="DU492" s="10">
        <f>+DU495/DU497*DU498+DU499*DU496/DU497</f>
        <v>2180.7078411800367</v>
      </c>
      <c r="DV492" s="10">
        <f>+DV495/DV497*DV498+DV499*DV496/DV497</f>
        <v>2181.2243158778197</v>
      </c>
      <c r="DW492" s="54">
        <f>+AVERAGE(DS492:DV492)</f>
        <v>2182.1598654419513</v>
      </c>
    </row>
    <row r="493" spans="1:127" s="53" customFormat="1" hidden="1" outlineLevel="1">
      <c r="A493" s="2"/>
      <c r="C493" s="10"/>
      <c r="D493" s="12" t="s">
        <v>808</v>
      </c>
      <c r="E493" s="55"/>
      <c r="AF493" s="54"/>
      <c r="AG493" s="54"/>
      <c r="AH493" s="54"/>
      <c r="AI493" s="54"/>
      <c r="AJ493" s="54"/>
      <c r="AK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  <c r="BM493" s="54"/>
      <c r="BN493" s="54"/>
      <c r="BO493" s="54"/>
      <c r="BP493" s="54"/>
      <c r="BQ493" s="54"/>
      <c r="BR493" s="54"/>
      <c r="BT493" s="54"/>
      <c r="BU493" s="54"/>
      <c r="BV493" s="54"/>
      <c r="BW493" s="54"/>
      <c r="BX493" s="54"/>
      <c r="BY493" s="54"/>
      <c r="BZ493" s="54"/>
      <c r="CA493" s="54"/>
      <c r="CB493" s="54"/>
      <c r="CC493" s="54"/>
      <c r="CD493" s="54"/>
      <c r="CE493" s="54"/>
      <c r="CF493" s="54">
        <f>+CG492-CF492</f>
        <v>313.8386737456151</v>
      </c>
      <c r="CG493" s="54">
        <f>+CH492-CG492</f>
        <v>32.667225247922602</v>
      </c>
      <c r="CH493" s="54">
        <f>+CI492-CH492</f>
        <v>208.27363817404671</v>
      </c>
      <c r="CI493" s="54"/>
      <c r="CJ493" s="54">
        <f>+CK492-CI492</f>
        <v>222.4474796715225</v>
      </c>
      <c r="CK493" s="54">
        <f>+CL492-CK492</f>
        <v>317.26933685543895</v>
      </c>
      <c r="CL493" s="54">
        <f>+CM492-CL492</f>
        <v>179.46668345722901</v>
      </c>
      <c r="CM493" s="54">
        <f>+CN492-CM492</f>
        <v>234.9306585681436</v>
      </c>
      <c r="CN493" s="54"/>
      <c r="CO493" s="54">
        <f>+CO492-CN492</f>
        <v>51.79164805096957</v>
      </c>
      <c r="CP493" s="54">
        <f>+CP492-CO492</f>
        <v>68.873884392992068</v>
      </c>
      <c r="CQ493" s="54">
        <f>+CQ492-CP492</f>
        <v>164.29955120632508</v>
      </c>
      <c r="CR493" s="54">
        <f>+CR492-CQ492</f>
        <v>109.02346210907876</v>
      </c>
      <c r="CS493" s="54"/>
      <c r="CT493" s="54">
        <f>+CT492-CR492</f>
        <v>-50.40836520309449</v>
      </c>
      <c r="CU493" s="54">
        <f>+CU492-CT492</f>
        <v>51.678507662078573</v>
      </c>
      <c r="CV493" s="54">
        <f>+CV492-CU492</f>
        <v>3.4634867051304354</v>
      </c>
      <c r="CW493" s="54">
        <f>+CW492-CV492</f>
        <v>39.200579738328088</v>
      </c>
      <c r="CX493" s="54"/>
      <c r="CY493" s="54">
        <f>+CY492-CW492</f>
        <v>30.741236226507226</v>
      </c>
      <c r="CZ493" s="54">
        <f>+CZ492-CY492</f>
        <v>20.792324555511186</v>
      </c>
      <c r="DA493" s="54">
        <f>+DA492-CZ492</f>
        <v>9.5428314746141041</v>
      </c>
      <c r="DB493" s="54">
        <f>+DB492-DA492</f>
        <v>0.65490052371751517</v>
      </c>
      <c r="DC493" s="54"/>
      <c r="DD493" s="54">
        <f>+DD492-DB492</f>
        <v>-1.6661340509767797</v>
      </c>
      <c r="DE493" s="54">
        <f>+DE492-DD492</f>
        <v>-1.8922236953735592</v>
      </c>
      <c r="DF493" s="54">
        <f>+DF492-DE492</f>
        <v>-0.2152315100861415</v>
      </c>
      <c r="DG493" s="54">
        <f>+DG492-DF492</f>
        <v>-2.71329616668163</v>
      </c>
      <c r="DH493" s="54"/>
      <c r="DI493" s="54">
        <f>+DI492-DG492</f>
        <v>-3.5904423374549879</v>
      </c>
      <c r="DJ493" s="54">
        <f>+DJ492-DI492</f>
        <v>-1.4459935821814724</v>
      </c>
      <c r="DK493" s="54">
        <f>+DK492-DJ492</f>
        <v>-2.8454988533858341</v>
      </c>
      <c r="DL493" s="54">
        <f>+DL492-DK492</f>
        <v>-4.4333642227215933</v>
      </c>
      <c r="DM493" s="54"/>
      <c r="DN493" s="54">
        <f>+DN492-DL492</f>
        <v>-2.5453076003445858</v>
      </c>
      <c r="DO493" s="54">
        <f>+DO492-DN492</f>
        <v>-2.4086882620490542</v>
      </c>
      <c r="DP493" s="54">
        <f>+DP492-DO492</f>
        <v>-4.055531624293053</v>
      </c>
      <c r="DQ493" s="54">
        <f>+DQ492-DP492</f>
        <v>-2.8950858299767788</v>
      </c>
      <c r="DR493" s="54"/>
      <c r="DS493" s="54">
        <f>+DS492-DQ492</f>
        <v>-1.7739900175570256</v>
      </c>
      <c r="DT493" s="54">
        <f>+DT492-DS492</f>
        <v>-2.3807890054613381</v>
      </c>
      <c r="DU493" s="54">
        <f>+DU492-DT492</f>
        <v>-1.4554166722068658</v>
      </c>
      <c r="DV493" s="54">
        <f>+DV492-DU492</f>
        <v>0.51647469778299637</v>
      </c>
      <c r="DW493" s="54"/>
    </row>
    <row r="494" spans="1:127" s="53" customFormat="1" hidden="1" outlineLevel="1">
      <c r="A494" s="2"/>
      <c r="C494" s="10"/>
      <c r="D494" s="12"/>
      <c r="E494" s="55"/>
      <c r="AF494" s="54"/>
      <c r="AG494" s="54"/>
      <c r="AH494" s="54"/>
      <c r="AI494" s="54"/>
      <c r="AJ494" s="54"/>
      <c r="AK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  <c r="BM494" s="54"/>
      <c r="BN494" s="54"/>
      <c r="BO494" s="54"/>
      <c r="BP494" s="54"/>
      <c r="BQ494" s="54"/>
      <c r="BR494" s="54"/>
      <c r="BT494" s="54"/>
      <c r="BU494" s="54"/>
      <c r="BV494" s="54"/>
      <c r="BW494" s="54"/>
      <c r="BX494" s="54"/>
      <c r="BY494" s="54"/>
      <c r="BZ494" s="54"/>
      <c r="CA494" s="54"/>
      <c r="CB494" s="54"/>
      <c r="CC494" s="54"/>
      <c r="CD494" s="54"/>
      <c r="CE494" s="54"/>
      <c r="CF494" s="54"/>
      <c r="CG494" s="54"/>
      <c r="CH494" s="54"/>
      <c r="CI494" s="54"/>
      <c r="CJ494" s="54"/>
      <c r="CK494" s="54"/>
      <c r="CL494" s="54"/>
      <c r="CM494" s="54"/>
      <c r="CN494" s="54"/>
      <c r="CO494" s="54"/>
      <c r="CP494" s="54"/>
      <c r="CQ494" s="54"/>
      <c r="CR494" s="54"/>
      <c r="CS494" s="54"/>
      <c r="CT494" s="54"/>
      <c r="CU494" s="54"/>
      <c r="CV494" s="54"/>
      <c r="CW494" s="54"/>
      <c r="CX494" s="54"/>
      <c r="CY494" s="54"/>
      <c r="CZ494" s="54"/>
      <c r="DA494" s="54"/>
      <c r="DB494" s="54"/>
      <c r="DC494" s="54"/>
      <c r="DD494" s="54"/>
      <c r="DE494" s="54"/>
      <c r="DF494" s="54"/>
      <c r="DG494" s="54"/>
      <c r="DH494" s="54"/>
      <c r="DI494" s="54"/>
      <c r="DJ494" s="54"/>
      <c r="DK494" s="54"/>
      <c r="DL494" s="54"/>
      <c r="DM494" s="54"/>
      <c r="DN494" s="54"/>
      <c r="DO494" s="54"/>
      <c r="DP494" s="54"/>
      <c r="DQ494" s="54"/>
      <c r="DR494" s="54"/>
      <c r="DS494" s="54"/>
      <c r="DT494" s="54"/>
      <c r="DU494" s="54"/>
      <c r="DV494" s="54"/>
      <c r="DW494" s="54"/>
    </row>
    <row r="495" spans="1:127" s="53" customFormat="1" hidden="1" outlineLevel="1">
      <c r="A495" s="2"/>
      <c r="C495" s="10"/>
      <c r="D495" s="12" t="s">
        <v>521</v>
      </c>
      <c r="E495" s="55" t="s">
        <v>525</v>
      </c>
      <c r="AF495" s="54"/>
      <c r="AG495" s="54"/>
      <c r="AH495" s="54"/>
      <c r="AI495" s="54"/>
      <c r="AJ495" s="54"/>
      <c r="AK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  <c r="BM495" s="54"/>
      <c r="BN495" s="54"/>
      <c r="BO495" s="54"/>
      <c r="BP495" s="54"/>
      <c r="BQ495" s="54"/>
      <c r="BR495" s="54"/>
      <c r="BT495" s="54"/>
      <c r="BU495" s="54"/>
      <c r="BV495" s="54"/>
      <c r="BW495" s="54"/>
      <c r="BX495" s="54"/>
      <c r="BY495" s="54"/>
      <c r="BZ495" s="54"/>
      <c r="CA495" s="54"/>
      <c r="CB495" s="54"/>
      <c r="CC495" s="54"/>
      <c r="CD495" s="54"/>
      <c r="CE495" s="54"/>
      <c r="CF495" s="54"/>
      <c r="CG495" s="54"/>
      <c r="CH495" s="54"/>
      <c r="CI495" s="54"/>
      <c r="CJ495" s="54"/>
      <c r="CK495" s="54"/>
      <c r="CL495" s="54"/>
      <c r="CM495" s="54"/>
      <c r="CN495" s="54"/>
      <c r="CO495" s="54"/>
      <c r="CP495" s="10">
        <f>+AVERAGE(CO768:CP768)</f>
        <v>300</v>
      </c>
      <c r="CQ495" s="10">
        <f>+AVERAGE(CP768:CQ768)</f>
        <v>1008.65</v>
      </c>
      <c r="CR495" s="10">
        <f>+AVERAGE(CQ768:CR768)</f>
        <v>2491.57215</v>
      </c>
      <c r="CS495" s="10">
        <f>+CR495</f>
        <v>2491.57215</v>
      </c>
      <c r="CT495" s="10">
        <f>+AVERAGE(CS768:CT768)</f>
        <v>3786.6480006500005</v>
      </c>
      <c r="CU495" s="10">
        <f>+AVERAGE(CT768:CU768)</f>
        <v>4905.0431686441498</v>
      </c>
      <c r="CV495" s="10">
        <f>+AVERAGE(CU768:CV768)</f>
        <v>6072.4727801263525</v>
      </c>
      <c r="CW495" s="10">
        <f>+AVERAGE(CV768:CW768)</f>
        <v>7288.0205251052157</v>
      </c>
      <c r="CX495" s="10">
        <f>+CW495</f>
        <v>7288.0205251052157</v>
      </c>
      <c r="CY495" s="10">
        <f>+AVERAGE(CX768:CY768)</f>
        <v>8364.9283403792688</v>
      </c>
      <c r="CZ495" s="10">
        <f>+AVERAGE(CY768:CZ768)</f>
        <v>9200.3989853158546</v>
      </c>
      <c r="DA495" s="10">
        <f>+AVERAGE(CZ768:DA768)</f>
        <v>9770.1303944480132</v>
      </c>
      <c r="DB495" s="10">
        <f>+AVERAGE(DA768:DB768)</f>
        <v>10147.279220897983</v>
      </c>
      <c r="DC495" s="10">
        <f>+DB495</f>
        <v>10147.279220897983</v>
      </c>
      <c r="DD495" s="10">
        <f>+AVERAGE(DC768:DD768)</f>
        <v>10411.928707909901</v>
      </c>
      <c r="DE495" s="10">
        <f>+AVERAGE(DD768:DE768)</f>
        <v>10570.711349538713</v>
      </c>
      <c r="DF495" s="10">
        <f>+AVERAGE(DE768:DF768)</f>
        <v>10827.729947392865</v>
      </c>
      <c r="DG495" s="10">
        <f>+AVERAGE(DF768:DG768)</f>
        <v>11077.920377866329</v>
      </c>
      <c r="DH495" s="10">
        <f>+DG495</f>
        <v>11077.920377866329</v>
      </c>
      <c r="DI495" s="10">
        <f>+AVERAGE(DH768:DI768)</f>
        <v>11265.884094465535</v>
      </c>
      <c r="DJ495" s="10">
        <f>+AVERAGE(DI768:DJ768)</f>
        <v>11451.631137615344</v>
      </c>
      <c r="DK495" s="10">
        <f>+AVERAGE(DJ768:DK768)</f>
        <v>11551.171087800805</v>
      </c>
      <c r="DL495" s="10">
        <f>+AVERAGE(DK768:DL768)</f>
        <v>11595.208646782081</v>
      </c>
      <c r="DM495" s="10">
        <f>+DL495</f>
        <v>11595.208646782081</v>
      </c>
      <c r="DN495" s="10">
        <f>+AVERAGE(DM768:DN768)</f>
        <v>11668.263551930424</v>
      </c>
      <c r="DO495" s="10">
        <f>+AVERAGE(DN768:DO768)</f>
        <v>11676.507147880544</v>
      </c>
      <c r="DP495" s="10">
        <f>+AVERAGE(DO768:DP768)</f>
        <v>11627.045974604438</v>
      </c>
      <c r="DQ495" s="10">
        <f>+AVERAGE(DP768:DQ768)</f>
        <v>11644.792688955806</v>
      </c>
      <c r="DR495" s="10">
        <f>+DQ495</f>
        <v>11644.792688955806</v>
      </c>
      <c r="DS495" s="10">
        <f>+AVERAGE(DR768:DS768)</f>
        <v>11670.64180159774</v>
      </c>
      <c r="DT495" s="10">
        <f>+AVERAGE(DS768:DT768)</f>
        <v>11616.471221131771</v>
      </c>
      <c r="DU495" s="10">
        <f>+AVERAGE(DT768:DU768)</f>
        <v>11594.329339736261</v>
      </c>
      <c r="DV495" s="10">
        <f>+AVERAGE(DU768:DV768)</f>
        <v>11641.238607956271</v>
      </c>
      <c r="DW495" s="10">
        <f>+DV495</f>
        <v>11641.238607956271</v>
      </c>
    </row>
    <row r="496" spans="1:127" s="53" customFormat="1" hidden="1" outlineLevel="1">
      <c r="A496" s="2"/>
      <c r="C496" s="10"/>
      <c r="D496" s="12" t="s">
        <v>522</v>
      </c>
      <c r="E496" s="55" t="s">
        <v>525</v>
      </c>
      <c r="AF496" s="54"/>
      <c r="AG496" s="54"/>
      <c r="AH496" s="54"/>
      <c r="AI496" s="54"/>
      <c r="AJ496" s="54"/>
      <c r="AK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  <c r="BM496" s="54"/>
      <c r="BN496" s="54"/>
      <c r="BO496" s="54"/>
      <c r="BP496" s="54"/>
      <c r="BQ496" s="54"/>
      <c r="BR496" s="54"/>
      <c r="BT496" s="54"/>
      <c r="BU496" s="54"/>
      <c r="BV496" s="54"/>
      <c r="BW496" s="54"/>
      <c r="BX496" s="54"/>
      <c r="BY496" s="54"/>
      <c r="BZ496" s="54"/>
      <c r="CA496" s="54"/>
      <c r="CB496" s="54"/>
      <c r="CC496" s="54"/>
      <c r="CD496" s="10">
        <f>+CC496</f>
        <v>0</v>
      </c>
      <c r="CE496" s="10">
        <f>+AVERAGE(CD783:CE783)</f>
        <v>2695.5</v>
      </c>
      <c r="CF496" s="10">
        <f>+AVERAGE(CE783:CF783)</f>
        <v>4335.5</v>
      </c>
      <c r="CG496" s="10">
        <f>+AVERAGE(CF783:CG783)</f>
        <v>6173</v>
      </c>
      <c r="CH496" s="10">
        <f>+AVERAGE(CG783:CH783)</f>
        <v>8278.5</v>
      </c>
      <c r="CI496" s="10">
        <f>+CH496</f>
        <v>8278.5</v>
      </c>
      <c r="CJ496" s="10">
        <f>+AVERAGE(CI783:CJ783)</f>
        <v>10527.5</v>
      </c>
      <c r="CK496" s="10">
        <f>+AVERAGE(CJ783:CK783)</f>
        <v>12879</v>
      </c>
      <c r="CL496" s="10">
        <f>+AVERAGE(CK783:CL783)</f>
        <v>15241</v>
      </c>
      <c r="CM496" s="10">
        <f>+AVERAGE(CL783:CM783)</f>
        <v>17239</v>
      </c>
      <c r="CN496" s="10">
        <f>+CM496</f>
        <v>17239</v>
      </c>
      <c r="CO496" s="10">
        <f>+AVERAGE(CN783:CO783)</f>
        <v>19103</v>
      </c>
      <c r="CP496" s="10">
        <f>+AVERAGE(CO783:CP783)</f>
        <v>20350</v>
      </c>
      <c r="CQ496" s="10">
        <f>+AVERAGE(CP783:CQ783)</f>
        <v>20666.349999999999</v>
      </c>
      <c r="CR496" s="10">
        <f>+AVERAGE(CQ783:CR783)</f>
        <v>20534.42785</v>
      </c>
      <c r="CS496" s="10">
        <f>+CR496</f>
        <v>20534.42785</v>
      </c>
      <c r="CT496" s="10">
        <f t="shared" ref="CT496:DB496" si="775">+AVERAGE(CS783:CT783)</f>
        <v>20446.351999350001</v>
      </c>
      <c r="CU496" s="10">
        <f t="shared" si="775"/>
        <v>20308.456831355848</v>
      </c>
      <c r="CV496" s="10">
        <f t="shared" si="775"/>
        <v>20171.527219873649</v>
      </c>
      <c r="CW496" s="10">
        <f t="shared" si="775"/>
        <v>20164.979474894782</v>
      </c>
      <c r="CX496" s="10">
        <f>+CW496</f>
        <v>20164.979474894782</v>
      </c>
      <c r="CY496" s="10">
        <f>+AVERAGE(CX783:CY783)</f>
        <v>20262.071659620735</v>
      </c>
      <c r="CZ496" s="10">
        <f t="shared" si="775"/>
        <v>20451.101014684147</v>
      </c>
      <c r="DA496" s="10">
        <f t="shared" si="775"/>
        <v>20897.369605551987</v>
      </c>
      <c r="DB496" s="10">
        <f t="shared" si="775"/>
        <v>21647.220779102016</v>
      </c>
      <c r="DC496" s="10">
        <f>+DB496</f>
        <v>21647.220779102016</v>
      </c>
      <c r="DD496" s="10">
        <f>+AVERAGE(DC783:DD783)</f>
        <v>22360.571292090099</v>
      </c>
      <c r="DE496" s="10">
        <f>+AVERAGE(DD783:DE783)</f>
        <v>22874.788650461291</v>
      </c>
      <c r="DF496" s="10">
        <f>+AVERAGE(DE783:DF783)</f>
        <v>23451.270052607135</v>
      </c>
      <c r="DG496" s="10">
        <f>+AVERAGE(DF783:DG783)</f>
        <v>24257.079622133671</v>
      </c>
      <c r="DH496" s="10">
        <f>+DG496</f>
        <v>24257.079622133671</v>
      </c>
      <c r="DI496" s="10">
        <f>+AVERAGE(DH783:DI783)</f>
        <v>25030.115905534465</v>
      </c>
      <c r="DJ496" s="10">
        <f>+AVERAGE(DI783:DJ783)</f>
        <v>25592.868862384654</v>
      </c>
      <c r="DK496" s="10">
        <f>+AVERAGE(DJ783:DK783)</f>
        <v>26116.828912199191</v>
      </c>
      <c r="DL496" s="10">
        <f>+AVERAGE(DK783:DL783)</f>
        <v>26697.791353217923</v>
      </c>
      <c r="DM496" s="10">
        <f>+DL496</f>
        <v>26697.791353217923</v>
      </c>
      <c r="DN496" s="10">
        <f>+AVERAGE(DM783:DN783)</f>
        <v>27149.736448069576</v>
      </c>
      <c r="DO496" s="10">
        <f>+AVERAGE(DN783:DO783)</f>
        <v>27441.492852119456</v>
      </c>
      <c r="DP496" s="10">
        <f>+AVERAGE(DO783:DP783)</f>
        <v>27790.954025395564</v>
      </c>
      <c r="DQ496" s="10">
        <f>+AVERAGE(DP783:DQ783)</f>
        <v>28173.207311044192</v>
      </c>
      <c r="DR496" s="10">
        <f>+DQ496</f>
        <v>28173.207311044192</v>
      </c>
      <c r="DS496" s="10">
        <f>+AVERAGE(DR783:DS783)</f>
        <v>28447.35819840226</v>
      </c>
      <c r="DT496" s="10">
        <f>+AVERAGE(DS783:DT783)</f>
        <v>28601.528778868229</v>
      </c>
      <c r="DU496" s="10">
        <f>+AVERAGE(DT783:DU783)</f>
        <v>28723.670660263742</v>
      </c>
      <c r="DV496" s="10">
        <f>+AVERAGE(DU783:DV783)</f>
        <v>28776.761392043729</v>
      </c>
      <c r="DW496" s="10">
        <f>+DV496</f>
        <v>28776.761392043729</v>
      </c>
    </row>
    <row r="497" spans="1:127" s="53" customFormat="1" hidden="1" outlineLevel="1">
      <c r="A497" s="2"/>
      <c r="C497" s="10"/>
      <c r="D497" s="12" t="s">
        <v>303</v>
      </c>
      <c r="E497" s="55" t="s">
        <v>525</v>
      </c>
      <c r="AF497" s="54"/>
      <c r="AG497" s="54"/>
      <c r="AH497" s="54"/>
      <c r="AI497" s="54"/>
      <c r="AJ497" s="54"/>
      <c r="AK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  <c r="BM497" s="54"/>
      <c r="BN497" s="54"/>
      <c r="BO497" s="54"/>
      <c r="BP497" s="54"/>
      <c r="BQ497" s="54"/>
      <c r="BR497" s="54"/>
      <c r="BT497" s="54"/>
      <c r="BU497" s="54"/>
      <c r="BV497" s="54"/>
      <c r="BW497" s="54"/>
      <c r="BX497" s="54"/>
      <c r="BY497" s="54"/>
      <c r="BZ497" s="54"/>
      <c r="CA497" s="54"/>
      <c r="CB497" s="54"/>
      <c r="CC497" s="54"/>
      <c r="CD497" s="10">
        <f>+CC497</f>
        <v>0</v>
      </c>
      <c r="CE497" s="10">
        <f>+CE495+CE496</f>
        <v>2695.5</v>
      </c>
      <c r="CF497" s="10">
        <f>+CF495+CF496</f>
        <v>4335.5</v>
      </c>
      <c r="CG497" s="10">
        <f>+CG495+CG496</f>
        <v>6173</v>
      </c>
      <c r="CH497" s="10">
        <f>+CH495+CH496</f>
        <v>8278.5</v>
      </c>
      <c r="CI497" s="10">
        <f>+CH497</f>
        <v>8278.5</v>
      </c>
      <c r="CJ497" s="10">
        <f>+CJ495+CJ496</f>
        <v>10527.5</v>
      </c>
      <c r="CK497" s="10">
        <f>+CK495+CK496</f>
        <v>12879</v>
      </c>
      <c r="CL497" s="10">
        <f>+CL495+CL496</f>
        <v>15241</v>
      </c>
      <c r="CM497" s="10">
        <f>+CM495+CM496</f>
        <v>17239</v>
      </c>
      <c r="CN497" s="10">
        <f>+CM497</f>
        <v>17239</v>
      </c>
      <c r="CO497" s="10">
        <f>+CO495+CO496</f>
        <v>19103</v>
      </c>
      <c r="CP497" s="10">
        <f>+CP495+CP496</f>
        <v>20650</v>
      </c>
      <c r="CQ497" s="10">
        <f>+CQ495+CQ496</f>
        <v>21675</v>
      </c>
      <c r="CR497" s="10">
        <f>+CR495+CR496</f>
        <v>23026</v>
      </c>
      <c r="CS497" s="10">
        <f>+CR497:CR497</f>
        <v>23026</v>
      </c>
      <c r="CT497" s="10">
        <f>+CT495+CT496</f>
        <v>24233</v>
      </c>
      <c r="CU497" s="10">
        <f>+CU495+CU496</f>
        <v>25213.5</v>
      </c>
      <c r="CV497" s="10">
        <f>+CV495+CV496</f>
        <v>26244</v>
      </c>
      <c r="CW497" s="10">
        <f>+CW495+CW496</f>
        <v>27453</v>
      </c>
      <c r="CX497" s="10">
        <f>+CW497:CW497</f>
        <v>27453</v>
      </c>
      <c r="CY497" s="10">
        <f>+CY495+CY496</f>
        <v>28627.000000000004</v>
      </c>
      <c r="CZ497" s="10">
        <f>+CZ495+CZ496</f>
        <v>29651.5</v>
      </c>
      <c r="DA497" s="10">
        <f>+DA495+DA496</f>
        <v>30667.5</v>
      </c>
      <c r="DB497" s="10">
        <f>+DB495+DB496</f>
        <v>31794.5</v>
      </c>
      <c r="DC497" s="10">
        <f>+DB497:DB497</f>
        <v>31794.5</v>
      </c>
      <c r="DD497" s="10">
        <f>+DD495+DD496</f>
        <v>32772.5</v>
      </c>
      <c r="DE497" s="10">
        <f>+DE495+DE496</f>
        <v>33445.5</v>
      </c>
      <c r="DF497" s="10">
        <f>+DF495+DF496</f>
        <v>34279</v>
      </c>
      <c r="DG497" s="10">
        <f>+DG495+DG496</f>
        <v>35335</v>
      </c>
      <c r="DH497" s="10">
        <f>+DG497:DG497</f>
        <v>35335</v>
      </c>
      <c r="DI497" s="10">
        <f>+DI495+DI496</f>
        <v>36296</v>
      </c>
      <c r="DJ497" s="10">
        <f>+DJ495+DJ496</f>
        <v>37044.5</v>
      </c>
      <c r="DK497" s="10">
        <f>+DK495+DK496</f>
        <v>37668</v>
      </c>
      <c r="DL497" s="10">
        <f>+DL495+DL496</f>
        <v>38293</v>
      </c>
      <c r="DM497" s="10">
        <f>+DL497:DL497</f>
        <v>38293</v>
      </c>
      <c r="DN497" s="10">
        <f>+DN495+DN496</f>
        <v>38818</v>
      </c>
      <c r="DO497" s="10">
        <f>+DO495+DO496</f>
        <v>39118</v>
      </c>
      <c r="DP497" s="10">
        <f>+DP495+DP496</f>
        <v>39418</v>
      </c>
      <c r="DQ497" s="10">
        <f>+DQ495+DQ496</f>
        <v>39818</v>
      </c>
      <c r="DR497" s="10">
        <f>+DQ497:DQ497</f>
        <v>39818</v>
      </c>
      <c r="DS497" s="10">
        <f>+DS495+DS496</f>
        <v>40118</v>
      </c>
      <c r="DT497" s="10">
        <f>+DT495+DT496</f>
        <v>40218</v>
      </c>
      <c r="DU497" s="10">
        <f>+DU495+DU496</f>
        <v>40318</v>
      </c>
      <c r="DV497" s="10">
        <f>+DV495+DV496</f>
        <v>40418</v>
      </c>
      <c r="DW497" s="10">
        <f>+DV497:DV497</f>
        <v>40418</v>
      </c>
    </row>
    <row r="498" spans="1:127" s="53" customFormat="1" hidden="1" outlineLevel="1">
      <c r="A498" s="2"/>
      <c r="C498" s="10"/>
      <c r="D498" s="12" t="s">
        <v>523</v>
      </c>
      <c r="E498" s="55"/>
      <c r="AF498" s="54"/>
      <c r="AG498" s="54"/>
      <c r="AH498" s="54"/>
      <c r="AI498" s="54"/>
      <c r="AJ498" s="54"/>
      <c r="AK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  <c r="BM498" s="54"/>
      <c r="BN498" s="54"/>
      <c r="BO498" s="54"/>
      <c r="BP498" s="54"/>
      <c r="BQ498" s="54"/>
      <c r="BR498" s="54"/>
      <c r="BT498" s="54"/>
      <c r="BU498" s="54"/>
      <c r="BV498" s="54"/>
      <c r="BW498" s="54"/>
      <c r="BX498" s="54"/>
      <c r="BY498" s="54"/>
      <c r="BZ498" s="54"/>
      <c r="CA498" s="54"/>
      <c r="CB498" s="54"/>
      <c r="CC498" s="54"/>
      <c r="CD498" s="54"/>
      <c r="CE498" s="54"/>
      <c r="CF498" s="54"/>
      <c r="CG498" s="54"/>
      <c r="CH498" s="54"/>
      <c r="CI498" s="54"/>
      <c r="CJ498" s="54"/>
      <c r="CK498" s="54"/>
      <c r="CL498" s="54"/>
      <c r="CM498" s="54"/>
      <c r="CN498" s="54"/>
      <c r="CO498" s="54"/>
      <c r="CP498" s="54"/>
      <c r="CQ498" s="54"/>
      <c r="CR498" s="54"/>
      <c r="CS498" s="54"/>
      <c r="CT498" s="54">
        <v>3200</v>
      </c>
      <c r="CU498" s="54">
        <v>3200</v>
      </c>
      <c r="CV498" s="54">
        <v>3000</v>
      </c>
      <c r="CW498" s="54">
        <v>3000</v>
      </c>
      <c r="CX498" s="54">
        <f>+AVERAGE(CT498:CW498)</f>
        <v>3100</v>
      </c>
      <c r="CY498" s="54">
        <v>3000</v>
      </c>
      <c r="CZ498" s="54">
        <v>3000</v>
      </c>
      <c r="DA498" s="54">
        <v>3000</v>
      </c>
      <c r="DB498" s="54">
        <v>3000</v>
      </c>
      <c r="DC498" s="54">
        <f>+AVERAGE(CY498:DB498)</f>
        <v>3000</v>
      </c>
      <c r="DD498" s="54">
        <v>3000</v>
      </c>
      <c r="DE498" s="54">
        <v>3000</v>
      </c>
      <c r="DF498" s="54">
        <v>3000</v>
      </c>
      <c r="DG498" s="54">
        <v>3000</v>
      </c>
      <c r="DH498" s="54">
        <f>+AVERAGE(DD498:DG498)</f>
        <v>3000</v>
      </c>
      <c r="DI498" s="54">
        <v>3000</v>
      </c>
      <c r="DJ498" s="54">
        <v>3000</v>
      </c>
      <c r="DK498" s="54">
        <v>3000</v>
      </c>
      <c r="DL498" s="54">
        <v>3000</v>
      </c>
      <c r="DM498" s="54">
        <f>+AVERAGE(DI498:DL498)</f>
        <v>3000</v>
      </c>
      <c r="DN498" s="54">
        <v>3000</v>
      </c>
      <c r="DO498" s="54">
        <v>3000</v>
      </c>
      <c r="DP498" s="54">
        <v>3000</v>
      </c>
      <c r="DQ498" s="54">
        <v>3000</v>
      </c>
      <c r="DR498" s="54">
        <f>+AVERAGE(DN498:DQ498)</f>
        <v>3000</v>
      </c>
      <c r="DS498" s="54">
        <v>3000</v>
      </c>
      <c r="DT498" s="54">
        <v>3000</v>
      </c>
      <c r="DU498" s="54">
        <v>3000</v>
      </c>
      <c r="DV498" s="54">
        <v>3000</v>
      </c>
      <c r="DW498" s="54">
        <f>+AVERAGE(DS498:DV498)</f>
        <v>3000</v>
      </c>
    </row>
    <row r="499" spans="1:127" s="53" customFormat="1" hidden="1" outlineLevel="1">
      <c r="A499" s="2"/>
      <c r="C499" s="10"/>
      <c r="D499" s="12" t="s">
        <v>524</v>
      </c>
      <c r="E499" s="55"/>
      <c r="AF499" s="54"/>
      <c r="AG499" s="54"/>
      <c r="AH499" s="54"/>
      <c r="AI499" s="54"/>
      <c r="AJ499" s="54"/>
      <c r="AK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  <c r="BM499" s="54"/>
      <c r="BN499" s="54"/>
      <c r="BO499" s="54"/>
      <c r="BP499" s="54"/>
      <c r="BQ499" s="54"/>
      <c r="BR499" s="54"/>
      <c r="BT499" s="54"/>
      <c r="BU499" s="54"/>
      <c r="BV499" s="54"/>
      <c r="BW499" s="54"/>
      <c r="BX499" s="54"/>
      <c r="BY499" s="54"/>
      <c r="BZ499" s="54"/>
      <c r="CA499" s="54"/>
      <c r="CB499" s="54"/>
      <c r="CC499" s="54"/>
      <c r="CD499" s="54"/>
      <c r="CE499" s="54"/>
      <c r="CF499" s="54"/>
      <c r="CG499" s="54"/>
      <c r="CH499" s="54"/>
      <c r="CI499" s="54"/>
      <c r="CJ499" s="54">
        <f>+CK492</f>
        <v>985.70410828781769</v>
      </c>
      <c r="CK499" s="54">
        <f>+CL492</f>
        <v>1302.9734451432566</v>
      </c>
      <c r="CL499" s="54">
        <f>+CM492</f>
        <v>1482.4401286004857</v>
      </c>
      <c r="CM499" s="54">
        <f>+CN492</f>
        <v>1717.3707871686292</v>
      </c>
      <c r="CN499" s="54">
        <f>+AVERAGE(CJ499:CM499)</f>
        <v>1372.1221173000474</v>
      </c>
      <c r="CO499" s="54">
        <f>+CO492</f>
        <v>1769.1624352195988</v>
      </c>
      <c r="CP499" s="54">
        <f>+CP492</f>
        <v>1838.0363196125909</v>
      </c>
      <c r="CQ499" s="54">
        <f>+CQ492</f>
        <v>2002.335870818916</v>
      </c>
      <c r="CR499" s="54">
        <f>+CR492</f>
        <v>2111.3593329279947</v>
      </c>
      <c r="CS499" s="54">
        <f>+AVERAGE(CO499:CR499)</f>
        <v>1930.2234896447751</v>
      </c>
      <c r="CT499" s="54">
        <v>1850</v>
      </c>
      <c r="CU499" s="54">
        <v>1850</v>
      </c>
      <c r="CV499" s="54">
        <v>1850</v>
      </c>
      <c r="CW499" s="54">
        <v>1850</v>
      </c>
      <c r="CX499" s="54">
        <f>+AVERAGE(CT499:CW499)</f>
        <v>1850</v>
      </c>
      <c r="CY499" s="54">
        <v>1850</v>
      </c>
      <c r="CZ499" s="54">
        <v>1850</v>
      </c>
      <c r="DA499" s="54">
        <v>1850</v>
      </c>
      <c r="DB499" s="54">
        <v>1850</v>
      </c>
      <c r="DC499" s="54">
        <f>+AVERAGE(CY499:DB499)</f>
        <v>1850</v>
      </c>
      <c r="DD499" s="54">
        <v>1850</v>
      </c>
      <c r="DE499" s="54">
        <v>1850</v>
      </c>
      <c r="DF499" s="54">
        <v>1850</v>
      </c>
      <c r="DG499" s="54">
        <v>1850</v>
      </c>
      <c r="DH499" s="54">
        <f>+AVERAGE(DD499:DG499)</f>
        <v>1850</v>
      </c>
      <c r="DI499" s="54">
        <v>1850</v>
      </c>
      <c r="DJ499" s="54">
        <v>1850</v>
      </c>
      <c r="DK499" s="54">
        <v>1850</v>
      </c>
      <c r="DL499" s="54">
        <v>1850</v>
      </c>
      <c r="DM499" s="54">
        <f>+AVERAGE(DI499:DL499)</f>
        <v>1850</v>
      </c>
      <c r="DN499" s="54">
        <v>1850</v>
      </c>
      <c r="DO499" s="54">
        <v>1850</v>
      </c>
      <c r="DP499" s="54">
        <v>1850</v>
      </c>
      <c r="DQ499" s="54">
        <v>1850</v>
      </c>
      <c r="DR499" s="54">
        <f>+AVERAGE(DN499:DQ499)</f>
        <v>1850</v>
      </c>
      <c r="DS499" s="54">
        <v>1850</v>
      </c>
      <c r="DT499" s="54">
        <v>1850</v>
      </c>
      <c r="DU499" s="54">
        <v>1850</v>
      </c>
      <c r="DV499" s="54">
        <v>1850</v>
      </c>
      <c r="DW499" s="54">
        <f>+AVERAGE(DS499:DV499)</f>
        <v>1850</v>
      </c>
    </row>
    <row r="500" spans="1:127" s="53" customFormat="1" hidden="1" outlineLevel="1">
      <c r="A500" s="2"/>
      <c r="C500" s="10"/>
      <c r="D500" s="12" t="s">
        <v>808</v>
      </c>
      <c r="E500" s="55"/>
      <c r="AF500" s="54"/>
      <c r="AG500" s="54"/>
      <c r="AH500" s="54"/>
      <c r="AI500" s="54"/>
      <c r="AJ500" s="54"/>
      <c r="AK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  <c r="BM500" s="54"/>
      <c r="BN500" s="54"/>
      <c r="BO500" s="54"/>
      <c r="BP500" s="54"/>
      <c r="BQ500" s="54"/>
      <c r="BR500" s="54"/>
      <c r="BT500" s="54"/>
      <c r="BU500" s="54"/>
      <c r="BV500" s="54"/>
      <c r="BW500" s="54"/>
      <c r="BX500" s="54"/>
      <c r="BY500" s="54"/>
      <c r="BZ500" s="54"/>
      <c r="CA500" s="54"/>
      <c r="CB500" s="54"/>
      <c r="CC500" s="54"/>
      <c r="CD500" s="54"/>
      <c r="CE500" s="54"/>
      <c r="CF500" s="54">
        <f>+CF499-CE499</f>
        <v>0</v>
      </c>
      <c r="CG500" s="54">
        <f>+CG499-CF499</f>
        <v>0</v>
      </c>
      <c r="CH500" s="54">
        <f>+CH499-CG499</f>
        <v>0</v>
      </c>
      <c r="CI500" s="54"/>
      <c r="CJ500" s="54">
        <f>+CJ499-CH499</f>
        <v>985.70410828781769</v>
      </c>
      <c r="CK500" s="54">
        <f>+CK499-CJ499</f>
        <v>317.26933685543895</v>
      </c>
      <c r="CL500" s="54">
        <f>+CL499-CK499</f>
        <v>179.46668345722901</v>
      </c>
      <c r="CM500" s="54">
        <f>+CM499-CL499</f>
        <v>234.9306585681436</v>
      </c>
      <c r="CN500" s="54"/>
      <c r="CO500" s="54">
        <f>+CO499-CM499</f>
        <v>51.79164805096957</v>
      </c>
      <c r="CP500" s="54">
        <f>+CP499-CO499</f>
        <v>68.873884392992068</v>
      </c>
      <c r="CQ500" s="54">
        <f>+CQ499-CP499</f>
        <v>164.29955120632508</v>
      </c>
      <c r="CR500" s="54">
        <f>+CR499-CQ499</f>
        <v>109.02346210907876</v>
      </c>
      <c r="CS500" s="54"/>
      <c r="CT500" s="54"/>
      <c r="CU500" s="54"/>
      <c r="CV500" s="54"/>
      <c r="CW500" s="54"/>
      <c r="CX500" s="54"/>
      <c r="CY500" s="54"/>
      <c r="CZ500" s="54"/>
      <c r="DA500" s="54"/>
      <c r="DB500" s="54"/>
      <c r="DC500" s="54"/>
      <c r="DD500" s="54"/>
      <c r="DE500" s="54"/>
      <c r="DF500" s="54"/>
      <c r="DG500" s="54"/>
      <c r="DH500" s="54"/>
      <c r="DI500" s="54"/>
      <c r="DJ500" s="54"/>
      <c r="DK500" s="54"/>
      <c r="DL500" s="54"/>
      <c r="DM500" s="54"/>
      <c r="DN500" s="54"/>
      <c r="DO500" s="54"/>
      <c r="DP500" s="54"/>
      <c r="DQ500" s="54"/>
      <c r="DR500" s="54"/>
      <c r="DS500" s="54"/>
      <c r="DT500" s="54"/>
      <c r="DU500" s="54"/>
      <c r="DV500" s="54"/>
      <c r="DW500" s="54"/>
    </row>
    <row r="501" spans="1:127" s="53" customFormat="1" hidden="1" outlineLevel="1">
      <c r="A501" s="2"/>
      <c r="C501" s="10"/>
      <c r="D501" s="12"/>
      <c r="E501" s="55"/>
      <c r="AF501" s="54"/>
      <c r="AG501" s="54"/>
      <c r="AH501" s="54"/>
      <c r="AI501" s="54"/>
      <c r="AJ501" s="54"/>
      <c r="AK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  <c r="BM501" s="54"/>
      <c r="BN501" s="54"/>
      <c r="BO501" s="54"/>
      <c r="BP501" s="54"/>
      <c r="BQ501" s="54"/>
      <c r="BR501" s="54"/>
      <c r="BT501" s="54"/>
      <c r="BU501" s="54"/>
      <c r="BV501" s="54"/>
      <c r="BW501" s="54"/>
      <c r="BX501" s="54"/>
      <c r="BY501" s="54"/>
      <c r="BZ501" s="54"/>
      <c r="CA501" s="54"/>
      <c r="CB501" s="54"/>
      <c r="CC501" s="54"/>
      <c r="CD501" s="54"/>
      <c r="CE501" s="54"/>
      <c r="CF501" s="54"/>
      <c r="CG501" s="54"/>
      <c r="CH501" s="54"/>
      <c r="CI501" s="54"/>
      <c r="CJ501" s="54"/>
      <c r="CK501" s="54"/>
      <c r="CL501" s="54"/>
      <c r="CM501" s="54"/>
      <c r="CN501" s="54"/>
      <c r="CO501" s="54"/>
      <c r="CP501" s="54"/>
      <c r="CQ501" s="54"/>
      <c r="CR501" s="54"/>
      <c r="CS501" s="54"/>
      <c r="CT501" s="54"/>
      <c r="CU501" s="54"/>
      <c r="CV501" s="54"/>
      <c r="CW501" s="54"/>
      <c r="CX501" s="54"/>
      <c r="CY501" s="54"/>
      <c r="CZ501" s="54"/>
      <c r="DA501" s="54"/>
      <c r="DB501" s="54"/>
      <c r="DC501" s="54"/>
      <c r="DD501" s="54"/>
      <c r="DE501" s="54"/>
      <c r="DF501" s="54"/>
      <c r="DG501" s="54"/>
      <c r="DH501" s="54"/>
      <c r="DI501" s="54"/>
      <c r="DJ501" s="54"/>
      <c r="DK501" s="54"/>
      <c r="DL501" s="54"/>
      <c r="DM501" s="54"/>
      <c r="DN501" s="54"/>
      <c r="DO501" s="54"/>
      <c r="DP501" s="54"/>
      <c r="DQ501" s="54"/>
      <c r="DR501" s="54"/>
      <c r="DS501" s="54"/>
      <c r="DT501" s="54"/>
      <c r="DU501" s="54"/>
      <c r="DV501" s="54"/>
      <c r="DW501" s="54"/>
    </row>
    <row r="502" spans="1:127" ht="12" hidden="1" customHeight="1" outlineLevel="1">
      <c r="A502" s="2"/>
      <c r="B502" s="53" t="s">
        <v>130</v>
      </c>
      <c r="C502" s="7" t="s">
        <v>548</v>
      </c>
      <c r="CE502" s="15">
        <f>+CE437</f>
        <v>10</v>
      </c>
      <c r="CF502" s="15">
        <f>+CF437</f>
        <v>40</v>
      </c>
      <c r="CG502" s="15">
        <f>+CG437</f>
        <v>60</v>
      </c>
      <c r="CH502" s="15">
        <f>+CH437</f>
        <v>90</v>
      </c>
      <c r="CJ502" s="15">
        <f>+CJ437</f>
        <v>140</v>
      </c>
      <c r="CK502" s="15">
        <f>+CK437</f>
        <v>210</v>
      </c>
      <c r="CL502" s="15">
        <f>+CL437</f>
        <v>280</v>
      </c>
      <c r="CM502" s="15">
        <f>+CM437</f>
        <v>340</v>
      </c>
      <c r="CO502" s="15">
        <f>+CO437</f>
        <v>370</v>
      </c>
      <c r="CP502" s="15">
        <f>+CP437</f>
        <v>410</v>
      </c>
      <c r="CQ502" s="15">
        <f>+CQ437</f>
        <v>450</v>
      </c>
      <c r="CR502" s="15">
        <f>+CR437</f>
        <v>470</v>
      </c>
      <c r="CS502" s="15">
        <f>+AVERAGE(CO502:CR502)</f>
        <v>425</v>
      </c>
      <c r="CT502" s="15">
        <f>+CT437</f>
        <v>470</v>
      </c>
      <c r="CU502" s="15">
        <f>+CT502+CU503</f>
        <v>480</v>
      </c>
      <c r="CV502" s="15">
        <f>+CU502+CV503</f>
        <v>490</v>
      </c>
      <c r="CW502" s="15">
        <f>+CV502+CW503</f>
        <v>500</v>
      </c>
      <c r="CX502" s="15">
        <f>+AVERAGE(CT502:CW502)</f>
        <v>485</v>
      </c>
      <c r="CY502" s="15">
        <f>+CW502+CY503</f>
        <v>510</v>
      </c>
      <c r="CZ502" s="15">
        <f>+CY502+CZ503</f>
        <v>520</v>
      </c>
      <c r="DA502" s="15">
        <f>+CZ502+DA503</f>
        <v>530</v>
      </c>
      <c r="DB502" s="15">
        <f>+DA502+DB503</f>
        <v>540</v>
      </c>
      <c r="DD502" s="15">
        <f>+DB502+DD503</f>
        <v>545</v>
      </c>
      <c r="DE502" s="15">
        <f>+DD502+DE503</f>
        <v>550</v>
      </c>
      <c r="DF502" s="15">
        <f>+DE502+DF503</f>
        <v>555</v>
      </c>
      <c r="DG502" s="15">
        <f>+DF502+DG503</f>
        <v>560</v>
      </c>
      <c r="DI502" s="15">
        <f>+DG502+DI503</f>
        <v>560</v>
      </c>
      <c r="DJ502" s="15">
        <f>+DI502+DJ503</f>
        <v>560</v>
      </c>
      <c r="DK502" s="15">
        <f>+DJ502+DK503</f>
        <v>560</v>
      </c>
      <c r="DL502" s="15">
        <f>+DK502+DL503</f>
        <v>560</v>
      </c>
      <c r="DN502" s="15">
        <f>+DL502+DN503</f>
        <v>560</v>
      </c>
      <c r="DO502" s="15">
        <f>+DN502+DO503</f>
        <v>560</v>
      </c>
      <c r="DP502" s="15">
        <f>+DO502+DP503</f>
        <v>560</v>
      </c>
      <c r="DQ502" s="15">
        <f>+DP502+DQ503</f>
        <v>560</v>
      </c>
      <c r="DS502" s="15">
        <f>+DQ502+DS503</f>
        <v>560</v>
      </c>
      <c r="DT502" s="15">
        <f>+DS502+DT503</f>
        <v>560</v>
      </c>
      <c r="DU502" s="15">
        <f>+DT502+DU503</f>
        <v>560</v>
      </c>
      <c r="DV502" s="15">
        <f>+DU502+DV503</f>
        <v>560</v>
      </c>
    </row>
    <row r="503" spans="1:127" ht="12" hidden="1" customHeight="1" outlineLevel="1">
      <c r="A503" s="2"/>
      <c r="B503" s="53"/>
      <c r="D503" s="12" t="s">
        <v>808</v>
      </c>
      <c r="CE503" s="15"/>
      <c r="CF503" s="15"/>
      <c r="CG503" s="15"/>
      <c r="CH503" s="15"/>
      <c r="CJ503" s="15"/>
      <c r="CK503" s="15"/>
      <c r="CL503" s="15"/>
      <c r="CM503" s="15"/>
      <c r="CO503" s="15">
        <f>+CO502-CM502</f>
        <v>30</v>
      </c>
      <c r="CP503" s="15">
        <f>+CP502-CO502</f>
        <v>40</v>
      </c>
      <c r="CQ503" s="15">
        <f>+CQ502-CP502</f>
        <v>40</v>
      </c>
      <c r="CR503" s="15">
        <f>+CR502-CQ502</f>
        <v>20</v>
      </c>
      <c r="CT503" s="15">
        <f>+CT502-CR502</f>
        <v>0</v>
      </c>
      <c r="CU503" s="15">
        <v>10</v>
      </c>
      <c r="CV503" s="15">
        <v>10</v>
      </c>
      <c r="CW503" s="15">
        <v>10</v>
      </c>
      <c r="CY503" s="15">
        <v>10</v>
      </c>
      <c r="CZ503" s="15">
        <v>10</v>
      </c>
      <c r="DA503" s="15">
        <v>10</v>
      </c>
      <c r="DB503" s="15">
        <v>10</v>
      </c>
      <c r="DD503" s="15">
        <v>5</v>
      </c>
      <c r="DE503" s="15">
        <v>5</v>
      </c>
      <c r="DF503" s="15">
        <v>5</v>
      </c>
      <c r="DG503" s="15">
        <v>5</v>
      </c>
      <c r="DI503" s="15"/>
      <c r="DJ503" s="15"/>
      <c r="DK503" s="15"/>
      <c r="DL503" s="15"/>
      <c r="DN503" s="15"/>
      <c r="DO503" s="15"/>
      <c r="DP503" s="15"/>
      <c r="DQ503" s="15"/>
      <c r="DS503" s="15"/>
      <c r="DT503" s="15"/>
      <c r="DU503" s="15"/>
      <c r="DV503" s="15"/>
    </row>
    <row r="504" spans="1:127" ht="12" hidden="1" customHeight="1" outlineLevel="1">
      <c r="A504" s="2"/>
      <c r="B504" s="53"/>
      <c r="D504" s="7" t="s">
        <v>518</v>
      </c>
      <c r="CE504" s="15">
        <f>+CE502*3*AVERAGE(CD668:CE668)/1000</f>
        <v>1685.85</v>
      </c>
      <c r="CF504" s="15">
        <f>+CF502*3*AVERAGE(CE668:CF668)/1000</f>
        <v>6793.5</v>
      </c>
      <c r="CG504" s="15">
        <f>+CG502*3*AVERAGE(CF668:CG668)/1000</f>
        <v>10277.73</v>
      </c>
      <c r="CH504" s="15">
        <f>+CH502*3*AVERAGE(CG668:CH668)/1000</f>
        <v>15509.34</v>
      </c>
      <c r="CJ504" s="15">
        <f>+CJ502*3*AVERAGE(CI668:CJ668)/1000</f>
        <v>24213</v>
      </c>
      <c r="CK504" s="15">
        <f>+CK502*3*AVERAGE(CJ668:CK668)/1000</f>
        <v>36455.264999999999</v>
      </c>
      <c r="CL504" s="15">
        <f>+CL502*3*AVERAGE(CK668:CL668)/1000</f>
        <v>48663.72</v>
      </c>
      <c r="CM504" s="15">
        <f>+CM502*3*AVERAGE(CL668:CM668)/1000</f>
        <v>59211.51</v>
      </c>
      <c r="CO504" s="15">
        <f>+CO502*3*AVERAGE(CN668:CO668)/1000</f>
        <v>64679.144999999997</v>
      </c>
      <c r="CP504" s="15">
        <f>+CP502*3*AVERAGE(CO668:CP668)/1000</f>
        <v>71823.39</v>
      </c>
      <c r="CQ504" s="15">
        <f>+CQ502*3*AVERAGE(CP668:CQ668)/1000</f>
        <v>79176.824999999997</v>
      </c>
      <c r="CR504" s="15">
        <f>+CR502*3*AVERAGE(CQ668:CR668)/1000</f>
        <v>83596.08</v>
      </c>
      <c r="CT504" s="15">
        <f>+CT502*3*AVERAGE(CS668:CT668)/1000</f>
        <v>84590.13</v>
      </c>
      <c r="CU504" s="15">
        <f>+CU502*3*AVERAGE(CT668:CU668)/1000</f>
        <v>87180.479999999996</v>
      </c>
      <c r="CV504" s="15">
        <f>+CV502*3*AVERAGE(CU668:CV668)/1000</f>
        <v>89870.654999999999</v>
      </c>
      <c r="CW504" s="15">
        <f>+CW502*3*AVERAGE(CV668:CW668)/1000</f>
        <v>92898</v>
      </c>
      <c r="CY504" s="15">
        <f>+CY502*3*AVERAGE(CX668:CY668)/1000</f>
        <v>96103.89</v>
      </c>
      <c r="CZ504" s="15">
        <f>+CZ502*3*AVERAGE(CY668:CZ668)/1000</f>
        <v>99244.86</v>
      </c>
      <c r="DA504" s="15">
        <f>+DA502*3*AVERAGE(CZ668:DA668)/1000</f>
        <v>102558.97500000001</v>
      </c>
      <c r="DB504" s="15">
        <f>+DB502*3*AVERAGE(DA668:DB668)/1000</f>
        <v>106214.49</v>
      </c>
      <c r="DD504" s="15">
        <f>+DB504+DD505</f>
        <v>106214.49</v>
      </c>
      <c r="DE504" s="15">
        <f>+DD504+DE505</f>
        <v>106214.49</v>
      </c>
      <c r="DF504" s="15">
        <f>+DE504+DF505</f>
        <v>106214.49</v>
      </c>
      <c r="DG504" s="15">
        <f>+DF504+DG505</f>
        <v>106214.49</v>
      </c>
      <c r="DI504" s="15">
        <f>+DG504+DI505</f>
        <v>106214.49</v>
      </c>
      <c r="DJ504" s="15">
        <f>+DI504+DJ505</f>
        <v>106214.49</v>
      </c>
      <c r="DK504" s="15">
        <f>+DJ504+DK505</f>
        <v>106214.49</v>
      </c>
      <c r="DL504" s="15">
        <f>+DK504+DL505</f>
        <v>106214.49</v>
      </c>
      <c r="DN504" s="15">
        <f>+DL504+DN505</f>
        <v>106214.49</v>
      </c>
      <c r="DO504" s="15">
        <f>+DN504+DO505</f>
        <v>106214.49</v>
      </c>
      <c r="DP504" s="15">
        <f>+DO504+DP505</f>
        <v>106214.49</v>
      </c>
      <c r="DQ504" s="15">
        <f>+DP504+DQ505</f>
        <v>106214.49</v>
      </c>
      <c r="DS504" s="15">
        <f>+DQ504+DS505</f>
        <v>106214.49</v>
      </c>
      <c r="DT504" s="15">
        <f>+DS504+DT505</f>
        <v>106214.49</v>
      </c>
      <c r="DU504" s="15">
        <f>+DT504+DU505</f>
        <v>106214.49</v>
      </c>
      <c r="DV504" s="15">
        <f>+DU504+DV505</f>
        <v>106214.49</v>
      </c>
    </row>
    <row r="505" spans="1:127" ht="12" hidden="1" customHeight="1" outlineLevel="1">
      <c r="A505" s="2"/>
      <c r="B505" s="53"/>
      <c r="D505" s="7" t="s">
        <v>69</v>
      </c>
      <c r="CD505" s="54"/>
      <c r="CE505" s="15"/>
      <c r="CF505" s="15"/>
      <c r="CG505" s="15"/>
      <c r="CH505" s="15">
        <f>+CH504-CG504</f>
        <v>5231.6100000000006</v>
      </c>
      <c r="CJ505" s="15">
        <f>+CJ504-CI504</f>
        <v>24213</v>
      </c>
      <c r="CK505" s="15">
        <f>+CK504-CJ504</f>
        <v>12242.264999999999</v>
      </c>
      <c r="CL505" s="15">
        <f>+CL504-CK504</f>
        <v>12208.455000000002</v>
      </c>
      <c r="CM505" s="15">
        <f>+CM504-CL504</f>
        <v>10547.79</v>
      </c>
      <c r="CO505" s="15">
        <f>+CO504-CM504</f>
        <v>5467.6349999999948</v>
      </c>
      <c r="CP505" s="15">
        <f>+CP504-CO504</f>
        <v>7144.2450000000026</v>
      </c>
      <c r="CQ505" s="15">
        <f>+CQ504-CP504</f>
        <v>7353.4349999999977</v>
      </c>
      <c r="CR505" s="15">
        <f>+CR504-CQ504</f>
        <v>4419.2550000000047</v>
      </c>
      <c r="CT505" s="15">
        <f>+CT504-CR504</f>
        <v>994.05000000000291</v>
      </c>
      <c r="CU505" s="15">
        <f>+CU504-CT504</f>
        <v>2590.3499999999913</v>
      </c>
      <c r="CV505" s="15">
        <f>+CV504-CU504</f>
        <v>2690.1750000000029</v>
      </c>
      <c r="CW505" s="15">
        <f>+CW504-CV504</f>
        <v>3027.3450000000012</v>
      </c>
      <c r="CY505" s="15">
        <f>+CY504-CW504</f>
        <v>3205.8899999999994</v>
      </c>
      <c r="CZ505" s="15">
        <f>+CZ504-CY504</f>
        <v>3140.9700000000012</v>
      </c>
      <c r="DA505" s="15">
        <f>+DA504-CZ504</f>
        <v>3314.1150000000052</v>
      </c>
      <c r="DB505" s="15">
        <f>+DB504-DA504</f>
        <v>3655.5149999999994</v>
      </c>
    </row>
    <row r="506" spans="1:127" s="53" customFormat="1" hidden="1" outlineLevel="1">
      <c r="A506" s="2"/>
      <c r="C506" s="10"/>
      <c r="D506" s="12"/>
      <c r="E506" s="55"/>
      <c r="AF506" s="54"/>
      <c r="AG506" s="54"/>
      <c r="AH506" s="54"/>
      <c r="AI506" s="54"/>
      <c r="AJ506" s="54"/>
      <c r="AK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  <c r="BM506" s="54"/>
      <c r="BN506" s="54"/>
      <c r="BO506" s="54"/>
      <c r="BP506" s="54"/>
      <c r="BQ506" s="54"/>
      <c r="BR506" s="54"/>
      <c r="BT506" s="54"/>
      <c r="BU506" s="54"/>
      <c r="BV506" s="54"/>
      <c r="BW506" s="54"/>
      <c r="BX506" s="54"/>
      <c r="BY506" s="54"/>
      <c r="BZ506" s="54"/>
      <c r="CA506" s="54"/>
      <c r="CB506" s="54"/>
      <c r="CC506" s="54"/>
      <c r="CD506" s="54"/>
      <c r="CE506" s="54"/>
      <c r="CF506" s="54"/>
      <c r="CG506" s="54"/>
      <c r="CH506" s="54"/>
      <c r="CI506" s="54"/>
      <c r="CJ506" s="54"/>
      <c r="CK506" s="54"/>
      <c r="CL506" s="54"/>
      <c r="CM506" s="54"/>
      <c r="CN506" s="54"/>
      <c r="CO506" s="54"/>
      <c r="CP506" s="54"/>
      <c r="CQ506" s="54"/>
      <c r="CR506" s="54"/>
      <c r="CS506" s="54"/>
      <c r="CT506" s="54"/>
      <c r="CU506" s="54"/>
      <c r="CV506" s="54"/>
      <c r="CW506" s="54"/>
      <c r="CX506" s="54"/>
      <c r="CY506" s="54"/>
      <c r="CZ506" s="54"/>
      <c r="DA506" s="54"/>
      <c r="DB506" s="54"/>
      <c r="DC506" s="54"/>
      <c r="DD506" s="54"/>
      <c r="DE506" s="54"/>
      <c r="DF506" s="54"/>
      <c r="DG506" s="54"/>
      <c r="DH506" s="54"/>
      <c r="DI506" s="54"/>
      <c r="DJ506" s="54"/>
      <c r="DK506" s="54"/>
      <c r="DL506" s="54"/>
      <c r="DM506" s="54"/>
      <c r="DN506" s="54"/>
      <c r="DO506" s="54"/>
      <c r="DP506" s="54"/>
      <c r="DQ506" s="54"/>
      <c r="DR506" s="54"/>
      <c r="DS506" s="54"/>
      <c r="DT506" s="54"/>
      <c r="DU506" s="54"/>
      <c r="DV506" s="54"/>
      <c r="DW506" s="54"/>
    </row>
    <row r="507" spans="1:127" s="53" customFormat="1" hidden="1" outlineLevel="1">
      <c r="A507" s="2"/>
      <c r="C507" s="10"/>
      <c r="D507" s="12"/>
      <c r="E507" s="55"/>
      <c r="AF507" s="54"/>
      <c r="AG507" s="54"/>
      <c r="AH507" s="54"/>
      <c r="AI507" s="54"/>
      <c r="AJ507" s="54"/>
      <c r="AK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  <c r="BM507" s="54"/>
      <c r="BN507" s="54"/>
      <c r="BO507" s="54"/>
      <c r="BP507" s="54"/>
      <c r="BQ507" s="54"/>
      <c r="BR507" s="54"/>
      <c r="BT507" s="54"/>
      <c r="BU507" s="54"/>
      <c r="BV507" s="54"/>
      <c r="BW507" s="54"/>
      <c r="BX507" s="54"/>
      <c r="BY507" s="54"/>
      <c r="BZ507" s="54"/>
      <c r="CA507" s="54"/>
      <c r="CB507" s="54"/>
      <c r="CC507" s="54"/>
      <c r="CD507" s="54"/>
      <c r="CE507" s="54"/>
      <c r="CF507" s="54"/>
      <c r="CG507" s="54"/>
      <c r="CH507" s="54"/>
      <c r="CI507" s="54"/>
      <c r="CJ507" s="54"/>
      <c r="CK507" s="54"/>
      <c r="CL507" s="54"/>
      <c r="CM507" s="54"/>
      <c r="CN507" s="54"/>
      <c r="CO507" s="54"/>
      <c r="CP507" s="54"/>
      <c r="CQ507" s="54"/>
      <c r="CR507" s="54"/>
      <c r="CS507" s="54"/>
      <c r="CT507" s="54"/>
      <c r="CU507" s="54"/>
      <c r="CV507" s="54"/>
      <c r="CW507" s="54"/>
      <c r="CX507" s="54"/>
      <c r="CY507" s="54"/>
      <c r="CZ507" s="54"/>
      <c r="DA507" s="54"/>
      <c r="DB507" s="54"/>
      <c r="DC507" s="54"/>
      <c r="DD507" s="54"/>
      <c r="DE507" s="54"/>
      <c r="DF507" s="54"/>
      <c r="DG507" s="54"/>
      <c r="DH507" s="54"/>
      <c r="DI507" s="54"/>
      <c r="DJ507" s="54"/>
      <c r="DK507" s="54"/>
      <c r="DL507" s="54"/>
      <c r="DM507" s="54"/>
      <c r="DN507" s="54"/>
      <c r="DO507" s="54"/>
      <c r="DP507" s="54"/>
      <c r="DQ507" s="54"/>
      <c r="DR507" s="54"/>
      <c r="DS507" s="54"/>
      <c r="DT507" s="54"/>
      <c r="DU507" s="54"/>
      <c r="DV507" s="54"/>
      <c r="DW507" s="54"/>
    </row>
    <row r="508" spans="1:127" ht="12" hidden="1" customHeight="1" outlineLevel="1">
      <c r="A508" s="2"/>
      <c r="B508" s="53" t="s">
        <v>131</v>
      </c>
      <c r="C508" s="7" t="s">
        <v>517</v>
      </c>
      <c r="CE508" s="15">
        <f>+CE436</f>
        <v>0</v>
      </c>
      <c r="CF508" s="15">
        <f>+CF436</f>
        <v>0</v>
      </c>
      <c r="CG508" s="15">
        <f>+CG436</f>
        <v>0</v>
      </c>
      <c r="CH508" s="15">
        <f>+CH436</f>
        <v>20</v>
      </c>
      <c r="CJ508" s="15">
        <f>+CJ436</f>
        <v>40</v>
      </c>
      <c r="CK508" s="15">
        <f>+CK436</f>
        <v>80</v>
      </c>
      <c r="CL508" s="15">
        <f>+CL436</f>
        <v>110</v>
      </c>
      <c r="CM508" s="15">
        <f>+CM436</f>
        <v>170</v>
      </c>
      <c r="CO508" s="15">
        <f>+CO436</f>
        <v>210</v>
      </c>
      <c r="CP508" s="15">
        <f>+CP436</f>
        <v>240</v>
      </c>
      <c r="CQ508" s="15">
        <f>+CQ436</f>
        <v>290</v>
      </c>
      <c r="CR508" s="15">
        <f>+CR436</f>
        <v>350</v>
      </c>
      <c r="CT508" s="15">
        <f>+CT436</f>
        <v>350</v>
      </c>
      <c r="CU508" s="54">
        <f>+CT508+CU509</f>
        <v>360</v>
      </c>
      <c r="CV508" s="54">
        <f>+CU508+CV509</f>
        <v>370</v>
      </c>
      <c r="CW508" s="54">
        <f>+CV508+CW509</f>
        <v>380</v>
      </c>
      <c r="CX508" s="54">
        <f>+AVERAGE(CT508:CW508)</f>
        <v>365</v>
      </c>
      <c r="CY508" s="54">
        <f>+CW508+CY509</f>
        <v>390</v>
      </c>
      <c r="CZ508" s="54">
        <f>+CY508+CZ509</f>
        <v>400</v>
      </c>
      <c r="DA508" s="54">
        <f>+CZ508+DA509</f>
        <v>410</v>
      </c>
      <c r="DB508" s="54">
        <f>+DA508+DB509</f>
        <v>420</v>
      </c>
      <c r="DC508" s="54">
        <f>+AVERAGE(CY508:DB508)</f>
        <v>405</v>
      </c>
      <c r="DD508" s="54">
        <f>+DB508+DD509</f>
        <v>425</v>
      </c>
      <c r="DE508" s="54">
        <f>+DD508+DE509</f>
        <v>430</v>
      </c>
      <c r="DF508" s="54">
        <f>+DE508+DF509</f>
        <v>435</v>
      </c>
      <c r="DG508" s="54">
        <f>+DF508+DG509</f>
        <v>440</v>
      </c>
      <c r="DH508" s="54">
        <f>+AVERAGE(DD508:DG508)</f>
        <v>432.5</v>
      </c>
      <c r="DI508" s="54">
        <f>+DG508+DI509</f>
        <v>440</v>
      </c>
      <c r="DJ508" s="54">
        <f>+DI508+DJ509</f>
        <v>440</v>
      </c>
      <c r="DK508" s="54">
        <f>+DJ508+DK509</f>
        <v>440</v>
      </c>
      <c r="DL508" s="54">
        <f>+DK508+DL509</f>
        <v>440</v>
      </c>
      <c r="DM508" s="54">
        <f>+AVERAGE(DI508:DL508)</f>
        <v>440</v>
      </c>
      <c r="DN508" s="54">
        <f>+DL508+DN509</f>
        <v>440</v>
      </c>
      <c r="DO508" s="54">
        <f>+DN508+DO509</f>
        <v>440</v>
      </c>
      <c r="DP508" s="54">
        <f>+DO508+DP509</f>
        <v>440</v>
      </c>
      <c r="DQ508" s="54">
        <f>+DP508+DQ509</f>
        <v>440</v>
      </c>
      <c r="DR508" s="54">
        <f>+AVERAGE(DN508:DQ508)</f>
        <v>440</v>
      </c>
      <c r="DS508" s="54">
        <f>+DQ508+DS509</f>
        <v>440</v>
      </c>
      <c r="DT508" s="54">
        <f>+DS508+DT509</f>
        <v>440</v>
      </c>
      <c r="DU508" s="54">
        <f>+DT508+DU509</f>
        <v>440</v>
      </c>
      <c r="DV508" s="54">
        <f>+DU508+DV509</f>
        <v>440</v>
      </c>
      <c r="DW508" s="54">
        <f>+AVERAGE(DS508:DV508)</f>
        <v>440</v>
      </c>
    </row>
    <row r="509" spans="1:127" ht="12" hidden="1" customHeight="1" outlineLevel="1">
      <c r="A509" s="2"/>
      <c r="B509" s="53"/>
      <c r="D509" s="12" t="s">
        <v>808</v>
      </c>
      <c r="CE509" s="15"/>
      <c r="CF509" s="15"/>
      <c r="CG509" s="15"/>
      <c r="CH509" s="15"/>
      <c r="CJ509" s="15"/>
      <c r="CK509" s="15"/>
      <c r="CL509" s="15"/>
      <c r="CM509" s="15"/>
      <c r="CO509" s="15">
        <f>+CO508-CM508</f>
        <v>40</v>
      </c>
      <c r="CP509" s="15">
        <f>+CP508-CO508</f>
        <v>30</v>
      </c>
      <c r="CQ509" s="15">
        <f>+CQ508-CP508</f>
        <v>50</v>
      </c>
      <c r="CR509" s="15">
        <f>+CR508-CQ508</f>
        <v>60</v>
      </c>
      <c r="CT509" s="15">
        <f>+CT508-CR508</f>
        <v>0</v>
      </c>
      <c r="CU509" s="54">
        <v>10</v>
      </c>
      <c r="CV509" s="54">
        <v>10</v>
      </c>
      <c r="CW509" s="54">
        <v>10</v>
      </c>
      <c r="CX509" s="54"/>
      <c r="CY509" s="54">
        <v>10</v>
      </c>
      <c r="CZ509" s="54">
        <v>10</v>
      </c>
      <c r="DA509" s="54">
        <v>10</v>
      </c>
      <c r="DB509" s="54">
        <v>10</v>
      </c>
      <c r="DC509" s="54"/>
      <c r="DD509" s="54">
        <v>5</v>
      </c>
      <c r="DE509" s="54">
        <v>5</v>
      </c>
      <c r="DF509" s="54">
        <v>5</v>
      </c>
      <c r="DG509" s="54">
        <v>5</v>
      </c>
      <c r="DH509" s="54"/>
      <c r="DI509" s="54"/>
      <c r="DJ509" s="54"/>
      <c r="DK509" s="54"/>
      <c r="DL509" s="54"/>
      <c r="DM509" s="54"/>
      <c r="DN509" s="54"/>
      <c r="DO509" s="54"/>
      <c r="DP509" s="54"/>
      <c r="DQ509" s="54"/>
      <c r="DR509" s="54"/>
      <c r="DS509" s="54"/>
      <c r="DT509" s="54"/>
      <c r="DU509" s="54"/>
      <c r="DV509" s="54"/>
      <c r="DW509" s="54"/>
    </row>
    <row r="510" spans="1:127" ht="12" hidden="1" customHeight="1" outlineLevel="1">
      <c r="A510" s="2"/>
      <c r="B510" s="53"/>
      <c r="D510" s="7" t="s">
        <v>518</v>
      </c>
      <c r="CD510" s="54"/>
      <c r="CE510" s="15"/>
      <c r="CF510" s="15"/>
      <c r="CG510" s="15"/>
      <c r="CH510" s="15">
        <f>+CH508*3*AVERAGE(CG668:CH668)/1000</f>
        <v>3446.52</v>
      </c>
      <c r="CJ510" s="15">
        <f>+CJ508*3*AVERAGE(CI668:CJ668)/1000</f>
        <v>6918</v>
      </c>
      <c r="CK510" s="15">
        <f>+CK508*3*AVERAGE(CJ668:CK668)/1000</f>
        <v>13887.72</v>
      </c>
      <c r="CL510" s="15">
        <f>+CL508*3*AVERAGE(CK668:CL668)/1000</f>
        <v>19117.89</v>
      </c>
      <c r="CM510" s="15">
        <f>+CM508*3*AVERAGE(CL668:CM668)/1000</f>
        <v>29605.755000000001</v>
      </c>
      <c r="CO510" s="15">
        <f>+CO508*3*AVERAGE(CN668:CO668)/1000</f>
        <v>36709.785000000003</v>
      </c>
      <c r="CP510" s="15">
        <f>+CP508*3*AVERAGE(CO668:CP668)/1000</f>
        <v>42042.96</v>
      </c>
      <c r="CQ510" s="15">
        <f>+CQ508*3*AVERAGE(CP668:CQ668)/1000</f>
        <v>51025.065000000002</v>
      </c>
      <c r="CR510" s="15">
        <f>+CR508*3*AVERAGE(CQ668:CR668)/1000</f>
        <v>62252.4</v>
      </c>
      <c r="CT510" s="15">
        <f>+CT508*3*AVERAGE(CS668:CT668)/1000</f>
        <v>62992.65</v>
      </c>
      <c r="CU510" s="15">
        <f>+CU508*3*AVERAGE(CT668:CU668)/1000</f>
        <v>65385.36</v>
      </c>
      <c r="CV510" s="15">
        <f>+CV508*3*AVERAGE(CU668:CV668)/1000</f>
        <v>67861.514999999999</v>
      </c>
      <c r="CW510" s="15">
        <f>+CW508*3*AVERAGE(CV668:CW668)/1000</f>
        <v>70602.48</v>
      </c>
      <c r="CY510" s="15">
        <f>+CY508*3*AVERAGE(CX668:CY668)/1000</f>
        <v>73491.210000000006</v>
      </c>
      <c r="CZ510" s="15">
        <f>+CZ508*3*AVERAGE(CY668:CZ668)/1000</f>
        <v>76342.2</v>
      </c>
      <c r="DA510" s="15">
        <f>+DA508*3*AVERAGE(CZ668:DA668)/1000</f>
        <v>79338.074999999997</v>
      </c>
      <c r="DB510" s="15">
        <f>+DB508*3*AVERAGE(DA668:DB668)/1000</f>
        <v>82611.27</v>
      </c>
      <c r="DD510" s="15">
        <f>+DD508*3*AVERAGE(DC668:DD668)/1000</f>
        <v>84684.862500000003</v>
      </c>
      <c r="DE510" s="15">
        <f>+DE508*3*AVERAGE(DD668:DE668)/1000</f>
        <v>86467.41</v>
      </c>
      <c r="DF510" s="15">
        <f>+DF508*3*AVERAGE(DE668:DF668)/1000</f>
        <v>88275.42</v>
      </c>
      <c r="DG510" s="15">
        <f>+DG508*3*AVERAGE(DF668:DG668)/1000</f>
        <v>90227.28</v>
      </c>
      <c r="DI510" s="15">
        <f>+DI508*3*AVERAGE(DH668:DI668)/1000</f>
        <v>90949.98</v>
      </c>
      <c r="DJ510" s="15">
        <f>+DJ508*3*AVERAGE(DI668:DJ668)/1000</f>
        <v>91223.22</v>
      </c>
      <c r="DK510" s="15">
        <f>+DK508*3*AVERAGE(DJ668:DK668)/1000</f>
        <v>91440.781872000007</v>
      </c>
      <c r="DL510" s="15">
        <f>+DL508*3*AVERAGE(DK668:DL668)/1000</f>
        <v>91910.691269496005</v>
      </c>
      <c r="DN510" s="15">
        <f>+DN508*3*AVERAGE(DM668:DN668)/1000</f>
        <v>92259.352437150446</v>
      </c>
      <c r="DO510" s="15">
        <f>+DO508*3*AVERAGE(DN668:DO668)/1000</f>
        <v>92148.679884595113</v>
      </c>
      <c r="DP510" s="15">
        <f>+DP508*3*AVERAGE(DO668:DP668)/1000</f>
        <v>91954.789298672389</v>
      </c>
      <c r="DQ510" s="15">
        <f>+DQ508*3*AVERAGE(DP668:DQ668)/1000</f>
        <v>92019.214406615705</v>
      </c>
      <c r="DS510" s="15">
        <f>+DS508*3*AVERAGE(DR668:DS668)/1000</f>
        <v>92004.329132444298</v>
      </c>
      <c r="DT510" s="15">
        <f>+DT508*3*AVERAGE(DS668:DT668)/1000</f>
        <v>91571.312680273229</v>
      </c>
      <c r="DU510" s="15">
        <f>+DU508*3*AVERAGE(DT668:DU668)/1000</f>
        <v>91060.49318853853</v>
      </c>
      <c r="DV510" s="15">
        <f>+DV508*3*AVERAGE(DU668:DV668)/1000</f>
        <v>90814.099553504508</v>
      </c>
    </row>
    <row r="511" spans="1:127" ht="12" hidden="1" customHeight="1" outlineLevel="1">
      <c r="A511" s="2"/>
      <c r="B511" s="53"/>
      <c r="D511" s="7" t="s">
        <v>69</v>
      </c>
      <c r="CD511" s="54"/>
      <c r="CE511" s="15"/>
      <c r="CF511" s="15"/>
      <c r="CG511" s="15"/>
      <c r="CH511" s="15">
        <f>+CH510-CG510</f>
        <v>3446.52</v>
      </c>
      <c r="CJ511" s="15">
        <f>+CJ510-CI510</f>
        <v>6918</v>
      </c>
      <c r="CK511" s="15">
        <f>+CK510-CJ510</f>
        <v>6969.7199999999993</v>
      </c>
      <c r="CL511" s="15">
        <f>+CL510-CK510</f>
        <v>5230.17</v>
      </c>
      <c r="CM511" s="15">
        <f>+CM510-CL510</f>
        <v>10487.865000000002</v>
      </c>
      <c r="CO511" s="15">
        <f>+CO510-CM510</f>
        <v>7104.0300000000025</v>
      </c>
      <c r="CP511" s="15">
        <f>+CP510-CO510</f>
        <v>5333.1749999999956</v>
      </c>
      <c r="CQ511" s="15">
        <f>+CQ510-CP510</f>
        <v>8982.1050000000032</v>
      </c>
      <c r="CR511" s="15">
        <f>+CR510-CQ510</f>
        <v>11227.334999999999</v>
      </c>
      <c r="CT511" s="15">
        <f>+CT510-CR510</f>
        <v>740.25</v>
      </c>
      <c r="CU511" s="15">
        <f>+CU510-CT510</f>
        <v>2392.7099999999991</v>
      </c>
      <c r="CV511" s="15">
        <f>+CV510-CU510</f>
        <v>2476.1549999999988</v>
      </c>
      <c r="CW511" s="15">
        <f>+CW510-CV510</f>
        <v>2740.9649999999965</v>
      </c>
      <c r="CY511" s="15">
        <f>+CY510-CW510</f>
        <v>2888.7300000000105</v>
      </c>
      <c r="CZ511" s="15">
        <f>+CZ510-CY510</f>
        <v>2850.9899999999907</v>
      </c>
      <c r="DA511" s="15">
        <f>+DA510-CZ510</f>
        <v>2995.875</v>
      </c>
      <c r="DB511" s="15">
        <f>+DB510-DA510</f>
        <v>3273.195000000007</v>
      </c>
      <c r="DD511" s="15">
        <f>+DD510-DB510</f>
        <v>2073.5924999999988</v>
      </c>
      <c r="DE511" s="15">
        <f>+DE510-DD510</f>
        <v>1782.5475000000006</v>
      </c>
      <c r="DF511" s="15">
        <f>+DF510-DE510</f>
        <v>1808.0099999999948</v>
      </c>
      <c r="DG511" s="15">
        <f>+DG510-DF510</f>
        <v>1951.8600000000006</v>
      </c>
      <c r="DI511" s="15">
        <f>+DI510-DG510</f>
        <v>722.69999999999709</v>
      </c>
      <c r="DJ511" s="15">
        <f>+DJ510-DI510</f>
        <v>273.24000000000524</v>
      </c>
      <c r="DK511" s="15">
        <f>+DK510-DJ510</f>
        <v>217.56187200000568</v>
      </c>
      <c r="DL511" s="15">
        <f>+DL510-DK510</f>
        <v>469.90939749599784</v>
      </c>
      <c r="DN511" s="15">
        <f>+DN510-DL510</f>
        <v>348.66116765444167</v>
      </c>
      <c r="DO511" s="15">
        <f>+DO510-DN510</f>
        <v>-110.67255255533382</v>
      </c>
      <c r="DP511" s="15">
        <f>+DP510-DO510</f>
        <v>-193.8905859227234</v>
      </c>
      <c r="DQ511" s="15">
        <f>+DQ510-DP510</f>
        <v>64.425107943316107</v>
      </c>
      <c r="DS511" s="15">
        <f>+DS510-DQ510</f>
        <v>-14.885274171407218</v>
      </c>
      <c r="DT511" s="15">
        <f>+DT510-DS510</f>
        <v>-433.01645217106852</v>
      </c>
      <c r="DU511" s="15">
        <f>+DU510-DT510</f>
        <v>-510.81949173469911</v>
      </c>
      <c r="DV511" s="15">
        <f>+DV510-DU510</f>
        <v>-246.39363503402274</v>
      </c>
    </row>
    <row r="512" spans="1:127" s="53" customFormat="1" hidden="1" outlineLevel="1">
      <c r="A512" s="2"/>
      <c r="C512" s="10"/>
      <c r="D512" s="12"/>
      <c r="E512" s="55"/>
      <c r="AF512" s="54"/>
      <c r="AG512" s="54"/>
      <c r="AH512" s="54"/>
      <c r="AI512" s="54"/>
      <c r="AJ512" s="54"/>
      <c r="AK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  <c r="BM512" s="54"/>
      <c r="BN512" s="54"/>
      <c r="BO512" s="54"/>
      <c r="BP512" s="54"/>
      <c r="BQ512" s="54"/>
      <c r="BR512" s="54"/>
      <c r="BT512" s="54"/>
      <c r="BU512" s="54"/>
      <c r="BV512" s="54"/>
      <c r="BW512" s="54"/>
      <c r="BX512" s="54"/>
      <c r="BY512" s="54"/>
      <c r="BZ512" s="54"/>
      <c r="CA512" s="54"/>
      <c r="CB512" s="54"/>
      <c r="CC512" s="54"/>
      <c r="CD512" s="54"/>
      <c r="CE512" s="54"/>
      <c r="CF512" s="54"/>
      <c r="CG512" s="54"/>
      <c r="CH512" s="54"/>
      <c r="CI512" s="54"/>
      <c r="CJ512" s="54"/>
      <c r="CK512" s="54"/>
      <c r="CL512" s="54"/>
      <c r="CM512" s="54"/>
      <c r="CN512" s="54"/>
      <c r="CO512" s="54"/>
      <c r="CP512" s="54"/>
      <c r="CQ512" s="54"/>
      <c r="CR512" s="54"/>
      <c r="CS512" s="54"/>
      <c r="CT512" s="54"/>
      <c r="CU512" s="54"/>
      <c r="CV512" s="54"/>
      <c r="CW512" s="54"/>
      <c r="CX512" s="54"/>
      <c r="CY512" s="54"/>
      <c r="CZ512" s="54"/>
      <c r="DA512" s="54"/>
      <c r="DB512" s="54"/>
      <c r="DC512" s="54"/>
      <c r="DD512" s="54"/>
      <c r="DE512" s="54"/>
      <c r="DF512" s="54"/>
      <c r="DG512" s="54"/>
      <c r="DH512" s="54"/>
      <c r="DI512" s="54"/>
      <c r="DJ512" s="54"/>
      <c r="DK512" s="54"/>
      <c r="DL512" s="54"/>
      <c r="DM512" s="54"/>
      <c r="DN512" s="54"/>
      <c r="DO512" s="54"/>
      <c r="DP512" s="54"/>
      <c r="DQ512" s="54"/>
      <c r="DR512" s="54"/>
      <c r="DS512" s="54"/>
      <c r="DT512" s="54"/>
      <c r="DU512" s="54"/>
      <c r="DV512" s="54"/>
      <c r="DW512" s="54"/>
    </row>
    <row r="513" spans="1:127" s="53" customFormat="1" hidden="1" outlineLevel="1">
      <c r="A513" s="2"/>
      <c r="B513" s="53" t="s">
        <v>953</v>
      </c>
      <c r="C513" s="10"/>
      <c r="D513" s="12"/>
      <c r="E513" s="55"/>
      <c r="AF513" s="54"/>
      <c r="AG513" s="54"/>
      <c r="AH513" s="54"/>
      <c r="AI513" s="54"/>
      <c r="AJ513" s="54"/>
      <c r="AK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  <c r="BM513" s="54"/>
      <c r="BN513" s="54"/>
      <c r="BO513" s="54"/>
      <c r="BP513" s="54"/>
      <c r="BQ513" s="54"/>
      <c r="BR513" s="54"/>
      <c r="BT513" s="54"/>
      <c r="BU513" s="54"/>
      <c r="BV513" s="54"/>
      <c r="BW513" s="54"/>
      <c r="BX513" s="54"/>
      <c r="BY513" s="54"/>
      <c r="BZ513" s="54"/>
      <c r="CA513" s="54"/>
      <c r="CB513" s="54"/>
      <c r="CC513" s="54"/>
      <c r="CD513" s="54"/>
      <c r="CE513" s="29">
        <f>+CE502/CE485</f>
        <v>1</v>
      </c>
      <c r="CF513" s="29">
        <f>+CF502/CF485</f>
        <v>1</v>
      </c>
      <c r="CG513" s="29">
        <f>+CG502/CG485</f>
        <v>1</v>
      </c>
      <c r="CH513" s="29">
        <f>+CH502/CH485</f>
        <v>0.81818181818181823</v>
      </c>
      <c r="CI513" s="54"/>
      <c r="CJ513" s="29">
        <f>+CJ502/CJ485</f>
        <v>0.77777777777777779</v>
      </c>
      <c r="CK513" s="29">
        <f>+CK502/CK485</f>
        <v>0.72413793103448276</v>
      </c>
      <c r="CL513" s="29">
        <f>+CL502/CL485</f>
        <v>0.71794871794871795</v>
      </c>
      <c r="CM513" s="29">
        <f>+CM502/CM485</f>
        <v>0.66666666666666663</v>
      </c>
      <c r="CN513" s="54"/>
      <c r="CO513" s="29">
        <f>+CO502/CO485</f>
        <v>0.63793103448275867</v>
      </c>
      <c r="CP513" s="29">
        <f>+CP502/CP485</f>
        <v>0.63076923076923075</v>
      </c>
      <c r="CQ513" s="29">
        <f>+CQ502/CQ485</f>
        <v>0.60810810810810811</v>
      </c>
      <c r="CR513" s="29">
        <f>+CR502/CR485</f>
        <v>0.57317073170731703</v>
      </c>
      <c r="CS513" s="54"/>
      <c r="CT513" s="71"/>
      <c r="CU513" s="71"/>
      <c r="CV513" s="71"/>
      <c r="CW513" s="71"/>
      <c r="CX513" s="54"/>
      <c r="CY513" s="71"/>
      <c r="CZ513" s="71"/>
      <c r="DA513" s="71"/>
      <c r="DB513" s="71"/>
      <c r="DC513" s="54"/>
      <c r="DD513" s="54"/>
      <c r="DE513" s="54"/>
      <c r="DF513" s="54"/>
      <c r="DG513" s="54"/>
      <c r="DH513" s="54"/>
      <c r="DI513" s="54"/>
      <c r="DJ513" s="54"/>
      <c r="DK513" s="54"/>
      <c r="DL513" s="54"/>
      <c r="DM513" s="54"/>
      <c r="DN513" s="54"/>
      <c r="DO513" s="54"/>
      <c r="DP513" s="54"/>
      <c r="DQ513" s="54"/>
      <c r="DR513" s="54"/>
      <c r="DS513" s="54"/>
      <c r="DT513" s="54"/>
      <c r="DU513" s="54"/>
      <c r="DV513" s="54"/>
      <c r="DW513" s="54"/>
    </row>
    <row r="514" spans="1:127" s="53" customFormat="1" hidden="1" outlineLevel="1">
      <c r="A514" s="2"/>
      <c r="B514" s="53" t="s">
        <v>954</v>
      </c>
      <c r="C514" s="10"/>
      <c r="D514" s="12"/>
      <c r="E514" s="55"/>
      <c r="AF514" s="54"/>
      <c r="AG514" s="54"/>
      <c r="AH514" s="54"/>
      <c r="AI514" s="54"/>
      <c r="AJ514" s="54"/>
      <c r="AK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  <c r="BM514" s="54"/>
      <c r="BN514" s="54"/>
      <c r="BO514" s="54"/>
      <c r="BP514" s="54"/>
      <c r="BQ514" s="54"/>
      <c r="BR514" s="54"/>
      <c r="BT514" s="54"/>
      <c r="BU514" s="54"/>
      <c r="BV514" s="54"/>
      <c r="BW514" s="54"/>
      <c r="BX514" s="54"/>
      <c r="BY514" s="54"/>
      <c r="BZ514" s="54"/>
      <c r="CA514" s="54"/>
      <c r="CB514" s="54"/>
      <c r="CC514" s="54"/>
      <c r="CD514" s="54"/>
      <c r="CE514" s="29">
        <f>+CE508/CE485</f>
        <v>0</v>
      </c>
      <c r="CF514" s="29">
        <f>+CF508/CF485</f>
        <v>0</v>
      </c>
      <c r="CG514" s="29">
        <f>+CG508/CG485</f>
        <v>0</v>
      </c>
      <c r="CH514" s="29">
        <f>+CH508/CH485</f>
        <v>0.18181818181818182</v>
      </c>
      <c r="CI514" s="54"/>
      <c r="CJ514" s="29">
        <f>+CJ508/CJ485</f>
        <v>0.22222222222222221</v>
      </c>
      <c r="CK514" s="29">
        <f>+CK508/CK485</f>
        <v>0.27586206896551724</v>
      </c>
      <c r="CL514" s="29">
        <f>+CL508/CL485</f>
        <v>0.28205128205128205</v>
      </c>
      <c r="CM514" s="29">
        <f>+CM508/CM485</f>
        <v>0.33333333333333331</v>
      </c>
      <c r="CN514" s="54"/>
      <c r="CO514" s="29">
        <f>+CO508/CO485</f>
        <v>0.36206896551724138</v>
      </c>
      <c r="CP514" s="29">
        <f>+CP508/CP485</f>
        <v>0.36923076923076925</v>
      </c>
      <c r="CQ514" s="29">
        <f>+CQ508/CQ485</f>
        <v>0.39189189189189189</v>
      </c>
      <c r="CR514" s="29">
        <f>+CR508/CR485</f>
        <v>0.42682926829268292</v>
      </c>
      <c r="CS514" s="54"/>
      <c r="CT514" s="71"/>
      <c r="CU514" s="71"/>
      <c r="CV514" s="71"/>
      <c r="CW514" s="71"/>
      <c r="CX514" s="54"/>
      <c r="CY514" s="71"/>
      <c r="CZ514" s="71"/>
      <c r="DA514" s="71"/>
      <c r="DB514" s="71"/>
      <c r="DC514" s="54"/>
      <c r="DD514" s="54"/>
      <c r="DE514" s="54"/>
      <c r="DF514" s="54"/>
      <c r="DG514" s="54"/>
      <c r="DH514" s="54"/>
      <c r="DI514" s="54"/>
      <c r="DJ514" s="54"/>
      <c r="DK514" s="54"/>
      <c r="DL514" s="54"/>
      <c r="DM514" s="54"/>
      <c r="DN514" s="54"/>
      <c r="DO514" s="54"/>
      <c r="DP514" s="54"/>
      <c r="DQ514" s="54"/>
      <c r="DR514" s="54"/>
      <c r="DS514" s="54"/>
      <c r="DT514" s="54"/>
      <c r="DU514" s="54"/>
      <c r="DV514" s="54"/>
      <c r="DW514" s="54"/>
    </row>
    <row r="515" spans="1:127" s="53" customFormat="1" hidden="1" outlineLevel="1">
      <c r="A515" s="2"/>
      <c r="C515" s="10" t="s">
        <v>69</v>
      </c>
      <c r="D515" s="12"/>
      <c r="E515" s="55"/>
      <c r="AF515" s="54"/>
      <c r="AG515" s="54"/>
      <c r="AH515" s="54"/>
      <c r="AI515" s="54"/>
      <c r="AJ515" s="54"/>
      <c r="AK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  <c r="BM515" s="54"/>
      <c r="BN515" s="54"/>
      <c r="BO515" s="54"/>
      <c r="BP515" s="54"/>
      <c r="BQ515" s="54"/>
      <c r="BR515" s="54"/>
      <c r="BT515" s="54"/>
      <c r="BU515" s="54"/>
      <c r="BV515" s="54"/>
      <c r="BW515" s="54"/>
      <c r="BX515" s="54"/>
      <c r="BY515" s="54"/>
      <c r="BZ515" s="54"/>
      <c r="CA515" s="54"/>
      <c r="CB515" s="54"/>
      <c r="CC515" s="54"/>
      <c r="CD515" s="54"/>
      <c r="CE515" s="54"/>
      <c r="CF515" s="54"/>
      <c r="CG515" s="54"/>
      <c r="CH515" s="54"/>
      <c r="CI515" s="54"/>
      <c r="CJ515" s="71">
        <f>+CJ514-CH514</f>
        <v>4.0404040404040387E-2</v>
      </c>
      <c r="CK515" s="71">
        <f>+CK514-CJ514</f>
        <v>5.3639846743295028E-2</v>
      </c>
      <c r="CL515" s="71">
        <f>+CL514-CK514</f>
        <v>6.1892130857648109E-3</v>
      </c>
      <c r="CM515" s="71">
        <f>+CM514-CL514</f>
        <v>5.1282051282051266E-2</v>
      </c>
      <c r="CN515" s="54"/>
      <c r="CO515" s="71">
        <f>+CO514-CM514</f>
        <v>2.8735632183908066E-2</v>
      </c>
      <c r="CP515" s="71">
        <f>+CP514-CO514</f>
        <v>7.16180371352787E-3</v>
      </c>
      <c r="CQ515" s="71">
        <f>+CQ514-CP514</f>
        <v>2.2661122661122635E-2</v>
      </c>
      <c r="CR515" s="71">
        <f>+CR514-CQ514</f>
        <v>3.4937376400791031E-2</v>
      </c>
      <c r="CS515" s="54"/>
      <c r="CT515" s="71"/>
      <c r="CU515" s="71"/>
      <c r="CV515" s="71"/>
      <c r="CW515" s="71"/>
      <c r="CX515" s="54"/>
      <c r="CY515" s="71"/>
      <c r="CZ515" s="71"/>
      <c r="DA515" s="71"/>
      <c r="DB515" s="71"/>
      <c r="DC515" s="54"/>
      <c r="DD515" s="54"/>
      <c r="DE515" s="54"/>
      <c r="DF515" s="54"/>
      <c r="DG515" s="54"/>
      <c r="DH515" s="54"/>
      <c r="DI515" s="54"/>
      <c r="DJ515" s="54"/>
      <c r="DK515" s="54"/>
      <c r="DL515" s="54"/>
      <c r="DM515" s="54"/>
      <c r="DN515" s="54"/>
      <c r="DO515" s="54"/>
      <c r="DP515" s="54"/>
      <c r="DQ515" s="54"/>
      <c r="DR515" s="54"/>
      <c r="DS515" s="54"/>
      <c r="DT515" s="54"/>
      <c r="DU515" s="54"/>
      <c r="DV515" s="54"/>
      <c r="DW515" s="54"/>
    </row>
    <row r="516" spans="1:127" s="53" customFormat="1" hidden="1" outlineLevel="1">
      <c r="A516" s="2"/>
      <c r="C516" s="10"/>
      <c r="D516" s="12"/>
      <c r="E516" s="55"/>
      <c r="AF516" s="54"/>
      <c r="AG516" s="54"/>
      <c r="AH516" s="54"/>
      <c r="AI516" s="54"/>
      <c r="AJ516" s="54"/>
      <c r="AK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  <c r="BM516" s="54"/>
      <c r="BN516" s="54"/>
      <c r="BO516" s="54"/>
      <c r="BP516" s="54"/>
      <c r="BQ516" s="54"/>
      <c r="BR516" s="54"/>
      <c r="BT516" s="54"/>
      <c r="BU516" s="54"/>
      <c r="BV516" s="54"/>
      <c r="BW516" s="54"/>
      <c r="BX516" s="54"/>
      <c r="BY516" s="54"/>
      <c r="BZ516" s="54"/>
      <c r="CA516" s="54"/>
      <c r="CB516" s="54"/>
      <c r="CC516" s="54"/>
      <c r="CD516" s="54"/>
      <c r="CE516" s="54"/>
      <c r="CF516" s="54"/>
      <c r="CG516" s="54"/>
      <c r="CH516" s="54"/>
      <c r="CI516" s="54"/>
      <c r="CJ516" s="54"/>
      <c r="CK516" s="54"/>
      <c r="CL516" s="54"/>
      <c r="CM516" s="54"/>
      <c r="CN516" s="54"/>
      <c r="CO516" s="54"/>
      <c r="CP516" s="54"/>
      <c r="CQ516" s="54"/>
      <c r="CR516" s="54"/>
      <c r="CS516" s="54"/>
      <c r="CT516" s="54"/>
      <c r="CU516" s="54"/>
      <c r="CV516" s="54"/>
      <c r="CW516" s="54"/>
      <c r="CX516" s="54"/>
      <c r="CY516" s="54"/>
      <c r="CZ516" s="54"/>
      <c r="DA516" s="54"/>
      <c r="DB516" s="54"/>
      <c r="DC516" s="54"/>
      <c r="DD516" s="54"/>
      <c r="DE516" s="54"/>
      <c r="DF516" s="54"/>
      <c r="DG516" s="54"/>
      <c r="DH516" s="54"/>
      <c r="DI516" s="54"/>
      <c r="DJ516" s="54"/>
      <c r="DK516" s="54"/>
      <c r="DL516" s="54"/>
      <c r="DM516" s="54"/>
      <c r="DN516" s="54"/>
      <c r="DO516" s="54"/>
      <c r="DP516" s="54"/>
      <c r="DQ516" s="54"/>
      <c r="DR516" s="54"/>
      <c r="DS516" s="54"/>
      <c r="DT516" s="54"/>
      <c r="DU516" s="54"/>
      <c r="DV516" s="54"/>
      <c r="DW516" s="54"/>
    </row>
    <row r="517" spans="1:127" s="53" customFormat="1" hidden="1" outlineLevel="1">
      <c r="A517" s="2"/>
      <c r="C517" s="10"/>
      <c r="D517" s="12"/>
      <c r="E517" s="55"/>
      <c r="AF517" s="54"/>
      <c r="AG517" s="54"/>
      <c r="AH517" s="54"/>
      <c r="AI517" s="54"/>
      <c r="AJ517" s="54"/>
      <c r="AK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  <c r="BM517" s="54"/>
      <c r="BN517" s="54"/>
      <c r="BO517" s="54"/>
      <c r="BP517" s="54"/>
      <c r="BQ517" s="54"/>
      <c r="BR517" s="54"/>
      <c r="BT517" s="54"/>
      <c r="BU517" s="54"/>
      <c r="BV517" s="54"/>
      <c r="BW517" s="54"/>
      <c r="BX517" s="54"/>
      <c r="BY517" s="54"/>
      <c r="BZ517" s="54"/>
      <c r="CA517" s="54"/>
      <c r="CB517" s="54"/>
      <c r="CC517" s="54"/>
      <c r="CD517" s="54"/>
      <c r="CE517" s="54"/>
      <c r="CF517" s="54"/>
      <c r="CG517" s="54"/>
      <c r="CH517" s="54"/>
      <c r="CI517" s="54"/>
      <c r="CJ517" s="54"/>
      <c r="CK517" s="54"/>
      <c r="CL517" s="54"/>
      <c r="CM517" s="54"/>
      <c r="CN517" s="54"/>
      <c r="CO517" s="54"/>
      <c r="CP517" s="54"/>
      <c r="CQ517" s="54"/>
      <c r="CR517" s="54"/>
      <c r="CS517" s="54"/>
      <c r="CT517" s="54"/>
      <c r="CU517" s="54"/>
      <c r="CV517" s="54"/>
      <c r="CW517" s="54"/>
      <c r="CX517" s="54"/>
      <c r="CY517" s="54"/>
      <c r="CZ517" s="54"/>
      <c r="DA517" s="54"/>
      <c r="DB517" s="54"/>
      <c r="DC517" s="54"/>
      <c r="DD517" s="54"/>
      <c r="DE517" s="54"/>
      <c r="DF517" s="54"/>
      <c r="DG517" s="54"/>
      <c r="DH517" s="54"/>
      <c r="DI517" s="54"/>
      <c r="DJ517" s="54"/>
      <c r="DK517" s="54"/>
      <c r="DL517" s="54"/>
      <c r="DM517" s="54"/>
      <c r="DN517" s="54"/>
      <c r="DO517" s="54"/>
      <c r="DP517" s="54"/>
      <c r="DQ517" s="54"/>
      <c r="DR517" s="54"/>
      <c r="DS517" s="54"/>
      <c r="DT517" s="54"/>
      <c r="DU517" s="54"/>
      <c r="DV517" s="54"/>
      <c r="DW517" s="54"/>
    </row>
    <row r="518" spans="1:127" s="53" customFormat="1" hidden="1" outlineLevel="1">
      <c r="A518" s="2"/>
      <c r="C518" s="10"/>
      <c r="D518" s="12"/>
      <c r="E518" s="55"/>
      <c r="AF518" s="54"/>
      <c r="AG518" s="54"/>
      <c r="AH518" s="54"/>
      <c r="AI518" s="54"/>
      <c r="AJ518" s="54"/>
      <c r="AK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  <c r="BM518" s="54"/>
      <c r="BN518" s="54"/>
      <c r="BO518" s="54"/>
      <c r="BP518" s="54"/>
      <c r="BQ518" s="54"/>
      <c r="BR518" s="54"/>
      <c r="BT518" s="54"/>
      <c r="BU518" s="54"/>
      <c r="BV518" s="54"/>
      <c r="BW518" s="54"/>
      <c r="BX518" s="54"/>
      <c r="BY518" s="54"/>
      <c r="BZ518" s="54"/>
      <c r="CA518" s="54"/>
      <c r="CB518" s="54"/>
      <c r="CC518" s="54"/>
      <c r="CD518" s="54"/>
      <c r="CE518" s="54"/>
      <c r="CF518" s="54"/>
      <c r="CG518" s="54"/>
      <c r="CH518" s="54"/>
      <c r="CI518" s="54"/>
      <c r="CJ518" s="54"/>
      <c r="CK518" s="54"/>
      <c r="CL518" s="54"/>
      <c r="CM518" s="54"/>
      <c r="CN518" s="54"/>
      <c r="CO518" s="54"/>
      <c r="CP518" s="54"/>
      <c r="CQ518" s="54"/>
      <c r="CR518" s="54"/>
      <c r="CS518" s="54"/>
      <c r="CT518" s="54"/>
      <c r="CU518" s="54"/>
      <c r="CV518" s="54"/>
      <c r="CW518" s="54"/>
      <c r="CX518" s="54"/>
      <c r="CY518" s="54"/>
      <c r="CZ518" s="54"/>
      <c r="DA518" s="54"/>
      <c r="DB518" s="54"/>
      <c r="DC518" s="54"/>
      <c r="DD518" s="54"/>
      <c r="DE518" s="54"/>
      <c r="DF518" s="54"/>
      <c r="DG518" s="54"/>
      <c r="DH518" s="54"/>
      <c r="DI518" s="54"/>
      <c r="DJ518" s="54"/>
      <c r="DK518" s="54"/>
      <c r="DL518" s="54"/>
      <c r="DM518" s="54"/>
      <c r="DN518" s="54"/>
      <c r="DO518" s="54"/>
      <c r="DP518" s="54"/>
      <c r="DQ518" s="54"/>
      <c r="DR518" s="54"/>
      <c r="DS518" s="54"/>
      <c r="DT518" s="54"/>
      <c r="DU518" s="54"/>
      <c r="DV518" s="54"/>
      <c r="DW518" s="54"/>
    </row>
    <row r="519" spans="1:127" s="53" customFormat="1" hidden="1" outlineLevel="1">
      <c r="A519" s="2"/>
      <c r="C519" s="10"/>
      <c r="D519" s="12"/>
      <c r="E519" s="55"/>
      <c r="AF519" s="54"/>
      <c r="AG519" s="54"/>
      <c r="AH519" s="54"/>
      <c r="AI519" s="54"/>
      <c r="AJ519" s="54"/>
      <c r="AK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  <c r="BM519" s="54"/>
      <c r="BN519" s="54"/>
      <c r="BO519" s="54"/>
      <c r="BP519" s="54"/>
      <c r="BQ519" s="54"/>
      <c r="BR519" s="54"/>
      <c r="BT519" s="54"/>
      <c r="BU519" s="54"/>
      <c r="BV519" s="54"/>
      <c r="BW519" s="54"/>
      <c r="BX519" s="54"/>
      <c r="BY519" s="54"/>
      <c r="BZ519" s="54"/>
      <c r="CA519" s="54"/>
      <c r="CB519" s="54"/>
      <c r="CC519" s="54"/>
      <c r="CD519" s="54"/>
      <c r="CE519" s="54"/>
      <c r="CF519" s="54"/>
      <c r="CG519" s="54"/>
      <c r="CH519" s="54"/>
      <c r="CI519" s="54"/>
      <c r="CJ519" s="54"/>
      <c r="CK519" s="54"/>
      <c r="CL519" s="54"/>
      <c r="CM519" s="54"/>
      <c r="CN519" s="54"/>
      <c r="CO519" s="54"/>
      <c r="CP519" s="54"/>
      <c r="CQ519" s="54"/>
      <c r="CR519" s="54"/>
      <c r="CS519" s="54"/>
      <c r="CT519" s="54"/>
      <c r="CU519" s="54"/>
      <c r="CV519" s="54"/>
      <c r="CW519" s="54"/>
      <c r="CX519" s="54"/>
      <c r="CY519" s="54"/>
      <c r="CZ519" s="54"/>
      <c r="DA519" s="54"/>
      <c r="DB519" s="54"/>
      <c r="DC519" s="54"/>
      <c r="DD519" s="54"/>
      <c r="DE519" s="54"/>
      <c r="DF519" s="54"/>
      <c r="DG519" s="54"/>
      <c r="DH519" s="54"/>
      <c r="DI519" s="54"/>
      <c r="DJ519" s="54"/>
      <c r="DK519" s="54"/>
      <c r="DL519" s="54"/>
      <c r="DM519" s="54"/>
      <c r="DN519" s="54"/>
      <c r="DO519" s="54"/>
      <c r="DP519" s="54"/>
      <c r="DQ519" s="54"/>
      <c r="DR519" s="54"/>
      <c r="DS519" s="54"/>
      <c r="DT519" s="54"/>
      <c r="DU519" s="54"/>
      <c r="DV519" s="54"/>
      <c r="DW519" s="54"/>
    </row>
    <row r="520" spans="1:127" s="53" customFormat="1" hidden="1" outlineLevel="1">
      <c r="A520" s="2"/>
      <c r="C520" s="10"/>
      <c r="D520" s="12"/>
      <c r="E520" s="55"/>
      <c r="AF520" s="54"/>
      <c r="AG520" s="54"/>
      <c r="AH520" s="54"/>
      <c r="AI520" s="54"/>
      <c r="AJ520" s="54"/>
      <c r="AK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  <c r="BM520" s="54"/>
      <c r="BN520" s="54"/>
      <c r="BO520" s="54"/>
      <c r="BP520" s="54"/>
      <c r="BQ520" s="54"/>
      <c r="BR520" s="54"/>
      <c r="BT520" s="54"/>
      <c r="BU520" s="54"/>
      <c r="BV520" s="54"/>
      <c r="BW520" s="54"/>
      <c r="BX520" s="54"/>
      <c r="BY520" s="54"/>
      <c r="BZ520" s="54"/>
      <c r="CA520" s="54"/>
      <c r="CB520" s="54"/>
      <c r="CC520" s="54"/>
      <c r="CD520" s="54"/>
      <c r="CE520" s="54"/>
      <c r="CF520" s="54"/>
      <c r="CG520" s="54"/>
      <c r="CH520" s="54"/>
      <c r="CI520" s="54"/>
      <c r="CJ520" s="54"/>
      <c r="CK520" s="54"/>
      <c r="CL520" s="54"/>
      <c r="CM520" s="54"/>
      <c r="CN520" s="54"/>
      <c r="CO520" s="54"/>
      <c r="CP520" s="54"/>
      <c r="CQ520" s="54"/>
      <c r="CR520" s="54"/>
      <c r="CS520" s="54"/>
      <c r="CT520" s="54"/>
      <c r="CU520" s="54"/>
      <c r="CV520" s="54"/>
      <c r="CW520" s="54"/>
      <c r="CX520" s="54"/>
      <c r="CY520" s="54"/>
      <c r="CZ520" s="54"/>
      <c r="DA520" s="54"/>
      <c r="DB520" s="54"/>
      <c r="DC520" s="54"/>
      <c r="DD520" s="54"/>
      <c r="DE520" s="54"/>
      <c r="DF520" s="54"/>
      <c r="DG520" s="54"/>
      <c r="DH520" s="54"/>
      <c r="DI520" s="54"/>
      <c r="DJ520" s="54"/>
      <c r="DK520" s="54"/>
      <c r="DL520" s="54"/>
      <c r="DM520" s="54"/>
      <c r="DN520" s="54"/>
      <c r="DO520" s="54"/>
      <c r="DP520" s="54"/>
      <c r="DQ520" s="54"/>
      <c r="DR520" s="54"/>
      <c r="DS520" s="54"/>
      <c r="DT520" s="54"/>
      <c r="DU520" s="54"/>
      <c r="DV520" s="54"/>
      <c r="DW520" s="54"/>
    </row>
    <row r="521" spans="1:127" s="53" customFormat="1" hidden="1" outlineLevel="1">
      <c r="A521" s="2"/>
      <c r="C521" s="10"/>
      <c r="D521" s="12"/>
      <c r="E521" s="55"/>
      <c r="AF521" s="54"/>
      <c r="AG521" s="54"/>
      <c r="AH521" s="54"/>
      <c r="AI521" s="54"/>
      <c r="AJ521" s="54"/>
      <c r="AK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  <c r="BM521" s="54"/>
      <c r="BN521" s="54"/>
      <c r="BO521" s="54"/>
      <c r="BP521" s="54"/>
      <c r="BQ521" s="54"/>
      <c r="BR521" s="54"/>
      <c r="BT521" s="54"/>
      <c r="BU521" s="54"/>
      <c r="BV521" s="54"/>
      <c r="BW521" s="54"/>
      <c r="BX521" s="54"/>
      <c r="BY521" s="54"/>
      <c r="BZ521" s="54"/>
      <c r="CA521" s="54"/>
      <c r="CB521" s="54"/>
      <c r="CC521" s="54"/>
      <c r="CD521" s="54"/>
      <c r="CE521" s="54"/>
      <c r="CF521" s="54"/>
      <c r="CG521" s="54"/>
      <c r="CH521" s="54"/>
      <c r="CI521" s="54"/>
      <c r="CJ521" s="54"/>
      <c r="CK521" s="54"/>
      <c r="CL521" s="54"/>
      <c r="CM521" s="54"/>
      <c r="CN521" s="54"/>
      <c r="CO521" s="54"/>
      <c r="CP521" s="54"/>
      <c r="CQ521" s="54"/>
      <c r="CR521" s="54"/>
      <c r="CS521" s="54"/>
      <c r="CT521" s="54"/>
      <c r="CU521" s="54"/>
      <c r="CV521" s="54"/>
      <c r="CW521" s="54"/>
      <c r="CX521" s="54"/>
      <c r="CY521" s="54"/>
      <c r="CZ521" s="54"/>
      <c r="DA521" s="54"/>
      <c r="DB521" s="54"/>
      <c r="DC521" s="54"/>
      <c r="DD521" s="54"/>
      <c r="DE521" s="54"/>
      <c r="DF521" s="54"/>
      <c r="DG521" s="54"/>
      <c r="DH521" s="54"/>
      <c r="DI521" s="54"/>
      <c r="DJ521" s="54"/>
      <c r="DK521" s="54"/>
      <c r="DL521" s="54"/>
      <c r="DM521" s="54"/>
      <c r="DN521" s="54"/>
      <c r="DO521" s="54"/>
      <c r="DP521" s="54"/>
      <c r="DQ521" s="54"/>
      <c r="DR521" s="54"/>
      <c r="DS521" s="54"/>
      <c r="DT521" s="54"/>
      <c r="DU521" s="54"/>
      <c r="DV521" s="54"/>
      <c r="DW521" s="54"/>
    </row>
    <row r="522" spans="1:127" s="53" customFormat="1" hidden="1" outlineLevel="1">
      <c r="A522" s="2"/>
      <c r="C522" s="10"/>
      <c r="D522" s="12"/>
      <c r="E522" s="55"/>
      <c r="AF522" s="54"/>
      <c r="AG522" s="54"/>
      <c r="AH522" s="54"/>
      <c r="AI522" s="54"/>
      <c r="AJ522" s="54"/>
      <c r="AK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  <c r="BM522" s="54"/>
      <c r="BN522" s="54"/>
      <c r="BO522" s="54"/>
      <c r="BP522" s="54"/>
      <c r="BQ522" s="54"/>
      <c r="BR522" s="54"/>
      <c r="BT522" s="54"/>
      <c r="BU522" s="54"/>
      <c r="BV522" s="54"/>
      <c r="BW522" s="54"/>
      <c r="BX522" s="54"/>
      <c r="BY522" s="54"/>
      <c r="BZ522" s="54"/>
      <c r="CA522" s="54"/>
      <c r="CB522" s="54"/>
      <c r="CC522" s="54"/>
      <c r="CD522" s="54"/>
      <c r="CE522" s="54"/>
      <c r="CF522" s="54"/>
      <c r="CG522" s="54"/>
      <c r="CH522" s="54"/>
      <c r="CI522" s="54"/>
      <c r="CJ522" s="54"/>
      <c r="CK522" s="54"/>
      <c r="CL522" s="54"/>
      <c r="CM522" s="54"/>
      <c r="CN522" s="54"/>
      <c r="CO522" s="54"/>
      <c r="CP522" s="54"/>
      <c r="CQ522" s="54"/>
      <c r="CR522" s="54"/>
      <c r="CS522" s="54"/>
      <c r="CT522" s="54"/>
      <c r="CU522" s="54"/>
      <c r="CV522" s="54"/>
      <c r="CW522" s="54"/>
      <c r="CX522" s="54"/>
      <c r="CY522" s="54"/>
      <c r="CZ522" s="54"/>
      <c r="DA522" s="54"/>
      <c r="DB522" s="54"/>
      <c r="DC522" s="54"/>
      <c r="DD522" s="54"/>
      <c r="DE522" s="54"/>
      <c r="DF522" s="54"/>
      <c r="DG522" s="54"/>
      <c r="DH522" s="54"/>
      <c r="DI522" s="54"/>
      <c r="DJ522" s="54"/>
      <c r="DK522" s="54"/>
      <c r="DL522" s="54"/>
      <c r="DM522" s="54"/>
      <c r="DN522" s="54"/>
      <c r="DO522" s="54"/>
      <c r="DP522" s="54"/>
      <c r="DQ522" s="54"/>
      <c r="DR522" s="54"/>
      <c r="DS522" s="54"/>
      <c r="DT522" s="54"/>
      <c r="DU522" s="54"/>
      <c r="DV522" s="54"/>
      <c r="DW522" s="54"/>
    </row>
    <row r="523" spans="1:127" s="53" customFormat="1" hidden="1" outlineLevel="1">
      <c r="A523" s="2"/>
      <c r="C523" s="10"/>
      <c r="D523" s="12"/>
      <c r="E523" s="55"/>
      <c r="AF523" s="54"/>
      <c r="AG523" s="54"/>
      <c r="AH523" s="54"/>
      <c r="AI523" s="54"/>
      <c r="AJ523" s="54"/>
      <c r="AK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  <c r="BM523" s="54"/>
      <c r="BN523" s="54"/>
      <c r="BO523" s="54"/>
      <c r="BP523" s="54"/>
      <c r="BQ523" s="54"/>
      <c r="BR523" s="54"/>
      <c r="BT523" s="54"/>
      <c r="BU523" s="54"/>
      <c r="BV523" s="54"/>
      <c r="BW523" s="54"/>
      <c r="BX523" s="54"/>
      <c r="BY523" s="54"/>
      <c r="BZ523" s="54"/>
      <c r="CA523" s="54"/>
      <c r="CB523" s="54"/>
      <c r="CC523" s="54"/>
      <c r="CD523" s="54"/>
      <c r="CE523" s="54"/>
      <c r="CF523" s="54"/>
      <c r="CG523" s="54"/>
      <c r="CH523" s="54"/>
      <c r="CI523" s="54"/>
      <c r="CJ523" s="54"/>
      <c r="CK523" s="54"/>
      <c r="CL523" s="54"/>
      <c r="CM523" s="54"/>
      <c r="CN523" s="54"/>
      <c r="CO523" s="54"/>
      <c r="CP523" s="54"/>
      <c r="CQ523" s="54"/>
      <c r="CR523" s="54"/>
      <c r="CS523" s="54"/>
      <c r="CT523" s="54"/>
      <c r="CU523" s="54"/>
      <c r="CV523" s="54"/>
      <c r="CW523" s="54"/>
      <c r="CX523" s="54"/>
      <c r="CY523" s="54"/>
      <c r="CZ523" s="54"/>
      <c r="DA523" s="54"/>
      <c r="DB523" s="54"/>
      <c r="DC523" s="54"/>
      <c r="DD523" s="54"/>
      <c r="DE523" s="54"/>
      <c r="DF523" s="54"/>
      <c r="DG523" s="54"/>
      <c r="DH523" s="54"/>
      <c r="DI523" s="54"/>
      <c r="DJ523" s="54"/>
      <c r="DK523" s="54"/>
      <c r="DL523" s="54"/>
      <c r="DM523" s="54"/>
      <c r="DN523" s="54"/>
      <c r="DO523" s="54"/>
      <c r="DP523" s="54"/>
      <c r="DQ523" s="54"/>
      <c r="DR523" s="54"/>
      <c r="DS523" s="54"/>
      <c r="DT523" s="54"/>
      <c r="DU523" s="54"/>
      <c r="DV523" s="54"/>
      <c r="DW523" s="54"/>
    </row>
    <row r="524" spans="1:127" s="53" customFormat="1" hidden="1" outlineLevel="1">
      <c r="A524" s="2"/>
      <c r="C524" s="10"/>
      <c r="D524" s="12"/>
      <c r="E524" s="55"/>
      <c r="AF524" s="54"/>
      <c r="AG524" s="54"/>
      <c r="AH524" s="54"/>
      <c r="AI524" s="54"/>
      <c r="AJ524" s="54"/>
      <c r="AK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  <c r="BM524" s="54"/>
      <c r="BN524" s="54"/>
      <c r="BO524" s="54"/>
      <c r="BP524" s="54"/>
      <c r="BQ524" s="54"/>
      <c r="BR524" s="54"/>
      <c r="BT524" s="54"/>
      <c r="BU524" s="54"/>
      <c r="BV524" s="54"/>
      <c r="BW524" s="54"/>
      <c r="BX524" s="54"/>
      <c r="BY524" s="54"/>
      <c r="BZ524" s="54"/>
      <c r="CA524" s="54"/>
      <c r="CB524" s="54"/>
      <c r="CC524" s="54"/>
      <c r="CD524" s="54"/>
      <c r="CE524" s="54"/>
      <c r="CF524" s="54"/>
      <c r="CG524" s="54"/>
      <c r="CH524" s="54"/>
      <c r="CI524" s="54"/>
      <c r="CJ524" s="54"/>
      <c r="CK524" s="54"/>
      <c r="CL524" s="54"/>
      <c r="CM524" s="54"/>
      <c r="CN524" s="54"/>
      <c r="CO524" s="54"/>
      <c r="CP524" s="54"/>
      <c r="CQ524" s="54"/>
      <c r="CR524" s="54"/>
      <c r="CS524" s="54"/>
      <c r="CT524" s="54"/>
      <c r="CU524" s="54"/>
      <c r="CV524" s="54"/>
      <c r="CW524" s="54"/>
      <c r="CX524" s="54"/>
      <c r="CY524" s="54"/>
      <c r="CZ524" s="54"/>
      <c r="DA524" s="54"/>
      <c r="DB524" s="54"/>
      <c r="DC524" s="54"/>
      <c r="DD524" s="54"/>
      <c r="DE524" s="54"/>
      <c r="DF524" s="54"/>
      <c r="DG524" s="54"/>
      <c r="DH524" s="54"/>
      <c r="DI524" s="54"/>
      <c r="DJ524" s="54"/>
      <c r="DK524" s="54"/>
      <c r="DL524" s="54"/>
      <c r="DM524" s="54"/>
      <c r="DN524" s="54"/>
      <c r="DO524" s="54"/>
      <c r="DP524" s="54"/>
      <c r="DQ524" s="54"/>
      <c r="DR524" s="54"/>
      <c r="DS524" s="54"/>
      <c r="DT524" s="54"/>
      <c r="DU524" s="54"/>
      <c r="DV524" s="54"/>
      <c r="DW524" s="54"/>
    </row>
    <row r="525" spans="1:127" s="32" customFormat="1" hidden="1" outlineLevel="1">
      <c r="A525" s="2"/>
      <c r="B525" s="32" t="s">
        <v>685</v>
      </c>
      <c r="C525" s="32" t="s">
        <v>686</v>
      </c>
      <c r="D525" s="40"/>
      <c r="E525" s="57"/>
      <c r="CE525" s="32">
        <v>0</v>
      </c>
      <c r="CF525" s="32">
        <v>0</v>
      </c>
      <c r="CG525" s="32">
        <f>+CG529*CG526</f>
        <v>0.81918418622159772</v>
      </c>
      <c r="CH525" s="32">
        <f>+CH529*CH526</f>
        <v>4.4269677337001259</v>
      </c>
      <c r="CI525" s="32">
        <f>+AVERAGE(CE525:CH525)</f>
        <v>1.311537979980431</v>
      </c>
      <c r="CJ525" s="32">
        <f>+CJ529*CJ526</f>
        <v>9.9966728519945089</v>
      </c>
      <c r="CK525" s="32">
        <f>+CK529*CK526</f>
        <v>18.386824506916707</v>
      </c>
      <c r="CL525" s="32">
        <f>+CL529*CL526</f>
        <v>29.36872759197184</v>
      </c>
      <c r="CM525" s="32">
        <f>+CM529*CM526</f>
        <v>38.280812834333432</v>
      </c>
      <c r="CN525" s="32">
        <f>+AVERAGE(CJ525:CM525)</f>
        <v>24.008259446304123</v>
      </c>
      <c r="CO525" s="32">
        <f>+CO529*CO526</f>
        <v>45.53677194778119</v>
      </c>
      <c r="CP525" s="32">
        <f>+CP529*CP526</f>
        <v>50.103923874287979</v>
      </c>
      <c r="CQ525" s="32">
        <f>+CQ529*CQ526</f>
        <v>48.397745113498758</v>
      </c>
      <c r="CR525" s="32">
        <f>+CR529*CR526</f>
        <v>43.62499346855018</v>
      </c>
      <c r="CS525" s="32">
        <f>+AVERAGE(CO525:CR525)</f>
        <v>46.915858601029527</v>
      </c>
      <c r="CT525" s="32">
        <f>+CT529*CT526</f>
        <v>39.589440146438747</v>
      </c>
      <c r="CU525" s="32">
        <f>+CU529*CU526</f>
        <v>35.99880602378655</v>
      </c>
      <c r="CV525" s="32">
        <f>+CV529*CV526</f>
        <v>36.114303119421351</v>
      </c>
      <c r="CW525" s="32">
        <f>+CW529*CW526</f>
        <v>40.092246175000511</v>
      </c>
      <c r="CX525" s="32">
        <f>+AVERAGE(CT525:CW525)</f>
        <v>37.948698866161791</v>
      </c>
      <c r="CY525" s="32">
        <f>+CY529*CY526</f>
        <v>43.453991487643826</v>
      </c>
      <c r="CZ525" s="32">
        <f>+CZ529*CZ526</f>
        <v>45.984987906062521</v>
      </c>
      <c r="DA525" s="32">
        <f>+DA529*DA526</f>
        <v>48.56432742792574</v>
      </c>
      <c r="DB525" s="32">
        <f>+DB529*DB526</f>
        <v>51.378966235019504</v>
      </c>
      <c r="DC525" s="32">
        <f>+AVERAGE(CY525:DB525)</f>
        <v>47.3455682641629</v>
      </c>
    </row>
    <row r="526" spans="1:127" s="32" customFormat="1" hidden="1" outlineLevel="1">
      <c r="A526" s="2"/>
      <c r="C526" s="32" t="s">
        <v>687</v>
      </c>
      <c r="D526" s="40"/>
      <c r="E526" s="57"/>
      <c r="CG526" s="32">
        <v>500</v>
      </c>
      <c r="CH526" s="32">
        <v>500</v>
      </c>
      <c r="CJ526" s="32">
        <v>500</v>
      </c>
      <c r="CK526" s="32">
        <v>500</v>
      </c>
      <c r="CL526" s="32">
        <v>500</v>
      </c>
      <c r="CM526" s="32">
        <v>500</v>
      </c>
      <c r="CO526" s="32">
        <v>500</v>
      </c>
      <c r="CP526" s="32">
        <v>500</v>
      </c>
      <c r="CQ526" s="32">
        <v>500</v>
      </c>
      <c r="CR526" s="32">
        <v>500</v>
      </c>
      <c r="CT526" s="32">
        <v>500</v>
      </c>
      <c r="CU526" s="32">
        <v>500</v>
      </c>
      <c r="CV526" s="32">
        <v>500</v>
      </c>
      <c r="CW526" s="32">
        <v>500</v>
      </c>
      <c r="CY526" s="32">
        <v>500</v>
      </c>
      <c r="CZ526" s="32">
        <v>500</v>
      </c>
      <c r="DA526" s="32">
        <v>500</v>
      </c>
      <c r="DB526" s="32">
        <v>500</v>
      </c>
    </row>
    <row r="527" spans="1:127" s="10" customFormat="1" hidden="1" outlineLevel="1">
      <c r="A527" s="2"/>
      <c r="C527" s="10" t="s">
        <v>688</v>
      </c>
      <c r="D527" s="18"/>
      <c r="E527" s="56"/>
      <c r="CG527" s="10">
        <v>93.575000000000003</v>
      </c>
      <c r="CH527" s="10">
        <v>509.811375</v>
      </c>
      <c r="CJ527" s="10">
        <v>1156.9909238749997</v>
      </c>
      <c r="CK527" s="10">
        <v>2137.8120511918719</v>
      </c>
      <c r="CL527" s="10">
        <v>3535.1325215615711</v>
      </c>
      <c r="CM527" s="10">
        <v>5040.4104130413489</v>
      </c>
      <c r="CO527" s="10">
        <v>6592.7731950738271</v>
      </c>
      <c r="CP527" s="10">
        <v>8162.0819247517666</v>
      </c>
      <c r="CQ527" s="10">
        <v>9418.6448519892074</v>
      </c>
      <c r="CR527" s="10">
        <v>10428.416948170392</v>
      </c>
      <c r="CT527" s="10">
        <v>11557.698343412849</v>
      </c>
      <c r="CU527" s="10">
        <v>12742.303382035112</v>
      </c>
      <c r="CV527" s="10">
        <v>14064.259011136233</v>
      </c>
      <c r="CW527" s="10">
        <v>15618.718247004537</v>
      </c>
      <c r="CY527" s="10">
        <v>17216.189507540483</v>
      </c>
      <c r="CZ527" s="10">
        <v>18759.766546633127</v>
      </c>
      <c r="DA527" s="10">
        <v>20461.319508239139</v>
      </c>
      <c r="DB527" s="10">
        <v>22444.133174603172</v>
      </c>
    </row>
    <row r="528" spans="1:127" s="10" customFormat="1" hidden="1" outlineLevel="1">
      <c r="A528" s="2"/>
      <c r="C528" s="10" t="s">
        <v>689</v>
      </c>
      <c r="D528" s="18"/>
      <c r="E528" s="56"/>
      <c r="CG528" s="29">
        <v>1.6383683724431955E-3</v>
      </c>
      <c r="CH528" s="29">
        <v>8.8539354674002525E-3</v>
      </c>
      <c r="CJ528" s="29">
        <v>1.9993345703989019E-2</v>
      </c>
      <c r="CK528" s="29">
        <v>3.6773649013833412E-2</v>
      </c>
      <c r="CL528" s="29">
        <v>6.0375823556386876E-2</v>
      </c>
      <c r="CM528" s="29">
        <v>8.5415561136067117E-2</v>
      </c>
      <c r="CO528" s="29">
        <v>0.1110668895995514</v>
      </c>
      <c r="CP528" s="29">
        <v>0.13698149676240937</v>
      </c>
      <c r="CQ528" s="29">
        <v>0.15717131378338439</v>
      </c>
      <c r="CR528" s="29">
        <v>0.17266554807316747</v>
      </c>
      <c r="CT528" s="29">
        <v>0.19024576989242889</v>
      </c>
      <c r="CU528" s="29">
        <v>0.20897910880998247</v>
      </c>
      <c r="CV528" s="29">
        <v>0.22939992002222709</v>
      </c>
      <c r="CW528" s="29">
        <v>0.2528500404231685</v>
      </c>
      <c r="CY528" s="29">
        <v>0.27715375286771654</v>
      </c>
      <c r="CZ528" s="29">
        <v>0.30094908462210751</v>
      </c>
      <c r="DA528" s="29">
        <v>0.32652857487807857</v>
      </c>
      <c r="DB528" s="29">
        <v>0.3556079728932075</v>
      </c>
    </row>
    <row r="529" spans="1:127" s="10" customFormat="1" hidden="1" outlineLevel="1">
      <c r="A529" s="2"/>
      <c r="C529" s="10" t="s">
        <v>690</v>
      </c>
      <c r="D529" s="18"/>
      <c r="E529" s="56"/>
      <c r="CG529" s="29">
        <f>+CG528-CC528</f>
        <v>1.6383683724431955E-3</v>
      </c>
      <c r="CH529" s="29">
        <f>+CH528-CC528</f>
        <v>8.8539354674002525E-3</v>
      </c>
      <c r="CI529" s="29"/>
      <c r="CJ529" s="29">
        <f>+CJ528-CE528</f>
        <v>1.9993345703989019E-2</v>
      </c>
      <c r="CK529" s="29">
        <f>+CK528-CF528</f>
        <v>3.6773649013833412E-2</v>
      </c>
      <c r="CL529" s="29">
        <f>+CL528-CG528</f>
        <v>5.8737455183943681E-2</v>
      </c>
      <c r="CM529" s="29">
        <f>+CM528-CH528</f>
        <v>7.6561625668666866E-2</v>
      </c>
      <c r="CN529" s="29"/>
      <c r="CO529" s="29">
        <f>+CO528-CJ528</f>
        <v>9.1073543895562381E-2</v>
      </c>
      <c r="CP529" s="29">
        <f>+CP528-CK528</f>
        <v>0.10020784774857595</v>
      </c>
      <c r="CQ529" s="29">
        <f>+CQ528-CL528</f>
        <v>9.6795490226997516E-2</v>
      </c>
      <c r="CR529" s="29">
        <f>+CR528-CM528</f>
        <v>8.7249986937100357E-2</v>
      </c>
      <c r="CS529" s="29"/>
      <c r="CT529" s="29">
        <f>+CT528-CO528</f>
        <v>7.9178880292877493E-2</v>
      </c>
      <c r="CU529" s="29">
        <f>+CU528-CP528</f>
        <v>7.1997612047573101E-2</v>
      </c>
      <c r="CV529" s="29">
        <f>+CV528-CQ528</f>
        <v>7.2228606238842696E-2</v>
      </c>
      <c r="CW529" s="29">
        <f>+CW528-CR528</f>
        <v>8.0184492350001024E-2</v>
      </c>
      <c r="CX529" s="29"/>
      <c r="CY529" s="29">
        <f>+CY528-CT528</f>
        <v>8.6907982975287651E-2</v>
      </c>
      <c r="CZ529" s="29">
        <f>+CZ528-CU528</f>
        <v>9.1969975812125043E-2</v>
      </c>
      <c r="DA529" s="29">
        <f>+DA528-CV528</f>
        <v>9.7128654855851482E-2</v>
      </c>
      <c r="DB529" s="29">
        <f>+DB528-CW528</f>
        <v>0.102757932470039</v>
      </c>
      <c r="DC529" s="29"/>
    </row>
    <row r="530" spans="1:127" s="10" customFormat="1" hidden="1" outlineLevel="1">
      <c r="A530" s="2"/>
      <c r="C530" s="32" t="s">
        <v>288</v>
      </c>
      <c r="D530" s="18"/>
      <c r="E530" s="56"/>
      <c r="CG530" s="32">
        <f>+CG528*CG526</f>
        <v>0.81918418622159772</v>
      </c>
      <c r="CH530" s="32">
        <f>+CH528*CH526</f>
        <v>4.4269677337001259</v>
      </c>
      <c r="CJ530" s="32">
        <f t="shared" ref="CJ530:DB530" si="776">+CJ528*CJ526</f>
        <v>9.9966728519945089</v>
      </c>
      <c r="CK530" s="32">
        <f t="shared" si="776"/>
        <v>18.386824506916707</v>
      </c>
      <c r="CL530" s="32">
        <f t="shared" si="776"/>
        <v>30.187911778193438</v>
      </c>
      <c r="CM530" s="32">
        <f>+CM528*CM526</f>
        <v>42.707780568033556</v>
      </c>
      <c r="CO530" s="32">
        <f t="shared" si="776"/>
        <v>55.533444799775701</v>
      </c>
      <c r="CP530" s="32">
        <f>+CP528*CP526</f>
        <v>68.490748381204682</v>
      </c>
      <c r="CQ530" s="32">
        <f t="shared" si="776"/>
        <v>78.585656891692196</v>
      </c>
      <c r="CR530" s="32">
        <f t="shared" si="776"/>
        <v>86.332774036583743</v>
      </c>
      <c r="CT530" s="32">
        <f t="shared" si="776"/>
        <v>95.122884946214441</v>
      </c>
      <c r="CU530" s="32">
        <f t="shared" si="776"/>
        <v>104.48955440499124</v>
      </c>
      <c r="CV530" s="32">
        <f t="shared" si="776"/>
        <v>114.69996001111355</v>
      </c>
      <c r="CW530" s="32">
        <f t="shared" si="776"/>
        <v>126.42502021158425</v>
      </c>
      <c r="CY530" s="32">
        <f t="shared" si="776"/>
        <v>138.57687643385827</v>
      </c>
      <c r="CZ530" s="32">
        <f t="shared" si="776"/>
        <v>150.47454231105377</v>
      </c>
      <c r="DA530" s="32">
        <f t="shared" si="776"/>
        <v>163.26428743903929</v>
      </c>
      <c r="DB530" s="32">
        <f t="shared" si="776"/>
        <v>177.80398644660374</v>
      </c>
    </row>
    <row r="531" spans="1:127" s="53" customFormat="1" hidden="1" outlineLevel="1">
      <c r="A531" s="2"/>
      <c r="C531" s="10"/>
      <c r="D531" s="12"/>
      <c r="E531" s="55"/>
      <c r="AF531" s="54"/>
      <c r="AG531" s="54"/>
      <c r="AH531" s="54"/>
      <c r="AI531" s="54"/>
      <c r="AJ531" s="54"/>
      <c r="AK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  <c r="BM531" s="54"/>
      <c r="BN531" s="54"/>
      <c r="BO531" s="54"/>
      <c r="BP531" s="54"/>
      <c r="BQ531" s="54"/>
      <c r="BR531" s="54"/>
      <c r="BT531" s="54"/>
      <c r="BU531" s="54"/>
      <c r="BV531" s="54"/>
      <c r="BW531" s="54"/>
      <c r="BX531" s="54"/>
      <c r="BY531" s="54"/>
      <c r="BZ531" s="54"/>
      <c r="CA531" s="54"/>
      <c r="CB531" s="54"/>
      <c r="CC531" s="54"/>
      <c r="CD531" s="54"/>
      <c r="CE531" s="54"/>
      <c r="CF531" s="54"/>
      <c r="CG531" s="54"/>
      <c r="CH531" s="54"/>
      <c r="CI531" s="54"/>
      <c r="CJ531" s="54"/>
      <c r="CK531" s="54"/>
      <c r="CL531" s="54"/>
      <c r="CM531" s="54"/>
      <c r="CN531" s="54"/>
      <c r="CO531" s="54"/>
      <c r="CP531" s="54"/>
      <c r="CQ531" s="54"/>
      <c r="CR531" s="54"/>
      <c r="CS531" s="54"/>
      <c r="CT531" s="54"/>
      <c r="CU531" s="54"/>
      <c r="CV531" s="54"/>
      <c r="CW531" s="54"/>
      <c r="CX531" s="54"/>
      <c r="CY531" s="54"/>
      <c r="CZ531" s="54"/>
      <c r="DA531" s="54"/>
      <c r="DB531" s="54"/>
      <c r="DC531" s="54"/>
      <c r="DD531" s="54"/>
      <c r="DE531" s="54"/>
      <c r="DF531" s="54"/>
      <c r="DG531" s="54"/>
      <c r="DH531" s="54"/>
      <c r="DI531" s="54"/>
      <c r="DJ531" s="54"/>
      <c r="DK531" s="54"/>
      <c r="DL531" s="54"/>
      <c r="DM531" s="54"/>
      <c r="DN531" s="54"/>
      <c r="DO531" s="54"/>
      <c r="DP531" s="54"/>
      <c r="DQ531" s="54"/>
      <c r="DR531" s="54"/>
      <c r="DS531" s="54"/>
      <c r="DT531" s="54"/>
      <c r="DU531" s="54"/>
      <c r="DV531" s="54"/>
      <c r="DW531" s="54"/>
    </row>
    <row r="532" spans="1:127" s="53" customFormat="1" hidden="1" outlineLevel="1">
      <c r="A532" s="2"/>
      <c r="C532" s="10"/>
      <c r="D532" s="12"/>
      <c r="E532" s="55"/>
      <c r="AF532" s="54"/>
      <c r="AG532" s="54"/>
      <c r="AH532" s="54"/>
      <c r="AI532" s="54"/>
      <c r="AJ532" s="54"/>
      <c r="AK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  <c r="BM532" s="54"/>
      <c r="BN532" s="54"/>
      <c r="BO532" s="54"/>
      <c r="BP532" s="54"/>
      <c r="BQ532" s="54"/>
      <c r="BR532" s="54"/>
      <c r="BT532" s="54"/>
      <c r="BU532" s="54"/>
      <c r="BV532" s="54"/>
      <c r="BW532" s="54"/>
      <c r="BX532" s="54"/>
      <c r="BY532" s="54"/>
      <c r="BZ532" s="54"/>
      <c r="CA532" s="54"/>
      <c r="CB532" s="54"/>
      <c r="CC532" s="54"/>
      <c r="CD532" s="54"/>
      <c r="CE532" s="54"/>
      <c r="CF532" s="54"/>
      <c r="CG532" s="54"/>
      <c r="CH532" s="54"/>
      <c r="CI532" s="54"/>
      <c r="CJ532" s="54"/>
      <c r="CK532" s="54"/>
      <c r="CL532" s="54"/>
      <c r="CM532" s="54"/>
      <c r="CN532" s="54"/>
      <c r="CO532" s="54"/>
      <c r="CP532" s="54"/>
      <c r="CQ532" s="54"/>
      <c r="CR532" s="54"/>
      <c r="CS532" s="54"/>
      <c r="CT532" s="54"/>
      <c r="CU532" s="54"/>
      <c r="CV532" s="54"/>
      <c r="CW532" s="54"/>
      <c r="CX532" s="54"/>
      <c r="CY532" s="54"/>
      <c r="CZ532" s="54"/>
      <c r="DA532" s="54"/>
      <c r="DB532" s="54"/>
      <c r="DC532" s="54"/>
      <c r="DD532" s="54"/>
      <c r="DE532" s="54"/>
      <c r="DF532" s="54"/>
      <c r="DG532" s="54"/>
      <c r="DH532" s="54"/>
      <c r="DI532" s="54"/>
      <c r="DJ532" s="54"/>
      <c r="DK532" s="54"/>
      <c r="DL532" s="54"/>
      <c r="DM532" s="54"/>
      <c r="DN532" s="54"/>
      <c r="DO532" s="54"/>
      <c r="DP532" s="54"/>
      <c r="DQ532" s="54"/>
      <c r="DR532" s="54"/>
      <c r="DS532" s="54"/>
      <c r="DT532" s="54"/>
      <c r="DU532" s="54"/>
      <c r="DV532" s="54"/>
      <c r="DW532" s="54"/>
    </row>
    <row r="533" spans="1:127" s="53" customFormat="1" hidden="1" outlineLevel="1">
      <c r="A533" s="2"/>
      <c r="B533" s="53" t="s">
        <v>187</v>
      </c>
      <c r="C533" s="10"/>
      <c r="D533" s="12"/>
      <c r="E533" s="55"/>
      <c r="AF533" s="54"/>
      <c r="AG533" s="54"/>
      <c r="AH533" s="54"/>
      <c r="AI533" s="54"/>
      <c r="AJ533" s="54"/>
      <c r="AK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  <c r="BM533" s="54"/>
      <c r="BN533" s="54"/>
      <c r="BO533" s="54"/>
      <c r="BP533" s="54"/>
      <c r="BQ533" s="54"/>
      <c r="BR533" s="54"/>
      <c r="BT533" s="54"/>
      <c r="BU533" s="54"/>
      <c r="BV533" s="54"/>
      <c r="BW533" s="54"/>
      <c r="BX533" s="54"/>
      <c r="BY533" s="54"/>
      <c r="BZ533" s="54"/>
      <c r="CA533" s="54"/>
      <c r="CB533" s="54"/>
      <c r="CC533" s="54"/>
      <c r="CD533" s="54"/>
      <c r="CE533" s="54"/>
      <c r="CF533" s="54"/>
      <c r="CG533" s="54"/>
      <c r="CH533" s="54"/>
      <c r="CI533" s="54"/>
      <c r="CJ533" s="54"/>
      <c r="CK533" s="54"/>
      <c r="CL533" s="54"/>
      <c r="CM533" s="54"/>
      <c r="CN533" s="54"/>
      <c r="CO533" s="54"/>
      <c r="CP533" s="54"/>
      <c r="CQ533" s="54"/>
      <c r="CR533" s="54"/>
      <c r="CS533" s="54"/>
      <c r="CT533" s="54"/>
      <c r="CU533" s="54"/>
      <c r="CV533" s="54"/>
      <c r="CW533" s="54"/>
      <c r="CX533" s="54"/>
      <c r="CY533" s="54"/>
      <c r="CZ533" s="54"/>
      <c r="DA533" s="54"/>
      <c r="DB533" s="54"/>
      <c r="DC533" s="54"/>
      <c r="DD533" s="54"/>
      <c r="DE533" s="54"/>
      <c r="DF533" s="54"/>
      <c r="DG533" s="54"/>
      <c r="DH533" s="54"/>
      <c r="DI533" s="54"/>
      <c r="DJ533" s="54"/>
      <c r="DK533" s="54"/>
      <c r="DL533" s="54"/>
      <c r="DM533" s="54"/>
      <c r="DN533" s="54"/>
      <c r="DO533" s="54"/>
      <c r="DP533" s="54"/>
      <c r="DQ533" s="54"/>
      <c r="DR533" s="54"/>
      <c r="DS533" s="54"/>
      <c r="DT533" s="54"/>
      <c r="DU533" s="54"/>
      <c r="DV533" s="54"/>
      <c r="DW533" s="54"/>
    </row>
    <row r="534" spans="1:127" s="53" customFormat="1" hidden="1" outlineLevel="1">
      <c r="A534" s="2"/>
      <c r="C534" s="10" t="s">
        <v>188</v>
      </c>
      <c r="D534" s="12"/>
      <c r="E534" s="55"/>
      <c r="AF534" s="54"/>
      <c r="AG534" s="54"/>
      <c r="AH534" s="54"/>
      <c r="AI534" s="54"/>
      <c r="AJ534" s="54"/>
      <c r="AK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  <c r="BM534" s="54"/>
      <c r="BN534" s="54"/>
      <c r="BO534" s="54"/>
      <c r="BP534" s="54"/>
      <c r="BQ534" s="54"/>
      <c r="BR534" s="54"/>
      <c r="BT534" s="54"/>
      <c r="BU534" s="54"/>
      <c r="BV534" s="54"/>
      <c r="BW534" s="54"/>
      <c r="BX534" s="54"/>
      <c r="BY534" s="54"/>
      <c r="BZ534" s="54"/>
      <c r="CA534" s="54"/>
      <c r="CB534" s="54"/>
      <c r="CC534" s="54"/>
      <c r="CD534" s="54"/>
      <c r="CE534" s="54"/>
      <c r="CF534" s="54"/>
      <c r="CG534" s="54"/>
      <c r="CH534" s="54"/>
      <c r="CI534" s="54"/>
      <c r="CJ534" s="54"/>
      <c r="CK534" s="54"/>
      <c r="CL534" s="54"/>
      <c r="CM534" s="54"/>
      <c r="CN534" s="54"/>
      <c r="CO534" s="54"/>
      <c r="CP534" s="54"/>
      <c r="CQ534" s="54"/>
      <c r="CR534" s="54"/>
      <c r="CS534" s="54"/>
      <c r="CT534" s="9">
        <f>+CT536/CT661</f>
        <v>7.3466947739357524E-2</v>
      </c>
      <c r="CU534" s="9">
        <f>+CU536/CU661</f>
        <v>0.14464577338828835</v>
      </c>
      <c r="CV534" s="71">
        <f>CU534+CV535</f>
        <v>0.21464577338828836</v>
      </c>
      <c r="CW534" s="71">
        <f>CV534+CW535</f>
        <v>0.28464577338828834</v>
      </c>
      <c r="CX534" s="71">
        <f>+CW534</f>
        <v>0.28464577338828834</v>
      </c>
      <c r="CY534" s="71">
        <f>CX534+CY535</f>
        <v>0.33464577338828833</v>
      </c>
      <c r="CZ534" s="71">
        <f>CY534+CZ535</f>
        <v>0.38464577338828831</v>
      </c>
      <c r="DA534" s="71">
        <f>CZ534+DA535</f>
        <v>0.4346457733882883</v>
      </c>
      <c r="DB534" s="71">
        <f>DA534+DB535</f>
        <v>0.48464577338828829</v>
      </c>
      <c r="DC534" s="71">
        <f>+DB534</f>
        <v>0.48464577338828829</v>
      </c>
      <c r="DD534" s="71">
        <f>DC534+DD535</f>
        <v>0.53464577338828834</v>
      </c>
      <c r="DE534" s="71">
        <f>+DD534+0.05</f>
        <v>0.58464577338828838</v>
      </c>
      <c r="DF534" s="71">
        <v>0.6</v>
      </c>
      <c r="DG534" s="71">
        <v>0.6</v>
      </c>
      <c r="DH534" s="71">
        <v>0.6</v>
      </c>
      <c r="DI534" s="71">
        <v>0.6</v>
      </c>
      <c r="DJ534" s="71">
        <v>0.6</v>
      </c>
      <c r="DK534" s="71">
        <v>0.6</v>
      </c>
      <c r="DL534" s="71">
        <v>0.6</v>
      </c>
      <c r="DM534" s="71">
        <v>0.6</v>
      </c>
      <c r="DN534" s="71">
        <v>0.6</v>
      </c>
      <c r="DO534" s="71">
        <v>0.6</v>
      </c>
      <c r="DP534" s="71">
        <v>0.6</v>
      </c>
      <c r="DQ534" s="71">
        <v>0.6</v>
      </c>
      <c r="DR534" s="71">
        <v>0.6</v>
      </c>
      <c r="DS534" s="71">
        <v>0.6</v>
      </c>
      <c r="DT534" s="71">
        <v>0.6</v>
      </c>
      <c r="DU534" s="71">
        <v>0.6</v>
      </c>
      <c r="DV534" s="71">
        <v>0.6</v>
      </c>
      <c r="DW534" s="71">
        <v>0.6</v>
      </c>
    </row>
    <row r="535" spans="1:127" s="53" customFormat="1" hidden="1" outlineLevel="1">
      <c r="A535" s="2"/>
      <c r="C535" s="10"/>
      <c r="D535" s="12" t="s">
        <v>149</v>
      </c>
      <c r="E535" s="55"/>
      <c r="AF535" s="54"/>
      <c r="AG535" s="54"/>
      <c r="AH535" s="54"/>
      <c r="AI535" s="54"/>
      <c r="AJ535" s="54"/>
      <c r="AK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  <c r="BM535" s="54"/>
      <c r="BN535" s="54"/>
      <c r="BO535" s="54"/>
      <c r="BP535" s="54"/>
      <c r="BQ535" s="54"/>
      <c r="BR535" s="54"/>
      <c r="BT535" s="54"/>
      <c r="BU535" s="54"/>
      <c r="BV535" s="54"/>
      <c r="BW535" s="54"/>
      <c r="BX535" s="54"/>
      <c r="BY535" s="54"/>
      <c r="BZ535" s="54"/>
      <c r="CA535" s="54"/>
      <c r="CB535" s="54"/>
      <c r="CC535" s="54"/>
      <c r="CD535" s="54"/>
      <c r="CE535" s="54"/>
      <c r="CF535" s="54"/>
      <c r="CG535" s="54"/>
      <c r="CH535" s="54"/>
      <c r="CI535" s="54"/>
      <c r="CJ535" s="54"/>
      <c r="CK535" s="54"/>
      <c r="CL535" s="54"/>
      <c r="CM535" s="54"/>
      <c r="CN535" s="54"/>
      <c r="CO535" s="54"/>
      <c r="CP535" s="54"/>
      <c r="CQ535" s="54"/>
      <c r="CR535" s="54"/>
      <c r="CS535" s="54"/>
      <c r="CT535" s="9"/>
      <c r="CU535" s="9">
        <f>CU534-CT534</f>
        <v>7.1178825648930827E-2</v>
      </c>
      <c r="CV535" s="71">
        <v>7.0000000000000007E-2</v>
      </c>
      <c r="CW535" s="71">
        <v>7.0000000000000007E-2</v>
      </c>
      <c r="CX535" s="71"/>
      <c r="CY535" s="71">
        <v>0.05</v>
      </c>
      <c r="CZ535" s="71">
        <v>0.05</v>
      </c>
      <c r="DA535" s="71">
        <v>0.05</v>
      </c>
      <c r="DB535" s="71">
        <v>0.05</v>
      </c>
      <c r="DC535" s="71"/>
      <c r="DD535" s="71">
        <v>0.05</v>
      </c>
      <c r="DE535" s="71">
        <v>0.05</v>
      </c>
      <c r="DF535" s="71"/>
      <c r="DG535" s="71"/>
      <c r="DH535" s="71"/>
      <c r="DI535" s="71"/>
      <c r="DJ535" s="71"/>
      <c r="DK535" s="71"/>
      <c r="DL535" s="71"/>
      <c r="DM535" s="71"/>
      <c r="DN535" s="71"/>
      <c r="DO535" s="71"/>
      <c r="DP535" s="71"/>
      <c r="DQ535" s="71"/>
      <c r="DR535" s="71"/>
      <c r="DS535" s="71"/>
      <c r="DT535" s="71"/>
      <c r="DU535" s="71"/>
      <c r="DV535" s="71"/>
      <c r="DW535" s="71"/>
    </row>
    <row r="536" spans="1:127" s="10" customFormat="1" hidden="1" outlineLevel="1">
      <c r="A536" s="2"/>
      <c r="C536" s="10" t="s">
        <v>189</v>
      </c>
      <c r="D536" s="12"/>
      <c r="E536" s="56"/>
      <c r="CT536" s="10">
        <v>4670</v>
      </c>
      <c r="CU536" s="10">
        <v>9300</v>
      </c>
      <c r="CV536" s="10">
        <f>+CV534*CV697</f>
        <v>10762.768369235555</v>
      </c>
      <c r="CW536" s="10">
        <f>+CW534*CW697</f>
        <v>14374.326910335172</v>
      </c>
      <c r="CX536" s="10">
        <f>+CW536</f>
        <v>14374.326910335172</v>
      </c>
      <c r="CY536" s="10">
        <f>+CY534*CY697</f>
        <v>16935.418653861107</v>
      </c>
      <c r="CZ536" s="10">
        <f>+CZ534*CZ697</f>
        <v>19536.543476164552</v>
      </c>
      <c r="DA536" s="10">
        <f>+DA534*DA697</f>
        <v>22161.718693522045</v>
      </c>
      <c r="DB536" s="10">
        <f>+DB534*DB697</f>
        <v>24829.856908002173</v>
      </c>
      <c r="DC536" s="10">
        <f>+DB536</f>
        <v>24829.856908002173</v>
      </c>
      <c r="DD536" s="10">
        <f>+DD534*DD697</f>
        <v>27383.487221401352</v>
      </c>
      <c r="DE536" s="10">
        <f>+DE534*DE697</f>
        <v>29948.479741815074</v>
      </c>
      <c r="DF536" s="10">
        <f>+DF534*DF697</f>
        <v>30751.199999999997</v>
      </c>
      <c r="DG536" s="10">
        <f>+DG534*DG697</f>
        <v>30848.399999999998</v>
      </c>
      <c r="DH536" s="10">
        <f>+DG536</f>
        <v>30848.399999999998</v>
      </c>
      <c r="DI536" s="10">
        <f>+DI534*DI697</f>
        <v>30799.8</v>
      </c>
      <c r="DJ536" s="10">
        <f>+DJ534*DJ697</f>
        <v>30736.199999999997</v>
      </c>
      <c r="DK536" s="10">
        <f>+DK534*DK697</f>
        <v>30736.199999999997</v>
      </c>
      <c r="DL536" s="10">
        <f>+DL534*DL697</f>
        <v>30736.199999999997</v>
      </c>
      <c r="DM536" s="10">
        <f>+DL536</f>
        <v>30736.199999999997</v>
      </c>
      <c r="DN536" s="10">
        <f>+DN534*DN697</f>
        <v>30736.199999999997</v>
      </c>
      <c r="DO536" s="10">
        <f>+DO534*DO697</f>
        <v>30736.199999999997</v>
      </c>
      <c r="DP536" s="10">
        <f>+DP534*DP697</f>
        <v>30736.199999999997</v>
      </c>
      <c r="DQ536" s="10">
        <f>+DQ534*DQ697</f>
        <v>30736.199999999997</v>
      </c>
      <c r="DR536" s="10">
        <f>+DQ536</f>
        <v>30736.199999999997</v>
      </c>
      <c r="DS536" s="10">
        <f>+DS534*DS697</f>
        <v>30736.199999999997</v>
      </c>
      <c r="DT536" s="10">
        <f>+DT534*DT697</f>
        <v>30736.199999999997</v>
      </c>
      <c r="DU536" s="10">
        <f>+DU534*DU697</f>
        <v>30736.199999999997</v>
      </c>
      <c r="DV536" s="10">
        <f>+DV534*DV697</f>
        <v>30736.199999999997</v>
      </c>
      <c r="DW536" s="10">
        <f>+DV536</f>
        <v>30736.199999999997</v>
      </c>
    </row>
    <row r="537" spans="1:127" s="53" customFormat="1" hidden="1" outlineLevel="1">
      <c r="A537" s="2"/>
      <c r="C537" s="10"/>
      <c r="D537" s="12"/>
      <c r="E537" s="55"/>
      <c r="AF537" s="54"/>
      <c r="AG537" s="54"/>
      <c r="AH537" s="54"/>
      <c r="AI537" s="54"/>
      <c r="AJ537" s="54"/>
      <c r="AK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  <c r="BM537" s="54"/>
      <c r="BN537" s="54"/>
      <c r="BO537" s="54"/>
      <c r="BP537" s="54"/>
      <c r="BQ537" s="54"/>
      <c r="BR537" s="54"/>
      <c r="BT537" s="54"/>
      <c r="BU537" s="54"/>
      <c r="BV537" s="54"/>
      <c r="BW537" s="54"/>
      <c r="BX537" s="54"/>
      <c r="BY537" s="54"/>
      <c r="BZ537" s="54"/>
      <c r="CA537" s="54"/>
      <c r="CB537" s="54"/>
      <c r="CC537" s="54"/>
      <c r="CD537" s="54"/>
      <c r="CE537" s="54"/>
      <c r="CF537" s="54"/>
      <c r="CG537" s="54"/>
      <c r="CH537" s="54"/>
      <c r="CI537" s="54"/>
      <c r="CJ537" s="54"/>
      <c r="CK537" s="54"/>
      <c r="CL537" s="54"/>
      <c r="CM537" s="54"/>
      <c r="CN537" s="54"/>
      <c r="CO537" s="54"/>
      <c r="CP537" s="54"/>
      <c r="CQ537" s="54"/>
      <c r="CR537" s="54"/>
      <c r="CS537" s="54"/>
      <c r="CT537" s="54"/>
      <c r="CU537" s="54"/>
      <c r="CV537" s="54"/>
      <c r="CW537" s="54"/>
      <c r="CX537" s="54"/>
      <c r="CY537" s="54"/>
      <c r="CZ537" s="54"/>
      <c r="DA537" s="54"/>
      <c r="DB537" s="54"/>
      <c r="DC537" s="54"/>
      <c r="DD537" s="54"/>
      <c r="DE537" s="54"/>
      <c r="DF537" s="54"/>
      <c r="DG537" s="54"/>
      <c r="DH537" s="54"/>
      <c r="DI537" s="54"/>
      <c r="DJ537" s="54"/>
      <c r="DK537" s="54"/>
      <c r="DL537" s="54"/>
      <c r="DM537" s="54"/>
      <c r="DN537" s="54"/>
      <c r="DO537" s="54"/>
      <c r="DP537" s="54"/>
      <c r="DQ537" s="54"/>
      <c r="DR537" s="54"/>
      <c r="DS537" s="54"/>
      <c r="DT537" s="54"/>
      <c r="DU537" s="54"/>
      <c r="DV537" s="54"/>
      <c r="DW537" s="54"/>
    </row>
    <row r="538" spans="1:127" s="53" customFormat="1" hidden="1" outlineLevel="1">
      <c r="A538" s="2"/>
      <c r="C538" s="10" t="s">
        <v>190</v>
      </c>
      <c r="D538" s="12">
        <v>2700</v>
      </c>
      <c r="E538" s="55"/>
      <c r="AF538" s="54"/>
      <c r="AG538" s="54"/>
      <c r="AH538" s="54"/>
      <c r="AI538" s="54"/>
      <c r="AJ538" s="54"/>
      <c r="AK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  <c r="BM538" s="54"/>
      <c r="BN538" s="54"/>
      <c r="BO538" s="54"/>
      <c r="BP538" s="54"/>
      <c r="BQ538" s="54"/>
      <c r="BR538" s="54"/>
      <c r="BT538" s="54"/>
      <c r="BU538" s="54"/>
      <c r="BV538" s="54"/>
      <c r="BW538" s="54"/>
      <c r="BX538" s="54"/>
      <c r="BY538" s="54"/>
      <c r="BZ538" s="54"/>
      <c r="CA538" s="54"/>
      <c r="CB538" s="54"/>
      <c r="CC538" s="54"/>
      <c r="CD538" s="54"/>
      <c r="CE538" s="54"/>
      <c r="CF538" s="54"/>
      <c r="CG538" s="54"/>
      <c r="CH538" s="54"/>
      <c r="CI538" s="54"/>
      <c r="CJ538" s="54"/>
      <c r="CK538" s="54"/>
      <c r="CL538" s="54"/>
      <c r="CM538" s="54"/>
      <c r="CN538" s="54"/>
      <c r="CO538" s="54"/>
      <c r="CP538" s="54"/>
      <c r="CQ538" s="54"/>
      <c r="CR538" s="54"/>
      <c r="CS538" s="54"/>
      <c r="CT538" s="54"/>
      <c r="CU538" s="29">
        <f>+CU699/CU697</f>
        <v>0.51420238903759341</v>
      </c>
      <c r="CV538" s="29">
        <f>+CV699/CV697</f>
        <v>0.53340512943241192</v>
      </c>
      <c r="CW538" s="29">
        <f>+CW699/CW697</f>
        <v>0.55763480464959703</v>
      </c>
      <c r="CX538" s="54"/>
      <c r="CY538" s="29">
        <f>+CY699/CY697</f>
        <v>0.57490070543600691</v>
      </c>
      <c r="CZ538" s="29">
        <v>0.75</v>
      </c>
      <c r="DA538" s="29">
        <v>0.75</v>
      </c>
      <c r="DB538" s="29">
        <v>0.75</v>
      </c>
      <c r="DC538" s="54"/>
      <c r="DD538" s="29">
        <v>0.75</v>
      </c>
      <c r="DE538" s="29">
        <v>0.75</v>
      </c>
      <c r="DF538" s="29">
        <v>0.75</v>
      </c>
      <c r="DG538" s="29">
        <v>0.75</v>
      </c>
      <c r="DH538" s="54"/>
      <c r="DI538" s="29">
        <v>0.75</v>
      </c>
      <c r="DJ538" s="29">
        <v>0.75</v>
      </c>
      <c r="DK538" s="29">
        <v>0.75</v>
      </c>
      <c r="DL538" s="29">
        <v>0.75</v>
      </c>
      <c r="DM538" s="54"/>
      <c r="DN538" s="29">
        <v>0.75</v>
      </c>
      <c r="DO538" s="29">
        <v>0.75</v>
      </c>
      <c r="DP538" s="29">
        <v>0.75</v>
      </c>
      <c r="DQ538" s="29">
        <v>0.75</v>
      </c>
      <c r="DR538" s="54"/>
      <c r="DS538" s="29">
        <v>0.75</v>
      </c>
      <c r="DT538" s="29">
        <v>0.75</v>
      </c>
      <c r="DU538" s="29">
        <v>0.75</v>
      </c>
      <c r="DV538" s="29">
        <v>0.75</v>
      </c>
      <c r="DW538" s="54"/>
    </row>
    <row r="539" spans="1:127" s="53" customFormat="1" hidden="1" outlineLevel="1">
      <c r="A539" s="2"/>
      <c r="C539" s="10" t="s">
        <v>190</v>
      </c>
      <c r="D539" s="12">
        <v>2200</v>
      </c>
      <c r="E539" s="55"/>
      <c r="AF539" s="54"/>
      <c r="AG539" s="54"/>
      <c r="AH539" s="54"/>
      <c r="AI539" s="54"/>
      <c r="AJ539" s="54"/>
      <c r="AK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  <c r="BM539" s="54"/>
      <c r="BN539" s="54"/>
      <c r="BO539" s="54"/>
      <c r="BP539" s="54"/>
      <c r="BQ539" s="54"/>
      <c r="BR539" s="54"/>
      <c r="BT539" s="54"/>
      <c r="BU539" s="54"/>
      <c r="BV539" s="54"/>
      <c r="BW539" s="54"/>
      <c r="BX539" s="54"/>
      <c r="BY539" s="54"/>
      <c r="BZ539" s="54"/>
      <c r="CA539" s="54"/>
      <c r="CB539" s="54"/>
      <c r="CC539" s="54"/>
      <c r="CD539" s="54"/>
      <c r="CE539" s="54"/>
      <c r="CF539" s="54"/>
      <c r="CG539" s="54"/>
      <c r="CH539" s="54"/>
      <c r="CI539" s="54"/>
      <c r="CJ539" s="54"/>
      <c r="CK539" s="54"/>
      <c r="CL539" s="54"/>
      <c r="CM539" s="54"/>
      <c r="CN539" s="54"/>
      <c r="CO539" s="54"/>
      <c r="CP539" s="54"/>
      <c r="CQ539" s="54"/>
      <c r="CR539" s="54"/>
      <c r="CS539" s="54"/>
      <c r="CT539" s="54"/>
      <c r="CU539" s="71">
        <f>1-CU538</f>
        <v>0.48579761096240659</v>
      </c>
      <c r="CV539" s="71">
        <f>1-CV538</f>
        <v>0.46659487056758808</v>
      </c>
      <c r="CW539" s="71">
        <f>1-CW538</f>
        <v>0.44236519535040297</v>
      </c>
      <c r="CX539" s="54"/>
      <c r="CY539" s="71">
        <f>1-CY538</f>
        <v>0.42509929456399309</v>
      </c>
      <c r="CZ539" s="71">
        <f>1-CZ538</f>
        <v>0.25</v>
      </c>
      <c r="DA539" s="71">
        <f>1-DA538</f>
        <v>0.25</v>
      </c>
      <c r="DB539" s="71">
        <f>1-DB538</f>
        <v>0.25</v>
      </c>
      <c r="DC539" s="54"/>
      <c r="DD539" s="71">
        <f>1-DD538</f>
        <v>0.25</v>
      </c>
      <c r="DE539" s="71">
        <f>1-DE538</f>
        <v>0.25</v>
      </c>
      <c r="DF539" s="71">
        <f>1-DF538</f>
        <v>0.25</v>
      </c>
      <c r="DG539" s="71">
        <f>1-DG538</f>
        <v>0.25</v>
      </c>
      <c r="DH539" s="54"/>
      <c r="DI539" s="71">
        <f>1-DI538</f>
        <v>0.25</v>
      </c>
      <c r="DJ539" s="71">
        <f>1-DJ538</f>
        <v>0.25</v>
      </c>
      <c r="DK539" s="71">
        <f>1-DK538</f>
        <v>0.25</v>
      </c>
      <c r="DL539" s="71">
        <f>1-DL538</f>
        <v>0.25</v>
      </c>
      <c r="DM539" s="54"/>
      <c r="DN539" s="71">
        <f>1-DN538</f>
        <v>0.25</v>
      </c>
      <c r="DO539" s="71">
        <f>1-DO538</f>
        <v>0.25</v>
      </c>
      <c r="DP539" s="71">
        <f>1-DP538</f>
        <v>0.25</v>
      </c>
      <c r="DQ539" s="71">
        <f>1-DQ538</f>
        <v>0.25</v>
      </c>
      <c r="DR539" s="54"/>
      <c r="DS539" s="71">
        <f>1-DS538</f>
        <v>0.25</v>
      </c>
      <c r="DT539" s="71">
        <f>1-DT538</f>
        <v>0.25</v>
      </c>
      <c r="DU539" s="71">
        <f>1-DU538</f>
        <v>0.25</v>
      </c>
      <c r="DV539" s="71">
        <f>1-DV538</f>
        <v>0.25</v>
      </c>
      <c r="DW539" s="54"/>
    </row>
    <row r="540" spans="1:127" s="53" customFormat="1" hidden="1" outlineLevel="1">
      <c r="A540" s="2"/>
      <c r="C540" s="10" t="s">
        <v>190</v>
      </c>
      <c r="D540" s="12" t="s">
        <v>192</v>
      </c>
      <c r="E540" s="55"/>
      <c r="AF540" s="54"/>
      <c r="AG540" s="54"/>
      <c r="AH540" s="54"/>
      <c r="AI540" s="54"/>
      <c r="AJ540" s="54"/>
      <c r="AK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  <c r="BM540" s="54"/>
      <c r="BN540" s="54"/>
      <c r="BO540" s="54"/>
      <c r="BP540" s="54"/>
      <c r="BQ540" s="54"/>
      <c r="BR540" s="54"/>
      <c r="BT540" s="54"/>
      <c r="BU540" s="54"/>
      <c r="BV540" s="54"/>
      <c r="BW540" s="54"/>
      <c r="BX540" s="54"/>
      <c r="BY540" s="54"/>
      <c r="BZ540" s="54"/>
      <c r="CA540" s="54"/>
      <c r="CB540" s="54"/>
      <c r="CC540" s="54"/>
      <c r="CD540" s="54"/>
      <c r="CE540" s="54"/>
      <c r="CF540" s="54"/>
      <c r="CG540" s="54"/>
      <c r="CH540" s="54"/>
      <c r="CI540" s="54"/>
      <c r="CJ540" s="54"/>
      <c r="CK540" s="54"/>
      <c r="CL540" s="54"/>
      <c r="CM540" s="54"/>
      <c r="CN540" s="54"/>
      <c r="CO540" s="54"/>
      <c r="CP540" s="54"/>
      <c r="CQ540" s="54"/>
      <c r="CR540" s="54"/>
      <c r="CS540" s="54"/>
      <c r="CT540" s="54">
        <v>2500</v>
      </c>
      <c r="CU540" s="54">
        <v>2500</v>
      </c>
      <c r="CV540" s="54">
        <f>+$D$538*CV538+$D$539*CV539</f>
        <v>2466.7025647162059</v>
      </c>
      <c r="CW540" s="54">
        <f>+$D$538*CW538+$D$539*CW539</f>
        <v>2478.8174023247984</v>
      </c>
      <c r="CX540" s="54"/>
      <c r="CY540" s="54">
        <f>+$D$538*CY538+$D$539*CY539</f>
        <v>2487.4503527180032</v>
      </c>
      <c r="CZ540" s="54">
        <f>+$D$538*CZ538+$D$539*CZ539</f>
        <v>2575</v>
      </c>
      <c r="DA540" s="54">
        <f>+$D$538*DA538+$D$539*DA539</f>
        <v>2575</v>
      </c>
      <c r="DB540" s="54">
        <f>+$D$538*DB538+$D$539*DB539</f>
        <v>2575</v>
      </c>
      <c r="DC540" s="54"/>
      <c r="DD540" s="54">
        <f>+$D$538*DD538+$D$539*DD539</f>
        <v>2575</v>
      </c>
      <c r="DE540" s="54">
        <f>+$D$538*DE538+$D$539*DE539</f>
        <v>2575</v>
      </c>
      <c r="DF540" s="54">
        <f>+$D$538*DF538+$D$539*DF539</f>
        <v>2575</v>
      </c>
      <c r="DG540" s="54">
        <f>+$D$538*DG538+$D$539*DG539</f>
        <v>2575</v>
      </c>
      <c r="DH540" s="54"/>
      <c r="DI540" s="54">
        <f>+$D$538*DI538+$D$539*DI539</f>
        <v>2575</v>
      </c>
      <c r="DJ540" s="54">
        <f>+$D$538*DJ538+$D$539*DJ539</f>
        <v>2575</v>
      </c>
      <c r="DK540" s="54">
        <f>+$D$538*DK538+$D$539*DK539</f>
        <v>2575</v>
      </c>
      <c r="DL540" s="54">
        <f>+$D$538*DL538+$D$539*DL539</f>
        <v>2575</v>
      </c>
      <c r="DM540" s="54"/>
      <c r="DN540" s="54">
        <f>+$D$538*DN538+$D$539*DN539</f>
        <v>2575</v>
      </c>
      <c r="DO540" s="54">
        <f>+$D$538*DO538+$D$539*DO539</f>
        <v>2575</v>
      </c>
      <c r="DP540" s="54">
        <f>+$D$538*DP538+$D$539*DP539</f>
        <v>2575</v>
      </c>
      <c r="DQ540" s="54">
        <f>+$D$538*DQ538+$D$539*DQ539</f>
        <v>2575</v>
      </c>
      <c r="DR540" s="54"/>
      <c r="DS540" s="54">
        <f>+$D$538*DS538+$D$539*DS539</f>
        <v>2575</v>
      </c>
      <c r="DT540" s="54">
        <f>+$D$538*DT538+$D$539*DT539</f>
        <v>2575</v>
      </c>
      <c r="DU540" s="54">
        <f>+$D$538*DU538+$D$539*DU539</f>
        <v>2575</v>
      </c>
      <c r="DV540" s="54">
        <f>+$D$538*DV538+$D$539*DV539</f>
        <v>2575</v>
      </c>
      <c r="DW540" s="54"/>
    </row>
    <row r="541" spans="1:127" s="53" customFormat="1" hidden="1" outlineLevel="1">
      <c r="A541" s="2"/>
      <c r="C541" s="10"/>
      <c r="D541" s="12"/>
      <c r="E541" s="55"/>
      <c r="AF541" s="54"/>
      <c r="AG541" s="54"/>
      <c r="AH541" s="54"/>
      <c r="AI541" s="54"/>
      <c r="AJ541" s="54"/>
      <c r="AK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  <c r="BM541" s="54"/>
      <c r="BN541" s="54"/>
      <c r="BO541" s="54"/>
      <c r="BP541" s="54"/>
      <c r="BQ541" s="54"/>
      <c r="BR541" s="54"/>
      <c r="BT541" s="54"/>
      <c r="BU541" s="54"/>
      <c r="BV541" s="54"/>
      <c r="BW541" s="54"/>
      <c r="BX541" s="54"/>
      <c r="BY541" s="54"/>
      <c r="BZ541" s="54"/>
      <c r="CA541" s="54"/>
      <c r="CB541" s="54"/>
      <c r="CC541" s="54"/>
      <c r="CD541" s="54"/>
      <c r="CE541" s="54"/>
      <c r="CF541" s="54"/>
      <c r="CG541" s="54"/>
      <c r="CH541" s="54"/>
      <c r="CI541" s="54"/>
      <c r="CJ541" s="54"/>
      <c r="CK541" s="54"/>
      <c r="CL541" s="54"/>
      <c r="CM541" s="54"/>
      <c r="CN541" s="54"/>
      <c r="CO541" s="54"/>
      <c r="CP541" s="54"/>
      <c r="CQ541" s="54"/>
      <c r="CR541" s="54"/>
      <c r="CS541" s="54"/>
      <c r="CT541" s="54"/>
      <c r="CU541" s="54"/>
      <c r="CV541" s="54"/>
      <c r="CW541" s="54"/>
      <c r="CX541" s="54"/>
      <c r="CY541" s="54"/>
      <c r="CZ541" s="54"/>
      <c r="DA541" s="54"/>
      <c r="DB541" s="54"/>
      <c r="DC541" s="54"/>
      <c r="DD541" s="54"/>
      <c r="DE541" s="54"/>
      <c r="DF541" s="54"/>
      <c r="DG541" s="54"/>
      <c r="DH541" s="54"/>
      <c r="DI541" s="54"/>
      <c r="DJ541" s="54"/>
      <c r="DK541" s="54"/>
      <c r="DL541" s="54"/>
      <c r="DM541" s="54"/>
      <c r="DN541" s="54"/>
      <c r="DO541" s="54"/>
      <c r="DP541" s="54"/>
      <c r="DQ541" s="54"/>
      <c r="DR541" s="54"/>
      <c r="DS541" s="54"/>
      <c r="DT541" s="54"/>
      <c r="DU541" s="54"/>
      <c r="DV541" s="54"/>
      <c r="DW541" s="54"/>
    </row>
    <row r="542" spans="1:127" s="53" customFormat="1" hidden="1" outlineLevel="1">
      <c r="A542" s="2"/>
      <c r="C542" s="10" t="s">
        <v>191</v>
      </c>
      <c r="D542" s="12"/>
      <c r="E542" s="55"/>
      <c r="AF542" s="54"/>
      <c r="AG542" s="54"/>
      <c r="AH542" s="54"/>
      <c r="AI542" s="54"/>
      <c r="AJ542" s="54"/>
      <c r="AK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>
        <f t="shared" ref="BJ542:CN542" si="777">+BJ418</f>
        <v>4690</v>
      </c>
      <c r="BK542" s="54">
        <f t="shared" si="777"/>
        <v>4440</v>
      </c>
      <c r="BL542" s="54">
        <f t="shared" si="777"/>
        <v>4340</v>
      </c>
      <c r="BM542" s="54">
        <f t="shared" si="777"/>
        <v>4090</v>
      </c>
      <c r="BN542" s="54">
        <f t="shared" si="777"/>
        <v>3780</v>
      </c>
      <c r="BO542" s="54">
        <f t="shared" si="777"/>
        <v>4160</v>
      </c>
      <c r="BP542" s="54">
        <f t="shared" si="777"/>
        <v>3560</v>
      </c>
      <c r="BQ542" s="54">
        <f t="shared" si="777"/>
        <v>3450</v>
      </c>
      <c r="BR542" s="54">
        <f t="shared" si="777"/>
        <v>3340</v>
      </c>
      <c r="BS542" s="54">
        <f t="shared" si="777"/>
        <v>2970</v>
      </c>
      <c r="BT542" s="54">
        <f t="shared" si="777"/>
        <v>3330</v>
      </c>
      <c r="BU542" s="54">
        <f t="shared" si="777"/>
        <v>3010</v>
      </c>
      <c r="BV542" s="54">
        <f t="shared" si="777"/>
        <v>2970</v>
      </c>
      <c r="BW542" s="54">
        <f t="shared" si="777"/>
        <v>3030</v>
      </c>
      <c r="BX542" s="54">
        <f t="shared" si="777"/>
        <v>2590</v>
      </c>
      <c r="BY542" s="54">
        <f t="shared" si="777"/>
        <v>2900</v>
      </c>
      <c r="BZ542" s="54">
        <f t="shared" si="777"/>
        <v>2680</v>
      </c>
      <c r="CA542" s="54">
        <f t="shared" si="777"/>
        <v>2660</v>
      </c>
      <c r="CB542" s="54">
        <f t="shared" si="777"/>
        <v>2590</v>
      </c>
      <c r="CC542" s="54">
        <f t="shared" si="777"/>
        <v>2190</v>
      </c>
      <c r="CD542" s="54">
        <f t="shared" si="777"/>
        <v>2530</v>
      </c>
      <c r="CE542" s="54">
        <f t="shared" si="777"/>
        <v>2350</v>
      </c>
      <c r="CF542" s="54">
        <f t="shared" si="777"/>
        <v>2320</v>
      </c>
      <c r="CG542" s="54">
        <f t="shared" si="777"/>
        <v>2250</v>
      </c>
      <c r="CH542" s="54">
        <f t="shared" si="777"/>
        <v>2070</v>
      </c>
      <c r="CI542" s="54">
        <f t="shared" si="777"/>
        <v>2247.5</v>
      </c>
      <c r="CJ542" s="54">
        <f t="shared" si="777"/>
        <v>2040</v>
      </c>
      <c r="CK542" s="54">
        <f t="shared" si="777"/>
        <v>2020</v>
      </c>
      <c r="CL542" s="54">
        <f t="shared" si="777"/>
        <v>1990</v>
      </c>
      <c r="CM542" s="54">
        <f t="shared" si="777"/>
        <v>1860</v>
      </c>
      <c r="CN542" s="54">
        <f t="shared" si="777"/>
        <v>1970</v>
      </c>
      <c r="CO542" s="54">
        <f>+CO313</f>
        <v>1870</v>
      </c>
      <c r="CP542" s="54">
        <f>+CP313</f>
        <v>1870</v>
      </c>
      <c r="CQ542" s="54">
        <f>+CQ313</f>
        <v>1860</v>
      </c>
      <c r="CR542" s="54">
        <f>+CR313</f>
        <v>1750</v>
      </c>
      <c r="CS542" s="54">
        <f>+CS418</f>
        <v>1790</v>
      </c>
      <c r="CT542" s="54">
        <f>CT548/(1-AVERAGE(CS536:CT536)/AVERAGE(CS661:CT661))</f>
        <v>1668.7050310659588</v>
      </c>
      <c r="CU542" s="54">
        <f>CU548/(1-AVERAGE(CT536:CU536)/AVERAGE(CT661:CU661))</f>
        <v>1601.8710872676506</v>
      </c>
      <c r="CV542" s="54">
        <f>+CQ542+CV543</f>
        <v>1560</v>
      </c>
      <c r="CW542" s="54">
        <f>+CR542+CW543</f>
        <v>1450</v>
      </c>
      <c r="CX542" s="54">
        <f>+AVERAGE(CT542:CW542)</f>
        <v>1570.1440295834022</v>
      </c>
      <c r="CY542" s="54">
        <f>+CT542+CY543</f>
        <v>1368.7050310659588</v>
      </c>
      <c r="CZ542" s="54">
        <f>+CU542+CZ543</f>
        <v>1301.8710872676506</v>
      </c>
      <c r="DA542" s="54">
        <f>+CV542+DA543</f>
        <v>1260</v>
      </c>
      <c r="DB542" s="54">
        <f>+CW542+DB543</f>
        <v>1150</v>
      </c>
      <c r="DC542" s="54">
        <f>+AVERAGE(CY542:DB542)</f>
        <v>1270.1440295834022</v>
      </c>
      <c r="DD542" s="54">
        <f>+CY542+DD543</f>
        <v>1068.7050310659588</v>
      </c>
      <c r="DE542" s="54">
        <f>+CZ542+DE543</f>
        <v>1001.8710872676506</v>
      </c>
      <c r="DF542" s="54">
        <f>+DA542+DF543</f>
        <v>960</v>
      </c>
      <c r="DG542" s="54">
        <f>+DB542+DG543</f>
        <v>850</v>
      </c>
      <c r="DH542" s="54">
        <f>+AVERAGE(DD542:DG542)</f>
        <v>970.14402958340236</v>
      </c>
      <c r="DI542" s="54">
        <f>+DD542+DI543</f>
        <v>968.70503106595879</v>
      </c>
      <c r="DJ542" s="54">
        <f>+DE542+DJ543</f>
        <v>901.87108726765064</v>
      </c>
      <c r="DK542" s="54">
        <f>+DF542+DK543</f>
        <v>860</v>
      </c>
      <c r="DL542" s="54">
        <f>+DG542+DL543</f>
        <v>750</v>
      </c>
      <c r="DM542" s="54">
        <f>+AVERAGE(DI542:DL542)</f>
        <v>870.14402958340236</v>
      </c>
      <c r="DN542" s="54">
        <f>+DI542+DN543</f>
        <v>868.70503106595879</v>
      </c>
      <c r="DO542" s="54">
        <f>+DJ542+DO543</f>
        <v>801.87108726765064</v>
      </c>
      <c r="DP542" s="54">
        <f>+DK542+DP543</f>
        <v>760</v>
      </c>
      <c r="DQ542" s="54">
        <f>+DL542+DQ543</f>
        <v>650</v>
      </c>
      <c r="DR542" s="54">
        <f>+AVERAGE(DN542:DQ542)</f>
        <v>770.14402958340236</v>
      </c>
      <c r="DS542" s="54">
        <f>+DN542+DS543</f>
        <v>768.70503106595879</v>
      </c>
      <c r="DT542" s="54">
        <f>+DO542+DT543</f>
        <v>701.87108726765064</v>
      </c>
      <c r="DU542" s="54">
        <f>+DP542+DU543</f>
        <v>660</v>
      </c>
      <c r="DV542" s="54">
        <f>+DQ542+DV543</f>
        <v>550</v>
      </c>
      <c r="DW542" s="54">
        <f>+AVERAGE(DS542:DV542)</f>
        <v>670.14402958340236</v>
      </c>
    </row>
    <row r="543" spans="1:127" ht="12" hidden="1" customHeight="1" outlineLevel="1">
      <c r="A543" s="2"/>
      <c r="D543" s="7" t="s">
        <v>560</v>
      </c>
      <c r="E543" s="7" t="s">
        <v>550</v>
      </c>
      <c r="BJ543" s="15">
        <f t="shared" ref="BJ543:CU543" si="778">+BJ542-BE542</f>
        <v>4690</v>
      </c>
      <c r="BK543" s="15">
        <f t="shared" si="778"/>
        <v>4440</v>
      </c>
      <c r="BL543" s="15">
        <f t="shared" si="778"/>
        <v>4340</v>
      </c>
      <c r="BM543" s="15">
        <f t="shared" si="778"/>
        <v>4090</v>
      </c>
      <c r="BN543" s="15">
        <f t="shared" si="778"/>
        <v>3780</v>
      </c>
      <c r="BO543" s="15">
        <f t="shared" si="778"/>
        <v>-530</v>
      </c>
      <c r="BP543" s="15">
        <f t="shared" si="778"/>
        <v>-880</v>
      </c>
      <c r="BQ543" s="15">
        <f t="shared" si="778"/>
        <v>-890</v>
      </c>
      <c r="BR543" s="15">
        <f t="shared" si="778"/>
        <v>-750</v>
      </c>
      <c r="BS543" s="15">
        <f t="shared" si="778"/>
        <v>-810</v>
      </c>
      <c r="BT543" s="15">
        <f t="shared" si="778"/>
        <v>-830</v>
      </c>
      <c r="BU543" s="15">
        <f t="shared" si="778"/>
        <v>-550</v>
      </c>
      <c r="BV543" s="15">
        <f t="shared" si="778"/>
        <v>-480</v>
      </c>
      <c r="BW543" s="15">
        <f t="shared" si="778"/>
        <v>-310</v>
      </c>
      <c r="BX543" s="15">
        <f t="shared" si="778"/>
        <v>-380</v>
      </c>
      <c r="BY543" s="15">
        <f t="shared" si="778"/>
        <v>-430</v>
      </c>
      <c r="BZ543" s="15">
        <f t="shared" si="778"/>
        <v>-330</v>
      </c>
      <c r="CA543" s="15">
        <f t="shared" si="778"/>
        <v>-310</v>
      </c>
      <c r="CB543" s="15">
        <f t="shared" si="778"/>
        <v>-440</v>
      </c>
      <c r="CC543" s="15">
        <f t="shared" si="778"/>
        <v>-400</v>
      </c>
      <c r="CD543" s="15">
        <f t="shared" si="778"/>
        <v>-370</v>
      </c>
      <c r="CE543" s="15">
        <f t="shared" si="778"/>
        <v>-330</v>
      </c>
      <c r="CF543" s="15">
        <f t="shared" si="778"/>
        <v>-340</v>
      </c>
      <c r="CG543" s="15">
        <f t="shared" si="778"/>
        <v>-340</v>
      </c>
      <c r="CH543" s="15">
        <f t="shared" si="778"/>
        <v>-120</v>
      </c>
      <c r="CI543" s="15">
        <f t="shared" si="778"/>
        <v>-282.5</v>
      </c>
      <c r="CJ543" s="15">
        <f t="shared" si="778"/>
        <v>-310</v>
      </c>
      <c r="CK543" s="15">
        <f t="shared" si="778"/>
        <v>-300</v>
      </c>
      <c r="CL543" s="15">
        <f t="shared" si="778"/>
        <v>-260</v>
      </c>
      <c r="CM543" s="15">
        <f t="shared" si="778"/>
        <v>-210</v>
      </c>
      <c r="CN543" s="15">
        <f t="shared" si="778"/>
        <v>-277.5</v>
      </c>
      <c r="CO543" s="15">
        <f t="shared" si="778"/>
        <v>-170</v>
      </c>
      <c r="CP543" s="15">
        <f t="shared" si="778"/>
        <v>-150</v>
      </c>
      <c r="CQ543" s="15">
        <f t="shared" si="778"/>
        <v>-130</v>
      </c>
      <c r="CR543" s="15">
        <f t="shared" si="778"/>
        <v>-110</v>
      </c>
      <c r="CS543" s="15">
        <f t="shared" si="778"/>
        <v>-180</v>
      </c>
      <c r="CT543" s="15">
        <f t="shared" si="778"/>
        <v>-201.29496893404121</v>
      </c>
      <c r="CU543" s="15">
        <f t="shared" si="778"/>
        <v>-268.12891273234936</v>
      </c>
      <c r="CV543" s="26">
        <v>-300</v>
      </c>
      <c r="CW543" s="26">
        <v>-300</v>
      </c>
      <c r="CX543" s="15">
        <f>+CX542-CS542</f>
        <v>-219.85597041659776</v>
      </c>
      <c r="CY543" s="26">
        <v>-300</v>
      </c>
      <c r="CZ543" s="26">
        <v>-300</v>
      </c>
      <c r="DA543" s="26">
        <v>-300</v>
      </c>
      <c r="DB543" s="26">
        <v>-300</v>
      </c>
      <c r="DC543" s="15">
        <f>+DC542-CX542</f>
        <v>-300</v>
      </c>
      <c r="DD543" s="26">
        <v>-300</v>
      </c>
      <c r="DE543" s="26">
        <v>-300</v>
      </c>
      <c r="DF543" s="26">
        <v>-300</v>
      </c>
      <c r="DG543" s="26">
        <v>-300</v>
      </c>
      <c r="DH543" s="15">
        <f>+DH542-DC542</f>
        <v>-299.99999999999989</v>
      </c>
      <c r="DI543" s="26">
        <v>-100</v>
      </c>
      <c r="DJ543" s="26">
        <v>-100</v>
      </c>
      <c r="DK543" s="26">
        <v>-100</v>
      </c>
      <c r="DL543" s="26">
        <v>-100</v>
      </c>
      <c r="DM543" s="15">
        <f>+DM542-DH542</f>
        <v>-100</v>
      </c>
      <c r="DN543" s="26">
        <v>-100</v>
      </c>
      <c r="DO543" s="26">
        <v>-100</v>
      </c>
      <c r="DP543" s="26">
        <v>-100</v>
      </c>
      <c r="DQ543" s="26">
        <v>-100</v>
      </c>
      <c r="DR543" s="15">
        <f>+DR542-DM542</f>
        <v>-100</v>
      </c>
      <c r="DS543" s="26">
        <v>-100</v>
      </c>
      <c r="DT543" s="26">
        <v>-100</v>
      </c>
      <c r="DU543" s="26">
        <v>-100</v>
      </c>
      <c r="DV543" s="26">
        <v>-100</v>
      </c>
      <c r="DW543" s="15">
        <f>+DW542-DR542</f>
        <v>-100</v>
      </c>
    </row>
    <row r="544" spans="1:127" s="53" customFormat="1" hidden="1" outlineLevel="1">
      <c r="A544" s="2"/>
      <c r="C544" s="10"/>
      <c r="D544" s="12"/>
      <c r="E544" s="55"/>
      <c r="AF544" s="54"/>
      <c r="AG544" s="54"/>
      <c r="AH544" s="54"/>
      <c r="AI544" s="54"/>
      <c r="AJ544" s="54"/>
      <c r="AK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  <c r="BM544" s="54"/>
      <c r="BN544" s="54"/>
      <c r="BO544" s="54"/>
      <c r="BP544" s="54"/>
      <c r="BQ544" s="54"/>
      <c r="BR544" s="54"/>
      <c r="BT544" s="54"/>
      <c r="BU544" s="54"/>
      <c r="BV544" s="54"/>
      <c r="BW544" s="54"/>
      <c r="BX544" s="54"/>
      <c r="BY544" s="54"/>
      <c r="BZ544" s="54"/>
      <c r="CA544" s="54"/>
      <c r="CB544" s="54"/>
      <c r="CC544" s="54"/>
      <c r="CD544" s="54"/>
      <c r="CE544" s="54"/>
      <c r="CF544" s="54"/>
      <c r="CG544" s="54"/>
      <c r="CH544" s="54"/>
      <c r="CI544" s="54"/>
      <c r="CJ544" s="54"/>
      <c r="CK544" s="54"/>
      <c r="CL544" s="54"/>
      <c r="CM544" s="54"/>
      <c r="CN544" s="54"/>
      <c r="CO544" s="54"/>
      <c r="CP544" s="54"/>
      <c r="CQ544" s="54"/>
      <c r="CR544" s="54"/>
      <c r="CS544" s="54"/>
      <c r="CT544" s="54"/>
      <c r="CV544" s="54"/>
      <c r="CW544" s="54"/>
      <c r="CX544" s="54"/>
      <c r="CY544" s="54"/>
      <c r="CZ544" s="54"/>
      <c r="DA544" s="54"/>
      <c r="DB544" s="54"/>
      <c r="DC544" s="54"/>
      <c r="DD544" s="54"/>
      <c r="DE544" s="54"/>
      <c r="DF544" s="54"/>
      <c r="DG544" s="54"/>
      <c r="DH544" s="54"/>
      <c r="DI544" s="54"/>
      <c r="DJ544" s="54"/>
      <c r="DK544" s="54"/>
      <c r="DL544" s="54"/>
      <c r="DM544" s="54"/>
      <c r="DN544" s="54"/>
      <c r="DO544" s="54"/>
      <c r="DP544" s="54"/>
      <c r="DQ544" s="54"/>
      <c r="DR544" s="54"/>
      <c r="DS544" s="54"/>
      <c r="DT544" s="54"/>
      <c r="DU544" s="54"/>
      <c r="DV544" s="54"/>
      <c r="DW544" s="54"/>
    </row>
    <row r="545" spans="1:127" s="53" customFormat="1" hidden="1" outlineLevel="1">
      <c r="A545" s="2"/>
      <c r="C545" s="10" t="s">
        <v>193</v>
      </c>
      <c r="D545" s="12"/>
      <c r="E545" s="55"/>
      <c r="AF545" s="54"/>
      <c r="AG545" s="54"/>
      <c r="AH545" s="54"/>
      <c r="AI545" s="54"/>
      <c r="AJ545" s="54"/>
      <c r="AK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>
        <f t="shared" ref="BJ545:CN545" si="779">+BJ418</f>
        <v>4690</v>
      </c>
      <c r="BK545" s="54">
        <f t="shared" si="779"/>
        <v>4440</v>
      </c>
      <c r="BL545" s="54">
        <f t="shared" si="779"/>
        <v>4340</v>
      </c>
      <c r="BM545" s="54">
        <f t="shared" si="779"/>
        <v>4090</v>
      </c>
      <c r="BN545" s="54">
        <f t="shared" si="779"/>
        <v>3780</v>
      </c>
      <c r="BO545" s="54">
        <f t="shared" si="779"/>
        <v>4160</v>
      </c>
      <c r="BP545" s="54">
        <f t="shared" si="779"/>
        <v>3560</v>
      </c>
      <c r="BQ545" s="54">
        <f t="shared" si="779"/>
        <v>3450</v>
      </c>
      <c r="BR545" s="54">
        <f t="shared" si="779"/>
        <v>3340</v>
      </c>
      <c r="BS545" s="54">
        <f t="shared" si="779"/>
        <v>2970</v>
      </c>
      <c r="BT545" s="54">
        <f t="shared" si="779"/>
        <v>3330</v>
      </c>
      <c r="BU545" s="54">
        <f t="shared" si="779"/>
        <v>3010</v>
      </c>
      <c r="BV545" s="54">
        <f t="shared" si="779"/>
        <v>2970</v>
      </c>
      <c r="BW545" s="54">
        <f t="shared" si="779"/>
        <v>3030</v>
      </c>
      <c r="BX545" s="54">
        <f t="shared" si="779"/>
        <v>2590</v>
      </c>
      <c r="BY545" s="54">
        <f t="shared" si="779"/>
        <v>2900</v>
      </c>
      <c r="BZ545" s="54">
        <f t="shared" si="779"/>
        <v>2680</v>
      </c>
      <c r="CA545" s="54">
        <f t="shared" si="779"/>
        <v>2660</v>
      </c>
      <c r="CB545" s="54">
        <f t="shared" si="779"/>
        <v>2590</v>
      </c>
      <c r="CC545" s="54">
        <f t="shared" si="779"/>
        <v>2190</v>
      </c>
      <c r="CD545" s="54">
        <f t="shared" si="779"/>
        <v>2530</v>
      </c>
      <c r="CE545" s="54">
        <f t="shared" si="779"/>
        <v>2350</v>
      </c>
      <c r="CF545" s="54">
        <f t="shared" si="779"/>
        <v>2320</v>
      </c>
      <c r="CG545" s="54">
        <f t="shared" si="779"/>
        <v>2250</v>
      </c>
      <c r="CH545" s="54">
        <f t="shared" si="779"/>
        <v>2070</v>
      </c>
      <c r="CI545" s="54">
        <f t="shared" si="779"/>
        <v>2247.5</v>
      </c>
      <c r="CJ545" s="54">
        <f t="shared" si="779"/>
        <v>2040</v>
      </c>
      <c r="CK545" s="54">
        <f t="shared" si="779"/>
        <v>2020</v>
      </c>
      <c r="CL545" s="54">
        <f t="shared" si="779"/>
        <v>1990</v>
      </c>
      <c r="CM545" s="54">
        <f t="shared" si="779"/>
        <v>1860</v>
      </c>
      <c r="CN545" s="54">
        <f t="shared" si="779"/>
        <v>1970</v>
      </c>
      <c r="CO545" s="54">
        <f>+CO313</f>
        <v>1870</v>
      </c>
      <c r="CP545" s="54">
        <f>+CP313</f>
        <v>1870</v>
      </c>
      <c r="CQ545" s="54">
        <f>+CQ313</f>
        <v>1860</v>
      </c>
      <c r="CR545" s="54">
        <f>+CR313</f>
        <v>1750</v>
      </c>
      <c r="CS545" s="54">
        <f>+CS418</f>
        <v>1790</v>
      </c>
      <c r="CT545" s="54">
        <f>+CT313</f>
        <v>1730</v>
      </c>
      <c r="CU545" s="54">
        <f>+CU313</f>
        <v>1700</v>
      </c>
      <c r="CV545" s="75">
        <f>CV547+CV548</f>
        <v>1700.3959553264519</v>
      </c>
      <c r="CW545" s="75">
        <f>CW547+CW548</f>
        <v>1646.114940338661</v>
      </c>
      <c r="CX545" s="54">
        <f>+AVERAGE(CT545:CW545)</f>
        <v>1694.1277239162782</v>
      </c>
      <c r="CY545" s="75">
        <f>CY547+CY548</f>
        <v>1629.8577547685722</v>
      </c>
      <c r="CZ545" s="54">
        <f>+CZ534*CZ540+(1-CZ534)*CZ542</f>
        <v>1791.5747425285758</v>
      </c>
      <c r="DA545" s="54">
        <f>+DA534*DA540+(1-DA534)*DA542</f>
        <v>1831.5591920055992</v>
      </c>
      <c r="DB545" s="54">
        <f>+DB534*DB540+(1-DB534)*DB542</f>
        <v>1840.6202270783106</v>
      </c>
      <c r="DC545" s="54">
        <f>+AVERAGE(CY545:DB545)</f>
        <v>1773.4029790952645</v>
      </c>
      <c r="DD545" s="75">
        <f>DD547+DD548</f>
        <v>1620.3237771091231</v>
      </c>
      <c r="DE545" s="54">
        <f>+DE534*DE540+(1-DE534)*DE542</f>
        <v>1921.5942570915322</v>
      </c>
      <c r="DF545" s="54">
        <f>+DF534*DF540+(1-DF534)*DF542</f>
        <v>1929</v>
      </c>
      <c r="DG545" s="54">
        <f>+DG534*DG540+(1-DG534)*DG542</f>
        <v>1885</v>
      </c>
      <c r="DH545" s="54">
        <f>+AVERAGE(DD545:DG545)</f>
        <v>1838.9795085501637</v>
      </c>
      <c r="DI545" s="75">
        <f>DI547+DI548</f>
        <v>1628.899395532801</v>
      </c>
      <c r="DJ545" s="54">
        <f>+DJ534*DJ540+(1-DJ534)*DJ542</f>
        <v>1905.7484349070603</v>
      </c>
      <c r="DK545" s="54">
        <f>+DK534*DK540+(1-DK534)*DK542</f>
        <v>1889</v>
      </c>
      <c r="DL545" s="54">
        <f>+DL534*DL540+(1-DL534)*DL542</f>
        <v>1845</v>
      </c>
      <c r="DM545" s="54">
        <f>+AVERAGE(DI545:DL545)</f>
        <v>1817.1619576099654</v>
      </c>
      <c r="DN545" s="54">
        <f>+DN534*DN540+(1-DN534)*DN542</f>
        <v>1892.4820124263836</v>
      </c>
      <c r="DO545" s="54">
        <f>+DO534*DO540+(1-DO534)*DO542</f>
        <v>1865.7484349070603</v>
      </c>
      <c r="DP545" s="54">
        <f>+DP534*DP540+(1-DP534)*DP542</f>
        <v>1849</v>
      </c>
      <c r="DQ545" s="54">
        <f>+DQ534*DQ540+(1-DQ534)*DQ542</f>
        <v>1805</v>
      </c>
      <c r="DR545" s="54">
        <f>+AVERAGE(DN545:DQ545)</f>
        <v>1853.0576118333611</v>
      </c>
      <c r="DS545" s="54">
        <f>+DS534*DS540+(1-DS534)*DS542</f>
        <v>1852.4820124263836</v>
      </c>
      <c r="DT545" s="54">
        <f>+DT534*DT540+(1-DT534)*DT542</f>
        <v>1825.7484349070603</v>
      </c>
      <c r="DU545" s="54">
        <f>+DU534*DU540+(1-DU534)*DU542</f>
        <v>1809</v>
      </c>
      <c r="DV545" s="54">
        <f>+DV534*DV540+(1-DV534)*DV542</f>
        <v>1765</v>
      </c>
      <c r="DW545" s="54">
        <f>+AVERAGE(DS545:DV545)</f>
        <v>1813.0576118333611</v>
      </c>
    </row>
    <row r="546" spans="1:127" s="53" customFormat="1" hidden="1" outlineLevel="1">
      <c r="A546" s="2"/>
      <c r="C546" s="10"/>
      <c r="D546" s="12"/>
      <c r="E546" s="55"/>
      <c r="AF546" s="54"/>
      <c r="AG546" s="54"/>
      <c r="AH546" s="54"/>
      <c r="AI546" s="54"/>
      <c r="AJ546" s="54"/>
      <c r="AK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  <c r="BM546" s="54"/>
      <c r="BN546" s="54"/>
      <c r="BO546" s="54"/>
      <c r="BP546" s="54"/>
      <c r="BQ546" s="54"/>
      <c r="BR546" s="54"/>
      <c r="BT546" s="54"/>
      <c r="BU546" s="54"/>
      <c r="BV546" s="54"/>
      <c r="BW546" s="54"/>
      <c r="BX546" s="54"/>
      <c r="BY546" s="54"/>
      <c r="BZ546" s="54"/>
      <c r="CA546" s="54"/>
      <c r="CB546" s="54"/>
      <c r="CC546" s="54"/>
      <c r="CD546" s="54"/>
      <c r="CE546" s="54"/>
      <c r="CF546" s="54"/>
      <c r="CG546" s="54"/>
      <c r="CH546" s="54"/>
      <c r="CI546" s="54"/>
      <c r="CJ546" s="54"/>
      <c r="CK546" s="54"/>
      <c r="CL546" s="54"/>
      <c r="CM546" s="54"/>
      <c r="CN546" s="54"/>
      <c r="CO546" s="54"/>
      <c r="CP546" s="54"/>
      <c r="CQ546" s="54"/>
      <c r="CR546" s="54"/>
      <c r="CS546" s="54"/>
      <c r="CT546" s="54"/>
      <c r="CU546" s="54"/>
      <c r="CV546" s="54"/>
      <c r="CW546" s="54"/>
      <c r="CX546" s="54"/>
      <c r="CY546" s="54"/>
      <c r="CZ546" s="54"/>
      <c r="DA546" s="54"/>
      <c r="DB546" s="54"/>
      <c r="DC546" s="54"/>
      <c r="DD546" s="54"/>
      <c r="DE546" s="54"/>
      <c r="DF546" s="54"/>
      <c r="DG546" s="54"/>
      <c r="DH546" s="54"/>
      <c r="DI546" s="54"/>
      <c r="DJ546" s="54"/>
      <c r="DK546" s="54"/>
      <c r="DL546" s="54"/>
      <c r="DM546" s="54"/>
      <c r="DN546" s="54"/>
      <c r="DO546" s="54"/>
      <c r="DP546" s="54"/>
      <c r="DQ546" s="54"/>
      <c r="DR546" s="54"/>
      <c r="DS546" s="54"/>
      <c r="DT546" s="54"/>
      <c r="DU546" s="54"/>
      <c r="DV546" s="54"/>
      <c r="DW546" s="54"/>
    </row>
    <row r="547" spans="1:127" s="53" customFormat="1" hidden="1" outlineLevel="1">
      <c r="A547" s="2"/>
      <c r="C547" s="10" t="s">
        <v>150</v>
      </c>
      <c r="D547" s="12"/>
      <c r="E547" s="55"/>
      <c r="AF547" s="54"/>
      <c r="AG547" s="54"/>
      <c r="AH547" s="54"/>
      <c r="AI547" s="54"/>
      <c r="AJ547" s="54"/>
      <c r="AK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  <c r="BM547" s="54"/>
      <c r="BN547" s="54"/>
      <c r="BO547" s="54"/>
      <c r="BP547" s="54"/>
      <c r="BQ547" s="54"/>
      <c r="BR547" s="54"/>
      <c r="BT547" s="54"/>
      <c r="BU547" s="54"/>
      <c r="BV547" s="54"/>
      <c r="BW547" s="54"/>
      <c r="BX547" s="54"/>
      <c r="BY547" s="54"/>
      <c r="BZ547" s="54"/>
      <c r="CA547" s="54"/>
      <c r="CB547" s="54"/>
      <c r="CC547" s="54"/>
      <c r="CD547" s="54"/>
      <c r="CE547" s="54"/>
      <c r="CF547" s="54"/>
      <c r="CG547" s="54"/>
      <c r="CH547" s="54"/>
      <c r="CI547" s="54"/>
      <c r="CJ547" s="54"/>
      <c r="CK547" s="54"/>
      <c r="CL547" s="54"/>
      <c r="CM547" s="54"/>
      <c r="CN547" s="54"/>
      <c r="CO547" s="54"/>
      <c r="CP547" s="54"/>
      <c r="CQ547" s="54"/>
      <c r="CR547" s="54"/>
      <c r="CS547" s="54"/>
      <c r="CT547" s="10">
        <f>AVERAGE(CS536:CT536)/AVERAGE(CS661:CT661)*CT540</f>
        <v>184.33579903845396</v>
      </c>
      <c r="CU547" s="10">
        <f>AVERAGE(CT536:CU536)/AVERAGE(CT661:CU661)*CU540</f>
        <v>273.14818435644958</v>
      </c>
      <c r="CV547" s="10">
        <f>AVERAGE(CU536:CV536)/AVERAGE(CU661:CV661)*CV540</f>
        <v>381.95002038836856</v>
      </c>
      <c r="CW547" s="10">
        <f>AVERAGE(CV536:CW536)/AVERAGE(CV661:CW661)*CW540</f>
        <v>472.51643087379495</v>
      </c>
      <c r="CX547" s="54"/>
      <c r="CY547" s="10">
        <f>AVERAGE(CX536:CY536)/AVERAGE(CX661:CY661)*CY540</f>
        <v>580.65443681861939</v>
      </c>
      <c r="CZ547" s="10">
        <f>AVERAGE(CY536:CZ536)/AVERAGE(CY661:CZ661)*CZ540</f>
        <v>690.42170235702054</v>
      </c>
      <c r="DA547" s="10">
        <f>AVERAGE(CZ536:DA536)/AVERAGE(CZ661:DA661)*DA540</f>
        <v>777.52451256331085</v>
      </c>
      <c r="DB547" s="10">
        <f>AVERAGE(DA536:DB536)/AVERAGE(DA661:DB661)*DB540</f>
        <v>860.82912776862736</v>
      </c>
      <c r="DC547" s="54"/>
      <c r="DD547" s="10">
        <f>AVERAGE(DC536:DD536)/AVERAGE(DC661:DD661)*DD540</f>
        <v>942.9881267321332</v>
      </c>
      <c r="DE547" s="10">
        <f>AVERAGE(DD536:DE536)/AVERAGE(DD661:DE661)*DE540</f>
        <v>1021.2567702033267</v>
      </c>
      <c r="DF547" s="10">
        <f>AVERAGE(DE536:DF536)/AVERAGE(DE661:DF661)*DF540</f>
        <v>1066.6799198474985</v>
      </c>
      <c r="DG547" s="10">
        <f>AVERAGE(DF536:DG536)/AVERAGE(DF661:DG661)*DG540</f>
        <v>1068.3714335749116</v>
      </c>
      <c r="DH547" s="54"/>
      <c r="DI547" s="10">
        <f>AVERAGE(DH536:DI536)/AVERAGE(DH661:DI661)*DI540</f>
        <v>1058.3364334573382</v>
      </c>
      <c r="DJ547" s="10">
        <f>AVERAGE(DI536:DJ536)/AVERAGE(DI661:DJ661)*DJ540</f>
        <v>1053.0333942515367</v>
      </c>
      <c r="DK547" s="10">
        <f>AVERAGE(DJ536:DK536)/AVERAGE(DJ661:DK661)*DK540</f>
        <v>1048.2970630638636</v>
      </c>
      <c r="DL547" s="10">
        <f>AVERAGE(DK536:DL536)/AVERAGE(DK661:DL661)*DL540</f>
        <v>1040.2916782151742</v>
      </c>
      <c r="DM547" s="54"/>
      <c r="DN547" s="54"/>
      <c r="DO547" s="54"/>
      <c r="DP547" s="54"/>
      <c r="DQ547" s="54"/>
      <c r="DR547" s="54"/>
      <c r="DS547" s="54"/>
      <c r="DT547" s="54"/>
      <c r="DU547" s="54"/>
      <c r="DV547" s="54"/>
      <c r="DW547" s="54"/>
    </row>
    <row r="548" spans="1:127" s="53" customFormat="1" hidden="1" outlineLevel="1">
      <c r="A548" s="2"/>
      <c r="C548" s="10" t="s">
        <v>151</v>
      </c>
      <c r="D548" s="12"/>
      <c r="E548" s="55"/>
      <c r="AF548" s="54"/>
      <c r="AG548" s="54"/>
      <c r="AH548" s="54"/>
      <c r="AI548" s="54"/>
      <c r="AJ548" s="54"/>
      <c r="AK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  <c r="BM548" s="54"/>
      <c r="BN548" s="54"/>
      <c r="BO548" s="54"/>
      <c r="BP548" s="54"/>
      <c r="BQ548" s="54"/>
      <c r="BR548" s="54"/>
      <c r="BT548" s="54"/>
      <c r="BU548" s="54"/>
      <c r="BV548" s="54"/>
      <c r="BW548" s="54"/>
      <c r="BX548" s="54"/>
      <c r="BY548" s="54"/>
      <c r="BZ548" s="54"/>
      <c r="CA548" s="54"/>
      <c r="CB548" s="54"/>
      <c r="CC548" s="54"/>
      <c r="CD548" s="54"/>
      <c r="CE548" s="54"/>
      <c r="CF548" s="54"/>
      <c r="CG548" s="54"/>
      <c r="CH548" s="54"/>
      <c r="CI548" s="54"/>
      <c r="CJ548" s="54"/>
      <c r="CK548" s="54"/>
      <c r="CL548" s="54"/>
      <c r="CM548" s="54"/>
      <c r="CN548" s="54"/>
      <c r="CO548" s="54"/>
      <c r="CP548" s="54"/>
      <c r="CQ548" s="54"/>
      <c r="CR548" s="54"/>
      <c r="CS548" s="54"/>
      <c r="CT548" s="10">
        <f>CT545-CT547</f>
        <v>1545.6642009615462</v>
      </c>
      <c r="CU548" s="10">
        <f>CU545-CU547</f>
        <v>1426.8518156435505</v>
      </c>
      <c r="CV548" s="54">
        <f>CV542*(1-AVERAGE(CU536:CV536)/AVERAGE(CU661:CV661))</f>
        <v>1318.4459349380834</v>
      </c>
      <c r="CW548" s="54">
        <f>CW542*(1-AVERAGE(CV536:CW536)/AVERAGE(CV661:CW661))</f>
        <v>1173.5985094648661</v>
      </c>
      <c r="CX548" s="54"/>
      <c r="CY548" s="54">
        <f>CY542*(1-AVERAGE(CX536:CY536)/AVERAGE(CX661:CY661))</f>
        <v>1049.2033179499529</v>
      </c>
      <c r="CZ548" s="54">
        <f>CZ542*(1-AVERAGE(CY536:CZ536)/AVERAGE(CY661:CZ661))</f>
        <v>952.8069892790229</v>
      </c>
      <c r="DA548" s="54">
        <f>DA542*(1-AVERAGE(CZ536:DA536)/AVERAGE(CZ661:DA661))</f>
        <v>879.54140356125367</v>
      </c>
      <c r="DB548" s="54">
        <f>DB542*(1-AVERAGE(DA536:DB536)/AVERAGE(DA661:DB661))</f>
        <v>765.55204002566165</v>
      </c>
      <c r="DC548" s="54"/>
      <c r="DD548" s="54">
        <f>DD542*(1-AVERAGE(DC536:DD536)/AVERAGE(DC661:DD661))</f>
        <v>677.33565037698997</v>
      </c>
      <c r="DE548" s="54">
        <f>DE542*(1-AVERAGE(DD536:DE536)/AVERAGE(DD661:DE661))</f>
        <v>604.52443455190064</v>
      </c>
      <c r="DF548" s="54">
        <f>DF542*(1-AVERAGE(DE536:DF536)/AVERAGE(DE661:DF661))</f>
        <v>562.32515609568986</v>
      </c>
      <c r="DG548" s="54">
        <f>DG542*(1-AVERAGE(DF536:DG536)/AVERAGE(DF661:DG661))</f>
        <v>497.33370153837865</v>
      </c>
      <c r="DH548" s="54"/>
      <c r="DI548" s="54">
        <f>DI542*(1-AVERAGE(DH536:DI536)/AVERAGE(DH661:DI661))</f>
        <v>570.56296207546291</v>
      </c>
      <c r="DJ548" s="54">
        <f>DJ542*(1-AVERAGE(DI536:DJ536)/AVERAGE(DI661:DJ661))</f>
        <v>533.05540874229985</v>
      </c>
      <c r="DK548" s="54">
        <f>DK542*(1-AVERAGE(DJ536:DK536)/AVERAGE(DJ661:DK661))</f>
        <v>509.88913621944749</v>
      </c>
      <c r="DL548" s="54">
        <f>DL542*(1-AVERAGE(DK536:DL536)/AVERAGE(DK661:DL661))</f>
        <v>447.00242382082314</v>
      </c>
      <c r="DM548" s="54"/>
      <c r="DN548" s="54"/>
      <c r="DO548" s="54"/>
      <c r="DP548" s="54"/>
      <c r="DQ548" s="54"/>
      <c r="DR548" s="54"/>
      <c r="DS548" s="54"/>
      <c r="DT548" s="54"/>
      <c r="DU548" s="54"/>
      <c r="DV548" s="54"/>
      <c r="DW548" s="54"/>
    </row>
    <row r="549" spans="1:127" s="53" customFormat="1" hidden="1" outlineLevel="1">
      <c r="A549" s="2"/>
      <c r="B549" s="10" t="s">
        <v>552</v>
      </c>
      <c r="C549" s="10"/>
      <c r="D549" s="12"/>
      <c r="E549" s="55"/>
      <c r="AF549" s="54"/>
      <c r="AG549" s="54"/>
      <c r="AH549" s="54"/>
      <c r="AI549" s="54"/>
      <c r="AJ549" s="54"/>
      <c r="AK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  <c r="BM549" s="54"/>
      <c r="BN549" s="54"/>
      <c r="BO549" s="54"/>
      <c r="BP549" s="54"/>
      <c r="BQ549" s="54"/>
      <c r="BR549" s="54"/>
      <c r="BT549" s="54"/>
      <c r="BU549" s="54"/>
      <c r="BV549" s="54"/>
      <c r="BW549" s="54"/>
      <c r="BX549" s="54"/>
      <c r="BY549" s="54"/>
      <c r="BZ549" s="54"/>
      <c r="CA549" s="54"/>
      <c r="CB549" s="54"/>
      <c r="CC549" s="54"/>
      <c r="CD549" s="54"/>
      <c r="CE549" s="54"/>
      <c r="CF549" s="54"/>
      <c r="CG549" s="54"/>
      <c r="CH549" s="54"/>
      <c r="CI549" s="54"/>
      <c r="CJ549" s="54"/>
      <c r="CK549" s="54"/>
      <c r="CL549" s="54"/>
      <c r="CM549" s="54"/>
      <c r="CN549" s="54"/>
      <c r="CO549" s="54"/>
      <c r="CP549" s="54"/>
      <c r="CQ549" s="54"/>
      <c r="CR549" s="54"/>
      <c r="CS549" s="54"/>
      <c r="CT549" s="54"/>
      <c r="CU549" s="54"/>
      <c r="CV549" s="54"/>
      <c r="CW549" s="54"/>
      <c r="CX549" s="54"/>
      <c r="CY549" s="54"/>
      <c r="CZ549" s="54"/>
      <c r="DA549" s="54"/>
      <c r="DB549" s="54"/>
      <c r="DC549" s="54"/>
      <c r="DD549" s="54"/>
      <c r="DE549" s="54"/>
      <c r="DF549" s="54"/>
      <c r="DG549" s="54"/>
      <c r="DH549" s="54"/>
      <c r="DI549" s="54"/>
      <c r="DJ549" s="54"/>
      <c r="DK549" s="54"/>
      <c r="DL549" s="54"/>
      <c r="DM549" s="54"/>
      <c r="DN549" s="54"/>
      <c r="DO549" s="54"/>
      <c r="DP549" s="54"/>
      <c r="DQ549" s="54"/>
      <c r="DR549" s="54"/>
      <c r="DS549" s="54"/>
      <c r="DT549" s="54"/>
      <c r="DU549" s="54"/>
      <c r="DV549" s="54"/>
      <c r="DW549" s="54"/>
    </row>
    <row r="550" spans="1:127" s="53" customFormat="1" hidden="1" outlineLevel="1">
      <c r="A550" s="2"/>
      <c r="B550" s="53" t="s">
        <v>131</v>
      </c>
      <c r="C550" s="10" t="s">
        <v>519</v>
      </c>
      <c r="D550" s="12" t="s">
        <v>808</v>
      </c>
      <c r="E550" s="55" t="s">
        <v>698</v>
      </c>
      <c r="AF550" s="54"/>
      <c r="AG550" s="54"/>
      <c r="AH550" s="54"/>
      <c r="AI550" s="54"/>
      <c r="AJ550" s="54"/>
      <c r="AK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  <c r="BM550" s="54"/>
      <c r="BN550" s="54"/>
      <c r="BO550" s="54"/>
      <c r="BP550" s="54"/>
      <c r="BQ550" s="54"/>
      <c r="BR550" s="54"/>
      <c r="BT550" s="54"/>
      <c r="BU550" s="54"/>
      <c r="BV550" s="54"/>
      <c r="BW550" s="54"/>
      <c r="BX550" s="54"/>
      <c r="BY550" s="54"/>
      <c r="BZ550" s="54"/>
      <c r="CA550" s="54"/>
      <c r="CB550" s="54"/>
      <c r="CC550" s="54"/>
      <c r="CD550" s="54"/>
      <c r="CE550" s="54">
        <f>+CE415</f>
        <v>0</v>
      </c>
      <c r="CF550" s="54">
        <f>+CF415</f>
        <v>80</v>
      </c>
      <c r="CG550" s="54">
        <f>+CG415</f>
        <v>-10</v>
      </c>
      <c r="CH550" s="54">
        <f>+CH415</f>
        <v>40</v>
      </c>
      <c r="CI550" s="54"/>
      <c r="CJ550" s="54">
        <f>+CJ415</f>
        <v>60</v>
      </c>
      <c r="CK550" s="54">
        <f>+CK415</f>
        <v>50</v>
      </c>
      <c r="CL550" s="54">
        <f>+CL415</f>
        <v>80</v>
      </c>
      <c r="CM550" s="54">
        <f>+CM415</f>
        <v>30</v>
      </c>
      <c r="CN550" s="54"/>
      <c r="CO550" s="54">
        <f>+CO415</f>
        <v>30</v>
      </c>
      <c r="CP550" s="54">
        <f>+CP415</f>
        <v>20</v>
      </c>
      <c r="CQ550" s="54">
        <f>+CQ415</f>
        <v>20</v>
      </c>
      <c r="CR550" s="54">
        <f>+CR415</f>
        <v>20</v>
      </c>
      <c r="CS550" s="54"/>
      <c r="CT550" s="54"/>
      <c r="CU550" s="54"/>
      <c r="CV550" s="54"/>
      <c r="CW550" s="54"/>
      <c r="CX550" s="54"/>
      <c r="CY550" s="54"/>
      <c r="CZ550" s="54"/>
      <c r="DA550" s="54"/>
      <c r="DB550" s="54"/>
      <c r="DC550" s="54"/>
      <c r="DD550" s="54"/>
      <c r="DE550" s="54"/>
      <c r="DF550" s="54"/>
      <c r="DG550" s="54"/>
      <c r="DH550" s="54"/>
      <c r="DI550" s="54"/>
      <c r="DJ550" s="54"/>
      <c r="DK550" s="54"/>
      <c r="DL550" s="54"/>
      <c r="DM550" s="54"/>
      <c r="DN550" s="54"/>
      <c r="DO550" s="54"/>
      <c r="DP550" s="54"/>
      <c r="DQ550" s="54"/>
      <c r="DR550" s="54"/>
      <c r="DS550" s="54"/>
      <c r="DT550" s="54"/>
      <c r="DU550" s="54"/>
      <c r="DV550" s="54"/>
      <c r="DW550" s="54"/>
    </row>
    <row r="551" spans="1:127" s="53" customFormat="1" hidden="1" outlineLevel="1">
      <c r="A551" s="2"/>
      <c r="C551" s="10"/>
      <c r="D551" s="12"/>
      <c r="E551" s="55"/>
      <c r="AF551" s="54"/>
      <c r="AG551" s="54"/>
      <c r="AH551" s="54"/>
      <c r="AI551" s="54"/>
      <c r="AJ551" s="54"/>
      <c r="AK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  <c r="BM551" s="54"/>
      <c r="BN551" s="54"/>
      <c r="BO551" s="54"/>
      <c r="BP551" s="54"/>
      <c r="BQ551" s="54"/>
      <c r="BR551" s="54"/>
      <c r="BT551" s="54"/>
      <c r="BU551" s="54"/>
      <c r="BV551" s="54"/>
      <c r="BW551" s="54"/>
      <c r="BX551" s="54"/>
      <c r="BY551" s="54"/>
      <c r="BZ551" s="54"/>
      <c r="CA551" s="54"/>
      <c r="CB551" s="54"/>
      <c r="CC551" s="54"/>
      <c r="CD551" s="54"/>
      <c r="CE551" s="54"/>
      <c r="CF551" s="54"/>
      <c r="CG551" s="54"/>
      <c r="CH551" s="54"/>
      <c r="CI551" s="54"/>
      <c r="CJ551" s="54"/>
      <c r="CK551" s="54"/>
      <c r="CL551" s="54"/>
      <c r="CM551" s="54"/>
      <c r="CN551" s="54"/>
      <c r="CO551" s="54"/>
      <c r="CP551" s="54"/>
      <c r="CQ551" s="54"/>
      <c r="CR551" s="54"/>
      <c r="CS551" s="54"/>
      <c r="CT551" s="54"/>
      <c r="CU551" s="54"/>
      <c r="CV551" s="54"/>
      <c r="CW551" s="54"/>
      <c r="CX551" s="54"/>
      <c r="CY551" s="54"/>
      <c r="CZ551" s="54"/>
      <c r="DA551" s="54"/>
      <c r="DB551" s="54"/>
      <c r="DC551" s="54"/>
      <c r="DD551" s="54"/>
      <c r="DE551" s="54"/>
      <c r="DF551" s="54"/>
      <c r="DG551" s="54"/>
      <c r="DH551" s="54"/>
      <c r="DI551" s="54"/>
      <c r="DJ551" s="54"/>
      <c r="DK551" s="54"/>
      <c r="DL551" s="54"/>
      <c r="DM551" s="54"/>
      <c r="DN551" s="54"/>
      <c r="DO551" s="54"/>
      <c r="DP551" s="54"/>
      <c r="DQ551" s="54"/>
      <c r="DR551" s="54"/>
      <c r="DS551" s="54"/>
      <c r="DT551" s="54"/>
      <c r="DU551" s="54"/>
      <c r="DV551" s="54"/>
      <c r="DW551" s="54"/>
    </row>
    <row r="552" spans="1:127" s="53" customFormat="1" hidden="1" outlineLevel="1">
      <c r="A552" s="2"/>
      <c r="B552" s="53" t="s">
        <v>131</v>
      </c>
      <c r="C552" s="10" t="s">
        <v>548</v>
      </c>
      <c r="D552" s="12" t="s">
        <v>388</v>
      </c>
      <c r="E552" s="55" t="s">
        <v>304</v>
      </c>
      <c r="AF552" s="54"/>
      <c r="AG552" s="54"/>
      <c r="AH552" s="54"/>
      <c r="AI552" s="54"/>
      <c r="AJ552" s="54"/>
      <c r="AK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  <c r="BM552" s="54"/>
      <c r="BN552" s="54"/>
      <c r="BO552" s="54"/>
      <c r="BP552" s="54"/>
      <c r="BQ552" s="54"/>
      <c r="BR552" s="54"/>
      <c r="BT552" s="54"/>
      <c r="BU552" s="54"/>
      <c r="BV552" s="54"/>
      <c r="BW552" s="54"/>
      <c r="BX552" s="54"/>
      <c r="BY552" s="54"/>
      <c r="BZ552" s="54"/>
      <c r="CA552" s="54"/>
      <c r="CB552" s="54"/>
      <c r="CC552" s="54"/>
      <c r="CD552" s="54"/>
      <c r="CE552" s="54">
        <f>+CE436</f>
        <v>0</v>
      </c>
      <c r="CF552" s="54">
        <f>+CF436</f>
        <v>0</v>
      </c>
      <c r="CG552" s="54">
        <f>+CG436</f>
        <v>0</v>
      </c>
      <c r="CH552" s="54">
        <f>+CH436</f>
        <v>20</v>
      </c>
      <c r="CI552" s="54"/>
      <c r="CJ552" s="54">
        <f>+CJ436</f>
        <v>40</v>
      </c>
      <c r="CK552" s="54">
        <f>+CK436</f>
        <v>80</v>
      </c>
      <c r="CL552" s="54">
        <f>+CL436</f>
        <v>110</v>
      </c>
      <c r="CM552" s="54">
        <f>+CM436</f>
        <v>170</v>
      </c>
      <c r="CN552" s="54"/>
      <c r="CO552" s="54">
        <f>+CO436</f>
        <v>210</v>
      </c>
      <c r="CP552" s="54">
        <f>+CP436</f>
        <v>240</v>
      </c>
      <c r="CQ552" s="54">
        <f>+CQ436</f>
        <v>290</v>
      </c>
      <c r="CR552" s="54">
        <f>+CR436</f>
        <v>350</v>
      </c>
      <c r="CS552" s="54"/>
      <c r="CT552" s="54"/>
      <c r="CU552" s="54"/>
      <c r="CV552" s="54"/>
      <c r="CW552" s="54"/>
      <c r="CX552" s="54"/>
      <c r="CY552" s="54"/>
      <c r="CZ552" s="54"/>
      <c r="DA552" s="54"/>
      <c r="DB552" s="54"/>
      <c r="DC552" s="54"/>
      <c r="DD552" s="54"/>
      <c r="DE552" s="54"/>
      <c r="DF552" s="54"/>
      <c r="DG552" s="54"/>
      <c r="DH552" s="54"/>
      <c r="DI552" s="54"/>
      <c r="DJ552" s="54"/>
      <c r="DK552" s="54"/>
      <c r="DL552" s="54"/>
      <c r="DM552" s="54"/>
      <c r="DN552" s="54"/>
      <c r="DO552" s="54"/>
      <c r="DP552" s="54"/>
      <c r="DQ552" s="54"/>
      <c r="DR552" s="54"/>
      <c r="DS552" s="54"/>
      <c r="DT552" s="54"/>
      <c r="DU552" s="54"/>
      <c r="DV552" s="54"/>
      <c r="DW552" s="54"/>
    </row>
    <row r="553" spans="1:127" s="53" customFormat="1" hidden="1" outlineLevel="1">
      <c r="A553" s="2"/>
      <c r="C553" s="10" t="s">
        <v>548</v>
      </c>
      <c r="D553" s="12" t="s">
        <v>808</v>
      </c>
      <c r="E553" s="55" t="s">
        <v>304</v>
      </c>
      <c r="AF553" s="54"/>
      <c r="AG553" s="54"/>
      <c r="AH553" s="54"/>
      <c r="AI553" s="54"/>
      <c r="AJ553" s="54"/>
      <c r="AK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  <c r="BM553" s="54"/>
      <c r="BN553" s="54"/>
      <c r="BO553" s="54"/>
      <c r="BP553" s="54"/>
      <c r="BQ553" s="54"/>
      <c r="BR553" s="54"/>
      <c r="BT553" s="54"/>
      <c r="BU553" s="54"/>
      <c r="BV553" s="54"/>
      <c r="BW553" s="54"/>
      <c r="BX553" s="54"/>
      <c r="BY553" s="54"/>
      <c r="BZ553" s="54"/>
      <c r="CA553" s="54"/>
      <c r="CB553" s="54"/>
      <c r="CC553" s="54"/>
      <c r="CD553" s="54"/>
      <c r="CE553" s="54"/>
      <c r="CF553" s="54"/>
      <c r="CG553" s="54"/>
      <c r="CH553" s="54"/>
      <c r="CI553" s="54"/>
      <c r="CJ553" s="54">
        <f>+CJ552-CH552</f>
        <v>20</v>
      </c>
      <c r="CK553" s="54">
        <f>+CK552-CJ552</f>
        <v>40</v>
      </c>
      <c r="CL553" s="54">
        <f>+CL552-CK552</f>
        <v>30</v>
      </c>
      <c r="CM553" s="54">
        <f>+CM552-CL552</f>
        <v>60</v>
      </c>
      <c r="CN553" s="54"/>
      <c r="CO553" s="54">
        <f>+CO552-CM552</f>
        <v>40</v>
      </c>
      <c r="CP553" s="54">
        <f>+CP552-CO552</f>
        <v>30</v>
      </c>
      <c r="CQ553" s="54">
        <f>+CQ552-CP552</f>
        <v>50</v>
      </c>
      <c r="CR553" s="54">
        <f>+CR552-CQ552</f>
        <v>60</v>
      </c>
      <c r="CS553" s="54"/>
      <c r="CT553" s="54"/>
      <c r="CU553" s="54"/>
      <c r="CV553" s="54"/>
      <c r="CW553" s="54"/>
      <c r="CX553" s="54"/>
      <c r="CY553" s="54"/>
      <c r="CZ553" s="54"/>
      <c r="DA553" s="54"/>
      <c r="DB553" s="54"/>
      <c r="DC553" s="54"/>
      <c r="DD553" s="54"/>
      <c r="DE553" s="54"/>
      <c r="DF553" s="54"/>
      <c r="DG553" s="54"/>
      <c r="DH553" s="54"/>
      <c r="DI553" s="54"/>
      <c r="DJ553" s="54"/>
      <c r="DK553" s="54"/>
      <c r="DL553" s="54"/>
      <c r="DM553" s="54"/>
      <c r="DN553" s="54"/>
      <c r="DO553" s="54"/>
      <c r="DP553" s="54"/>
      <c r="DQ553" s="54"/>
      <c r="DR553" s="54"/>
      <c r="DS553" s="54"/>
      <c r="DT553" s="54"/>
      <c r="DU553" s="54"/>
      <c r="DV553" s="54"/>
      <c r="DW553" s="54"/>
    </row>
    <row r="554" spans="1:127" s="53" customFormat="1" hidden="1" outlineLevel="1">
      <c r="A554" s="2"/>
      <c r="C554" s="10"/>
      <c r="D554" s="12"/>
      <c r="E554" s="55"/>
      <c r="AF554" s="54"/>
      <c r="AG554" s="54"/>
      <c r="AH554" s="54"/>
      <c r="AI554" s="54"/>
      <c r="AJ554" s="54"/>
      <c r="AK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  <c r="BM554" s="54"/>
      <c r="BN554" s="54"/>
      <c r="BO554" s="54"/>
      <c r="BP554" s="54"/>
      <c r="BQ554" s="54"/>
      <c r="BR554" s="54"/>
      <c r="BT554" s="54"/>
      <c r="BU554" s="54"/>
      <c r="BV554" s="54"/>
      <c r="BW554" s="54"/>
      <c r="BX554" s="54"/>
      <c r="BY554" s="54"/>
      <c r="BZ554" s="54"/>
      <c r="CA554" s="54"/>
      <c r="CB554" s="54"/>
      <c r="CC554" s="54"/>
      <c r="CD554" s="54"/>
      <c r="CE554" s="54"/>
      <c r="CF554" s="54"/>
      <c r="CG554" s="54"/>
      <c r="CH554" s="54"/>
      <c r="CI554" s="54"/>
      <c r="CJ554" s="54"/>
      <c r="CK554" s="54"/>
      <c r="CL554" s="54"/>
      <c r="CM554" s="54"/>
      <c r="CN554" s="54"/>
      <c r="CO554" s="54"/>
      <c r="CP554" s="54"/>
      <c r="CQ554" s="54"/>
      <c r="CR554" s="54"/>
      <c r="CS554" s="54"/>
      <c r="CT554" s="54"/>
      <c r="CU554" s="54"/>
      <c r="CV554" s="54"/>
      <c r="CW554" s="54"/>
      <c r="CX554" s="54"/>
      <c r="CY554" s="54"/>
      <c r="CZ554" s="54"/>
      <c r="DA554" s="54"/>
      <c r="DB554" s="54"/>
      <c r="DC554" s="54"/>
      <c r="DD554" s="54"/>
      <c r="DE554" s="54"/>
      <c r="DF554" s="54"/>
      <c r="DG554" s="54"/>
      <c r="DH554" s="54"/>
      <c r="DI554" s="54"/>
      <c r="DJ554" s="54"/>
      <c r="DK554" s="54"/>
      <c r="DL554" s="54"/>
      <c r="DM554" s="54"/>
      <c r="DN554" s="54"/>
      <c r="DO554" s="54"/>
      <c r="DP554" s="54"/>
      <c r="DQ554" s="54"/>
      <c r="DR554" s="54"/>
      <c r="DS554" s="54"/>
      <c r="DT554" s="54"/>
      <c r="DU554" s="54"/>
      <c r="DV554" s="54"/>
      <c r="DW554" s="54"/>
    </row>
    <row r="555" spans="1:127" s="53" customFormat="1" hidden="1" outlineLevel="1">
      <c r="A555" s="2"/>
      <c r="C555" s="10"/>
      <c r="D555" s="12"/>
      <c r="E555" s="55"/>
      <c r="AF555" s="54"/>
      <c r="AG555" s="54"/>
      <c r="AH555" s="54"/>
      <c r="AI555" s="54"/>
      <c r="AJ555" s="54"/>
      <c r="AK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  <c r="BM555" s="54"/>
      <c r="BN555" s="54"/>
      <c r="BO555" s="54"/>
      <c r="BP555" s="54"/>
      <c r="BQ555" s="54"/>
      <c r="BR555" s="54"/>
      <c r="BT555" s="54"/>
      <c r="BU555" s="54"/>
      <c r="BV555" s="54"/>
      <c r="BW555" s="54"/>
      <c r="BX555" s="54"/>
      <c r="BY555" s="54"/>
      <c r="BZ555" s="54"/>
      <c r="CA555" s="54"/>
      <c r="CB555" s="54"/>
      <c r="CC555" s="54"/>
      <c r="CD555" s="54"/>
      <c r="CE555" s="54"/>
      <c r="CF555" s="54"/>
      <c r="CG555" s="54"/>
      <c r="CH555" s="54"/>
      <c r="CI555" s="54"/>
      <c r="CJ555" s="54"/>
      <c r="CK555" s="54"/>
      <c r="CL555" s="54"/>
      <c r="CM555" s="54"/>
      <c r="CN555" s="54"/>
      <c r="CO555" s="54"/>
      <c r="CP555" s="54"/>
      <c r="CQ555" s="54"/>
      <c r="CR555" s="54"/>
      <c r="CS555" s="54"/>
      <c r="CT555" s="54"/>
      <c r="CU555" s="54"/>
      <c r="CV555" s="54"/>
      <c r="CW555" s="54"/>
      <c r="CX555" s="54"/>
      <c r="CY555" s="54"/>
      <c r="CZ555" s="54"/>
      <c r="DA555" s="54"/>
      <c r="DB555" s="54"/>
      <c r="DC555" s="54"/>
      <c r="DD555" s="54"/>
      <c r="DE555" s="54"/>
      <c r="DF555" s="54"/>
      <c r="DG555" s="54"/>
      <c r="DH555" s="54"/>
      <c r="DI555" s="54"/>
      <c r="DJ555" s="54"/>
      <c r="DK555" s="54"/>
      <c r="DL555" s="54"/>
      <c r="DM555" s="54"/>
      <c r="DN555" s="54"/>
      <c r="DO555" s="54"/>
      <c r="DP555" s="54"/>
      <c r="DQ555" s="54"/>
      <c r="DR555" s="54"/>
      <c r="DS555" s="54"/>
      <c r="DT555" s="54"/>
      <c r="DU555" s="54"/>
      <c r="DV555" s="54"/>
      <c r="DW555" s="54"/>
    </row>
    <row r="556" spans="1:127" s="53" customFormat="1" hidden="1" outlineLevel="1">
      <c r="A556" s="2"/>
      <c r="C556" s="10"/>
      <c r="D556" s="12"/>
      <c r="E556" s="55"/>
      <c r="AF556" s="54"/>
      <c r="AG556" s="54"/>
      <c r="AH556" s="54"/>
      <c r="AI556" s="54"/>
      <c r="AJ556" s="54"/>
      <c r="AK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  <c r="BM556" s="54"/>
      <c r="BN556" s="54"/>
      <c r="BO556" s="54"/>
      <c r="BP556" s="54"/>
      <c r="BQ556" s="54"/>
      <c r="BR556" s="54"/>
      <c r="BT556" s="54"/>
      <c r="BU556" s="54"/>
      <c r="BV556" s="54"/>
      <c r="BW556" s="54"/>
      <c r="BX556" s="54"/>
      <c r="BY556" s="54"/>
      <c r="BZ556" s="54"/>
      <c r="CA556" s="54"/>
      <c r="CB556" s="54"/>
      <c r="CC556" s="54"/>
      <c r="CD556" s="54"/>
      <c r="CE556" s="54"/>
      <c r="CF556" s="54"/>
      <c r="CG556" s="54"/>
      <c r="CH556" s="54"/>
      <c r="CI556" s="54"/>
      <c r="CJ556" s="54"/>
      <c r="CK556" s="54"/>
      <c r="CL556" s="54"/>
      <c r="CM556" s="54"/>
      <c r="CN556" s="54"/>
      <c r="CO556" s="54"/>
      <c r="CP556" s="54"/>
      <c r="CQ556" s="54"/>
      <c r="CR556" s="54"/>
      <c r="CS556" s="54"/>
      <c r="CT556" s="54"/>
      <c r="CU556" s="54"/>
      <c r="CV556" s="54"/>
      <c r="CW556" s="54"/>
      <c r="CX556" s="54"/>
      <c r="CY556" s="54"/>
      <c r="CZ556" s="54"/>
      <c r="DA556" s="54"/>
      <c r="DB556" s="54"/>
      <c r="DC556" s="54"/>
      <c r="DD556" s="54"/>
      <c r="DE556" s="54"/>
      <c r="DF556" s="54"/>
      <c r="DG556" s="54"/>
      <c r="DH556" s="54"/>
      <c r="DI556" s="54"/>
      <c r="DJ556" s="54"/>
      <c r="DK556" s="54"/>
      <c r="DL556" s="54"/>
      <c r="DM556" s="54"/>
      <c r="DN556" s="54"/>
      <c r="DO556" s="54"/>
      <c r="DP556" s="54"/>
      <c r="DQ556" s="54"/>
      <c r="DR556" s="54"/>
      <c r="DS556" s="54"/>
      <c r="DT556" s="54"/>
      <c r="DU556" s="54"/>
      <c r="DV556" s="54"/>
      <c r="DW556" s="54"/>
    </row>
    <row r="557" spans="1:127" s="53" customFormat="1" hidden="1" outlineLevel="1">
      <c r="A557" s="2"/>
      <c r="B557" s="53" t="s">
        <v>131</v>
      </c>
      <c r="C557" s="10" t="s">
        <v>547</v>
      </c>
      <c r="D557" s="12"/>
      <c r="E557" s="55"/>
      <c r="AF557" s="54"/>
      <c r="AG557" s="54"/>
      <c r="AH557" s="54"/>
      <c r="AI557" s="54"/>
      <c r="AJ557" s="54"/>
      <c r="AK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  <c r="BM557" s="54"/>
      <c r="BN557" s="54"/>
      <c r="BO557" s="54"/>
      <c r="BP557" s="54"/>
      <c r="BQ557" s="54"/>
      <c r="BR557" s="54"/>
      <c r="BT557" s="54"/>
      <c r="BU557" s="54"/>
      <c r="BV557" s="54"/>
      <c r="BW557" s="54"/>
      <c r="BX557" s="54"/>
      <c r="BY557" s="54"/>
      <c r="BZ557" s="54"/>
      <c r="CA557" s="54"/>
      <c r="CB557" s="54"/>
      <c r="CC557" s="54"/>
      <c r="CD557" s="54"/>
      <c r="CE557" s="54">
        <f>+CE565-CE508</f>
        <v>2530</v>
      </c>
      <c r="CF557" s="54">
        <f>+CF565-CF508</f>
        <v>2610</v>
      </c>
      <c r="CG557" s="54">
        <f>+CG565-CG508</f>
        <v>2600</v>
      </c>
      <c r="CH557" s="54">
        <f>+CH565-CH508</f>
        <v>2620</v>
      </c>
      <c r="CI557" s="54"/>
      <c r="CJ557" s="54">
        <f>+CJ565-CJ508</f>
        <v>2660</v>
      </c>
      <c r="CK557" s="54">
        <f>+CK565-CK508</f>
        <v>2670</v>
      </c>
      <c r="CL557" s="54">
        <f>+CL565-CL508</f>
        <v>2720</v>
      </c>
      <c r="CM557" s="54">
        <f>+CM565-CM508</f>
        <v>2690</v>
      </c>
      <c r="CN557" s="54"/>
      <c r="CO557" s="54">
        <f>+CO565-CO508</f>
        <v>2680</v>
      </c>
      <c r="CP557" s="54">
        <f>+CP565-CP508</f>
        <v>2670</v>
      </c>
      <c r="CQ557" s="54">
        <f>+CQ565-CQ508</f>
        <v>2640</v>
      </c>
      <c r="CR557" s="54">
        <f>+CR565-CR508</f>
        <v>2600</v>
      </c>
      <c r="CS557" s="54"/>
      <c r="CT557" s="54">
        <f>+CT565-CT508</f>
        <v>2580</v>
      </c>
      <c r="CU557" s="54">
        <f>+CU565-CU508</f>
        <v>2646.314735183093</v>
      </c>
      <c r="CV557" s="54">
        <f>+CV565-CV508</f>
        <v>2715.1455454494085</v>
      </c>
      <c r="CW557" s="54">
        <f>+CW565-CW508</f>
        <v>2791.752440116667</v>
      </c>
      <c r="CX557" s="54"/>
      <c r="CY557" s="54">
        <f>+CY565-CY508</f>
        <v>2851.8961049958361</v>
      </c>
      <c r="CZ557" s="54">
        <f>+CZ565-CZ508</f>
        <v>2910.3922509824924</v>
      </c>
      <c r="DA557" s="54">
        <f>+DA565-DA508</f>
        <v>2969.8180585501927</v>
      </c>
      <c r="DB557" s="54">
        <f>+DB565-DB508</f>
        <v>3037.6066040102328</v>
      </c>
      <c r="DC557" s="54"/>
      <c r="DD557" s="54"/>
      <c r="DE557" s="54"/>
      <c r="DF557" s="54"/>
      <c r="DG557" s="54"/>
      <c r="DH557" s="54"/>
      <c r="DI557" s="54"/>
      <c r="DJ557" s="54"/>
      <c r="DK557" s="54"/>
      <c r="DL557" s="54"/>
      <c r="DM557" s="54"/>
      <c r="DN557" s="54"/>
      <c r="DO557" s="54"/>
      <c r="DP557" s="54"/>
      <c r="DQ557" s="54"/>
      <c r="DR557" s="54"/>
      <c r="DS557" s="54"/>
      <c r="DT557" s="54"/>
      <c r="DU557" s="54"/>
      <c r="DV557" s="54"/>
      <c r="DW557" s="54"/>
    </row>
    <row r="558" spans="1:127" ht="12" hidden="1" customHeight="1" outlineLevel="1">
      <c r="A558" s="2"/>
      <c r="D558" s="12" t="s">
        <v>37</v>
      </c>
      <c r="CD558" s="54"/>
      <c r="CJ558" s="26">
        <f>+CJ557-CE557</f>
        <v>130</v>
      </c>
      <c r="CK558" s="26">
        <f>+CK557-CF557</f>
        <v>60</v>
      </c>
      <c r="CL558" s="26">
        <f>+CL557-CG557</f>
        <v>120</v>
      </c>
      <c r="CM558" s="26">
        <f>+CM557-CH557</f>
        <v>70</v>
      </c>
      <c r="CO558" s="26">
        <f>+CO557-CJ557</f>
        <v>20</v>
      </c>
      <c r="CP558" s="26">
        <f>+CP557-CK557</f>
        <v>0</v>
      </c>
      <c r="CQ558" s="26">
        <f>+CQ557-CL557</f>
        <v>-80</v>
      </c>
      <c r="CR558" s="26">
        <f>+CR557-CM557</f>
        <v>-90</v>
      </c>
      <c r="CT558" s="26">
        <f>+CT557-CO557</f>
        <v>-100</v>
      </c>
      <c r="CU558" s="26">
        <f>+CU557-CP557</f>
        <v>-23.685264816906965</v>
      </c>
      <c r="CV558" s="26">
        <f>+CV557-CQ557</f>
        <v>75.145545449408473</v>
      </c>
      <c r="CW558" s="26">
        <f>+CW557-CR557</f>
        <v>191.752440116667</v>
      </c>
      <c r="CY558" s="26">
        <f>+CY557-CT557</f>
        <v>271.89610499583614</v>
      </c>
      <c r="CZ558" s="26">
        <f>+CZ557-CU557</f>
        <v>264.07751579939941</v>
      </c>
      <c r="DA558" s="26">
        <f>+DA557-CV557</f>
        <v>254.67251310078427</v>
      </c>
      <c r="DB558" s="26">
        <f>+DB557-CW557</f>
        <v>245.85416389356578</v>
      </c>
    </row>
    <row r="559" spans="1:127" ht="12" hidden="1" customHeight="1" outlineLevel="1">
      <c r="A559" s="2"/>
      <c r="D559" s="12" t="s">
        <v>69</v>
      </c>
      <c r="CD559" s="54"/>
      <c r="CF559" s="26">
        <f>+CF557-CE557</f>
        <v>80</v>
      </c>
      <c r="CG559" s="26">
        <f>+CG557-CF557</f>
        <v>-10</v>
      </c>
      <c r="CH559" s="26">
        <f>+CH557-CG557</f>
        <v>20</v>
      </c>
      <c r="CJ559" s="26">
        <f>+CJ557-CH557</f>
        <v>40</v>
      </c>
      <c r="CK559" s="26">
        <f>+CK557-CJ557</f>
        <v>10</v>
      </c>
      <c r="CL559" s="26">
        <f>+CL557-CK557</f>
        <v>50</v>
      </c>
      <c r="CM559" s="26">
        <f>+CM557-CL557</f>
        <v>-30</v>
      </c>
      <c r="CO559" s="26">
        <f>+CO557-CM557</f>
        <v>-10</v>
      </c>
      <c r="CP559" s="26">
        <f>+CP557-CO557</f>
        <v>-10</v>
      </c>
      <c r="CQ559" s="26">
        <f t="shared" ref="CQ559:DB559" si="780">+CQ557-CP557</f>
        <v>-30</v>
      </c>
      <c r="CR559" s="26">
        <f t="shared" si="780"/>
        <v>-40</v>
      </c>
      <c r="CT559" s="26">
        <f>+CT557-CR557</f>
        <v>-20</v>
      </c>
      <c r="CU559" s="26">
        <f t="shared" si="780"/>
        <v>66.314735183093035</v>
      </c>
      <c r="CV559" s="26">
        <f t="shared" si="780"/>
        <v>68.830810266315439</v>
      </c>
      <c r="CW559" s="26">
        <f t="shared" si="780"/>
        <v>76.60689466725853</v>
      </c>
      <c r="CY559" s="26">
        <f>+CY557-CW557</f>
        <v>60.143664879169137</v>
      </c>
      <c r="CZ559" s="26">
        <f t="shared" si="780"/>
        <v>58.496145986656302</v>
      </c>
      <c r="DA559" s="26">
        <f t="shared" si="780"/>
        <v>59.425807567700303</v>
      </c>
      <c r="DB559" s="26">
        <f t="shared" si="780"/>
        <v>67.788545460040041</v>
      </c>
    </row>
    <row r="560" spans="1:127" ht="12" hidden="1" customHeight="1" outlineLevel="1">
      <c r="A560" s="2"/>
      <c r="D560" s="12"/>
      <c r="CD560" s="54"/>
    </row>
    <row r="561" spans="1:127" ht="12" hidden="1" customHeight="1" outlineLevel="1">
      <c r="A561" s="2"/>
    </row>
    <row r="562" spans="1:127" ht="12" hidden="1" customHeight="1" outlineLevel="1">
      <c r="A562" s="2"/>
    </row>
    <row r="563" spans="1:127" ht="12" hidden="1" customHeight="1" outlineLevel="1">
      <c r="A563" s="2"/>
    </row>
    <row r="564" spans="1:127" ht="12" hidden="1" customHeight="1" outlineLevel="1">
      <c r="A564" s="2"/>
    </row>
    <row r="565" spans="1:127" s="53" customFormat="1" hidden="1" outlineLevel="1">
      <c r="A565" s="2"/>
      <c r="B565" s="53" t="s">
        <v>131</v>
      </c>
      <c r="C565" s="10" t="s">
        <v>550</v>
      </c>
      <c r="D565" s="12"/>
      <c r="E565" s="55"/>
      <c r="AF565" s="54"/>
      <c r="AG565" s="54"/>
      <c r="AH565" s="54"/>
      <c r="AI565" s="54"/>
      <c r="AJ565" s="54"/>
      <c r="AK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  <c r="BM565" s="54"/>
      <c r="BN565" s="54"/>
      <c r="BO565" s="54"/>
      <c r="BP565" s="54"/>
      <c r="BQ565" s="54"/>
      <c r="BR565" s="54"/>
      <c r="BT565" s="54"/>
      <c r="BU565" s="54">
        <f>+BU409</f>
        <v>2430</v>
      </c>
      <c r="BV565" s="54">
        <f>+BV409</f>
        <v>2450</v>
      </c>
      <c r="BW565" s="54">
        <f>+BW409</f>
        <v>2440</v>
      </c>
      <c r="BX565" s="54">
        <f>+BX409</f>
        <v>2470</v>
      </c>
      <c r="BY565" s="54"/>
      <c r="BZ565" s="54">
        <f>+BZ409</f>
        <v>2510</v>
      </c>
      <c r="CA565" s="54">
        <f>+CA409</f>
        <v>2540</v>
      </c>
      <c r="CB565" s="54">
        <f>+CB409</f>
        <v>2540</v>
      </c>
      <c r="CC565" s="54">
        <f>+CC409</f>
        <v>2570</v>
      </c>
      <c r="CD565" s="54"/>
      <c r="CE565" s="54">
        <f>+CE409</f>
        <v>2530</v>
      </c>
      <c r="CF565" s="54">
        <f>+CF409</f>
        <v>2610</v>
      </c>
      <c r="CG565" s="54">
        <f>+CG409</f>
        <v>2600</v>
      </c>
      <c r="CH565" s="54">
        <f>+CH409</f>
        <v>2640</v>
      </c>
      <c r="CI565" s="54"/>
      <c r="CJ565" s="54">
        <f>+CJ409</f>
        <v>2700</v>
      </c>
      <c r="CK565" s="54">
        <f>+CK409</f>
        <v>2750</v>
      </c>
      <c r="CL565" s="54">
        <f>+CL409</f>
        <v>2830</v>
      </c>
      <c r="CM565" s="54">
        <f>+CM409</f>
        <v>2860</v>
      </c>
      <c r="CN565" s="54"/>
      <c r="CO565" s="54">
        <f>+CO409</f>
        <v>2890</v>
      </c>
      <c r="CP565" s="54">
        <f>+CP409</f>
        <v>2910</v>
      </c>
      <c r="CQ565" s="54">
        <f>+CQ409</f>
        <v>2930</v>
      </c>
      <c r="CR565" s="54">
        <f>+CR409</f>
        <v>2950</v>
      </c>
      <c r="CS565" s="54"/>
      <c r="CT565" s="54">
        <f>+CT409</f>
        <v>2930</v>
      </c>
      <c r="CU565" s="54">
        <f>+CU569/AVERAGE(CT668:CU668)/3*1000</f>
        <v>3006.314735183093</v>
      </c>
      <c r="CV565" s="54">
        <f>+CV569/AVERAGE(CU668:CV668)/3*1000</f>
        <v>3085.1455454494085</v>
      </c>
      <c r="CW565" s="54">
        <f>+CW569/AVERAGE(CV668:CW668)/3*1000</f>
        <v>3171.752440116667</v>
      </c>
      <c r="CX565" s="54"/>
      <c r="CY565" s="54">
        <f>+CY569/AVERAGE(CX668:CY668)/3*1000</f>
        <v>3241.8961049958361</v>
      </c>
      <c r="CZ565" s="54">
        <f>+CZ569/AVERAGE(CY668:CZ668)/3*1000</f>
        <v>3310.3922509824924</v>
      </c>
      <c r="DA565" s="54">
        <f>+DA569/AVERAGE(CZ668:DA668)/3*1000</f>
        <v>3379.8180585501927</v>
      </c>
      <c r="DB565" s="54">
        <f>+DB569/AVERAGE(DA668:DB668)/3*1000</f>
        <v>3457.6066040102328</v>
      </c>
      <c r="DC565" s="54"/>
      <c r="DD565" s="54">
        <f>+DD569/AVERAGE(DC668:DD668)/3*1000</f>
        <v>3532.3568369724594</v>
      </c>
      <c r="DE565" s="54">
        <f>+DE569/AVERAGE(DD668:DE668)/3*1000</f>
        <v>3596.6155243970693</v>
      </c>
      <c r="DF565" s="54">
        <f>+DF569/AVERAGE(DE668:DF668)/3*1000</f>
        <v>3669.762361292685</v>
      </c>
      <c r="DG565" s="54">
        <f>+DG569/AVERAGE(DF668:DG668)/3*1000</f>
        <v>3753.5320418291853</v>
      </c>
      <c r="DH565" s="54"/>
      <c r="DI565" s="54">
        <f>+DI569/AVERAGE(DH668:DI668)/3*1000</f>
        <v>3835.368225793688</v>
      </c>
      <c r="DJ565" s="54">
        <f>+DJ569/AVERAGE(DI668:DJ668)/3*1000</f>
        <v>3911.3709470590102</v>
      </c>
      <c r="DK565" s="54">
        <f>+DK569/AVERAGE(DJ668:DK668)/3*1000</f>
        <v>3980.0479439362189</v>
      </c>
      <c r="DL565" s="54">
        <f>+DL569/AVERAGE(DK668:DL668)/3*1000</f>
        <v>4049.6799412722303</v>
      </c>
      <c r="DM565" s="54"/>
      <c r="DN565" s="54">
        <f>+DN569/AVERAGE(DM668:DN668)/3*1000</f>
        <v>4114.2014962236217</v>
      </c>
      <c r="DO565" s="54">
        <f>+DO569/AVERAGE(DN668:DO668)/3*1000</f>
        <v>4163.3134395545221</v>
      </c>
      <c r="DP565" s="54">
        <f>+DP569/AVERAGE(DO668:DP668)/3*1000</f>
        <v>4212.6354774450147</v>
      </c>
      <c r="DQ565" s="54">
        <f>+DQ569/AVERAGE(DP668:DQ668)/3*1000</f>
        <v>4271.0407675742244</v>
      </c>
      <c r="DR565" s="54"/>
      <c r="DS565" s="54">
        <f>+DS569/AVERAGE(DR668:DS668)/3*1000</f>
        <v>4323.6232260465713</v>
      </c>
      <c r="DT565" s="54">
        <f>+DT569/AVERAGE(DS668:DT668)/3*1000</f>
        <v>4360.8005537558702</v>
      </c>
      <c r="DU565" s="54">
        <f>+DU569/AVERAGE(DT668:DU668)/3*1000</f>
        <v>4397.5207183655839</v>
      </c>
      <c r="DV565" s="54">
        <f>+DV569/AVERAGE(DU668:DV668)/3*1000</f>
        <v>4436.5525566018296</v>
      </c>
      <c r="DW565" s="54"/>
    </row>
    <row r="566" spans="1:127" s="53" customFormat="1" hidden="1" outlineLevel="1">
      <c r="A566" s="2"/>
      <c r="B566" s="53" t="s">
        <v>131</v>
      </c>
      <c r="C566" s="10" t="s">
        <v>550</v>
      </c>
      <c r="D566" s="12" t="s">
        <v>37</v>
      </c>
      <c r="E566" s="55"/>
      <c r="AF566" s="54"/>
      <c r="AG566" s="54"/>
      <c r="AH566" s="54"/>
      <c r="AI566" s="54"/>
      <c r="AJ566" s="54"/>
      <c r="AK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  <c r="BM566" s="54"/>
      <c r="BN566" s="54"/>
      <c r="BO566" s="54"/>
      <c r="BP566" s="54"/>
      <c r="BQ566" s="54"/>
      <c r="BR566" s="54"/>
      <c r="BT566" s="54"/>
      <c r="BU566" s="54"/>
      <c r="BV566" s="54"/>
      <c r="BW566" s="54"/>
      <c r="BX566" s="54"/>
      <c r="BY566" s="54"/>
      <c r="BZ566" s="54">
        <f>+BZ565-BU565</f>
        <v>80</v>
      </c>
      <c r="CA566" s="54">
        <f>+CA565-BV565</f>
        <v>90</v>
      </c>
      <c r="CB566" s="54">
        <f>+CB565-BW565</f>
        <v>100</v>
      </c>
      <c r="CC566" s="54">
        <f>+CC565-BX565</f>
        <v>100</v>
      </c>
      <c r="CD566" s="54"/>
      <c r="CE566" s="54">
        <f>+CE565-BZ565</f>
        <v>20</v>
      </c>
      <c r="CF566" s="54">
        <f>+CF565-CA565</f>
        <v>70</v>
      </c>
      <c r="CG566" s="54">
        <f>+CG565-CB565</f>
        <v>60</v>
      </c>
      <c r="CH566" s="54">
        <f>+CH565-CC565</f>
        <v>70</v>
      </c>
      <c r="CI566" s="54"/>
      <c r="CJ566" s="54">
        <f>+CJ565-CE565</f>
        <v>170</v>
      </c>
      <c r="CK566" s="54">
        <f>+CK565-CF565</f>
        <v>140</v>
      </c>
      <c r="CL566" s="54">
        <f>+CL565-CG565</f>
        <v>230</v>
      </c>
      <c r="CM566" s="54">
        <f>+CM565-CH565</f>
        <v>220</v>
      </c>
      <c r="CN566" s="54"/>
      <c r="CO566" s="54">
        <f>+CO565-CJ565</f>
        <v>190</v>
      </c>
      <c r="CP566" s="54">
        <f>+CP565-CK565</f>
        <v>160</v>
      </c>
      <c r="CQ566" s="54">
        <f>+CQ565-CL565</f>
        <v>100</v>
      </c>
      <c r="CR566" s="54">
        <f>+CR565-CM565</f>
        <v>90</v>
      </c>
      <c r="CS566" s="54"/>
      <c r="CT566" s="54">
        <f>+CT565-CO565</f>
        <v>40</v>
      </c>
      <c r="CU566" s="54">
        <f>+CU565-CP565</f>
        <v>96.314735183093035</v>
      </c>
      <c r="CV566" s="54">
        <f>+CV565-CQ565</f>
        <v>155.14554544940847</v>
      </c>
      <c r="CW566" s="54">
        <f>+CW565-CR565</f>
        <v>221.752440116667</v>
      </c>
      <c r="CX566" s="54"/>
      <c r="CY566" s="54">
        <f>+CY565-CT565</f>
        <v>311.89610499583614</v>
      </c>
      <c r="CZ566" s="54">
        <f>+CZ565-CU565</f>
        <v>304.07751579939941</v>
      </c>
      <c r="DA566" s="54">
        <f>+DA565-CV565</f>
        <v>294.67251310078427</v>
      </c>
      <c r="DB566" s="54">
        <f>+DB565-CW565</f>
        <v>285.85416389356578</v>
      </c>
      <c r="DC566" s="54"/>
      <c r="DD566" s="54">
        <f>+DD565-CY565</f>
        <v>290.46073197662326</v>
      </c>
      <c r="DE566" s="54">
        <f>+DE565-CZ565</f>
        <v>286.22327341457685</v>
      </c>
      <c r="DF566" s="54">
        <f>+DF565-DA565</f>
        <v>289.94430274249225</v>
      </c>
      <c r="DG566" s="54">
        <f>+DG565-DB565</f>
        <v>295.92543781895256</v>
      </c>
      <c r="DH566" s="54"/>
      <c r="DI566" s="54">
        <f>+DI565-DD565</f>
        <v>303.01138882122859</v>
      </c>
      <c r="DJ566" s="54">
        <f>+DJ565-DE565</f>
        <v>314.75542266194088</v>
      </c>
      <c r="DK566" s="54">
        <f>+DK565-DF565</f>
        <v>310.28558264353387</v>
      </c>
      <c r="DL566" s="54">
        <f>+DL565-DG565</f>
        <v>296.14789944304493</v>
      </c>
      <c r="DM566" s="54"/>
      <c r="DN566" s="54">
        <f>+DN565-DI565</f>
        <v>278.83327042993369</v>
      </c>
      <c r="DO566" s="54">
        <f>+DO565-DJ565</f>
        <v>251.94249249551194</v>
      </c>
      <c r="DP566" s="54">
        <f>+DP565-DK565</f>
        <v>232.58753350879579</v>
      </c>
      <c r="DQ566" s="54">
        <f>+DQ565-DL565</f>
        <v>221.36082630199417</v>
      </c>
      <c r="DR566" s="54"/>
      <c r="DS566" s="54">
        <f>+DS565-DN565</f>
        <v>209.4217298229496</v>
      </c>
      <c r="DT566" s="54">
        <f>+DT565-DO565</f>
        <v>197.48711420134805</v>
      </c>
      <c r="DU566" s="54">
        <f>+DU565-DP565</f>
        <v>184.88524092056923</v>
      </c>
      <c r="DV566" s="54">
        <f>+DV565-DQ565</f>
        <v>165.51178902760512</v>
      </c>
      <c r="DW566" s="54"/>
    </row>
    <row r="567" spans="1:127" s="53" customFormat="1" hidden="1" outlineLevel="1">
      <c r="A567" s="2"/>
      <c r="C567" s="10"/>
      <c r="D567" s="12" t="s">
        <v>69</v>
      </c>
      <c r="E567" s="55"/>
      <c r="AF567" s="54"/>
      <c r="AG567" s="54"/>
      <c r="AH567" s="54"/>
      <c r="AI567" s="54"/>
      <c r="AJ567" s="54"/>
      <c r="AK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  <c r="BM567" s="54"/>
      <c r="BN567" s="54"/>
      <c r="BO567" s="54"/>
      <c r="BP567" s="54"/>
      <c r="BQ567" s="54"/>
      <c r="BR567" s="54"/>
      <c r="BT567" s="54"/>
      <c r="BU567" s="54"/>
      <c r="BV567" s="54"/>
      <c r="BW567" s="54"/>
      <c r="BX567" s="54"/>
      <c r="BY567" s="54"/>
      <c r="BZ567" s="54">
        <f>+BZ565-BX565</f>
        <v>40</v>
      </c>
      <c r="CA567" s="54">
        <f>+CA565-BZ565</f>
        <v>30</v>
      </c>
      <c r="CB567" s="54">
        <f>+CB565-CA565</f>
        <v>0</v>
      </c>
      <c r="CC567" s="54">
        <f>+CC565-CB565</f>
        <v>30</v>
      </c>
      <c r="CD567" s="54"/>
      <c r="CE567" s="54">
        <f>+CE565-CC565</f>
        <v>-40</v>
      </c>
      <c r="CF567" s="54">
        <f>+CF565-CE565</f>
        <v>80</v>
      </c>
      <c r="CG567" s="54">
        <f>+CG565-CF565</f>
        <v>-10</v>
      </c>
      <c r="CH567" s="54">
        <f>+CH565-CG565</f>
        <v>40</v>
      </c>
      <c r="CI567" s="54"/>
      <c r="CJ567" s="54">
        <f>+CJ565-CH565</f>
        <v>60</v>
      </c>
      <c r="CK567" s="54">
        <f>+CK565-CJ565</f>
        <v>50</v>
      </c>
      <c r="CL567" s="54">
        <f>+CL565-CK565</f>
        <v>80</v>
      </c>
      <c r="CM567" s="54">
        <f>+CM565-CL565</f>
        <v>30</v>
      </c>
      <c r="CN567" s="54"/>
      <c r="CO567" s="54">
        <f>+CO565-CM565</f>
        <v>30</v>
      </c>
      <c r="CP567" s="54">
        <f>+CP565-CO565</f>
        <v>20</v>
      </c>
      <c r="CQ567" s="54">
        <f>+CQ565-CP565</f>
        <v>20</v>
      </c>
      <c r="CR567" s="54">
        <f>+CR565-CQ565</f>
        <v>20</v>
      </c>
      <c r="CS567" s="54"/>
      <c r="CT567" s="54">
        <f>+CT565-CR565</f>
        <v>-20</v>
      </c>
      <c r="CU567" s="54">
        <f>+CU565-CT565</f>
        <v>76.314735183093035</v>
      </c>
      <c r="CV567" s="54">
        <f>+CV565-CU565</f>
        <v>78.830810266315439</v>
      </c>
      <c r="CW567" s="54">
        <f>+CW565-CV565</f>
        <v>86.60689466725853</v>
      </c>
      <c r="CX567" s="54"/>
      <c r="CY567" s="54">
        <f>+CY565-CW565</f>
        <v>70.143664879169137</v>
      </c>
      <c r="CZ567" s="54">
        <f>+CZ565-CY565</f>
        <v>68.496145986656302</v>
      </c>
      <c r="DA567" s="54">
        <f>+DA565-CZ565</f>
        <v>69.425807567700303</v>
      </c>
      <c r="DB567" s="54">
        <f>+DB565-DA565</f>
        <v>77.788545460040041</v>
      </c>
      <c r="DC567" s="54"/>
      <c r="DD567" s="54">
        <f>+DD565-DB565</f>
        <v>74.750232962226619</v>
      </c>
      <c r="DE567" s="54">
        <f>+DE565-DD565</f>
        <v>64.258687424609889</v>
      </c>
      <c r="DF567" s="54">
        <f>+DF565-DE565</f>
        <v>73.146836895615706</v>
      </c>
      <c r="DG567" s="54">
        <f>+DG565-DF565</f>
        <v>83.769680536500346</v>
      </c>
      <c r="DH567" s="54"/>
      <c r="DI567" s="54">
        <f>+DI565-DG565</f>
        <v>81.836183964502652</v>
      </c>
      <c r="DJ567" s="54">
        <f>+DJ565-DI565</f>
        <v>76.00272126532218</v>
      </c>
      <c r="DK567" s="54">
        <f>+DK565-DJ565</f>
        <v>68.676996877208694</v>
      </c>
      <c r="DL567" s="54">
        <f>+DL565-DK565</f>
        <v>69.631997336011409</v>
      </c>
      <c r="DM567" s="54"/>
      <c r="DN567" s="54">
        <f>+DN565-DL565</f>
        <v>64.521554951391408</v>
      </c>
      <c r="DO567" s="54">
        <f>+DO565-DN565</f>
        <v>49.111943330900431</v>
      </c>
      <c r="DP567" s="54">
        <f>+DP565-DO565</f>
        <v>49.322037890492538</v>
      </c>
      <c r="DQ567" s="54">
        <f>+DQ565-DP565</f>
        <v>58.405290129209789</v>
      </c>
      <c r="DR567" s="54"/>
      <c r="DS567" s="54">
        <f>+DS565-DQ565</f>
        <v>52.582458472346843</v>
      </c>
      <c r="DT567" s="54">
        <f>+DT565-DS565</f>
        <v>37.177327709298879</v>
      </c>
      <c r="DU567" s="54">
        <f>+DU565-DT565</f>
        <v>36.72016460971372</v>
      </c>
      <c r="DV567" s="54">
        <f>+DV565-DU565</f>
        <v>39.031838236245676</v>
      </c>
      <c r="DW567" s="54"/>
    </row>
    <row r="568" spans="1:127" s="53" customFormat="1" hidden="1" outlineLevel="1">
      <c r="A568" s="2"/>
      <c r="C568" s="10"/>
      <c r="D568" s="12"/>
      <c r="E568" s="55"/>
      <c r="AF568" s="54"/>
      <c r="AG568" s="54"/>
      <c r="AH568" s="54"/>
      <c r="AI568" s="54"/>
      <c r="AJ568" s="54"/>
      <c r="AK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  <c r="BM568" s="54"/>
      <c r="BN568" s="54"/>
      <c r="BO568" s="54"/>
      <c r="BP568" s="54"/>
      <c r="BQ568" s="54"/>
      <c r="BR568" s="54"/>
      <c r="BT568" s="54"/>
      <c r="BU568" s="54"/>
      <c r="BV568" s="54"/>
      <c r="BW568" s="54"/>
      <c r="BX568" s="54"/>
      <c r="BY568" s="54"/>
      <c r="BZ568" s="54"/>
      <c r="CA568" s="54"/>
      <c r="CB568" s="54"/>
      <c r="CC568" s="54"/>
      <c r="CD568" s="54"/>
      <c r="CE568" s="54"/>
      <c r="CF568" s="54"/>
      <c r="CG568" s="54"/>
      <c r="CH568" s="54"/>
      <c r="CI568" s="54"/>
      <c r="CJ568" s="54"/>
      <c r="CK568" s="54"/>
      <c r="CL568" s="54"/>
      <c r="CM568" s="54"/>
      <c r="CN568" s="54"/>
      <c r="CO568" s="54"/>
      <c r="CP568" s="54"/>
      <c r="CQ568" s="54"/>
      <c r="CR568" s="54"/>
      <c r="CS568" s="54"/>
      <c r="CT568" s="54"/>
      <c r="CU568" s="54"/>
      <c r="CV568" s="54"/>
      <c r="CW568" s="54"/>
      <c r="CX568" s="54"/>
      <c r="CY568" s="54"/>
      <c r="CZ568" s="54"/>
      <c r="DA568" s="54"/>
      <c r="DB568" s="54"/>
      <c r="DC568" s="54"/>
      <c r="DD568" s="54"/>
      <c r="DE568" s="54"/>
      <c r="DF568" s="54"/>
      <c r="DG568" s="54"/>
      <c r="DH568" s="54"/>
      <c r="DI568" s="54"/>
      <c r="DJ568" s="54"/>
      <c r="DK568" s="54"/>
      <c r="DL568" s="54"/>
      <c r="DM568" s="54"/>
      <c r="DN568" s="54"/>
      <c r="DO568" s="54"/>
      <c r="DP568" s="54"/>
      <c r="DQ568" s="54"/>
      <c r="DR568" s="54"/>
      <c r="DS568" s="54"/>
      <c r="DT568" s="54"/>
      <c r="DU568" s="54"/>
      <c r="DV568" s="54"/>
      <c r="DW568" s="54"/>
    </row>
    <row r="569" spans="1:127" s="53" customFormat="1" hidden="1" outlineLevel="1">
      <c r="A569" s="2"/>
      <c r="C569" s="10" t="s">
        <v>557</v>
      </c>
      <c r="D569" s="12" t="s">
        <v>445</v>
      </c>
      <c r="E569" s="55"/>
      <c r="AF569" s="54"/>
      <c r="AG569" s="54"/>
      <c r="AH569" s="54"/>
      <c r="AI569" s="54"/>
      <c r="AJ569" s="54"/>
      <c r="AK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  <c r="BM569" s="54"/>
      <c r="BN569" s="54"/>
      <c r="BO569" s="54"/>
      <c r="BP569" s="54"/>
      <c r="BQ569" s="54"/>
      <c r="BR569" s="54"/>
      <c r="BT569" s="54"/>
      <c r="BU569" s="10">
        <f>+BU565*3*AVERAGE(BT668:BU668)/1000</f>
        <v>387622.78649999999</v>
      </c>
      <c r="BV569" s="10">
        <f>+BV565*3*AVERAGE(BU668:BV668)/1000</f>
        <v>392934.67499999999</v>
      </c>
      <c r="BW569" s="10">
        <f>+BW565*3*AVERAGE(BV668:BW668)/1000</f>
        <v>393296.28</v>
      </c>
      <c r="BX569" s="10">
        <f>+BX565*3*AVERAGE(BW668:BX668)/1000</f>
        <v>401203.33500000002</v>
      </c>
      <c r="BY569" s="54"/>
      <c r="BZ569" s="10">
        <f>+BZ565*3*AVERAGE(BY668:BZ668)/1000</f>
        <v>411239.65500000003</v>
      </c>
      <c r="CA569" s="10">
        <f>+CA565*3*AVERAGE(BZ668:CA668)/1000</f>
        <v>418513.26</v>
      </c>
      <c r="CB569" s="10">
        <f>+CB565*3*AVERAGE(CA668:CB668)/1000</f>
        <v>420498.27</v>
      </c>
      <c r="CC569" s="10">
        <f>+CC565*3*AVERAGE(CB668:CC668)/1000</f>
        <v>429165.58500000002</v>
      </c>
      <c r="CD569" s="54"/>
      <c r="CE569" s="10">
        <f>+CE565*3*AVERAGE(CD668:CE668)/1000</f>
        <v>426520.05</v>
      </c>
      <c r="CF569" s="10">
        <f>+CF565*3*AVERAGE(CE668:CF668)/1000</f>
        <v>443275.875</v>
      </c>
      <c r="CG569" s="10">
        <f>+CG565*3*AVERAGE(CF668:CG668)/1000</f>
        <v>445368.3</v>
      </c>
      <c r="CH569" s="10">
        <f>+CH565*3*AVERAGE(CG668:CH668)/1000</f>
        <v>454940.64</v>
      </c>
      <c r="CI569" s="54"/>
      <c r="CJ569" s="10">
        <f>+CJ565*3*AVERAGE(CI668:CJ668)/1000</f>
        <v>466965</v>
      </c>
      <c r="CK569" s="10">
        <f>+CK565*3*AVERAGE(CJ668:CK668)/1000</f>
        <v>477390.375</v>
      </c>
      <c r="CL569" s="10">
        <f>+CL565*3*AVERAGE(CK668:CL668)/1000</f>
        <v>491851.17</v>
      </c>
      <c r="CM569" s="10">
        <f>+CM565*3*AVERAGE(CL668:CM668)/1000</f>
        <v>498073.29</v>
      </c>
      <c r="CN569" s="54"/>
      <c r="CO569" s="10">
        <f>+CO565*3*AVERAGE(CN668:CO668)/1000</f>
        <v>505196.565</v>
      </c>
      <c r="CP569" s="10">
        <f>+CP565*3*AVERAGE(CO668:CP668)/1000</f>
        <v>509770.89</v>
      </c>
      <c r="CQ569" s="10">
        <f>+CQ565*3*AVERAGE(CP668:CQ668)/1000</f>
        <v>515529.10499999998</v>
      </c>
      <c r="CR569" s="10">
        <f>+CR565*3*AVERAGE(CQ668:CR668)/1000</f>
        <v>524698.80000000005</v>
      </c>
      <c r="CS569" s="54"/>
      <c r="CT569" s="10">
        <f>+CT565*3*AVERAGE(CS668:CT668)/1000</f>
        <v>527338.47</v>
      </c>
      <c r="CU569" s="10">
        <f>+CU570+CU571</f>
        <v>546024.92009236454</v>
      </c>
      <c r="CV569" s="10">
        <f>+CV570+CV571</f>
        <v>565845.00191810331</v>
      </c>
      <c r="CW569" s="10">
        <f>+CW570+CW571</f>
        <v>589298.91636391624</v>
      </c>
      <c r="CX569" s="54"/>
      <c r="CY569" s="10">
        <f>+CY570+CY571</f>
        <v>610899.66012931033</v>
      </c>
      <c r="CZ569" s="10">
        <f>+CZ570+CZ571</f>
        <v>631806.56825738912</v>
      </c>
      <c r="DA569" s="10">
        <f>+DA570+DA571</f>
        <v>654020.14296490152</v>
      </c>
      <c r="DB569" s="10">
        <f>+DB570+DB571</f>
        <v>680088.74456588668</v>
      </c>
      <c r="DC569" s="54"/>
      <c r="DD569" s="10">
        <f>+DD570+DD571</f>
        <v>703852.12479987682</v>
      </c>
      <c r="DE569" s="10">
        <f>+DE570+DE571</f>
        <v>723232.62595443346</v>
      </c>
      <c r="DF569" s="10">
        <f>+DF570+DF571</f>
        <v>744712.21550184721</v>
      </c>
      <c r="DG569" s="10">
        <f>+DG570+DG571</f>
        <v>769706.78756157635</v>
      </c>
      <c r="DH569" s="54"/>
      <c r="DI569" s="10">
        <f>+DI570+DI571</f>
        <v>792787.87142857141</v>
      </c>
      <c r="DJ569" s="10">
        <f>+DJ570+DJ571</f>
        <v>810926.93728448276</v>
      </c>
      <c r="DK569" s="10">
        <f>+DK570+DK571</f>
        <v>827133.39973084978</v>
      </c>
      <c r="DL569" s="10">
        <f>+DL570+DL571</f>
        <v>845929.27914214251</v>
      </c>
      <c r="DM569" s="54"/>
      <c r="DN569" s="10">
        <f>+DN570+DN571</f>
        <v>862667.19508533366</v>
      </c>
      <c r="DO569" s="10">
        <f>+DO570+DO571</f>
        <v>871917.81227441423</v>
      </c>
      <c r="DP569" s="10">
        <f>+DP570+DP571</f>
        <v>880390.92663765571</v>
      </c>
      <c r="DQ569" s="10">
        <f>+DQ570+DQ571</f>
        <v>893222.3093882025</v>
      </c>
      <c r="DR569" s="54"/>
      <c r="DS569" s="10">
        <f>+DS570+DS571</f>
        <v>904072.85075879388</v>
      </c>
      <c r="DT569" s="10">
        <f>+DT570+DT571</f>
        <v>907555.0705551987</v>
      </c>
      <c r="DU569" s="10">
        <f>+DU570+DU571</f>
        <v>910091.83050269634</v>
      </c>
      <c r="DV569" s="10">
        <f>+DV570+DV571</f>
        <v>915685.28533998516</v>
      </c>
      <c r="DW569" s="54"/>
    </row>
    <row r="570" spans="1:127" s="53" customFormat="1" hidden="1" outlineLevel="1">
      <c r="A570" s="2"/>
      <c r="C570" s="10"/>
      <c r="D570" s="12" t="s">
        <v>127</v>
      </c>
      <c r="E570" s="55"/>
      <c r="AF570" s="54"/>
      <c r="AG570" s="54"/>
      <c r="AH570" s="54"/>
      <c r="AI570" s="54"/>
      <c r="AJ570" s="54"/>
      <c r="AK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  <c r="BM570" s="54"/>
      <c r="BN570" s="54"/>
      <c r="BO570" s="54"/>
      <c r="BP570" s="54"/>
      <c r="BQ570" s="54"/>
      <c r="BR570" s="54"/>
      <c r="BT570" s="54"/>
      <c r="BU570" s="10">
        <f>+BU590</f>
        <v>380032.96500000003</v>
      </c>
      <c r="BV570" s="10">
        <f>+BV590</f>
        <v>383718.315</v>
      </c>
      <c r="BW570" s="10">
        <f>+BW590</f>
        <v>381156.57</v>
      </c>
      <c r="BX570" s="10">
        <f>+BX590</f>
        <v>386812.8</v>
      </c>
      <c r="BY570" s="54"/>
      <c r="BZ570" s="10">
        <f>+BZ590</f>
        <v>392702.26500000001</v>
      </c>
      <c r="CA570" s="10">
        <f>+CA590</f>
        <v>392393.88</v>
      </c>
      <c r="CB570" s="10">
        <f>+CB590</f>
        <v>388801.56</v>
      </c>
      <c r="CC570" s="10">
        <f>+CC590</f>
        <v>379909.17</v>
      </c>
      <c r="CD570" s="54"/>
      <c r="CE570" s="10">
        <f>+CE590</f>
        <v>369933.3</v>
      </c>
      <c r="CF570" s="10">
        <f>+CF590</f>
        <v>352528.245</v>
      </c>
      <c r="CG570" s="10">
        <f>+CG590</f>
        <v>328679.41499999998</v>
      </c>
      <c r="CH570" s="10">
        <f>+CH590</f>
        <v>302968.8</v>
      </c>
      <c r="CI570" s="54"/>
      <c r="CJ570" s="10">
        <f>+CJ590</f>
        <v>276491.01</v>
      </c>
      <c r="CK570" s="10">
        <f>+CK590</f>
        <v>247060.56</v>
      </c>
      <c r="CL570" s="10">
        <f>+CL590</f>
        <v>218962.95</v>
      </c>
      <c r="CM570" s="10">
        <f>+CM590</f>
        <v>192648.6</v>
      </c>
      <c r="CN570" s="54"/>
      <c r="CO570" s="10">
        <f>+CO590</f>
        <v>174917.76000000001</v>
      </c>
      <c r="CP570" s="10">
        <f>+CP590</f>
        <v>159978.39000000001</v>
      </c>
      <c r="CQ570" s="10">
        <f>+CQ590</f>
        <v>146343.51</v>
      </c>
      <c r="CR570" s="10">
        <f>+CR590</f>
        <v>135062.57999999999</v>
      </c>
      <c r="CS570" s="54"/>
      <c r="CT570" s="10">
        <f>+CT590</f>
        <v>124267.2</v>
      </c>
      <c r="CU570" s="10">
        <f t="shared" ref="CU570:DB570" si="781">+CU590</f>
        <v>115510.65</v>
      </c>
      <c r="CV570" s="10">
        <f t="shared" si="781"/>
        <v>107361</v>
      </c>
      <c r="CW570" s="10">
        <f t="shared" si="781"/>
        <v>99473.625</v>
      </c>
      <c r="CX570" s="54"/>
      <c r="CY570" s="10">
        <f>+CY590</f>
        <v>92089.2</v>
      </c>
      <c r="CZ570" s="10">
        <f t="shared" si="781"/>
        <v>85242.375</v>
      </c>
      <c r="DA570" s="10">
        <f t="shared" si="781"/>
        <v>78865.8</v>
      </c>
      <c r="DB570" s="10">
        <f t="shared" si="781"/>
        <v>72435</v>
      </c>
      <c r="DC570" s="54"/>
      <c r="DD570" s="10">
        <f>+DD590</f>
        <v>66430.8</v>
      </c>
      <c r="DE570" s="10">
        <f>+DE590</f>
        <v>61327.199999999997</v>
      </c>
      <c r="DF570" s="10">
        <f>+DF590</f>
        <v>55966.35</v>
      </c>
      <c r="DG570" s="10">
        <f>+DG590</f>
        <v>50393.7</v>
      </c>
      <c r="DH570" s="54"/>
      <c r="DI570" s="10">
        <f>+DI590</f>
        <v>45232.5</v>
      </c>
      <c r="DJ570" s="10">
        <f>+DJ590</f>
        <v>40571.175000000003</v>
      </c>
      <c r="DK570" s="10">
        <f>+DK590</f>
        <v>36609.300000000003</v>
      </c>
      <c r="DL570" s="10">
        <f>+DL590</f>
        <v>32981.699999999997</v>
      </c>
      <c r="DM570" s="54"/>
      <c r="DN570" s="10">
        <f>+DN590</f>
        <v>29781.599999999999</v>
      </c>
      <c r="DO570" s="10">
        <f>+DO590</f>
        <v>27245.25</v>
      </c>
      <c r="DP570" s="10">
        <f>+DP590</f>
        <v>24798.9</v>
      </c>
      <c r="DQ570" s="10">
        <f>+DQ590</f>
        <v>22247.55</v>
      </c>
      <c r="DR570" s="54"/>
      <c r="DS570" s="10">
        <f>+DS590</f>
        <v>19996.2</v>
      </c>
      <c r="DT570" s="10">
        <f>+DT590</f>
        <v>18164.849999999999</v>
      </c>
      <c r="DU570" s="10">
        <f>+DU590</f>
        <v>16363.5</v>
      </c>
      <c r="DV570" s="10">
        <f>+DV590</f>
        <v>14592.15</v>
      </c>
      <c r="DW570" s="54"/>
    </row>
    <row r="571" spans="1:127" s="53" customFormat="1" hidden="1" outlineLevel="1">
      <c r="A571" s="2"/>
      <c r="C571" s="10"/>
      <c r="D571" s="12" t="s">
        <v>80</v>
      </c>
      <c r="E571" s="55"/>
      <c r="AF571" s="54"/>
      <c r="AG571" s="54"/>
      <c r="AH571" s="54"/>
      <c r="AI571" s="54"/>
      <c r="AJ571" s="54"/>
      <c r="AK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  <c r="BM571" s="54"/>
      <c r="BN571" s="54"/>
      <c r="BO571" s="54"/>
      <c r="BP571" s="54"/>
      <c r="BQ571" s="54"/>
      <c r="BR571" s="54"/>
      <c r="BT571" s="54"/>
      <c r="BU571" s="10">
        <f>+BU569-BU570</f>
        <v>7589.8214999999618</v>
      </c>
      <c r="BV571" s="10">
        <f>+BV569-BV570</f>
        <v>9216.359999999986</v>
      </c>
      <c r="BW571" s="10">
        <f>+BW569-BW570</f>
        <v>12139.710000000021</v>
      </c>
      <c r="BX571" s="10">
        <f>+BX569-BX570</f>
        <v>14390.535000000033</v>
      </c>
      <c r="BY571" s="54"/>
      <c r="BZ571" s="10">
        <f>+BZ569-BZ570</f>
        <v>18537.390000000014</v>
      </c>
      <c r="CA571" s="10">
        <f>+CA569-CA570</f>
        <v>26119.380000000005</v>
      </c>
      <c r="CB571" s="10">
        <f>+CB569-CB570</f>
        <v>31696.710000000021</v>
      </c>
      <c r="CC571" s="10">
        <f>+CC569-CC570</f>
        <v>49256.415000000037</v>
      </c>
      <c r="CD571" s="54"/>
      <c r="CE571" s="10">
        <f>+CE569-CE570</f>
        <v>56586.75</v>
      </c>
      <c r="CF571" s="10">
        <f>+CF569-CF570</f>
        <v>90747.63</v>
      </c>
      <c r="CG571" s="10">
        <f>+CG569-CG570</f>
        <v>116688.88500000001</v>
      </c>
      <c r="CH571" s="10">
        <f>+CH569-CH570</f>
        <v>151971.84000000003</v>
      </c>
      <c r="CI571" s="54"/>
      <c r="CJ571" s="10">
        <f>+CJ569-CJ570</f>
        <v>190473.99</v>
      </c>
      <c r="CK571" s="10">
        <f>+CK569-CK570</f>
        <v>230329.815</v>
      </c>
      <c r="CL571" s="10">
        <f>+CL569-CL570</f>
        <v>272888.21999999997</v>
      </c>
      <c r="CM571" s="10">
        <f>+CM569-CM570</f>
        <v>305424.68999999994</v>
      </c>
      <c r="CN571" s="54"/>
      <c r="CO571" s="10">
        <f>+CO569-CO570</f>
        <v>330278.80499999999</v>
      </c>
      <c r="CP571" s="10">
        <f>+CP569-CP570</f>
        <v>349792.5</v>
      </c>
      <c r="CQ571" s="10">
        <f>+CQ569-CQ570</f>
        <v>369185.59499999997</v>
      </c>
      <c r="CR571" s="10">
        <f>+CR569-CR570</f>
        <v>389636.22000000009</v>
      </c>
      <c r="CS571" s="54"/>
      <c r="CT571" s="10">
        <f>+CT569-CT570</f>
        <v>403071.26999999996</v>
      </c>
      <c r="CU571" s="10">
        <f t="shared" ref="CU571:DB571" si="782">+AVERAGE(CT573:CU573)*CU574*0.003</f>
        <v>430514.27009236452</v>
      </c>
      <c r="CV571" s="10">
        <f t="shared" si="782"/>
        <v>458484.00191810337</v>
      </c>
      <c r="CW571" s="10">
        <f t="shared" si="782"/>
        <v>489825.29136391624</v>
      </c>
      <c r="CX571" s="54"/>
      <c r="CY571" s="10">
        <f>+AVERAGE(CX573:CY573)*CY574*0.003</f>
        <v>518810.46012931032</v>
      </c>
      <c r="CZ571" s="10">
        <f t="shared" si="782"/>
        <v>546564.19325738912</v>
      </c>
      <c r="DA571" s="10">
        <f t="shared" si="782"/>
        <v>575154.34296490147</v>
      </c>
      <c r="DB571" s="10">
        <f t="shared" si="782"/>
        <v>607653.74456588668</v>
      </c>
      <c r="DC571" s="54"/>
      <c r="DD571" s="10">
        <f>+AVERAGE(DC573:DD573)*DD574*0.003</f>
        <v>637421.32479987678</v>
      </c>
      <c r="DE571" s="10">
        <f>+AVERAGE(DD573:DE573)*DE574*0.003</f>
        <v>661905.42595443351</v>
      </c>
      <c r="DF571" s="10">
        <f>+AVERAGE(DE573:DF573)*DF574*0.003</f>
        <v>688745.86550184723</v>
      </c>
      <c r="DG571" s="10">
        <f>+AVERAGE(DF573:DG573)*DG574*0.003</f>
        <v>719313.08756157639</v>
      </c>
      <c r="DH571" s="54"/>
      <c r="DI571" s="10">
        <f>+AVERAGE(DH573:DI573)*DI574*0.003</f>
        <v>747555.37142857141</v>
      </c>
      <c r="DJ571" s="10">
        <f>+AVERAGE(DI573:DJ573)*DJ574*0.003</f>
        <v>770355.76228448271</v>
      </c>
      <c r="DK571" s="10">
        <f>+AVERAGE(DJ573:DK573)*DK574*0.003</f>
        <v>790524.09973084973</v>
      </c>
      <c r="DL571" s="10">
        <f>+AVERAGE(DK573:DL573)*DL574*0.003</f>
        <v>812947.57914214255</v>
      </c>
      <c r="DM571" s="54"/>
      <c r="DN571" s="10">
        <f>+AVERAGE(DM573:DN573)*DN574*0.003</f>
        <v>832885.59508533368</v>
      </c>
      <c r="DO571" s="10">
        <f>+AVERAGE(DN573:DO573)*DO574*0.003</f>
        <v>844672.56227441423</v>
      </c>
      <c r="DP571" s="10">
        <f>+AVERAGE(DO573:DP573)*DP574*0.003</f>
        <v>855592.02663765568</v>
      </c>
      <c r="DQ571" s="10">
        <f>+AVERAGE(DP573:DQ573)*DQ574*0.003</f>
        <v>870974.75938820245</v>
      </c>
      <c r="DR571" s="54"/>
      <c r="DS571" s="10">
        <f>+AVERAGE(DR573:DS573)*DS574*0.003</f>
        <v>884076.65075879393</v>
      </c>
      <c r="DT571" s="10">
        <f>+AVERAGE(DS573:DT573)*DT574*0.003</f>
        <v>889390.22055519873</v>
      </c>
      <c r="DU571" s="10">
        <f>+AVERAGE(DT573:DU573)*DU574*0.003</f>
        <v>893728.33050269634</v>
      </c>
      <c r="DV571" s="10">
        <f>+AVERAGE(DU573:DV573)*DV574*0.003</f>
        <v>901093.13533998514</v>
      </c>
      <c r="DW571" s="54"/>
    </row>
    <row r="572" spans="1:127" s="53" customFormat="1" hidden="1" outlineLevel="1">
      <c r="A572" s="2"/>
      <c r="C572" s="10"/>
      <c r="D572" s="12"/>
      <c r="E572" s="55"/>
      <c r="AF572" s="54"/>
      <c r="AG572" s="54"/>
      <c r="AH572" s="54"/>
      <c r="AI572" s="54"/>
      <c r="AJ572" s="54"/>
      <c r="AK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  <c r="BM572" s="54"/>
      <c r="BN572" s="54"/>
      <c r="BO572" s="54"/>
      <c r="BP572" s="54"/>
      <c r="BQ572" s="54"/>
      <c r="BR572" s="54"/>
      <c r="BT572" s="54"/>
      <c r="BU572" s="54"/>
      <c r="BV572" s="54"/>
      <c r="BW572" s="54"/>
      <c r="BX572" s="54"/>
      <c r="BY572" s="54"/>
      <c r="BZ572" s="54"/>
      <c r="CA572" s="54"/>
      <c r="CB572" s="54"/>
      <c r="CC572" s="54"/>
      <c r="CD572" s="54"/>
      <c r="CE572" s="54"/>
      <c r="CF572" s="54"/>
      <c r="CG572" s="54"/>
      <c r="CH572" s="54"/>
      <c r="CI572" s="54"/>
      <c r="CJ572" s="54"/>
      <c r="CK572" s="54"/>
      <c r="CL572" s="54"/>
      <c r="CM572" s="54"/>
      <c r="CN572" s="54"/>
      <c r="CO572" s="54"/>
      <c r="CP572" s="54"/>
      <c r="CQ572" s="54"/>
      <c r="CR572" s="54"/>
      <c r="CS572" s="54"/>
      <c r="CT572" s="54"/>
      <c r="CU572" s="54"/>
      <c r="CV572" s="54"/>
      <c r="CW572" s="54"/>
      <c r="CX572" s="54"/>
      <c r="CY572" s="54"/>
      <c r="CZ572" s="54"/>
      <c r="DA572" s="54"/>
      <c r="DB572" s="54"/>
      <c r="DC572" s="54"/>
      <c r="DD572" s="54"/>
      <c r="DE572" s="54"/>
      <c r="DF572" s="54"/>
      <c r="DG572" s="54"/>
      <c r="DH572" s="54"/>
      <c r="DI572" s="54"/>
      <c r="DJ572" s="54"/>
      <c r="DK572" s="54"/>
      <c r="DL572" s="54"/>
      <c r="DM572" s="54"/>
      <c r="DN572" s="54"/>
      <c r="DO572" s="54"/>
      <c r="DP572" s="54"/>
      <c r="DQ572" s="54"/>
      <c r="DR572" s="54"/>
      <c r="DS572" s="54"/>
      <c r="DT572" s="54"/>
      <c r="DU572" s="54"/>
      <c r="DV572" s="54"/>
      <c r="DW572" s="54"/>
    </row>
    <row r="573" spans="1:127" s="53" customFormat="1" hidden="1" outlineLevel="1">
      <c r="A573" s="2"/>
      <c r="C573" s="10"/>
      <c r="D573" s="12" t="s">
        <v>558</v>
      </c>
      <c r="E573" s="55"/>
      <c r="AF573" s="54"/>
      <c r="AG573" s="54"/>
      <c r="AH573" s="54"/>
      <c r="AI573" s="54"/>
      <c r="AJ573" s="54"/>
      <c r="AK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  <c r="BM573" s="54"/>
      <c r="BN573" s="54"/>
      <c r="BO573" s="54"/>
      <c r="BP573" s="54"/>
      <c r="BQ573" s="54"/>
      <c r="BR573" s="54"/>
      <c r="BT573" s="10">
        <f t="shared" ref="BT573:CH573" si="783">+BT668-BT698</f>
        <v>4561.6999999999971</v>
      </c>
      <c r="BU573" s="10">
        <f t="shared" si="783"/>
        <v>4711</v>
      </c>
      <c r="BV573" s="10">
        <f t="shared" si="783"/>
        <v>4943</v>
      </c>
      <c r="BW573" s="10">
        <f t="shared" si="783"/>
        <v>5157</v>
      </c>
      <c r="BX573" s="10">
        <f t="shared" si="783"/>
        <v>5450</v>
      </c>
      <c r="BY573" s="10">
        <f t="shared" si="783"/>
        <v>5450</v>
      </c>
      <c r="BZ573" s="10">
        <f t="shared" si="783"/>
        <v>5724</v>
      </c>
      <c r="CA573" s="10">
        <f t="shared" si="783"/>
        <v>6146</v>
      </c>
      <c r="CB573" s="10">
        <f t="shared" si="783"/>
        <v>6777</v>
      </c>
      <c r="CC573" s="10">
        <f t="shared" si="783"/>
        <v>7881</v>
      </c>
      <c r="CD573" s="10">
        <f t="shared" si="783"/>
        <v>7881</v>
      </c>
      <c r="CE573" s="10">
        <f t="shared" si="783"/>
        <v>8919</v>
      </c>
      <c r="CF573" s="10">
        <f t="shared" si="783"/>
        <v>10673</v>
      </c>
      <c r="CG573" s="10">
        <f t="shared" si="783"/>
        <v>12603</v>
      </c>
      <c r="CH573" s="10">
        <f t="shared" si="783"/>
        <v>15221</v>
      </c>
      <c r="CI573" s="10">
        <f>+CH573</f>
        <v>15221</v>
      </c>
      <c r="CJ573" s="10">
        <f>+CJ668-CJ698</f>
        <v>17421</v>
      </c>
      <c r="CK573" s="10">
        <f>+CK668-CK698</f>
        <v>20618</v>
      </c>
      <c r="CL573" s="10">
        <f>+CL668-CL698</f>
        <v>22983</v>
      </c>
      <c r="CM573" s="10">
        <f>+CM668-CM698</f>
        <v>25522</v>
      </c>
      <c r="CN573" s="10">
        <f>+CM573</f>
        <v>25522</v>
      </c>
      <c r="CO573" s="10">
        <f>+CO668-CO698</f>
        <v>27641</v>
      </c>
      <c r="CP573" s="10">
        <f>+CP668-CP698</f>
        <v>29228</v>
      </c>
      <c r="CQ573" s="10">
        <f>+CQ668-CQ698</f>
        <v>31017</v>
      </c>
      <c r="CR573" s="10">
        <f>+CR668-CR698</f>
        <v>33317</v>
      </c>
      <c r="CS573" s="10">
        <f>+CR573</f>
        <v>33317</v>
      </c>
      <c r="CT573" s="10">
        <f>+CT668-CT698</f>
        <v>34891</v>
      </c>
      <c r="CU573" s="10">
        <f>+CU668-CU698</f>
        <v>36511</v>
      </c>
      <c r="CV573" s="10">
        <f>+CV668-CV698</f>
        <v>38046</v>
      </c>
      <c r="CW573" s="10">
        <f>+CW668-CW698</f>
        <v>40083</v>
      </c>
      <c r="CX573" s="10">
        <f>+CW573</f>
        <v>40083</v>
      </c>
      <c r="CY573" s="10">
        <f>+CY668-CY698</f>
        <v>41691</v>
      </c>
      <c r="CZ573" s="10">
        <f>+CZ668-CZ698</f>
        <v>43451</v>
      </c>
      <c r="DA573" s="10">
        <f>+DA668-DA698</f>
        <v>45110</v>
      </c>
      <c r="DB573" s="10">
        <f>+DB668-DB698</f>
        <v>47387</v>
      </c>
      <c r="DC573" s="10">
        <f>+DB573</f>
        <v>47387</v>
      </c>
      <c r="DD573" s="10">
        <f>+DD668-DD698</f>
        <v>48546</v>
      </c>
      <c r="DE573" s="10">
        <f>+DE668-DE698</f>
        <v>49960</v>
      </c>
      <c r="DF573" s="10">
        <f>+DF668-DF698</f>
        <v>51409</v>
      </c>
      <c r="DG573" s="10">
        <f>+DG668-DG698</f>
        <v>53303</v>
      </c>
      <c r="DH573" s="10">
        <f>+DG573</f>
        <v>53303</v>
      </c>
      <c r="DI573" s="10">
        <f>+DI668-DI698</f>
        <v>54345</v>
      </c>
      <c r="DJ573" s="10">
        <f>+DJ668-DJ698</f>
        <v>55401</v>
      </c>
      <c r="DK573" s="10">
        <f>+DK668-DK698</f>
        <v>56027.639200000005</v>
      </c>
      <c r="DL573" s="10">
        <f>+DL668-DL698</f>
        <v>57362.983935600001</v>
      </c>
      <c r="DM573" s="10">
        <f>+DL573</f>
        <v>57362.983935600001</v>
      </c>
      <c r="DN573" s="10">
        <f>+DN668-DN698</f>
        <v>57605.913696446136</v>
      </c>
      <c r="DO573" s="10">
        <f>+DO668-DO698</f>
        <v>57795.298249910105</v>
      </c>
      <c r="DP573" s="10">
        <f>+DP668-DP698</f>
        <v>57912.140081411722</v>
      </c>
      <c r="DQ573" s="10">
        <f>+DQ668-DQ698</f>
        <v>58692.912049824197</v>
      </c>
      <c r="DR573" s="10">
        <f>+DQ573</f>
        <v>58692.912049824197</v>
      </c>
      <c r="DS573" s="10">
        <f>+DS668-DS698</f>
        <v>58489.586635697473</v>
      </c>
      <c r="DT573" s="10">
        <f>+DT668-DT698</f>
        <v>58236.826516231697</v>
      </c>
      <c r="DU573" s="10">
        <f>+DU668-DU698</f>
        <v>57915.6177088267</v>
      </c>
      <c r="DV573" s="10">
        <f>+DV668-DV698</f>
        <v>58063.502826786193</v>
      </c>
      <c r="DW573" s="10">
        <f>+DV573</f>
        <v>58063.502826786193</v>
      </c>
    </row>
    <row r="574" spans="1:127" s="53" customFormat="1" hidden="1" outlineLevel="1">
      <c r="A574" s="2"/>
      <c r="C574" s="10"/>
      <c r="D574" s="12" t="s">
        <v>559</v>
      </c>
      <c r="E574" s="55"/>
      <c r="AF574" s="54"/>
      <c r="AG574" s="54"/>
      <c r="AH574" s="54"/>
      <c r="AI574" s="54"/>
      <c r="AJ574" s="54"/>
      <c r="AK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  <c r="BM574" s="54"/>
      <c r="BN574" s="54"/>
      <c r="BO574" s="54"/>
      <c r="BP574" s="54"/>
      <c r="BQ574" s="54"/>
      <c r="BR574" s="54"/>
      <c r="BT574" s="54"/>
      <c r="BU574" s="54">
        <f>+BU571/AVERAGE(BT573:BU573)/3*1000</f>
        <v>545.67504610307424</v>
      </c>
      <c r="BV574" s="54">
        <f>+BV571/AVERAGE(BU573:BV573)/3*1000</f>
        <v>636.44499689247891</v>
      </c>
      <c r="BW574" s="54">
        <f>+BW571/AVERAGE(BV573:BW573)/3*1000</f>
        <v>801.30099009901119</v>
      </c>
      <c r="BX574" s="54">
        <f>+BX571/AVERAGE(BW573:BX573)/3*1000</f>
        <v>904.4678042801944</v>
      </c>
      <c r="BY574" s="54"/>
      <c r="BZ574" s="54">
        <f>+BZ571/AVERAGE(BY573:BZ573)/3*1000</f>
        <v>1105.9835332020771</v>
      </c>
      <c r="CA574" s="54">
        <f>+CA571/AVERAGE(BZ573:CA573)/3*1000</f>
        <v>1466.9688289806236</v>
      </c>
      <c r="CB574" s="54">
        <f>+CB571/AVERAGE(CA573:CB573)/3*1000</f>
        <v>1635.1574711754247</v>
      </c>
      <c r="CC574" s="54">
        <f>+CC571/AVERAGE(CB573:CC573)/3*1000</f>
        <v>2240.2517396643489</v>
      </c>
      <c r="CD574" s="54"/>
      <c r="CE574" s="54">
        <f>+CE571/AVERAGE(CD573:CE573)/3*1000</f>
        <v>2245.5059523809523</v>
      </c>
      <c r="CF574" s="54">
        <f>+CF571/AVERAGE(CE573:CF573)/3*1000</f>
        <v>3087.914454879543</v>
      </c>
      <c r="CG574" s="54">
        <f>+CG571/AVERAGE(CF573:CG573)/3*1000</f>
        <v>3342.1803574497344</v>
      </c>
      <c r="CH574" s="54">
        <f>+CH571/AVERAGE(CG573:CH573)/3*1000</f>
        <v>3641.265094882117</v>
      </c>
      <c r="CI574" s="54"/>
      <c r="CJ574" s="54">
        <f>+CJ571/AVERAGE(CI573:CJ573)/3*1000</f>
        <v>3890.1617547944361</v>
      </c>
      <c r="CK574" s="54">
        <f>+CK571/AVERAGE(CJ573:CK573)/3*1000</f>
        <v>4036.7309866189958</v>
      </c>
      <c r="CL574" s="54">
        <f>+CL571/AVERAGE(CK573:CL573)/3*1000</f>
        <v>4172.5070525905367</v>
      </c>
      <c r="CM574" s="54">
        <f>+CM571/AVERAGE(CL573:CM573)/3*1000</f>
        <v>4197.844758272342</v>
      </c>
      <c r="CN574" s="54"/>
      <c r="CO574" s="54">
        <f>+CO571/AVERAGE(CN573:CO573)/3*1000</f>
        <v>4141.7126572992493</v>
      </c>
      <c r="CP574" s="54">
        <f>+CP571/AVERAGE(CO573:CP573)/3*1000</f>
        <v>4100.5644551513124</v>
      </c>
      <c r="CQ574" s="54">
        <f>+CQ571/AVERAGE(CP573:CQ573)/3*1000</f>
        <v>4085.3801975267652</v>
      </c>
      <c r="CR574" s="54">
        <f>+CR571/AVERAGE(CQ573:CR573)/3*1000</f>
        <v>4037.6391954487526</v>
      </c>
      <c r="CS574" s="54"/>
      <c r="CT574" s="54">
        <f>+CT571/AVERAGE(CS573:CT573)/3*1000</f>
        <v>3939.6284893267648</v>
      </c>
      <c r="CU574" s="54">
        <f>+CT574+CU575</f>
        <v>4019.6284893267648</v>
      </c>
      <c r="CV574" s="54">
        <f>+CU574+CV575</f>
        <v>4099.6284893267648</v>
      </c>
      <c r="CW574" s="54">
        <f>+CV574+CW575</f>
        <v>4179.6284893267648</v>
      </c>
      <c r="CX574" s="54"/>
      <c r="CY574" s="54">
        <f>+CW574+CY575</f>
        <v>4229.6284893267648</v>
      </c>
      <c r="CZ574" s="54">
        <f>+CY574+CZ575</f>
        <v>4279.6284893267648</v>
      </c>
      <c r="DA574" s="54">
        <f>+CZ574+DA575</f>
        <v>4329.6284893267648</v>
      </c>
      <c r="DB574" s="54">
        <f>+DA574+DB575</f>
        <v>4379.6284893267648</v>
      </c>
      <c r="DC574" s="54"/>
      <c r="DD574" s="54">
        <f>+DB574+DD575</f>
        <v>4429.6284893267648</v>
      </c>
      <c r="DE574" s="54">
        <f>+DD574+DE575</f>
        <v>4479.6284893267648</v>
      </c>
      <c r="DF574" s="54">
        <f>+DE574+DF575</f>
        <v>4529.6284893267648</v>
      </c>
      <c r="DG574" s="54">
        <f>+DF574+DG575</f>
        <v>4579.6284893267648</v>
      </c>
      <c r="DH574" s="54"/>
      <c r="DI574" s="54">
        <f>+DG574+DI575</f>
        <v>4629.6284893267648</v>
      </c>
      <c r="DJ574" s="54">
        <f>+DI574+DJ575</f>
        <v>4679.6284893267648</v>
      </c>
      <c r="DK574" s="54">
        <f>+DJ574+DK575</f>
        <v>4729.6284893267648</v>
      </c>
      <c r="DL574" s="54">
        <f>+DK574+DL575</f>
        <v>4779.6284893267648</v>
      </c>
      <c r="DM574" s="54"/>
      <c r="DN574" s="54">
        <f>+DL574+DN575</f>
        <v>4829.6284893267648</v>
      </c>
      <c r="DO574" s="54">
        <f>+DN574+DO575</f>
        <v>4879.6284893267648</v>
      </c>
      <c r="DP574" s="54">
        <f>+DO574+DP575</f>
        <v>4929.6284893267648</v>
      </c>
      <c r="DQ574" s="54">
        <f>+DP574+DQ575</f>
        <v>4979.6284893267648</v>
      </c>
      <c r="DR574" s="54"/>
      <c r="DS574" s="54">
        <f>+DQ574+DS575</f>
        <v>5029.6284893267648</v>
      </c>
      <c r="DT574" s="54">
        <f>+DS574+DT575</f>
        <v>5079.6284893267648</v>
      </c>
      <c r="DU574" s="54">
        <f>+DT574+DU575</f>
        <v>5129.6284893267648</v>
      </c>
      <c r="DV574" s="54">
        <f>+DU574+DV575</f>
        <v>5179.6284893267648</v>
      </c>
      <c r="DW574" s="54"/>
    </row>
    <row r="575" spans="1:127" s="53" customFormat="1" hidden="1" outlineLevel="1">
      <c r="A575" s="2"/>
      <c r="C575" s="10"/>
      <c r="D575" s="12"/>
      <c r="E575" s="55" t="s">
        <v>808</v>
      </c>
      <c r="AF575" s="54"/>
      <c r="AG575" s="54"/>
      <c r="AH575" s="54"/>
      <c r="AI575" s="54"/>
      <c r="AJ575" s="54"/>
      <c r="AK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  <c r="BM575" s="54"/>
      <c r="BN575" s="54"/>
      <c r="BO575" s="54"/>
      <c r="BP575" s="54"/>
      <c r="BQ575" s="54"/>
      <c r="BR575" s="54"/>
      <c r="BT575" s="54"/>
      <c r="BU575" s="54"/>
      <c r="BV575" s="54">
        <f>+BV574-BU574</f>
        <v>90.769950789404675</v>
      </c>
      <c r="BW575" s="54">
        <f>+BW574-BV574</f>
        <v>164.85599320653228</v>
      </c>
      <c r="BX575" s="54">
        <f>+BX574-BW574</f>
        <v>103.16681418118321</v>
      </c>
      <c r="BY575" s="54"/>
      <c r="BZ575" s="54">
        <f>+BZ574-BX574</f>
        <v>201.51572892188267</v>
      </c>
      <c r="CA575" s="54">
        <f>+CA574-BZ574</f>
        <v>360.98529577854652</v>
      </c>
      <c r="CB575" s="54">
        <f>+CB574-CA574</f>
        <v>168.1886421948011</v>
      </c>
      <c r="CC575" s="54">
        <f>+CC574-CB574</f>
        <v>605.09426848892417</v>
      </c>
      <c r="CD575" s="54"/>
      <c r="CE575" s="54">
        <f>+CE574-CC574</f>
        <v>5.2542127166034334</v>
      </c>
      <c r="CF575" s="54">
        <f>+CF574-CE574</f>
        <v>842.40850249859068</v>
      </c>
      <c r="CG575" s="54">
        <f>+CG574-CF574</f>
        <v>254.26590257019143</v>
      </c>
      <c r="CH575" s="54">
        <f>+CH574-CG574</f>
        <v>299.08473743238255</v>
      </c>
      <c r="CI575" s="54"/>
      <c r="CJ575" s="54">
        <f>+CJ574-CH574</f>
        <v>248.89665991231914</v>
      </c>
      <c r="CK575" s="54">
        <f>+CK574-CJ574</f>
        <v>146.56923182455967</v>
      </c>
      <c r="CL575" s="54">
        <f>+CL574-CK574</f>
        <v>135.7760659715409</v>
      </c>
      <c r="CM575" s="54">
        <f>+CM574-CL574</f>
        <v>25.337705681805346</v>
      </c>
      <c r="CN575" s="54"/>
      <c r="CO575" s="54">
        <f>+CO574-CM574</f>
        <v>-56.132100973092747</v>
      </c>
      <c r="CP575" s="54">
        <f>+CP574-CO574</f>
        <v>-41.1482021479369</v>
      </c>
      <c r="CQ575" s="54">
        <f>+CQ574-CP574</f>
        <v>-15.184257624547172</v>
      </c>
      <c r="CR575" s="54">
        <f>+CR574-CQ574</f>
        <v>-47.741002078012571</v>
      </c>
      <c r="CS575" s="54"/>
      <c r="CT575" s="54">
        <f>+CT574-CR574</f>
        <v>-98.010706121987823</v>
      </c>
      <c r="CU575" s="54">
        <v>80</v>
      </c>
      <c r="CV575" s="54">
        <v>80</v>
      </c>
      <c r="CW575" s="54">
        <v>80</v>
      </c>
      <c r="CX575" s="54"/>
      <c r="CY575" s="54">
        <v>50</v>
      </c>
      <c r="CZ575" s="54">
        <v>50</v>
      </c>
      <c r="DA575" s="54">
        <v>50</v>
      </c>
      <c r="DB575" s="54">
        <v>50</v>
      </c>
      <c r="DC575" s="54"/>
      <c r="DD575" s="54">
        <v>50</v>
      </c>
      <c r="DE575" s="54">
        <v>50</v>
      </c>
      <c r="DF575" s="54">
        <v>50</v>
      </c>
      <c r="DG575" s="54">
        <v>50</v>
      </c>
      <c r="DH575" s="54"/>
      <c r="DI575" s="54">
        <v>50</v>
      </c>
      <c r="DJ575" s="54">
        <v>50</v>
      </c>
      <c r="DK575" s="54">
        <v>50</v>
      </c>
      <c r="DL575" s="54">
        <v>50</v>
      </c>
      <c r="DM575" s="54"/>
      <c r="DN575" s="54">
        <v>50</v>
      </c>
      <c r="DO575" s="54">
        <v>50</v>
      </c>
      <c r="DP575" s="54">
        <v>50</v>
      </c>
      <c r="DQ575" s="54">
        <v>50</v>
      </c>
      <c r="DR575" s="54"/>
      <c r="DS575" s="54">
        <v>50</v>
      </c>
      <c r="DT575" s="54">
        <v>50</v>
      </c>
      <c r="DU575" s="54">
        <v>50</v>
      </c>
      <c r="DV575" s="54">
        <v>50</v>
      </c>
      <c r="DW575" s="54"/>
    </row>
    <row r="576" spans="1:127" s="53" customFormat="1" hidden="1" outlineLevel="1">
      <c r="A576" s="2"/>
      <c r="C576" s="10"/>
      <c r="D576" s="12"/>
      <c r="E576" s="55"/>
      <c r="AF576" s="54"/>
      <c r="AG576" s="54"/>
      <c r="AH576" s="54"/>
      <c r="AI576" s="54"/>
      <c r="AJ576" s="54"/>
      <c r="AK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  <c r="BM576" s="54"/>
      <c r="BN576" s="54"/>
      <c r="BO576" s="54"/>
      <c r="BP576" s="54"/>
      <c r="BQ576" s="54"/>
      <c r="BR576" s="54"/>
      <c r="BT576" s="54"/>
      <c r="BU576" s="54"/>
      <c r="BV576" s="54"/>
      <c r="BW576" s="54"/>
      <c r="BX576" s="54"/>
      <c r="BY576" s="54"/>
      <c r="BZ576" s="54"/>
      <c r="CA576" s="54"/>
      <c r="CB576" s="54"/>
      <c r="CC576" s="54"/>
      <c r="CD576" s="54"/>
      <c r="CE576" s="54"/>
      <c r="CF576" s="54"/>
      <c r="CG576" s="54"/>
      <c r="CH576" s="54"/>
      <c r="CI576" s="54"/>
      <c r="CJ576" s="54"/>
      <c r="CK576" s="54"/>
      <c r="CL576" s="54"/>
      <c r="CM576" s="54"/>
      <c r="CN576" s="54"/>
      <c r="CO576" s="54"/>
      <c r="CP576" s="54"/>
      <c r="CQ576" s="54"/>
      <c r="CR576" s="54"/>
      <c r="CS576" s="54"/>
      <c r="CT576" s="54"/>
      <c r="CU576" s="54"/>
      <c r="CV576" s="54"/>
      <c r="CW576" s="54"/>
      <c r="CX576" s="54"/>
      <c r="CY576" s="54"/>
      <c r="CZ576" s="54"/>
      <c r="DA576" s="54"/>
      <c r="DB576" s="54"/>
      <c r="DC576" s="54"/>
      <c r="DD576" s="54"/>
      <c r="DE576" s="54"/>
      <c r="DF576" s="54"/>
      <c r="DG576" s="54"/>
      <c r="DH576" s="54"/>
      <c r="DI576" s="54"/>
      <c r="DJ576" s="54"/>
      <c r="DK576" s="54"/>
      <c r="DL576" s="54"/>
      <c r="DM576" s="54"/>
      <c r="DN576" s="54"/>
      <c r="DO576" s="54"/>
      <c r="DP576" s="54"/>
      <c r="DQ576" s="54"/>
      <c r="DR576" s="54"/>
      <c r="DS576" s="54"/>
      <c r="DT576" s="54"/>
      <c r="DU576" s="54"/>
      <c r="DV576" s="54"/>
      <c r="DW576" s="54"/>
    </row>
    <row r="577" spans="1:127" s="53" customFormat="1" hidden="1" outlineLevel="1">
      <c r="A577" s="2"/>
      <c r="B577" s="53" t="s">
        <v>553</v>
      </c>
      <c r="C577" s="10"/>
      <c r="D577" s="12"/>
      <c r="E577" s="55"/>
      <c r="AF577" s="54"/>
      <c r="AG577" s="54"/>
      <c r="AH577" s="54"/>
      <c r="AI577" s="54"/>
      <c r="AJ577" s="54"/>
      <c r="AK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  <c r="BM577" s="54"/>
      <c r="BN577" s="54"/>
      <c r="BO577" s="54"/>
      <c r="BP577" s="54"/>
      <c r="BQ577" s="54"/>
      <c r="BR577" s="54"/>
      <c r="BT577" s="54"/>
      <c r="BU577" s="54"/>
      <c r="BV577" s="54"/>
      <c r="BW577" s="54"/>
      <c r="BX577" s="54"/>
      <c r="BY577" s="54"/>
      <c r="BZ577" s="54"/>
      <c r="CA577" s="54"/>
      <c r="CB577" s="54"/>
      <c r="CC577" s="54"/>
      <c r="CD577" s="54"/>
      <c r="CE577" s="10">
        <f>+CE699</f>
        <v>3296</v>
      </c>
      <c r="CF577" s="10">
        <f>+CF699</f>
        <v>5375</v>
      </c>
      <c r="CG577" s="10">
        <f>+CG699</f>
        <v>6971</v>
      </c>
      <c r="CH577" s="10">
        <f>+CH699</f>
        <v>9586</v>
      </c>
      <c r="CI577" s="54"/>
      <c r="CJ577" s="10">
        <f>+CJ699</f>
        <v>11469</v>
      </c>
      <c r="CK577" s="10">
        <f>+CK699</f>
        <v>14289</v>
      </c>
      <c r="CL577" s="10">
        <f>+CL699</f>
        <v>16193</v>
      </c>
      <c r="CM577" s="10">
        <f>+CM699</f>
        <v>18285</v>
      </c>
      <c r="CN577" s="10">
        <f>+CM577</f>
        <v>18285</v>
      </c>
      <c r="CO577" s="10">
        <f>+CO699</f>
        <v>19921</v>
      </c>
      <c r="CP577" s="10">
        <f>+CP699</f>
        <v>21079</v>
      </c>
      <c r="CQ577" s="10">
        <f>+CQ699</f>
        <v>22271</v>
      </c>
      <c r="CR577" s="10">
        <f>+CR699</f>
        <v>23781</v>
      </c>
      <c r="CS577" s="10">
        <f>+CR577</f>
        <v>23781</v>
      </c>
      <c r="CT577" s="10">
        <f>+CT699</f>
        <v>24685</v>
      </c>
      <c r="CU577" s="10">
        <f>+CU699</f>
        <v>25742</v>
      </c>
      <c r="CV577" s="10">
        <f>+CV699</f>
        <v>26746</v>
      </c>
      <c r="CW577" s="10">
        <f>+CW699</f>
        <v>28160</v>
      </c>
      <c r="CX577" s="54"/>
      <c r="CY577" s="10">
        <f>+CY699</f>
        <v>29094</v>
      </c>
      <c r="CZ577" s="10">
        <f>+CZ699</f>
        <v>30209</v>
      </c>
      <c r="DA577" s="10">
        <f>+DA699</f>
        <v>31126</v>
      </c>
      <c r="DB577" s="10">
        <f>+DB699</f>
        <v>32463</v>
      </c>
      <c r="DC577" s="54"/>
      <c r="DD577" s="10">
        <f>+DD699</f>
        <v>33082</v>
      </c>
      <c r="DE577" s="10">
        <f>+DE699</f>
        <v>33809</v>
      </c>
      <c r="DF577" s="10">
        <f>+DF699</f>
        <v>34749</v>
      </c>
      <c r="DG577" s="10">
        <f>+DG699</f>
        <v>35921</v>
      </c>
      <c r="DH577" s="54"/>
      <c r="DI577" s="10">
        <f>+DI699</f>
        <v>36671</v>
      </c>
      <c r="DJ577" s="10">
        <f>+DJ699</f>
        <v>37418</v>
      </c>
      <c r="DK577" s="10">
        <f>+DK699</f>
        <v>37918</v>
      </c>
      <c r="DL577" s="10">
        <f>+DL699</f>
        <v>38668</v>
      </c>
      <c r="DM577" s="54"/>
      <c r="DN577" s="10">
        <f>+DN699</f>
        <v>38968</v>
      </c>
      <c r="DO577" s="10">
        <f>+DO699</f>
        <v>39268</v>
      </c>
      <c r="DP577" s="10">
        <f>+DP699</f>
        <v>39568</v>
      </c>
      <c r="DQ577" s="10">
        <f>+DQ699</f>
        <v>40068</v>
      </c>
      <c r="DR577" s="54"/>
      <c r="DS577" s="10">
        <f>+DS699</f>
        <v>40168</v>
      </c>
      <c r="DT577" s="10">
        <f>+DT699</f>
        <v>40268</v>
      </c>
      <c r="DU577" s="10">
        <f>+DU699</f>
        <v>40368</v>
      </c>
      <c r="DV577" s="10">
        <f>+DV699</f>
        <v>40468</v>
      </c>
      <c r="DW577" s="54"/>
    </row>
    <row r="578" spans="1:127" ht="12" hidden="1" customHeight="1" outlineLevel="1">
      <c r="A578" s="2"/>
      <c r="C578" s="7" t="s">
        <v>822</v>
      </c>
      <c r="CE578" s="4">
        <f>+AVERAGE(CD577:CE577)/AVERAGE(CD668:CE668)</f>
        <v>5.8652905062728002E-2</v>
      </c>
      <c r="CF578" s="4">
        <f>+AVERAGE(CE577:CF577)/AVERAGE(CE668:CF668)</f>
        <v>7.65820269375138E-2</v>
      </c>
      <c r="CG578" s="4">
        <f>+AVERAGE(CF577:CG577)/AVERAGE(CF668:CG668)</f>
        <v>0.10811142149093234</v>
      </c>
      <c r="CH578" s="4">
        <f>+AVERAGE(CG577:CH577)/AVERAGE(CG668:CH668)</f>
        <v>0.14411928554019707</v>
      </c>
      <c r="CJ578" s="4">
        <f>+AVERAGE(CI577:CJ577)/AVERAGE(CI668:CJ668)</f>
        <v>0.19894189071986124</v>
      </c>
      <c r="CK578" s="4">
        <f>+AVERAGE(CJ577:CK577)/AVERAGE(CJ668:CK668)</f>
        <v>0.22256785131036627</v>
      </c>
      <c r="CL578" s="4">
        <f>+AVERAGE(CK577:CL577)/AVERAGE(CK668:CL668)</f>
        <v>0.26307976455560733</v>
      </c>
      <c r="CM578" s="4">
        <f>+AVERAGE(CL577:CM577)/AVERAGE(CL668:CM668)</f>
        <v>0.2969655730786126</v>
      </c>
      <c r="CO578" s="4">
        <f>+AVERAGE(CN577:CO577)/AVERAGE(CN668:CO668)</f>
        <v>0.32783874925990442</v>
      </c>
      <c r="CP578" s="4">
        <f>+AVERAGE(CO577:CP577)/AVERAGE(CO668:CP668)</f>
        <v>0.35106947750586542</v>
      </c>
      <c r="CQ578" s="4">
        <f>+AVERAGE(CP577:CQ577)/AVERAGE(CP668:CQ668)</f>
        <v>0.36956836801677762</v>
      </c>
      <c r="CR578" s="4">
        <f>+AVERAGE(CQ577:CR577)/AVERAGE(CQ668:CR668)</f>
        <v>0.38837538793685061</v>
      </c>
      <c r="CT578" s="4">
        <f>+AVERAGE(CS577:CT577)/AVERAGE(CS668:CT668)</f>
        <v>0.40393045855349791</v>
      </c>
      <c r="CU578" s="4">
        <f>+AVERAGE(CT577:CU577)/AVERAGE(CT668:CU668)</f>
        <v>0.4164629513395659</v>
      </c>
      <c r="CV578" s="4">
        <f>+AVERAGE(CU577:CV577)/AVERAGE(CU668:CV668)</f>
        <v>0.42926893099866692</v>
      </c>
      <c r="CW578" s="4">
        <f>+AVERAGE(CV577:CW577)/AVERAGE(CV668:CW668)</f>
        <v>0.44327649680294517</v>
      </c>
      <c r="CY578" s="4">
        <f>+AVERAGE(CX577:CY577)/AVERAGE(CX668:CY668)</f>
        <v>0.46318437266171014</v>
      </c>
      <c r="CZ578" s="4">
        <f>+AVERAGE(CY577:CZ577)/AVERAGE(CY668:CZ668)</f>
        <v>0.46608297900767859</v>
      </c>
      <c r="DA578" s="4">
        <f>+AVERAGE(CZ577:DA577)/AVERAGE(CZ668:DA668)</f>
        <v>0.47544668811286384</v>
      </c>
      <c r="DB578" s="4">
        <f>+AVERAGE(DA577:DB577)/AVERAGE(DA668:DB668)</f>
        <v>0.48493468264075834</v>
      </c>
      <c r="DD578" s="4">
        <f>+AVERAGE(DC577:DD577)/AVERAGE(DC668:DD668)</f>
        <v>0.49807661906518419</v>
      </c>
      <c r="DE578" s="4">
        <f>+AVERAGE(DD577:DE577)/AVERAGE(DD668:DE668)</f>
        <v>0.49897059481716871</v>
      </c>
      <c r="DF578" s="4">
        <f>+AVERAGE(DE577:DF577)/AVERAGE(DE668:DF668)</f>
        <v>0.50675595766069426</v>
      </c>
      <c r="DG578" s="4">
        <f>+AVERAGE(DF577:DG577)/AVERAGE(DF668:DG668)</f>
        <v>0.51694121777803781</v>
      </c>
      <c r="DI578" s="4">
        <f>+AVERAGE(DH577:DI577)/AVERAGE(DH668:DI668)</f>
        <v>0.532223536497754</v>
      </c>
      <c r="DJ578" s="4">
        <f>+AVERAGE(DI577:DJ577)/AVERAGE(DI668:DJ668)</f>
        <v>0.53603391768016961</v>
      </c>
      <c r="DK578" s="4">
        <f>+AVERAGE(DJ577:DK577)/AVERAGE(DJ668:DK668)</f>
        <v>0.54375913003019993</v>
      </c>
      <c r="DL578" s="4">
        <f>+AVERAGE(DK577:DL577)/AVERAGE(DK668:DL668)</f>
        <v>0.54995517171978692</v>
      </c>
      <c r="DN578" s="4">
        <f>+AVERAGE(DM577:DN577)/AVERAGE(DM668:DN668)</f>
        <v>0.55753437067576195</v>
      </c>
      <c r="DO578" s="4">
        <f>+AVERAGE(DN577:DO577)/AVERAGE(DN668:DO668)</f>
        <v>0.56035268291056839</v>
      </c>
      <c r="DP578" s="4">
        <f>+AVERAGE(DO577:DP577)/AVERAGE(DO668:DP668)</f>
        <v>0.5658406744971054</v>
      </c>
      <c r="DQ578" s="4">
        <f>+AVERAGE(DP577:DQ577)/AVERAGE(DP668:DQ668)</f>
        <v>0.57118244639373084</v>
      </c>
      <c r="DS578" s="4">
        <f>+AVERAGE(DR577:DS577)/AVERAGE(DR668:DS668)</f>
        <v>0.5762963601818436</v>
      </c>
      <c r="DT578" s="4">
        <f>+AVERAGE(DS577:DT577)/AVERAGE(DS668:DT668)</f>
        <v>0.57974226257254946</v>
      </c>
      <c r="DU578" s="4">
        <f>+AVERAGE(DT577:DU577)/AVERAGE(DT668:DU668)</f>
        <v>0.58444401228763143</v>
      </c>
      <c r="DV578" s="4">
        <f>+AVERAGE(DU577:DV577)/AVERAGE(DU668:DV668)</f>
        <v>0.5874832241062633</v>
      </c>
    </row>
    <row r="579" spans="1:127" s="53" customFormat="1" hidden="1" outlineLevel="1">
      <c r="A579" s="2"/>
      <c r="C579" s="10" t="s">
        <v>163</v>
      </c>
      <c r="D579" s="12"/>
      <c r="E579" s="55"/>
      <c r="AF579" s="54"/>
      <c r="AG579" s="54"/>
      <c r="AH579" s="54"/>
      <c r="AI579" s="54"/>
      <c r="AJ579" s="54"/>
      <c r="AK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  <c r="BM579" s="54"/>
      <c r="BN579" s="54"/>
      <c r="BO579" s="54"/>
      <c r="BP579" s="54"/>
      <c r="BQ579" s="54"/>
      <c r="BR579" s="54"/>
      <c r="BT579" s="54"/>
      <c r="BU579" s="54"/>
      <c r="BV579" s="54"/>
      <c r="BW579" s="54"/>
      <c r="BX579" s="54"/>
      <c r="BY579" s="54"/>
      <c r="BZ579" s="54"/>
      <c r="CA579" s="54"/>
      <c r="CB579" s="54"/>
      <c r="CC579" s="54"/>
      <c r="CD579" s="54"/>
      <c r="CE579" s="54">
        <v>5500</v>
      </c>
      <c r="CF579" s="54">
        <v>5500</v>
      </c>
      <c r="CG579" s="54">
        <v>5500</v>
      </c>
      <c r="CH579" s="54">
        <v>5500</v>
      </c>
      <c r="CI579" s="54"/>
      <c r="CJ579" s="54">
        <v>5500</v>
      </c>
      <c r="CK579" s="54">
        <v>5500</v>
      </c>
      <c r="CL579" s="54">
        <v>5500</v>
      </c>
      <c r="CM579" s="54">
        <v>5500</v>
      </c>
      <c r="CN579" s="54"/>
      <c r="CO579" s="54">
        <v>5500</v>
      </c>
      <c r="CP579" s="54">
        <v>5500</v>
      </c>
      <c r="CQ579" s="54">
        <v>5500</v>
      </c>
      <c r="CR579" s="54">
        <v>5501</v>
      </c>
      <c r="CS579" s="54"/>
      <c r="CT579" s="54">
        <v>5501</v>
      </c>
      <c r="CU579" s="54">
        <v>5500</v>
      </c>
      <c r="CV579" s="54">
        <v>5500</v>
      </c>
      <c r="CW579" s="54">
        <v>5500</v>
      </c>
      <c r="CX579" s="54"/>
      <c r="CY579" s="54">
        <v>5500</v>
      </c>
      <c r="CZ579" s="54">
        <v>5500</v>
      </c>
      <c r="DA579" s="54">
        <v>5500</v>
      </c>
      <c r="DB579" s="54">
        <v>5500</v>
      </c>
      <c r="DC579" s="54"/>
      <c r="DD579" s="54">
        <v>5500</v>
      </c>
      <c r="DE579" s="54">
        <v>5500</v>
      </c>
      <c r="DF579" s="54">
        <v>5500</v>
      </c>
      <c r="DG579" s="54">
        <v>5500</v>
      </c>
      <c r="DH579" s="54"/>
      <c r="DI579" s="54">
        <v>5500</v>
      </c>
      <c r="DJ579" s="54">
        <v>5500</v>
      </c>
      <c r="DK579" s="54">
        <v>5500</v>
      </c>
      <c r="DL579" s="54">
        <v>5500</v>
      </c>
      <c r="DM579" s="54"/>
      <c r="DN579" s="54">
        <v>5500</v>
      </c>
      <c r="DO579" s="54">
        <v>5500</v>
      </c>
      <c r="DP579" s="54">
        <v>5500</v>
      </c>
      <c r="DQ579" s="54">
        <v>5500</v>
      </c>
      <c r="DR579" s="54"/>
      <c r="DS579" s="54">
        <v>5500</v>
      </c>
      <c r="DT579" s="54">
        <v>5500</v>
      </c>
      <c r="DU579" s="54">
        <v>5500</v>
      </c>
      <c r="DV579" s="54">
        <v>5500</v>
      </c>
      <c r="DW579" s="54"/>
    </row>
    <row r="580" spans="1:127" s="53" customFormat="1" hidden="1" outlineLevel="1">
      <c r="A580" s="2"/>
      <c r="C580" s="10"/>
      <c r="D580" s="12"/>
      <c r="E580" s="55"/>
      <c r="AF580" s="54"/>
      <c r="AG580" s="54"/>
      <c r="AH580" s="54"/>
      <c r="AI580" s="54"/>
      <c r="AJ580" s="54"/>
      <c r="AK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  <c r="BM580" s="54"/>
      <c r="BN580" s="54"/>
      <c r="BO580" s="54"/>
      <c r="BP580" s="54"/>
      <c r="BQ580" s="54"/>
      <c r="BR580" s="54"/>
      <c r="BT580" s="54"/>
      <c r="BU580" s="54"/>
      <c r="BV580" s="54"/>
      <c r="BW580" s="54"/>
      <c r="BX580" s="54"/>
      <c r="BY580" s="54"/>
      <c r="BZ580" s="54"/>
      <c r="CA580" s="54"/>
      <c r="CB580" s="54"/>
      <c r="CC580" s="54"/>
      <c r="CD580" s="54"/>
      <c r="CE580" s="54"/>
      <c r="CF580" s="54"/>
      <c r="CG580" s="54"/>
      <c r="CH580" s="54"/>
      <c r="CI580" s="54"/>
      <c r="CJ580" s="54"/>
      <c r="CK580" s="54"/>
      <c r="CL580" s="54"/>
      <c r="CM580" s="54"/>
      <c r="CN580" s="54"/>
      <c r="CO580" s="54"/>
      <c r="CP580" s="54"/>
      <c r="CQ580" s="54"/>
      <c r="CR580" s="54"/>
      <c r="CS580" s="54"/>
      <c r="CT580" s="54"/>
      <c r="CU580" s="54"/>
      <c r="CV580" s="54"/>
      <c r="CW580" s="54"/>
      <c r="CX580" s="54"/>
      <c r="CY580" s="54"/>
      <c r="CZ580" s="54"/>
      <c r="DA580" s="54"/>
      <c r="DB580" s="54"/>
      <c r="DC580" s="54"/>
      <c r="DD580" s="54"/>
      <c r="DE580" s="54"/>
      <c r="DF580" s="54"/>
      <c r="DG580" s="54"/>
      <c r="DH580" s="54"/>
      <c r="DI580" s="54"/>
      <c r="DJ580" s="54"/>
      <c r="DK580" s="54"/>
      <c r="DL580" s="54"/>
      <c r="DM580" s="54"/>
      <c r="DN580" s="54"/>
      <c r="DO580" s="54"/>
      <c r="DP580" s="54"/>
      <c r="DQ580" s="54"/>
      <c r="DR580" s="54"/>
      <c r="DS580" s="54"/>
      <c r="DT580" s="54"/>
      <c r="DU580" s="54"/>
      <c r="DV580" s="54"/>
      <c r="DW580" s="54"/>
    </row>
    <row r="581" spans="1:127" s="10" customFormat="1" hidden="1" outlineLevel="1">
      <c r="A581" s="2"/>
      <c r="C581" s="10" t="s">
        <v>341</v>
      </c>
      <c r="D581" s="12"/>
      <c r="E581" s="56"/>
      <c r="CE581" s="10">
        <f>+CE150-CE590</f>
        <v>56586.75</v>
      </c>
      <c r="CF581" s="10">
        <f>+CF150-CF590</f>
        <v>90747.63</v>
      </c>
      <c r="CG581" s="10">
        <f>+CG150-CG590</f>
        <v>116688.88500000001</v>
      </c>
      <c r="CH581" s="10">
        <f>+CH150-CH590</f>
        <v>148525.32</v>
      </c>
      <c r="CJ581" s="10">
        <f>+CJ150-CJ590</f>
        <v>183555.99</v>
      </c>
      <c r="CK581" s="10">
        <f>+CK150-CK590</f>
        <v>216442.09500000003</v>
      </c>
      <c r="CL581" s="10">
        <f>+CL150-CL590</f>
        <v>253770.33000000002</v>
      </c>
      <c r="CM581" s="10">
        <f>+CM150-CM590</f>
        <v>275818.93500000006</v>
      </c>
      <c r="CO581" s="10">
        <f>+CO150-CO590</f>
        <v>300561.36</v>
      </c>
      <c r="CP581" s="10">
        <f>+CP150-CP590</f>
        <v>316508.49</v>
      </c>
      <c r="CQ581" s="10">
        <f>+CQ150-CQ590</f>
        <v>328717.44</v>
      </c>
      <c r="CR581" s="10">
        <f>+CR150-CR590</f>
        <v>341612.94000000006</v>
      </c>
      <c r="CT581" s="10">
        <f>+CT150-CT590</f>
        <v>356276.73</v>
      </c>
    </row>
    <row r="582" spans="1:127" s="10" customFormat="1" hidden="1" outlineLevel="1">
      <c r="A582" s="2"/>
      <c r="D582" s="12" t="s">
        <v>808</v>
      </c>
      <c r="E582" s="56"/>
      <c r="BP582" s="10">
        <f>+BP581-BN581</f>
        <v>0</v>
      </c>
      <c r="BQ582" s="10">
        <f>+BQ581-BP581</f>
        <v>0</v>
      </c>
      <c r="BR582" s="10">
        <f>+BR581-BQ581</f>
        <v>0</v>
      </c>
      <c r="BS582" s="10">
        <f>+BS581-BR581</f>
        <v>0</v>
      </c>
      <c r="BU582" s="10">
        <f>+BU581-BS581</f>
        <v>0</v>
      </c>
      <c r="BV582" s="10">
        <f>+BV581-BU581</f>
        <v>0</v>
      </c>
      <c r="BW582" s="10">
        <f>+BW581-BV581</f>
        <v>0</v>
      </c>
      <c r="BX582" s="10">
        <f>+BX581-BW581</f>
        <v>0</v>
      </c>
      <c r="BZ582" s="10">
        <f>+BZ581-BX581</f>
        <v>0</v>
      </c>
      <c r="CA582" s="10">
        <f>+CA581-BZ581</f>
        <v>0</v>
      </c>
      <c r="CB582" s="10">
        <f>+CB581-CA581</f>
        <v>0</v>
      </c>
      <c r="CC582" s="10">
        <f>+CC581-CB581</f>
        <v>0</v>
      </c>
      <c r="CE582" s="10">
        <f>+CE581-CC581</f>
        <v>56586.75</v>
      </c>
      <c r="CF582" s="10">
        <f>+CF581-CE581</f>
        <v>34160.880000000005</v>
      </c>
      <c r="CG582" s="10">
        <f>+CG581-CF581</f>
        <v>25941.255000000005</v>
      </c>
      <c r="CH582" s="10">
        <f>+CH581-CG581</f>
        <v>31836.434999999998</v>
      </c>
      <c r="CJ582" s="10">
        <f>+CJ581-CH581</f>
        <v>35030.669999999984</v>
      </c>
      <c r="CK582" s="10">
        <f>+CK581-CJ581</f>
        <v>32886.10500000004</v>
      </c>
      <c r="CL582" s="10">
        <f>+CL581-CK581</f>
        <v>37328.234999999986</v>
      </c>
      <c r="CM582" s="10">
        <f>+CM581-CL581</f>
        <v>22048.60500000004</v>
      </c>
      <c r="CO582" s="10">
        <f>+CO581-CM581</f>
        <v>24742.42499999993</v>
      </c>
      <c r="CP582" s="10">
        <f>+CP581-CO581</f>
        <v>15947.130000000005</v>
      </c>
      <c r="CQ582" s="10">
        <f>+CQ581-CP581</f>
        <v>12208.950000000012</v>
      </c>
      <c r="CR582" s="10">
        <f>+CR581-CQ581</f>
        <v>12895.500000000058</v>
      </c>
      <c r="CT582" s="10">
        <f>+CT581-CR581</f>
        <v>14663.789999999921</v>
      </c>
    </row>
    <row r="583" spans="1:127" s="53" customFormat="1" hidden="1" outlineLevel="1">
      <c r="A583" s="2"/>
      <c r="C583" s="10" t="s">
        <v>342</v>
      </c>
      <c r="D583" s="12"/>
      <c r="E583" s="55"/>
      <c r="AF583" s="54"/>
      <c r="AG583" s="54"/>
      <c r="AH583" s="54"/>
      <c r="AI583" s="54"/>
      <c r="AJ583" s="54"/>
      <c r="AK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  <c r="BM583" s="54"/>
      <c r="BN583" s="54"/>
      <c r="BO583" s="54"/>
      <c r="BP583" s="54"/>
      <c r="BQ583" s="54"/>
      <c r="BR583" s="54"/>
      <c r="BT583" s="54"/>
      <c r="BU583" s="54"/>
      <c r="BV583" s="54"/>
      <c r="BW583" s="54"/>
      <c r="BX583" s="54"/>
      <c r="BY583" s="54"/>
      <c r="BZ583" s="54"/>
      <c r="CA583" s="54"/>
      <c r="CB583" s="54"/>
      <c r="CC583" s="54"/>
      <c r="CD583" s="54"/>
      <c r="CE583" s="54">
        <f>+CE581/AVERAGE(CD699:CE699)/3*1000</f>
        <v>6997.6813207197174</v>
      </c>
      <c r="CF583" s="54">
        <f>+CF581/AVERAGE(CE699:CF699)/3*1000</f>
        <v>6977.0983738899795</v>
      </c>
      <c r="CG583" s="54">
        <f>+CG581/AVERAGE(CF699:CG699)/3*1000</f>
        <v>6301.0359630649609</v>
      </c>
      <c r="CH583" s="54">
        <f>+CH581/AVERAGE(CG699:CH699)/3*1000</f>
        <v>5980.3635924382443</v>
      </c>
      <c r="CI583" s="54"/>
      <c r="CJ583" s="54">
        <f>+CJ581/AVERAGE(CI699:CJ699)/3*1000</f>
        <v>5811.9525053431489</v>
      </c>
      <c r="CK583" s="54">
        <f>+CK581/AVERAGE(CJ699:CK699)/3*1000</f>
        <v>5601.9384268964995</v>
      </c>
      <c r="CL583" s="54">
        <f>+CL581/AVERAGE(CK699:CL699)/3*1000</f>
        <v>5550.1679679811041</v>
      </c>
      <c r="CM583" s="54">
        <f>+CM581/AVERAGE(CL699:CM699)/3*1000</f>
        <v>5333.2353964847161</v>
      </c>
      <c r="CN583" s="54"/>
      <c r="CO583" s="54">
        <f>+CO581/AVERAGE(CN699:CO699)/3*1000</f>
        <v>5244.5751976129395</v>
      </c>
      <c r="CP583" s="54">
        <f>+CP581/AVERAGE(CO699:CP699)/3*1000</f>
        <v>5146.479512195122</v>
      </c>
      <c r="CQ583" s="54">
        <f>+CQ581/AVERAGE(CP699:CQ699)/3*1000</f>
        <v>5055.2470588235301</v>
      </c>
      <c r="CR583" s="54">
        <f>+CR581/AVERAGE(CQ699:CR699)/3*1000</f>
        <v>4945.3218101276834</v>
      </c>
      <c r="CS583" s="54"/>
      <c r="CT583" s="54">
        <f>+CT581/AVERAGE(CS699:CT699)/3*1000</f>
        <v>4900.7101885858128</v>
      </c>
      <c r="CU583" s="54"/>
      <c r="CV583" s="54"/>
      <c r="CW583" s="54"/>
      <c r="CX583" s="54"/>
      <c r="CY583" s="54"/>
      <c r="CZ583" s="54"/>
      <c r="DA583" s="54"/>
      <c r="DB583" s="54"/>
      <c r="DC583" s="54"/>
      <c r="DD583" s="54"/>
      <c r="DE583" s="54"/>
      <c r="DF583" s="54"/>
      <c r="DG583" s="54"/>
      <c r="DH583" s="54"/>
      <c r="DI583" s="54"/>
      <c r="DJ583" s="54"/>
      <c r="DK583" s="54"/>
      <c r="DL583" s="54"/>
      <c r="DM583" s="54"/>
      <c r="DN583" s="54"/>
      <c r="DO583" s="54"/>
      <c r="DP583" s="54"/>
      <c r="DQ583" s="54"/>
      <c r="DR583" s="54"/>
      <c r="DS583" s="54"/>
      <c r="DT583" s="54"/>
      <c r="DU583" s="54"/>
      <c r="DV583" s="54"/>
      <c r="DW583" s="54"/>
    </row>
    <row r="584" spans="1:127" s="53" customFormat="1" hidden="1" outlineLevel="1">
      <c r="A584" s="2"/>
      <c r="C584" s="10"/>
      <c r="D584" s="12" t="s">
        <v>808</v>
      </c>
      <c r="E584" s="55"/>
      <c r="AF584" s="54"/>
      <c r="AG584" s="54"/>
      <c r="AH584" s="54"/>
      <c r="AI584" s="54"/>
      <c r="AJ584" s="54"/>
      <c r="AK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  <c r="BM584" s="54"/>
      <c r="BN584" s="54"/>
      <c r="BO584" s="54"/>
      <c r="BP584" s="54">
        <f>+BP583-BN583</f>
        <v>0</v>
      </c>
      <c r="BQ584" s="54">
        <f>+BQ583-BP583</f>
        <v>0</v>
      </c>
      <c r="BR584" s="54">
        <f>+BR583-BQ583</f>
        <v>0</v>
      </c>
      <c r="BS584" s="54">
        <f>+BS583-BR583</f>
        <v>0</v>
      </c>
      <c r="BT584" s="54"/>
      <c r="BU584" s="54">
        <f>+BU583-BS583</f>
        <v>0</v>
      </c>
      <c r="BV584" s="54">
        <f>+BV583-BU583</f>
        <v>0</v>
      </c>
      <c r="BW584" s="54">
        <f>+BW583-BV583</f>
        <v>0</v>
      </c>
      <c r="BX584" s="54">
        <f>+BX583-BW583</f>
        <v>0</v>
      </c>
      <c r="BY584" s="54"/>
      <c r="BZ584" s="54">
        <f>+BZ583-BX583</f>
        <v>0</v>
      </c>
      <c r="CA584" s="54">
        <f>+CA583-BZ583</f>
        <v>0</v>
      </c>
      <c r="CB584" s="54">
        <f>+CB583-CA583</f>
        <v>0</v>
      </c>
      <c r="CC584" s="54">
        <f>+CC583-CB583</f>
        <v>0</v>
      </c>
      <c r="CD584" s="54"/>
      <c r="CE584" s="54">
        <f>+CE583-CC583</f>
        <v>6997.6813207197174</v>
      </c>
      <c r="CF584" s="54">
        <f>+CF583-CE583</f>
        <v>-20.582946829737921</v>
      </c>
      <c r="CG584" s="54">
        <f>+CG583-CF583</f>
        <v>-676.06241082501856</v>
      </c>
      <c r="CH584" s="54">
        <f>+CH583-CG583</f>
        <v>-320.67237062671666</v>
      </c>
      <c r="CI584" s="54"/>
      <c r="CJ584" s="54">
        <f>+CJ583-CH583</f>
        <v>-168.41108709509535</v>
      </c>
      <c r="CK584" s="54">
        <f>+CK583-CJ583</f>
        <v>-210.01407844664936</v>
      </c>
      <c r="CL584" s="54">
        <f>+CL583-CK583</f>
        <v>-51.770458915395466</v>
      </c>
      <c r="CM584" s="54">
        <f>+CM583-CL583</f>
        <v>-216.93257149638794</v>
      </c>
      <c r="CN584" s="54"/>
      <c r="CO584" s="54">
        <f>+CO583-CM583</f>
        <v>-88.660198871776629</v>
      </c>
      <c r="CP584" s="54">
        <f>+CP583-CO583</f>
        <v>-98.095685417817549</v>
      </c>
      <c r="CQ584" s="54">
        <f>+CQ583-CP583</f>
        <v>-91.232453371591873</v>
      </c>
      <c r="CR584" s="54">
        <f>+CR583-CQ583</f>
        <v>-109.92524869584668</v>
      </c>
      <c r="CS584" s="54"/>
      <c r="CT584" s="54">
        <f>+CT583-CR583</f>
        <v>-44.611621541870591</v>
      </c>
      <c r="CU584" s="54"/>
      <c r="CV584" s="54"/>
      <c r="CW584" s="54"/>
      <c r="CX584" s="54"/>
      <c r="CY584" s="54"/>
      <c r="CZ584" s="54"/>
      <c r="DA584" s="54"/>
      <c r="DB584" s="54"/>
      <c r="DC584" s="54"/>
      <c r="DD584" s="54"/>
      <c r="DE584" s="54"/>
      <c r="DF584" s="54"/>
      <c r="DG584" s="54"/>
      <c r="DH584" s="54"/>
      <c r="DI584" s="54"/>
      <c r="DJ584" s="54"/>
      <c r="DK584" s="54"/>
      <c r="DL584" s="54"/>
      <c r="DM584" s="54"/>
      <c r="DN584" s="54"/>
      <c r="DO584" s="54"/>
      <c r="DP584" s="54"/>
      <c r="DQ584" s="54"/>
      <c r="DR584" s="54"/>
      <c r="DS584" s="54"/>
      <c r="DT584" s="54"/>
      <c r="DU584" s="54"/>
      <c r="DV584" s="54"/>
      <c r="DW584" s="54"/>
    </row>
    <row r="585" spans="1:127" s="53" customFormat="1" hidden="1" outlineLevel="1">
      <c r="A585" s="2"/>
      <c r="C585" s="10"/>
      <c r="D585" s="12"/>
      <c r="E585" s="55"/>
      <c r="AF585" s="54"/>
      <c r="AG585" s="54"/>
      <c r="AH585" s="54"/>
      <c r="AI585" s="54"/>
      <c r="AJ585" s="54"/>
      <c r="AK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  <c r="BM585" s="54"/>
      <c r="BN585" s="54"/>
      <c r="BO585" s="54"/>
      <c r="BP585" s="54"/>
      <c r="BQ585" s="54"/>
      <c r="BR585" s="54"/>
      <c r="BT585" s="54"/>
      <c r="BU585" s="54"/>
      <c r="BV585" s="54"/>
      <c r="BW585" s="54"/>
      <c r="BX585" s="54"/>
      <c r="BY585" s="54"/>
      <c r="BZ585" s="54"/>
      <c r="CA585" s="54"/>
      <c r="CB585" s="54"/>
      <c r="CC585" s="54"/>
      <c r="CD585" s="54"/>
      <c r="CE585" s="54"/>
      <c r="CF585" s="54"/>
      <c r="CG585" s="54"/>
      <c r="CH585" s="54"/>
      <c r="CI585" s="54"/>
      <c r="CJ585" s="54"/>
      <c r="CK585" s="54"/>
      <c r="CL585" s="54"/>
      <c r="CM585" s="54"/>
      <c r="CN585" s="54"/>
      <c r="CO585" s="54"/>
      <c r="CP585" s="54"/>
      <c r="CQ585" s="54"/>
      <c r="CR585" s="54"/>
      <c r="CS585" s="54"/>
      <c r="CT585" s="54"/>
      <c r="CU585" s="54"/>
      <c r="CV585" s="54"/>
      <c r="CW585" s="54"/>
      <c r="CX585" s="54"/>
      <c r="CY585" s="54"/>
      <c r="CZ585" s="54"/>
      <c r="DA585" s="54"/>
      <c r="DB585" s="54"/>
      <c r="DC585" s="54"/>
      <c r="DD585" s="54"/>
      <c r="DE585" s="54"/>
      <c r="DF585" s="54"/>
      <c r="DG585" s="54"/>
      <c r="DH585" s="54"/>
      <c r="DI585" s="54"/>
      <c r="DJ585" s="54"/>
      <c r="DK585" s="54"/>
      <c r="DL585" s="54"/>
      <c r="DM585" s="54"/>
      <c r="DN585" s="54"/>
      <c r="DO585" s="54"/>
      <c r="DP585" s="54"/>
      <c r="DQ585" s="54"/>
      <c r="DR585" s="54"/>
      <c r="DS585" s="54"/>
      <c r="DT585" s="54"/>
      <c r="DU585" s="54"/>
      <c r="DV585" s="54"/>
      <c r="DW585" s="54"/>
    </row>
    <row r="586" spans="1:127" s="10" customFormat="1" hidden="1" outlineLevel="1">
      <c r="A586" s="2"/>
      <c r="B586" s="10" t="s">
        <v>554</v>
      </c>
      <c r="D586" s="12"/>
      <c r="E586" s="56"/>
      <c r="BO586" s="10">
        <f t="shared" ref="BO586:BX586" si="784">+BO698</f>
        <v>47993</v>
      </c>
      <c r="BP586" s="10">
        <f t="shared" si="784"/>
        <v>0</v>
      </c>
      <c r="BQ586" s="10">
        <f t="shared" si="784"/>
        <v>0</v>
      </c>
      <c r="BR586" s="10">
        <f t="shared" si="784"/>
        <v>0</v>
      </c>
      <c r="BS586" s="10">
        <f t="shared" si="784"/>
        <v>0</v>
      </c>
      <c r="BT586" s="10">
        <f t="shared" si="784"/>
        <v>48474</v>
      </c>
      <c r="BU586" s="10">
        <f t="shared" si="784"/>
        <v>48597</v>
      </c>
      <c r="BV586" s="10">
        <f t="shared" si="784"/>
        <v>48670</v>
      </c>
      <c r="BW586" s="10">
        <f t="shared" si="784"/>
        <v>48688</v>
      </c>
      <c r="BX586" s="10">
        <f t="shared" si="784"/>
        <v>48992</v>
      </c>
      <c r="BY586" s="10">
        <f t="shared" ref="BY586:CD586" si="785">+BY698</f>
        <v>48992</v>
      </c>
      <c r="BZ586" s="10">
        <f t="shared" si="785"/>
        <v>49061</v>
      </c>
      <c r="CA586" s="10">
        <f t="shared" si="785"/>
        <v>48915</v>
      </c>
      <c r="CB586" s="10">
        <f t="shared" si="785"/>
        <v>48529</v>
      </c>
      <c r="CC586" s="10">
        <f t="shared" si="785"/>
        <v>48140</v>
      </c>
      <c r="CD586" s="10">
        <f t="shared" si="785"/>
        <v>48140</v>
      </c>
      <c r="CE586" s="10">
        <f>+CE698</f>
        <v>47450</v>
      </c>
      <c r="CF586" s="10">
        <f>+CF698</f>
        <v>46183</v>
      </c>
      <c r="CG586" s="10">
        <f>+CG698</f>
        <v>44738</v>
      </c>
      <c r="CH586" s="10">
        <f>+CH698</f>
        <v>42322</v>
      </c>
      <c r="CI586" s="10">
        <f>+CH586</f>
        <v>42322</v>
      </c>
      <c r="CJ586" s="10">
        <f>+CJ698</f>
        <v>40336</v>
      </c>
      <c r="CK586" s="10">
        <f>+CK698</f>
        <v>37356</v>
      </c>
      <c r="CL586" s="10">
        <f>+CL698</f>
        <v>34909</v>
      </c>
      <c r="CM586" s="10">
        <f>+CM698</f>
        <v>32687</v>
      </c>
      <c r="CN586" s="10">
        <f>+CM586</f>
        <v>32687</v>
      </c>
      <c r="CO586" s="10">
        <f>+CO698</f>
        <v>30689</v>
      </c>
      <c r="CP586" s="10">
        <f>+CP698</f>
        <v>29228</v>
      </c>
      <c r="CQ586" s="10">
        <f>+CQ698</f>
        <v>27826</v>
      </c>
      <c r="CR586" s="10">
        <f>+CR698</f>
        <v>26416</v>
      </c>
      <c r="CS586" s="10">
        <f>+CR586</f>
        <v>26416</v>
      </c>
      <c r="CT586" s="10">
        <f>+CT698</f>
        <v>25362</v>
      </c>
      <c r="CU586" s="10">
        <f>+CU698</f>
        <v>24320</v>
      </c>
      <c r="CV586" s="10">
        <f>+CV698</f>
        <v>23396</v>
      </c>
      <c r="CW586" s="10">
        <f>+CW698</f>
        <v>22339</v>
      </c>
      <c r="CX586" s="10">
        <f>+CW586</f>
        <v>22339</v>
      </c>
      <c r="CY586" s="10">
        <f>+CY698</f>
        <v>21513</v>
      </c>
      <c r="CZ586" s="10">
        <f>+CZ698</f>
        <v>20582</v>
      </c>
      <c r="DA586" s="10">
        <f>+DA698</f>
        <v>19862</v>
      </c>
      <c r="DB586" s="10">
        <f>+DB698</f>
        <v>18770</v>
      </c>
      <c r="DC586" s="10">
        <f>+DB586</f>
        <v>18770</v>
      </c>
      <c r="DD586" s="10">
        <f>+DD698</f>
        <v>18136</v>
      </c>
      <c r="DE586" s="10">
        <f>+DE698</f>
        <v>17416</v>
      </c>
      <c r="DF586" s="10">
        <f>+DF698</f>
        <v>16503</v>
      </c>
      <c r="DG586" s="10">
        <f>+DG698</f>
        <v>15493</v>
      </c>
      <c r="DH586" s="10">
        <f>+DG586</f>
        <v>15493</v>
      </c>
      <c r="DI586" s="10">
        <f>+DI698</f>
        <v>14662</v>
      </c>
      <c r="DJ586" s="10">
        <f>+DJ698</f>
        <v>13809</v>
      </c>
      <c r="DK586" s="10">
        <f>+DK698</f>
        <v>13309</v>
      </c>
      <c r="DL586" s="10">
        <f>+DL698</f>
        <v>12559</v>
      </c>
      <c r="DM586" s="10">
        <f>+DL586</f>
        <v>12559</v>
      </c>
      <c r="DN586" s="10">
        <f>+DN698</f>
        <v>12259</v>
      </c>
      <c r="DO586" s="10">
        <f>+DO698</f>
        <v>11959</v>
      </c>
      <c r="DP586" s="10">
        <f>+DP698</f>
        <v>11659</v>
      </c>
      <c r="DQ586" s="10">
        <f>+DQ698</f>
        <v>11159</v>
      </c>
      <c r="DR586" s="10">
        <f>+DQ586</f>
        <v>11159</v>
      </c>
      <c r="DS586" s="10">
        <f>+DS698</f>
        <v>11059</v>
      </c>
      <c r="DT586" s="10">
        <f>+DT698</f>
        <v>10959</v>
      </c>
      <c r="DU586" s="10">
        <f>+DU698</f>
        <v>10859</v>
      </c>
      <c r="DV586" s="10">
        <f>+DV698</f>
        <v>10759</v>
      </c>
      <c r="DW586" s="10">
        <f>+DV586</f>
        <v>10759</v>
      </c>
    </row>
    <row r="587" spans="1:127" s="53" customFormat="1" hidden="1" outlineLevel="1">
      <c r="A587" s="2"/>
      <c r="C587" s="7" t="s">
        <v>822</v>
      </c>
      <c r="D587" s="12"/>
      <c r="E587" s="55"/>
      <c r="AF587" s="54"/>
      <c r="AG587" s="54"/>
      <c r="AH587" s="54"/>
      <c r="AI587" s="54"/>
      <c r="AJ587" s="54"/>
      <c r="AK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  <c r="BM587" s="54"/>
      <c r="BN587" s="54"/>
      <c r="BO587" s="54"/>
      <c r="BP587" s="54"/>
      <c r="BQ587" s="54"/>
      <c r="BR587" s="54"/>
      <c r="BT587" s="54"/>
      <c r="BU587" s="54"/>
      <c r="BV587" s="54"/>
      <c r="BW587" s="54"/>
      <c r="BX587" s="54"/>
      <c r="BY587" s="54"/>
      <c r="BZ587" s="29">
        <f>+BZ586/BZ668</f>
        <v>0.89551884639956192</v>
      </c>
      <c r="CA587" s="29">
        <f>+CA586/CA668</f>
        <v>0.88837834401845228</v>
      </c>
      <c r="CB587" s="29">
        <f>+CB586/CB668</f>
        <v>0.87746356633999922</v>
      </c>
      <c r="CC587" s="29">
        <f>+CC586/CC668</f>
        <v>0.8593206119133896</v>
      </c>
      <c r="CD587" s="54"/>
      <c r="CE587" s="29">
        <f>+CE586/CE668</f>
        <v>0.84177473433979666</v>
      </c>
      <c r="CF587" s="29">
        <f>+CF586/CF668</f>
        <v>0.81228014633459966</v>
      </c>
      <c r="CG587" s="29">
        <f>+CG586/CG668</f>
        <v>0.78020962313179054</v>
      </c>
      <c r="CH587" s="29">
        <f>+CH586/CH668</f>
        <v>0.73548476791269135</v>
      </c>
      <c r="CI587" s="54"/>
      <c r="CJ587" s="29">
        <f>+CJ586/CJ668</f>
        <v>0.6983742230379002</v>
      </c>
      <c r="CK587" s="29">
        <f>+CK586/CK668</f>
        <v>0.64435781557249805</v>
      </c>
      <c r="CL587" s="29">
        <f>+CL586/CL668</f>
        <v>0.60300214191943624</v>
      </c>
      <c r="CM587" s="29">
        <f>+CM586/CM668</f>
        <v>0.56154546547784712</v>
      </c>
      <c r="CN587" s="54"/>
      <c r="CO587" s="29">
        <f>+CO586/CO668</f>
        <v>0.52612720726898676</v>
      </c>
      <c r="CP587" s="29">
        <f>+CP586/CP668</f>
        <v>0.5</v>
      </c>
      <c r="CQ587" s="29">
        <f>+CQ586/CQ668</f>
        <v>0.47288547490780553</v>
      </c>
      <c r="CR587" s="29">
        <f>+CR586/CR668</f>
        <v>0.44223461068421138</v>
      </c>
      <c r="CS587" s="54"/>
      <c r="CT587" s="29">
        <f>+CT586/CT668</f>
        <v>0.42092509916518678</v>
      </c>
      <c r="CU587" s="29">
        <f>+CU586/CU668</f>
        <v>0.39979615656490936</v>
      </c>
      <c r="CV587" s="29">
        <f>+CV586/CV668</f>
        <v>0.38078187558998733</v>
      </c>
      <c r="CW587" s="29">
        <f>+CW586/CW668</f>
        <v>0.35787062253692609</v>
      </c>
      <c r="CX587" s="54"/>
      <c r="CY587" s="29">
        <f>+CY586/CY668</f>
        <v>0.34037402696031899</v>
      </c>
      <c r="CZ587" s="29">
        <f>+CZ586/CZ668</f>
        <v>0.32142801368044605</v>
      </c>
      <c r="DA587" s="29">
        <f>+DA586/DA668</f>
        <v>0.3057009173182294</v>
      </c>
      <c r="DB587" s="29">
        <f>+DB586/DB668</f>
        <v>0.28371903199963722</v>
      </c>
      <c r="DC587" s="54"/>
      <c r="DD587" s="29">
        <f>+DD586/DD668</f>
        <v>0.27197744518760686</v>
      </c>
      <c r="DE587" s="29">
        <f>+DE586/DE668</f>
        <v>0.2584896699121349</v>
      </c>
      <c r="DF587" s="29">
        <f>+DF586/DF668</f>
        <v>0.24300565437625163</v>
      </c>
      <c r="DG587" s="29">
        <f>+DG586/DG668</f>
        <v>0.22520204663061805</v>
      </c>
      <c r="DH587" s="54"/>
      <c r="DI587" s="29">
        <f>+DI586/DI668</f>
        <v>0.21247119857405772</v>
      </c>
      <c r="DJ587" s="29">
        <f>+DJ586/DJ668</f>
        <v>0.19952319029042045</v>
      </c>
      <c r="DK587" s="29">
        <f>+DK586/DK668</f>
        <v>0.19194757856103298</v>
      </c>
      <c r="DL587" s="29">
        <f>+DL586/DL668</f>
        <v>0.17961446877089718</v>
      </c>
      <c r="DM587" s="54"/>
      <c r="DN587" s="29">
        <f>+DN586/DN668</f>
        <v>0.1754671887703711</v>
      </c>
      <c r="DO587" s="29">
        <f>+DO586/DO668</f>
        <v>0.17144463208782137</v>
      </c>
      <c r="DP587" s="29">
        <f>+DP586/DP668</f>
        <v>0.16758385713324103</v>
      </c>
      <c r="DQ587" s="29">
        <f>+DQ586/DQ668</f>
        <v>0.15975224832844193</v>
      </c>
      <c r="DR587" s="54"/>
      <c r="DS587" s="29">
        <f>+DS586/DS668</f>
        <v>0.15901113933383232</v>
      </c>
      <c r="DT587" s="29">
        <f>+DT586/DT668</f>
        <v>0.15837660378880333</v>
      </c>
      <c r="DU587" s="29">
        <f>+DU586/DU668</f>
        <v>0.15789255341227917</v>
      </c>
      <c r="DV587" s="29">
        <f>+DV586/DV668</f>
        <v>0.15632968227090577</v>
      </c>
      <c r="DW587" s="54"/>
    </row>
    <row r="588" spans="1:127" s="53" customFormat="1" hidden="1" outlineLevel="1">
      <c r="A588" s="2"/>
      <c r="C588" s="10" t="s">
        <v>555</v>
      </c>
      <c r="D588" s="12"/>
      <c r="E588" s="55"/>
      <c r="AF588" s="54"/>
      <c r="AG588" s="54"/>
      <c r="AH588" s="54"/>
      <c r="AI588" s="54"/>
      <c r="AJ588" s="54"/>
      <c r="AK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  <c r="BM588" s="54"/>
      <c r="BN588" s="54"/>
      <c r="BO588" s="54"/>
      <c r="BP588" s="54">
        <v>0</v>
      </c>
      <c r="BQ588" s="54">
        <v>0</v>
      </c>
      <c r="BR588" s="54">
        <v>0</v>
      </c>
      <c r="BS588" s="54">
        <v>0</v>
      </c>
      <c r="BT588" s="54"/>
      <c r="BU588" s="54">
        <v>2610</v>
      </c>
      <c r="BV588" s="54">
        <v>2630</v>
      </c>
      <c r="BW588" s="54">
        <v>2610</v>
      </c>
      <c r="BX588" s="54">
        <v>2640</v>
      </c>
      <c r="BY588" s="54"/>
      <c r="BZ588" s="54">
        <v>2670</v>
      </c>
      <c r="CA588" s="54">
        <v>2670</v>
      </c>
      <c r="CB588" s="54">
        <v>2660</v>
      </c>
      <c r="CC588" s="54">
        <v>2620</v>
      </c>
      <c r="CD588" s="54"/>
      <c r="CE588" s="54">
        <v>2580</v>
      </c>
      <c r="CF588" s="54">
        <v>2510</v>
      </c>
      <c r="CG588" s="54">
        <v>2410</v>
      </c>
      <c r="CH588" s="54">
        <v>2320</v>
      </c>
      <c r="CI588" s="54"/>
      <c r="CJ588" s="54">
        <v>2230</v>
      </c>
      <c r="CK588" s="54">
        <v>2120</v>
      </c>
      <c r="CL588" s="54">
        <v>2020</v>
      </c>
      <c r="CM588" s="54">
        <v>1900</v>
      </c>
      <c r="CN588" s="54"/>
      <c r="CO588" s="54">
        <v>1840</v>
      </c>
      <c r="CP588" s="54">
        <v>1780</v>
      </c>
      <c r="CQ588" s="54">
        <v>1710</v>
      </c>
      <c r="CR588" s="54">
        <v>1660</v>
      </c>
      <c r="CS588" s="54"/>
      <c r="CT588" s="54">
        <v>1600</v>
      </c>
      <c r="CU588" s="54">
        <f>+CT588+CU589</f>
        <v>1550</v>
      </c>
      <c r="CV588" s="54">
        <f>+CU588+CV589</f>
        <v>1500</v>
      </c>
      <c r="CW588" s="54">
        <f>+CV588+CW589</f>
        <v>1450</v>
      </c>
      <c r="CX588" s="54"/>
      <c r="CY588" s="54">
        <f>+CW588+CY589</f>
        <v>1400</v>
      </c>
      <c r="CZ588" s="54">
        <f>+CY588+CZ589</f>
        <v>1350</v>
      </c>
      <c r="DA588" s="54">
        <f>+CZ588+DA589</f>
        <v>1300</v>
      </c>
      <c r="DB588" s="54">
        <f>+DA588+DB589</f>
        <v>1250</v>
      </c>
      <c r="DC588" s="54"/>
      <c r="DD588" s="54">
        <f>+DB588+DD589</f>
        <v>1200</v>
      </c>
      <c r="DE588" s="54">
        <f>+DD588+DE589</f>
        <v>1150</v>
      </c>
      <c r="DF588" s="54">
        <f>+DE588+DF589</f>
        <v>1100</v>
      </c>
      <c r="DG588" s="54">
        <f>+DF588+DG589</f>
        <v>1050</v>
      </c>
      <c r="DH588" s="54"/>
      <c r="DI588" s="54">
        <f>+DG588+DI589</f>
        <v>1000</v>
      </c>
      <c r="DJ588" s="54">
        <f>+DI588+DJ589</f>
        <v>950</v>
      </c>
      <c r="DK588" s="54">
        <f>+DJ588+DK589</f>
        <v>900</v>
      </c>
      <c r="DL588" s="54">
        <f>+DK588+DL589</f>
        <v>850</v>
      </c>
      <c r="DM588" s="54"/>
      <c r="DN588" s="54">
        <f>+DL588+DN589</f>
        <v>800</v>
      </c>
      <c r="DO588" s="54">
        <f>+DN588+DO589</f>
        <v>750</v>
      </c>
      <c r="DP588" s="54">
        <f>+DO588+DP589</f>
        <v>700</v>
      </c>
      <c r="DQ588" s="54">
        <f>+DP588+DQ589</f>
        <v>650</v>
      </c>
      <c r="DR588" s="54"/>
      <c r="DS588" s="54">
        <f>+DQ588+DS589</f>
        <v>600</v>
      </c>
      <c r="DT588" s="54">
        <f>+DS588+DT589</f>
        <v>550</v>
      </c>
      <c r="DU588" s="54">
        <f>+DT588+DU589</f>
        <v>500</v>
      </c>
      <c r="DV588" s="54">
        <f>+DU588+DV589</f>
        <v>450</v>
      </c>
      <c r="DW588" s="54"/>
    </row>
    <row r="589" spans="1:127" s="53" customFormat="1" hidden="1" outlineLevel="1">
      <c r="A589" s="2"/>
      <c r="C589" s="10"/>
      <c r="D589" s="12" t="s">
        <v>808</v>
      </c>
      <c r="E589" s="55"/>
      <c r="AF589" s="54"/>
      <c r="AG589" s="54"/>
      <c r="AH589" s="54"/>
      <c r="AI589" s="54"/>
      <c r="AJ589" s="54"/>
      <c r="AK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  <c r="BM589" s="54"/>
      <c r="BN589" s="54"/>
      <c r="BO589" s="54"/>
      <c r="BP589" s="54">
        <f>+BP588-BN588</f>
        <v>0</v>
      </c>
      <c r="BQ589" s="54">
        <f>+BQ588-BP588</f>
        <v>0</v>
      </c>
      <c r="BR589" s="54">
        <f>+BR588-BQ588</f>
        <v>0</v>
      </c>
      <c r="BS589" s="54">
        <f>+BS588-BR588</f>
        <v>0</v>
      </c>
      <c r="BT589" s="54"/>
      <c r="BU589" s="54">
        <f>+BU588-BS588</f>
        <v>2610</v>
      </c>
      <c r="BV589" s="54">
        <f>+BV588-BU588</f>
        <v>20</v>
      </c>
      <c r="BW589" s="54">
        <f>+BW588-BV588</f>
        <v>-20</v>
      </c>
      <c r="BX589" s="54">
        <f>+BX588-BW588</f>
        <v>30</v>
      </c>
      <c r="BY589" s="54"/>
      <c r="BZ589" s="54">
        <f>+BZ588-BX588</f>
        <v>30</v>
      </c>
      <c r="CA589" s="54">
        <f>+CA588-BZ588</f>
        <v>0</v>
      </c>
      <c r="CB589" s="54">
        <f>+CB588-CA588</f>
        <v>-10</v>
      </c>
      <c r="CC589" s="54">
        <f>+CC588-CB588</f>
        <v>-40</v>
      </c>
      <c r="CD589" s="54"/>
      <c r="CE589" s="54">
        <f>+CE588-CC588</f>
        <v>-40</v>
      </c>
      <c r="CF589" s="54">
        <f>+CF588-CE588</f>
        <v>-70</v>
      </c>
      <c r="CG589" s="54">
        <f>+CG588-CF588</f>
        <v>-100</v>
      </c>
      <c r="CH589" s="54">
        <f>+CH588-CG588</f>
        <v>-90</v>
      </c>
      <c r="CI589" s="54"/>
      <c r="CJ589" s="54">
        <f>+CJ588-CH588</f>
        <v>-90</v>
      </c>
      <c r="CK589" s="54">
        <f>+CK588-CJ588</f>
        <v>-110</v>
      </c>
      <c r="CL589" s="54">
        <f>+CL588-CK588</f>
        <v>-100</v>
      </c>
      <c r="CM589" s="54">
        <f>+CM588-CL588</f>
        <v>-120</v>
      </c>
      <c r="CN589" s="54"/>
      <c r="CO589" s="54">
        <f>+CO588-CM588</f>
        <v>-60</v>
      </c>
      <c r="CP589" s="54">
        <f>+CP588-CO588</f>
        <v>-60</v>
      </c>
      <c r="CQ589" s="54">
        <f>+CQ588-CP588</f>
        <v>-70</v>
      </c>
      <c r="CR589" s="54">
        <f>+CR588-CQ588</f>
        <v>-50</v>
      </c>
      <c r="CS589" s="54"/>
      <c r="CT589" s="54">
        <f>+CT588-CR588</f>
        <v>-60</v>
      </c>
      <c r="CU589" s="54">
        <v>-50</v>
      </c>
      <c r="CV589" s="54">
        <v>-50</v>
      </c>
      <c r="CW589" s="54">
        <v>-50</v>
      </c>
      <c r="CX589" s="54"/>
      <c r="CY589" s="54">
        <v>-50</v>
      </c>
      <c r="CZ589" s="54">
        <v>-50</v>
      </c>
      <c r="DA589" s="54">
        <v>-50</v>
      </c>
      <c r="DB589" s="54">
        <v>-50</v>
      </c>
      <c r="DC589" s="54"/>
      <c r="DD589" s="54">
        <v>-50</v>
      </c>
      <c r="DE589" s="54">
        <v>-50</v>
      </c>
      <c r="DF589" s="54">
        <v>-50</v>
      </c>
      <c r="DG589" s="54">
        <v>-50</v>
      </c>
      <c r="DH589" s="54"/>
      <c r="DI589" s="54">
        <v>-50</v>
      </c>
      <c r="DJ589" s="54">
        <v>-50</v>
      </c>
      <c r="DK589" s="54">
        <v>-50</v>
      </c>
      <c r="DL589" s="54">
        <v>-50</v>
      </c>
      <c r="DM589" s="54"/>
      <c r="DN589" s="54">
        <v>-50</v>
      </c>
      <c r="DO589" s="54">
        <v>-50</v>
      </c>
      <c r="DP589" s="54">
        <v>-50</v>
      </c>
      <c r="DQ589" s="54">
        <v>-50</v>
      </c>
      <c r="DR589" s="54"/>
      <c r="DS589" s="54">
        <v>-50</v>
      </c>
      <c r="DT589" s="54">
        <v>-50</v>
      </c>
      <c r="DU589" s="54">
        <v>-50</v>
      </c>
      <c r="DV589" s="54">
        <v>-50</v>
      </c>
      <c r="DW589" s="54"/>
    </row>
    <row r="590" spans="1:127" s="53" customFormat="1" hidden="1" outlineLevel="1">
      <c r="A590" s="2"/>
      <c r="C590" s="10" t="s">
        <v>556</v>
      </c>
      <c r="D590" s="12"/>
      <c r="E590" s="55"/>
      <c r="AF590" s="54"/>
      <c r="AG590" s="54"/>
      <c r="AH590" s="54"/>
      <c r="AI590" s="54"/>
      <c r="AJ590" s="54"/>
      <c r="AK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  <c r="BM590" s="54"/>
      <c r="BN590" s="54"/>
      <c r="BO590" s="54"/>
      <c r="BP590" s="10">
        <f>+BP588*3*AVERAGE(BO586:BP586)/1000</f>
        <v>0</v>
      </c>
      <c r="BQ590" s="10">
        <f>+BQ588*3*AVERAGE(BP586:BQ586)/1000</f>
        <v>0</v>
      </c>
      <c r="BR590" s="10">
        <f>+BR588*3*AVERAGE(BQ586:BR586)/1000</f>
        <v>0</v>
      </c>
      <c r="BS590" s="10">
        <f>+BS588*3*AVERAGE(BR586:BS586)/1000</f>
        <v>0</v>
      </c>
      <c r="BT590" s="54"/>
      <c r="BU590" s="10">
        <f>+BU588*3*AVERAGE(BT586:BU586)/1000</f>
        <v>380032.96500000003</v>
      </c>
      <c r="BV590" s="10">
        <f>+BV588*3*AVERAGE(BU586:BV586)/1000</f>
        <v>383718.315</v>
      </c>
      <c r="BW590" s="10">
        <f>+BW588*3*AVERAGE(BV586:BW586)/1000</f>
        <v>381156.57</v>
      </c>
      <c r="BX590" s="10">
        <f>+BX588*3*AVERAGE(BW586:BX586)/1000</f>
        <v>386812.8</v>
      </c>
      <c r="BY590" s="54"/>
      <c r="BZ590" s="10">
        <f>+BZ588*3*AVERAGE(BY586:BZ586)/1000</f>
        <v>392702.26500000001</v>
      </c>
      <c r="CA590" s="10">
        <f>+CA588*3*AVERAGE(BZ586:CA586)/1000</f>
        <v>392393.88</v>
      </c>
      <c r="CB590" s="10">
        <f>+CB588*3*AVERAGE(CA586:CB586)/1000</f>
        <v>388801.56</v>
      </c>
      <c r="CC590" s="10">
        <f>+CC588*3*AVERAGE(CB586:CC586)/1000</f>
        <v>379909.17</v>
      </c>
      <c r="CD590" s="54"/>
      <c r="CE590" s="10">
        <f>+CE588*3*AVERAGE(CD586:CE586)/1000</f>
        <v>369933.3</v>
      </c>
      <c r="CF590" s="10">
        <f>+CF588*3*AVERAGE(CE586:CF586)/1000</f>
        <v>352528.245</v>
      </c>
      <c r="CG590" s="10">
        <f>+CG588*3*AVERAGE(CF586:CG586)/1000</f>
        <v>328679.41499999998</v>
      </c>
      <c r="CH590" s="10">
        <f>+CH588*3*AVERAGE(CG586:CH586)/1000</f>
        <v>302968.8</v>
      </c>
      <c r="CI590" s="54"/>
      <c r="CJ590" s="10">
        <f>+CJ588*3*AVERAGE(CI586:CJ586)/1000</f>
        <v>276491.01</v>
      </c>
      <c r="CK590" s="10">
        <f>+CK588*3*AVERAGE(CJ586:CK586)/1000</f>
        <v>247060.56</v>
      </c>
      <c r="CL590" s="10">
        <f>+CL588*3*AVERAGE(CK586:CL586)/1000</f>
        <v>218962.95</v>
      </c>
      <c r="CM590" s="10">
        <f>+CM588*3*AVERAGE(CL586:CM586)/1000</f>
        <v>192648.6</v>
      </c>
      <c r="CN590" s="54"/>
      <c r="CO590" s="10">
        <f>+CO588*3*AVERAGE(CN586:CO586)/1000</f>
        <v>174917.76000000001</v>
      </c>
      <c r="CP590" s="10">
        <f>+CP588*3*AVERAGE(CO586:CP586)/1000</f>
        <v>159978.39000000001</v>
      </c>
      <c r="CQ590" s="10">
        <f>+CQ588*3*AVERAGE(CP586:CQ586)/1000</f>
        <v>146343.51</v>
      </c>
      <c r="CR590" s="10">
        <f>+CR588*3*AVERAGE(CQ586:CR586)/1000</f>
        <v>135062.57999999999</v>
      </c>
      <c r="CS590" s="54"/>
      <c r="CT590" s="10">
        <f>+CT588*3*AVERAGE(CS586:CT586)/1000</f>
        <v>124267.2</v>
      </c>
      <c r="CU590" s="10">
        <f t="shared" ref="CU590:DB590" si="786">+CU588*3*AVERAGE(CT586:CU586)/1000</f>
        <v>115510.65</v>
      </c>
      <c r="CV590" s="10">
        <f t="shared" si="786"/>
        <v>107361</v>
      </c>
      <c r="CW590" s="10">
        <f t="shared" si="786"/>
        <v>99473.625</v>
      </c>
      <c r="CX590" s="54"/>
      <c r="CY590" s="10">
        <f t="shared" si="786"/>
        <v>92089.2</v>
      </c>
      <c r="CZ590" s="10">
        <f t="shared" si="786"/>
        <v>85242.375</v>
      </c>
      <c r="DA590" s="10">
        <f t="shared" si="786"/>
        <v>78865.8</v>
      </c>
      <c r="DB590" s="10">
        <f t="shared" si="786"/>
        <v>72435</v>
      </c>
      <c r="DC590" s="54"/>
      <c r="DD590" s="10">
        <f>+DD588*3*AVERAGE(DC586:DD586)/1000</f>
        <v>66430.8</v>
      </c>
      <c r="DE590" s="10">
        <f>+DE588*3*AVERAGE(DD586:DE586)/1000</f>
        <v>61327.199999999997</v>
      </c>
      <c r="DF590" s="10">
        <f>+DF588*3*AVERAGE(DE586:DF586)/1000</f>
        <v>55966.35</v>
      </c>
      <c r="DG590" s="10">
        <f>+DG588*3*AVERAGE(DF586:DG586)/1000</f>
        <v>50393.7</v>
      </c>
      <c r="DH590" s="54"/>
      <c r="DI590" s="10">
        <f>+DI588*3*AVERAGE(DH586:DI586)/1000</f>
        <v>45232.5</v>
      </c>
      <c r="DJ590" s="10">
        <f>+DJ588*3*AVERAGE(DI586:DJ586)/1000</f>
        <v>40571.175000000003</v>
      </c>
      <c r="DK590" s="10">
        <f>+DK588*3*AVERAGE(DJ586:DK586)/1000</f>
        <v>36609.300000000003</v>
      </c>
      <c r="DL590" s="10">
        <f>+DL588*3*AVERAGE(DK586:DL586)/1000</f>
        <v>32981.699999999997</v>
      </c>
      <c r="DM590" s="54"/>
      <c r="DN590" s="10">
        <f>+DN588*3*AVERAGE(DM586:DN586)/1000</f>
        <v>29781.599999999999</v>
      </c>
      <c r="DO590" s="10">
        <f>+DO588*3*AVERAGE(DN586:DO586)/1000</f>
        <v>27245.25</v>
      </c>
      <c r="DP590" s="10">
        <f>+DP588*3*AVERAGE(DO586:DP586)/1000</f>
        <v>24798.9</v>
      </c>
      <c r="DQ590" s="10">
        <f>+DQ588*3*AVERAGE(DP586:DQ586)/1000</f>
        <v>22247.55</v>
      </c>
      <c r="DR590" s="54"/>
      <c r="DS590" s="10">
        <f>+DS588*3*AVERAGE(DR586:DS586)/1000</f>
        <v>19996.2</v>
      </c>
      <c r="DT590" s="10">
        <f>+DT588*3*AVERAGE(DS586:DT586)/1000</f>
        <v>18164.849999999999</v>
      </c>
      <c r="DU590" s="10">
        <f>+DU588*3*AVERAGE(DT586:DU586)/1000</f>
        <v>16363.5</v>
      </c>
      <c r="DV590" s="10">
        <f>+DV588*3*AVERAGE(DU586:DV586)/1000</f>
        <v>14592.15</v>
      </c>
      <c r="DW590" s="54"/>
    </row>
    <row r="591" spans="1:127" s="10" customFormat="1" hidden="1" outlineLevel="1">
      <c r="A591" s="2"/>
      <c r="D591" s="12"/>
      <c r="E591" s="56"/>
      <c r="CE591" s="10">
        <f>+CE590-CC590</f>
        <v>-9975.8699999999953</v>
      </c>
      <c r="CF591" s="10">
        <f>+CF590-CE590</f>
        <v>-17405.054999999993</v>
      </c>
      <c r="CG591" s="10">
        <f>+CG590-CF590</f>
        <v>-23848.830000000016</v>
      </c>
      <c r="CH591" s="10">
        <f>+CH590-CG590</f>
        <v>-25710.614999999991</v>
      </c>
      <c r="CJ591" s="10">
        <f>+CJ590-CH590</f>
        <v>-26477.789999999979</v>
      </c>
      <c r="CK591" s="10">
        <f>+CK590-CJ590</f>
        <v>-29430.450000000012</v>
      </c>
      <c r="CL591" s="10">
        <f>+CL590-CK590</f>
        <v>-28097.609999999986</v>
      </c>
      <c r="CM591" s="10">
        <f>+CM590-CL590</f>
        <v>-26314.350000000006</v>
      </c>
      <c r="CO591" s="10">
        <f>+CO590-CM590</f>
        <v>-17730.839999999997</v>
      </c>
      <c r="CP591" s="10">
        <f>+CP590-CO590</f>
        <v>-14939.369999999995</v>
      </c>
      <c r="CQ591" s="10">
        <f>+CQ590-CP590</f>
        <v>-13634.880000000005</v>
      </c>
      <c r="CR591" s="10">
        <f>+CR590-CQ590</f>
        <v>-11280.930000000022</v>
      </c>
      <c r="CT591" s="10">
        <f>+CT590-CR590</f>
        <v>-10795.37999999999</v>
      </c>
      <c r="CU591" s="10">
        <f>+CU590-CT590</f>
        <v>-8756.5500000000029</v>
      </c>
      <c r="CV591" s="10">
        <f>+CV590-CU590</f>
        <v>-8149.6499999999942</v>
      </c>
      <c r="CW591" s="10">
        <f>+CW590-CV590</f>
        <v>-7887.375</v>
      </c>
      <c r="CY591" s="10">
        <f>+CY590-CW590</f>
        <v>-7384.4250000000029</v>
      </c>
      <c r="CZ591" s="10">
        <f>+CZ590-CY590</f>
        <v>-6846.8249999999971</v>
      </c>
      <c r="DA591" s="10">
        <f>+DA590-CZ590</f>
        <v>-6376.5749999999971</v>
      </c>
      <c r="DB591" s="10">
        <f>+DB590-DA590</f>
        <v>-6430.8000000000029</v>
      </c>
      <c r="DD591" s="10">
        <f>+DD590-DB590</f>
        <v>-6004.1999999999971</v>
      </c>
      <c r="DE591" s="10">
        <f>+DE590-DD590</f>
        <v>-5103.6000000000058</v>
      </c>
      <c r="DF591" s="10">
        <f>+DF590-DE590</f>
        <v>-5360.8499999999985</v>
      </c>
      <c r="DG591" s="10">
        <f>+DG590-DF590</f>
        <v>-5572.6500000000015</v>
      </c>
      <c r="DI591" s="10">
        <f>+DI590-DG590</f>
        <v>-5161.1999999999971</v>
      </c>
      <c r="DJ591" s="10">
        <f>+DJ590-DI590</f>
        <v>-4661.3249999999971</v>
      </c>
      <c r="DK591" s="10">
        <f>+DK590-DJ590</f>
        <v>-3961.875</v>
      </c>
      <c r="DL591" s="10">
        <f>+DL590-DK590</f>
        <v>-3627.6000000000058</v>
      </c>
      <c r="DN591" s="10">
        <f>+DN590-DL590</f>
        <v>-3200.0999999999985</v>
      </c>
      <c r="DO591" s="10">
        <f>+DO590-DN590</f>
        <v>-2536.3499999999985</v>
      </c>
      <c r="DP591" s="10">
        <f>+DP590-DO590</f>
        <v>-2446.3499999999985</v>
      </c>
      <c r="DQ591" s="10">
        <f>+DQ590-DP590</f>
        <v>-2551.3500000000022</v>
      </c>
      <c r="DS591" s="10">
        <f>+DS590-DQ590</f>
        <v>-2251.3499999999985</v>
      </c>
      <c r="DT591" s="10">
        <f>+DT590-DS590</f>
        <v>-1831.3500000000022</v>
      </c>
      <c r="DU591" s="10">
        <f>+DU590-DT590</f>
        <v>-1801.3499999999985</v>
      </c>
      <c r="DV591" s="10">
        <f>+DV590-DU590</f>
        <v>-1771.3500000000004</v>
      </c>
    </row>
    <row r="592" spans="1:127" s="53" customFormat="1" hidden="1" outlineLevel="1">
      <c r="A592" s="2"/>
      <c r="C592" s="10"/>
      <c r="D592" s="12"/>
      <c r="E592" s="55"/>
      <c r="AF592" s="54"/>
      <c r="AG592" s="54"/>
      <c r="AH592" s="54"/>
      <c r="AI592" s="54"/>
      <c r="AJ592" s="54"/>
      <c r="AK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  <c r="BM592" s="54"/>
      <c r="BN592" s="54"/>
      <c r="BO592" s="54"/>
      <c r="BP592" s="54"/>
      <c r="BQ592" s="54"/>
      <c r="BR592" s="54"/>
      <c r="BT592" s="54"/>
      <c r="BU592" s="54"/>
      <c r="BV592" s="54"/>
      <c r="BW592" s="54"/>
      <c r="BX592" s="54"/>
      <c r="BY592" s="54"/>
      <c r="BZ592" s="54"/>
      <c r="CA592" s="54"/>
      <c r="CB592" s="54"/>
      <c r="CC592" s="54"/>
      <c r="CD592" s="54"/>
      <c r="DD592" s="54"/>
      <c r="DE592" s="54"/>
      <c r="DF592" s="54"/>
      <c r="DG592" s="54"/>
      <c r="DH592" s="54"/>
      <c r="DI592" s="54"/>
      <c r="DJ592" s="54"/>
      <c r="DK592" s="54"/>
      <c r="DL592" s="54"/>
      <c r="DM592" s="54"/>
      <c r="DN592" s="54"/>
      <c r="DO592" s="54"/>
      <c r="DP592" s="54"/>
      <c r="DQ592" s="54"/>
      <c r="DR592" s="54"/>
      <c r="DS592" s="54"/>
      <c r="DT592" s="54"/>
      <c r="DU592" s="54"/>
      <c r="DV592" s="54"/>
      <c r="DW592" s="54"/>
    </row>
    <row r="593" spans="1:127" s="53" customFormat="1" hidden="1" outlineLevel="1">
      <c r="A593" s="2"/>
      <c r="C593" s="10"/>
      <c r="D593" s="12"/>
      <c r="E593" s="55"/>
      <c r="AF593" s="54"/>
      <c r="AG593" s="54"/>
      <c r="AH593" s="54"/>
      <c r="AI593" s="54"/>
      <c r="AJ593" s="54"/>
      <c r="AK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  <c r="BM593" s="54"/>
      <c r="BN593" s="54"/>
      <c r="BO593" s="54"/>
      <c r="BP593" s="54"/>
      <c r="BQ593" s="54"/>
      <c r="BR593" s="54"/>
      <c r="BT593" s="54"/>
      <c r="BU593" s="54"/>
      <c r="BV593" s="54"/>
      <c r="BW593" s="54"/>
      <c r="BX593" s="54"/>
      <c r="BY593" s="54"/>
      <c r="BZ593" s="54"/>
      <c r="CA593" s="54"/>
      <c r="CB593" s="54"/>
      <c r="CC593" s="54"/>
      <c r="CD593" s="54"/>
      <c r="DD593" s="54"/>
      <c r="DE593" s="54"/>
      <c r="DF593" s="54"/>
      <c r="DG593" s="54"/>
      <c r="DH593" s="54"/>
      <c r="DI593" s="54"/>
      <c r="DJ593" s="54"/>
      <c r="DK593" s="54"/>
      <c r="DL593" s="54"/>
      <c r="DM593" s="54"/>
      <c r="DN593" s="54"/>
      <c r="DO593" s="54"/>
      <c r="DP593" s="54"/>
      <c r="DQ593" s="54"/>
      <c r="DR593" s="54"/>
      <c r="DS593" s="54"/>
      <c r="DT593" s="54"/>
      <c r="DU593" s="54"/>
      <c r="DV593" s="54"/>
      <c r="DW593" s="54"/>
    </row>
    <row r="594" spans="1:127" s="53" customFormat="1" hidden="1" outlineLevel="1">
      <c r="A594" s="2"/>
      <c r="C594" s="10"/>
      <c r="D594" s="12"/>
      <c r="E594" s="55"/>
      <c r="AF594" s="54"/>
      <c r="AG594" s="54"/>
      <c r="AH594" s="54"/>
      <c r="AI594" s="54"/>
      <c r="AJ594" s="54"/>
      <c r="AK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  <c r="BM594" s="54"/>
      <c r="BN594" s="54"/>
      <c r="BO594" s="54"/>
      <c r="BP594" s="54"/>
      <c r="BQ594" s="54"/>
      <c r="BR594" s="54"/>
      <c r="BT594" s="54"/>
      <c r="BU594" s="54"/>
      <c r="BV594" s="54"/>
      <c r="BW594" s="54"/>
      <c r="BX594" s="54"/>
      <c r="BY594" s="54"/>
      <c r="BZ594" s="54"/>
      <c r="CA594" s="54"/>
      <c r="CB594" s="54"/>
      <c r="CC594" s="54"/>
      <c r="CD594" s="54"/>
      <c r="DD594" s="54"/>
      <c r="DE594" s="54"/>
      <c r="DF594" s="54"/>
      <c r="DG594" s="54"/>
      <c r="DH594" s="54"/>
      <c r="DI594" s="54"/>
      <c r="DJ594" s="54"/>
      <c r="DK594" s="54"/>
      <c r="DL594" s="54"/>
      <c r="DM594" s="54"/>
      <c r="DN594" s="54"/>
      <c r="DO594" s="54"/>
      <c r="DP594" s="54"/>
      <c r="DQ594" s="54"/>
      <c r="DR594" s="54"/>
      <c r="DS594" s="54"/>
      <c r="DT594" s="54"/>
      <c r="DU594" s="54"/>
      <c r="DV594" s="54"/>
      <c r="DW594" s="54"/>
    </row>
    <row r="595" spans="1:127" s="53" customFormat="1" hidden="1" outlineLevel="1">
      <c r="A595" s="2"/>
      <c r="C595" s="10"/>
      <c r="D595" s="12"/>
      <c r="E595" s="55"/>
      <c r="AF595" s="54"/>
      <c r="AG595" s="54"/>
      <c r="AH595" s="54"/>
      <c r="AI595" s="54"/>
      <c r="AJ595" s="54"/>
      <c r="AK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  <c r="BM595" s="54"/>
      <c r="BN595" s="54"/>
      <c r="BO595" s="54"/>
      <c r="BP595" s="54"/>
      <c r="BQ595" s="54"/>
      <c r="BR595" s="54"/>
      <c r="BT595" s="54"/>
      <c r="BU595" s="54"/>
      <c r="BV595" s="54"/>
      <c r="BW595" s="54"/>
      <c r="BX595" s="54"/>
      <c r="BY595" s="54"/>
      <c r="BZ595" s="54"/>
      <c r="CA595" s="54"/>
      <c r="CB595" s="54"/>
      <c r="CC595" s="54"/>
      <c r="CD595" s="54"/>
      <c r="DD595" s="54"/>
      <c r="DE595" s="54"/>
      <c r="DF595" s="54"/>
      <c r="DG595" s="54"/>
      <c r="DH595" s="54"/>
      <c r="DI595" s="54"/>
      <c r="DJ595" s="54"/>
      <c r="DK595" s="54"/>
      <c r="DL595" s="54"/>
      <c r="DM595" s="54"/>
      <c r="DN595" s="54"/>
      <c r="DO595" s="54"/>
      <c r="DP595" s="54"/>
      <c r="DQ595" s="54"/>
      <c r="DR595" s="54"/>
      <c r="DS595" s="54"/>
      <c r="DT595" s="54"/>
      <c r="DU595" s="54"/>
      <c r="DV595" s="54"/>
      <c r="DW595" s="54"/>
    </row>
    <row r="596" spans="1:127" s="53" customFormat="1" hidden="1" outlineLevel="1">
      <c r="A596" s="2"/>
      <c r="C596" s="10"/>
      <c r="D596" s="12"/>
      <c r="E596" s="55"/>
      <c r="AF596" s="54"/>
      <c r="AG596" s="54"/>
      <c r="AH596" s="54"/>
      <c r="AI596" s="54"/>
      <c r="AJ596" s="54"/>
      <c r="AK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  <c r="BM596" s="54"/>
      <c r="BN596" s="54"/>
      <c r="BO596" s="54"/>
      <c r="BP596" s="54"/>
      <c r="BQ596" s="54"/>
      <c r="BR596" s="54"/>
      <c r="BT596" s="54"/>
      <c r="BU596" s="54"/>
      <c r="BV596" s="54"/>
      <c r="BW596" s="54"/>
      <c r="BX596" s="54"/>
      <c r="BY596" s="54"/>
      <c r="BZ596" s="54"/>
      <c r="CA596" s="54"/>
      <c r="CB596" s="54"/>
      <c r="CC596" s="54"/>
      <c r="CD596" s="54"/>
      <c r="DD596" s="54"/>
      <c r="DE596" s="54"/>
      <c r="DF596" s="54"/>
      <c r="DG596" s="54"/>
      <c r="DH596" s="54"/>
      <c r="DI596" s="54"/>
      <c r="DJ596" s="54"/>
      <c r="DK596" s="54"/>
      <c r="DL596" s="54"/>
      <c r="DM596" s="54"/>
      <c r="DN596" s="54"/>
      <c r="DO596" s="54"/>
      <c r="DP596" s="54"/>
      <c r="DQ596" s="54"/>
      <c r="DR596" s="54"/>
      <c r="DS596" s="54"/>
      <c r="DT596" s="54"/>
      <c r="DU596" s="54"/>
      <c r="DV596" s="54"/>
      <c r="DW596" s="54"/>
    </row>
    <row r="597" spans="1:127" s="53" customFormat="1" hidden="1" outlineLevel="1">
      <c r="A597" s="2"/>
      <c r="C597" s="10"/>
      <c r="D597" s="12"/>
      <c r="E597" s="55"/>
      <c r="AF597" s="54"/>
      <c r="AG597" s="54"/>
      <c r="AH597" s="54"/>
      <c r="AI597" s="54"/>
      <c r="AJ597" s="54"/>
      <c r="AK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  <c r="BM597" s="54"/>
      <c r="BN597" s="54"/>
      <c r="BO597" s="54"/>
      <c r="BP597" s="54"/>
      <c r="BQ597" s="54"/>
      <c r="BR597" s="54"/>
      <c r="BT597" s="54"/>
      <c r="BU597" s="54"/>
      <c r="BV597" s="54"/>
      <c r="BW597" s="54"/>
      <c r="BX597" s="54"/>
      <c r="BY597" s="54"/>
      <c r="BZ597" s="54"/>
      <c r="CA597" s="54"/>
      <c r="CB597" s="54"/>
      <c r="CC597" s="54"/>
      <c r="CD597" s="54"/>
      <c r="DD597" s="54"/>
      <c r="DE597" s="54"/>
      <c r="DF597" s="54"/>
      <c r="DG597" s="54"/>
      <c r="DH597" s="54"/>
      <c r="DI597" s="54"/>
      <c r="DJ597" s="54"/>
      <c r="DK597" s="54"/>
      <c r="DL597" s="54"/>
      <c r="DM597" s="54"/>
      <c r="DN597" s="54"/>
      <c r="DO597" s="54"/>
      <c r="DP597" s="54"/>
      <c r="DQ597" s="54"/>
      <c r="DR597" s="54"/>
      <c r="DS597" s="54"/>
      <c r="DT597" s="54"/>
      <c r="DU597" s="54"/>
      <c r="DV597" s="54"/>
      <c r="DW597" s="54"/>
    </row>
    <row r="598" spans="1:127" s="53" customFormat="1" hidden="1" outlineLevel="1">
      <c r="A598" s="2"/>
      <c r="C598" s="10"/>
      <c r="D598" s="12"/>
      <c r="E598" s="55"/>
      <c r="AF598" s="54"/>
      <c r="AG598" s="54"/>
      <c r="AH598" s="54"/>
      <c r="AI598" s="54"/>
      <c r="AJ598" s="54"/>
      <c r="AK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  <c r="BM598" s="54"/>
      <c r="BN598" s="54"/>
      <c r="BO598" s="54"/>
      <c r="BP598" s="54"/>
      <c r="BQ598" s="54"/>
      <c r="BR598" s="54"/>
      <c r="BT598" s="54"/>
      <c r="BU598" s="54"/>
      <c r="BV598" s="54"/>
      <c r="BW598" s="54"/>
      <c r="BX598" s="54"/>
      <c r="BY598" s="54"/>
      <c r="BZ598" s="54"/>
      <c r="CA598" s="54"/>
      <c r="CB598" s="54"/>
      <c r="CC598" s="54"/>
      <c r="CD598" s="54"/>
      <c r="DD598" s="54"/>
      <c r="DE598" s="54"/>
      <c r="DF598" s="54"/>
      <c r="DG598" s="54"/>
      <c r="DH598" s="54"/>
      <c r="DI598" s="54"/>
      <c r="DJ598" s="54"/>
      <c r="DK598" s="54"/>
      <c r="DL598" s="54"/>
      <c r="DM598" s="54"/>
      <c r="DN598" s="54"/>
      <c r="DO598" s="54"/>
      <c r="DP598" s="54"/>
      <c r="DQ598" s="54"/>
      <c r="DR598" s="54"/>
      <c r="DS598" s="54"/>
      <c r="DT598" s="54"/>
      <c r="DU598" s="54"/>
      <c r="DV598" s="54"/>
      <c r="DW598" s="54"/>
    </row>
    <row r="599" spans="1:127" s="53" customFormat="1" hidden="1" outlineLevel="1">
      <c r="A599" s="2"/>
      <c r="C599" s="10"/>
      <c r="D599" s="12"/>
      <c r="E599" s="55"/>
      <c r="AF599" s="54"/>
      <c r="AG599" s="54"/>
      <c r="AH599" s="54"/>
      <c r="AI599" s="54"/>
      <c r="AJ599" s="54"/>
      <c r="AK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  <c r="BM599" s="54"/>
      <c r="BN599" s="54"/>
      <c r="BO599" s="54"/>
      <c r="BP599" s="54"/>
      <c r="BQ599" s="54"/>
      <c r="BR599" s="54"/>
      <c r="BT599" s="54"/>
      <c r="BU599" s="54"/>
      <c r="BV599" s="54"/>
      <c r="BW599" s="54"/>
      <c r="BX599" s="54"/>
      <c r="BY599" s="54"/>
      <c r="BZ599" s="54"/>
      <c r="CA599" s="54"/>
      <c r="CB599" s="54"/>
      <c r="CC599" s="54"/>
      <c r="CD599" s="54"/>
      <c r="DD599" s="54"/>
      <c r="DE599" s="54"/>
      <c r="DF599" s="54"/>
      <c r="DG599" s="54"/>
      <c r="DH599" s="54"/>
      <c r="DI599" s="54"/>
      <c r="DJ599" s="54"/>
      <c r="DK599" s="54"/>
      <c r="DL599" s="54"/>
      <c r="DM599" s="54"/>
      <c r="DN599" s="54"/>
      <c r="DO599" s="54"/>
      <c r="DP599" s="54"/>
      <c r="DQ599" s="54"/>
      <c r="DR599" s="54"/>
      <c r="DS599" s="54"/>
      <c r="DT599" s="54"/>
      <c r="DU599" s="54"/>
      <c r="DV599" s="54"/>
      <c r="DW599" s="54"/>
    </row>
    <row r="600" spans="1:127" s="53" customFormat="1" hidden="1" outlineLevel="1">
      <c r="A600" s="2"/>
      <c r="C600" s="10"/>
      <c r="D600" s="12"/>
      <c r="E600" s="55"/>
      <c r="AF600" s="54"/>
      <c r="AG600" s="54"/>
      <c r="AH600" s="54"/>
      <c r="AI600" s="54"/>
      <c r="AJ600" s="54"/>
      <c r="AK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  <c r="BM600" s="54"/>
      <c r="BN600" s="54"/>
      <c r="BO600" s="54"/>
      <c r="BP600" s="54"/>
      <c r="BQ600" s="54"/>
      <c r="BR600" s="54"/>
      <c r="BT600" s="54"/>
      <c r="BU600" s="54"/>
      <c r="BV600" s="54"/>
      <c r="BW600" s="54"/>
      <c r="BX600" s="54"/>
      <c r="BY600" s="54"/>
      <c r="BZ600" s="54"/>
      <c r="CA600" s="54"/>
      <c r="CB600" s="54"/>
      <c r="CC600" s="54"/>
      <c r="CD600" s="54"/>
      <c r="DD600" s="54"/>
      <c r="DE600" s="54"/>
      <c r="DF600" s="54"/>
      <c r="DG600" s="54"/>
      <c r="DH600" s="54"/>
      <c r="DI600" s="54"/>
      <c r="DJ600" s="54"/>
      <c r="DK600" s="54"/>
      <c r="DL600" s="54"/>
      <c r="DM600" s="54"/>
      <c r="DN600" s="54"/>
      <c r="DO600" s="54"/>
      <c r="DP600" s="54"/>
      <c r="DQ600" s="54"/>
      <c r="DR600" s="54"/>
      <c r="DS600" s="54"/>
      <c r="DT600" s="54"/>
      <c r="DU600" s="54"/>
      <c r="DV600" s="54"/>
      <c r="DW600" s="54"/>
    </row>
    <row r="601" spans="1:127" s="53" customFormat="1" hidden="1" outlineLevel="1">
      <c r="A601" s="2"/>
      <c r="C601" s="10"/>
      <c r="D601" s="12"/>
      <c r="E601" s="55"/>
      <c r="AF601" s="54"/>
      <c r="AG601" s="54"/>
      <c r="AH601" s="54"/>
      <c r="AI601" s="54"/>
      <c r="AJ601" s="54"/>
      <c r="AK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  <c r="BM601" s="54"/>
      <c r="BN601" s="54"/>
      <c r="BO601" s="54"/>
      <c r="BP601" s="54"/>
      <c r="BQ601" s="54"/>
      <c r="BR601" s="54"/>
      <c r="BT601" s="54"/>
      <c r="BU601" s="54"/>
      <c r="BV601" s="54"/>
      <c r="BW601" s="54"/>
      <c r="BX601" s="54"/>
      <c r="BY601" s="54"/>
      <c r="BZ601" s="54"/>
      <c r="CA601" s="54"/>
      <c r="CB601" s="54"/>
      <c r="CC601" s="54"/>
      <c r="CD601" s="54"/>
      <c r="DD601" s="54"/>
      <c r="DE601" s="54"/>
      <c r="DF601" s="54"/>
      <c r="DG601" s="54"/>
      <c r="DH601" s="54"/>
      <c r="DI601" s="54"/>
      <c r="DJ601" s="54"/>
      <c r="DK601" s="54"/>
      <c r="DL601" s="54"/>
      <c r="DM601" s="54"/>
      <c r="DN601" s="54"/>
      <c r="DO601" s="54"/>
      <c r="DP601" s="54"/>
      <c r="DQ601" s="54"/>
      <c r="DR601" s="54"/>
      <c r="DS601" s="54"/>
      <c r="DT601" s="54"/>
      <c r="DU601" s="54"/>
      <c r="DV601" s="54"/>
      <c r="DW601" s="54"/>
    </row>
    <row r="602" spans="1:127" s="53" customFormat="1" hidden="1" outlineLevel="1">
      <c r="A602" s="2"/>
      <c r="B602" s="32" t="s">
        <v>985</v>
      </c>
      <c r="C602" s="10"/>
      <c r="D602" s="12"/>
      <c r="E602" s="55"/>
      <c r="AF602" s="54"/>
      <c r="AG602" s="54"/>
      <c r="AH602" s="54"/>
      <c r="AI602" s="54"/>
      <c r="AJ602" s="54"/>
      <c r="AK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  <c r="BM602" s="54"/>
      <c r="BN602" s="54"/>
      <c r="BO602" s="54"/>
      <c r="BP602" s="54"/>
      <c r="BQ602" s="54"/>
      <c r="BR602" s="54"/>
      <c r="BS602" s="10"/>
      <c r="BT602" s="54"/>
      <c r="BU602" s="54"/>
      <c r="BV602" s="54"/>
      <c r="BW602" s="54"/>
      <c r="BX602" s="54"/>
      <c r="BY602" s="54"/>
      <c r="BZ602" s="54"/>
      <c r="CA602" s="54"/>
      <c r="CB602" s="54"/>
      <c r="CC602" s="54"/>
      <c r="CD602" s="54"/>
      <c r="CE602" s="54">
        <v>10</v>
      </c>
      <c r="CF602" s="54">
        <v>40</v>
      </c>
      <c r="CG602" s="54">
        <v>60</v>
      </c>
      <c r="CH602" s="54">
        <v>90</v>
      </c>
      <c r="CI602" s="54">
        <f>+AVERAGE(CE602:CH602)</f>
        <v>50</v>
      </c>
      <c r="CJ602" s="54">
        <f>+CJ611</f>
        <v>130</v>
      </c>
      <c r="CK602" s="54">
        <f>+CK611</f>
        <v>231.1216160099882</v>
      </c>
      <c r="CL602" s="54">
        <f>+CL611</f>
        <v>265.5902442729161</v>
      </c>
      <c r="CM602" s="54">
        <f>+CM611</f>
        <v>289.84569511285594</v>
      </c>
      <c r="CN602" s="54">
        <f>+AVERAGE(CJ602:CM602)</f>
        <v>229.13938884894009</v>
      </c>
      <c r="CO602" s="54">
        <f t="shared" ref="CO602:DB602" si="787">+CO611</f>
        <v>208.23207353411487</v>
      </c>
      <c r="CP602" s="54">
        <f t="shared" si="787"/>
        <v>188.48915670257978</v>
      </c>
      <c r="CQ602" s="54">
        <f t="shared" si="787"/>
        <v>168.80419783527481</v>
      </c>
      <c r="CR602" s="54">
        <f t="shared" si="787"/>
        <v>150.84983277348243</v>
      </c>
      <c r="CS602" s="54">
        <f>+AVERAGE(CO602:CR602)</f>
        <v>179.09381521136294</v>
      </c>
      <c r="CT602" s="54">
        <f>+CT611</f>
        <v>137.69963062282363</v>
      </c>
      <c r="CU602" s="54">
        <f t="shared" si="787"/>
        <v>128.0199797101539</v>
      </c>
      <c r="CV602" s="54">
        <f t="shared" si="787"/>
        <v>121.37221443882683</v>
      </c>
      <c r="CW602" s="54">
        <f t="shared" si="787"/>
        <v>117.22019588496262</v>
      </c>
      <c r="CX602" s="54">
        <f>+AVERAGE(CT602:CW602)</f>
        <v>126.07800516419174</v>
      </c>
      <c r="CY602" s="54">
        <f>+CY611</f>
        <v>112.41445099864683</v>
      </c>
      <c r="CZ602" s="54">
        <f t="shared" si="787"/>
        <v>107.41134642531172</v>
      </c>
      <c r="DA602" s="54">
        <f t="shared" si="787"/>
        <v>101.84609308865519</v>
      </c>
      <c r="DB602" s="54">
        <f t="shared" si="787"/>
        <v>95.362708154304542</v>
      </c>
      <c r="DC602" s="54">
        <f>+AVERAGE(CY602:DB602)</f>
        <v>104.25864966672957</v>
      </c>
      <c r="DD602" s="54"/>
      <c r="DE602" s="54"/>
      <c r="DF602" s="54"/>
      <c r="DG602" s="54"/>
      <c r="DH602" s="54"/>
      <c r="DI602" s="54">
        <f t="shared" ref="DI602:DW602" si="788">+DI611</f>
        <v>0</v>
      </c>
      <c r="DJ602" s="54">
        <f t="shared" si="788"/>
        <v>0</v>
      </c>
      <c r="DK602" s="54">
        <f t="shared" si="788"/>
        <v>0</v>
      </c>
      <c r="DL602" s="54">
        <f t="shared" si="788"/>
        <v>0</v>
      </c>
      <c r="DM602" s="54">
        <f t="shared" si="788"/>
        <v>0</v>
      </c>
      <c r="DN602" s="54">
        <f t="shared" si="788"/>
        <v>0</v>
      </c>
      <c r="DO602" s="54">
        <f t="shared" si="788"/>
        <v>0</v>
      </c>
      <c r="DP602" s="54">
        <f t="shared" si="788"/>
        <v>0</v>
      </c>
      <c r="DQ602" s="54">
        <f t="shared" si="788"/>
        <v>0</v>
      </c>
      <c r="DR602" s="54">
        <f t="shared" si="788"/>
        <v>0</v>
      </c>
      <c r="DS602" s="54">
        <f t="shared" si="788"/>
        <v>0</v>
      </c>
      <c r="DT602" s="54">
        <f t="shared" si="788"/>
        <v>0</v>
      </c>
      <c r="DU602" s="54">
        <f t="shared" si="788"/>
        <v>0</v>
      </c>
      <c r="DV602" s="54">
        <f t="shared" si="788"/>
        <v>0</v>
      </c>
      <c r="DW602" s="54">
        <f t="shared" si="788"/>
        <v>0</v>
      </c>
    </row>
    <row r="603" spans="1:127" s="53" customFormat="1" hidden="1" outlineLevel="1">
      <c r="A603" s="2"/>
      <c r="B603" s="32"/>
      <c r="C603" s="10" t="s">
        <v>69</v>
      </c>
      <c r="D603" s="12"/>
      <c r="E603" s="55"/>
      <c r="AF603" s="54"/>
      <c r="AG603" s="54"/>
      <c r="AH603" s="54"/>
      <c r="AI603" s="54"/>
      <c r="AJ603" s="54"/>
      <c r="AK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  <c r="BM603" s="54"/>
      <c r="BN603" s="54"/>
      <c r="BO603" s="54"/>
      <c r="BP603" s="54"/>
      <c r="BQ603" s="54"/>
      <c r="BR603" s="54"/>
      <c r="BS603" s="10"/>
      <c r="BT603" s="54"/>
      <c r="BU603" s="54"/>
      <c r="BV603" s="54"/>
      <c r="BW603" s="54"/>
      <c r="BX603" s="54"/>
      <c r="BY603" s="54"/>
      <c r="BZ603" s="54"/>
      <c r="CA603" s="54"/>
      <c r="CB603" s="54"/>
      <c r="CC603" s="54"/>
      <c r="CD603" s="54"/>
      <c r="CE603" s="54">
        <f>+CE602-CC602</f>
        <v>10</v>
      </c>
      <c r="CF603" s="54">
        <f>+CF602-CE602</f>
        <v>30</v>
      </c>
      <c r="CG603" s="54">
        <f>+CG602-CF602</f>
        <v>20</v>
      </c>
      <c r="CH603" s="54">
        <f>+CH602-CG602</f>
        <v>30</v>
      </c>
      <c r="CI603" s="54"/>
      <c r="CJ603" s="54">
        <f>+CJ602-CH602</f>
        <v>40</v>
      </c>
      <c r="CK603" s="54">
        <f>+CK602-CJ602</f>
        <v>101.1216160099882</v>
      </c>
      <c r="CL603" s="54">
        <f>+CL602-CK602</f>
        <v>34.468628262927894</v>
      </c>
      <c r="CM603" s="54">
        <f>+CM602-CL602</f>
        <v>24.25545083993984</v>
      </c>
      <c r="CN603" s="54"/>
      <c r="CO603" s="54">
        <f>+CO602-CM602</f>
        <v>-81.613621578741061</v>
      </c>
      <c r="CP603" s="54">
        <f t="shared" ref="CP603:DB603" si="789">+CP602-CO602</f>
        <v>-19.742916831535098</v>
      </c>
      <c r="CQ603" s="54">
        <f t="shared" si="789"/>
        <v>-19.684958867304971</v>
      </c>
      <c r="CR603" s="54">
        <f t="shared" si="789"/>
        <v>-17.954365061792373</v>
      </c>
      <c r="CS603" s="54"/>
      <c r="CT603" s="54">
        <f>+CT602-CR602</f>
        <v>-13.150202150658799</v>
      </c>
      <c r="CU603" s="54">
        <f t="shared" si="789"/>
        <v>-9.6796509126697288</v>
      </c>
      <c r="CV603" s="54">
        <f t="shared" si="789"/>
        <v>-6.6477652713270743</v>
      </c>
      <c r="CW603" s="54">
        <f t="shared" si="789"/>
        <v>-4.1520185538642096</v>
      </c>
      <c r="CX603" s="54"/>
      <c r="CY603" s="54">
        <f>+CY602-CW602</f>
        <v>-4.805744886315793</v>
      </c>
      <c r="CZ603" s="54">
        <f t="shared" si="789"/>
        <v>-5.0031045733351078</v>
      </c>
      <c r="DA603" s="54">
        <f t="shared" si="789"/>
        <v>-5.5652533366565251</v>
      </c>
      <c r="DB603" s="54">
        <f t="shared" si="789"/>
        <v>-6.4833849343506529</v>
      </c>
      <c r="DC603" s="54"/>
      <c r="DD603" s="54"/>
      <c r="DE603" s="54"/>
      <c r="DF603" s="54"/>
      <c r="DG603" s="54"/>
      <c r="DH603" s="54"/>
      <c r="DI603" s="54"/>
      <c r="DJ603" s="54"/>
      <c r="DK603" s="54"/>
      <c r="DL603" s="54"/>
      <c r="DM603" s="54"/>
      <c r="DN603" s="54"/>
      <c r="DO603" s="54"/>
      <c r="DP603" s="54"/>
      <c r="DQ603" s="54"/>
      <c r="DR603" s="54"/>
      <c r="DS603" s="54"/>
      <c r="DT603" s="54"/>
      <c r="DU603" s="54"/>
      <c r="DV603" s="54"/>
      <c r="DW603" s="54"/>
    </row>
    <row r="604" spans="1:127" s="53" customFormat="1" hidden="1" outlineLevel="1">
      <c r="A604" s="2"/>
      <c r="C604" s="10"/>
      <c r="D604" s="12"/>
      <c r="E604" s="55"/>
      <c r="AF604" s="54"/>
      <c r="AG604" s="54"/>
      <c r="AH604" s="54"/>
      <c r="AI604" s="54"/>
      <c r="AJ604" s="54"/>
      <c r="AK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  <c r="BM604" s="54"/>
      <c r="BN604" s="54"/>
      <c r="BO604" s="54"/>
      <c r="BP604" s="54"/>
      <c r="BQ604" s="54"/>
      <c r="BR604" s="54"/>
      <c r="BT604" s="54"/>
      <c r="BU604" s="54"/>
      <c r="BV604" s="54"/>
      <c r="BW604" s="54"/>
      <c r="BX604" s="54"/>
      <c r="BY604" s="54"/>
      <c r="BZ604" s="54"/>
      <c r="CA604" s="54"/>
      <c r="CB604" s="54"/>
      <c r="CC604" s="54"/>
      <c r="CD604" s="54"/>
      <c r="CE604" s="54"/>
      <c r="CF604" s="54"/>
      <c r="CG604" s="54"/>
      <c r="CH604" s="54"/>
      <c r="CI604" s="54"/>
      <c r="CJ604" s="54"/>
      <c r="CK604" s="54"/>
      <c r="CL604" s="54"/>
      <c r="CM604" s="54"/>
      <c r="CN604" s="54"/>
      <c r="CO604" s="54"/>
      <c r="CP604" s="54"/>
      <c r="CQ604" s="54"/>
      <c r="CR604" s="54"/>
      <c r="CS604" s="54"/>
      <c r="CT604" s="54"/>
      <c r="CU604" s="54"/>
      <c r="CV604" s="54"/>
      <c r="CW604" s="54"/>
      <c r="CX604" s="54"/>
      <c r="CY604" s="54"/>
      <c r="CZ604" s="54"/>
      <c r="DA604" s="54"/>
      <c r="DB604" s="54"/>
      <c r="DC604" s="54"/>
      <c r="DD604" s="54"/>
      <c r="DE604" s="54"/>
      <c r="DF604" s="54"/>
      <c r="DG604" s="54"/>
      <c r="DH604" s="54"/>
      <c r="DI604" s="54"/>
      <c r="DJ604" s="54"/>
      <c r="DK604" s="54"/>
      <c r="DL604" s="54"/>
      <c r="DM604" s="54"/>
      <c r="DN604" s="54"/>
      <c r="DO604" s="54"/>
      <c r="DP604" s="54"/>
      <c r="DQ604" s="54"/>
      <c r="DR604" s="54"/>
      <c r="DS604" s="54"/>
      <c r="DT604" s="54"/>
      <c r="DU604" s="54"/>
      <c r="DV604" s="54"/>
      <c r="DW604" s="54"/>
    </row>
    <row r="605" spans="1:127" s="10" customFormat="1" hidden="1" outlineLevel="1">
      <c r="A605" s="2"/>
      <c r="B605" s="10" t="s">
        <v>986</v>
      </c>
      <c r="D605" s="12" t="s">
        <v>987</v>
      </c>
      <c r="E605" s="56"/>
      <c r="CC605" s="10">
        <v>630</v>
      </c>
      <c r="CD605" s="10">
        <f>+CC605+CB605+CA605+BZ605</f>
        <v>630</v>
      </c>
      <c r="CE605" s="10">
        <v>1170</v>
      </c>
      <c r="CF605" s="10">
        <f>+CF606-CE606</f>
        <v>1450</v>
      </c>
      <c r="CG605" s="10">
        <f>+CG606-CF606</f>
        <v>2000</v>
      </c>
      <c r="CH605" s="10">
        <f>+CH606-CG606</f>
        <v>2540.1999999999971</v>
      </c>
      <c r="CI605" s="10">
        <f>+CH605+CG605+CF605+CE605</f>
        <v>7160.1999999999971</v>
      </c>
      <c r="CJ605" s="10">
        <f>+CJ606-CI606</f>
        <v>2246.6623229999968</v>
      </c>
      <c r="CK605" s="10">
        <f>+CK606-CJ606</f>
        <v>2266.9437414656859</v>
      </c>
      <c r="CL605" s="10">
        <f>+CL606-CK606</f>
        <v>2267.1730445870016</v>
      </c>
      <c r="CM605" s="10">
        <f>+CM606-CL606</f>
        <v>2280.1382449644152</v>
      </c>
      <c r="CN605" s="10">
        <f>+CM605+CL605+CK605+CJ605</f>
        <v>9060.9173540170996</v>
      </c>
      <c r="CO605" s="10">
        <f>+CO606-CN606</f>
        <v>1458.5116275316686</v>
      </c>
      <c r="CP605" s="10">
        <f>+CP606-CO606</f>
        <v>1444.9066062734819</v>
      </c>
      <c r="CQ605" s="10">
        <f>+CQ606-CP606</f>
        <v>1508.9737135023679</v>
      </c>
      <c r="CR605" s="10">
        <f>+CR606-CQ606</f>
        <v>1671.6276968122947</v>
      </c>
      <c r="CS605" s="10">
        <f>+CR605+CQ605+CP605+CO605</f>
        <v>6084.0196441198132</v>
      </c>
      <c r="CT605" s="10">
        <f>+CT606-CS606</f>
        <v>1091.9208249421208</v>
      </c>
      <c r="CU605" s="10">
        <f>+CU606-CT606</f>
        <v>1082.3140826588642</v>
      </c>
      <c r="CV605" s="10">
        <f>+CV606-CU606</f>
        <v>1399.6902034415543</v>
      </c>
      <c r="CW605" s="10">
        <f>+CW606-CV606</f>
        <v>1551.4951833133491</v>
      </c>
      <c r="CX605" s="10">
        <f>+CW605+CV605+CU605+CT605</f>
        <v>5125.4202943558885</v>
      </c>
      <c r="CY605" s="10">
        <f>+CY606-CX606</f>
        <v>928.35010848462844</v>
      </c>
      <c r="CZ605" s="10">
        <f>+CZ606-CY606</f>
        <v>920.54170194592734</v>
      </c>
      <c r="DA605" s="10">
        <f>+DA606-CZ606</f>
        <v>1184.289551143469</v>
      </c>
      <c r="DB605" s="10">
        <f>+DB606-DA606</f>
        <v>1314.153920371311</v>
      </c>
      <c r="DC605" s="10">
        <f>+DB605+DA605+CZ605+CY605</f>
        <v>4347.3352819453357</v>
      </c>
      <c r="DI605" s="10">
        <f>+DI606-DH606</f>
        <v>36862.391429694937</v>
      </c>
      <c r="DJ605" s="10">
        <f>+DJ606-DI606</f>
        <v>902.08470514244982</v>
      </c>
      <c r="DK605" s="10">
        <f>+DK606-DJ606</f>
        <v>920.99439561826148</v>
      </c>
      <c r="DL605" s="10">
        <f>+DL606-DK606</f>
        <v>1086.6052439193445</v>
      </c>
      <c r="DM605" s="10">
        <f>+DL605+DK605+DJ605+DI605</f>
        <v>39772.075774374993</v>
      </c>
      <c r="DN605" s="10">
        <f>+DN606-DM606</f>
        <v>884.94689394696616</v>
      </c>
      <c r="DO605" s="10">
        <f>+DO606-DN606</f>
        <v>880.65207991179341</v>
      </c>
      <c r="DP605" s="10">
        <f>+DP606-DO606</f>
        <v>894.02110988311324</v>
      </c>
      <c r="DQ605" s="10">
        <f>+DQ606-DP606</f>
        <v>1062.2177910603568</v>
      </c>
      <c r="DR605" s="10">
        <f>+DQ605+DP605+DO605+DN605</f>
        <v>3721.8378748022296</v>
      </c>
      <c r="DS605" s="10">
        <f>+DS606-DR606</f>
        <v>862.88860214962915</v>
      </c>
      <c r="DT605" s="10">
        <f>+DT606-DS606</f>
        <v>858.21178922597028</v>
      </c>
      <c r="DU605" s="10">
        <f>+DU606-DT606</f>
        <v>866.38900973669661</v>
      </c>
      <c r="DV605" s="10">
        <f>+DV606-DU606</f>
        <v>1037.0434144171013</v>
      </c>
      <c r="DW605" s="10">
        <f>+DV605+DU605+DT605+DS605</f>
        <v>3624.5328155293973</v>
      </c>
    </row>
    <row r="606" spans="1:127" s="10" customFormat="1" hidden="1" outlineLevel="1">
      <c r="A606" s="2"/>
      <c r="B606" s="10" t="s">
        <v>986</v>
      </c>
      <c r="D606" s="12" t="s">
        <v>678</v>
      </c>
      <c r="E606" s="56"/>
      <c r="CC606" s="10">
        <f>+CB605+CC605</f>
        <v>630</v>
      </c>
      <c r="CD606" s="10">
        <f>+CC606</f>
        <v>630</v>
      </c>
      <c r="CE606" s="10">
        <f>+CD606+CE605</f>
        <v>1800</v>
      </c>
      <c r="CF606" s="10">
        <v>3250</v>
      </c>
      <c r="CG606" s="10">
        <v>5250</v>
      </c>
      <c r="CH606" s="10">
        <v>7790.1999999999971</v>
      </c>
      <c r="CI606" s="10">
        <f>+CH606</f>
        <v>7790.1999999999971</v>
      </c>
      <c r="CJ606" s="10">
        <v>10036.862322999994</v>
      </c>
      <c r="CK606" s="10">
        <v>12303.80606446568</v>
      </c>
      <c r="CL606" s="10">
        <v>14570.979109052681</v>
      </c>
      <c r="CM606" s="10">
        <v>16851.117354017097</v>
      </c>
      <c r="CN606" s="10">
        <f>+CM606</f>
        <v>16851.117354017097</v>
      </c>
      <c r="CO606" s="10">
        <v>18309.628981548765</v>
      </c>
      <c r="CP606" s="10">
        <v>19754.535587822247</v>
      </c>
      <c r="CQ606" s="10">
        <v>21263.509301324615</v>
      </c>
      <c r="CR606" s="10">
        <v>22935.13699813691</v>
      </c>
      <c r="CS606" s="10">
        <f>+CR606</f>
        <v>22935.13699813691</v>
      </c>
      <c r="CT606" s="10">
        <v>24027.057823079031</v>
      </c>
      <c r="CU606" s="10">
        <v>25109.371905737895</v>
      </c>
      <c r="CV606" s="10">
        <v>26509.062109179449</v>
      </c>
      <c r="CW606" s="10">
        <v>28060.557292492798</v>
      </c>
      <c r="CX606" s="10">
        <f>+CW606</f>
        <v>28060.557292492798</v>
      </c>
      <c r="CY606" s="10">
        <v>28988.907400977427</v>
      </c>
      <c r="CZ606" s="10">
        <v>29909.449102923354</v>
      </c>
      <c r="DA606" s="10">
        <v>31093.738654066823</v>
      </c>
      <c r="DB606" s="10">
        <v>32407.892574438134</v>
      </c>
      <c r="DC606" s="10">
        <f>+DB606</f>
        <v>32407.892574438134</v>
      </c>
      <c r="DI606" s="10">
        <v>36862.391429694937</v>
      </c>
      <c r="DJ606" s="10">
        <v>37764.476134837387</v>
      </c>
      <c r="DK606" s="10">
        <v>38685.470530455648</v>
      </c>
      <c r="DL606" s="10">
        <v>39772.075774374993</v>
      </c>
      <c r="DM606" s="10">
        <f>+DL606</f>
        <v>39772.075774374993</v>
      </c>
      <c r="DN606" s="10">
        <v>40657.022668321959</v>
      </c>
      <c r="DO606" s="10">
        <v>41537.674748233752</v>
      </c>
      <c r="DP606" s="10">
        <v>42431.695858116866</v>
      </c>
      <c r="DQ606" s="10">
        <v>43493.913649177222</v>
      </c>
      <c r="DR606" s="10">
        <f>+DQ606</f>
        <v>43493.913649177222</v>
      </c>
      <c r="DS606" s="10">
        <v>44356.802251326852</v>
      </c>
      <c r="DT606" s="10">
        <v>45215.014040552822</v>
      </c>
      <c r="DU606" s="10">
        <v>46081.403050289518</v>
      </c>
      <c r="DV606" s="10">
        <v>47118.44646470662</v>
      </c>
      <c r="DW606" s="10">
        <f>+DV606</f>
        <v>47118.44646470662</v>
      </c>
    </row>
    <row r="607" spans="1:127" s="53" customFormat="1" hidden="1" outlineLevel="1">
      <c r="A607" s="2"/>
      <c r="E607" s="55"/>
      <c r="AF607" s="54"/>
      <c r="AG607" s="54"/>
      <c r="AH607" s="54"/>
      <c r="AI607" s="54"/>
      <c r="AJ607" s="54"/>
      <c r="AK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  <c r="BM607" s="54"/>
      <c r="BN607" s="29"/>
      <c r="BO607" s="54"/>
      <c r="BP607" s="29"/>
      <c r="BQ607" s="29"/>
      <c r="BR607" s="29"/>
      <c r="BS607" s="29"/>
      <c r="BT607" s="54"/>
      <c r="BU607" s="29"/>
      <c r="BV607" s="29"/>
      <c r="BW607" s="29"/>
      <c r="BX607" s="29"/>
      <c r="BY607" s="54"/>
      <c r="BZ607" s="29"/>
      <c r="CA607" s="29"/>
      <c r="CB607" s="29"/>
      <c r="CC607" s="29"/>
      <c r="CD607" s="54"/>
      <c r="CE607" s="71"/>
      <c r="CF607" s="71"/>
      <c r="CG607" s="71"/>
      <c r="CI607" s="54"/>
      <c r="CJ607" s="71"/>
      <c r="CK607" s="71"/>
      <c r="CL607" s="71"/>
      <c r="CM607" s="71"/>
      <c r="CN607" s="54"/>
      <c r="CO607" s="71"/>
      <c r="CP607" s="71"/>
      <c r="CQ607" s="71"/>
      <c r="CR607" s="71"/>
      <c r="CS607" s="54"/>
      <c r="CT607" s="71"/>
      <c r="CU607" s="71"/>
      <c r="CV607" s="71"/>
      <c r="CW607" s="71"/>
      <c r="CX607" s="54"/>
      <c r="CY607" s="71"/>
      <c r="CZ607" s="71"/>
      <c r="DA607" s="71"/>
      <c r="DB607" s="71"/>
      <c r="DC607" s="54"/>
      <c r="DD607" s="71"/>
      <c r="DE607" s="71"/>
      <c r="DF607" s="71"/>
      <c r="DG607" s="71"/>
      <c r="DH607" s="54"/>
      <c r="DI607" s="71"/>
      <c r="DJ607" s="71"/>
      <c r="DK607" s="71"/>
      <c r="DL607" s="71"/>
      <c r="DM607" s="54"/>
      <c r="DN607" s="71"/>
      <c r="DO607" s="71"/>
      <c r="DP607" s="71"/>
      <c r="DQ607" s="71"/>
      <c r="DR607" s="54"/>
      <c r="DS607" s="71"/>
      <c r="DT607" s="71"/>
      <c r="DU607" s="71"/>
      <c r="DV607" s="71"/>
      <c r="DW607" s="54"/>
    </row>
    <row r="608" spans="1:127" s="53" customFormat="1" hidden="1" outlineLevel="1">
      <c r="A608" s="2"/>
      <c r="E608" s="55"/>
      <c r="AF608" s="54"/>
      <c r="AG608" s="54"/>
      <c r="AH608" s="54"/>
      <c r="AI608" s="54"/>
      <c r="AJ608" s="54"/>
      <c r="AK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  <c r="BM608" s="54"/>
      <c r="BN608" s="29"/>
      <c r="BO608" s="54"/>
      <c r="BP608" s="29"/>
      <c r="BQ608" s="29"/>
      <c r="BR608" s="29"/>
      <c r="BS608" s="29"/>
      <c r="BT608" s="54"/>
      <c r="BU608" s="29"/>
      <c r="BV608" s="29"/>
      <c r="BW608" s="29"/>
      <c r="BX608" s="29"/>
      <c r="BY608" s="54"/>
      <c r="BZ608" s="29"/>
      <c r="CA608" s="29"/>
      <c r="CB608" s="29"/>
      <c r="CC608" s="29"/>
      <c r="CD608" s="54"/>
      <c r="CE608" s="10"/>
      <c r="CF608" s="10"/>
      <c r="CG608" s="10"/>
      <c r="CH608" s="10"/>
      <c r="CI608" s="54"/>
      <c r="CJ608" s="71"/>
      <c r="CK608" s="71"/>
      <c r="CL608" s="71"/>
      <c r="CM608" s="71"/>
      <c r="CN608" s="54"/>
      <c r="CO608" s="71"/>
      <c r="CP608" s="71"/>
      <c r="CQ608" s="71"/>
      <c r="CR608" s="71"/>
      <c r="CS608" s="54"/>
      <c r="CT608" s="71"/>
      <c r="CU608" s="71"/>
      <c r="CV608" s="71"/>
      <c r="CW608" s="71"/>
      <c r="CX608" s="54"/>
      <c r="CY608" s="71"/>
      <c r="CZ608" s="71"/>
      <c r="DA608" s="71"/>
      <c r="DB608" s="71"/>
      <c r="DC608" s="54"/>
      <c r="DD608" s="71"/>
      <c r="DE608" s="71"/>
      <c r="DF608" s="71"/>
      <c r="DG608" s="71"/>
      <c r="DH608" s="54"/>
      <c r="DI608" s="71"/>
      <c r="DJ608" s="71"/>
      <c r="DK608" s="71"/>
      <c r="DL608" s="71"/>
      <c r="DM608" s="54"/>
      <c r="DN608" s="71"/>
      <c r="DO608" s="71"/>
      <c r="DP608" s="71"/>
      <c r="DQ608" s="71"/>
      <c r="DR608" s="54"/>
      <c r="DS608" s="71"/>
      <c r="DT608" s="71"/>
      <c r="DU608" s="71"/>
      <c r="DV608" s="71"/>
      <c r="DW608" s="54"/>
    </row>
    <row r="609" spans="1:127" s="53" customFormat="1" hidden="1" outlineLevel="1">
      <c r="A609" s="2"/>
      <c r="E609" s="55"/>
      <c r="AF609" s="54"/>
      <c r="AG609" s="54"/>
      <c r="AH609" s="54"/>
      <c r="AI609" s="54"/>
      <c r="AJ609" s="54"/>
      <c r="AK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  <c r="BM609" s="54"/>
      <c r="BN609" s="29"/>
      <c r="BO609" s="54"/>
      <c r="BP609" s="29"/>
      <c r="BQ609" s="29"/>
      <c r="BR609" s="29"/>
      <c r="BS609" s="29"/>
      <c r="BT609" s="54"/>
      <c r="BU609" s="29"/>
      <c r="BV609" s="29"/>
      <c r="BW609" s="29"/>
      <c r="BX609" s="29"/>
      <c r="BY609" s="54"/>
      <c r="BZ609" s="29"/>
      <c r="CA609" s="29"/>
      <c r="CB609" s="29"/>
      <c r="CC609" s="29"/>
      <c r="CD609" s="54"/>
      <c r="CE609" s="71"/>
      <c r="CF609" s="71"/>
      <c r="CG609" s="71"/>
      <c r="CI609" s="54"/>
      <c r="CJ609" s="71"/>
      <c r="CK609" s="71"/>
      <c r="CL609" s="71"/>
      <c r="CM609" s="71"/>
      <c r="CN609" s="54"/>
      <c r="CO609" s="71"/>
      <c r="CP609" s="71"/>
      <c r="CQ609" s="71"/>
      <c r="CR609" s="71"/>
      <c r="CS609" s="54"/>
      <c r="CT609" s="71"/>
      <c r="CU609" s="71"/>
      <c r="CV609" s="71"/>
      <c r="CW609" s="71"/>
      <c r="CX609" s="54"/>
      <c r="CY609" s="71"/>
      <c r="CZ609" s="71"/>
      <c r="DA609" s="71"/>
      <c r="DB609" s="71"/>
      <c r="DC609" s="54"/>
      <c r="DD609" s="71"/>
      <c r="DE609" s="71"/>
      <c r="DF609" s="71"/>
      <c r="DG609" s="71"/>
      <c r="DH609" s="54"/>
      <c r="DI609" s="71"/>
      <c r="DJ609" s="71"/>
      <c r="DK609" s="71"/>
      <c r="DL609" s="71"/>
      <c r="DM609" s="54"/>
      <c r="DN609" s="71"/>
      <c r="DO609" s="71"/>
      <c r="DP609" s="71"/>
      <c r="DQ609" s="71"/>
      <c r="DR609" s="54"/>
      <c r="DS609" s="71"/>
      <c r="DT609" s="71"/>
      <c r="DU609" s="71"/>
      <c r="DV609" s="71"/>
      <c r="DW609" s="54"/>
    </row>
    <row r="610" spans="1:127" s="53" customFormat="1" hidden="1" outlineLevel="1">
      <c r="A610" s="2"/>
      <c r="E610" s="55"/>
      <c r="AF610" s="54"/>
      <c r="AG610" s="54"/>
      <c r="AH610" s="54"/>
      <c r="AI610" s="54"/>
      <c r="AJ610" s="54"/>
      <c r="AK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  <c r="BM610" s="54"/>
      <c r="BN610" s="29"/>
      <c r="BO610" s="54"/>
      <c r="BP610" s="29"/>
      <c r="BQ610" s="29"/>
      <c r="BR610" s="29"/>
      <c r="BS610" s="29"/>
      <c r="BT610" s="54"/>
      <c r="BU610" s="29"/>
      <c r="BV610" s="29"/>
      <c r="BW610" s="29"/>
      <c r="BX610" s="29"/>
      <c r="BY610" s="54"/>
      <c r="BZ610" s="29"/>
      <c r="CA610" s="29"/>
      <c r="CB610" s="29"/>
      <c r="CC610" s="29"/>
      <c r="CD610" s="54"/>
      <c r="CE610" s="71"/>
      <c r="CF610" s="71"/>
      <c r="CG610" s="71"/>
      <c r="CI610" s="54"/>
      <c r="CJ610" s="71"/>
      <c r="CK610" s="71"/>
      <c r="CL610" s="71"/>
      <c r="CM610" s="71"/>
      <c r="CN610" s="54"/>
      <c r="CO610" s="71"/>
      <c r="CP610" s="71"/>
      <c r="CQ610" s="71"/>
      <c r="CR610" s="71"/>
      <c r="CS610" s="54"/>
      <c r="CT610" s="71"/>
      <c r="CU610" s="71"/>
      <c r="CV610" s="71"/>
      <c r="CW610" s="71"/>
      <c r="CX610" s="54"/>
      <c r="CY610" s="71"/>
      <c r="CZ610" s="71"/>
      <c r="DA610" s="71"/>
      <c r="DB610" s="71"/>
      <c r="DC610" s="54"/>
      <c r="DD610" s="71"/>
      <c r="DE610" s="71"/>
      <c r="DF610" s="71"/>
      <c r="DG610" s="71"/>
      <c r="DH610" s="54"/>
      <c r="DI610" s="71"/>
      <c r="DJ610" s="71"/>
      <c r="DK610" s="71"/>
      <c r="DL610" s="71"/>
      <c r="DM610" s="54"/>
      <c r="DN610" s="71"/>
      <c r="DO610" s="71"/>
      <c r="DP610" s="71"/>
      <c r="DQ610" s="71"/>
      <c r="DR610" s="54"/>
      <c r="DS610" s="71"/>
      <c r="DT610" s="71"/>
      <c r="DU610" s="71"/>
      <c r="DV610" s="71"/>
      <c r="DW610" s="54"/>
    </row>
    <row r="611" spans="1:127" s="32" customFormat="1" hidden="1" outlineLevel="1">
      <c r="A611" s="2"/>
      <c r="B611" s="32" t="s">
        <v>985</v>
      </c>
      <c r="D611" s="13" t="s">
        <v>679</v>
      </c>
      <c r="E611" s="57"/>
      <c r="BZ611" s="32">
        <v>0</v>
      </c>
      <c r="CA611" s="32">
        <v>0</v>
      </c>
      <c r="CB611" s="32">
        <v>0</v>
      </c>
      <c r="CC611" s="32">
        <v>0</v>
      </c>
      <c r="CD611" s="32">
        <v>0</v>
      </c>
      <c r="CE611" s="32">
        <v>10</v>
      </c>
      <c r="CF611" s="32">
        <v>40</v>
      </c>
      <c r="CG611" s="32">
        <v>60</v>
      </c>
      <c r="CH611" s="32">
        <v>90</v>
      </c>
      <c r="CJ611" s="32">
        <v>130</v>
      </c>
      <c r="CK611" s="32">
        <f>+CK614/12/AVERAGE(CJ668:CK668)*1000</f>
        <v>231.1216160099882</v>
      </c>
      <c r="CL611" s="32">
        <f>+CL614/12/AVERAGE(CK668:CL668)*1000</f>
        <v>265.5902442729161</v>
      </c>
      <c r="CM611" s="32">
        <f>+CM614/12/AVERAGE(CL668:CM668)*1000</f>
        <v>289.84569511285594</v>
      </c>
      <c r="CO611" s="32">
        <f>+CO614/12/AVERAGE(CN668:CO668)*1000</f>
        <v>208.23207353411487</v>
      </c>
      <c r="CP611" s="32">
        <f>+CP614/12/AVERAGE(CO668:CP668)*1000</f>
        <v>188.48915670257978</v>
      </c>
      <c r="CQ611" s="32">
        <f>+CQ614/12/AVERAGE(CP668:CQ668)*1000</f>
        <v>168.80419783527481</v>
      </c>
      <c r="CR611" s="32">
        <f>+CR614/12/AVERAGE(CQ668:CR668)*1000</f>
        <v>150.84983277348243</v>
      </c>
      <c r="CT611" s="32">
        <f>+CT614/12/AVERAGE(CS668:CT668)*1000</f>
        <v>137.69963062282363</v>
      </c>
      <c r="CU611" s="32">
        <f>+CU614/12/AVERAGE(CT668:CU668)*1000</f>
        <v>128.0199797101539</v>
      </c>
      <c r="CV611" s="32">
        <f>+CV614/12/AVERAGE(CU668:CV668)*1000</f>
        <v>121.37221443882683</v>
      </c>
      <c r="CW611" s="32">
        <f>+CW614/12/AVERAGE(CV668:CW668)*1000</f>
        <v>117.22019588496262</v>
      </c>
      <c r="CY611" s="32">
        <f>+CY614/12/AVERAGE(CX668:CY668)*1000</f>
        <v>112.41445099864683</v>
      </c>
      <c r="CZ611" s="32">
        <f>+CZ614/12/AVERAGE(CY668:CZ668)*1000</f>
        <v>107.41134642531172</v>
      </c>
      <c r="DA611" s="32">
        <f>+DA614/12/AVERAGE(CZ668:DA668)*1000</f>
        <v>101.84609308865519</v>
      </c>
      <c r="DB611" s="32">
        <f>+DB614/12/AVERAGE(DA668:DB668)*1000</f>
        <v>95.362708154304542</v>
      </c>
      <c r="DI611" s="32">
        <v>0</v>
      </c>
      <c r="DJ611" s="32">
        <v>0</v>
      </c>
      <c r="DK611" s="32">
        <v>0</v>
      </c>
      <c r="DL611" s="32">
        <v>0</v>
      </c>
      <c r="DM611" s="32">
        <v>0</v>
      </c>
      <c r="DN611" s="32">
        <v>0</v>
      </c>
      <c r="DO611" s="32">
        <v>0</v>
      </c>
      <c r="DP611" s="32">
        <v>0</v>
      </c>
      <c r="DQ611" s="32">
        <v>0</v>
      </c>
      <c r="DR611" s="32">
        <v>0</v>
      </c>
      <c r="DS611" s="32">
        <v>0</v>
      </c>
      <c r="DT611" s="32">
        <v>0</v>
      </c>
      <c r="DU611" s="32">
        <v>0</v>
      </c>
      <c r="DV611" s="32">
        <v>0</v>
      </c>
      <c r="DW611" s="32">
        <v>0</v>
      </c>
    </row>
    <row r="612" spans="1:127" s="32" customFormat="1" hidden="1" outlineLevel="1">
      <c r="A612" s="2"/>
      <c r="B612" s="32" t="s">
        <v>985</v>
      </c>
      <c r="D612" s="32" t="s">
        <v>680</v>
      </c>
      <c r="CE612" s="32">
        <f>+CE613/(AVERAGE(CD606:CE606))*1000/12</f>
        <v>462.51028806584355</v>
      </c>
      <c r="CF612" s="32">
        <f>+CF613/(AVERAGE(CE606:CF606))*1000/12</f>
        <v>896.83168316831689</v>
      </c>
      <c r="CG612" s="32">
        <f>+CG613/(AVERAGE(CF606:CG606))*1000/12</f>
        <v>806.09647058823521</v>
      </c>
      <c r="CH612" s="32">
        <f>+CH613/(AVERAGE(CG606:CH606))*1000/12</f>
        <v>792.8988819189891</v>
      </c>
      <c r="CI612" s="32">
        <f>+AVERAGE(CE612:CH612)</f>
        <v>739.58433093534609</v>
      </c>
      <c r="CJ612" s="32">
        <v>1400</v>
      </c>
      <c r="CK612" s="32">
        <v>1400</v>
      </c>
      <c r="CL612" s="32">
        <v>1400</v>
      </c>
      <c r="CM612" s="32">
        <v>1400</v>
      </c>
      <c r="CO612" s="32">
        <v>1400</v>
      </c>
      <c r="CP612" s="32">
        <v>1400</v>
      </c>
      <c r="CQ612" s="32">
        <v>1400</v>
      </c>
      <c r="CR612" s="32">
        <v>1400</v>
      </c>
      <c r="CT612" s="32">
        <v>1400</v>
      </c>
      <c r="CU612" s="32">
        <v>1400</v>
      </c>
      <c r="CV612" s="32">
        <v>1400</v>
      </c>
      <c r="CW612" s="32">
        <v>1400</v>
      </c>
      <c r="CY612" s="32">
        <v>1400</v>
      </c>
      <c r="CZ612" s="32">
        <v>1400</v>
      </c>
      <c r="DA612" s="32">
        <v>1400</v>
      </c>
      <c r="DB612" s="32">
        <v>1400</v>
      </c>
      <c r="DI612" s="32">
        <v>1000</v>
      </c>
      <c r="DJ612" s="32">
        <v>1000</v>
      </c>
      <c r="DK612" s="32">
        <v>1000</v>
      </c>
      <c r="DL612" s="32">
        <v>1000</v>
      </c>
      <c r="DM612" s="32">
        <f>+AVERAGE(DI612:DL612)</f>
        <v>1000</v>
      </c>
      <c r="DN612" s="32">
        <v>1000</v>
      </c>
      <c r="DO612" s="32">
        <v>1000</v>
      </c>
      <c r="DP612" s="32">
        <v>1000</v>
      </c>
      <c r="DQ612" s="32">
        <v>1000</v>
      </c>
      <c r="DR612" s="32">
        <f>+AVERAGE(DN612:DQ612)</f>
        <v>1000</v>
      </c>
      <c r="DS612" s="32">
        <v>1000</v>
      </c>
      <c r="DT612" s="32">
        <v>1000</v>
      </c>
      <c r="DU612" s="32">
        <v>1000</v>
      </c>
      <c r="DV612" s="32">
        <v>1000</v>
      </c>
      <c r="DW612" s="32">
        <f>+AVERAGE(DS612:DV612)</f>
        <v>1000</v>
      </c>
    </row>
    <row r="613" spans="1:127" s="53" customFormat="1" hidden="1" outlineLevel="1">
      <c r="A613" s="2"/>
      <c r="B613" s="32" t="s">
        <v>985</v>
      </c>
      <c r="D613" s="53" t="s">
        <v>681</v>
      </c>
      <c r="BZ613" s="53">
        <v>0</v>
      </c>
      <c r="CA613" s="53">
        <v>0</v>
      </c>
      <c r="CB613" s="53">
        <v>0</v>
      </c>
      <c r="CC613" s="53">
        <v>0</v>
      </c>
      <c r="CD613" s="90">
        <f>+CC613+CB613+CA613+BZ613</f>
        <v>0</v>
      </c>
      <c r="CE613" s="10">
        <f>+CE611*12*AVERAGE(CD668:CE668)/1000</f>
        <v>6743.4</v>
      </c>
      <c r="CF613" s="10">
        <f>+CF611*12*AVERAGE(CE668:CF668)/1000</f>
        <v>27174</v>
      </c>
      <c r="CG613" s="10">
        <f>+CG611*12*AVERAGE(CF668:CG668)/1000</f>
        <v>41110.92</v>
      </c>
      <c r="CH613" s="10">
        <f>+CH611*12*AVERAGE(CG668:CH668)/1000</f>
        <v>62037.36</v>
      </c>
      <c r="CI613" s="90">
        <f>+CH613</f>
        <v>62037.36</v>
      </c>
      <c r="CJ613" s="10">
        <f>+CJ612*AVERAGE(CI606:CJ606)*12/1000</f>
        <v>149747.32351319992</v>
      </c>
      <c r="CK613" s="10">
        <f>+CK612*AVERAGE(CJ606:CK606)*12/1000</f>
        <v>187661.61445471167</v>
      </c>
      <c r="CL613" s="10">
        <f>+CL612*AVERAGE(CK606:CL606)*12/1000</f>
        <v>225748.19545755422</v>
      </c>
      <c r="CM613" s="10">
        <f>+CM612*AVERAGE(CL606:CM606)*12/1000</f>
        <v>263945.61028978613</v>
      </c>
      <c r="CN613" s="90">
        <f>+CM613</f>
        <v>263945.61028978613</v>
      </c>
      <c r="CO613" s="10">
        <f>+CO612*AVERAGE(CN606:CO606)*12/1000</f>
        <v>295350.26921875321</v>
      </c>
      <c r="CP613" s="10">
        <f>+CP612*AVERAGE(CO606:CP606)*12/1000</f>
        <v>319738.98238271655</v>
      </c>
      <c r="CQ613" s="10">
        <f>+CQ612*AVERAGE(CP606:CQ606)*12/1000</f>
        <v>344551.57706883363</v>
      </c>
      <c r="CR613" s="10">
        <f>+CR612*AVERAGE(CQ606:CR606)*12/1000</f>
        <v>371268.62891547685</v>
      </c>
      <c r="CS613" s="90">
        <f>+CR613</f>
        <v>371268.62891547685</v>
      </c>
      <c r="CT613" s="10">
        <f>+CT612*AVERAGE(CS606:CT606)*12/1000</f>
        <v>394482.43649821391</v>
      </c>
      <c r="CU613" s="10">
        <f>+CU612*AVERAGE(CT606:CU606)*12/1000</f>
        <v>412746.00972206221</v>
      </c>
      <c r="CV613" s="10">
        <f>+CV612*AVERAGE(CU606:CV606)*12/1000</f>
        <v>433594.84572530567</v>
      </c>
      <c r="CW613" s="10">
        <f>+CW612*AVERAGE(CV606:CW606)*12/1000</f>
        <v>458384.80297404691</v>
      </c>
      <c r="CX613" s="90">
        <f>+CW613</f>
        <v>458384.80297404691</v>
      </c>
      <c r="CY613" s="10">
        <f>+CY612*AVERAGE(CX606:CY606)*12/1000</f>
        <v>479215.50342514995</v>
      </c>
      <c r="CZ613" s="10">
        <f>+CZ612*AVERAGE(CY606:CZ606)*12/1000</f>
        <v>494746.19463276654</v>
      </c>
      <c r="DA613" s="10">
        <f>+DA612*AVERAGE(CZ606:DA606)*12/1000</f>
        <v>512426.77715871745</v>
      </c>
      <c r="DB613" s="10">
        <f>+DB612*AVERAGE(DA606:DB606)*12/1000</f>
        <v>533413.70231944171</v>
      </c>
      <c r="DC613" s="90">
        <f>+DB613</f>
        <v>533413.70231944171</v>
      </c>
      <c r="DD613" s="10"/>
      <c r="DE613" s="10"/>
      <c r="DF613" s="10"/>
      <c r="DG613" s="10"/>
      <c r="DH613" s="90"/>
      <c r="DI613" s="10">
        <f>+DI612*3*AVERAGE(DH606:DI606)/1000</f>
        <v>110587.17428908481</v>
      </c>
      <c r="DJ613" s="10">
        <f>+DJ612*3*AVERAGE(DI606:DJ606)/1000</f>
        <v>111940.30134679849</v>
      </c>
      <c r="DK613" s="10">
        <f>+DK612*3*AVERAGE(DJ606:DK606)/1000</f>
        <v>114674.91999793956</v>
      </c>
      <c r="DL613" s="10">
        <f>+DL612*3*AVERAGE(DK606:DL606)/1000</f>
        <v>117686.31945724596</v>
      </c>
      <c r="DM613" s="90">
        <f>+DL613+DK613+DJ613+DI613</f>
        <v>454888.71509106882</v>
      </c>
      <c r="DN613" s="10">
        <f>+DN612*3*AVERAGE(DM606:DN606)/1000</f>
        <v>120643.64766404542</v>
      </c>
      <c r="DO613" s="10">
        <f>+DO612*3*AVERAGE(DN606:DO606)/1000</f>
        <v>123292.04612483358</v>
      </c>
      <c r="DP613" s="10">
        <f>+DP612*3*AVERAGE(DO606:DP606)/1000</f>
        <v>125954.05590952594</v>
      </c>
      <c r="DQ613" s="10">
        <f>+DQ612*3*AVERAGE(DP606:DQ606)/1000</f>
        <v>128888.41426094112</v>
      </c>
      <c r="DR613" s="90">
        <f>+DQ613+DP613+DO613+DN613</f>
        <v>498778.16395934601</v>
      </c>
      <c r="DS613" s="10">
        <f>+DS612*3*AVERAGE(DR606:DS606)/1000</f>
        <v>131776.0738507561</v>
      </c>
      <c r="DT613" s="10">
        <f>+DT612*3*AVERAGE(DS606:DT606)/1000</f>
        <v>134357.7244378195</v>
      </c>
      <c r="DU613" s="10">
        <f>+DU612*3*AVERAGE(DT606:DU606)/1000</f>
        <v>136944.62563626352</v>
      </c>
      <c r="DV613" s="10">
        <f>+DV612*3*AVERAGE(DU606:DV606)/1000</f>
        <v>139799.77427249419</v>
      </c>
      <c r="DW613" s="90">
        <f>+DV613+DU613+DT613+DS613</f>
        <v>542878.19819733337</v>
      </c>
    </row>
    <row r="614" spans="1:127" s="10" customFormat="1" hidden="1" outlineLevel="1">
      <c r="A614" s="2"/>
      <c r="D614" s="18" t="s">
        <v>840</v>
      </c>
      <c r="E614" s="56"/>
      <c r="CE614" s="10">
        <f>+CE613-CC613</f>
        <v>6743.4</v>
      </c>
      <c r="CF614" s="10">
        <f>+CF613-CD613</f>
        <v>27174</v>
      </c>
      <c r="CG614" s="10">
        <f>+CG613-CE613</f>
        <v>34367.519999999997</v>
      </c>
      <c r="CH614" s="10">
        <f>+CH613-CF613</f>
        <v>34863.360000000001</v>
      </c>
      <c r="CI614" s="10">
        <f t="shared" ref="CI614:DC614" si="790">+CI613-CD613</f>
        <v>62037.36</v>
      </c>
      <c r="CJ614" s="10">
        <f t="shared" si="790"/>
        <v>143003.92351319993</v>
      </c>
      <c r="CK614" s="10">
        <f t="shared" si="790"/>
        <v>160487.61445471167</v>
      </c>
      <c r="CL614" s="10">
        <f t="shared" si="790"/>
        <v>184637.27545755421</v>
      </c>
      <c r="CM614" s="10">
        <f t="shared" si="790"/>
        <v>201908.25028978614</v>
      </c>
      <c r="CN614" s="10">
        <f t="shared" si="790"/>
        <v>201908.25028978614</v>
      </c>
      <c r="CO614" s="10">
        <f t="shared" si="790"/>
        <v>145602.94570555328</v>
      </c>
      <c r="CP614" s="10">
        <f t="shared" si="790"/>
        <v>132077.36792800488</v>
      </c>
      <c r="CQ614" s="10">
        <f t="shared" si="790"/>
        <v>118803.38161127942</v>
      </c>
      <c r="CR614" s="10">
        <f t="shared" si="790"/>
        <v>107323.01862569072</v>
      </c>
      <c r="CS614" s="10">
        <f t="shared" si="790"/>
        <v>107323.01862569072</v>
      </c>
      <c r="CT614" s="10">
        <f t="shared" si="790"/>
        <v>99132.1672794607</v>
      </c>
      <c r="CU614" s="10">
        <f t="shared" si="790"/>
        <v>93007.027339345659</v>
      </c>
      <c r="CV614" s="10">
        <f t="shared" si="790"/>
        <v>89043.268656472035</v>
      </c>
      <c r="CW614" s="10">
        <f t="shared" si="790"/>
        <v>87116.174058570061</v>
      </c>
      <c r="CX614" s="10">
        <f t="shared" si="790"/>
        <v>87116.174058570061</v>
      </c>
      <c r="CY614" s="10">
        <f t="shared" si="790"/>
        <v>84733.066926936037</v>
      </c>
      <c r="CZ614" s="10">
        <f t="shared" si="790"/>
        <v>82000.184910704324</v>
      </c>
      <c r="DA614" s="10">
        <f t="shared" si="790"/>
        <v>78831.931433411781</v>
      </c>
      <c r="DB614" s="10">
        <f t="shared" si="790"/>
        <v>75028.899345394806</v>
      </c>
      <c r="DC614" s="10">
        <f t="shared" si="790"/>
        <v>75028.899345394806</v>
      </c>
    </row>
    <row r="615" spans="1:127" s="10" customFormat="1" hidden="1" outlineLevel="1">
      <c r="A615" s="2"/>
      <c r="D615" s="18"/>
      <c r="E615" s="56"/>
    </row>
    <row r="616" spans="1:127" s="10" customFormat="1" hidden="1" outlineLevel="1">
      <c r="A616" s="2"/>
      <c r="D616" s="18"/>
      <c r="E616" s="56"/>
    </row>
    <row r="617" spans="1:127" s="10" customFormat="1" hidden="1" outlineLevel="1">
      <c r="A617" s="2"/>
      <c r="B617" s="10" t="s">
        <v>985</v>
      </c>
      <c r="D617" s="18" t="s">
        <v>682</v>
      </c>
      <c r="E617" s="56"/>
      <c r="CE617" s="10">
        <f>+CE611*3*AVERAGE(CD668:CE668)/1000</f>
        <v>1685.85</v>
      </c>
      <c r="CF617" s="10">
        <f>+CF611*3*AVERAGE(CE668:CF668)/1000</f>
        <v>6793.5</v>
      </c>
      <c r="CG617" s="10">
        <f>+CG611*3*AVERAGE(CF668:CG668)/1000</f>
        <v>10277.73</v>
      </c>
      <c r="CH617" s="10">
        <f>+CH611*3*AVERAGE(CG668:CH668)/1000</f>
        <v>15509.34</v>
      </c>
    </row>
    <row r="618" spans="1:127" s="10" customFormat="1" hidden="1" outlineLevel="1">
      <c r="A618" s="2"/>
      <c r="D618" s="18"/>
      <c r="E618" s="56" t="s">
        <v>683</v>
      </c>
      <c r="CE618" s="10">
        <f>+CE617-CD617</f>
        <v>1685.85</v>
      </c>
      <c r="CF618" s="10">
        <f>+CF617-CE617</f>
        <v>5107.6499999999996</v>
      </c>
      <c r="CG618" s="10">
        <f>+CG617-CF617</f>
        <v>3484.2299999999996</v>
      </c>
      <c r="CH618" s="10">
        <f>+CH617-CG617</f>
        <v>5231.6100000000006</v>
      </c>
    </row>
    <row r="619" spans="1:127" s="10" customFormat="1" hidden="1" outlineLevel="1">
      <c r="A619" s="2"/>
      <c r="D619" s="18"/>
      <c r="E619" s="56" t="s">
        <v>684</v>
      </c>
      <c r="CE619" s="32">
        <f>+CE617/AVERAGE(CD606:CE606)/12*1000</f>
        <v>115.6275720164609</v>
      </c>
      <c r="CF619" s="32">
        <f>+CF617/AVERAGE(CE606:CF606)/12*1000</f>
        <v>224.20792079207922</v>
      </c>
      <c r="CG619" s="32">
        <f>+CG617/AVERAGE(CF606:CG606)/12*1000</f>
        <v>201.5241176470588</v>
      </c>
      <c r="CH619" s="32">
        <f>+CH617/AVERAGE(CG606:CH606)/12*1000</f>
        <v>198.2247204797473</v>
      </c>
    </row>
    <row r="620" spans="1:127" s="10" customFormat="1" hidden="1" outlineLevel="1">
      <c r="A620" s="2"/>
      <c r="D620" s="18"/>
      <c r="E620" s="56"/>
    </row>
    <row r="621" spans="1:127" s="53" customFormat="1" hidden="1" outlineLevel="1">
      <c r="A621" s="2"/>
      <c r="C621" s="10" t="s">
        <v>289</v>
      </c>
      <c r="D621" s="12"/>
      <c r="E621" s="55"/>
      <c r="AF621" s="54"/>
      <c r="AG621" s="54"/>
      <c r="AH621" s="54"/>
      <c r="AI621" s="54"/>
      <c r="AJ621" s="54"/>
      <c r="AK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  <c r="BM621" s="54"/>
      <c r="BN621" s="54"/>
      <c r="BO621" s="54"/>
      <c r="BP621" s="54">
        <v>260</v>
      </c>
      <c r="BQ621" s="54">
        <v>250</v>
      </c>
      <c r="BR621" s="54"/>
      <c r="BT621" s="54">
        <v>160</v>
      </c>
      <c r="BU621" s="54">
        <v>30</v>
      </c>
      <c r="BV621" s="54">
        <v>10</v>
      </c>
      <c r="BW621" s="54">
        <v>0</v>
      </c>
      <c r="BX621" s="54">
        <v>0</v>
      </c>
      <c r="BY621" s="54"/>
      <c r="BZ621" s="54"/>
      <c r="CA621" s="54"/>
      <c r="CB621" s="54"/>
      <c r="CC621" s="54"/>
      <c r="CD621" s="54"/>
      <c r="CE621" s="54"/>
      <c r="CF621" s="54"/>
      <c r="CG621" s="54"/>
      <c r="CH621" s="54"/>
      <c r="CI621" s="54"/>
      <c r="CJ621" s="54"/>
      <c r="CK621" s="54"/>
      <c r="CL621" s="54"/>
      <c r="CM621" s="54"/>
      <c r="CN621" s="54"/>
      <c r="CO621" s="54"/>
      <c r="CP621" s="54"/>
      <c r="CQ621" s="54"/>
      <c r="CR621" s="54"/>
      <c r="CS621" s="54"/>
      <c r="CT621" s="54"/>
      <c r="CU621" s="54"/>
      <c r="CV621" s="54"/>
      <c r="CW621" s="54"/>
      <c r="CX621" s="54"/>
      <c r="CY621" s="54"/>
      <c r="CZ621" s="54"/>
      <c r="DA621" s="54"/>
      <c r="DB621" s="54"/>
      <c r="DC621" s="54"/>
      <c r="DD621" s="54"/>
      <c r="DE621" s="54"/>
      <c r="DF621" s="54"/>
      <c r="DG621" s="54"/>
      <c r="DH621" s="54"/>
      <c r="DI621" s="54"/>
      <c r="DJ621" s="54"/>
      <c r="DK621" s="54"/>
      <c r="DL621" s="54"/>
      <c r="DM621" s="54"/>
      <c r="DN621" s="54"/>
      <c r="DO621" s="54"/>
      <c r="DP621" s="54"/>
      <c r="DQ621" s="54"/>
      <c r="DR621" s="54"/>
      <c r="DS621" s="54"/>
      <c r="DT621" s="54"/>
      <c r="DU621" s="54"/>
      <c r="DV621" s="54"/>
      <c r="DW621" s="54"/>
    </row>
    <row r="622" spans="1:127" s="53" customFormat="1" hidden="1" outlineLevel="1">
      <c r="A622" s="2"/>
      <c r="B622" s="10" t="s">
        <v>290</v>
      </c>
      <c r="D622" s="12"/>
      <c r="E622" s="55"/>
      <c r="AF622" s="54"/>
      <c r="AG622" s="54"/>
      <c r="AH622" s="54"/>
      <c r="AI622" s="54"/>
      <c r="AJ622" s="54"/>
      <c r="AK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  <c r="BM622" s="54"/>
      <c r="BN622" s="54"/>
      <c r="BO622" s="54"/>
      <c r="BP622" s="54"/>
      <c r="BQ622" s="54"/>
      <c r="BR622" s="54"/>
      <c r="BT622" s="54">
        <v>120</v>
      </c>
      <c r="BU622" s="54"/>
      <c r="BV622" s="54"/>
      <c r="BW622" s="54"/>
      <c r="BX622" s="54"/>
      <c r="BY622" s="54"/>
      <c r="BZ622" s="54"/>
      <c r="CA622" s="54"/>
      <c r="CB622" s="54"/>
      <c r="CC622" s="54"/>
      <c r="CD622" s="54"/>
      <c r="CE622" s="54"/>
      <c r="CF622" s="54"/>
      <c r="CG622" s="54"/>
      <c r="CH622" s="54"/>
      <c r="CI622" s="54"/>
      <c r="CJ622" s="54"/>
      <c r="CK622" s="54"/>
      <c r="CL622" s="54"/>
      <c r="CM622" s="54"/>
      <c r="CN622" s="54"/>
      <c r="CO622" s="54"/>
      <c r="CP622" s="54"/>
      <c r="CQ622" s="54"/>
      <c r="CR622" s="54"/>
      <c r="CS622" s="54"/>
      <c r="CT622" s="54"/>
      <c r="CU622" s="54"/>
      <c r="CV622" s="54"/>
      <c r="CW622" s="54"/>
      <c r="CX622" s="54"/>
      <c r="CY622" s="54"/>
      <c r="CZ622" s="54"/>
      <c r="DA622" s="54"/>
      <c r="DB622" s="54"/>
      <c r="DC622" s="54"/>
      <c r="DD622" s="54"/>
      <c r="DE622" s="54"/>
      <c r="DF622" s="54"/>
      <c r="DG622" s="54"/>
      <c r="DH622" s="54"/>
      <c r="DI622" s="54"/>
      <c r="DJ622" s="54"/>
      <c r="DK622" s="54"/>
      <c r="DL622" s="54"/>
      <c r="DM622" s="54"/>
      <c r="DN622" s="54"/>
      <c r="DO622" s="54"/>
      <c r="DP622" s="54"/>
      <c r="DQ622" s="54"/>
      <c r="DR622" s="54"/>
      <c r="DS622" s="54"/>
      <c r="DT622" s="54"/>
      <c r="DU622" s="54"/>
      <c r="DV622" s="54"/>
      <c r="DW622" s="54"/>
    </row>
    <row r="623" spans="1:127" s="53" customFormat="1" hidden="1" outlineLevel="1">
      <c r="A623" s="2"/>
      <c r="B623" s="10" t="s">
        <v>291</v>
      </c>
      <c r="C623" s="10"/>
      <c r="D623" s="12"/>
      <c r="E623" s="55"/>
      <c r="AF623" s="54"/>
      <c r="AG623" s="54"/>
      <c r="AH623" s="54"/>
      <c r="AI623" s="54"/>
      <c r="AJ623" s="54"/>
      <c r="AK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  <c r="BM623" s="54"/>
      <c r="BN623" s="54"/>
      <c r="BO623" s="54"/>
      <c r="BP623" s="54">
        <v>190</v>
      </c>
      <c r="BQ623" s="54">
        <v>140</v>
      </c>
      <c r="BR623" s="54"/>
      <c r="BT623" s="54">
        <v>160</v>
      </c>
      <c r="BU623" s="54">
        <v>130</v>
      </c>
      <c r="BV623" s="54">
        <f>+BV470-BV472-BV621-BV479-BV625</f>
        <v>70</v>
      </c>
      <c r="BW623" s="54">
        <f>+BW470-BW472-BW621-BW479-BW625</f>
        <v>70</v>
      </c>
      <c r="BX623" s="54">
        <f>+BX470-BX472-BX621-BX479-BX625</f>
        <v>90</v>
      </c>
      <c r="BY623" s="54"/>
      <c r="BZ623" s="54">
        <f>+BZ470-BZ472-BZ621-BZ479-BZ625</f>
        <v>40</v>
      </c>
      <c r="CA623" s="10"/>
      <c r="CB623" s="10"/>
      <c r="CC623" s="10">
        <f>+CC470-CC472-CC479-CC480</f>
        <v>50</v>
      </c>
      <c r="CD623" s="54">
        <f>+CD470-CD472-CD479-CD480</f>
        <v>40</v>
      </c>
      <c r="CE623" s="10"/>
      <c r="CF623" s="10"/>
      <c r="CG623" s="10">
        <f>+CG470-CG472-CG479-CG480-CG602</f>
        <v>30</v>
      </c>
      <c r="CH623" s="10">
        <f>+CH470-CH472-CH479-CH480-CH602</f>
        <v>-10</v>
      </c>
      <c r="CI623" s="54">
        <f>150-CI472</f>
        <v>100</v>
      </c>
      <c r="CJ623" s="10"/>
      <c r="CK623" s="10"/>
      <c r="CL623" s="10"/>
      <c r="CM623" s="10"/>
      <c r="CN623" s="54"/>
      <c r="CO623" s="10"/>
      <c r="CP623" s="10"/>
      <c r="CQ623" s="10"/>
      <c r="CR623" s="10"/>
      <c r="CS623" s="54"/>
      <c r="CT623" s="10"/>
      <c r="CU623" s="10"/>
      <c r="CV623" s="10"/>
      <c r="CW623" s="10"/>
      <c r="CX623" s="54"/>
      <c r="CY623" s="10"/>
      <c r="CZ623" s="10"/>
      <c r="DA623" s="10"/>
      <c r="DB623" s="10"/>
      <c r="DC623" s="54"/>
      <c r="DD623" s="10"/>
      <c r="DE623" s="10"/>
      <c r="DF623" s="10"/>
      <c r="DG623" s="10"/>
      <c r="DH623" s="54"/>
      <c r="DI623" s="10"/>
      <c r="DJ623" s="10"/>
      <c r="DK623" s="10"/>
      <c r="DL623" s="10"/>
      <c r="DM623" s="54"/>
      <c r="DN623" s="10"/>
      <c r="DO623" s="10"/>
      <c r="DP623" s="10"/>
      <c r="DQ623" s="10"/>
      <c r="DR623" s="54"/>
      <c r="DS623" s="10"/>
      <c r="DT623" s="10"/>
      <c r="DU623" s="10"/>
      <c r="DV623" s="10"/>
      <c r="DW623" s="54"/>
    </row>
    <row r="624" spans="1:127" s="53" customFormat="1" hidden="1" outlineLevel="1">
      <c r="A624" s="2"/>
    </row>
    <row r="625" spans="1:127" s="53" customFormat="1" hidden="1" outlineLevel="1">
      <c r="A625" s="2"/>
      <c r="B625" s="10" t="s">
        <v>292</v>
      </c>
      <c r="C625" s="10"/>
      <c r="D625" s="12"/>
      <c r="E625" s="55"/>
      <c r="AF625" s="54"/>
      <c r="AG625" s="54"/>
      <c r="AH625" s="54"/>
      <c r="AI625" s="54"/>
      <c r="AJ625" s="54"/>
      <c r="AK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  <c r="BM625" s="54"/>
      <c r="BN625" s="54"/>
      <c r="BO625" s="54"/>
      <c r="BP625" s="54"/>
      <c r="BQ625" s="54"/>
      <c r="BR625" s="54"/>
      <c r="BS625" s="10"/>
      <c r="BT625" s="54"/>
      <c r="BU625" s="54"/>
      <c r="BV625" s="54"/>
      <c r="BW625" s="54">
        <v>-110</v>
      </c>
      <c r="BX625" s="54"/>
      <c r="BY625" s="54"/>
      <c r="BZ625" s="54"/>
      <c r="CA625" s="54"/>
      <c r="CB625" s="54">
        <v>110</v>
      </c>
      <c r="CC625" s="54"/>
      <c r="CD625" s="54"/>
      <c r="CE625" s="54"/>
      <c r="CF625" s="54"/>
      <c r="CG625" s="54"/>
      <c r="CH625" s="54"/>
      <c r="CI625" s="54"/>
      <c r="CJ625" s="54"/>
      <c r="CK625" s="54"/>
      <c r="CL625" s="54"/>
      <c r="CM625" s="54"/>
      <c r="CN625" s="54"/>
      <c r="CO625" s="54"/>
      <c r="CP625" s="54"/>
      <c r="CQ625" s="54"/>
      <c r="CR625" s="54"/>
      <c r="CS625" s="54"/>
      <c r="CT625" s="54"/>
      <c r="CU625" s="54"/>
      <c r="CV625" s="54"/>
      <c r="CW625" s="54"/>
      <c r="CX625" s="54"/>
      <c r="CY625" s="54"/>
      <c r="CZ625" s="54"/>
      <c r="DA625" s="54"/>
      <c r="DB625" s="54"/>
      <c r="DC625" s="54"/>
      <c r="DD625" s="54"/>
      <c r="DE625" s="54"/>
      <c r="DF625" s="54"/>
      <c r="DG625" s="54"/>
      <c r="DH625" s="54"/>
      <c r="DI625" s="54"/>
      <c r="DJ625" s="54"/>
      <c r="DK625" s="54"/>
      <c r="DL625" s="54"/>
      <c r="DM625" s="54"/>
      <c r="DN625" s="54"/>
      <c r="DO625" s="54"/>
      <c r="DP625" s="54"/>
      <c r="DQ625" s="54"/>
      <c r="DR625" s="54"/>
      <c r="DS625" s="54"/>
      <c r="DT625" s="54"/>
      <c r="DU625" s="54"/>
      <c r="DV625" s="54"/>
      <c r="DW625" s="54"/>
    </row>
    <row r="626" spans="1:127" s="53" customFormat="1" hidden="1" outlineLevel="1">
      <c r="A626" s="2"/>
    </row>
    <row r="627" spans="1:127" s="53" customFormat="1" hidden="1" outlineLevel="1">
      <c r="A627" s="2"/>
      <c r="B627" s="10" t="s">
        <v>293</v>
      </c>
      <c r="C627" s="10"/>
      <c r="D627" s="12"/>
      <c r="E627" s="55"/>
      <c r="AF627" s="54"/>
      <c r="AG627" s="54"/>
      <c r="AH627" s="54"/>
      <c r="AI627" s="54"/>
      <c r="AJ627" s="54"/>
      <c r="AK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  <c r="BM627" s="54"/>
      <c r="BN627" s="54"/>
      <c r="BO627" s="54"/>
      <c r="BP627" s="54"/>
      <c r="BQ627" s="54"/>
      <c r="BR627" s="54"/>
      <c r="BS627" s="10"/>
      <c r="BT627" s="54"/>
      <c r="BU627" s="54"/>
      <c r="BV627" s="54"/>
      <c r="BW627" s="54"/>
      <c r="BX627" s="54"/>
      <c r="BY627" s="54"/>
      <c r="BZ627" s="54"/>
      <c r="CA627" s="54"/>
      <c r="CB627" s="54"/>
      <c r="CC627" s="54"/>
      <c r="CD627" s="54"/>
      <c r="CE627" s="54">
        <f>-CE525</f>
        <v>0</v>
      </c>
      <c r="CF627" s="54">
        <f>-CF525</f>
        <v>0</v>
      </c>
      <c r="CG627" s="54">
        <f>-CG525</f>
        <v>-0.81918418622159772</v>
      </c>
      <c r="CH627" s="54">
        <f>-CH525</f>
        <v>-4.4269677337001259</v>
      </c>
      <c r="CI627" s="54"/>
      <c r="CJ627" s="54">
        <f>-CJ525</f>
        <v>-9.9966728519945089</v>
      </c>
      <c r="CK627" s="54">
        <f>-CK525</f>
        <v>-18.386824506916707</v>
      </c>
      <c r="CL627" s="54">
        <f>-CL525</f>
        <v>-29.36872759197184</v>
      </c>
      <c r="CM627" s="54">
        <f>-CM525</f>
        <v>-38.280812834333432</v>
      </c>
      <c r="CN627" s="54">
        <f>+AVERAGE(CJ627:CM627)</f>
        <v>-24.008259446304123</v>
      </c>
      <c r="CO627" s="54">
        <f>-CO525</f>
        <v>-45.53677194778119</v>
      </c>
      <c r="CP627" s="54">
        <f>-CP525</f>
        <v>-50.103923874287979</v>
      </c>
      <c r="CQ627" s="54">
        <f>-CQ525</f>
        <v>-48.397745113498758</v>
      </c>
      <c r="CR627" s="54">
        <f>-CR525</f>
        <v>-43.62499346855018</v>
      </c>
      <c r="CS627" s="54">
        <f>+AVERAGE(CO627:CR627)</f>
        <v>-46.915858601029527</v>
      </c>
      <c r="CT627" s="54">
        <f>-CT525</f>
        <v>-39.589440146438747</v>
      </c>
      <c r="CU627" s="54">
        <f>-CU525</f>
        <v>-35.99880602378655</v>
      </c>
      <c r="CV627" s="54">
        <f>-CV525</f>
        <v>-36.114303119421351</v>
      </c>
      <c r="CW627" s="54">
        <f>-CW525</f>
        <v>-40.092246175000511</v>
      </c>
      <c r="CX627" s="54">
        <f>+AVERAGE(CT627:CW627)</f>
        <v>-37.948698866161791</v>
      </c>
      <c r="CY627" s="54">
        <f>-CY525</f>
        <v>-43.453991487643826</v>
      </c>
      <c r="CZ627" s="54">
        <f>-CZ525</f>
        <v>-45.984987906062521</v>
      </c>
      <c r="DA627" s="54">
        <f>-DA525</f>
        <v>-48.56432742792574</v>
      </c>
      <c r="DB627" s="54">
        <f>-DB525</f>
        <v>-51.378966235019504</v>
      </c>
      <c r="DC627" s="54">
        <f>+AVERAGE(CY627:DB627)</f>
        <v>-47.3455682641629</v>
      </c>
      <c r="DD627" s="54"/>
      <c r="DE627" s="54"/>
      <c r="DF627" s="54"/>
      <c r="DG627" s="54"/>
      <c r="DH627" s="54"/>
      <c r="DI627" s="54"/>
      <c r="DJ627" s="54"/>
      <c r="DK627" s="54"/>
      <c r="DL627" s="54"/>
      <c r="DM627" s="54"/>
      <c r="DN627" s="54"/>
      <c r="DO627" s="54"/>
      <c r="DP627" s="54"/>
      <c r="DQ627" s="54"/>
      <c r="DR627" s="54"/>
      <c r="DS627" s="54"/>
      <c r="DT627" s="54"/>
      <c r="DU627" s="54"/>
      <c r="DV627" s="54"/>
      <c r="DW627" s="54"/>
    </row>
    <row r="628" spans="1:127" s="53" customFormat="1" hidden="1" outlineLevel="1">
      <c r="A628" s="2"/>
      <c r="B628" s="10"/>
      <c r="C628" s="10"/>
      <c r="D628" s="12"/>
      <c r="E628" s="55"/>
      <c r="AF628" s="54"/>
      <c r="AG628" s="54"/>
      <c r="AH628" s="54"/>
      <c r="AI628" s="54"/>
      <c r="AJ628" s="54"/>
      <c r="AK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  <c r="BM628" s="54"/>
      <c r="BN628" s="54"/>
      <c r="BO628" s="54"/>
      <c r="BP628" s="54"/>
      <c r="BQ628" s="54"/>
      <c r="BR628" s="54"/>
      <c r="BS628" s="10"/>
      <c r="BT628" s="54"/>
      <c r="BU628" s="54"/>
      <c r="BV628" s="54"/>
      <c r="BW628" s="54"/>
      <c r="BX628" s="54"/>
      <c r="BY628" s="54"/>
      <c r="BZ628" s="54"/>
      <c r="CA628" s="54"/>
      <c r="CB628" s="54"/>
      <c r="CC628" s="54"/>
      <c r="CD628" s="54"/>
      <c r="CE628" s="54"/>
      <c r="CF628" s="54"/>
      <c r="CG628" s="54"/>
      <c r="CH628" s="54"/>
      <c r="CI628" s="54"/>
      <c r="CJ628" s="54"/>
      <c r="CK628" s="54"/>
      <c r="CN628" s="54"/>
      <c r="CO628" s="54"/>
      <c r="CP628" s="54"/>
      <c r="CQ628" s="54"/>
      <c r="CR628" s="54"/>
      <c r="CS628" s="54"/>
      <c r="CT628" s="54"/>
      <c r="CU628" s="54"/>
      <c r="CV628" s="54"/>
      <c r="CW628" s="54"/>
      <c r="CX628" s="54"/>
      <c r="CY628" s="54"/>
      <c r="CZ628" s="54"/>
      <c r="DA628" s="54"/>
      <c r="DB628" s="54"/>
      <c r="DC628" s="54"/>
      <c r="DD628" s="54"/>
      <c r="DE628" s="54"/>
      <c r="DF628" s="54"/>
      <c r="DG628" s="54"/>
      <c r="DH628" s="54"/>
      <c r="DI628" s="54"/>
      <c r="DJ628" s="54"/>
      <c r="DK628" s="54"/>
      <c r="DL628" s="54"/>
      <c r="DM628" s="54"/>
      <c r="DN628" s="54"/>
      <c r="DO628" s="54"/>
      <c r="DP628" s="54"/>
      <c r="DQ628" s="54"/>
      <c r="DR628" s="54"/>
      <c r="DS628" s="54"/>
      <c r="DT628" s="54"/>
      <c r="DU628" s="54"/>
      <c r="DV628" s="54"/>
      <c r="DW628" s="54"/>
    </row>
    <row r="629" spans="1:127" s="53" customFormat="1" hidden="1" outlineLevel="1">
      <c r="A629" s="2"/>
      <c r="B629" s="10" t="s">
        <v>294</v>
      </c>
      <c r="C629" s="10"/>
      <c r="D629" s="12"/>
      <c r="E629" s="55"/>
      <c r="AF629" s="54"/>
      <c r="AG629" s="54"/>
      <c r="AH629" s="54"/>
      <c r="AI629" s="54"/>
      <c r="AJ629" s="54"/>
      <c r="AK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  <c r="BM629" s="54"/>
      <c r="BN629" s="54"/>
      <c r="BO629" s="54"/>
      <c r="BP629" s="10">
        <v>99952.607999999993</v>
      </c>
      <c r="BQ629" s="10">
        <v>112957.848</v>
      </c>
      <c r="BR629" s="10">
        <v>113450.54399999998</v>
      </c>
      <c r="BS629" s="10">
        <v>114148.008</v>
      </c>
      <c r="BT629" s="10">
        <f>+BS629+BR629+BQ629+BP629</f>
        <v>440509.00799999997</v>
      </c>
      <c r="BU629" s="10">
        <v>121318.8</v>
      </c>
      <c r="BV629" s="10">
        <v>141234.85200000001</v>
      </c>
      <c r="BW629" s="10">
        <v>135490.068</v>
      </c>
      <c r="BX629" s="10">
        <v>123531.88199999998</v>
      </c>
      <c r="BY629" s="10">
        <f>+BX629+BW629+BV629+BU629</f>
        <v>521575.60200000001</v>
      </c>
      <c r="BZ629" s="10">
        <v>111486.102</v>
      </c>
      <c r="CA629" s="10">
        <v>98920.53</v>
      </c>
      <c r="CB629" s="10">
        <v>99380.61</v>
      </c>
      <c r="CC629" s="10">
        <v>86870.94</v>
      </c>
      <c r="CD629" s="10">
        <f>+CC629+CB629+CA629+BZ629</f>
        <v>396658.18199999997</v>
      </c>
      <c r="CE629" s="10">
        <v>67455.539999999994</v>
      </c>
      <c r="CF629" s="10">
        <v>67951.740000000005</v>
      </c>
      <c r="CG629" s="10">
        <v>68537.7</v>
      </c>
      <c r="CH629" s="10">
        <v>34548.120000000003</v>
      </c>
      <c r="CI629" s="54"/>
      <c r="CJ629" s="10">
        <f>+CE629+CJ630</f>
        <v>37455.539999999994</v>
      </c>
      <c r="CK629" s="10">
        <f>+CF629+CK630</f>
        <v>37951.740000000005</v>
      </c>
      <c r="CL629" s="10">
        <f>+CG629+CL630</f>
        <v>38537.699999999997</v>
      </c>
      <c r="CM629" s="10">
        <f>+CH629+CM630</f>
        <v>4548.1200000000026</v>
      </c>
      <c r="CN629" s="54"/>
      <c r="CO629" s="10"/>
      <c r="CP629" s="10"/>
      <c r="CQ629" s="10"/>
      <c r="CR629" s="10"/>
      <c r="CS629" s="54"/>
      <c r="CT629" s="54"/>
      <c r="CU629" s="54"/>
      <c r="CV629" s="54"/>
      <c r="CW629" s="54"/>
      <c r="CX629" s="54"/>
      <c r="CY629" s="54"/>
      <c r="CZ629" s="54"/>
      <c r="DA629" s="54"/>
      <c r="DB629" s="54"/>
      <c r="DC629" s="54"/>
      <c r="DD629" s="54"/>
      <c r="DE629" s="54"/>
      <c r="DF629" s="54"/>
      <c r="DG629" s="54"/>
      <c r="DH629" s="54"/>
      <c r="DI629" s="54"/>
      <c r="DJ629" s="54"/>
      <c r="DK629" s="54"/>
      <c r="DL629" s="54"/>
      <c r="DM629" s="54"/>
      <c r="DN629" s="54"/>
      <c r="DO629" s="54"/>
      <c r="DP629" s="54"/>
      <c r="DQ629" s="54"/>
      <c r="DR629" s="54"/>
      <c r="DS629" s="54"/>
      <c r="DT629" s="54"/>
      <c r="DU629" s="54"/>
      <c r="DV629" s="54"/>
      <c r="DW629" s="54"/>
    </row>
    <row r="630" spans="1:127" s="10" customFormat="1" hidden="1" outlineLevel="1">
      <c r="A630" s="2"/>
      <c r="B630" s="10" t="s">
        <v>295</v>
      </c>
      <c r="D630" s="12"/>
      <c r="E630" s="56"/>
      <c r="BU630" s="10">
        <f>+BU629-BP629</f>
        <v>21366.19200000001</v>
      </c>
      <c r="BV630" s="10">
        <f>+BV629-BQ629</f>
        <v>28277.004000000015</v>
      </c>
      <c r="BW630" s="10">
        <f>+BW629-BR629</f>
        <v>22039.524000000019</v>
      </c>
      <c r="BX630" s="10">
        <f>+BX629-BS629</f>
        <v>9383.8739999999816</v>
      </c>
      <c r="BZ630" s="10">
        <f>+BZ629-BU629</f>
        <v>-9832.698000000004</v>
      </c>
      <c r="CA630" s="10">
        <f>+CA629-BV629</f>
        <v>-42314.322000000015</v>
      </c>
      <c r="CB630" s="10">
        <f>+CB629-BW629</f>
        <v>-36109.457999999999</v>
      </c>
      <c r="CC630" s="10">
        <f>+CC629-BX629</f>
        <v>-36660.941999999981</v>
      </c>
      <c r="CE630" s="10">
        <f>+CE629-BZ629</f>
        <v>-44030.562000000005</v>
      </c>
      <c r="CF630" s="10">
        <f>+CF629-CA629</f>
        <v>-30968.789999999994</v>
      </c>
      <c r="CG630" s="10">
        <f>+CG629-CB629</f>
        <v>-30842.910000000003</v>
      </c>
      <c r="CH630" s="10">
        <f>+CH629-CC629</f>
        <v>-52322.82</v>
      </c>
      <c r="CI630" s="54"/>
      <c r="CJ630" s="10">
        <v>-30000</v>
      </c>
      <c r="CK630" s="10">
        <v>-30000</v>
      </c>
      <c r="CL630" s="10">
        <v>-30000</v>
      </c>
      <c r="CM630" s="10">
        <v>-30000</v>
      </c>
    </row>
    <row r="631" spans="1:127" s="53" customFormat="1" hidden="1" outlineLevel="1">
      <c r="A631" s="2"/>
      <c r="B631" s="32" t="s">
        <v>296</v>
      </c>
      <c r="C631" s="10"/>
      <c r="D631" s="12"/>
      <c r="E631" s="55"/>
      <c r="AF631" s="54"/>
      <c r="AG631" s="54"/>
      <c r="AH631" s="54"/>
      <c r="AI631" s="54"/>
      <c r="AJ631" s="54"/>
      <c r="AK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  <c r="BM631" s="54"/>
      <c r="BN631" s="54"/>
      <c r="BO631" s="54"/>
      <c r="BP631" s="54"/>
      <c r="BQ631" s="54"/>
      <c r="BR631" s="54"/>
      <c r="BS631" s="10"/>
      <c r="BT631" s="54"/>
      <c r="BU631" s="54"/>
      <c r="BV631" s="54"/>
      <c r="BW631" s="54"/>
      <c r="BX631" s="54"/>
      <c r="BY631" s="54"/>
      <c r="BZ631" s="54"/>
      <c r="CA631" s="54"/>
      <c r="CB631" s="54"/>
      <c r="CC631" s="54"/>
      <c r="CD631" s="54"/>
      <c r="CE631" s="54"/>
      <c r="CF631" s="54"/>
      <c r="CG631" s="54"/>
      <c r="CH631" s="54"/>
      <c r="CI631" s="54"/>
      <c r="CJ631" s="54"/>
      <c r="CK631" s="54"/>
      <c r="CN631" s="54"/>
      <c r="CO631" s="54"/>
      <c r="CP631" s="54"/>
      <c r="CQ631" s="54"/>
      <c r="CR631" s="54"/>
      <c r="CS631" s="54"/>
      <c r="CT631" s="54"/>
      <c r="CU631" s="54"/>
      <c r="CV631" s="54"/>
      <c r="CW631" s="54"/>
      <c r="CX631" s="54"/>
      <c r="CY631" s="54"/>
      <c r="CZ631" s="54"/>
      <c r="DA631" s="54"/>
      <c r="DB631" s="54"/>
      <c r="DC631" s="54"/>
      <c r="DD631" s="54"/>
      <c r="DE631" s="54"/>
      <c r="DF631" s="54"/>
      <c r="DG631" s="54"/>
      <c r="DH631" s="54"/>
      <c r="DI631" s="54"/>
      <c r="DJ631" s="54"/>
      <c r="DK631" s="54"/>
      <c r="DL631" s="54"/>
      <c r="DM631" s="54"/>
      <c r="DN631" s="54"/>
      <c r="DO631" s="54"/>
      <c r="DP631" s="54"/>
      <c r="DQ631" s="54"/>
      <c r="DR631" s="54"/>
      <c r="DS631" s="54"/>
      <c r="DT631" s="54"/>
      <c r="DU631" s="54"/>
      <c r="DV631" s="54"/>
      <c r="DW631" s="54"/>
    </row>
    <row r="632" spans="1:127" s="10" customFormat="1" hidden="1" outlineLevel="1">
      <c r="A632" s="2"/>
      <c r="B632" s="10" t="s">
        <v>297</v>
      </c>
      <c r="D632" s="12"/>
      <c r="E632" s="56"/>
      <c r="BK632" s="10">
        <v>0</v>
      </c>
      <c r="BL632" s="10">
        <v>0</v>
      </c>
      <c r="BM632" s="10">
        <v>1590</v>
      </c>
      <c r="BN632" s="10">
        <v>5290</v>
      </c>
      <c r="BO632" s="10">
        <f>+BN632</f>
        <v>5290</v>
      </c>
      <c r="BP632" s="10">
        <v>8890</v>
      </c>
      <c r="BQ632" s="10">
        <v>12960</v>
      </c>
      <c r="BR632" s="10">
        <v>16480</v>
      </c>
      <c r="BS632" s="10">
        <v>21900</v>
      </c>
      <c r="BT632" s="10">
        <f>+BS632</f>
        <v>21900</v>
      </c>
      <c r="BU632" s="10">
        <v>23866.85</v>
      </c>
      <c r="BV632" s="10">
        <v>26910.450000000004</v>
      </c>
      <c r="BW632" s="10">
        <v>29405.425000000003</v>
      </c>
      <c r="BX632" s="10">
        <v>32453.829999999998</v>
      </c>
      <c r="BY632" s="10">
        <f>+BX632</f>
        <v>32453.829999999998</v>
      </c>
      <c r="BZ632" s="102" t="e">
        <v>#REF!</v>
      </c>
      <c r="CA632" s="102" t="e">
        <v>#REF!</v>
      </c>
      <c r="CB632" s="102" t="e">
        <v>#REF!</v>
      </c>
      <c r="CC632" s="102" t="e">
        <v>#REF!</v>
      </c>
      <c r="CD632" s="102" t="e">
        <f>+CC632</f>
        <v>#REF!</v>
      </c>
      <c r="CE632" s="102" t="e">
        <v>#REF!</v>
      </c>
      <c r="CF632" s="102" t="e">
        <v>#REF!</v>
      </c>
      <c r="CG632" s="102" t="e">
        <v>#REF!</v>
      </c>
      <c r="CH632" s="102" t="e">
        <v>#REF!</v>
      </c>
      <c r="CI632" s="102" t="e">
        <f>+CH632</f>
        <v>#REF!</v>
      </c>
      <c r="CJ632" s="102" t="e">
        <v>#REF!</v>
      </c>
      <c r="CK632" s="102" t="e">
        <v>#REF!</v>
      </c>
      <c r="CL632" s="102" t="e">
        <v>#REF!</v>
      </c>
      <c r="CM632" s="102" t="e">
        <v>#REF!</v>
      </c>
      <c r="CN632" s="102" t="e">
        <f>+CM632</f>
        <v>#REF!</v>
      </c>
      <c r="CO632" s="102" t="e">
        <v>#REF!</v>
      </c>
      <c r="CP632" s="102" t="e">
        <v>#REF!</v>
      </c>
      <c r="CQ632" s="102" t="e">
        <v>#REF!</v>
      </c>
      <c r="CR632" s="102" t="e">
        <v>#REF!</v>
      </c>
      <c r="CS632" s="102" t="e">
        <f>+CR632</f>
        <v>#REF!</v>
      </c>
      <c r="CT632" s="102" t="e">
        <v>#REF!</v>
      </c>
      <c r="CU632" s="102" t="e">
        <v>#REF!</v>
      </c>
      <c r="CV632" s="102" t="e">
        <v>#REF!</v>
      </c>
      <c r="CW632" s="102" t="e">
        <v>#REF!</v>
      </c>
      <c r="CX632" s="102" t="e">
        <f>+CW632</f>
        <v>#REF!</v>
      </c>
      <c r="CY632" s="102" t="e">
        <v>#REF!</v>
      </c>
      <c r="CZ632" s="102" t="e">
        <v>#REF!</v>
      </c>
      <c r="DA632" s="102" t="e">
        <v>#REF!</v>
      </c>
      <c r="DB632" s="102" t="e">
        <v>#REF!</v>
      </c>
      <c r="DC632" s="102" t="e">
        <f>+DB632</f>
        <v>#REF!</v>
      </c>
      <c r="DI632" s="10">
        <v>2000</v>
      </c>
      <c r="DJ632" s="10">
        <v>4000</v>
      </c>
      <c r="DK632" s="10">
        <v>6000</v>
      </c>
      <c r="DL632" s="10">
        <v>8000</v>
      </c>
      <c r="DM632" s="10">
        <f>+DL632</f>
        <v>8000</v>
      </c>
      <c r="DN632" s="10">
        <v>10000</v>
      </c>
      <c r="DO632" s="10">
        <v>12000</v>
      </c>
      <c r="DP632" s="10">
        <v>14000</v>
      </c>
      <c r="DQ632" s="10">
        <v>16000</v>
      </c>
      <c r="DR632" s="10">
        <f>+DQ632</f>
        <v>16000</v>
      </c>
      <c r="DS632" s="10">
        <v>18000</v>
      </c>
      <c r="DT632" s="10">
        <v>20000</v>
      </c>
      <c r="DU632" s="10">
        <v>22000</v>
      </c>
      <c r="DV632" s="10">
        <v>24000</v>
      </c>
      <c r="DW632" s="10">
        <f>+DV632</f>
        <v>24000</v>
      </c>
    </row>
    <row r="633" spans="1:127" s="10" customFormat="1" hidden="1" outlineLevel="1">
      <c r="A633" s="2"/>
      <c r="B633" s="10" t="s">
        <v>298</v>
      </c>
      <c r="D633" s="12"/>
      <c r="E633" s="56"/>
      <c r="BZ633" s="102" t="e">
        <f>+BZ632-BY632</f>
        <v>#REF!</v>
      </c>
      <c r="CA633" s="102" t="e">
        <f>+CA632-BZ632</f>
        <v>#REF!</v>
      </c>
      <c r="CB633" s="102" t="e">
        <f>+CB632-CA632</f>
        <v>#REF!</v>
      </c>
      <c r="CC633" s="102" t="e">
        <f>+CC632-CB632</f>
        <v>#REF!</v>
      </c>
      <c r="CE633" s="102" t="e">
        <f>+CE632-CD632</f>
        <v>#REF!</v>
      </c>
    </row>
    <row r="634" spans="1:127" s="53" customFormat="1" hidden="1" outlineLevel="1">
      <c r="A634" s="2"/>
      <c r="B634" s="10"/>
      <c r="C634" s="10"/>
      <c r="D634" s="12"/>
      <c r="E634" s="55"/>
      <c r="AF634" s="54"/>
      <c r="AG634" s="54"/>
      <c r="AH634" s="54"/>
      <c r="AI634" s="54"/>
      <c r="AJ634" s="54"/>
      <c r="AK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  <c r="BM634" s="54"/>
      <c r="BN634" s="54"/>
      <c r="BO634" s="54"/>
      <c r="BP634" s="54"/>
      <c r="BQ634" s="54"/>
      <c r="BR634" s="54"/>
      <c r="BS634" s="10"/>
      <c r="BT634" s="54"/>
      <c r="BU634" s="54"/>
      <c r="BV634" s="54"/>
      <c r="BW634" s="54"/>
      <c r="BX634" s="54"/>
      <c r="BY634" s="54"/>
      <c r="BZ634" s="54"/>
      <c r="CA634" s="54"/>
      <c r="CB634" s="54"/>
      <c r="CC634" s="54"/>
      <c r="CD634" s="54"/>
      <c r="CE634" s="54"/>
      <c r="CF634" s="54"/>
      <c r="CG634" s="54"/>
      <c r="CH634" s="54"/>
      <c r="CI634" s="54"/>
      <c r="CJ634" s="54"/>
      <c r="CK634" s="54"/>
      <c r="CN634" s="54"/>
      <c r="CO634" s="54"/>
      <c r="CP634" s="54"/>
      <c r="CQ634" s="54"/>
      <c r="CR634" s="54"/>
      <c r="CS634" s="54"/>
      <c r="CT634" s="54"/>
      <c r="CU634" s="54"/>
      <c r="CV634" s="54"/>
      <c r="CW634" s="54"/>
      <c r="CX634" s="54"/>
      <c r="CY634" s="54"/>
      <c r="CZ634" s="54"/>
      <c r="DA634" s="54"/>
      <c r="DB634" s="54"/>
      <c r="DC634" s="54"/>
      <c r="DD634" s="54"/>
      <c r="DE634" s="54"/>
      <c r="DF634" s="54"/>
      <c r="DG634" s="54"/>
      <c r="DH634" s="54"/>
      <c r="DI634" s="54"/>
      <c r="DJ634" s="54"/>
      <c r="DK634" s="54"/>
      <c r="DL634" s="54"/>
      <c r="DM634" s="54"/>
      <c r="DN634" s="54"/>
      <c r="DO634" s="54"/>
      <c r="DP634" s="54"/>
      <c r="DQ634" s="54"/>
      <c r="DR634" s="54"/>
      <c r="DS634" s="54"/>
      <c r="DT634" s="54"/>
      <c r="DU634" s="54"/>
      <c r="DV634" s="54"/>
      <c r="DW634" s="54"/>
    </row>
    <row r="635" spans="1:127" s="10" customFormat="1" hidden="1" outlineLevel="1">
      <c r="A635" s="2"/>
      <c r="D635" s="18"/>
      <c r="E635" s="56"/>
    </row>
    <row r="636" spans="1:127" s="53" customFormat="1" hidden="1" outlineLevel="1">
      <c r="A636" s="2"/>
      <c r="B636" s="10" t="s">
        <v>299</v>
      </c>
      <c r="C636" s="10"/>
      <c r="D636" s="12"/>
      <c r="E636" s="55"/>
      <c r="AF636" s="54"/>
      <c r="AG636" s="54"/>
      <c r="AH636" s="54"/>
      <c r="AI636" s="54"/>
      <c r="AJ636" s="54"/>
      <c r="AK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  <c r="BM636" s="10">
        <f>+BM638+BH638</f>
        <v>15264</v>
      </c>
      <c r="BN636" s="10">
        <f>+BN638+BI638</f>
        <v>50784</v>
      </c>
      <c r="BO636" s="54"/>
      <c r="BP636" s="10">
        <f>+BP638</f>
        <v>99713.376000000004</v>
      </c>
      <c r="BQ636" s="10">
        <f>+BQ638+BL638</f>
        <v>112452.408</v>
      </c>
      <c r="BR636" s="10">
        <f>+BR638+BM636</f>
        <v>128025.61199999999</v>
      </c>
      <c r="BS636" s="10">
        <f>+BS638+BN636</f>
        <v>164215.212</v>
      </c>
      <c r="BT636" s="54"/>
      <c r="BU636" s="10">
        <f>+BU638+BP636</f>
        <v>219992.95199999999</v>
      </c>
      <c r="BV636" s="10">
        <f>+BV638+BQ636</f>
        <v>252475.76399999997</v>
      </c>
      <c r="BW636" s="10">
        <f>+BW638+BR636</f>
        <v>262215.99</v>
      </c>
      <c r="BX636" s="10">
        <f>+BX638+BS636</f>
        <v>286826.31599999999</v>
      </c>
      <c r="BY636" s="54">
        <f>+BX636</f>
        <v>286826.31599999999</v>
      </c>
      <c r="BZ636" s="10">
        <f>+BZ638+BU636</f>
        <v>330322.78200000001</v>
      </c>
      <c r="CA636" s="10">
        <f>+CA638+BV636</f>
        <v>350342.93399999995</v>
      </c>
      <c r="CB636" s="10">
        <f>+CB638+BW636</f>
        <v>360508.05</v>
      </c>
      <c r="CC636" s="10">
        <f>+CC638+BX636</f>
        <v>373032.61800000002</v>
      </c>
      <c r="CD636" s="10">
        <f>+CC636</f>
        <v>373032.61800000002</v>
      </c>
      <c r="CE636" s="10">
        <f>+CE638+BZ636</f>
        <v>399280.36200000002</v>
      </c>
      <c r="CF636" s="102" t="e">
        <f>+AVERAGE(CE632:CF632)*CF637/1000*12</f>
        <v>#REF!</v>
      </c>
      <c r="CG636" s="102" t="e">
        <f>+AVERAGE(CF632:CG632)*CG637/1000*12</f>
        <v>#REF!</v>
      </c>
      <c r="CH636" s="102" t="e">
        <f>+AVERAGE(CG632:CH632)*CH637/1000*12</f>
        <v>#REF!</v>
      </c>
      <c r="CI636" s="102" t="e">
        <f>+CH636</f>
        <v>#REF!</v>
      </c>
      <c r="CJ636" s="102" t="e">
        <f>+AVERAGE(CI632,CJ632)*CJ637/1000*12</f>
        <v>#REF!</v>
      </c>
      <c r="CK636" s="102" t="e">
        <f>+AVERAGE(CJ632:CK632)*CK637/1000*12</f>
        <v>#REF!</v>
      </c>
      <c r="CL636" s="102" t="e">
        <f>+AVERAGE(CK632:CL632)*CL637/1000*12</f>
        <v>#REF!</v>
      </c>
      <c r="CM636" s="102" t="e">
        <f>+AVERAGE(CL632:CM632)*CM637/1000*12</f>
        <v>#REF!</v>
      </c>
      <c r="CN636" s="102" t="e">
        <f>+CM636</f>
        <v>#REF!</v>
      </c>
      <c r="CO636" s="102" t="e">
        <f>+AVERAGE(CN632,CO632)*CO637/1000*12</f>
        <v>#REF!</v>
      </c>
      <c r="CP636" s="102" t="e">
        <f>+AVERAGE(CO632:CP632)*CP637/1000*12</f>
        <v>#REF!</v>
      </c>
      <c r="CQ636" s="10"/>
      <c r="CR636" s="10"/>
      <c r="CS636" s="10"/>
      <c r="CT636" s="10"/>
      <c r="CU636" s="10"/>
      <c r="CV636" s="10"/>
      <c r="CW636" s="10"/>
      <c r="CX636" s="10"/>
      <c r="CY636" s="10"/>
      <c r="CZ636" s="10"/>
      <c r="DA636" s="10"/>
      <c r="DB636" s="10"/>
      <c r="DC636" s="10"/>
      <c r="DD636" s="10"/>
      <c r="DE636" s="10"/>
      <c r="DF636" s="10"/>
      <c r="DG636" s="10"/>
      <c r="DH636" s="10"/>
      <c r="DI636" s="10"/>
      <c r="DJ636" s="10"/>
      <c r="DK636" s="10"/>
      <c r="DL636" s="10"/>
      <c r="DM636" s="10"/>
      <c r="DN636" s="10"/>
      <c r="DO636" s="10"/>
      <c r="DP636" s="10"/>
      <c r="DQ636" s="10"/>
      <c r="DR636" s="10"/>
      <c r="DS636" s="10"/>
      <c r="DT636" s="10"/>
      <c r="DU636" s="10"/>
      <c r="DV636" s="10"/>
      <c r="DW636" s="10"/>
    </row>
    <row r="637" spans="1:127" s="53" customFormat="1" hidden="1" outlineLevel="1">
      <c r="A637" s="2"/>
      <c r="B637" s="10" t="s">
        <v>300</v>
      </c>
      <c r="C637" s="10"/>
      <c r="D637" s="12"/>
      <c r="E637" s="55"/>
      <c r="AF637" s="54"/>
      <c r="AG637" s="54"/>
      <c r="AH637" s="54"/>
      <c r="AI637" s="54"/>
      <c r="AJ637" s="54"/>
      <c r="AK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  <c r="BM637" s="32">
        <f>+BM636/AVERAGE(BL632:BM632)/12*1000</f>
        <v>1599.9999999999998</v>
      </c>
      <c r="BN637" s="32">
        <f>+BN636/AVERAGE(BM632:BN632)/12*1000</f>
        <v>1230.2325581395348</v>
      </c>
      <c r="BO637" s="54"/>
      <c r="BP637" s="32">
        <f>+BP636/AVERAGE(BP632,BN632)/12*1000</f>
        <v>1171.9954866008463</v>
      </c>
      <c r="BQ637" s="32">
        <f>+BQ636/AVERAGE(BP632:BQ632)/12*1000</f>
        <v>857.76054919908461</v>
      </c>
      <c r="BR637" s="32">
        <f>+BR636/AVERAGE(BQ632:BR632)/12*1000</f>
        <v>724.78267663043471</v>
      </c>
      <c r="BS637" s="32">
        <f>+BS636/AVERAGE(BR632:BS632)/12*1000</f>
        <v>713.11104742053158</v>
      </c>
      <c r="BT637" s="54"/>
      <c r="BU637" s="32">
        <f>+BU636/AVERAGE(BU632,BS632)/12*1000</f>
        <v>801.1364557534547</v>
      </c>
      <c r="BV637" s="32">
        <f>+BV636/AVERAGE(BU632:BV632)/12*1000</f>
        <v>828.70286525671884</v>
      </c>
      <c r="BW637" s="32">
        <f>+BW636/AVERAGE(BV632:BW632)/12*1000</f>
        <v>776.02745229475693</v>
      </c>
      <c r="BX637" s="32">
        <f>+BX636/AVERAGE(BW632:BX632)/12*1000</f>
        <v>772.79278581677056</v>
      </c>
      <c r="BY637" s="54"/>
      <c r="BZ637" s="110" t="e">
        <f>+BZ636/AVERAGE(BZ632,BY632)/12*1000</f>
        <v>#REF!</v>
      </c>
      <c r="CA637" s="110" t="e">
        <f>+CA636/AVERAGE(CA632,BZ632)/12*1000</f>
        <v>#REF!</v>
      </c>
      <c r="CB637" s="110" t="e">
        <f>+CB636/AVERAGE(CB632,CA632)/12*1000</f>
        <v>#REF!</v>
      </c>
      <c r="CC637" s="110" t="e">
        <f>+CC636/AVERAGE(CC632,CB632)/12*1000</f>
        <v>#REF!</v>
      </c>
      <c r="CD637" s="54"/>
      <c r="CE637" s="110" t="e">
        <f>+CE636/AVERAGE(CE632,CD632)/12*1000</f>
        <v>#REF!</v>
      </c>
      <c r="CF637" s="54">
        <v>800</v>
      </c>
      <c r="CG637" s="54">
        <v>800</v>
      </c>
      <c r="CH637" s="54">
        <v>800</v>
      </c>
      <c r="CI637" s="54"/>
      <c r="CJ637" s="54">
        <v>800</v>
      </c>
      <c r="CK637" s="54">
        <v>800</v>
      </c>
      <c r="CL637" s="54">
        <v>800</v>
      </c>
      <c r="CM637" s="54">
        <v>800</v>
      </c>
      <c r="CN637" s="54"/>
      <c r="CO637" s="54">
        <v>800</v>
      </c>
      <c r="CP637" s="54">
        <v>800</v>
      </c>
      <c r="CQ637" s="54"/>
      <c r="CR637" s="54"/>
      <c r="CS637" s="54"/>
      <c r="CT637" s="54"/>
      <c r="CU637" s="54"/>
      <c r="CV637" s="54"/>
      <c r="CW637" s="54"/>
      <c r="CX637" s="54"/>
      <c r="CY637" s="54"/>
      <c r="CZ637" s="54"/>
      <c r="DA637" s="54"/>
      <c r="DB637" s="54"/>
      <c r="DC637" s="54"/>
      <c r="DD637" s="54"/>
      <c r="DE637" s="54"/>
      <c r="DF637" s="54"/>
      <c r="DG637" s="54"/>
      <c r="DH637" s="54"/>
      <c r="DI637" s="54"/>
      <c r="DJ637" s="54"/>
      <c r="DK637" s="54"/>
      <c r="DL637" s="54"/>
      <c r="DM637" s="54"/>
      <c r="DN637" s="54"/>
      <c r="DO637" s="54"/>
      <c r="DP637" s="54"/>
      <c r="DQ637" s="54"/>
      <c r="DR637" s="54"/>
      <c r="DS637" s="54"/>
      <c r="DT637" s="54"/>
      <c r="DU637" s="54"/>
      <c r="DV637" s="54"/>
      <c r="DW637" s="54"/>
    </row>
    <row r="638" spans="1:127" s="53" customFormat="1" hidden="1" outlineLevel="1">
      <c r="A638" s="2"/>
      <c r="B638" s="10" t="s">
        <v>301</v>
      </c>
      <c r="BM638" s="10">
        <f>+BM632*800*0.012</f>
        <v>15264</v>
      </c>
      <c r="BN638" s="10">
        <f>+BN632*800*0.012</f>
        <v>50784</v>
      </c>
      <c r="BO638" s="54"/>
      <c r="BP638" s="10">
        <v>99713.376000000004</v>
      </c>
      <c r="BQ638" s="10">
        <v>112452.408</v>
      </c>
      <c r="BR638" s="10">
        <v>112761.61199999999</v>
      </c>
      <c r="BS638" s="10">
        <v>113431.212</v>
      </c>
      <c r="BT638" s="54"/>
      <c r="BU638" s="10">
        <v>120279.576</v>
      </c>
      <c r="BV638" s="10">
        <v>140023.35599999997</v>
      </c>
      <c r="BW638" s="10">
        <v>134190.378</v>
      </c>
      <c r="BX638" s="10">
        <v>122611.10400000001</v>
      </c>
      <c r="BY638" s="54"/>
      <c r="BZ638" s="10">
        <v>110329.83</v>
      </c>
      <c r="CA638" s="10">
        <v>97867.169999999984</v>
      </c>
      <c r="CB638" s="10">
        <v>98292.06</v>
      </c>
      <c r="CC638" s="10">
        <v>86206.301999999996</v>
      </c>
      <c r="CD638" s="54"/>
      <c r="CE638" s="10">
        <v>68957.58</v>
      </c>
      <c r="CF638" s="102" t="e">
        <f>+CF636-CA636</f>
        <v>#REF!</v>
      </c>
      <c r="CG638" s="102" t="e">
        <f>+CG636-CB636</f>
        <v>#REF!</v>
      </c>
      <c r="CH638" s="102" t="e">
        <f>+CH636-CC636</f>
        <v>#REF!</v>
      </c>
      <c r="CI638" s="54"/>
      <c r="CJ638" s="102" t="e">
        <f>+CJ636-CE636</f>
        <v>#REF!</v>
      </c>
      <c r="CK638" s="102" t="e">
        <f>+CK636-CF636</f>
        <v>#REF!</v>
      </c>
      <c r="CL638" s="102" t="e">
        <f>+CL636-CG636</f>
        <v>#REF!</v>
      </c>
      <c r="CM638" s="102" t="e">
        <f>+CM636-CH636</f>
        <v>#REF!</v>
      </c>
      <c r="CN638" s="54"/>
      <c r="CO638" s="102" t="e">
        <f>+CO636-CJ636</f>
        <v>#REF!</v>
      </c>
      <c r="CP638" s="102" t="e">
        <f>+CP636-CK636</f>
        <v>#REF!</v>
      </c>
      <c r="CQ638" s="10"/>
      <c r="CR638" s="10"/>
      <c r="CS638" s="54"/>
      <c r="CT638" s="10"/>
      <c r="CU638" s="10"/>
      <c r="CV638" s="10"/>
      <c r="CW638" s="10"/>
      <c r="CX638" s="54"/>
      <c r="CY638" s="10"/>
      <c r="CZ638" s="10"/>
      <c r="DA638" s="10"/>
      <c r="DB638" s="10"/>
      <c r="DC638" s="54"/>
      <c r="DD638" s="10"/>
      <c r="DE638" s="10"/>
      <c r="DF638" s="10"/>
      <c r="DG638" s="10"/>
      <c r="DH638" s="54"/>
      <c r="DI638" s="10"/>
      <c r="DJ638" s="10"/>
      <c r="DK638" s="10"/>
      <c r="DL638" s="10"/>
      <c r="DM638" s="54"/>
      <c r="DN638" s="10"/>
      <c r="DO638" s="10"/>
      <c r="DP638" s="10"/>
      <c r="DQ638" s="10"/>
      <c r="DR638" s="54"/>
      <c r="DS638" s="10"/>
      <c r="DT638" s="10"/>
      <c r="DU638" s="10"/>
      <c r="DV638" s="10"/>
      <c r="DW638" s="54"/>
    </row>
    <row r="639" spans="1:127" s="53" customFormat="1" hidden="1" outlineLevel="1">
      <c r="A639" s="2"/>
    </row>
    <row r="640" spans="1:127" s="10" customFormat="1" hidden="1" outlineLevel="1">
      <c r="A640" s="2"/>
      <c r="B640" s="10" t="s">
        <v>302</v>
      </c>
      <c r="D640" s="12"/>
      <c r="E640" s="56"/>
      <c r="BM640" s="10">
        <f>+BM632-BL632</f>
        <v>1590</v>
      </c>
      <c r="BN640" s="10">
        <f>+BN632-BM632</f>
        <v>3700</v>
      </c>
      <c r="BP640" s="10">
        <f>+BP632-BN632</f>
        <v>3600</v>
      </c>
      <c r="BQ640" s="10">
        <f>+BQ632-BP632</f>
        <v>4070</v>
      </c>
      <c r="BR640" s="10">
        <f>+BR632-BQ632</f>
        <v>3520</v>
      </c>
      <c r="BS640" s="10">
        <f>+BS632-BR632</f>
        <v>5420</v>
      </c>
      <c r="BU640" s="10">
        <f>+BU632-BS632</f>
        <v>1966.8499999999985</v>
      </c>
      <c r="BV640" s="10">
        <f>+BV632-BU632</f>
        <v>3043.6000000000058</v>
      </c>
      <c r="BW640" s="10">
        <f>+BW632-BV632</f>
        <v>2494.9749999999985</v>
      </c>
      <c r="BX640" s="10">
        <f>+BX632-BW632</f>
        <v>3048.4049999999952</v>
      </c>
      <c r="BZ640" s="102" t="e">
        <f>+BZ632-BX632</f>
        <v>#REF!</v>
      </c>
      <c r="CA640" s="102" t="e">
        <f>+CA632-BZ632</f>
        <v>#REF!</v>
      </c>
      <c r="CB640" s="102" t="e">
        <f>+CB632-CA632</f>
        <v>#REF!</v>
      </c>
      <c r="CC640" s="102" t="e">
        <f>+CC632-CB632</f>
        <v>#REF!</v>
      </c>
      <c r="CD640" s="54"/>
      <c r="CE640" s="102" t="e">
        <f>+CE632-CD632</f>
        <v>#REF!</v>
      </c>
      <c r="CF640" s="10">
        <v>2000</v>
      </c>
      <c r="CG640" s="10">
        <v>2000</v>
      </c>
      <c r="CH640" s="10">
        <v>2000</v>
      </c>
      <c r="CI640" s="102" t="e">
        <f>+CI632-CD632</f>
        <v>#REF!</v>
      </c>
      <c r="CJ640" s="10">
        <v>2000</v>
      </c>
      <c r="CK640" s="10">
        <v>2000</v>
      </c>
      <c r="CL640" s="10">
        <v>2000</v>
      </c>
      <c r="CM640" s="10">
        <v>2000</v>
      </c>
      <c r="CN640" s="102" t="e">
        <f>+CN632-CI632</f>
        <v>#REF!</v>
      </c>
      <c r="CO640" s="10">
        <v>2000</v>
      </c>
      <c r="CP640" s="10">
        <v>2000</v>
      </c>
      <c r="CQ640" s="10">
        <v>2000</v>
      </c>
      <c r="CR640" s="10">
        <v>2000</v>
      </c>
      <c r="CS640" s="102" t="e">
        <f>+CS632-CN632</f>
        <v>#REF!</v>
      </c>
      <c r="CT640" s="10">
        <v>2000</v>
      </c>
      <c r="CU640" s="10">
        <v>2000</v>
      </c>
      <c r="CV640" s="10">
        <v>2000</v>
      </c>
      <c r="CW640" s="10">
        <v>2000</v>
      </c>
      <c r="CX640" s="102" t="e">
        <f>+CX632-CS632</f>
        <v>#REF!</v>
      </c>
      <c r="CY640" s="10">
        <v>2000</v>
      </c>
      <c r="CZ640" s="10">
        <v>2000</v>
      </c>
      <c r="DA640" s="10">
        <v>2000</v>
      </c>
      <c r="DB640" s="10">
        <v>2000</v>
      </c>
      <c r="DC640" s="102" t="e">
        <f>+DC632-CX632</f>
        <v>#REF!</v>
      </c>
      <c r="DI640" s="10">
        <v>2000</v>
      </c>
      <c r="DJ640" s="10">
        <v>2000</v>
      </c>
      <c r="DK640" s="10">
        <v>2000</v>
      </c>
      <c r="DL640" s="10">
        <v>2000</v>
      </c>
      <c r="DM640" s="10">
        <f>+DM632-DH632</f>
        <v>8000</v>
      </c>
      <c r="DN640" s="10">
        <v>2000</v>
      </c>
      <c r="DO640" s="10">
        <v>2000</v>
      </c>
      <c r="DP640" s="10">
        <v>2000</v>
      </c>
      <c r="DQ640" s="10">
        <v>2000</v>
      </c>
      <c r="DR640" s="10">
        <f>+DR632-DM632</f>
        <v>8000</v>
      </c>
      <c r="DS640" s="10">
        <v>2000</v>
      </c>
      <c r="DT640" s="10">
        <v>2000</v>
      </c>
      <c r="DU640" s="10">
        <v>2000</v>
      </c>
      <c r="DV640" s="10">
        <v>2000</v>
      </c>
      <c r="DW640" s="10">
        <f>+DW632-DR632</f>
        <v>8000</v>
      </c>
    </row>
    <row r="641" spans="1:127" s="53" customFormat="1" hidden="1" outlineLevel="1">
      <c r="A641" s="2"/>
      <c r="B641" s="10" t="s">
        <v>64</v>
      </c>
      <c r="C641" s="10"/>
      <c r="D641" s="12"/>
      <c r="E641" s="55"/>
      <c r="AF641" s="54"/>
      <c r="AG641" s="54"/>
      <c r="AH641" s="54"/>
      <c r="AI641" s="54"/>
      <c r="AJ641" s="54"/>
      <c r="AK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  <c r="BM641" s="54"/>
      <c r="BN641" s="54"/>
      <c r="BO641" s="54"/>
      <c r="BP641" s="54">
        <f>+BP638/AVERAGE(BK632:BP632)/12*1000</f>
        <v>2367.3641025641027</v>
      </c>
      <c r="BQ641" s="54">
        <f>+BQ638/AVERAGE(BL632:BQ632)/12*1000</f>
        <v>1652.7396825396822</v>
      </c>
      <c r="BR641" s="54">
        <f>+BR638/AVERAGE(BM632:BR632)/12*1000</f>
        <v>1116.4516039603959</v>
      </c>
      <c r="BS641" s="109" t="e">
        <f>+BS638/AVERAGE(BN632:DW632)/12*1000</f>
        <v>#REF!</v>
      </c>
      <c r="BT641" s="54">
        <f>+BT638/AVERAGE(BO632:BT632)/12*1000</f>
        <v>0</v>
      </c>
      <c r="BU641" s="54">
        <f>+BU638/AVERAGE(BP632:BU632)/12*1000</f>
        <v>567.37335118920998</v>
      </c>
      <c r="BV641" s="54">
        <f>+BV638/AVERAGE(BQ632:BV632)/12*1000</f>
        <v>564.53154519571035</v>
      </c>
      <c r="BW641" s="54">
        <f>+BW638/AVERAGE(BR632:BW632)/12*1000</f>
        <v>477.67255690077189</v>
      </c>
      <c r="BX641" s="54"/>
      <c r="BY641" s="54"/>
      <c r="BZ641" s="54"/>
      <c r="CA641" s="54"/>
      <c r="CB641" s="54"/>
      <c r="CC641" s="54"/>
      <c r="CD641" s="54"/>
      <c r="CE641" s="54"/>
      <c r="CF641" s="54"/>
      <c r="CG641" s="54"/>
      <c r="CH641" s="54"/>
      <c r="CI641" s="54"/>
      <c r="CJ641" s="54"/>
      <c r="CK641" s="54"/>
      <c r="CL641" s="54"/>
      <c r="CM641" s="54"/>
      <c r="CN641" s="54"/>
      <c r="CO641" s="54"/>
      <c r="CP641" s="54"/>
      <c r="CQ641" s="54"/>
      <c r="CR641" s="54"/>
      <c r="CS641" s="54"/>
      <c r="CT641" s="54"/>
      <c r="CU641" s="54"/>
      <c r="CV641" s="54"/>
      <c r="CW641" s="54"/>
      <c r="CX641" s="54"/>
      <c r="CY641" s="54"/>
      <c r="CZ641" s="54"/>
      <c r="DA641" s="54"/>
      <c r="DB641" s="54"/>
      <c r="DC641" s="54"/>
      <c r="DD641" s="54"/>
      <c r="DE641" s="54"/>
      <c r="DF641" s="54"/>
      <c r="DG641" s="54"/>
      <c r="DH641" s="54"/>
      <c r="DI641" s="54"/>
      <c r="DJ641" s="54"/>
      <c r="DK641" s="54"/>
      <c r="DL641" s="54"/>
      <c r="DM641" s="54"/>
      <c r="DN641" s="54"/>
      <c r="DO641" s="54"/>
      <c r="DP641" s="54"/>
      <c r="DQ641" s="54"/>
      <c r="DR641" s="54"/>
      <c r="DS641" s="54"/>
      <c r="DT641" s="54"/>
      <c r="DU641" s="54"/>
      <c r="DV641" s="54"/>
      <c r="DW641" s="54"/>
    </row>
    <row r="642" spans="1:127" s="53" customFormat="1" hidden="1" outlineLevel="1">
      <c r="A642" s="2"/>
      <c r="B642" s="10" t="s">
        <v>65</v>
      </c>
      <c r="C642" s="10"/>
      <c r="D642" s="12"/>
      <c r="E642" s="55"/>
      <c r="AF642" s="54"/>
      <c r="AG642" s="54"/>
      <c r="AH642" s="54"/>
      <c r="AI642" s="54"/>
      <c r="AJ642" s="54"/>
      <c r="AK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  <c r="BM642" s="29">
        <v>0.26</v>
      </c>
      <c r="BN642" s="29">
        <v>0.62</v>
      </c>
      <c r="BO642" s="54"/>
      <c r="BP642" s="29">
        <v>0.83</v>
      </c>
      <c r="BQ642" s="29">
        <v>0.95</v>
      </c>
      <c r="BR642" s="29">
        <v>0.96</v>
      </c>
      <c r="BS642" s="29">
        <v>0.98</v>
      </c>
      <c r="BT642" s="54"/>
      <c r="BU642" s="29">
        <v>0.97</v>
      </c>
      <c r="BV642" s="29">
        <v>0.98</v>
      </c>
      <c r="BW642" s="29">
        <v>0.98</v>
      </c>
      <c r="BX642" s="29">
        <v>0.98</v>
      </c>
      <c r="BY642" s="54"/>
      <c r="BZ642" s="29">
        <v>0.99</v>
      </c>
      <c r="CA642" s="29">
        <v>0.99</v>
      </c>
      <c r="CB642" s="91">
        <v>0.97499999999999998</v>
      </c>
      <c r="CC642" s="91">
        <v>0.97499999999999998</v>
      </c>
      <c r="CD642" s="54"/>
      <c r="CE642" s="91"/>
      <c r="CF642" s="91"/>
      <c r="CG642" s="91"/>
      <c r="CH642" s="91"/>
      <c r="CI642" s="54"/>
      <c r="CJ642" s="91"/>
      <c r="CK642" s="91"/>
      <c r="CL642" s="91"/>
      <c r="CM642" s="91"/>
      <c r="CN642" s="54"/>
      <c r="CO642" s="91"/>
      <c r="CP642" s="91"/>
      <c r="CQ642" s="91"/>
      <c r="CR642" s="91"/>
      <c r="CS642" s="54"/>
      <c r="CT642" s="91"/>
      <c r="CU642" s="91"/>
      <c r="CV642" s="91"/>
      <c r="CW642" s="91"/>
      <c r="CX642" s="54"/>
      <c r="CY642" s="91"/>
      <c r="CZ642" s="91"/>
      <c r="DA642" s="91"/>
      <c r="DB642" s="91"/>
      <c r="DC642" s="54"/>
      <c r="DD642" s="91"/>
      <c r="DE642" s="91"/>
      <c r="DF642" s="91"/>
      <c r="DG642" s="91"/>
      <c r="DH642" s="54"/>
      <c r="DI642" s="91"/>
      <c r="DJ642" s="91"/>
      <c r="DK642" s="91"/>
      <c r="DL642" s="91"/>
      <c r="DM642" s="54"/>
      <c r="DN642" s="91"/>
      <c r="DO642" s="91"/>
      <c r="DP642" s="91"/>
      <c r="DQ642" s="91"/>
      <c r="DR642" s="54"/>
      <c r="DS642" s="91"/>
      <c r="DT642" s="91"/>
      <c r="DU642" s="91"/>
      <c r="DV642" s="91"/>
      <c r="DW642" s="54"/>
    </row>
    <row r="643" spans="1:127" s="53" customFormat="1" hidden="1" outlineLevel="1">
      <c r="A643" s="2"/>
      <c r="CI643" s="54"/>
      <c r="CN643" s="54"/>
      <c r="CS643" s="54"/>
      <c r="CX643" s="54"/>
      <c r="DC643" s="54"/>
      <c r="DH643" s="54"/>
      <c r="DM643" s="54"/>
      <c r="DR643" s="54"/>
      <c r="DW643" s="54"/>
    </row>
    <row r="644" spans="1:127" s="53" customFormat="1" hidden="1" outlineLevel="1">
      <c r="A644" s="2"/>
      <c r="B644" s="10" t="s">
        <v>66</v>
      </c>
      <c r="C644" s="10"/>
      <c r="D644" s="12"/>
      <c r="E644" s="55"/>
      <c r="AF644" s="54"/>
      <c r="AG644" s="54"/>
      <c r="AH644" s="54"/>
      <c r="AI644" s="54"/>
      <c r="AJ644" s="54"/>
      <c r="AK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10">
        <v>6238</v>
      </c>
      <c r="BL644" s="10">
        <v>6560</v>
      </c>
      <c r="BM644" s="10">
        <v>6522</v>
      </c>
      <c r="BN644" s="10">
        <v>6419</v>
      </c>
      <c r="BO644" s="10">
        <f>+BN644+BM644+BL644+BK644</f>
        <v>25739</v>
      </c>
      <c r="BP644" s="10">
        <v>4946</v>
      </c>
      <c r="BQ644" s="10">
        <v>5319</v>
      </c>
      <c r="BR644" s="10">
        <v>4510</v>
      </c>
      <c r="BS644" s="10">
        <v>5354</v>
      </c>
      <c r="BT644" s="10">
        <f>+BS644+BR644+BQ644+BP644</f>
        <v>20129</v>
      </c>
      <c r="BU644" s="10">
        <v>4344</v>
      </c>
      <c r="BV644" s="10">
        <v>4464</v>
      </c>
      <c r="BW644" s="10">
        <v>4201</v>
      </c>
      <c r="BX644" s="10">
        <v>5028</v>
      </c>
      <c r="BY644" s="10">
        <f>+BX644+BW644+BV644+BU644</f>
        <v>18037</v>
      </c>
      <c r="BZ644" s="10">
        <v>4615</v>
      </c>
      <c r="CA644" s="10">
        <v>4630</v>
      </c>
      <c r="CB644" s="10">
        <v>4342</v>
      </c>
      <c r="CC644" s="10">
        <v>5468</v>
      </c>
      <c r="CD644" s="10">
        <f>+CC644+CB644+CA644+BZ644</f>
        <v>19055</v>
      </c>
      <c r="CE644" s="10"/>
      <c r="CF644" s="10"/>
      <c r="CG644" s="10"/>
      <c r="CH644" s="10"/>
      <c r="CI644" s="54"/>
      <c r="CJ644" s="10"/>
      <c r="CK644" s="10"/>
      <c r="CL644" s="10"/>
      <c r="CM644" s="10"/>
      <c r="CN644" s="54"/>
      <c r="CO644" s="10"/>
      <c r="CP644" s="10"/>
      <c r="CQ644" s="10"/>
      <c r="CR644" s="10"/>
      <c r="CS644" s="54"/>
      <c r="CT644" s="10"/>
      <c r="CU644" s="10"/>
      <c r="CV644" s="10"/>
      <c r="CW644" s="10"/>
      <c r="CX644" s="54"/>
      <c r="CY644" s="10"/>
      <c r="CZ644" s="10"/>
      <c r="DA644" s="10"/>
      <c r="DB644" s="10"/>
      <c r="DC644" s="54"/>
      <c r="DD644" s="10"/>
      <c r="DE644" s="10"/>
      <c r="DF644" s="10"/>
      <c r="DG644" s="10"/>
      <c r="DH644" s="54"/>
      <c r="DI644" s="10"/>
      <c r="DJ644" s="10"/>
      <c r="DK644" s="10"/>
      <c r="DL644" s="10"/>
      <c r="DM644" s="54"/>
      <c r="DN644" s="10"/>
      <c r="DO644" s="10"/>
      <c r="DP644" s="10"/>
      <c r="DQ644" s="10"/>
      <c r="DR644" s="54"/>
      <c r="DS644" s="10"/>
      <c r="DT644" s="10"/>
      <c r="DU644" s="10"/>
      <c r="DV644" s="10"/>
      <c r="DW644" s="54"/>
    </row>
    <row r="645" spans="1:127" s="53" customFormat="1" hidden="1" outlineLevel="1">
      <c r="A645" s="2"/>
      <c r="B645" s="10" t="s">
        <v>67</v>
      </c>
      <c r="BM645" s="10">
        <f>+BM642*BM644</f>
        <v>1695.72</v>
      </c>
      <c r="BN645" s="10">
        <f>+BN642*BN644</f>
        <v>3979.7799999999997</v>
      </c>
      <c r="BP645" s="10">
        <f>+BP642*BP644</f>
        <v>4105.1799999999994</v>
      </c>
      <c r="BQ645" s="10">
        <f>+BQ642*BQ644</f>
        <v>5053.05</v>
      </c>
      <c r="BR645" s="10">
        <f>+BR642*BR644</f>
        <v>4329.5999999999995</v>
      </c>
      <c r="BS645" s="10">
        <f>+BS642*BS644</f>
        <v>5246.92</v>
      </c>
      <c r="BU645" s="10">
        <f>+BU642*BU644</f>
        <v>4213.68</v>
      </c>
      <c r="BV645" s="10">
        <f>+BV642*BV644</f>
        <v>4374.72</v>
      </c>
      <c r="BW645" s="10">
        <f>+BW642*BW644</f>
        <v>4116.9799999999996</v>
      </c>
      <c r="BX645" s="10">
        <f>+BX642*BX644</f>
        <v>4927.4399999999996</v>
      </c>
      <c r="BY645" s="54"/>
      <c r="BZ645" s="10">
        <f>+BZ642*BZ644</f>
        <v>4568.8500000000004</v>
      </c>
      <c r="CA645" s="10">
        <f>+CA642*CA644</f>
        <v>4583.7</v>
      </c>
      <c r="CB645" s="10">
        <f>+CB642*CB644</f>
        <v>4233.45</v>
      </c>
      <c r="CC645" s="10">
        <f>+CC642*CC644</f>
        <v>5331.3</v>
      </c>
      <c r="CD645" s="10">
        <f>+CC645+CB645+CA645+BZ645</f>
        <v>18717.300000000003</v>
      </c>
      <c r="CE645" s="10"/>
      <c r="CF645" s="10"/>
      <c r="CG645" s="10"/>
      <c r="CH645" s="10"/>
      <c r="CI645" s="54"/>
      <c r="CJ645" s="10"/>
      <c r="CK645" s="10"/>
      <c r="CL645" s="10"/>
      <c r="CM645" s="10"/>
      <c r="CN645" s="54"/>
      <c r="CO645" s="10"/>
      <c r="CP645" s="10"/>
      <c r="CQ645" s="10"/>
      <c r="CR645" s="10"/>
      <c r="CS645" s="54"/>
      <c r="CT645" s="10"/>
      <c r="CU645" s="10"/>
      <c r="CV645" s="10"/>
      <c r="CW645" s="10"/>
      <c r="CX645" s="54"/>
      <c r="CY645" s="10"/>
      <c r="CZ645" s="10"/>
      <c r="DA645" s="10"/>
      <c r="DB645" s="10"/>
      <c r="DC645" s="54"/>
      <c r="DD645" s="10"/>
      <c r="DE645" s="10"/>
      <c r="DF645" s="10"/>
      <c r="DG645" s="10"/>
      <c r="DH645" s="54"/>
      <c r="DI645" s="10"/>
      <c r="DJ645" s="10"/>
      <c r="DK645" s="10"/>
      <c r="DL645" s="10"/>
      <c r="DM645" s="54"/>
      <c r="DN645" s="10"/>
      <c r="DO645" s="10"/>
      <c r="DP645" s="10"/>
      <c r="DQ645" s="10"/>
      <c r="DR645" s="54"/>
      <c r="DS645" s="10"/>
      <c r="DT645" s="10"/>
      <c r="DU645" s="10"/>
      <c r="DV645" s="10"/>
      <c r="DW645" s="54"/>
    </row>
    <row r="646" spans="1:127" s="53" customFormat="1" hidden="1" outlineLevel="1">
      <c r="A646" s="2"/>
      <c r="B646" s="10" t="s">
        <v>68</v>
      </c>
      <c r="C646" s="10"/>
      <c r="D646" s="12"/>
      <c r="E646" s="55"/>
      <c r="AF646" s="54"/>
      <c r="AG646" s="54"/>
      <c r="AH646" s="54"/>
      <c r="AI646" s="54"/>
      <c r="AJ646" s="54"/>
      <c r="AK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  <c r="BM646" s="54"/>
      <c r="BN646" s="10">
        <f>+BN645-BN640</f>
        <v>279.77999999999975</v>
      </c>
      <c r="BO646" s="54"/>
      <c r="BP646" s="10">
        <f>+BP645-BP640</f>
        <v>505.17999999999938</v>
      </c>
      <c r="BQ646" s="10">
        <f>+BQ645-BQ640</f>
        <v>983.05000000000018</v>
      </c>
      <c r="BR646" s="10">
        <f>+BR645-BR640</f>
        <v>809.59999999999945</v>
      </c>
      <c r="BS646" s="10">
        <f>+BS645-BS640</f>
        <v>-173.07999999999993</v>
      </c>
      <c r="BT646" s="54"/>
      <c r="BU646" s="10">
        <f>+BU645-BU640</f>
        <v>2246.8300000000017</v>
      </c>
      <c r="BV646" s="10">
        <f>+BV645-BV640</f>
        <v>1331.1199999999944</v>
      </c>
      <c r="BW646" s="10">
        <f>+BW645-BW640</f>
        <v>1622.005000000001</v>
      </c>
      <c r="BX646" s="10">
        <f>+BX645-BX640</f>
        <v>1879.0350000000044</v>
      </c>
      <c r="BY646" s="54"/>
      <c r="BZ646" s="102" t="e">
        <f>+BZ645-BZ640</f>
        <v>#REF!</v>
      </c>
      <c r="CA646" s="102" t="e">
        <f>+CA645-CA640</f>
        <v>#REF!</v>
      </c>
      <c r="CB646" s="102" t="e">
        <f>+CB645-CB640</f>
        <v>#REF!</v>
      </c>
      <c r="CC646" s="102" t="e">
        <f>+CC645-CC640</f>
        <v>#REF!</v>
      </c>
      <c r="CD646" s="102" t="e">
        <f>+CC646+CB646+CA646+BZ646</f>
        <v>#REF!</v>
      </c>
      <c r="CE646" s="10"/>
      <c r="CF646" s="10"/>
      <c r="CG646" s="10"/>
      <c r="CH646" s="10"/>
      <c r="CI646" s="54"/>
      <c r="CJ646" s="10"/>
      <c r="CK646" s="10"/>
      <c r="CL646" s="10"/>
      <c r="CM646" s="10"/>
      <c r="CN646" s="54"/>
      <c r="CO646" s="10"/>
      <c r="CP646" s="10"/>
      <c r="CQ646" s="10"/>
      <c r="CR646" s="10"/>
      <c r="CS646" s="54"/>
      <c r="CT646" s="10"/>
      <c r="CU646" s="10"/>
      <c r="CV646" s="10"/>
      <c r="CW646" s="10"/>
      <c r="CX646" s="54"/>
      <c r="CY646" s="10"/>
      <c r="CZ646" s="10"/>
      <c r="DA646" s="10"/>
      <c r="DB646" s="10"/>
      <c r="DC646" s="54"/>
      <c r="DD646" s="10"/>
      <c r="DE646" s="10"/>
      <c r="DF646" s="10"/>
      <c r="DG646" s="10"/>
      <c r="DH646" s="54"/>
      <c r="DI646" s="10"/>
      <c r="DJ646" s="10"/>
      <c r="DK646" s="10"/>
      <c r="DL646" s="10"/>
      <c r="DM646" s="54"/>
      <c r="DN646" s="10"/>
      <c r="DO646" s="10"/>
      <c r="DP646" s="10"/>
      <c r="DQ646" s="10"/>
      <c r="DR646" s="54"/>
      <c r="DS646" s="10"/>
      <c r="DT646" s="10"/>
      <c r="DU646" s="10"/>
      <c r="DV646" s="10"/>
      <c r="DW646" s="54"/>
    </row>
    <row r="647" spans="1:127" s="53" customFormat="1" hidden="1" outlineLevel="1">
      <c r="A647" s="2"/>
      <c r="B647" s="10"/>
      <c r="C647" s="10"/>
      <c r="D647" s="12"/>
      <c r="E647" s="55"/>
      <c r="AF647" s="54"/>
      <c r="AG647" s="54"/>
      <c r="AH647" s="54"/>
      <c r="AI647" s="54"/>
      <c r="AJ647" s="54"/>
      <c r="AK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  <c r="BM647" s="54"/>
      <c r="BN647" s="29">
        <f>+BN646/BN645</f>
        <v>7.0300368362070209E-2</v>
      </c>
      <c r="BO647" s="54"/>
      <c r="BP647" s="29">
        <f>+BP646/BP645</f>
        <v>0.12305915940348522</v>
      </c>
      <c r="BQ647" s="29">
        <f>+BQ646/BQ645</f>
        <v>0.19454586833694504</v>
      </c>
      <c r="BR647" s="29">
        <f>+BR646/BR645</f>
        <v>0.18699186991869909</v>
      </c>
      <c r="BS647" s="29">
        <f>+BS646/BS645</f>
        <v>-3.2986971404176148E-2</v>
      </c>
      <c r="BT647" s="54"/>
      <c r="BU647" s="29">
        <f>+BU646/BU645</f>
        <v>0.53322274116686641</v>
      </c>
      <c r="BV647" s="29">
        <f>+BV646/BV645</f>
        <v>0.30427547363031104</v>
      </c>
      <c r="BW647" s="29">
        <f>+BW646/BW645</f>
        <v>0.39397932465059371</v>
      </c>
      <c r="BX647" s="29">
        <f>+BX646/BX645</f>
        <v>0.38134102089523253</v>
      </c>
      <c r="BY647" s="54"/>
      <c r="BZ647" s="111" t="e">
        <f>+BZ646/BZ645</f>
        <v>#REF!</v>
      </c>
      <c r="CA647" s="111" t="e">
        <f>+CA646/CA645</f>
        <v>#REF!</v>
      </c>
      <c r="CB647" s="111" t="e">
        <f>+CB646/CB645</f>
        <v>#REF!</v>
      </c>
      <c r="CC647" s="111" t="e">
        <f>+CC646/CC645</f>
        <v>#REF!</v>
      </c>
      <c r="CD647" s="54"/>
      <c r="CE647" s="71"/>
      <c r="CF647" s="71"/>
      <c r="CG647" s="71"/>
      <c r="CH647" s="71"/>
      <c r="CI647" s="54"/>
      <c r="CJ647" s="71"/>
      <c r="CK647" s="71"/>
      <c r="CL647" s="71"/>
      <c r="CM647" s="71"/>
      <c r="CN647" s="54"/>
      <c r="CO647" s="71"/>
      <c r="CP647" s="71"/>
      <c r="CQ647" s="71"/>
      <c r="CR647" s="71"/>
      <c r="CS647" s="54"/>
      <c r="CT647" s="71"/>
      <c r="CU647" s="71"/>
      <c r="CV647" s="71"/>
      <c r="CW647" s="71"/>
      <c r="CX647" s="54"/>
      <c r="CY647" s="71"/>
      <c r="CZ647" s="71"/>
      <c r="DA647" s="71"/>
      <c r="DB647" s="71"/>
      <c r="DC647" s="54"/>
      <c r="DD647" s="71"/>
      <c r="DE647" s="71"/>
      <c r="DF647" s="71"/>
      <c r="DG647" s="71"/>
      <c r="DH647" s="54"/>
      <c r="DI647" s="71"/>
      <c r="DJ647" s="71"/>
      <c r="DK647" s="71"/>
      <c r="DL647" s="71"/>
      <c r="DM647" s="54"/>
      <c r="DN647" s="71"/>
      <c r="DO647" s="71"/>
      <c r="DP647" s="71"/>
      <c r="DQ647" s="71"/>
      <c r="DR647" s="54"/>
      <c r="DS647" s="71"/>
      <c r="DT647" s="71"/>
      <c r="DU647" s="71"/>
      <c r="DV647" s="71"/>
      <c r="DW647" s="54"/>
    </row>
    <row r="648" spans="1:127" s="10" customFormat="1" hidden="1" outlineLevel="1">
      <c r="A648" s="2"/>
      <c r="C648" s="9"/>
      <c r="D648" s="18"/>
      <c r="E648" s="56"/>
    </row>
    <row r="649" spans="1:127" ht="12" customHeight="1" collapsed="1">
      <c r="A649" s="2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BF649" s="4"/>
      <c r="BG649" s="4"/>
      <c r="BH649" s="4"/>
      <c r="BI649" s="4"/>
      <c r="BK649" s="4"/>
      <c r="BL649" s="4"/>
      <c r="BM649" s="4"/>
      <c r="BN649" s="4"/>
      <c r="BP649" s="4"/>
      <c r="BQ649" s="4"/>
      <c r="BR649" s="4"/>
      <c r="BS649" s="4"/>
      <c r="BU649" s="4"/>
      <c r="BV649" s="4"/>
    </row>
    <row r="650" spans="1:127" ht="12" customHeight="1">
      <c r="A650" s="2"/>
      <c r="B650" s="7" t="s">
        <v>1007</v>
      </c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BF650" s="3"/>
      <c r="BG650" s="3"/>
      <c r="BH650" s="3"/>
      <c r="BI650" s="3"/>
      <c r="BK650" s="3"/>
      <c r="BL650" s="3"/>
      <c r="BM650" s="3"/>
      <c r="BN650" s="3"/>
      <c r="BP650" s="3"/>
      <c r="CW650" s="2">
        <v>200</v>
      </c>
      <c r="CX650" s="2">
        <f>+CW650</f>
        <v>200</v>
      </c>
      <c r="CY650" s="15">
        <v>408</v>
      </c>
      <c r="CZ650" s="15">
        <v>717</v>
      </c>
      <c r="DA650" s="15">
        <v>1085</v>
      </c>
      <c r="DB650" s="15">
        <v>1567</v>
      </c>
      <c r="DC650" s="15">
        <f>+DB650</f>
        <v>1567</v>
      </c>
      <c r="DD650" s="15">
        <v>2068</v>
      </c>
      <c r="DE650" s="15">
        <v>2530</v>
      </c>
      <c r="DF650" s="15">
        <v>2969</v>
      </c>
      <c r="DG650" s="15">
        <v>3404</v>
      </c>
      <c r="DH650" s="15">
        <f>+DG650</f>
        <v>3404</v>
      </c>
      <c r="DI650" s="15">
        <v>3843</v>
      </c>
      <c r="DJ650" s="15">
        <v>4176</v>
      </c>
      <c r="DK650" s="15">
        <f>+DJ650+DK651</f>
        <v>4544</v>
      </c>
      <c r="DL650" s="15">
        <f>+DK650+DL651</f>
        <v>4904</v>
      </c>
      <c r="DM650" s="15">
        <f>+DL650</f>
        <v>4904</v>
      </c>
      <c r="DN650" s="15" t="e">
        <f>+DM650+DN651</f>
        <v>#VALUE!</v>
      </c>
      <c r="DO650" s="15" t="e">
        <f>+DN650+DO651</f>
        <v>#VALUE!</v>
      </c>
      <c r="DP650" s="15" t="e">
        <f>+DO650+DP651</f>
        <v>#VALUE!</v>
      </c>
      <c r="DQ650" s="15" t="e">
        <f>+DP650+DQ651</f>
        <v>#VALUE!</v>
      </c>
      <c r="DR650" s="15" t="e">
        <f>+DQ650</f>
        <v>#VALUE!</v>
      </c>
      <c r="DS650" s="15" t="e">
        <f>+DR650+DS651</f>
        <v>#VALUE!</v>
      </c>
      <c r="DT650" s="15" t="e">
        <f>+DS650+DT651</f>
        <v>#VALUE!</v>
      </c>
      <c r="DU650" s="15" t="e">
        <f>+DT650+DU651</f>
        <v>#VALUE!</v>
      </c>
      <c r="DV650" s="15" t="e">
        <f>+DU650+DV651</f>
        <v>#VALUE!</v>
      </c>
      <c r="DW650" s="15" t="e">
        <f>+DV650</f>
        <v>#VALUE!</v>
      </c>
    </row>
    <row r="651" spans="1:127" ht="12" customHeight="1">
      <c r="A651" s="2"/>
      <c r="C651" s="7" t="s">
        <v>1098</v>
      </c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BF651" s="3"/>
      <c r="BG651" s="3"/>
      <c r="BH651" s="3"/>
      <c r="BI651" s="3"/>
      <c r="BK651" s="3"/>
      <c r="BL651" s="3"/>
      <c r="BM651" s="3"/>
      <c r="BN651" s="3"/>
      <c r="BP651" s="3"/>
      <c r="CY651" s="15">
        <f>+CY650-CX650</f>
        <v>208</v>
      </c>
      <c r="CZ651" s="15">
        <f>+CZ650-CY650</f>
        <v>309</v>
      </c>
      <c r="DA651" s="15">
        <f>+DA650-CZ650</f>
        <v>368</v>
      </c>
      <c r="DB651" s="15">
        <f>+DB650-DA650</f>
        <v>482</v>
      </c>
      <c r="DD651" s="15">
        <f>+DD650-DC650</f>
        <v>501</v>
      </c>
      <c r="DE651" s="15">
        <f>+DE650-DD650</f>
        <v>462</v>
      </c>
      <c r="DF651" s="15">
        <f>+DF650-DE650</f>
        <v>439</v>
      </c>
      <c r="DG651" s="15">
        <f>+DG650-DF650</f>
        <v>435</v>
      </c>
      <c r="DI651" s="15">
        <f>+DI650-DH650</f>
        <v>439</v>
      </c>
      <c r="DJ651" s="15">
        <f>+DJ650-DI650</f>
        <v>333</v>
      </c>
      <c r="DK651" s="2">
        <f>+DK652*(DK1-DJ1)</f>
        <v>368</v>
      </c>
      <c r="DL651" s="2">
        <f>+DL652*(DL1-DK1)</f>
        <v>360</v>
      </c>
      <c r="DN651" s="2" t="e">
        <f>+DN652*(DN1-DM1)</f>
        <v>#VALUE!</v>
      </c>
      <c r="DO651" s="2">
        <f>+DO652*(DO1-DN1)</f>
        <v>276</v>
      </c>
      <c r="DP651" s="2">
        <f>+DP652*(DP1-DO1)</f>
        <v>276</v>
      </c>
      <c r="DQ651" s="2">
        <f>+DQ652*(DQ1-DP1)</f>
        <v>270</v>
      </c>
      <c r="DS651" s="2" t="e">
        <f>+DS652*(DS1-DR1)</f>
        <v>#VALUE!</v>
      </c>
      <c r="DT651" s="2">
        <f>+DT652*(DT1-DS1)</f>
        <v>276</v>
      </c>
      <c r="DU651" s="2">
        <f>+DU652*(DU1-DT1)</f>
        <v>276</v>
      </c>
      <c r="DV651" s="2">
        <f>+DV652*(DV1-DU1)</f>
        <v>273</v>
      </c>
    </row>
    <row r="652" spans="1:127" ht="12" customHeight="1">
      <c r="A652" s="2"/>
      <c r="C652" s="7" t="s">
        <v>1099</v>
      </c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BF652" s="3"/>
      <c r="BG652" s="3"/>
      <c r="BH652" s="3"/>
      <c r="BI652" s="3"/>
      <c r="BK652" s="3"/>
      <c r="BL652" s="3"/>
      <c r="BM652" s="3"/>
      <c r="BN652" s="3"/>
      <c r="BP652" s="3"/>
      <c r="CY652" s="62">
        <f>+CY651/(CY1-CX1)</f>
        <v>2.2857142857142856</v>
      </c>
      <c r="CZ652" s="62">
        <f>+CZ651/(CZ1-CY1)</f>
        <v>3.3586956521739131</v>
      </c>
      <c r="DA652" s="62">
        <f>+DA651/(DA1-CZ1)</f>
        <v>4</v>
      </c>
      <c r="DB652" s="62">
        <f>+DB651/(DB1-DA1)</f>
        <v>5.2967032967032965</v>
      </c>
      <c r="DD652" s="62">
        <f>+DD651/(DD1-DC1)</f>
        <v>5.5054945054945055</v>
      </c>
      <c r="DE652" s="62">
        <f>+DE651/(DE1-DD1)</f>
        <v>5.0217391304347823</v>
      </c>
      <c r="DF652" s="62">
        <f>+DF651/(DF1-DE1)</f>
        <v>4.7717391304347823</v>
      </c>
      <c r="DG652" s="62">
        <f>+DG651/(DG1-DF1)</f>
        <v>4.833333333333333</v>
      </c>
      <c r="DI652" s="62">
        <f>+DI651/(DI1-DH1)</f>
        <v>4.8241758241758239</v>
      </c>
      <c r="DJ652" s="62">
        <f>+DJ651/(DJ1-DI1)</f>
        <v>3.6195652173913042</v>
      </c>
      <c r="DK652" s="2">
        <v>4</v>
      </c>
      <c r="DL652" s="2">
        <v>4</v>
      </c>
      <c r="DN652" s="2">
        <v>3</v>
      </c>
      <c r="DO652" s="2">
        <v>3</v>
      </c>
      <c r="DP652" s="2">
        <v>3</v>
      </c>
      <c r="DQ652" s="2">
        <v>3</v>
      </c>
      <c r="DS652" s="2">
        <v>3</v>
      </c>
      <c r="DT652" s="2">
        <v>3</v>
      </c>
      <c r="DU652" s="2">
        <v>3</v>
      </c>
      <c r="DV652" s="2">
        <v>3</v>
      </c>
    </row>
    <row r="653" spans="1:127" ht="12" customHeight="1">
      <c r="A653" s="2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BF653" s="3"/>
      <c r="BG653" s="3"/>
      <c r="BH653" s="3"/>
      <c r="BI653" s="3"/>
      <c r="BK653" s="3"/>
      <c r="BL653" s="3"/>
      <c r="BM653" s="3"/>
      <c r="BN653" s="3"/>
      <c r="BP653" s="3"/>
    </row>
    <row r="654" spans="1:127" ht="12" customHeight="1">
      <c r="A654" s="2"/>
      <c r="C654" s="7" t="s">
        <v>286</v>
      </c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BF654" s="3"/>
      <c r="BG654" s="3"/>
      <c r="BH654" s="3"/>
      <c r="BI654" s="3"/>
      <c r="BK654" s="3"/>
      <c r="BL654" s="3"/>
      <c r="BM654" s="3"/>
      <c r="BN654" s="3"/>
      <c r="BP654" s="3"/>
      <c r="CY654" s="8">
        <f>20*3*55</f>
        <v>3300</v>
      </c>
      <c r="CZ654" s="8">
        <f>+CZ655*3*AVERAGE(CY650:CZ650)/1000</f>
        <v>8167.5</v>
      </c>
      <c r="DA654" s="8">
        <f>+DA655*3*AVERAGE(CZ650:DA650)/1000</f>
        <v>13082.52</v>
      </c>
      <c r="DB654" s="8">
        <f>+DB655*3*AVERAGE(DA650:DB650)/1000</f>
        <v>19253.52</v>
      </c>
      <c r="DC654" s="15">
        <f>+DB654+DA654+CZ654+CY654</f>
        <v>43803.54</v>
      </c>
      <c r="DD654" s="8">
        <f>+DD655*3*AVERAGE(DC650:DD650)/1000</f>
        <v>26390.1</v>
      </c>
      <c r="DE654" s="8">
        <f>+DE655*3*AVERAGE(DD650:DE650)/1000</f>
        <v>33381.480000000003</v>
      </c>
      <c r="DF654" s="8">
        <f>+DF655*3*AVERAGE(DE650:DF650)/1000</f>
        <v>39922.74</v>
      </c>
      <c r="DG654" s="8">
        <f>+DG655*3*AVERAGE(DF650:DG650)/1000</f>
        <v>46267.98</v>
      </c>
      <c r="DH654" s="15">
        <f>+DG654+DF654+DE654+DD654</f>
        <v>145962.30000000002</v>
      </c>
      <c r="DI654" s="8">
        <f>+DI655*3*AVERAGE(DH650:DI650)/1000</f>
        <v>52613.22</v>
      </c>
      <c r="DJ654" s="8">
        <f>+DJ655*3*AVERAGE(DI650:DJ650)/1000</f>
        <v>58217.94</v>
      </c>
      <c r="DK654" s="8">
        <f>+DK655*3*AVERAGE(DJ650:DK650)/1000</f>
        <v>63307.199999999997</v>
      </c>
      <c r="DL654" s="8">
        <f>+DL655*3*AVERAGE(DK650:DL650)/1000</f>
        <v>68592.479999999996</v>
      </c>
      <c r="DM654" s="15">
        <f>+DL654+DK654+DJ654+DI654</f>
        <v>242730.84</v>
      </c>
      <c r="DN654" s="8" t="e">
        <f>+DN655*3*AVERAGE(DM650:DN650)/1000</f>
        <v>#VALUE!</v>
      </c>
      <c r="DO654" s="8" t="e">
        <f>+DO655*3*AVERAGE(DN650:DO650)/1000</f>
        <v>#VALUE!</v>
      </c>
      <c r="DP654" s="8" t="e">
        <f>+DP655*3*AVERAGE(DO650:DP650)/1000</f>
        <v>#VALUE!</v>
      </c>
      <c r="DQ654" s="8" t="e">
        <f>+DQ655*3*AVERAGE(DP650:DQ650)/1000</f>
        <v>#VALUE!</v>
      </c>
      <c r="DR654" s="15" t="e">
        <f>+DQ654+DP654+DO654+DN654</f>
        <v>#VALUE!</v>
      </c>
      <c r="DS654" s="8" t="e">
        <f>+DS655*3*AVERAGE(DR650:DS650)/1000</f>
        <v>#VALUE!</v>
      </c>
      <c r="DT654" s="8" t="e">
        <f>+DT655*3*AVERAGE(DS650:DT650)/1000</f>
        <v>#VALUE!</v>
      </c>
      <c r="DU654" s="8" t="e">
        <f>+DU655*3*AVERAGE(DT650:DU650)/1000</f>
        <v>#VALUE!</v>
      </c>
      <c r="DV654" s="8" t="e">
        <f>+DV655*3*AVERAGE(DU650:DV650)/1000</f>
        <v>#VALUE!</v>
      </c>
      <c r="DW654" s="15" t="e">
        <f>+DV654+DU654+DT654+DS654</f>
        <v>#VALUE!</v>
      </c>
    </row>
    <row r="655" spans="1:127" ht="12" customHeight="1">
      <c r="A655" s="2"/>
      <c r="C655" s="7" t="s">
        <v>1100</v>
      </c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BF655" s="3"/>
      <c r="BG655" s="3"/>
      <c r="BH655" s="3"/>
      <c r="BI655" s="3"/>
      <c r="BK655" s="3"/>
      <c r="BL655" s="3"/>
      <c r="BM655" s="3"/>
      <c r="BN655" s="3"/>
      <c r="BP655" s="3"/>
      <c r="CY655" s="8">
        <f>5200*0.7+4000*0.3</f>
        <v>4840</v>
      </c>
      <c r="CZ655" s="8">
        <f>5200*0.7+4000*0.3</f>
        <v>4840</v>
      </c>
      <c r="DA655" s="8">
        <f>5200*0.7+4000*0.3</f>
        <v>4840</v>
      </c>
      <c r="DB655" s="8">
        <f>5200*0.7+4000*0.3</f>
        <v>4840</v>
      </c>
      <c r="DD655" s="8">
        <f t="shared" ref="DD655:DV655" si="791">5200*0.7+4000*0.3</f>
        <v>4840</v>
      </c>
      <c r="DE655" s="8">
        <f t="shared" si="791"/>
        <v>4840</v>
      </c>
      <c r="DF655" s="8">
        <f t="shared" si="791"/>
        <v>4840</v>
      </c>
      <c r="DG655" s="8">
        <f t="shared" si="791"/>
        <v>4840</v>
      </c>
      <c r="DI655" s="8">
        <f t="shared" si="791"/>
        <v>4840</v>
      </c>
      <c r="DJ655" s="8">
        <f t="shared" si="791"/>
        <v>4840</v>
      </c>
      <c r="DK655" s="8">
        <f t="shared" si="791"/>
        <v>4840</v>
      </c>
      <c r="DL655" s="8">
        <f t="shared" si="791"/>
        <v>4840</v>
      </c>
      <c r="DN655" s="8">
        <f>5200*0.7+4000*0.3</f>
        <v>4840</v>
      </c>
      <c r="DO655" s="8">
        <f t="shared" si="791"/>
        <v>4840</v>
      </c>
      <c r="DP655" s="8">
        <f t="shared" si="791"/>
        <v>4840</v>
      </c>
      <c r="DQ655" s="8">
        <f t="shared" si="791"/>
        <v>4840</v>
      </c>
      <c r="DS655" s="8">
        <f>5200*0.7+4000*0.3</f>
        <v>4840</v>
      </c>
      <c r="DT655" s="8">
        <f t="shared" si="791"/>
        <v>4840</v>
      </c>
      <c r="DU655" s="8">
        <f t="shared" si="791"/>
        <v>4840</v>
      </c>
      <c r="DV655" s="8">
        <f t="shared" si="791"/>
        <v>4840</v>
      </c>
    </row>
    <row r="656" spans="1:127" ht="12" customHeight="1">
      <c r="A656" s="2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BF656" s="3"/>
      <c r="BG656" s="3"/>
      <c r="BH656" s="3"/>
      <c r="BI656" s="3"/>
      <c r="BK656" s="3"/>
      <c r="BL656" s="3"/>
      <c r="BM656" s="3"/>
      <c r="BN656" s="3"/>
      <c r="BP656" s="3"/>
    </row>
    <row r="657" spans="1:127" ht="12" customHeight="1">
      <c r="A657" s="2"/>
      <c r="C657" s="7" t="s">
        <v>1103</v>
      </c>
      <c r="D657" s="7" t="s">
        <v>1047</v>
      </c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BF657" s="3"/>
      <c r="BG657" s="3"/>
      <c r="BH657" s="3"/>
      <c r="BI657" s="3"/>
      <c r="BK657" s="3"/>
      <c r="BL657" s="3"/>
      <c r="BM657" s="3"/>
      <c r="BN657" s="3"/>
      <c r="BP657" s="3"/>
      <c r="CY657" s="2">
        <v>800</v>
      </c>
      <c r="CZ657" s="2">
        <v>800</v>
      </c>
      <c r="DA657" s="2">
        <v>800</v>
      </c>
      <c r="DB657" s="2">
        <v>800</v>
      </c>
      <c r="DD657" s="2">
        <v>800</v>
      </c>
      <c r="DE657" s="2">
        <v>800</v>
      </c>
      <c r="DF657" s="2">
        <v>801</v>
      </c>
      <c r="DG657" s="2">
        <v>800</v>
      </c>
      <c r="DI657" s="2">
        <v>800.5</v>
      </c>
      <c r="DJ657" s="2">
        <v>800.6</v>
      </c>
      <c r="DK657" s="2">
        <v>800</v>
      </c>
      <c r="DL657" s="2">
        <v>800</v>
      </c>
      <c r="DN657" s="2">
        <v>800</v>
      </c>
      <c r="DO657" s="2">
        <v>800</v>
      </c>
      <c r="DP657" s="2">
        <v>800</v>
      </c>
      <c r="DQ657" s="2">
        <v>800</v>
      </c>
      <c r="DS657" s="2">
        <v>800</v>
      </c>
      <c r="DT657" s="2">
        <v>800</v>
      </c>
      <c r="DU657" s="2">
        <v>800</v>
      </c>
      <c r="DV657" s="2">
        <v>800</v>
      </c>
    </row>
    <row r="658" spans="1:127" ht="12" customHeight="1">
      <c r="A658" s="2"/>
      <c r="C658" s="7" t="s">
        <v>1103</v>
      </c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BF658" s="3"/>
      <c r="BG658" s="3"/>
      <c r="BH658" s="3"/>
      <c r="BI658" s="3"/>
      <c r="BK658" s="3"/>
      <c r="BL658" s="3"/>
      <c r="BM658" s="3"/>
      <c r="BN658" s="3"/>
      <c r="BP658" s="3"/>
      <c r="CY658" s="8">
        <f>CY657*AVERAGE(CX650:CY650)*3/1000</f>
        <v>729.6</v>
      </c>
      <c r="CZ658" s="8">
        <f>CZ657*AVERAGE(CY650:CZ650)*3/1000</f>
        <v>1350</v>
      </c>
      <c r="DA658" s="8">
        <f>DA657*AVERAGE(CZ650:DA650)*3/1000</f>
        <v>2162.4</v>
      </c>
      <c r="DB658" s="8">
        <f>DB657*AVERAGE(DA650:DB650)*3/1000</f>
        <v>3182.4</v>
      </c>
      <c r="DC658" s="8">
        <f>+DB658+DA658+CZ658+CY658</f>
        <v>7424.4000000000005</v>
      </c>
      <c r="DD658" s="8">
        <f>DD657*AVERAGE(DC650:DD650)*3/1000</f>
        <v>4362</v>
      </c>
      <c r="DE658" s="8">
        <f>DE657*AVERAGE(DD650:DE650)*3/1000</f>
        <v>5517.6</v>
      </c>
      <c r="DF658" s="8">
        <f>DF657*AVERAGE(DE650:DF650)*3/1000</f>
        <v>6607.0484999999999</v>
      </c>
      <c r="DG658" s="8">
        <f>DG657*AVERAGE(DF650:DG650)*3/1000</f>
        <v>7647.6</v>
      </c>
      <c r="DH658" s="8">
        <f>+DG658+DF658+DE658+DD658</f>
        <v>24134.248500000002</v>
      </c>
      <c r="DI658" s="8">
        <f>DI657*AVERAGE(DH650:DI650)*3/1000</f>
        <v>8701.8352500000001</v>
      </c>
      <c r="DJ658" s="8">
        <f>DJ657*AVERAGE(DI650:DJ650)*3/1000</f>
        <v>9630.0171000000009</v>
      </c>
      <c r="DK658" s="8">
        <f>DK657*AVERAGE(DJ650:DK650)*3/1000</f>
        <v>10464</v>
      </c>
      <c r="DL658" s="8">
        <f>DL657*AVERAGE(DK650:DL650)*3/1000</f>
        <v>11337.6</v>
      </c>
      <c r="DM658" s="8">
        <f>+DL658+DK658+DJ658+DI658</f>
        <v>40133.45235</v>
      </c>
      <c r="DN658" s="8" t="e">
        <f>DN657*AVERAGE(DM650:DN650)*3/1000</f>
        <v>#VALUE!</v>
      </c>
      <c r="DO658" s="8" t="e">
        <f>DO657*AVERAGE(DN650:DO650)*3/1000</f>
        <v>#VALUE!</v>
      </c>
      <c r="DP658" s="8" t="e">
        <f>DP657*AVERAGE(DO650:DP650)*3/1000</f>
        <v>#VALUE!</v>
      </c>
      <c r="DQ658" s="8" t="e">
        <f>DQ657*AVERAGE(DP650:DQ650)*3/1000</f>
        <v>#VALUE!</v>
      </c>
      <c r="DR658" s="8" t="e">
        <f>+DQ658+DP658+DO658+DN658</f>
        <v>#VALUE!</v>
      </c>
      <c r="DS658" s="8" t="e">
        <f>DS657*AVERAGE(DR650:DS650)*3/1000</f>
        <v>#VALUE!</v>
      </c>
      <c r="DT658" s="8" t="e">
        <f>DT657*AVERAGE(DS650:DT650)*3/1000</f>
        <v>#VALUE!</v>
      </c>
      <c r="DU658" s="8" t="e">
        <f>DU657*AVERAGE(DT650:DU650)*3/1000</f>
        <v>#VALUE!</v>
      </c>
      <c r="DV658" s="8" t="e">
        <f>DV657*AVERAGE(DU650:DV650)*3/1000</f>
        <v>#VALUE!</v>
      </c>
      <c r="DW658" s="8" t="e">
        <f>+DV658+DU658+DT658+DS658</f>
        <v>#VALUE!</v>
      </c>
    </row>
    <row r="659" spans="1:127" ht="12" customHeight="1">
      <c r="A659" s="2"/>
      <c r="D659" s="7" t="s">
        <v>746</v>
      </c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BF659" s="3"/>
      <c r="BG659" s="3"/>
      <c r="BH659" s="3"/>
      <c r="BI659" s="3"/>
      <c r="BK659" s="3"/>
      <c r="BL659" s="3"/>
      <c r="BM659" s="3"/>
      <c r="BN659" s="3"/>
      <c r="BP659" s="3"/>
      <c r="CY659" s="4">
        <f>+CY658/CY654</f>
        <v>0.22109090909090909</v>
      </c>
      <c r="CZ659" s="4">
        <f>+CZ658/CZ654</f>
        <v>0.16528925619834711</v>
      </c>
      <c r="DA659" s="4">
        <f>+DA658/DA654</f>
        <v>0.16528925619834711</v>
      </c>
      <c r="DB659" s="4">
        <f>+DB658/DB654</f>
        <v>0.16528925619834711</v>
      </c>
      <c r="DD659" s="4">
        <f>+DD658/DD654</f>
        <v>0.16528925619834711</v>
      </c>
      <c r="DE659" s="4">
        <f>+DE658/DE654</f>
        <v>0.16528925619834711</v>
      </c>
      <c r="DF659" s="4">
        <f>+DF658/DF654</f>
        <v>0.16549586776859504</v>
      </c>
      <c r="DG659" s="4">
        <f>+DG658/DG654</f>
        <v>0.16528925619834711</v>
      </c>
      <c r="DI659" s="4">
        <f>+DI658/DI654</f>
        <v>0.16539256198347108</v>
      </c>
      <c r="DJ659" s="4">
        <f>+DJ658/DJ654</f>
        <v>0.16541322314049589</v>
      </c>
      <c r="DK659" s="4">
        <f>+DK658/DK654</f>
        <v>0.16528925619834711</v>
      </c>
      <c r="DL659" s="4">
        <f>+DL658/DL654</f>
        <v>0.16528925619834711</v>
      </c>
      <c r="DN659" s="4" t="e">
        <f>+DN658/DN654</f>
        <v>#VALUE!</v>
      </c>
      <c r="DO659" s="4" t="e">
        <f>+DO658/DO654</f>
        <v>#VALUE!</v>
      </c>
      <c r="DP659" s="4" t="e">
        <f>+DP658/DP654</f>
        <v>#VALUE!</v>
      </c>
      <c r="DQ659" s="4" t="e">
        <f>+DQ658/DQ654</f>
        <v>#VALUE!</v>
      </c>
      <c r="DS659" s="4" t="e">
        <f>+DS658/DS654</f>
        <v>#VALUE!</v>
      </c>
      <c r="DT659" s="4" t="e">
        <f>+DT658/DT654</f>
        <v>#VALUE!</v>
      </c>
      <c r="DU659" s="4" t="e">
        <f>+DU658/DU654</f>
        <v>#VALUE!</v>
      </c>
      <c r="DV659" s="4" t="e">
        <f>+DV658/DV654</f>
        <v>#VALUE!</v>
      </c>
    </row>
    <row r="660" spans="1:127" ht="12" customHeight="1">
      <c r="A660" s="2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BF660" s="4"/>
      <c r="BG660" s="4"/>
      <c r="BH660" s="4"/>
      <c r="BI660" s="4"/>
      <c r="BK660" s="4"/>
      <c r="BL660" s="4"/>
      <c r="BM660" s="4"/>
      <c r="BN660" s="4"/>
      <c r="BP660" s="4"/>
      <c r="BQ660" s="4"/>
      <c r="BR660" s="4"/>
      <c r="BS660" s="4"/>
      <c r="BU660" s="4"/>
      <c r="BV660" s="4"/>
    </row>
    <row r="661" spans="1:127" ht="12" customHeight="1" collapsed="1">
      <c r="A661" s="2"/>
      <c r="B661" s="7" t="s">
        <v>70</v>
      </c>
      <c r="C661" s="7" t="s">
        <v>17</v>
      </c>
      <c r="AA661" s="15">
        <v>29356</v>
      </c>
      <c r="AB661" s="15">
        <v>30933</v>
      </c>
      <c r="AC661" s="15">
        <v>32639</v>
      </c>
      <c r="AD661" s="15">
        <v>34218</v>
      </c>
      <c r="AE661" s="15">
        <v>36026</v>
      </c>
      <c r="AF661" s="15">
        <v>36026</v>
      </c>
      <c r="AG661" s="15">
        <v>37321</v>
      </c>
      <c r="AH661" s="15">
        <v>38438</v>
      </c>
      <c r="AI661" s="15">
        <v>39635</v>
      </c>
      <c r="AJ661" s="15">
        <v>40783</v>
      </c>
      <c r="AK661" s="15">
        <v>40783</v>
      </c>
      <c r="AL661" s="15">
        <v>41462</v>
      </c>
      <c r="AM661" s="15">
        <v>42162</v>
      </c>
      <c r="AN661" s="15">
        <v>42874</v>
      </c>
      <c r="AO661" s="15">
        <v>43861</v>
      </c>
      <c r="AP661" s="15">
        <v>43861</v>
      </c>
      <c r="AQ661" s="15">
        <v>44361</v>
      </c>
      <c r="AR661" s="15">
        <v>45380.7</v>
      </c>
      <c r="AS661" s="15">
        <v>45734.9</v>
      </c>
      <c r="AT661" s="15">
        <v>46328</v>
      </c>
      <c r="AU661" s="15">
        <v>46328</v>
      </c>
      <c r="AV661" s="15">
        <v>46833.5</v>
      </c>
      <c r="AW661" s="15">
        <v>47362.6</v>
      </c>
      <c r="AX661" s="15">
        <v>47914.2</v>
      </c>
      <c r="AY661" s="15">
        <v>48824.9</v>
      </c>
      <c r="AZ661" s="15">
        <f>+AY661</f>
        <v>48824.9</v>
      </c>
      <c r="BA661" s="15">
        <v>49429.599999999999</v>
      </c>
      <c r="BB661" s="15">
        <v>49904.2</v>
      </c>
      <c r="BC661" s="15">
        <v>50365.7</v>
      </c>
      <c r="BD661" s="15">
        <v>51143.6</v>
      </c>
      <c r="BE661" s="15">
        <f>+BD661</f>
        <v>51143.6</v>
      </c>
      <c r="BF661" s="15">
        <v>51672.2</v>
      </c>
      <c r="BG661" s="15">
        <v>52102.9</v>
      </c>
      <c r="BH661" s="15">
        <v>52213.8</v>
      </c>
      <c r="BI661" s="15">
        <v>52621.1</v>
      </c>
      <c r="BJ661" s="15">
        <f>+BI661</f>
        <v>52621.1</v>
      </c>
      <c r="BK661" s="15">
        <v>52845.7</v>
      </c>
      <c r="BL661" s="15">
        <v>52941.7</v>
      </c>
      <c r="BM661" s="15">
        <v>53150.5</v>
      </c>
      <c r="BN661" s="15">
        <v>53387.7</v>
      </c>
      <c r="BO661" s="15">
        <f>+BN661</f>
        <v>53387.7</v>
      </c>
      <c r="BP661" s="15">
        <v>53628.7</v>
      </c>
      <c r="BQ661" s="15">
        <v>53937</v>
      </c>
      <c r="BR661" s="15">
        <v>54155.1</v>
      </c>
      <c r="BS661" s="15">
        <v>54600.7</v>
      </c>
      <c r="BT661" s="15">
        <f>+BS661</f>
        <v>54600.7</v>
      </c>
      <c r="BU661" s="15">
        <v>54864</v>
      </c>
      <c r="BV661" s="15">
        <v>55186</v>
      </c>
      <c r="BW661" s="15">
        <v>55436</v>
      </c>
      <c r="BX661" s="15">
        <v>56082</v>
      </c>
      <c r="BY661" s="15">
        <f>+BX661</f>
        <v>56082</v>
      </c>
      <c r="BZ661" s="15">
        <v>56515</v>
      </c>
      <c r="CA661" s="15">
        <v>56895</v>
      </c>
      <c r="CB661" s="15">
        <v>57210</v>
      </c>
      <c r="CC661" s="15">
        <v>58010</v>
      </c>
      <c r="CD661" s="15">
        <f>+CC661</f>
        <v>58010</v>
      </c>
      <c r="CE661" s="15">
        <v>58415</v>
      </c>
      <c r="CF661" s="15">
        <v>58993</v>
      </c>
      <c r="CG661" s="15">
        <v>59624</v>
      </c>
      <c r="CH661" s="15">
        <v>60129</v>
      </c>
      <c r="CI661" s="15">
        <f>+CH661</f>
        <v>60129</v>
      </c>
      <c r="CJ661" s="15">
        <v>60396</v>
      </c>
      <c r="CK661" s="15">
        <v>60787</v>
      </c>
      <c r="CL661" s="15">
        <v>60988</v>
      </c>
      <c r="CM661" s="15">
        <v>61536</v>
      </c>
      <c r="CN661" s="15">
        <f>+CM661</f>
        <v>61536</v>
      </c>
      <c r="CO661" s="15">
        <v>61623</v>
      </c>
      <c r="CP661" s="15">
        <v>61772</v>
      </c>
      <c r="CQ661" s="15">
        <v>62182</v>
      </c>
      <c r="CR661" s="15">
        <v>63105</v>
      </c>
      <c r="CS661" s="15">
        <f>+CR661</f>
        <v>63105</v>
      </c>
      <c r="CT661" s="15">
        <v>63566</v>
      </c>
      <c r="CU661" s="15">
        <v>64295</v>
      </c>
      <c r="CV661" s="15">
        <v>65274</v>
      </c>
      <c r="CW661" s="15">
        <v>66595</v>
      </c>
      <c r="CX661" s="15">
        <v>66595</v>
      </c>
      <c r="CY661" s="15">
        <v>67532</v>
      </c>
      <c r="CZ661" s="15">
        <v>68494</v>
      </c>
      <c r="DA661" s="15">
        <v>69602</v>
      </c>
      <c r="DB661" s="15">
        <v>70964</v>
      </c>
      <c r="DC661" s="15">
        <v>70964</v>
      </c>
      <c r="DD661" s="15">
        <v>71614</v>
      </c>
      <c r="DE661" s="15">
        <v>72943</v>
      </c>
      <c r="DF661" s="15">
        <v>73588</v>
      </c>
      <c r="DG661" s="15">
        <v>74880</v>
      </c>
      <c r="DH661" s="15">
        <f t="shared" ref="DH661:DW661" si="792">+DH668+DH676+DH675</f>
        <v>74880</v>
      </c>
      <c r="DI661" s="15">
        <v>75114</v>
      </c>
      <c r="DJ661" s="15">
        <v>75361</v>
      </c>
      <c r="DK661" s="15">
        <f t="shared" si="792"/>
        <v>75637.639200000005</v>
      </c>
      <c r="DL661" s="15">
        <f t="shared" si="792"/>
        <v>76522.983935600001</v>
      </c>
      <c r="DM661" s="15">
        <f t="shared" si="792"/>
        <v>76522.983935600001</v>
      </c>
      <c r="DN661" s="15">
        <f t="shared" si="792"/>
        <v>76615.913696446136</v>
      </c>
      <c r="DO661" s="15">
        <f t="shared" si="792"/>
        <v>76655.298249910105</v>
      </c>
      <c r="DP661" s="15">
        <f t="shared" si="792"/>
        <v>76622.140081411722</v>
      </c>
      <c r="DQ661" s="15">
        <f t="shared" si="792"/>
        <v>77202.912049824197</v>
      </c>
      <c r="DR661" s="15">
        <f t="shared" si="792"/>
        <v>77202.912049824197</v>
      </c>
      <c r="DS661" s="15">
        <f t="shared" si="792"/>
        <v>77049.586635697473</v>
      </c>
      <c r="DT661" s="15">
        <f t="shared" si="792"/>
        <v>76846.826516231697</v>
      </c>
      <c r="DU661" s="15">
        <f t="shared" si="792"/>
        <v>76575.6177088267</v>
      </c>
      <c r="DV661" s="15">
        <f t="shared" si="792"/>
        <v>76923.502826786193</v>
      </c>
      <c r="DW661" s="15">
        <f t="shared" si="792"/>
        <v>76923.502826786193</v>
      </c>
    </row>
    <row r="662" spans="1:127" collapsed="1">
      <c r="A662" s="2"/>
      <c r="C662" s="7" t="s">
        <v>560</v>
      </c>
      <c r="D662" s="7" t="s">
        <v>17</v>
      </c>
      <c r="AA662" s="15"/>
      <c r="AB662" s="15"/>
      <c r="AC662" s="15"/>
      <c r="AD662" s="15"/>
      <c r="AE662" s="15"/>
      <c r="AF662" s="15">
        <f t="shared" ref="AF662:BD662" si="793">+AF661-AA661</f>
        <v>6670</v>
      </c>
      <c r="AG662" s="15">
        <f t="shared" si="793"/>
        <v>6388</v>
      </c>
      <c r="AH662" s="15">
        <f t="shared" si="793"/>
        <v>5799</v>
      </c>
      <c r="AI662" s="15">
        <f t="shared" si="793"/>
        <v>5417</v>
      </c>
      <c r="AJ662" s="15">
        <f t="shared" si="793"/>
        <v>4757</v>
      </c>
      <c r="AK662" s="15">
        <f t="shared" si="793"/>
        <v>4757</v>
      </c>
      <c r="AL662" s="15">
        <f t="shared" si="793"/>
        <v>4141</v>
      </c>
      <c r="AM662" s="15">
        <f t="shared" si="793"/>
        <v>3724</v>
      </c>
      <c r="AN662" s="15">
        <f t="shared" si="793"/>
        <v>3239</v>
      </c>
      <c r="AO662" s="15">
        <f t="shared" si="793"/>
        <v>3078</v>
      </c>
      <c r="AP662" s="15">
        <f t="shared" si="793"/>
        <v>3078</v>
      </c>
      <c r="AQ662" s="15">
        <f t="shared" si="793"/>
        <v>2899</v>
      </c>
      <c r="AR662" s="15">
        <f t="shared" si="793"/>
        <v>3218.6999999999971</v>
      </c>
      <c r="AS662" s="15">
        <f t="shared" si="793"/>
        <v>2860.9000000000015</v>
      </c>
      <c r="AT662" s="15">
        <f t="shared" si="793"/>
        <v>2467</v>
      </c>
      <c r="AU662" s="15">
        <f t="shared" si="793"/>
        <v>2467</v>
      </c>
      <c r="AV662" s="15">
        <f t="shared" si="793"/>
        <v>2472.5</v>
      </c>
      <c r="AW662" s="15">
        <f t="shared" si="793"/>
        <v>1981.9000000000015</v>
      </c>
      <c r="AX662" s="15">
        <f t="shared" si="793"/>
        <v>2179.2999999999956</v>
      </c>
      <c r="AY662" s="15">
        <f t="shared" si="793"/>
        <v>2496.9000000000015</v>
      </c>
      <c r="AZ662" s="15">
        <f t="shared" si="793"/>
        <v>2496.9000000000015</v>
      </c>
      <c r="BA662" s="15">
        <f t="shared" si="793"/>
        <v>2596.0999999999985</v>
      </c>
      <c r="BB662" s="15">
        <f t="shared" si="793"/>
        <v>2541.5999999999985</v>
      </c>
      <c r="BC662" s="15">
        <f t="shared" si="793"/>
        <v>2451.5</v>
      </c>
      <c r="BD662" s="15">
        <f t="shared" si="793"/>
        <v>2318.6999999999971</v>
      </c>
      <c r="BE662" s="15">
        <f t="shared" ref="BE662:CL662" si="794">+BE661-AZ661</f>
        <v>2318.6999999999971</v>
      </c>
      <c r="BF662" s="15">
        <f t="shared" si="794"/>
        <v>2242.5999999999985</v>
      </c>
      <c r="BG662" s="15">
        <f t="shared" si="794"/>
        <v>2198.7000000000044</v>
      </c>
      <c r="BH662" s="15">
        <f t="shared" si="794"/>
        <v>1848.1000000000058</v>
      </c>
      <c r="BI662" s="15">
        <f t="shared" si="794"/>
        <v>1477.5</v>
      </c>
      <c r="BJ662" s="15">
        <f t="shared" si="794"/>
        <v>1477.5</v>
      </c>
      <c r="BK662" s="15">
        <f t="shared" si="794"/>
        <v>1173.5</v>
      </c>
      <c r="BL662" s="15">
        <f t="shared" si="794"/>
        <v>838.79999999999563</v>
      </c>
      <c r="BM662" s="15">
        <f t="shared" si="794"/>
        <v>936.69999999999709</v>
      </c>
      <c r="BN662" s="15">
        <f t="shared" si="794"/>
        <v>766.59999999999854</v>
      </c>
      <c r="BO662" s="15">
        <f t="shared" si="794"/>
        <v>766.59999999999854</v>
      </c>
      <c r="BP662" s="15">
        <f t="shared" si="794"/>
        <v>783</v>
      </c>
      <c r="BQ662" s="15">
        <f t="shared" si="794"/>
        <v>995.30000000000291</v>
      </c>
      <c r="BR662" s="15">
        <f t="shared" si="794"/>
        <v>1004.5999999999985</v>
      </c>
      <c r="BS662" s="15">
        <f t="shared" si="794"/>
        <v>1213</v>
      </c>
      <c r="BT662" s="15">
        <f t="shared" si="794"/>
        <v>1213</v>
      </c>
      <c r="BU662" s="15">
        <f t="shared" si="794"/>
        <v>1235.3000000000029</v>
      </c>
      <c r="BV662" s="15">
        <f t="shared" si="794"/>
        <v>1249</v>
      </c>
      <c r="BW662" s="15">
        <f t="shared" si="794"/>
        <v>1280.9000000000015</v>
      </c>
      <c r="BX662" s="15">
        <f t="shared" si="794"/>
        <v>1481.3000000000029</v>
      </c>
      <c r="BY662" s="15">
        <f t="shared" si="794"/>
        <v>1481.3000000000029</v>
      </c>
      <c r="BZ662" s="15">
        <f t="shared" si="794"/>
        <v>1651</v>
      </c>
      <c r="CA662" s="15">
        <f t="shared" si="794"/>
        <v>1709</v>
      </c>
      <c r="CB662" s="15">
        <f t="shared" si="794"/>
        <v>1774</v>
      </c>
      <c r="CC662" s="15">
        <f t="shared" si="794"/>
        <v>1928</v>
      </c>
      <c r="CD662" s="15">
        <f t="shared" si="794"/>
        <v>1928</v>
      </c>
      <c r="CE662" s="15">
        <f t="shared" si="794"/>
        <v>1900</v>
      </c>
      <c r="CF662" s="15">
        <f t="shared" si="794"/>
        <v>2098</v>
      </c>
      <c r="CG662" s="15">
        <f>+CG661-CB661</f>
        <v>2414</v>
      </c>
      <c r="CH662" s="15">
        <f t="shared" si="794"/>
        <v>2119</v>
      </c>
      <c r="CI662" s="15">
        <f t="shared" si="794"/>
        <v>2119</v>
      </c>
      <c r="CJ662" s="15">
        <f t="shared" si="794"/>
        <v>1981</v>
      </c>
      <c r="CK662" s="15">
        <f t="shared" si="794"/>
        <v>1794</v>
      </c>
      <c r="CL662" s="15">
        <f t="shared" si="794"/>
        <v>1364</v>
      </c>
      <c r="CM662" s="15">
        <f t="shared" ref="CM662:DC662" si="795">+CM661-CH661</f>
        <v>1407</v>
      </c>
      <c r="CN662" s="15">
        <f t="shared" si="795"/>
        <v>1407</v>
      </c>
      <c r="CO662" s="15">
        <f t="shared" si="795"/>
        <v>1227</v>
      </c>
      <c r="CP662" s="15">
        <f t="shared" si="795"/>
        <v>985</v>
      </c>
      <c r="CQ662" s="15">
        <f t="shared" si="795"/>
        <v>1194</v>
      </c>
      <c r="CR662" s="15">
        <f t="shared" si="795"/>
        <v>1569</v>
      </c>
      <c r="CS662" s="15">
        <f t="shared" si="795"/>
        <v>1569</v>
      </c>
      <c r="CT662" s="15">
        <f t="shared" si="795"/>
        <v>1943</v>
      </c>
      <c r="CU662" s="15">
        <f t="shared" si="795"/>
        <v>2523</v>
      </c>
      <c r="CV662" s="15">
        <f t="shared" si="795"/>
        <v>3092</v>
      </c>
      <c r="CW662" s="15">
        <f t="shared" si="795"/>
        <v>3490</v>
      </c>
      <c r="CX662" s="15">
        <f t="shared" si="795"/>
        <v>3490</v>
      </c>
      <c r="CY662" s="15">
        <f>+CY661-CT661</f>
        <v>3966</v>
      </c>
      <c r="CZ662" s="15">
        <f>+CZ661-CU661</f>
        <v>4199</v>
      </c>
      <c r="DA662" s="15">
        <f>+DA661-CV661</f>
        <v>4328</v>
      </c>
      <c r="DB662" s="15">
        <f>+DB661-CW661</f>
        <v>4369</v>
      </c>
      <c r="DC662" s="15">
        <f t="shared" si="795"/>
        <v>4369</v>
      </c>
      <c r="DD662" s="15">
        <f>+DD661-CY661</f>
        <v>4082</v>
      </c>
      <c r="DE662" s="15">
        <f>+DE661-CZ661</f>
        <v>4449</v>
      </c>
      <c r="DF662" s="15">
        <f>+DF661-DA661</f>
        <v>3986</v>
      </c>
      <c r="DG662" s="15">
        <f>+DG661-DB661</f>
        <v>3916</v>
      </c>
      <c r="DH662" s="15">
        <f t="shared" ref="DH662:DW662" si="796">+DH661-DC661</f>
        <v>3916</v>
      </c>
      <c r="DI662" s="15">
        <f>+DI661-DD661</f>
        <v>3500</v>
      </c>
      <c r="DJ662" s="15">
        <f>+DJ661-DE661</f>
        <v>2418</v>
      </c>
      <c r="DK662" s="15">
        <f t="shared" si="796"/>
        <v>2049.6392000000051</v>
      </c>
      <c r="DL662" s="15">
        <f t="shared" si="796"/>
        <v>1642.9839356000011</v>
      </c>
      <c r="DM662" s="15">
        <f t="shared" si="796"/>
        <v>1642.9839356000011</v>
      </c>
      <c r="DN662" s="15">
        <f t="shared" si="796"/>
        <v>1501.9136964461359</v>
      </c>
      <c r="DO662" s="15">
        <f t="shared" si="796"/>
        <v>1294.2982499101054</v>
      </c>
      <c r="DP662" s="15">
        <f t="shared" si="796"/>
        <v>984.50088141171727</v>
      </c>
      <c r="DQ662" s="15">
        <f t="shared" si="796"/>
        <v>679.92811422419618</v>
      </c>
      <c r="DR662" s="15">
        <f t="shared" si="796"/>
        <v>679.92811422419618</v>
      </c>
      <c r="DS662" s="15">
        <f t="shared" si="796"/>
        <v>433.67293925133708</v>
      </c>
      <c r="DT662" s="15">
        <f t="shared" si="796"/>
        <v>191.52826632159122</v>
      </c>
      <c r="DU662" s="15">
        <f t="shared" si="796"/>
        <v>-46.522372585022822</v>
      </c>
      <c r="DV662" s="15">
        <f t="shared" si="796"/>
        <v>-279.40922303800471</v>
      </c>
      <c r="DW662" s="15">
        <f t="shared" si="796"/>
        <v>-279.40922303800471</v>
      </c>
    </row>
    <row r="663" spans="1:127" ht="12" customHeight="1" collapsed="1">
      <c r="A663" s="2"/>
      <c r="C663" s="7" t="s">
        <v>978</v>
      </c>
      <c r="D663" s="7" t="s">
        <v>17</v>
      </c>
      <c r="AB663" s="15">
        <f>+AB661-AA661</f>
        <v>1577</v>
      </c>
      <c r="AC663" s="15">
        <f>+AC661-AB661</f>
        <v>1706</v>
      </c>
      <c r="AD663" s="15">
        <f>+AD661-AC661</f>
        <v>1579</v>
      </c>
      <c r="AE663" s="15">
        <f>+AE661-AD661</f>
        <v>1808</v>
      </c>
      <c r="AG663" s="15">
        <f>+AG661-AF661</f>
        <v>1295</v>
      </c>
      <c r="AH663" s="15">
        <f>+AH661-AG661</f>
        <v>1117</v>
      </c>
      <c r="AI663" s="15">
        <f>+AI661-AH661</f>
        <v>1197</v>
      </c>
      <c r="AJ663" s="15">
        <f>+AJ661-AI661</f>
        <v>1148</v>
      </c>
      <c r="AL663" s="15">
        <f>+AL661-AK661</f>
        <v>679</v>
      </c>
      <c r="AM663" s="15">
        <f>+AM661-AL661</f>
        <v>700</v>
      </c>
      <c r="AN663" s="15">
        <f>+AN661-AM661</f>
        <v>712</v>
      </c>
      <c r="AO663" s="15">
        <f>+AO661-AN661</f>
        <v>987</v>
      </c>
      <c r="AQ663" s="15">
        <f>+AQ661-AP661</f>
        <v>500</v>
      </c>
      <c r="AR663" s="15">
        <f>+AR661-AQ661</f>
        <v>1019.6999999999971</v>
      </c>
      <c r="AS663" s="15">
        <f>+AS661-AR661</f>
        <v>354.20000000000437</v>
      </c>
      <c r="AT663" s="15">
        <f>+AT661-AS661</f>
        <v>593.09999999999854</v>
      </c>
      <c r="AV663" s="15">
        <f>+AV661-AU661</f>
        <v>505.5</v>
      </c>
      <c r="AW663" s="15">
        <f>+AW661-AV661</f>
        <v>529.09999999999854</v>
      </c>
      <c r="AX663" s="15">
        <f>+AX661-AW661</f>
        <v>551.59999999999854</v>
      </c>
      <c r="AY663" s="15">
        <f>+AY661-AX661</f>
        <v>910.70000000000437</v>
      </c>
      <c r="BA663" s="15">
        <f>+BA661-AZ661</f>
        <v>604.69999999999709</v>
      </c>
      <c r="BB663" s="15">
        <f>+BB661-BA661</f>
        <v>474.59999999999854</v>
      </c>
      <c r="BC663" s="15">
        <f>+BC661-BB661</f>
        <v>461.5</v>
      </c>
      <c r="BD663" s="15">
        <f>+BD661-BC661</f>
        <v>777.90000000000146</v>
      </c>
      <c r="BF663" s="15">
        <f>+BF661-BE661</f>
        <v>528.59999999999854</v>
      </c>
      <c r="BG663" s="15">
        <f>+BG661-BF661</f>
        <v>430.70000000000437</v>
      </c>
      <c r="BH663" s="15">
        <f>+BH661-BG661</f>
        <v>110.90000000000146</v>
      </c>
      <c r="BI663" s="15">
        <f>+BI661-BH661</f>
        <v>407.29999999999563</v>
      </c>
      <c r="BK663" s="15">
        <f>+BK661-BJ661</f>
        <v>224.59999999999854</v>
      </c>
      <c r="BL663" s="15">
        <f>+BL661-BK661</f>
        <v>96</v>
      </c>
      <c r="BM663" s="15">
        <f>+BM661-BL661</f>
        <v>208.80000000000291</v>
      </c>
      <c r="BN663" s="15">
        <f>+BN661-BM661</f>
        <v>237.19999999999709</v>
      </c>
      <c r="BP663" s="15">
        <f>+BP661-BO661</f>
        <v>241</v>
      </c>
      <c r="BQ663" s="15">
        <f>+BQ661-BP661</f>
        <v>308.30000000000291</v>
      </c>
      <c r="BR663" s="15">
        <f>+BR661-BQ661</f>
        <v>218.09999999999854</v>
      </c>
      <c r="BS663" s="15">
        <f>+BS661-BR661</f>
        <v>445.59999999999854</v>
      </c>
      <c r="BU663" s="15">
        <f>+BU661-BT661</f>
        <v>263.30000000000291</v>
      </c>
      <c r="BV663" s="15">
        <f>+BV661-BU661</f>
        <v>322</v>
      </c>
      <c r="BW663" s="15">
        <f>+BW661-BV661</f>
        <v>250</v>
      </c>
      <c r="BX663" s="15">
        <f>+BX661-BW661</f>
        <v>646</v>
      </c>
      <c r="BZ663" s="15">
        <f>+BZ661-BY661</f>
        <v>433</v>
      </c>
      <c r="CA663" s="15">
        <f>+CA661-BZ661</f>
        <v>380</v>
      </c>
      <c r="CB663" s="15">
        <f>+CB661-CA661</f>
        <v>315</v>
      </c>
      <c r="CC663" s="15">
        <f>+CC661-CB661</f>
        <v>800</v>
      </c>
      <c r="CE663" s="15">
        <f>+CE661-CD661</f>
        <v>405</v>
      </c>
      <c r="CF663" s="15">
        <f>+CF661-CE661</f>
        <v>578</v>
      </c>
      <c r="CG663" s="15">
        <f>+CG661-CF661</f>
        <v>631</v>
      </c>
      <c r="CH663" s="15">
        <f>+CH661-CG661</f>
        <v>505</v>
      </c>
      <c r="CJ663" s="15">
        <f>+CJ661-CI661</f>
        <v>267</v>
      </c>
      <c r="CK663" s="15">
        <f>+CK661-CJ661</f>
        <v>391</v>
      </c>
      <c r="CL663" s="15">
        <f>+CL661-CK661</f>
        <v>201</v>
      </c>
      <c r="CM663" s="15">
        <f>+CM661-CL661</f>
        <v>548</v>
      </c>
      <c r="CO663" s="15">
        <f>+CO661-CN661</f>
        <v>87</v>
      </c>
      <c r="CP663" s="15">
        <f>+CP661-CO661</f>
        <v>149</v>
      </c>
      <c r="CQ663" s="15">
        <f>+CQ661-CP661</f>
        <v>410</v>
      </c>
      <c r="CR663" s="15">
        <f>+CR661-CQ661</f>
        <v>923</v>
      </c>
      <c r="CT663" s="15">
        <f>+CT661-CS661</f>
        <v>461</v>
      </c>
      <c r="CU663" s="15">
        <f>+CU661-CT661</f>
        <v>729</v>
      </c>
      <c r="CV663" s="15">
        <f>+CV661-CU661</f>
        <v>979</v>
      </c>
      <c r="CW663" s="15">
        <f>+CW661-CV661</f>
        <v>1321</v>
      </c>
      <c r="CY663" s="15">
        <f>+CY661-CX661</f>
        <v>937</v>
      </c>
      <c r="CZ663" s="15">
        <f>+CZ661-CY661</f>
        <v>962</v>
      </c>
      <c r="DA663" s="15">
        <f>+DA661-CZ661</f>
        <v>1108</v>
      </c>
      <c r="DB663" s="15">
        <f>+DB661-DA661</f>
        <v>1362</v>
      </c>
      <c r="DD663" s="15">
        <f>+DD661-DC661</f>
        <v>650</v>
      </c>
      <c r="DE663" s="15">
        <f>+DE661-DD661</f>
        <v>1329</v>
      </c>
      <c r="DF663" s="15">
        <f>+DF661-DE661</f>
        <v>645</v>
      </c>
      <c r="DG663" s="15">
        <f>+DG661-DF661</f>
        <v>1292</v>
      </c>
      <c r="DI663" s="15">
        <f>+DI661-DH661</f>
        <v>234</v>
      </c>
      <c r="DJ663" s="15">
        <f>+DJ661-DI661</f>
        <v>247</v>
      </c>
      <c r="DK663" s="15">
        <f>+DK661-DJ661</f>
        <v>276.63920000000508</v>
      </c>
      <c r="DL663" s="15">
        <f>+DL661-DK661</f>
        <v>885.34473559999606</v>
      </c>
      <c r="DN663" s="15">
        <f>+DN661-DM661</f>
        <v>92.929760846134741</v>
      </c>
      <c r="DO663" s="15">
        <f>+DO661-DN661</f>
        <v>39.384553463969496</v>
      </c>
      <c r="DP663" s="15">
        <f>+DP661-DO661</f>
        <v>-33.15816849838302</v>
      </c>
      <c r="DQ663" s="15">
        <f>+DQ661-DP661</f>
        <v>580.77196841247496</v>
      </c>
      <c r="DS663" s="15">
        <f>+DS661-DR661</f>
        <v>-153.32541412672435</v>
      </c>
      <c r="DT663" s="15">
        <f>+DT661-DS661</f>
        <v>-202.76011946577637</v>
      </c>
      <c r="DU663" s="15">
        <f>+DU661-DT661</f>
        <v>-271.20880740499706</v>
      </c>
      <c r="DV663" s="15">
        <f>+DV661-DU661</f>
        <v>347.88511795949307</v>
      </c>
    </row>
    <row r="664" spans="1:127" ht="11.25" customHeight="1">
      <c r="A664" s="2"/>
      <c r="AB664" s="15"/>
      <c r="AC664" s="15"/>
      <c r="AD664" s="15"/>
      <c r="AE664" s="15"/>
      <c r="AG664" s="15"/>
      <c r="AH664" s="15"/>
      <c r="AI664" s="15"/>
      <c r="AJ664" s="15"/>
      <c r="AL664" s="15"/>
      <c r="AM664" s="15"/>
      <c r="AN664" s="15"/>
      <c r="AO664" s="15"/>
      <c r="AQ664" s="15"/>
      <c r="AR664" s="15"/>
      <c r="AS664" s="15"/>
      <c r="AT664" s="15"/>
      <c r="AV664" s="15"/>
      <c r="AW664" s="15"/>
      <c r="AX664" s="15"/>
      <c r="AY664" s="15"/>
      <c r="BA664" s="15"/>
      <c r="BB664" s="15"/>
      <c r="BC664" s="15"/>
      <c r="BD664" s="15"/>
      <c r="BF664" s="15"/>
      <c r="BG664" s="15"/>
      <c r="BH664" s="15"/>
      <c r="BI664" s="15"/>
      <c r="BK664" s="15"/>
      <c r="BL664" s="15"/>
      <c r="BM664" s="15"/>
      <c r="BN664" s="15"/>
      <c r="BP664" s="15"/>
      <c r="BQ664" s="15"/>
      <c r="BR664" s="15"/>
      <c r="BS664" s="15"/>
      <c r="BU664" s="15"/>
      <c r="BV664" s="15"/>
      <c r="BW664" s="15"/>
      <c r="BX664" s="15"/>
      <c r="BZ664" s="15"/>
      <c r="CA664" s="15"/>
      <c r="CB664" s="15"/>
      <c r="CC664" s="15"/>
      <c r="CE664" s="15"/>
      <c r="CF664" s="15"/>
      <c r="CG664" s="15"/>
      <c r="CH664" s="15"/>
      <c r="CJ664" s="15"/>
      <c r="CK664" s="15"/>
      <c r="CL664" s="15"/>
      <c r="CM664" s="15"/>
      <c r="CO664" s="15"/>
      <c r="CP664" s="15"/>
      <c r="CQ664" s="15"/>
      <c r="CR664" s="15"/>
      <c r="CT664" s="15"/>
      <c r="CU664" s="15"/>
      <c r="CV664" s="15"/>
      <c r="CW664" s="15"/>
      <c r="CY664" s="15"/>
      <c r="CZ664" s="15"/>
      <c r="DA664" s="15"/>
      <c r="DB664" s="15"/>
      <c r="DD664" s="15"/>
      <c r="DE664" s="15"/>
      <c r="DF664" s="15"/>
      <c r="DG664" s="15"/>
      <c r="DI664" s="15"/>
      <c r="DJ664" s="15"/>
      <c r="DK664" s="15"/>
      <c r="DL664" s="15"/>
      <c r="DN664" s="15"/>
      <c r="DO664" s="15"/>
      <c r="DP664" s="15"/>
      <c r="DQ664" s="15"/>
      <c r="DS664" s="15"/>
      <c r="DT664" s="15"/>
      <c r="DU664" s="15"/>
      <c r="DV664" s="15"/>
    </row>
    <row r="665" spans="1:127">
      <c r="A665" s="2"/>
      <c r="C665" s="7" t="s">
        <v>1213</v>
      </c>
      <c r="AB665" s="15"/>
      <c r="AC665" s="15"/>
      <c r="AD665" s="15"/>
      <c r="AE665" s="15"/>
      <c r="AG665" s="15"/>
      <c r="AH665" s="15"/>
      <c r="AI665" s="15"/>
      <c r="AJ665" s="15"/>
      <c r="AL665" s="15"/>
      <c r="AM665" s="15"/>
      <c r="AN665" s="15"/>
      <c r="AO665" s="15"/>
      <c r="AQ665" s="15"/>
      <c r="AR665" s="15"/>
      <c r="AS665" s="15"/>
      <c r="AT665" s="15"/>
      <c r="AV665" s="15"/>
      <c r="AW665" s="15"/>
      <c r="AX665" s="15"/>
      <c r="AY665" s="15"/>
      <c r="BA665" s="15"/>
      <c r="BB665" s="15"/>
      <c r="BC665" s="15"/>
      <c r="BD665" s="15"/>
      <c r="BF665" s="15"/>
      <c r="BG665" s="15"/>
      <c r="BH665" s="15"/>
      <c r="BI665" s="15"/>
      <c r="BK665" s="15"/>
      <c r="BL665" s="15"/>
      <c r="BM665" s="15"/>
      <c r="BN665" s="15"/>
      <c r="BP665" s="15"/>
      <c r="BQ665" s="15"/>
      <c r="BR665" s="15"/>
      <c r="BS665" s="15"/>
      <c r="BU665" s="15"/>
      <c r="BV665" s="15"/>
      <c r="BW665" s="15"/>
      <c r="BX665" s="15"/>
      <c r="BZ665" s="15"/>
      <c r="CA665" s="15"/>
      <c r="CB665" s="15"/>
      <c r="CC665" s="15"/>
      <c r="CE665" s="15"/>
      <c r="CF665" s="15"/>
      <c r="CG665" s="15"/>
      <c r="CH665" s="15"/>
      <c r="CJ665" s="15"/>
      <c r="CK665" s="15"/>
      <c r="CL665" s="15"/>
      <c r="CM665" s="15"/>
      <c r="CO665" s="15"/>
      <c r="CP665" s="15"/>
      <c r="CQ665" s="15"/>
      <c r="CR665" s="15"/>
      <c r="CT665" s="15"/>
      <c r="CU665" s="15"/>
      <c r="CV665" s="15"/>
      <c r="CW665" s="15"/>
      <c r="CY665" s="15"/>
      <c r="CZ665" s="15"/>
      <c r="DA665" s="15"/>
      <c r="DB665" s="15"/>
      <c r="DD665" s="15"/>
      <c r="DE665" s="15"/>
      <c r="DF665" s="15"/>
      <c r="DG665" s="15"/>
      <c r="DH665" s="15">
        <v>74880</v>
      </c>
      <c r="DI665" s="15"/>
      <c r="DJ665" s="15"/>
      <c r="DK665" s="15"/>
      <c r="DL665" s="15"/>
      <c r="DN665" s="15"/>
      <c r="DO665" s="15"/>
      <c r="DP665" s="15"/>
      <c r="DQ665" s="15"/>
      <c r="DS665" s="15"/>
      <c r="DT665" s="15"/>
      <c r="DU665" s="15"/>
      <c r="DV665" s="15"/>
    </row>
    <row r="666" spans="1:127" ht="12" customHeight="1">
      <c r="A666" s="2"/>
      <c r="C666" s="2" t="s">
        <v>1210</v>
      </c>
      <c r="AV666" s="15"/>
      <c r="AW666" s="15"/>
      <c r="AX666" s="15"/>
      <c r="AY666" s="15"/>
      <c r="AZ666" s="15"/>
      <c r="BA666" s="15"/>
      <c r="BB666" s="15"/>
      <c r="BC666" s="15"/>
      <c r="BD666" s="15"/>
      <c r="BE666" s="15"/>
      <c r="BF666" s="15"/>
      <c r="BG666" s="15"/>
      <c r="BH666" s="15"/>
      <c r="BI666" s="15"/>
      <c r="BJ666" s="15"/>
      <c r="BK666" s="15"/>
      <c r="BL666" s="15"/>
      <c r="BM666" s="15"/>
      <c r="BN666" s="15"/>
      <c r="BO666" s="15"/>
      <c r="BP666" s="15"/>
      <c r="BQ666" s="15"/>
      <c r="BR666" s="15"/>
      <c r="BS666" s="15"/>
      <c r="BT666" s="15"/>
      <c r="BU666" s="15"/>
      <c r="BV666" s="15"/>
      <c r="BW666" s="15"/>
      <c r="BX666" s="15"/>
      <c r="BY666" s="15"/>
      <c r="BZ666" s="15"/>
      <c r="CA666" s="15"/>
      <c r="CB666" s="15"/>
      <c r="CC666" s="15"/>
      <c r="CD666" s="15"/>
      <c r="CE666" s="15"/>
      <c r="CF666" s="15"/>
      <c r="CG666" s="15"/>
      <c r="CH666" s="15"/>
      <c r="CI666" s="15"/>
      <c r="CJ666" s="15"/>
      <c r="CK666" s="15"/>
      <c r="CL666" s="15"/>
      <c r="CM666" s="15"/>
      <c r="CN666" s="15"/>
      <c r="CO666" s="15"/>
      <c r="CP666" s="15"/>
      <c r="CQ666" s="15"/>
      <c r="CR666" s="15"/>
      <c r="CS666" s="15"/>
      <c r="CT666" s="15"/>
      <c r="CU666" s="15"/>
      <c r="CV666" s="15"/>
      <c r="CW666" s="15"/>
      <c r="CX666" s="15"/>
      <c r="CY666" s="15"/>
      <c r="CZ666" s="15"/>
      <c r="DA666" s="15"/>
      <c r="DB666" s="15"/>
      <c r="DC666" s="15"/>
      <c r="DD666" s="15"/>
      <c r="DE666" s="15"/>
      <c r="DF666" s="15"/>
      <c r="DG666" s="15"/>
      <c r="DH666" s="15">
        <f>+DH665-DC661</f>
        <v>3916</v>
      </c>
      <c r="DI666" s="15"/>
      <c r="DJ666" s="15"/>
      <c r="DK666" s="15"/>
      <c r="DL666" s="15"/>
      <c r="DM666" s="15"/>
      <c r="DN666" s="15"/>
      <c r="DO666" s="15"/>
      <c r="DP666" s="15"/>
      <c r="DQ666" s="15"/>
      <c r="DR666" s="15"/>
      <c r="DS666" s="15"/>
      <c r="DT666" s="15"/>
      <c r="DU666" s="15"/>
      <c r="DV666" s="15"/>
      <c r="DW666" s="15"/>
    </row>
    <row r="667" spans="1:127" ht="12" customHeight="1">
      <c r="A667" s="2"/>
      <c r="C667" s="2"/>
      <c r="AV667" s="15"/>
      <c r="AW667" s="15"/>
      <c r="AX667" s="15"/>
      <c r="AY667" s="15"/>
      <c r="AZ667" s="15"/>
      <c r="BA667" s="15"/>
      <c r="BB667" s="15"/>
      <c r="BC667" s="15"/>
      <c r="BD667" s="15"/>
      <c r="BE667" s="15"/>
      <c r="BF667" s="15"/>
      <c r="BG667" s="15"/>
      <c r="BH667" s="15"/>
      <c r="BI667" s="15"/>
      <c r="BJ667" s="15"/>
      <c r="BK667" s="15"/>
      <c r="BL667" s="15"/>
      <c r="BM667" s="15"/>
      <c r="BN667" s="15"/>
      <c r="BO667" s="15"/>
      <c r="BP667" s="15"/>
      <c r="BQ667" s="15"/>
      <c r="BR667" s="15"/>
      <c r="BS667" s="15"/>
      <c r="BT667" s="15"/>
      <c r="BU667" s="15"/>
      <c r="BV667" s="15"/>
      <c r="BW667" s="15"/>
      <c r="BX667" s="15"/>
      <c r="BY667" s="15"/>
      <c r="BZ667" s="15"/>
      <c r="CA667" s="15"/>
      <c r="CB667" s="15"/>
      <c r="CC667" s="15"/>
      <c r="CD667" s="15"/>
      <c r="CE667" s="15"/>
      <c r="CF667" s="15"/>
      <c r="CG667" s="15"/>
      <c r="CH667" s="15"/>
      <c r="CI667" s="15"/>
      <c r="CJ667" s="15"/>
      <c r="CK667" s="15"/>
      <c r="CL667" s="15"/>
      <c r="CM667" s="15"/>
      <c r="CN667" s="15"/>
      <c r="CO667" s="15"/>
      <c r="CP667" s="15"/>
      <c r="CQ667" s="15"/>
      <c r="CR667" s="15"/>
      <c r="CS667" s="15"/>
      <c r="CT667" s="15"/>
      <c r="CU667" s="15"/>
      <c r="CV667" s="15"/>
      <c r="CW667" s="15"/>
      <c r="CX667" s="15"/>
      <c r="CY667" s="15"/>
      <c r="CZ667" s="15"/>
      <c r="DA667" s="15"/>
      <c r="DB667" s="15"/>
      <c r="DC667" s="15"/>
      <c r="DD667" s="15"/>
      <c r="DE667" s="15"/>
      <c r="DF667" s="15"/>
      <c r="DG667" s="15"/>
      <c r="DH667" s="15"/>
      <c r="DI667" s="15"/>
      <c r="DJ667" s="15"/>
      <c r="DK667" s="15"/>
      <c r="DL667" s="15"/>
      <c r="DM667" s="15"/>
      <c r="DN667" s="15"/>
      <c r="DO667" s="15"/>
      <c r="DP667" s="15"/>
      <c r="DQ667" s="15"/>
      <c r="DR667" s="15"/>
      <c r="DS667" s="15"/>
      <c r="DT667" s="15"/>
      <c r="DU667" s="15"/>
      <c r="DV667" s="15"/>
      <c r="DW667" s="15"/>
    </row>
    <row r="668" spans="1:127" ht="12" customHeight="1">
      <c r="A668" s="2"/>
      <c r="C668" s="7" t="s">
        <v>820</v>
      </c>
      <c r="AA668" s="15">
        <f t="shared" ref="AA668:AY668" si="797">+AA661-AA676-AA675</f>
        <v>29356</v>
      </c>
      <c r="AB668" s="15">
        <f t="shared" si="797"/>
        <v>30933</v>
      </c>
      <c r="AC668" s="15">
        <f t="shared" si="797"/>
        <v>32639</v>
      </c>
      <c r="AD668" s="15">
        <f t="shared" si="797"/>
        <v>34218</v>
      </c>
      <c r="AE668" s="15">
        <f t="shared" si="797"/>
        <v>36026</v>
      </c>
      <c r="AF668" s="15">
        <f t="shared" si="797"/>
        <v>36026</v>
      </c>
      <c r="AG668" s="15">
        <f t="shared" si="797"/>
        <v>37321</v>
      </c>
      <c r="AH668" s="15">
        <f t="shared" si="797"/>
        <v>38438</v>
      </c>
      <c r="AI668" s="15">
        <f t="shared" si="797"/>
        <v>39635</v>
      </c>
      <c r="AJ668" s="15">
        <f t="shared" si="797"/>
        <v>40783</v>
      </c>
      <c r="AK668" s="15">
        <f t="shared" si="797"/>
        <v>40783</v>
      </c>
      <c r="AL668" s="15">
        <f t="shared" si="797"/>
        <v>41462</v>
      </c>
      <c r="AM668" s="15">
        <f t="shared" si="797"/>
        <v>42162</v>
      </c>
      <c r="AN668" s="15">
        <f t="shared" si="797"/>
        <v>42874</v>
      </c>
      <c r="AO668" s="15">
        <f t="shared" si="797"/>
        <v>43861</v>
      </c>
      <c r="AP668" s="15">
        <f t="shared" si="797"/>
        <v>43861</v>
      </c>
      <c r="AQ668" s="15">
        <f t="shared" si="797"/>
        <v>44361</v>
      </c>
      <c r="AR668" s="15">
        <f t="shared" si="797"/>
        <v>45380.7</v>
      </c>
      <c r="AS668" s="15">
        <f t="shared" si="797"/>
        <v>45734.9</v>
      </c>
      <c r="AT668" s="15">
        <f t="shared" si="797"/>
        <v>46328</v>
      </c>
      <c r="AU668" s="15">
        <f t="shared" si="797"/>
        <v>46328</v>
      </c>
      <c r="AV668" s="15">
        <f t="shared" si="797"/>
        <v>46833.5</v>
      </c>
      <c r="AW668" s="15">
        <f t="shared" si="797"/>
        <v>46872.5</v>
      </c>
      <c r="AX668" s="15">
        <f t="shared" si="797"/>
        <v>47398.399999999994</v>
      </c>
      <c r="AY668" s="15">
        <f t="shared" si="797"/>
        <v>48280.9</v>
      </c>
      <c r="AZ668" s="15">
        <f t="shared" ref="AZ668:CM668" si="798">+AZ661-AZ676-AZ675</f>
        <v>48280.9</v>
      </c>
      <c r="BA668" s="15">
        <f t="shared" si="798"/>
        <v>48780.3</v>
      </c>
      <c r="BB668" s="15">
        <f t="shared" si="798"/>
        <v>49234.099999999991</v>
      </c>
      <c r="BC668" s="15">
        <f t="shared" si="798"/>
        <v>49674.299999999996</v>
      </c>
      <c r="BD668" s="15">
        <f t="shared" si="798"/>
        <v>50425.7</v>
      </c>
      <c r="BE668" s="15">
        <f t="shared" si="798"/>
        <v>50425.7</v>
      </c>
      <c r="BF668" s="15">
        <f t="shared" si="798"/>
        <v>50890.7</v>
      </c>
      <c r="BG668" s="15">
        <f t="shared" si="798"/>
        <v>51256.800000000003</v>
      </c>
      <c r="BH668" s="15">
        <f t="shared" si="798"/>
        <v>51244.4</v>
      </c>
      <c r="BI668" s="15">
        <f t="shared" si="798"/>
        <v>51549.799999999996</v>
      </c>
      <c r="BJ668" s="15">
        <f t="shared" si="798"/>
        <v>51549.799999999996</v>
      </c>
      <c r="BK668" s="15">
        <f t="shared" si="798"/>
        <v>51662.299999999996</v>
      </c>
      <c r="BL668" s="15">
        <f t="shared" si="798"/>
        <v>51652.399999999994</v>
      </c>
      <c r="BM668" s="15">
        <f t="shared" si="798"/>
        <v>51749.200000000004</v>
      </c>
      <c r="BN668" s="15">
        <f t="shared" si="798"/>
        <v>51914.7</v>
      </c>
      <c r="BO668" s="15">
        <f t="shared" si="798"/>
        <v>51914.7</v>
      </c>
      <c r="BP668" s="15">
        <f t="shared" si="798"/>
        <v>52122.899999999994</v>
      </c>
      <c r="BQ668" s="15">
        <f t="shared" si="798"/>
        <v>52389.2</v>
      </c>
      <c r="BR668" s="15">
        <f t="shared" si="798"/>
        <v>52580</v>
      </c>
      <c r="BS668" s="15">
        <f t="shared" si="798"/>
        <v>53035.8</v>
      </c>
      <c r="BT668" s="15">
        <f t="shared" si="798"/>
        <v>53035.7</v>
      </c>
      <c r="BU668" s="15">
        <f t="shared" si="798"/>
        <v>53308</v>
      </c>
      <c r="BV668" s="15">
        <f t="shared" si="798"/>
        <v>53613</v>
      </c>
      <c r="BW668" s="15">
        <f t="shared" si="798"/>
        <v>53845</v>
      </c>
      <c r="BX668" s="15">
        <f t="shared" si="798"/>
        <v>54442</v>
      </c>
      <c r="BY668" s="15">
        <f t="shared" si="798"/>
        <v>54442</v>
      </c>
      <c r="BZ668" s="15">
        <f t="shared" si="798"/>
        <v>54785</v>
      </c>
      <c r="CA668" s="15">
        <f t="shared" si="798"/>
        <v>55061</v>
      </c>
      <c r="CB668" s="15">
        <f t="shared" si="798"/>
        <v>55306</v>
      </c>
      <c r="CC668" s="15">
        <f t="shared" si="798"/>
        <v>56021</v>
      </c>
      <c r="CD668" s="15">
        <f t="shared" si="798"/>
        <v>56021</v>
      </c>
      <c r="CE668" s="15">
        <f t="shared" si="798"/>
        <v>56369</v>
      </c>
      <c r="CF668" s="15">
        <f t="shared" si="798"/>
        <v>56856</v>
      </c>
      <c r="CG668" s="15">
        <f t="shared" si="798"/>
        <v>57341</v>
      </c>
      <c r="CH668" s="15">
        <f t="shared" si="798"/>
        <v>57543</v>
      </c>
      <c r="CI668" s="15">
        <f t="shared" si="798"/>
        <v>57543</v>
      </c>
      <c r="CJ668" s="15">
        <f t="shared" si="798"/>
        <v>57757</v>
      </c>
      <c r="CK668" s="15">
        <f t="shared" si="798"/>
        <v>57974</v>
      </c>
      <c r="CL668" s="15">
        <f t="shared" si="798"/>
        <v>57892</v>
      </c>
      <c r="CM668" s="15">
        <f t="shared" si="798"/>
        <v>58209</v>
      </c>
      <c r="CN668" s="15">
        <f>+CM668</f>
        <v>58209</v>
      </c>
      <c r="CO668" s="15">
        <f>+CO661-CO676-CO675</f>
        <v>58330</v>
      </c>
      <c r="CP668" s="15">
        <f>+CP661-CP676-CP675</f>
        <v>58456</v>
      </c>
      <c r="CQ668" s="15">
        <f>+CQ661-CQ676-CQ675</f>
        <v>58843</v>
      </c>
      <c r="CR668" s="15">
        <f>+CR661-CR676-CR675</f>
        <v>59733</v>
      </c>
      <c r="CS668" s="15">
        <f>+CR668</f>
        <v>59733</v>
      </c>
      <c r="CT668" s="15">
        <f>+CT661-CT676-CT675</f>
        <v>60253</v>
      </c>
      <c r="CU668" s="15">
        <f>+CU661-CU676-CU675</f>
        <v>60831</v>
      </c>
      <c r="CV668" s="15">
        <f>+CV661-CV676-CV675</f>
        <v>61442</v>
      </c>
      <c r="CW668" s="15">
        <f>+CW661-CW676-CW675</f>
        <v>62422</v>
      </c>
      <c r="CX668" s="15">
        <f>+CW668</f>
        <v>62422</v>
      </c>
      <c r="CY668" s="15">
        <f>+CY661-CY676-CY675</f>
        <v>63204</v>
      </c>
      <c r="CZ668" s="15">
        <f>+CZ661-CZ676-CZ675</f>
        <v>64033</v>
      </c>
      <c r="DA668" s="15">
        <f>+DA661-DA676-DA675</f>
        <v>64972</v>
      </c>
      <c r="DB668" s="15">
        <f>+DB661-DB676-DB675</f>
        <v>66157</v>
      </c>
      <c r="DC668" s="15">
        <f>+DB668</f>
        <v>66157</v>
      </c>
      <c r="DD668" s="15">
        <f>+DD661-DD676-DD675</f>
        <v>66682</v>
      </c>
      <c r="DE668" s="15">
        <f>+DE661-DE676-DE675</f>
        <v>67376</v>
      </c>
      <c r="DF668" s="15">
        <f>+DF661-DF676-DF675</f>
        <v>67912</v>
      </c>
      <c r="DG668" s="15">
        <f>+DG661-DG676-DG675</f>
        <v>68796</v>
      </c>
      <c r="DH668" s="15">
        <f>+DG668</f>
        <v>68796</v>
      </c>
      <c r="DI668" s="15">
        <f>+DI661-DI676-DI675</f>
        <v>69007</v>
      </c>
      <c r="DJ668" s="15">
        <f>+DJ661-DJ676-DJ675</f>
        <v>69210</v>
      </c>
      <c r="DK668" s="15">
        <f>+DJ668+DK673</f>
        <v>69336.639200000005</v>
      </c>
      <c r="DL668" s="15">
        <f>+DK668+DL673</f>
        <v>69921.983935600001</v>
      </c>
      <c r="DM668" s="15">
        <f>+DL668</f>
        <v>69921.983935600001</v>
      </c>
      <c r="DN668" s="15">
        <f>+DM668+DN673</f>
        <v>69864.913696446136</v>
      </c>
      <c r="DO668" s="15">
        <f>+DN668+DO673</f>
        <v>69754.298249910105</v>
      </c>
      <c r="DP668" s="15">
        <f>+DO668+DP673</f>
        <v>69571.140081411722</v>
      </c>
      <c r="DQ668" s="15">
        <f>+DP668+DQ673</f>
        <v>69851.912049824197</v>
      </c>
      <c r="DR668" s="15">
        <f>+DQ668</f>
        <v>69851.912049824197</v>
      </c>
      <c r="DS668" s="15">
        <f>+DR668+DS673</f>
        <v>69548.586635697473</v>
      </c>
      <c r="DT668" s="15">
        <f>+DS668+DT673</f>
        <v>69195.826516231697</v>
      </c>
      <c r="DU668" s="15">
        <f>+DT668+DU673</f>
        <v>68774.6177088267</v>
      </c>
      <c r="DV668" s="15">
        <f>+DU668+DV673</f>
        <v>68822.502826786193</v>
      </c>
      <c r="DW668" s="15">
        <f>+DV668</f>
        <v>68822.502826786193</v>
      </c>
    </row>
    <row r="669" spans="1:127" ht="12" customHeight="1">
      <c r="A669" s="2"/>
      <c r="C669" s="7" t="s">
        <v>491</v>
      </c>
      <c r="D669" s="7" t="s">
        <v>820</v>
      </c>
      <c r="AZ669" s="37">
        <f t="shared" ref="AZ669:CE669" si="799">+AZ668/AU668-1</f>
        <v>4.2153773096183844E-2</v>
      </c>
      <c r="BA669" s="37">
        <f t="shared" si="799"/>
        <v>4.1568535343290636E-2</v>
      </c>
      <c r="BB669" s="37">
        <f t="shared" si="799"/>
        <v>5.0383487119312953E-2</v>
      </c>
      <c r="BC669" s="37">
        <f t="shared" si="799"/>
        <v>4.8016388738860494E-2</v>
      </c>
      <c r="BD669" s="37">
        <f t="shared" si="799"/>
        <v>4.4423364104645868E-2</v>
      </c>
      <c r="BE669" s="37">
        <f t="shared" si="799"/>
        <v>4.4423364104645868E-2</v>
      </c>
      <c r="BF669" s="37">
        <f t="shared" si="799"/>
        <v>4.3263366563961236E-2</v>
      </c>
      <c r="BG669" s="37">
        <f t="shared" si="799"/>
        <v>4.1083314207023491E-2</v>
      </c>
      <c r="BH669" s="37">
        <f t="shared" si="799"/>
        <v>3.16078938203459E-2</v>
      </c>
      <c r="BI669" s="37">
        <f t="shared" si="799"/>
        <v>2.2292204173665287E-2</v>
      </c>
      <c r="BJ669" s="37">
        <f t="shared" si="799"/>
        <v>2.2292204173665287E-2</v>
      </c>
      <c r="BK669" s="37">
        <f t="shared" si="799"/>
        <v>1.5161905809902398E-2</v>
      </c>
      <c r="BL669" s="37">
        <f t="shared" si="799"/>
        <v>7.7180003433690025E-3</v>
      </c>
      <c r="BM669" s="37">
        <f t="shared" si="799"/>
        <v>9.8508324812076609E-3</v>
      </c>
      <c r="BN669" s="37">
        <f t="shared" si="799"/>
        <v>7.0785919634994698E-3</v>
      </c>
      <c r="BO669" s="37">
        <f t="shared" si="799"/>
        <v>7.0785919634994698E-3</v>
      </c>
      <c r="BP669" s="37">
        <f t="shared" si="799"/>
        <v>8.9155922210200078E-3</v>
      </c>
      <c r="BQ669" s="37">
        <f t="shared" si="799"/>
        <v>1.4264584027073424E-2</v>
      </c>
      <c r="BR669" s="37">
        <f t="shared" si="799"/>
        <v>1.6054354463450604E-2</v>
      </c>
      <c r="BS669" s="37">
        <f t="shared" si="799"/>
        <v>2.1595039555270645E-2</v>
      </c>
      <c r="BT669" s="37">
        <f t="shared" si="799"/>
        <v>2.1593113318578272E-2</v>
      </c>
      <c r="BU669" s="37">
        <f t="shared" si="799"/>
        <v>2.2736647423685197E-2</v>
      </c>
      <c r="BV669" s="37">
        <f t="shared" si="799"/>
        <v>2.335977644247289E-2</v>
      </c>
      <c r="BW669" s="37">
        <f t="shared" si="799"/>
        <v>2.4058577405857706E-2</v>
      </c>
      <c r="BX669" s="37">
        <f t="shared" si="799"/>
        <v>2.6514165903031461E-2</v>
      </c>
      <c r="BY669" s="37">
        <f t="shared" si="799"/>
        <v>2.6516101418478488E-2</v>
      </c>
      <c r="BZ669" s="37">
        <f t="shared" si="799"/>
        <v>2.7706910782621774E-2</v>
      </c>
      <c r="CA669" s="37">
        <f t="shared" si="799"/>
        <v>2.7008374834461835E-2</v>
      </c>
      <c r="CB669" s="37">
        <f t="shared" si="799"/>
        <v>2.7133438573683666E-2</v>
      </c>
      <c r="CC669" s="37">
        <f t="shared" si="799"/>
        <v>2.900334300723717E-2</v>
      </c>
      <c r="CD669" s="37">
        <f t="shared" si="799"/>
        <v>2.900334300723717E-2</v>
      </c>
      <c r="CE669" s="37">
        <f t="shared" si="799"/>
        <v>2.8913023637856972E-2</v>
      </c>
      <c r="CF669" s="37">
        <f t="shared" ref="CF669:DC669" si="800">+CF668/CA668-1</f>
        <v>3.260020704309774E-2</v>
      </c>
      <c r="CG669" s="37">
        <f t="shared" si="800"/>
        <v>3.6795284417603824E-2</v>
      </c>
      <c r="CH669" s="37">
        <f t="shared" si="800"/>
        <v>2.7168383284839503E-2</v>
      </c>
      <c r="CI669" s="37">
        <f t="shared" si="800"/>
        <v>2.7168383284839503E-2</v>
      </c>
      <c r="CJ669" s="37">
        <f t="shared" si="800"/>
        <v>2.4623463251077782E-2</v>
      </c>
      <c r="CK669" s="37">
        <f t="shared" si="800"/>
        <v>1.9663711833403763E-2</v>
      </c>
      <c r="CL669" s="37">
        <f t="shared" si="800"/>
        <v>9.6091801677682387E-3</v>
      </c>
      <c r="CM669" s="37">
        <f t="shared" si="800"/>
        <v>1.157395339137679E-2</v>
      </c>
      <c r="CN669" s="37">
        <f t="shared" si="800"/>
        <v>1.157395339137679E-2</v>
      </c>
      <c r="CO669" s="37">
        <f>+CO668/CJ668-1</f>
        <v>9.9208753917274795E-3</v>
      </c>
      <c r="CP669" s="37">
        <f>+CP668/CK668-1</f>
        <v>8.3140718253009727E-3</v>
      </c>
      <c r="CQ669" s="37">
        <f>+CQ668/CL668-1</f>
        <v>1.6427140192081913E-2</v>
      </c>
      <c r="CR669" s="37">
        <f>+CR668/CM668-1</f>
        <v>2.6181518321908959E-2</v>
      </c>
      <c r="CS669" s="37">
        <f t="shared" si="800"/>
        <v>2.6181518321908959E-2</v>
      </c>
      <c r="CT669" s="37">
        <f>+CT668/CO668-1</f>
        <v>3.2967598148465616E-2</v>
      </c>
      <c r="CU669" s="37">
        <f>+CU668/CP668-1</f>
        <v>4.062884904885733E-2</v>
      </c>
      <c r="CV669" s="37">
        <f>+CV668/CQ668-1</f>
        <v>4.4168380266131901E-2</v>
      </c>
      <c r="CW669" s="37">
        <f>+CW668/CR668-1</f>
        <v>4.5016992282322921E-2</v>
      </c>
      <c r="CX669" s="37">
        <f t="shared" si="800"/>
        <v>4.5016992282322921E-2</v>
      </c>
      <c r="CY669" s="37">
        <f>+CY668/CT668-1</f>
        <v>4.8976814432476479E-2</v>
      </c>
      <c r="CZ669" s="37">
        <f>+CZ668/CU668-1</f>
        <v>5.263763541615285E-2</v>
      </c>
      <c r="DA669" s="37">
        <f>+DA668/CV668-1</f>
        <v>5.7452556882914063E-2</v>
      </c>
      <c r="DB669" s="37">
        <f>+DB668/CW668-1</f>
        <v>5.9834673672743532E-2</v>
      </c>
      <c r="DC669" s="37">
        <f t="shared" si="800"/>
        <v>5.9834673672743532E-2</v>
      </c>
      <c r="DD669" s="37">
        <f>+DD668/CY668-1</f>
        <v>5.5028162774507949E-2</v>
      </c>
      <c r="DE669" s="37">
        <f>+DE668/CZ668-1</f>
        <v>5.2207455530741909E-2</v>
      </c>
      <c r="DF669" s="37">
        <f>+DF668/DA668-1</f>
        <v>4.5250261651172741E-2</v>
      </c>
      <c r="DG669" s="37">
        <f>+DG668/DB668-1</f>
        <v>3.9889958734525388E-2</v>
      </c>
      <c r="DH669" s="37">
        <f t="shared" ref="DH669:DW669" si="801">+DH668/DC668-1</f>
        <v>3.9889958734525388E-2</v>
      </c>
      <c r="DI669" s="37">
        <f>+DI668/DD668-1</f>
        <v>3.4866980594463248E-2</v>
      </c>
      <c r="DJ669" s="37">
        <f>+DJ668/DE668-1</f>
        <v>2.7220375207789083E-2</v>
      </c>
      <c r="DK669" s="37">
        <f t="shared" si="801"/>
        <v>2.0977724113558693E-2</v>
      </c>
      <c r="DL669" s="37">
        <f t="shared" si="801"/>
        <v>1.6366997145182971E-2</v>
      </c>
      <c r="DM669" s="37">
        <f t="shared" si="801"/>
        <v>1.6366997145182971E-2</v>
      </c>
      <c r="DN669" s="37">
        <f t="shared" si="801"/>
        <v>1.2432270587710459E-2</v>
      </c>
      <c r="DO669" s="37">
        <f t="shared" si="801"/>
        <v>7.8644451655844883E-3</v>
      </c>
      <c r="DP669" s="37">
        <f t="shared" si="801"/>
        <v>3.3820629917655776E-3</v>
      </c>
      <c r="DQ669" s="37">
        <f t="shared" si="801"/>
        <v>-1.0021438442070485E-3</v>
      </c>
      <c r="DR669" s="37">
        <f t="shared" si="801"/>
        <v>-1.0021438442070485E-3</v>
      </c>
      <c r="DS669" s="37">
        <f t="shared" si="801"/>
        <v>-4.5276955772544092E-3</v>
      </c>
      <c r="DT669" s="37">
        <f t="shared" si="801"/>
        <v>-8.0062698312519665E-3</v>
      </c>
      <c r="DU669" s="37">
        <f t="shared" si="801"/>
        <v>-1.1449034350348941E-2</v>
      </c>
      <c r="DV669" s="37">
        <f t="shared" si="801"/>
        <v>-1.4737022836307512E-2</v>
      </c>
      <c r="DW669" s="37">
        <f t="shared" si="801"/>
        <v>-1.4737022836307512E-2</v>
      </c>
    </row>
    <row r="670" spans="1:127" ht="12" customHeight="1">
      <c r="A670" s="2"/>
      <c r="DU670" s="2"/>
    </row>
    <row r="671" spans="1:127" ht="12" customHeight="1">
      <c r="A671" s="2"/>
      <c r="C671" s="7" t="s">
        <v>560</v>
      </c>
      <c r="D671" s="7" t="s">
        <v>820</v>
      </c>
      <c r="BE671" s="15">
        <f t="shared" ref="BE671:CI671" si="802">+BE668-AZ668</f>
        <v>2144.7999999999956</v>
      </c>
      <c r="BF671" s="15">
        <f t="shared" si="802"/>
        <v>2110.3999999999942</v>
      </c>
      <c r="BG671" s="15">
        <f t="shared" si="802"/>
        <v>2022.7000000000116</v>
      </c>
      <c r="BH671" s="15">
        <f t="shared" si="802"/>
        <v>1570.1000000000058</v>
      </c>
      <c r="BI671" s="15">
        <f t="shared" si="802"/>
        <v>1124.0999999999985</v>
      </c>
      <c r="BJ671" s="15">
        <f t="shared" si="802"/>
        <v>1124.0999999999985</v>
      </c>
      <c r="BK671" s="15">
        <f t="shared" si="802"/>
        <v>771.59999999999854</v>
      </c>
      <c r="BL671" s="15">
        <f t="shared" si="802"/>
        <v>395.59999999999127</v>
      </c>
      <c r="BM671" s="15">
        <f t="shared" si="802"/>
        <v>504.80000000000291</v>
      </c>
      <c r="BN671" s="15">
        <f t="shared" si="802"/>
        <v>364.90000000000146</v>
      </c>
      <c r="BO671" s="15">
        <f t="shared" si="802"/>
        <v>364.90000000000146</v>
      </c>
      <c r="BP671" s="15">
        <f t="shared" si="802"/>
        <v>460.59999999999854</v>
      </c>
      <c r="BQ671" s="15">
        <f t="shared" si="802"/>
        <v>736.80000000000291</v>
      </c>
      <c r="BR671" s="15">
        <f t="shared" si="802"/>
        <v>830.79999999999563</v>
      </c>
      <c r="BS671" s="15">
        <f t="shared" si="802"/>
        <v>1121.1000000000058</v>
      </c>
      <c r="BT671" s="15">
        <f t="shared" si="802"/>
        <v>1121</v>
      </c>
      <c r="BU671" s="15">
        <f t="shared" si="802"/>
        <v>1185.1000000000058</v>
      </c>
      <c r="BV671" s="15">
        <f t="shared" si="802"/>
        <v>1223.8000000000029</v>
      </c>
      <c r="BW671" s="15">
        <f t="shared" si="802"/>
        <v>1265</v>
      </c>
      <c r="BX671" s="15">
        <f t="shared" si="802"/>
        <v>1406.1999999999971</v>
      </c>
      <c r="BY671" s="15">
        <f t="shared" si="802"/>
        <v>1406.3000000000029</v>
      </c>
      <c r="BZ671" s="15">
        <f t="shared" si="802"/>
        <v>1477</v>
      </c>
      <c r="CA671" s="15">
        <f t="shared" si="802"/>
        <v>1448</v>
      </c>
      <c r="CB671" s="15">
        <f t="shared" si="802"/>
        <v>1461</v>
      </c>
      <c r="CC671" s="15">
        <f t="shared" si="802"/>
        <v>1579</v>
      </c>
      <c r="CD671" s="15">
        <f t="shared" si="802"/>
        <v>1579</v>
      </c>
      <c r="CE671" s="15">
        <f t="shared" si="802"/>
        <v>1584</v>
      </c>
      <c r="CF671" s="15">
        <f t="shared" si="802"/>
        <v>1795</v>
      </c>
      <c r="CG671" s="15">
        <f t="shared" si="802"/>
        <v>2035</v>
      </c>
      <c r="CH671" s="15">
        <f t="shared" si="802"/>
        <v>1522</v>
      </c>
      <c r="CI671" s="15">
        <f t="shared" si="802"/>
        <v>1522</v>
      </c>
      <c r="CJ671" s="15">
        <f t="shared" ref="CJ671:DC671" si="803">+CJ668-CE668</f>
        <v>1388</v>
      </c>
      <c r="CK671" s="15">
        <f t="shared" si="803"/>
        <v>1118</v>
      </c>
      <c r="CL671" s="15">
        <f t="shared" si="803"/>
        <v>551</v>
      </c>
      <c r="CM671" s="15">
        <f t="shared" si="803"/>
        <v>666</v>
      </c>
      <c r="CN671" s="15">
        <f t="shared" si="803"/>
        <v>666</v>
      </c>
      <c r="CO671" s="15">
        <f t="shared" si="803"/>
        <v>573</v>
      </c>
      <c r="CP671" s="15">
        <f t="shared" si="803"/>
        <v>482</v>
      </c>
      <c r="CQ671" s="15">
        <f t="shared" si="803"/>
        <v>951</v>
      </c>
      <c r="CR671" s="15">
        <f t="shared" si="803"/>
        <v>1524</v>
      </c>
      <c r="CS671" s="15">
        <f t="shared" si="803"/>
        <v>1524</v>
      </c>
      <c r="CT671" s="15">
        <f t="shared" si="803"/>
        <v>1923</v>
      </c>
      <c r="CU671" s="15">
        <f t="shared" si="803"/>
        <v>2375</v>
      </c>
      <c r="CV671" s="15">
        <f t="shared" si="803"/>
        <v>2599</v>
      </c>
      <c r="CW671" s="15">
        <f t="shared" si="803"/>
        <v>2689</v>
      </c>
      <c r="CX671" s="15">
        <f t="shared" si="803"/>
        <v>2689</v>
      </c>
      <c r="CY671" s="15">
        <f t="shared" si="803"/>
        <v>2951</v>
      </c>
      <c r="CZ671" s="15">
        <f t="shared" si="803"/>
        <v>3202</v>
      </c>
      <c r="DA671" s="15">
        <f t="shared" si="803"/>
        <v>3530</v>
      </c>
      <c r="DB671" s="15">
        <f t="shared" si="803"/>
        <v>3735</v>
      </c>
      <c r="DC671" s="15">
        <f t="shared" si="803"/>
        <v>3735</v>
      </c>
      <c r="DD671" s="15">
        <f t="shared" ref="DD671" si="804">+DD668-CY668</f>
        <v>3478</v>
      </c>
      <c r="DE671" s="15">
        <f t="shared" ref="DE671:DG671" si="805">+DE668-CZ668</f>
        <v>3343</v>
      </c>
      <c r="DF671" s="15">
        <f t="shared" si="805"/>
        <v>2940</v>
      </c>
      <c r="DG671" s="15">
        <f t="shared" si="805"/>
        <v>2639</v>
      </c>
      <c r="DH671" s="15">
        <f t="shared" ref="DH671:DW671" si="806">+DH668-DC668</f>
        <v>2639</v>
      </c>
      <c r="DI671" s="15">
        <f t="shared" ref="DI671" si="807">+DI668-DD668</f>
        <v>2325</v>
      </c>
      <c r="DJ671" s="15">
        <f t="shared" ref="DJ671" si="808">+DJ668-DE668</f>
        <v>1834</v>
      </c>
      <c r="DK671" s="15">
        <f t="shared" si="806"/>
        <v>1424.6392000000051</v>
      </c>
      <c r="DL671" s="15">
        <f t="shared" si="806"/>
        <v>1125.9839356000011</v>
      </c>
      <c r="DM671" s="15">
        <f t="shared" si="806"/>
        <v>1125.9839356000011</v>
      </c>
      <c r="DN671" s="15">
        <f t="shared" si="806"/>
        <v>857.91369644613587</v>
      </c>
      <c r="DO671" s="15">
        <f t="shared" si="806"/>
        <v>544.29824991010537</v>
      </c>
      <c r="DP671" s="15">
        <f t="shared" si="806"/>
        <v>234.50088141171727</v>
      </c>
      <c r="DQ671" s="15">
        <f t="shared" si="806"/>
        <v>-70.071885775803821</v>
      </c>
      <c r="DR671" s="15">
        <f t="shared" si="806"/>
        <v>-70.071885775803821</v>
      </c>
      <c r="DS671" s="15">
        <f t="shared" si="806"/>
        <v>-316.32706074866292</v>
      </c>
      <c r="DT671" s="15">
        <f t="shared" si="806"/>
        <v>-558.47173367840878</v>
      </c>
      <c r="DU671" s="15">
        <f t="shared" si="806"/>
        <v>-796.52237258502282</v>
      </c>
      <c r="DV671" s="15">
        <f t="shared" si="806"/>
        <v>-1029.4092230380047</v>
      </c>
      <c r="DW671" s="15">
        <f t="shared" si="806"/>
        <v>-1029.4092230380047</v>
      </c>
    </row>
    <row r="672" spans="1:127" ht="12" customHeight="1">
      <c r="A672" s="2"/>
      <c r="DU672" s="2"/>
    </row>
    <row r="673" spans="1:127" ht="12" customHeight="1">
      <c r="A673" s="2"/>
      <c r="C673" s="7" t="s">
        <v>978</v>
      </c>
      <c r="D673" s="7" t="s">
        <v>820</v>
      </c>
      <c r="BF673" s="15">
        <f>+BF668-BE668</f>
        <v>465</v>
      </c>
      <c r="BG673" s="15">
        <f>+BG668-BF668</f>
        <v>366.10000000000582</v>
      </c>
      <c r="BH673" s="15">
        <f>+BH668-BG668</f>
        <v>-12.400000000001455</v>
      </c>
      <c r="BI673" s="15">
        <f>+BI668-BH668</f>
        <v>305.39999999999418</v>
      </c>
      <c r="BK673" s="15">
        <f>+BK668-BJ668</f>
        <v>112.5</v>
      </c>
      <c r="BL673" s="15">
        <f>+BL668-BK668</f>
        <v>-9.9000000000014552</v>
      </c>
      <c r="BM673" s="15">
        <f>+BM668-BL668</f>
        <v>96.800000000010186</v>
      </c>
      <c r="BN673" s="15">
        <f>+BN668-BM668</f>
        <v>165.49999999999272</v>
      </c>
      <c r="BP673" s="15">
        <f>+BP668-BO668</f>
        <v>208.19999999999709</v>
      </c>
      <c r="BQ673" s="15">
        <f>+BQ668-BP668</f>
        <v>266.30000000000291</v>
      </c>
      <c r="BR673" s="15">
        <f>+BR668-BQ668</f>
        <v>190.80000000000291</v>
      </c>
      <c r="BS673" s="15">
        <f>+BS668-BR668</f>
        <v>455.80000000000291</v>
      </c>
      <c r="BU673" s="15">
        <f>+BU668-BT668</f>
        <v>272.30000000000291</v>
      </c>
      <c r="BV673" s="15">
        <f>+BV668-BU668</f>
        <v>305</v>
      </c>
      <c r="BW673" s="15">
        <f>+BW668-BV668</f>
        <v>232</v>
      </c>
      <c r="BX673" s="15">
        <f>+BX668-BW668</f>
        <v>597</v>
      </c>
      <c r="BZ673" s="15">
        <f>+BZ668-BY668</f>
        <v>343</v>
      </c>
      <c r="CA673" s="15">
        <f>+CA668-BZ668</f>
        <v>276</v>
      </c>
      <c r="CB673" s="15">
        <f>+CB668-CA668</f>
        <v>245</v>
      </c>
      <c r="CC673" s="15">
        <f>+CC668-CB668</f>
        <v>715</v>
      </c>
      <c r="CE673" s="15">
        <f>+CE668-CD668</f>
        <v>348</v>
      </c>
      <c r="CF673" s="15">
        <f>+CF668-CE668</f>
        <v>487</v>
      </c>
      <c r="CG673" s="15">
        <f>+CG668-CF668</f>
        <v>485</v>
      </c>
      <c r="CH673" s="15">
        <f>+CH668-CG668</f>
        <v>202</v>
      </c>
      <c r="CJ673" s="15">
        <f>+CJ668-CI668</f>
        <v>214</v>
      </c>
      <c r="CK673" s="15">
        <f>+CK668-CJ668</f>
        <v>217</v>
      </c>
      <c r="CL673" s="15">
        <f>+CL668-CK668</f>
        <v>-82</v>
      </c>
      <c r="CM673" s="15">
        <f>+CM668-CL668</f>
        <v>317</v>
      </c>
      <c r="CN673" s="15"/>
      <c r="CO673" s="15">
        <f>+CO668-CN668</f>
        <v>121</v>
      </c>
      <c r="CP673" s="15">
        <f>+CP668-CO668</f>
        <v>126</v>
      </c>
      <c r="CQ673" s="15">
        <f>+CQ668-CP668</f>
        <v>387</v>
      </c>
      <c r="CR673" s="15">
        <f>+CR668-CQ668</f>
        <v>890</v>
      </c>
      <c r="CS673" s="15"/>
      <c r="CT673" s="15">
        <f>+CT668-CS668</f>
        <v>520</v>
      </c>
      <c r="CU673" s="15">
        <f>+CU668-CT668</f>
        <v>578</v>
      </c>
      <c r="CV673" s="15">
        <f>+CV668-CU668</f>
        <v>611</v>
      </c>
      <c r="CW673" s="15">
        <f>+CW668-CV668</f>
        <v>980</v>
      </c>
      <c r="CX673" s="15"/>
      <c r="CY673" s="15">
        <f>+CY668-CX668</f>
        <v>782</v>
      </c>
      <c r="CZ673" s="15">
        <f>+CZ668-CY668</f>
        <v>829</v>
      </c>
      <c r="DA673" s="15">
        <f>+DA668-CZ668</f>
        <v>939</v>
      </c>
      <c r="DB673" s="15">
        <f>+DB668-DA668</f>
        <v>1185</v>
      </c>
      <c r="DC673" s="15"/>
      <c r="DD673" s="15">
        <f>+DD668-DC668</f>
        <v>525</v>
      </c>
      <c r="DE673" s="15">
        <f>+DE668-DD668</f>
        <v>694</v>
      </c>
      <c r="DF673" s="15">
        <f>+DF668-DE668</f>
        <v>536</v>
      </c>
      <c r="DG673" s="15">
        <f>+DG668-DF668</f>
        <v>884</v>
      </c>
      <c r="DH673" s="15"/>
      <c r="DI673" s="15">
        <f>+DI668-DH668</f>
        <v>211</v>
      </c>
      <c r="DJ673" s="15">
        <f>+DJ668-DI668</f>
        <v>203</v>
      </c>
      <c r="DK673" s="15">
        <f>+DK749-DK750</f>
        <v>126.63920000000007</v>
      </c>
      <c r="DL673" s="15">
        <f>+DL749-DL750</f>
        <v>585.34473559999992</v>
      </c>
      <c r="DM673" s="15"/>
      <c r="DN673" s="15">
        <f>+DN749-DN750</f>
        <v>-57.07023915386003</v>
      </c>
      <c r="DO673" s="15">
        <f>+DO749-DO750</f>
        <v>-110.6154465360305</v>
      </c>
      <c r="DP673" s="15">
        <f>+DP749-DP750</f>
        <v>-183.15816849838188</v>
      </c>
      <c r="DQ673" s="15">
        <f>+DQ749-DQ750</f>
        <v>280.77196841247155</v>
      </c>
      <c r="DR673" s="15"/>
      <c r="DS673" s="15">
        <f>+DS749-DS750</f>
        <v>-303.32541412673004</v>
      </c>
      <c r="DT673" s="15">
        <f>+DT749-DT750</f>
        <v>-352.76011946578137</v>
      </c>
      <c r="DU673" s="15">
        <f>+DU749-DU750</f>
        <v>-421.20880740499661</v>
      </c>
      <c r="DV673" s="15">
        <f>+DV749-DV750</f>
        <v>47.885117959499439</v>
      </c>
      <c r="DW673" s="15"/>
    </row>
    <row r="674" spans="1:127" ht="12" customHeight="1">
      <c r="A674" s="2"/>
      <c r="C674" s="2"/>
      <c r="AV674" s="15"/>
      <c r="AW674" s="15"/>
      <c r="AX674" s="15"/>
      <c r="AY674" s="15"/>
      <c r="AZ674" s="15"/>
      <c r="BA674" s="15"/>
      <c r="BB674" s="15"/>
      <c r="BC674" s="15"/>
      <c r="BD674" s="15"/>
      <c r="BE674" s="15"/>
      <c r="BF674" s="15"/>
      <c r="BG674" s="15"/>
      <c r="BH674" s="15"/>
      <c r="BI674" s="15"/>
      <c r="BJ674" s="15"/>
      <c r="BK674" s="15"/>
      <c r="BL674" s="15"/>
      <c r="BM674" s="15"/>
      <c r="BN674" s="15"/>
      <c r="BO674" s="15"/>
      <c r="BP674" s="15"/>
      <c r="BQ674" s="15"/>
      <c r="BR674" s="15"/>
      <c r="BS674" s="15"/>
      <c r="BT674" s="15"/>
      <c r="BU674" s="15"/>
      <c r="BV674" s="15"/>
      <c r="BW674" s="15"/>
      <c r="BX674" s="15"/>
      <c r="BY674" s="15"/>
      <c r="BZ674" s="15"/>
      <c r="CA674" s="15"/>
      <c r="CB674" s="15"/>
      <c r="CC674" s="15"/>
      <c r="CD674" s="15"/>
      <c r="CE674" s="15"/>
      <c r="CF674" s="15"/>
      <c r="CG674" s="15"/>
      <c r="CH674" s="15"/>
      <c r="CI674" s="15"/>
      <c r="CJ674" s="15"/>
      <c r="CK674" s="15"/>
      <c r="CL674" s="15"/>
      <c r="CM674" s="15"/>
      <c r="CN674" s="15"/>
      <c r="CO674" s="15"/>
      <c r="CP674" s="15"/>
      <c r="CQ674" s="15"/>
      <c r="CR674" s="15"/>
      <c r="CS674" s="15"/>
      <c r="CT674" s="15"/>
      <c r="CU674" s="15"/>
      <c r="CV674" s="15"/>
      <c r="CW674" s="15"/>
      <c r="CX674" s="15"/>
      <c r="CY674" s="15"/>
      <c r="CZ674" s="15"/>
      <c r="DA674" s="15"/>
      <c r="DB674" s="15"/>
      <c r="DC674" s="15"/>
      <c r="DD674" s="15"/>
      <c r="DE674" s="15"/>
      <c r="DF674" s="15"/>
      <c r="DG674" s="15"/>
      <c r="DH674" s="15"/>
      <c r="DI674" s="15"/>
      <c r="DJ674" s="15"/>
      <c r="DK674" s="15"/>
      <c r="DL674" s="15"/>
      <c r="DM674" s="15"/>
      <c r="DN674" s="15"/>
      <c r="DO674" s="15"/>
      <c r="DP674" s="15"/>
      <c r="DQ674" s="15"/>
      <c r="DR674" s="15"/>
      <c r="DS674" s="15"/>
      <c r="DT674" s="15"/>
      <c r="DU674" s="15"/>
      <c r="DV674" s="15"/>
      <c r="DW674" s="15"/>
    </row>
    <row r="675" spans="1:127" ht="12" customHeight="1">
      <c r="A675" s="2"/>
      <c r="C675" s="7" t="s">
        <v>71</v>
      </c>
      <c r="AV675" s="15">
        <v>0</v>
      </c>
      <c r="AW675" s="15">
        <v>0</v>
      </c>
      <c r="AX675" s="15">
        <v>0</v>
      </c>
      <c r="AY675" s="15">
        <v>0</v>
      </c>
      <c r="AZ675" s="15">
        <v>0</v>
      </c>
      <c r="BA675" s="15">
        <v>67.7</v>
      </c>
      <c r="BB675" s="15">
        <v>61.3</v>
      </c>
      <c r="BC675" s="15">
        <v>56.9</v>
      </c>
      <c r="BD675" s="15">
        <v>52.5</v>
      </c>
      <c r="BE675" s="15">
        <v>52.5</v>
      </c>
      <c r="BF675" s="15">
        <v>48.8</v>
      </c>
      <c r="BG675" s="15">
        <v>47</v>
      </c>
      <c r="BH675" s="15">
        <v>45.6</v>
      </c>
      <c r="BI675" s="15">
        <v>44.5</v>
      </c>
      <c r="BJ675" s="15">
        <v>44.5</v>
      </c>
      <c r="BK675" s="15">
        <v>43.4</v>
      </c>
      <c r="BL675" s="15">
        <v>42</v>
      </c>
      <c r="BM675" s="15">
        <v>41.1</v>
      </c>
      <c r="BN675" s="15">
        <v>40.200000000000003</v>
      </c>
      <c r="BO675" s="15">
        <v>40</v>
      </c>
      <c r="BP675" s="15">
        <v>39.5</v>
      </c>
      <c r="BQ675" s="15">
        <v>39</v>
      </c>
      <c r="BR675" s="15">
        <v>38.6</v>
      </c>
      <c r="BS675" s="15">
        <v>38.200000000000003</v>
      </c>
      <c r="BT675" s="15">
        <v>38</v>
      </c>
      <c r="BU675" s="15">
        <v>38</v>
      </c>
      <c r="BV675" s="15">
        <v>37</v>
      </c>
      <c r="BW675" s="15">
        <v>37</v>
      </c>
      <c r="BX675" s="15">
        <v>37</v>
      </c>
      <c r="BY675" s="15">
        <v>37</v>
      </c>
      <c r="BZ675" s="15">
        <v>36</v>
      </c>
      <c r="CA675" s="15">
        <v>31</v>
      </c>
      <c r="CB675" s="15">
        <v>26</v>
      </c>
      <c r="CC675" s="15">
        <v>21</v>
      </c>
      <c r="CD675" s="15">
        <v>21</v>
      </c>
      <c r="CE675" s="15">
        <v>16</v>
      </c>
      <c r="CF675" s="15">
        <v>12</v>
      </c>
      <c r="CG675" s="15">
        <v>20</v>
      </c>
      <c r="CH675" s="15">
        <v>256</v>
      </c>
      <c r="CI675" s="15">
        <v>256</v>
      </c>
      <c r="CJ675" s="15">
        <v>182</v>
      </c>
      <c r="CK675" s="15">
        <v>133</v>
      </c>
      <c r="CL675" s="15">
        <v>96</v>
      </c>
      <c r="CM675" s="15">
        <v>158</v>
      </c>
      <c r="CN675" s="15">
        <v>158</v>
      </c>
      <c r="CO675" s="15">
        <v>89</v>
      </c>
      <c r="CP675" s="15">
        <v>45</v>
      </c>
      <c r="CQ675" s="15">
        <v>36</v>
      </c>
      <c r="CR675" s="15">
        <v>34</v>
      </c>
      <c r="CS675" s="15">
        <v>34</v>
      </c>
      <c r="CT675" s="15">
        <v>27</v>
      </c>
      <c r="CU675" s="15">
        <v>0</v>
      </c>
      <c r="CV675" s="15">
        <v>0</v>
      </c>
      <c r="CW675" s="15">
        <v>0</v>
      </c>
      <c r="CX675" s="15">
        <f>+CW675</f>
        <v>0</v>
      </c>
      <c r="CY675" s="15">
        <v>0</v>
      </c>
      <c r="CZ675" s="15">
        <v>0</v>
      </c>
      <c r="DA675" s="15">
        <v>0</v>
      </c>
      <c r="DB675" s="15">
        <v>0</v>
      </c>
      <c r="DC675" s="15">
        <f>+DB675</f>
        <v>0</v>
      </c>
      <c r="DD675" s="15">
        <v>0</v>
      </c>
      <c r="DE675" s="15">
        <v>0</v>
      </c>
      <c r="DF675" s="15">
        <v>0</v>
      </c>
      <c r="DG675" s="15">
        <v>0</v>
      </c>
      <c r="DH675" s="15">
        <f>+DG675</f>
        <v>0</v>
      </c>
      <c r="DI675" s="15">
        <v>0</v>
      </c>
      <c r="DJ675" s="15">
        <v>0</v>
      </c>
      <c r="DK675" s="15">
        <f t="shared" ref="DK675:DL676" si="809">+DJ675+DK683</f>
        <v>0</v>
      </c>
      <c r="DL675" s="15">
        <f t="shared" si="809"/>
        <v>0</v>
      </c>
      <c r="DM675" s="15">
        <f>+DL675</f>
        <v>0</v>
      </c>
      <c r="DN675" s="15">
        <f t="shared" ref="DN675:DQ676" si="810">+DM675+DN683</f>
        <v>0</v>
      </c>
      <c r="DO675" s="15">
        <f t="shared" si="810"/>
        <v>0</v>
      </c>
      <c r="DP675" s="15">
        <f t="shared" si="810"/>
        <v>0</v>
      </c>
      <c r="DQ675" s="15">
        <f t="shared" si="810"/>
        <v>0</v>
      </c>
      <c r="DR675" s="15">
        <f>+DQ675</f>
        <v>0</v>
      </c>
      <c r="DS675" s="15">
        <f t="shared" ref="DS675:DV676" si="811">+DR675+DS683</f>
        <v>0</v>
      </c>
      <c r="DT675" s="15">
        <f t="shared" si="811"/>
        <v>0</v>
      </c>
      <c r="DU675" s="15">
        <f t="shared" si="811"/>
        <v>0</v>
      </c>
      <c r="DV675" s="15">
        <f t="shared" si="811"/>
        <v>0</v>
      </c>
      <c r="DW675" s="15">
        <f>+DV675</f>
        <v>0</v>
      </c>
    </row>
    <row r="676" spans="1:127" ht="12" customHeight="1">
      <c r="A676" s="2"/>
      <c r="C676" s="7" t="s">
        <v>72</v>
      </c>
      <c r="AV676" s="15">
        <v>0</v>
      </c>
      <c r="AW676" s="15">
        <v>490.1</v>
      </c>
      <c r="AX676" s="15">
        <v>515.79999999999995</v>
      </c>
      <c r="AY676" s="15">
        <v>544</v>
      </c>
      <c r="AZ676" s="15">
        <v>544</v>
      </c>
      <c r="BA676" s="15">
        <v>581.6</v>
      </c>
      <c r="BB676" s="15">
        <v>608.79999999999995</v>
      </c>
      <c r="BC676" s="15">
        <v>634.5</v>
      </c>
      <c r="BD676" s="15">
        <v>665.4</v>
      </c>
      <c r="BE676" s="15">
        <v>665.4</v>
      </c>
      <c r="BF676" s="15">
        <v>732.7</v>
      </c>
      <c r="BG676" s="15">
        <v>799.1</v>
      </c>
      <c r="BH676" s="15">
        <v>923.8</v>
      </c>
      <c r="BI676" s="15">
        <v>1026.8</v>
      </c>
      <c r="BJ676" s="15">
        <v>1026.8</v>
      </c>
      <c r="BK676" s="15">
        <v>1140</v>
      </c>
      <c r="BL676" s="15">
        <v>1247.3</v>
      </c>
      <c r="BM676" s="15">
        <v>1360.2</v>
      </c>
      <c r="BN676" s="15">
        <v>1432.8</v>
      </c>
      <c r="BO676" s="15">
        <v>1433</v>
      </c>
      <c r="BP676" s="15">
        <v>1466.3</v>
      </c>
      <c r="BQ676" s="15">
        <v>1508.8</v>
      </c>
      <c r="BR676" s="15">
        <v>1536.5</v>
      </c>
      <c r="BS676" s="15">
        <v>1526.7</v>
      </c>
      <c r="BT676" s="15">
        <v>1527</v>
      </c>
      <c r="BU676" s="15">
        <v>1518</v>
      </c>
      <c r="BV676" s="15">
        <v>1536</v>
      </c>
      <c r="BW676" s="15">
        <v>1554</v>
      </c>
      <c r="BX676" s="15">
        <v>1603</v>
      </c>
      <c r="BY676" s="15">
        <v>1603</v>
      </c>
      <c r="BZ676" s="15">
        <v>1694</v>
      </c>
      <c r="CA676" s="15">
        <v>1803</v>
      </c>
      <c r="CB676" s="15">
        <v>1878</v>
      </c>
      <c r="CC676" s="15">
        <v>1968</v>
      </c>
      <c r="CD676" s="15">
        <v>1968</v>
      </c>
      <c r="CE676" s="15">
        <v>2030</v>
      </c>
      <c r="CF676" s="15">
        <v>2125</v>
      </c>
      <c r="CG676" s="15">
        <v>2263</v>
      </c>
      <c r="CH676" s="15">
        <v>2330</v>
      </c>
      <c r="CI676" s="15">
        <v>2330</v>
      </c>
      <c r="CJ676" s="15">
        <v>2457</v>
      </c>
      <c r="CK676" s="15">
        <v>2680</v>
      </c>
      <c r="CL676" s="15">
        <v>3000</v>
      </c>
      <c r="CM676" s="15">
        <v>3169</v>
      </c>
      <c r="CN676" s="15">
        <v>3169</v>
      </c>
      <c r="CO676" s="15">
        <v>3204</v>
      </c>
      <c r="CP676" s="15">
        <v>3271</v>
      </c>
      <c r="CQ676" s="15">
        <v>3303</v>
      </c>
      <c r="CR676" s="15">
        <v>3338</v>
      </c>
      <c r="CS676" s="15">
        <v>3338</v>
      </c>
      <c r="CT676" s="15">
        <v>3286</v>
      </c>
      <c r="CU676" s="15">
        <v>3464</v>
      </c>
      <c r="CV676" s="15">
        <v>3832</v>
      </c>
      <c r="CW676" s="15">
        <v>4173</v>
      </c>
      <c r="CX676" s="15">
        <f>+CW676</f>
        <v>4173</v>
      </c>
      <c r="CY676" s="15">
        <v>4328</v>
      </c>
      <c r="CZ676" s="15">
        <v>4461</v>
      </c>
      <c r="DA676" s="15">
        <v>4630</v>
      </c>
      <c r="DB676" s="15">
        <v>4807</v>
      </c>
      <c r="DC676" s="15">
        <f>+DB676</f>
        <v>4807</v>
      </c>
      <c r="DD676" s="15">
        <v>4932</v>
      </c>
      <c r="DE676" s="15">
        <v>5567</v>
      </c>
      <c r="DF676" s="15">
        <v>5676</v>
      </c>
      <c r="DG676" s="15">
        <v>6084</v>
      </c>
      <c r="DH676" s="15">
        <f>+DG676</f>
        <v>6084</v>
      </c>
      <c r="DI676" s="15">
        <v>6107</v>
      </c>
      <c r="DJ676" s="15">
        <v>6151</v>
      </c>
      <c r="DK676" s="15">
        <f t="shared" si="809"/>
        <v>6301</v>
      </c>
      <c r="DL676" s="15">
        <f t="shared" si="809"/>
        <v>6601</v>
      </c>
      <c r="DM676" s="15">
        <f>+DL676</f>
        <v>6601</v>
      </c>
      <c r="DN676" s="15">
        <f t="shared" si="810"/>
        <v>6751</v>
      </c>
      <c r="DO676" s="15">
        <f t="shared" si="810"/>
        <v>6901</v>
      </c>
      <c r="DP676" s="15">
        <f t="shared" si="810"/>
        <v>7051</v>
      </c>
      <c r="DQ676" s="15">
        <f t="shared" si="810"/>
        <v>7351</v>
      </c>
      <c r="DR676" s="15">
        <f>+DQ676</f>
        <v>7351</v>
      </c>
      <c r="DS676" s="15">
        <f t="shared" si="811"/>
        <v>7501</v>
      </c>
      <c r="DT676" s="15">
        <f t="shared" si="811"/>
        <v>7651</v>
      </c>
      <c r="DU676" s="15">
        <f t="shared" si="811"/>
        <v>7801</v>
      </c>
      <c r="DV676" s="15">
        <f t="shared" si="811"/>
        <v>8101</v>
      </c>
      <c r="DW676" s="15">
        <f>+DV676</f>
        <v>8101</v>
      </c>
    </row>
    <row r="677" spans="1:127" ht="12" customHeight="1">
      <c r="A677" s="2"/>
      <c r="C677" s="2"/>
      <c r="AV677" s="15"/>
      <c r="AW677" s="15"/>
      <c r="AX677" s="15"/>
      <c r="AY677" s="15"/>
      <c r="AZ677" s="15"/>
      <c r="BA677" s="15"/>
      <c r="BB677" s="15"/>
      <c r="BC677" s="15"/>
      <c r="BD677" s="15"/>
      <c r="BE677" s="15"/>
      <c r="BF677" s="15"/>
      <c r="BG677" s="15"/>
      <c r="BH677" s="15"/>
      <c r="BI677" s="15"/>
      <c r="BJ677" s="15"/>
      <c r="BK677" s="15"/>
      <c r="BL677" s="15"/>
      <c r="BM677" s="15"/>
      <c r="BN677" s="15"/>
      <c r="BO677" s="15"/>
      <c r="BP677" s="15"/>
      <c r="BQ677" s="15"/>
      <c r="BR677" s="15"/>
      <c r="BS677" s="15"/>
      <c r="BT677" s="15"/>
      <c r="BU677" s="15"/>
      <c r="BV677" s="15"/>
      <c r="BW677" s="15"/>
      <c r="BX677" s="15"/>
      <c r="BY677" s="15"/>
      <c r="BZ677" s="15"/>
      <c r="CA677" s="15"/>
      <c r="CB677" s="15"/>
      <c r="CC677" s="15"/>
      <c r="CD677" s="15"/>
      <c r="CE677" s="15"/>
      <c r="CF677" s="15"/>
      <c r="CG677" s="15"/>
      <c r="CH677" s="15"/>
      <c r="CI677" s="15"/>
      <c r="CJ677" s="15"/>
      <c r="CK677" s="15"/>
      <c r="CL677" s="15"/>
      <c r="CM677" s="15"/>
      <c r="CN677" s="15"/>
      <c r="CO677" s="15"/>
      <c r="CP677" s="15"/>
      <c r="CQ677" s="15"/>
      <c r="CR677" s="15"/>
      <c r="CS677" s="15"/>
      <c r="CT677" s="15"/>
      <c r="CU677" s="15"/>
      <c r="CV677" s="15"/>
      <c r="CW677" s="15"/>
      <c r="CX677" s="15"/>
      <c r="CY677" s="15"/>
      <c r="CZ677" s="15"/>
      <c r="DA677" s="15"/>
      <c r="DB677" s="15"/>
      <c r="DC677" s="15"/>
      <c r="DD677" s="15"/>
      <c r="DE677" s="15"/>
      <c r="DF677" s="15"/>
      <c r="DG677" s="15"/>
      <c r="DH677" s="15"/>
      <c r="DI677" s="15"/>
      <c r="DJ677" s="15"/>
      <c r="DK677" s="15"/>
      <c r="DL677" s="15"/>
      <c r="DM677" s="15"/>
      <c r="DN677" s="15"/>
      <c r="DO677" s="15"/>
      <c r="DP677" s="15"/>
      <c r="DQ677" s="15"/>
      <c r="DR677" s="15"/>
      <c r="DS677" s="15"/>
      <c r="DT677" s="15"/>
      <c r="DU677" s="15"/>
      <c r="DV677" s="15"/>
      <c r="DW677" s="15"/>
    </row>
    <row r="678" spans="1:127">
      <c r="A678" s="2"/>
      <c r="C678" s="7" t="s">
        <v>72</v>
      </c>
      <c r="AB678" s="15"/>
      <c r="AC678" s="15"/>
      <c r="AD678" s="15"/>
      <c r="AE678" s="15"/>
      <c r="AG678" s="15"/>
      <c r="AH678" s="15"/>
      <c r="AI678" s="15"/>
      <c r="AJ678" s="15"/>
      <c r="AL678" s="15"/>
      <c r="AM678" s="15"/>
      <c r="AN678" s="15"/>
      <c r="AO678" s="15"/>
      <c r="AQ678" s="15"/>
      <c r="AR678" s="15"/>
      <c r="AS678" s="15"/>
      <c r="AT678" s="15"/>
      <c r="AV678" s="15"/>
      <c r="AW678" s="15"/>
      <c r="AX678" s="15"/>
      <c r="AY678" s="15"/>
      <c r="BA678" s="15"/>
      <c r="BB678" s="15"/>
      <c r="BC678" s="15"/>
      <c r="BD678" s="15"/>
      <c r="BF678" s="15"/>
      <c r="BG678" s="15"/>
      <c r="BH678" s="15"/>
      <c r="BI678" s="15"/>
      <c r="BK678" s="15"/>
      <c r="BL678" s="15"/>
      <c r="BM678" s="15"/>
      <c r="BN678" s="15"/>
      <c r="BP678" s="15"/>
      <c r="BQ678" s="15"/>
      <c r="BR678" s="15"/>
      <c r="BS678" s="15"/>
      <c r="BU678" s="15"/>
      <c r="BV678" s="15"/>
      <c r="BW678" s="15"/>
      <c r="BX678" s="15"/>
      <c r="BZ678" s="15"/>
      <c r="CA678" s="15"/>
      <c r="CB678" s="15"/>
      <c r="CC678" s="15"/>
      <c r="CE678" s="15"/>
      <c r="CF678" s="15"/>
      <c r="CG678" s="15"/>
      <c r="CH678" s="15"/>
      <c r="CJ678" s="15"/>
      <c r="CK678" s="15"/>
      <c r="CL678" s="15"/>
      <c r="CM678" s="15"/>
      <c r="CO678" s="15"/>
      <c r="CP678" s="15"/>
      <c r="CQ678" s="15"/>
      <c r="CR678" s="15"/>
      <c r="CT678" s="15"/>
      <c r="CU678" s="15"/>
      <c r="CV678" s="15"/>
      <c r="CW678" s="15"/>
      <c r="CY678" s="15"/>
      <c r="CZ678" s="15"/>
      <c r="DA678" s="15"/>
      <c r="DB678" s="15"/>
      <c r="DD678" s="15"/>
      <c r="DE678" s="15"/>
      <c r="DF678" s="15"/>
      <c r="DG678" s="15"/>
      <c r="DH678" s="15">
        <v>6084</v>
      </c>
      <c r="DI678" s="15"/>
      <c r="DJ678" s="15"/>
      <c r="DK678" s="15"/>
      <c r="DL678" s="15"/>
      <c r="DN678" s="15"/>
      <c r="DO678" s="15"/>
      <c r="DP678" s="15"/>
      <c r="DQ678" s="15"/>
      <c r="DS678" s="15"/>
      <c r="DT678" s="15"/>
      <c r="DU678" s="15"/>
      <c r="DV678" s="15"/>
    </row>
    <row r="679" spans="1:127" ht="12" customHeight="1">
      <c r="A679" s="2"/>
      <c r="C679" s="2"/>
      <c r="AV679" s="15"/>
      <c r="AW679" s="15"/>
      <c r="AX679" s="15"/>
      <c r="AY679" s="15"/>
      <c r="AZ679" s="15"/>
      <c r="BA679" s="15"/>
      <c r="BB679" s="15"/>
      <c r="BC679" s="15"/>
      <c r="BD679" s="15"/>
      <c r="BE679" s="15"/>
      <c r="BF679" s="15"/>
      <c r="BG679" s="15"/>
      <c r="BH679" s="15"/>
      <c r="BI679" s="15"/>
      <c r="BJ679" s="15"/>
      <c r="BK679" s="15"/>
      <c r="BL679" s="15"/>
      <c r="BM679" s="15"/>
      <c r="BN679" s="15"/>
      <c r="BO679" s="15"/>
      <c r="BP679" s="15"/>
      <c r="BQ679" s="15"/>
      <c r="BR679" s="15"/>
      <c r="BS679" s="15"/>
      <c r="BT679" s="15"/>
      <c r="BU679" s="15"/>
      <c r="BV679" s="15"/>
      <c r="BW679" s="15"/>
      <c r="BX679" s="15"/>
      <c r="BY679" s="15"/>
      <c r="BZ679" s="15"/>
      <c r="CA679" s="15"/>
      <c r="CB679" s="15"/>
      <c r="CC679" s="15"/>
      <c r="CD679" s="15"/>
      <c r="CE679" s="15"/>
      <c r="CF679" s="15"/>
      <c r="CG679" s="15"/>
      <c r="CH679" s="15"/>
      <c r="CI679" s="15"/>
      <c r="CJ679" s="15"/>
      <c r="CK679" s="15"/>
      <c r="CL679" s="15"/>
      <c r="CM679" s="15"/>
      <c r="CN679" s="15"/>
      <c r="CO679" s="15"/>
      <c r="CP679" s="15"/>
      <c r="CQ679" s="15"/>
      <c r="CR679" s="15"/>
      <c r="CS679" s="15"/>
      <c r="CT679" s="15"/>
      <c r="CU679" s="15"/>
      <c r="CV679" s="15"/>
      <c r="CW679" s="15"/>
      <c r="CX679" s="15"/>
      <c r="CY679" s="15"/>
      <c r="CZ679" s="15"/>
      <c r="DA679" s="15"/>
      <c r="DB679" s="15"/>
      <c r="DC679" s="15"/>
      <c r="DD679" s="15"/>
      <c r="DE679" s="15"/>
      <c r="DF679" s="15"/>
      <c r="DG679" s="15"/>
      <c r="DH679" s="15"/>
      <c r="DI679" s="15"/>
      <c r="DJ679" s="15"/>
      <c r="DK679" s="15"/>
      <c r="DL679" s="15"/>
      <c r="DM679" s="15"/>
      <c r="DN679" s="15"/>
      <c r="DO679" s="15"/>
      <c r="DP679" s="15"/>
      <c r="DQ679" s="15"/>
      <c r="DR679" s="15"/>
      <c r="DS679" s="15"/>
      <c r="DT679" s="15"/>
      <c r="DU679" s="15"/>
      <c r="DV679" s="15"/>
      <c r="DW679" s="15"/>
    </row>
    <row r="680" spans="1:127" ht="12" customHeight="1">
      <c r="A680" s="2"/>
      <c r="C680" s="7" t="s">
        <v>560</v>
      </c>
      <c r="D680" s="7" t="s">
        <v>71</v>
      </c>
      <c r="BE680" s="15">
        <f t="shared" ref="BE680:BN681" si="812">+BE675-AZ675</f>
        <v>52.5</v>
      </c>
      <c r="BF680" s="15">
        <f t="shared" si="812"/>
        <v>-18.900000000000006</v>
      </c>
      <c r="BG680" s="15">
        <f t="shared" si="812"/>
        <v>-14.299999999999997</v>
      </c>
      <c r="BH680" s="15">
        <f t="shared" si="812"/>
        <v>-11.299999999999997</v>
      </c>
      <c r="BI680" s="15">
        <f t="shared" si="812"/>
        <v>-8</v>
      </c>
      <c r="BJ680" s="15">
        <f t="shared" si="812"/>
        <v>-8</v>
      </c>
      <c r="BK680" s="15">
        <f t="shared" si="812"/>
        <v>-5.3999999999999986</v>
      </c>
      <c r="BL680" s="15">
        <f t="shared" si="812"/>
        <v>-5</v>
      </c>
      <c r="BM680" s="15">
        <f t="shared" si="812"/>
        <v>-4.5</v>
      </c>
      <c r="BN680" s="15">
        <f t="shared" si="812"/>
        <v>-4.2999999999999972</v>
      </c>
      <c r="BO680" s="15">
        <f t="shared" ref="BO680:BX681" si="813">+BO675-BJ675</f>
        <v>-4.5</v>
      </c>
      <c r="BP680" s="15">
        <f t="shared" si="813"/>
        <v>-3.8999999999999986</v>
      </c>
      <c r="BQ680" s="15">
        <f t="shared" si="813"/>
        <v>-3</v>
      </c>
      <c r="BR680" s="15">
        <f t="shared" si="813"/>
        <v>-2.5</v>
      </c>
      <c r="BS680" s="15">
        <f t="shared" si="813"/>
        <v>-2</v>
      </c>
      <c r="BT680" s="15">
        <f t="shared" si="813"/>
        <v>-2</v>
      </c>
      <c r="BU680" s="15">
        <f t="shared" si="813"/>
        <v>-1.5</v>
      </c>
      <c r="BV680" s="15">
        <f t="shared" si="813"/>
        <v>-2</v>
      </c>
      <c r="BW680" s="15">
        <f t="shared" si="813"/>
        <v>-1.6000000000000014</v>
      </c>
      <c r="BX680" s="15">
        <f t="shared" si="813"/>
        <v>-1.2000000000000028</v>
      </c>
      <c r="BY680" s="15">
        <f t="shared" ref="BY680:CH681" si="814">+BY675-BT675</f>
        <v>-1</v>
      </c>
      <c r="BZ680" s="15">
        <f t="shared" si="814"/>
        <v>-2</v>
      </c>
      <c r="CA680" s="15">
        <f t="shared" si="814"/>
        <v>-6</v>
      </c>
      <c r="CB680" s="15">
        <f t="shared" si="814"/>
        <v>-11</v>
      </c>
      <c r="CC680" s="15">
        <f t="shared" si="814"/>
        <v>-16</v>
      </c>
      <c r="CD680" s="15">
        <f t="shared" si="814"/>
        <v>-16</v>
      </c>
      <c r="CE680" s="15">
        <f t="shared" si="814"/>
        <v>-20</v>
      </c>
      <c r="CF680" s="15">
        <f t="shared" si="814"/>
        <v>-19</v>
      </c>
      <c r="CG680" s="15">
        <f t="shared" si="814"/>
        <v>-6</v>
      </c>
      <c r="CH680" s="15">
        <f t="shared" si="814"/>
        <v>235</v>
      </c>
      <c r="CI680" s="15">
        <f t="shared" ref="CI680:CR681" si="815">+CI675-CD675</f>
        <v>235</v>
      </c>
      <c r="CJ680" s="15">
        <f t="shared" si="815"/>
        <v>166</v>
      </c>
      <c r="CK680" s="15">
        <f t="shared" si="815"/>
        <v>121</v>
      </c>
      <c r="CL680" s="15">
        <f t="shared" si="815"/>
        <v>76</v>
      </c>
      <c r="CM680" s="15">
        <f t="shared" si="815"/>
        <v>-98</v>
      </c>
      <c r="CN680" s="15">
        <f t="shared" si="815"/>
        <v>-98</v>
      </c>
      <c r="CO680" s="15">
        <f t="shared" si="815"/>
        <v>-93</v>
      </c>
      <c r="CP680" s="15">
        <f t="shared" si="815"/>
        <v>-88</v>
      </c>
      <c r="CQ680" s="15">
        <f t="shared" si="815"/>
        <v>-60</v>
      </c>
      <c r="CR680" s="15">
        <f t="shared" si="815"/>
        <v>-124</v>
      </c>
      <c r="CS680" s="15">
        <f t="shared" ref="CS680:CW681" si="816">+CS675-CN675</f>
        <v>-124</v>
      </c>
      <c r="CT680" s="15">
        <f t="shared" si="816"/>
        <v>-62</v>
      </c>
      <c r="CU680" s="15">
        <f t="shared" si="816"/>
        <v>-45</v>
      </c>
      <c r="CV680" s="15">
        <f t="shared" si="816"/>
        <v>-36</v>
      </c>
      <c r="CW680" s="15">
        <f t="shared" si="816"/>
        <v>-34</v>
      </c>
      <c r="CY680" s="15">
        <f t="shared" ref="CY680:DB681" si="817">+CY675-CT675</f>
        <v>-27</v>
      </c>
      <c r="CZ680" s="15">
        <f t="shared" si="817"/>
        <v>0</v>
      </c>
      <c r="DA680" s="15">
        <f t="shared" si="817"/>
        <v>0</v>
      </c>
      <c r="DB680" s="15">
        <f t="shared" si="817"/>
        <v>0</v>
      </c>
      <c r="DD680" s="15">
        <f t="shared" ref="DD680:DD681" si="818">+DD675-CY675</f>
        <v>0</v>
      </c>
      <c r="DE680" s="15">
        <f t="shared" ref="DE680:DG681" si="819">+DE675-CZ675</f>
        <v>0</v>
      </c>
      <c r="DF680" s="15">
        <f t="shared" si="819"/>
        <v>0</v>
      </c>
      <c r="DG680" s="15">
        <f t="shared" si="819"/>
        <v>0</v>
      </c>
      <c r="DI680" s="15">
        <f t="shared" ref="DI680:DI681" si="820">+DI675-DD675</f>
        <v>0</v>
      </c>
      <c r="DJ680" s="15">
        <f t="shared" ref="DJ680:DJ681" si="821">+DJ675-DE675</f>
        <v>0</v>
      </c>
      <c r="DU680" s="2"/>
    </row>
    <row r="681" spans="1:127" ht="12" customHeight="1">
      <c r="A681" s="2"/>
      <c r="C681" s="7" t="s">
        <v>560</v>
      </c>
      <c r="D681" s="7" t="s">
        <v>72</v>
      </c>
      <c r="BE681" s="15">
        <f t="shared" si="812"/>
        <v>121.39999999999998</v>
      </c>
      <c r="BF681" s="15">
        <f t="shared" si="812"/>
        <v>151.10000000000002</v>
      </c>
      <c r="BG681" s="15">
        <f t="shared" si="812"/>
        <v>190.30000000000007</v>
      </c>
      <c r="BH681" s="15">
        <f t="shared" si="812"/>
        <v>289.29999999999995</v>
      </c>
      <c r="BI681" s="15">
        <f t="shared" si="812"/>
        <v>361.4</v>
      </c>
      <c r="BJ681" s="15">
        <f t="shared" si="812"/>
        <v>361.4</v>
      </c>
      <c r="BK681" s="15">
        <f t="shared" si="812"/>
        <v>407.29999999999995</v>
      </c>
      <c r="BL681" s="15">
        <f t="shared" si="812"/>
        <v>448.19999999999993</v>
      </c>
      <c r="BM681" s="15">
        <f t="shared" si="812"/>
        <v>436.40000000000009</v>
      </c>
      <c r="BN681" s="15">
        <f t="shared" si="812"/>
        <v>406</v>
      </c>
      <c r="BO681" s="15">
        <f t="shared" si="813"/>
        <v>406.20000000000005</v>
      </c>
      <c r="BP681" s="15">
        <f t="shared" si="813"/>
        <v>326.29999999999995</v>
      </c>
      <c r="BQ681" s="15">
        <f t="shared" si="813"/>
        <v>261.5</v>
      </c>
      <c r="BR681" s="15">
        <f t="shared" si="813"/>
        <v>176.29999999999995</v>
      </c>
      <c r="BS681" s="15">
        <f t="shared" si="813"/>
        <v>93.900000000000091</v>
      </c>
      <c r="BT681" s="15">
        <f t="shared" si="813"/>
        <v>94</v>
      </c>
      <c r="BU681" s="15">
        <f t="shared" si="813"/>
        <v>51.700000000000045</v>
      </c>
      <c r="BV681" s="15">
        <f t="shared" si="813"/>
        <v>27.200000000000045</v>
      </c>
      <c r="BW681" s="15">
        <f t="shared" si="813"/>
        <v>17.5</v>
      </c>
      <c r="BX681" s="15">
        <f t="shared" si="813"/>
        <v>76.299999999999955</v>
      </c>
      <c r="BY681" s="15">
        <f t="shared" si="814"/>
        <v>76</v>
      </c>
      <c r="BZ681" s="15">
        <f t="shared" si="814"/>
        <v>176</v>
      </c>
      <c r="CA681" s="15">
        <f t="shared" si="814"/>
        <v>267</v>
      </c>
      <c r="CB681" s="15">
        <f t="shared" si="814"/>
        <v>324</v>
      </c>
      <c r="CC681" s="15">
        <f t="shared" si="814"/>
        <v>365</v>
      </c>
      <c r="CD681" s="15">
        <f t="shared" si="814"/>
        <v>365</v>
      </c>
      <c r="CE681" s="15">
        <f t="shared" si="814"/>
        <v>336</v>
      </c>
      <c r="CF681" s="15">
        <f t="shared" si="814"/>
        <v>322</v>
      </c>
      <c r="CG681" s="15">
        <f t="shared" si="814"/>
        <v>385</v>
      </c>
      <c r="CH681" s="15">
        <f t="shared" si="814"/>
        <v>362</v>
      </c>
      <c r="CI681" s="15">
        <f t="shared" si="815"/>
        <v>362</v>
      </c>
      <c r="CJ681" s="15">
        <f t="shared" si="815"/>
        <v>427</v>
      </c>
      <c r="CK681" s="15">
        <f t="shared" si="815"/>
        <v>555</v>
      </c>
      <c r="CL681" s="15">
        <f t="shared" si="815"/>
        <v>737</v>
      </c>
      <c r="CM681" s="15">
        <f t="shared" si="815"/>
        <v>839</v>
      </c>
      <c r="CN681" s="15">
        <f t="shared" si="815"/>
        <v>839</v>
      </c>
      <c r="CO681" s="15">
        <f t="shared" si="815"/>
        <v>747</v>
      </c>
      <c r="CP681" s="15">
        <f t="shared" si="815"/>
        <v>591</v>
      </c>
      <c r="CQ681" s="15">
        <f t="shared" si="815"/>
        <v>303</v>
      </c>
      <c r="CR681" s="15">
        <f t="shared" si="815"/>
        <v>169</v>
      </c>
      <c r="CS681" s="15">
        <f t="shared" si="816"/>
        <v>169</v>
      </c>
      <c r="CT681" s="15">
        <f t="shared" si="816"/>
        <v>82</v>
      </c>
      <c r="CU681" s="15">
        <f t="shared" si="816"/>
        <v>193</v>
      </c>
      <c r="CV681" s="15">
        <f t="shared" si="816"/>
        <v>529</v>
      </c>
      <c r="CW681" s="15">
        <f t="shared" si="816"/>
        <v>835</v>
      </c>
      <c r="CY681" s="15">
        <f t="shared" si="817"/>
        <v>1042</v>
      </c>
      <c r="CZ681" s="15">
        <f t="shared" si="817"/>
        <v>997</v>
      </c>
      <c r="DA681" s="15">
        <f t="shared" si="817"/>
        <v>798</v>
      </c>
      <c r="DB681" s="15">
        <f t="shared" si="817"/>
        <v>634</v>
      </c>
      <c r="DD681" s="15">
        <f t="shared" si="818"/>
        <v>604</v>
      </c>
      <c r="DE681" s="15">
        <f t="shared" si="819"/>
        <v>1106</v>
      </c>
      <c r="DF681" s="15">
        <f t="shared" si="819"/>
        <v>1046</v>
      </c>
      <c r="DG681" s="15">
        <f t="shared" si="819"/>
        <v>1277</v>
      </c>
      <c r="DI681" s="15">
        <f t="shared" si="820"/>
        <v>1175</v>
      </c>
      <c r="DJ681" s="15">
        <f t="shared" si="821"/>
        <v>584</v>
      </c>
      <c r="DU681" s="2"/>
    </row>
    <row r="682" spans="1:127" ht="12" customHeight="1">
      <c r="A682" s="2"/>
      <c r="DU682" s="2"/>
    </row>
    <row r="683" spans="1:127" ht="12" customHeight="1">
      <c r="A683" s="2"/>
      <c r="C683" s="7" t="s">
        <v>978</v>
      </c>
      <c r="D683" s="7" t="s">
        <v>71</v>
      </c>
      <c r="BF683" s="15">
        <f t="shared" ref="BF683:BI684" si="822">+BF675-BE675</f>
        <v>-3.7000000000000028</v>
      </c>
      <c r="BG683" s="15">
        <f t="shared" si="822"/>
        <v>-1.7999999999999972</v>
      </c>
      <c r="BH683" s="15">
        <f t="shared" si="822"/>
        <v>-1.3999999999999986</v>
      </c>
      <c r="BI683" s="15">
        <f t="shared" si="822"/>
        <v>-1.1000000000000014</v>
      </c>
      <c r="BK683" s="15">
        <f t="shared" ref="BK683:BN684" si="823">+BK675-BJ675</f>
        <v>-1.1000000000000014</v>
      </c>
      <c r="BL683" s="15">
        <f t="shared" si="823"/>
        <v>-1.3999999999999986</v>
      </c>
      <c r="BM683" s="15">
        <f t="shared" si="823"/>
        <v>-0.89999999999999858</v>
      </c>
      <c r="BN683" s="15">
        <f t="shared" si="823"/>
        <v>-0.89999999999999858</v>
      </c>
      <c r="BP683" s="15">
        <f t="shared" ref="BP683:BS684" si="824">+BP675-BO675</f>
        <v>-0.5</v>
      </c>
      <c r="BQ683" s="15">
        <f t="shared" si="824"/>
        <v>-0.5</v>
      </c>
      <c r="BR683" s="15">
        <f t="shared" si="824"/>
        <v>-0.39999999999999858</v>
      </c>
      <c r="BS683" s="15">
        <f t="shared" si="824"/>
        <v>-0.39999999999999858</v>
      </c>
      <c r="BU683" s="15">
        <f t="shared" ref="BU683:BX684" si="825">+BU675-BT675</f>
        <v>0</v>
      </c>
      <c r="BV683" s="15">
        <f t="shared" si="825"/>
        <v>-1</v>
      </c>
      <c r="BW683" s="15">
        <f t="shared" si="825"/>
        <v>0</v>
      </c>
      <c r="BX683" s="15">
        <f t="shared" si="825"/>
        <v>0</v>
      </c>
      <c r="BZ683" s="15">
        <f t="shared" ref="BZ683:CC684" si="826">+BZ675-BY675</f>
        <v>-1</v>
      </c>
      <c r="CA683" s="15">
        <f t="shared" si="826"/>
        <v>-5</v>
      </c>
      <c r="CB683" s="15">
        <f t="shared" si="826"/>
        <v>-5</v>
      </c>
      <c r="CC683" s="15">
        <f t="shared" si="826"/>
        <v>-5</v>
      </c>
      <c r="CE683" s="15">
        <f t="shared" ref="CE683:CH684" si="827">+CE675-CD675</f>
        <v>-5</v>
      </c>
      <c r="CF683" s="15">
        <f t="shared" si="827"/>
        <v>-4</v>
      </c>
      <c r="CG683" s="15">
        <f t="shared" si="827"/>
        <v>8</v>
      </c>
      <c r="CH683" s="15">
        <f t="shared" si="827"/>
        <v>236</v>
      </c>
      <c r="CJ683" s="15">
        <f t="shared" ref="CJ683:CM684" si="828">+CJ675-CI675</f>
        <v>-74</v>
      </c>
      <c r="CK683" s="15">
        <f t="shared" si="828"/>
        <v>-49</v>
      </c>
      <c r="CL683" s="15">
        <f t="shared" si="828"/>
        <v>-37</v>
      </c>
      <c r="CM683" s="15">
        <f t="shared" si="828"/>
        <v>62</v>
      </c>
      <c r="CO683" s="15">
        <f t="shared" ref="CO683:CR684" si="829">+CO675-CN675</f>
        <v>-69</v>
      </c>
      <c r="CP683" s="15">
        <f t="shared" si="829"/>
        <v>-44</v>
      </c>
      <c r="CQ683" s="15">
        <f t="shared" si="829"/>
        <v>-9</v>
      </c>
      <c r="CR683" s="15">
        <f t="shared" si="829"/>
        <v>-2</v>
      </c>
      <c r="CT683" s="15">
        <f t="shared" ref="CT683:CW684" si="830">+CT675-CS675</f>
        <v>-7</v>
      </c>
      <c r="CU683" s="15">
        <f t="shared" si="830"/>
        <v>-27</v>
      </c>
      <c r="CV683" s="15">
        <f t="shared" si="830"/>
        <v>0</v>
      </c>
      <c r="CW683" s="15">
        <f t="shared" si="830"/>
        <v>0</v>
      </c>
      <c r="CY683" s="15">
        <f t="shared" ref="CY683:DB684" si="831">+CY675-CX675</f>
        <v>0</v>
      </c>
      <c r="CZ683" s="15">
        <f t="shared" si="831"/>
        <v>0</v>
      </c>
      <c r="DA683" s="15">
        <f t="shared" si="831"/>
        <v>0</v>
      </c>
      <c r="DB683" s="15">
        <f t="shared" si="831"/>
        <v>0</v>
      </c>
      <c r="DD683" s="15">
        <f t="shared" ref="DD683:DD684" si="832">+DD675-DC675</f>
        <v>0</v>
      </c>
      <c r="DE683" s="15">
        <f t="shared" ref="DE683:DG684" si="833">+DE675-DD675</f>
        <v>0</v>
      </c>
      <c r="DF683" s="15">
        <f t="shared" si="833"/>
        <v>0</v>
      </c>
      <c r="DG683" s="15">
        <f t="shared" si="833"/>
        <v>0</v>
      </c>
      <c r="DI683" s="15">
        <f t="shared" ref="DI683:DI684" si="834">+DI675-DH675</f>
        <v>0</v>
      </c>
      <c r="DJ683" s="15">
        <f t="shared" ref="DJ683:DJ684" si="835">+DJ675-DI675</f>
        <v>0</v>
      </c>
      <c r="DU683" s="2"/>
    </row>
    <row r="684" spans="1:127" ht="12" customHeight="1">
      <c r="A684" s="2"/>
      <c r="C684" s="7" t="s">
        <v>978</v>
      </c>
      <c r="D684" s="7" t="s">
        <v>72</v>
      </c>
      <c r="BF684" s="15">
        <f t="shared" si="822"/>
        <v>67.300000000000068</v>
      </c>
      <c r="BG684" s="15">
        <f t="shared" si="822"/>
        <v>66.399999999999977</v>
      </c>
      <c r="BH684" s="15">
        <f t="shared" si="822"/>
        <v>124.69999999999993</v>
      </c>
      <c r="BI684" s="15">
        <f t="shared" si="822"/>
        <v>103</v>
      </c>
      <c r="BK684" s="15">
        <f t="shared" si="823"/>
        <v>113.20000000000005</v>
      </c>
      <c r="BL684" s="15">
        <f t="shared" si="823"/>
        <v>107.29999999999995</v>
      </c>
      <c r="BM684" s="15">
        <f t="shared" si="823"/>
        <v>112.90000000000009</v>
      </c>
      <c r="BN684" s="15">
        <f t="shared" si="823"/>
        <v>72.599999999999909</v>
      </c>
      <c r="BP684" s="15">
        <f t="shared" si="824"/>
        <v>33.299999999999955</v>
      </c>
      <c r="BQ684" s="15">
        <f t="shared" si="824"/>
        <v>42.5</v>
      </c>
      <c r="BR684" s="15">
        <f t="shared" si="824"/>
        <v>27.700000000000045</v>
      </c>
      <c r="BS684" s="15">
        <f t="shared" si="824"/>
        <v>-9.7999999999999545</v>
      </c>
      <c r="BU684" s="15">
        <f t="shared" si="825"/>
        <v>-9</v>
      </c>
      <c r="BV684" s="15">
        <f t="shared" si="825"/>
        <v>18</v>
      </c>
      <c r="BW684" s="15">
        <f t="shared" si="825"/>
        <v>18</v>
      </c>
      <c r="BX684" s="15">
        <f t="shared" si="825"/>
        <v>49</v>
      </c>
      <c r="BZ684" s="15">
        <f t="shared" si="826"/>
        <v>91</v>
      </c>
      <c r="CA684" s="15">
        <f t="shared" si="826"/>
        <v>109</v>
      </c>
      <c r="CB684" s="15">
        <f t="shared" si="826"/>
        <v>75</v>
      </c>
      <c r="CC684" s="15">
        <f t="shared" si="826"/>
        <v>90</v>
      </c>
      <c r="CE684" s="15">
        <f t="shared" si="827"/>
        <v>62</v>
      </c>
      <c r="CF684" s="15">
        <f t="shared" si="827"/>
        <v>95</v>
      </c>
      <c r="CG684" s="15">
        <f t="shared" si="827"/>
        <v>138</v>
      </c>
      <c r="CH684" s="15">
        <f t="shared" si="827"/>
        <v>67</v>
      </c>
      <c r="CJ684" s="15">
        <f t="shared" si="828"/>
        <v>127</v>
      </c>
      <c r="CK684" s="15">
        <f t="shared" si="828"/>
        <v>223</v>
      </c>
      <c r="CL684" s="15">
        <f t="shared" si="828"/>
        <v>320</v>
      </c>
      <c r="CM684" s="15">
        <f t="shared" si="828"/>
        <v>169</v>
      </c>
      <c r="CO684" s="15">
        <f t="shared" si="829"/>
        <v>35</v>
      </c>
      <c r="CP684" s="15">
        <f t="shared" si="829"/>
        <v>67</v>
      </c>
      <c r="CQ684" s="15">
        <f t="shared" si="829"/>
        <v>32</v>
      </c>
      <c r="CR684" s="15">
        <f t="shared" si="829"/>
        <v>35</v>
      </c>
      <c r="CT684" s="15">
        <f t="shared" si="830"/>
        <v>-52</v>
      </c>
      <c r="CU684" s="15">
        <f t="shared" si="830"/>
        <v>178</v>
      </c>
      <c r="CV684" s="15">
        <f t="shared" si="830"/>
        <v>368</v>
      </c>
      <c r="CW684" s="15">
        <f t="shared" si="830"/>
        <v>341</v>
      </c>
      <c r="CY684" s="15">
        <f t="shared" si="831"/>
        <v>155</v>
      </c>
      <c r="CZ684" s="15">
        <f t="shared" si="831"/>
        <v>133</v>
      </c>
      <c r="DA684" s="15">
        <f t="shared" si="831"/>
        <v>169</v>
      </c>
      <c r="DB684" s="15">
        <f t="shared" si="831"/>
        <v>177</v>
      </c>
      <c r="DD684" s="15">
        <f t="shared" si="832"/>
        <v>125</v>
      </c>
      <c r="DE684" s="15">
        <f t="shared" si="833"/>
        <v>635</v>
      </c>
      <c r="DF684" s="15">
        <f t="shared" si="833"/>
        <v>109</v>
      </c>
      <c r="DG684" s="15">
        <f t="shared" si="833"/>
        <v>408</v>
      </c>
      <c r="DI684" s="15">
        <f t="shared" si="834"/>
        <v>23</v>
      </c>
      <c r="DJ684" s="15">
        <f t="shared" si="835"/>
        <v>44</v>
      </c>
      <c r="DK684" s="2">
        <v>150</v>
      </c>
      <c r="DL684" s="2">
        <v>300</v>
      </c>
      <c r="DN684" s="2">
        <v>150</v>
      </c>
      <c r="DO684" s="2">
        <v>150</v>
      </c>
      <c r="DP684" s="2">
        <v>150</v>
      </c>
      <c r="DQ684" s="2">
        <v>300</v>
      </c>
      <c r="DS684" s="2">
        <v>150</v>
      </c>
      <c r="DT684" s="2">
        <v>150</v>
      </c>
      <c r="DU684" s="2">
        <v>150</v>
      </c>
      <c r="DV684" s="2">
        <v>300</v>
      </c>
    </row>
    <row r="685" spans="1:127" ht="12" customHeight="1">
      <c r="A685" s="2"/>
      <c r="C685" s="2"/>
      <c r="AV685" s="15"/>
      <c r="AW685" s="15"/>
      <c r="AX685" s="15"/>
      <c r="AY685" s="15"/>
      <c r="AZ685" s="15"/>
      <c r="BA685" s="15"/>
      <c r="BB685" s="15"/>
      <c r="BC685" s="15"/>
      <c r="BD685" s="15"/>
      <c r="BE685" s="15"/>
      <c r="BF685" s="15"/>
      <c r="BG685" s="15"/>
      <c r="BH685" s="15"/>
      <c r="BI685" s="15"/>
      <c r="BJ685" s="15"/>
      <c r="BK685" s="15"/>
      <c r="BL685" s="15"/>
      <c r="BM685" s="15"/>
      <c r="BN685" s="15"/>
      <c r="BO685" s="15"/>
      <c r="BP685" s="15"/>
      <c r="BQ685" s="15"/>
      <c r="BR685" s="15"/>
      <c r="BS685" s="15"/>
      <c r="BT685" s="15"/>
      <c r="BU685" s="15"/>
      <c r="BV685" s="15"/>
      <c r="BW685" s="15"/>
      <c r="BX685" s="15"/>
      <c r="BY685" s="15"/>
      <c r="BZ685" s="15"/>
      <c r="CA685" s="15"/>
      <c r="CB685" s="15"/>
      <c r="CC685" s="15"/>
      <c r="CD685" s="15"/>
      <c r="CE685" s="15"/>
      <c r="CF685" s="15"/>
      <c r="CG685" s="15"/>
      <c r="CH685" s="15"/>
      <c r="CI685" s="15"/>
      <c r="CJ685" s="15"/>
      <c r="CK685" s="15"/>
      <c r="CL685" s="15"/>
      <c r="CM685" s="15"/>
      <c r="CN685" s="15"/>
      <c r="CO685" s="15"/>
      <c r="CP685" s="15"/>
      <c r="CQ685" s="15"/>
      <c r="CR685" s="15"/>
      <c r="CS685" s="15"/>
      <c r="CT685" s="15"/>
      <c r="CU685" s="15"/>
      <c r="CV685" s="15"/>
      <c r="CW685" s="15"/>
      <c r="CX685" s="15"/>
      <c r="CY685" s="15"/>
      <c r="CZ685" s="15"/>
      <c r="DA685" s="15"/>
      <c r="DB685" s="15"/>
      <c r="DC685" s="15"/>
      <c r="DD685" s="15"/>
      <c r="DE685" s="15"/>
      <c r="DF685" s="15"/>
      <c r="DG685" s="15"/>
      <c r="DH685" s="15"/>
      <c r="DI685" s="15"/>
      <c r="DJ685" s="15"/>
      <c r="DK685" s="15"/>
      <c r="DL685" s="15"/>
      <c r="DM685" s="15"/>
      <c r="DN685" s="15"/>
      <c r="DO685" s="15"/>
      <c r="DP685" s="15"/>
      <c r="DQ685" s="15"/>
      <c r="DR685" s="15"/>
      <c r="DS685" s="15"/>
      <c r="DT685" s="15"/>
      <c r="DU685" s="15"/>
      <c r="DV685" s="15"/>
      <c r="DW685" s="15"/>
    </row>
    <row r="686" spans="1:127" ht="12" customHeight="1">
      <c r="A686" s="2"/>
      <c r="C686" s="2" t="s">
        <v>735</v>
      </c>
      <c r="AA686" s="15">
        <f>+Z686</f>
        <v>0</v>
      </c>
      <c r="AB686" s="105" t="e">
        <f>+(AB85+AB86)/(AB284*3)*1000</f>
        <v>#DIV/0!</v>
      </c>
      <c r="AC686" s="105" t="e">
        <f>+(AC85+AC86)/(AC284*3)*1000</f>
        <v>#DIV/0!</v>
      </c>
      <c r="AD686" s="105" t="e">
        <f>+(AD85+AD86)/(AD284*3)*1000</f>
        <v>#DIV/0!</v>
      </c>
      <c r="AE686" s="105" t="e">
        <f>+(AE85+AE86)/(AE284*3)*1000</f>
        <v>#DIV/0!</v>
      </c>
      <c r="AF686" s="105" t="e">
        <f>+AE686</f>
        <v>#DIV/0!</v>
      </c>
      <c r="AG686" s="15">
        <f>+(AG85+AG86)/(AG284*3)*1000</f>
        <v>0</v>
      </c>
      <c r="AH686" s="15">
        <f>+(AH85+AH86)/(AH284*3)*1000</f>
        <v>0</v>
      </c>
      <c r="AI686" s="15">
        <f>+(AI85+AI86)/(AI284*3)*1000</f>
        <v>0</v>
      </c>
      <c r="AJ686" s="15">
        <f>+(AJ85+AJ86)/(AJ284*3)*1000</f>
        <v>0</v>
      </c>
      <c r="AK686" s="15">
        <f>+AJ686</f>
        <v>0</v>
      </c>
      <c r="AL686" s="15">
        <f>+(AL85+AL86)/(AL284*3)*1000</f>
        <v>0</v>
      </c>
      <c r="AM686" s="15">
        <f>+(AM85+AM86)/(AM284*3)*1000</f>
        <v>0</v>
      </c>
      <c r="AN686" s="15">
        <f>+(AN85+AN86)/(AN284*3)*1000</f>
        <v>0</v>
      </c>
      <c r="AO686" s="15">
        <f>+(AO85+AO86)/(AO284*3)*1000</f>
        <v>0</v>
      </c>
      <c r="AP686" s="15">
        <f>+AO686</f>
        <v>0</v>
      </c>
      <c r="AQ686" s="15">
        <f>+(AQ85+AQ86)/(AQ284*3)*1000</f>
        <v>34622.17346891429</v>
      </c>
      <c r="AR686" s="15">
        <f>+(AR85+AR86)/(AR284*3)*1000</f>
        <v>34768.017333013784</v>
      </c>
      <c r="AS686" s="15">
        <f>+(AS85+AS86)/(AS284*3)*1000</f>
        <v>35910.144552086531</v>
      </c>
      <c r="AT686" s="15">
        <f>+(AT85+AT86)/(AT284*3)*1000</f>
        <v>41166.563709864538</v>
      </c>
      <c r="AU686" s="15">
        <f>+AT686</f>
        <v>41166.563709864538</v>
      </c>
      <c r="AV686" s="15">
        <f>+(AV85+AV86)/(AV284*3)*1000</f>
        <v>39493.258949325893</v>
      </c>
      <c r="AW686" s="15">
        <f>+(AW85+AW86)/(AW284*3)*1000</f>
        <v>48633.193863319386</v>
      </c>
      <c r="AX686" s="15">
        <f>+(AX85+AX86)/(AX284*3)*1000</f>
        <v>56959.553695955372</v>
      </c>
      <c r="AY686" s="15">
        <f>+(AY85+AY86)/(AY284*3)*1000</f>
        <v>49431.599229287087</v>
      </c>
      <c r="AZ686" s="15">
        <f>+AY686</f>
        <v>49431.599229287087</v>
      </c>
      <c r="BA686" s="15">
        <f>+(BA85+BA86)/(BA284*3)*1000</f>
        <v>49423.631123919309</v>
      </c>
      <c r="BB686" s="15">
        <f>+(BB85+BB86)/(BB284*3)*1000</f>
        <v>49957.446808510642</v>
      </c>
      <c r="BC686" s="15">
        <f>+(BC85+BC86)/(BC284*3)*1000</f>
        <v>50322.736030828513</v>
      </c>
      <c r="BD686" s="15">
        <f>+(BD85+BD86)/(BD284*3)*1000</f>
        <v>50987.10317460318</v>
      </c>
      <c r="BE686" s="15">
        <f>+BD686</f>
        <v>50987.10317460318</v>
      </c>
      <c r="BF686" s="15">
        <f>+(BF85+BF86)/(BF284*3)*1000</f>
        <v>51473.429951690821</v>
      </c>
      <c r="BG686" s="15">
        <f>+(BG85+BG86)/(BG284*3)*1000</f>
        <v>51929.563492063491</v>
      </c>
      <c r="BH686" s="15">
        <f>+(BH85+BH86)/(BH284*3)*1000</f>
        <v>52233.883058470768</v>
      </c>
      <c r="BI686" s="15">
        <f>+(BI85+BI86)/(BI284*3)*1000</f>
        <v>52322.6135783563</v>
      </c>
      <c r="BJ686" s="15">
        <f>+BI686</f>
        <v>52322.6135783563</v>
      </c>
      <c r="BK686" s="15">
        <f>+(BK85+BK86)/(BK284*3)*1000</f>
        <v>52469.512195121948</v>
      </c>
      <c r="BL686" s="15">
        <f>+(BL85+BL86)/(BL284*3)*1000</f>
        <v>52615.776081424934</v>
      </c>
      <c r="BM686" s="15">
        <f>+(BM85+BM86)/(BM284*3)*1000</f>
        <v>52676.205617382089</v>
      </c>
      <c r="BN686" s="15">
        <f>+(BN85+BN86)/(BN284*3)*1000</f>
        <v>52809.917355371901</v>
      </c>
      <c r="BO686" s="15">
        <f>+BN686</f>
        <v>52809.917355371901</v>
      </c>
      <c r="BP686" s="15">
        <f>+(BP85+BP86)/(BP284*3)*1000</f>
        <v>52993.77475947934</v>
      </c>
      <c r="BQ686" s="15">
        <f>+(BQ85+BQ86)/(BQ284*3)*1000</f>
        <v>53213.879408418659</v>
      </c>
      <c r="BR686" s="15">
        <f>+(BR85+BR86)/(BR284*3)*1000</f>
        <v>53467.132053519483</v>
      </c>
      <c r="BS686" s="15">
        <f>+(BS85+BS86)/(BS284*3)*1000</f>
        <v>53821.892393320966</v>
      </c>
      <c r="BT686" s="15">
        <f>+BS686</f>
        <v>53821.892393320966</v>
      </c>
      <c r="BU686" s="15">
        <f>+(BU85+BU86)/(BU284*3)*1000</f>
        <v>54037.990196078434</v>
      </c>
      <c r="BV686" s="15">
        <f>+(BV85+BV86)/(BV284*3)*1000</f>
        <v>54378.843788437887</v>
      </c>
      <c r="BW686" s="15">
        <f>+(BW85+BW86)/(BW284*3)*1000</f>
        <v>54637.416209628274</v>
      </c>
      <c r="BX686" s="15">
        <f>+(BX85+BX86)/(BX284*3)*1000</f>
        <v>55125.16469038208</v>
      </c>
      <c r="BY686" s="15">
        <f>+BX686</f>
        <v>55125.16469038208</v>
      </c>
      <c r="BZ686" s="15">
        <f>+(BZ85+BZ86)/(BZ284*3)*1000</f>
        <v>55497.752087347464</v>
      </c>
      <c r="CA686" s="15">
        <f>+(CA85+CA86)/(CA284*3)*1000</f>
        <v>55852.564102564102</v>
      </c>
      <c r="CB686" s="15">
        <f>+(CB85+CB86)/(CB284*3)*1000</f>
        <v>56101.364522417156</v>
      </c>
      <c r="CC686" s="15">
        <f>+(CC85+CC86)/(CC284*3)*1000</f>
        <v>56603.641456582634</v>
      </c>
      <c r="CD686" s="15">
        <f>+CC686</f>
        <v>56603.641456582634</v>
      </c>
      <c r="CE686" s="15">
        <f>+(CE85+CE86)/(CE284*3)*1000</f>
        <v>57234.770704996576</v>
      </c>
      <c r="CF686" s="15">
        <f>+(CF85+CF86)/(CF284*3)*1000</f>
        <v>57525.562372188142</v>
      </c>
      <c r="CG686" s="15">
        <f>+(CG85+CG86)/(CG284*3)*1000</f>
        <v>58041.666666666664</v>
      </c>
      <c r="CH686" s="15">
        <f>+(CH85+CH86)/(CH284*3)*1000</f>
        <v>58492.063492063491</v>
      </c>
      <c r="CI686" s="15">
        <f>+CH686</f>
        <v>58492.063492063491</v>
      </c>
      <c r="CJ686" s="15">
        <f>+(CJ85+CJ86)/(CJ284*3)*1000</f>
        <v>58787.218591140161</v>
      </c>
      <c r="CK686" s="15">
        <f>+(CK85+CK86)/(CK284*3)*1000</f>
        <v>58761.061946902657</v>
      </c>
      <c r="CL686" s="15">
        <f>+(CL85+CL86)/(CL284*3)*1000</f>
        <v>58995.535714285717</v>
      </c>
      <c r="CM686" s="15">
        <f>+(CM85+CM86)/(CM284*3)*1000</f>
        <v>60054.644808743171</v>
      </c>
      <c r="CN686" s="15">
        <f>+CM686</f>
        <v>60054.644808743171</v>
      </c>
      <c r="CO686" s="15">
        <f>+(CO85+CO86)/(CO284*3)*1000</f>
        <v>59366.587490102931</v>
      </c>
      <c r="CP686" s="15">
        <f>+(CP85+CP86)/(CP284*3)*1000</f>
        <v>59154.704944178622</v>
      </c>
      <c r="CQ686" s="15">
        <f>+(CQ85+CQ86)/(CQ284*3)*1000</f>
        <v>59227.642276422761</v>
      </c>
      <c r="CR686" s="15">
        <f>+(CR85+CR86)/(CR284*3)*1000</f>
        <v>62233.502538071065</v>
      </c>
      <c r="CS686" s="15">
        <f>+CR686</f>
        <v>62233.502538071065</v>
      </c>
      <c r="CT686" s="15">
        <f>+(CT85+CT86)/(CT158*3)*1000</f>
        <v>55471.100554235949</v>
      </c>
      <c r="CU686" s="15">
        <f>+(CU85+CU86)/(CU158*3)*1000</f>
        <v>55725.871857258717</v>
      </c>
      <c r="CV686" s="15">
        <f>+(CV85+CV86)/(CV158*3)*1000</f>
        <v>55561.056105610558</v>
      </c>
      <c r="CW686" s="15">
        <f>+(CW85+CW86)/(CW158*3)*1000</f>
        <v>55864.35070306038</v>
      </c>
      <c r="CX686" s="15"/>
      <c r="CY686" s="15">
        <f>+(CY85+CY86)/(CY158*3)*1000</f>
        <v>55635.9102244389</v>
      </c>
      <c r="CZ686" s="15">
        <f>+(CZ85+CZ86)/(CZ158*3)*1000</f>
        <v>55465.393794749405</v>
      </c>
      <c r="DA686" s="15">
        <f>+(DA85+DA86)/(DA158*3)*1000</f>
        <v>55445.232466509064</v>
      </c>
      <c r="DB686" s="15">
        <f>+(DB85+DB86)/(DB158*3)*1000</f>
        <v>54569.640062597806</v>
      </c>
      <c r="DC686" s="15"/>
      <c r="DD686" s="15">
        <f>+(DD85+DD86)/(DD158*3)*1000</f>
        <v>54210.931485758272</v>
      </c>
      <c r="DE686" s="15">
        <f>+(DE85+DE86)/(DE158*3)*1000</f>
        <v>53763.197586726994</v>
      </c>
      <c r="DF686" s="15">
        <f>+(DF85+DF86)/(DF158*3)*1000</f>
        <v>53348.314606741573</v>
      </c>
      <c r="DG686" s="15">
        <f>+(DG85+DG86)/(DG158*3)*1000</f>
        <v>52366.300366300362</v>
      </c>
      <c r="DH686" s="15"/>
      <c r="DI686" s="15">
        <f>+(DI85+DI86)/(DI158*3)*1000</f>
        <v>52398.55072463768</v>
      </c>
      <c r="DJ686" s="15">
        <f>+(DJ85+DJ86)/(DJ158*3)*1000</f>
        <v>52123.142250530786</v>
      </c>
      <c r="DK686" s="15"/>
      <c r="DL686" s="15"/>
      <c r="DM686" s="15"/>
      <c r="DN686" s="15"/>
      <c r="DO686" s="15"/>
      <c r="DP686" s="15"/>
      <c r="DQ686" s="15"/>
      <c r="DR686" s="15"/>
      <c r="DS686" s="15"/>
      <c r="DT686" s="15"/>
      <c r="DU686" s="15"/>
      <c r="DV686" s="15"/>
      <c r="DW686" s="15"/>
    </row>
    <row r="687" spans="1:127" ht="12" customHeight="1">
      <c r="A687" s="2"/>
      <c r="C687" s="2"/>
      <c r="D687" s="7" t="s">
        <v>564</v>
      </c>
      <c r="AV687" s="15"/>
      <c r="AW687" s="15"/>
      <c r="AX687" s="15"/>
      <c r="AY687" s="15"/>
      <c r="AZ687" s="15"/>
      <c r="BA687" s="15"/>
      <c r="BB687" s="15"/>
      <c r="BC687" s="15"/>
      <c r="BD687" s="15"/>
      <c r="BE687" s="15"/>
      <c r="BF687" s="15"/>
      <c r="BG687" s="15"/>
      <c r="BH687" s="15"/>
      <c r="BI687" s="15"/>
      <c r="BJ687" s="15"/>
      <c r="BK687" s="15"/>
      <c r="BL687" s="15"/>
      <c r="BM687" s="15"/>
      <c r="BN687" s="15"/>
      <c r="BO687" s="15"/>
      <c r="BP687" s="15"/>
      <c r="BQ687" s="15"/>
      <c r="BR687" s="15"/>
      <c r="BS687" s="15"/>
      <c r="BT687" s="15"/>
      <c r="BU687" s="4">
        <f>+BU686/BU661</f>
        <v>0.98494441156456758</v>
      </c>
      <c r="BV687" s="4">
        <f>+BV686/BV661</f>
        <v>0.98537389534370834</v>
      </c>
      <c r="BW687" s="4">
        <f>+BW686/BW661</f>
        <v>0.9855944911181953</v>
      </c>
      <c r="BX687" s="4">
        <f>+BX686/BX661</f>
        <v>0.98293863789419211</v>
      </c>
      <c r="BY687" s="15"/>
      <c r="BZ687" s="4">
        <f>+BZ686/BZ661</f>
        <v>0.98200039082274548</v>
      </c>
      <c r="CA687" s="4">
        <f>+CA686/CA661</f>
        <v>0.98167789968475438</v>
      </c>
      <c r="CB687" s="4">
        <f>+CB686/CB661</f>
        <v>0.98062164870507174</v>
      </c>
      <c r="CC687" s="4">
        <f>+CC686/CC661</f>
        <v>0.97575661879990749</v>
      </c>
      <c r="CD687" s="15"/>
      <c r="CE687" s="4">
        <f>+CE686/CE661</f>
        <v>0.97979578370275744</v>
      </c>
      <c r="CF687" s="4">
        <f>+CF686/CF661</f>
        <v>0.97512522455525474</v>
      </c>
      <c r="CG687" s="4">
        <f>+CG686/CG661</f>
        <v>0.97346146965427793</v>
      </c>
      <c r="CH687" s="4">
        <f>+CH686/CH661</f>
        <v>0.97277625591750227</v>
      </c>
      <c r="CI687" s="15"/>
      <c r="CJ687" s="4">
        <f>+CJ686/CJ661</f>
        <v>0.97336278215676797</v>
      </c>
      <c r="CK687" s="4">
        <f>+CK686/CK661</f>
        <v>0.96667152428813163</v>
      </c>
      <c r="CL687" s="4">
        <f>+CL686/CL661</f>
        <v>0.96733022421272574</v>
      </c>
      <c r="CM687" s="4">
        <f>+CM686/CM661</f>
        <v>0.97592701522268543</v>
      </c>
      <c r="CN687" s="15"/>
      <c r="CO687" s="4">
        <f>+CO686/CO661</f>
        <v>0.96338359849573907</v>
      </c>
      <c r="CP687" s="4">
        <f>+CP686/CP661</f>
        <v>0.95762975043998289</v>
      </c>
      <c r="CQ687" s="4">
        <f>+CQ686/CQ661</f>
        <v>0.95248853810464063</v>
      </c>
      <c r="CR687" s="4">
        <f>+CR686/CR661</f>
        <v>0.98618972408004224</v>
      </c>
      <c r="CS687" s="15"/>
      <c r="CT687" s="4">
        <f>+CT686/CT661</f>
        <v>0.8726536285787363</v>
      </c>
      <c r="CU687" s="4">
        <f>+CU686/CU661</f>
        <v>0.86672170242256341</v>
      </c>
      <c r="CV687" s="4">
        <f>+CV686/CV661</f>
        <v>0.85119735431581578</v>
      </c>
      <c r="CW687" s="4">
        <f>+CW686/CW661</f>
        <v>0.83886704261671863</v>
      </c>
      <c r="CX687" s="15"/>
      <c r="CY687" s="4">
        <f>+CY686/CY661</f>
        <v>0.82384514340518422</v>
      </c>
      <c r="CZ687" s="4">
        <f>+CZ686/CZ661</f>
        <v>0.80978470807296121</v>
      </c>
      <c r="DA687" s="4">
        <f>+DA686/DA661</f>
        <v>0.79660401233454592</v>
      </c>
      <c r="DB687" s="4">
        <f>+DB686/DB661</f>
        <v>0.76897638327317808</v>
      </c>
      <c r="DC687" s="15"/>
      <c r="DD687" s="4">
        <f>+DD686/DD661</f>
        <v>0.75698790021166629</v>
      </c>
      <c r="DE687" s="4">
        <f>+DE686/DE661</f>
        <v>0.73705766950532603</v>
      </c>
      <c r="DF687" s="4">
        <f>+DF686/DF661</f>
        <v>0.72495943097708282</v>
      </c>
      <c r="DG687" s="4">
        <f>+DG686/DG661</f>
        <v>0.69933627625935313</v>
      </c>
      <c r="DH687" s="15"/>
      <c r="DI687" s="4">
        <f>+DI686/DI661</f>
        <v>0.69758701073884599</v>
      </c>
      <c r="DJ687" s="4">
        <f>+DJ686/DJ661</f>
        <v>0.69164610674660354</v>
      </c>
      <c r="DK687" s="15"/>
      <c r="DL687" s="15"/>
      <c r="DM687" s="15"/>
      <c r="DN687" s="15"/>
      <c r="DO687" s="15"/>
      <c r="DP687" s="15"/>
      <c r="DQ687" s="15"/>
      <c r="DR687" s="15"/>
      <c r="DS687" s="15"/>
      <c r="DT687" s="15"/>
      <c r="DU687" s="15"/>
      <c r="DV687" s="15"/>
      <c r="DW687" s="15"/>
    </row>
    <row r="688" spans="1:127" ht="12" customHeight="1">
      <c r="A688" s="2"/>
      <c r="C688" s="2"/>
      <c r="D688" s="7" t="s">
        <v>1008</v>
      </c>
      <c r="AV688" s="15"/>
      <c r="AW688" s="15"/>
      <c r="AX688" s="15"/>
      <c r="AY688" s="15"/>
      <c r="AZ688" s="15"/>
      <c r="BA688" s="15"/>
      <c r="BB688" s="15"/>
      <c r="BC688" s="15"/>
      <c r="BD688" s="15"/>
      <c r="BE688" s="15"/>
      <c r="BF688" s="15"/>
      <c r="BG688" s="15"/>
      <c r="BH688" s="15"/>
      <c r="BI688" s="15"/>
      <c r="BJ688" s="15"/>
      <c r="BK688" s="15"/>
      <c r="BL688" s="15"/>
      <c r="BM688" s="15"/>
      <c r="BN688" s="15"/>
      <c r="BO688" s="15"/>
      <c r="BP688" s="15"/>
      <c r="BQ688" s="15"/>
      <c r="BR688" s="15"/>
      <c r="BS688" s="15"/>
      <c r="BT688" s="15"/>
      <c r="BU688" s="8">
        <f t="shared" ref="BU688:CC688" si="836">+BU661-BU686</f>
        <v>826.00980392156634</v>
      </c>
      <c r="BV688" s="8">
        <f t="shared" si="836"/>
        <v>807.15621156211273</v>
      </c>
      <c r="BW688" s="8">
        <f t="shared" si="836"/>
        <v>798.58379037172563</v>
      </c>
      <c r="BX688" s="8">
        <f t="shared" si="836"/>
        <v>956.83530961791985</v>
      </c>
      <c r="BY688" s="15"/>
      <c r="BZ688" s="8">
        <f t="shared" si="836"/>
        <v>1017.2479126525359</v>
      </c>
      <c r="CA688" s="8">
        <f t="shared" si="836"/>
        <v>1042.4358974358984</v>
      </c>
      <c r="CB688" s="8">
        <f t="shared" si="836"/>
        <v>1108.635477582844</v>
      </c>
      <c r="CC688" s="8">
        <f t="shared" si="836"/>
        <v>1406.3585434173656</v>
      </c>
      <c r="CD688" s="15"/>
      <c r="CE688" s="8">
        <f t="shared" ref="CE688:CM688" si="837">+CE661-CE686</f>
        <v>1180.2292950034243</v>
      </c>
      <c r="CF688" s="8">
        <f t="shared" si="837"/>
        <v>1467.437627811858</v>
      </c>
      <c r="CG688" s="8">
        <f t="shared" si="837"/>
        <v>1582.3333333333358</v>
      </c>
      <c r="CH688" s="8">
        <f t="shared" si="837"/>
        <v>1636.9365079365089</v>
      </c>
      <c r="CI688" s="15"/>
      <c r="CJ688" s="8">
        <f t="shared" si="837"/>
        <v>1608.7814088598388</v>
      </c>
      <c r="CK688" s="8">
        <f t="shared" si="837"/>
        <v>2025.9380530973431</v>
      </c>
      <c r="CL688" s="8">
        <f t="shared" si="837"/>
        <v>1992.4642857142826</v>
      </c>
      <c r="CM688" s="8">
        <f t="shared" si="837"/>
        <v>1481.3551912568291</v>
      </c>
      <c r="CN688" s="15"/>
      <c r="CO688" s="8">
        <f>+CO661-CO686</f>
        <v>2256.412509897069</v>
      </c>
      <c r="CP688" s="8">
        <f>+CP661-CP686</f>
        <v>2617.2950558213779</v>
      </c>
      <c r="CQ688" s="8">
        <f>+CQ661-CQ686</f>
        <v>2954.3577235772391</v>
      </c>
      <c r="CR688" s="8">
        <f>+CR661-CR686</f>
        <v>871.49746192893508</v>
      </c>
      <c r="CS688" s="15"/>
      <c r="CT688" s="8">
        <f>+CT661-CT686</f>
        <v>8094.8994457640511</v>
      </c>
      <c r="CU688" s="8">
        <f>+CU661-CU686</f>
        <v>8569.1281427412832</v>
      </c>
      <c r="CV688" s="8">
        <f>+CV661-CV686</f>
        <v>9712.943894389442</v>
      </c>
      <c r="CW688" s="8">
        <f>+CW661-CW686</f>
        <v>10730.64929693962</v>
      </c>
      <c r="CX688" s="15"/>
      <c r="CY688" s="8">
        <f>+CY661-CY686</f>
        <v>11896.0897755611</v>
      </c>
      <c r="CZ688" s="8">
        <f>+CZ661-CZ686</f>
        <v>13028.606205250595</v>
      </c>
      <c r="DA688" s="8">
        <f>+DA661-DA686</f>
        <v>14156.767533490936</v>
      </c>
      <c r="DB688" s="8">
        <f>+DB661-DB686</f>
        <v>16394.359937402194</v>
      </c>
      <c r="DC688" s="15"/>
      <c r="DD688" s="8">
        <f>+DD661-DD686</f>
        <v>17403.068514241728</v>
      </c>
      <c r="DE688" s="8">
        <f>+DE661-DE686</f>
        <v>19179.802413273006</v>
      </c>
      <c r="DF688" s="8">
        <f>+DF661-DF686</f>
        <v>20239.685393258427</v>
      </c>
      <c r="DG688" s="8">
        <f>+DG661-DG686</f>
        <v>22513.699633699638</v>
      </c>
      <c r="DH688" s="15"/>
      <c r="DI688" s="8">
        <f>+DI661-DI686</f>
        <v>22715.44927536232</v>
      </c>
      <c r="DJ688" s="8">
        <f>+DJ661-DJ686</f>
        <v>23237.857749469214</v>
      </c>
      <c r="DK688" s="15"/>
      <c r="DL688" s="15"/>
      <c r="DM688" s="15"/>
      <c r="DN688" s="15"/>
      <c r="DO688" s="15"/>
      <c r="DP688" s="15"/>
      <c r="DQ688" s="15"/>
      <c r="DR688" s="15"/>
      <c r="DS688" s="15"/>
      <c r="DT688" s="15"/>
      <c r="DU688" s="15"/>
      <c r="DV688" s="15"/>
      <c r="DW688" s="15"/>
    </row>
    <row r="689" spans="1:127" ht="12" customHeight="1">
      <c r="A689" s="2"/>
      <c r="C689" s="2"/>
      <c r="AV689" s="15"/>
      <c r="AW689" s="15"/>
      <c r="AX689" s="15"/>
      <c r="AY689" s="15"/>
      <c r="AZ689" s="15"/>
      <c r="BA689" s="15"/>
      <c r="BB689" s="15"/>
      <c r="BC689" s="15"/>
      <c r="BD689" s="15"/>
      <c r="BE689" s="15"/>
      <c r="BF689" s="15"/>
      <c r="BG689" s="15"/>
      <c r="BH689" s="15"/>
      <c r="BI689" s="15"/>
      <c r="BJ689" s="15"/>
      <c r="BK689" s="15"/>
      <c r="BL689" s="15"/>
      <c r="BM689" s="15"/>
      <c r="BN689" s="15"/>
      <c r="BO689" s="15"/>
      <c r="BP689" s="15"/>
      <c r="BQ689" s="15"/>
      <c r="BR689" s="15"/>
      <c r="BS689" s="15"/>
      <c r="BT689" s="15"/>
      <c r="BU689" s="15"/>
      <c r="BV689" s="15"/>
      <c r="BW689" s="15"/>
      <c r="BX689" s="15"/>
      <c r="BY689" s="15"/>
      <c r="BZ689" s="15"/>
      <c r="CA689" s="15"/>
      <c r="CB689" s="15"/>
      <c r="CC689" s="15"/>
      <c r="CD689" s="15"/>
      <c r="CE689" s="15"/>
      <c r="CF689" s="15"/>
      <c r="CG689" s="15"/>
      <c r="CH689" s="15"/>
      <c r="CI689" s="15"/>
      <c r="CJ689" s="15"/>
      <c r="CK689" s="15"/>
      <c r="CL689" s="15"/>
      <c r="CM689" s="15"/>
      <c r="CN689" s="15"/>
      <c r="CO689" s="15"/>
      <c r="CP689" s="15"/>
      <c r="CQ689" s="15"/>
      <c r="CR689" s="15"/>
      <c r="CS689" s="15"/>
      <c r="CT689" s="15"/>
      <c r="CU689" s="15"/>
      <c r="CV689" s="15"/>
      <c r="CW689" s="15"/>
      <c r="CX689" s="15"/>
      <c r="CY689" s="15"/>
      <c r="CZ689" s="15"/>
      <c r="DA689" s="15"/>
      <c r="DB689" s="15"/>
      <c r="DC689" s="15"/>
      <c r="DD689" s="15"/>
      <c r="DE689" s="15"/>
      <c r="DF689" s="15"/>
      <c r="DG689" s="15"/>
      <c r="DH689" s="15"/>
      <c r="DI689" s="15"/>
      <c r="DJ689" s="15"/>
      <c r="DK689" s="15"/>
      <c r="DL689" s="15"/>
      <c r="DM689" s="15"/>
      <c r="DN689" s="15"/>
      <c r="DO689" s="15"/>
      <c r="DP689" s="15"/>
      <c r="DQ689" s="15"/>
      <c r="DR689" s="15"/>
      <c r="DS689" s="15"/>
      <c r="DT689" s="15"/>
      <c r="DU689" s="15"/>
      <c r="DV689" s="15"/>
      <c r="DW689" s="15"/>
    </row>
    <row r="690" spans="1:127" ht="12" customHeight="1">
      <c r="A690" s="2"/>
      <c r="C690" s="2"/>
      <c r="AV690" s="15"/>
      <c r="AW690" s="15"/>
      <c r="AX690" s="15"/>
      <c r="AY690" s="15"/>
      <c r="AZ690" s="15"/>
      <c r="BA690" s="15"/>
      <c r="BB690" s="15"/>
      <c r="BC690" s="15"/>
      <c r="BD690" s="15"/>
      <c r="BE690" s="15"/>
      <c r="BF690" s="15"/>
      <c r="BG690" s="15"/>
      <c r="BH690" s="15"/>
      <c r="BI690" s="15"/>
      <c r="BJ690" s="15"/>
      <c r="BK690" s="15"/>
      <c r="BL690" s="15"/>
      <c r="BM690" s="15"/>
      <c r="BN690" s="15"/>
      <c r="BO690" s="15"/>
      <c r="BP690" s="15"/>
      <c r="BQ690" s="15"/>
      <c r="BR690" s="15"/>
      <c r="BS690" s="15"/>
      <c r="BT690" s="15"/>
      <c r="BU690" s="15"/>
      <c r="BV690" s="15"/>
      <c r="BW690" s="15"/>
      <c r="BX690" s="15"/>
      <c r="BY690" s="15"/>
      <c r="BZ690" s="15"/>
      <c r="CA690" s="15"/>
      <c r="CB690" s="15"/>
      <c r="CC690" s="15"/>
      <c r="CD690" s="15"/>
      <c r="CE690" s="15"/>
      <c r="CF690" s="15"/>
      <c r="CG690" s="15"/>
      <c r="CH690" s="15"/>
      <c r="CI690" s="15"/>
      <c r="CJ690" s="15"/>
      <c r="CK690" s="15"/>
      <c r="CL690" s="15"/>
      <c r="CM690" s="15"/>
      <c r="CN690" s="15"/>
      <c r="CO690" s="15"/>
      <c r="CP690" s="15"/>
      <c r="CQ690" s="15"/>
      <c r="CR690" s="15"/>
      <c r="CS690" s="15"/>
      <c r="CT690" s="15"/>
      <c r="CU690" s="15"/>
      <c r="CV690" s="15"/>
      <c r="CW690" s="15"/>
      <c r="CX690" s="15"/>
      <c r="CY690" s="15"/>
      <c r="CZ690" s="15"/>
      <c r="DA690" s="15"/>
      <c r="DB690" s="15"/>
      <c r="DC690" s="15"/>
      <c r="DD690" s="15"/>
      <c r="DE690" s="15"/>
      <c r="DF690" s="15"/>
      <c r="DG690" s="15"/>
      <c r="DH690" s="15"/>
      <c r="DI690" s="15"/>
      <c r="DJ690" s="15"/>
      <c r="DK690" s="15"/>
      <c r="DL690" s="15"/>
      <c r="DM690" s="15"/>
      <c r="DN690" s="15"/>
      <c r="DO690" s="15"/>
      <c r="DP690" s="15"/>
      <c r="DQ690" s="15"/>
      <c r="DR690" s="15"/>
      <c r="DS690" s="15"/>
      <c r="DT690" s="15"/>
      <c r="DU690" s="15"/>
      <c r="DV690" s="15"/>
      <c r="DW690" s="15"/>
    </row>
    <row r="691" spans="1:127" ht="12" customHeight="1">
      <c r="A691" s="2"/>
      <c r="C691" s="2" t="s">
        <v>628</v>
      </c>
      <c r="AV691" s="15"/>
      <c r="AW691" s="15"/>
      <c r="AX691" s="15"/>
      <c r="AY691" s="15"/>
      <c r="AZ691" s="15"/>
      <c r="BA691" s="15"/>
      <c r="BB691" s="15"/>
      <c r="BC691" s="15"/>
      <c r="BD691" s="15"/>
      <c r="BE691" s="15"/>
      <c r="BF691" s="15"/>
      <c r="BG691" s="15"/>
      <c r="BH691" s="15"/>
      <c r="BI691" s="15"/>
      <c r="BJ691" s="15"/>
      <c r="BK691" s="15"/>
      <c r="BL691" s="15"/>
      <c r="BM691" s="15"/>
      <c r="BN691" s="15"/>
      <c r="BO691" s="15"/>
      <c r="BP691" s="15"/>
      <c r="BQ691" s="15"/>
      <c r="BR691" s="15"/>
      <c r="BS691" s="15"/>
      <c r="BT691" s="15"/>
      <c r="BU691" s="15"/>
      <c r="BV691" s="15"/>
      <c r="BW691" s="15"/>
      <c r="BX691" s="15"/>
      <c r="BY691" s="15"/>
      <c r="BZ691" s="15">
        <f t="shared" ref="BZ691:CS691" si="838">+BZ699</f>
        <v>0</v>
      </c>
      <c r="CA691" s="15">
        <f t="shared" si="838"/>
        <v>270</v>
      </c>
      <c r="CB691" s="15">
        <f t="shared" si="838"/>
        <v>936</v>
      </c>
      <c r="CC691" s="15">
        <f t="shared" si="838"/>
        <v>2095</v>
      </c>
      <c r="CD691" s="15">
        <f t="shared" si="838"/>
        <v>2095</v>
      </c>
      <c r="CE691" s="15">
        <f t="shared" si="838"/>
        <v>3296</v>
      </c>
      <c r="CF691" s="15">
        <f t="shared" si="838"/>
        <v>5375</v>
      </c>
      <c r="CG691" s="15">
        <f t="shared" si="838"/>
        <v>6971</v>
      </c>
      <c r="CH691" s="15">
        <f t="shared" si="838"/>
        <v>9586</v>
      </c>
      <c r="CI691" s="15">
        <f t="shared" si="838"/>
        <v>9586</v>
      </c>
      <c r="CJ691" s="15">
        <f t="shared" si="838"/>
        <v>11469</v>
      </c>
      <c r="CK691" s="15">
        <f t="shared" si="838"/>
        <v>14289</v>
      </c>
      <c r="CL691" s="15">
        <f t="shared" si="838"/>
        <v>16193</v>
      </c>
      <c r="CM691" s="15">
        <f t="shared" si="838"/>
        <v>18285</v>
      </c>
      <c r="CN691" s="15">
        <f t="shared" si="838"/>
        <v>18285</v>
      </c>
      <c r="CO691" s="15">
        <f t="shared" si="838"/>
        <v>19921</v>
      </c>
      <c r="CP691" s="15">
        <f t="shared" si="838"/>
        <v>21079</v>
      </c>
      <c r="CQ691" s="15">
        <f t="shared" si="838"/>
        <v>22271</v>
      </c>
      <c r="CR691" s="15">
        <f t="shared" si="838"/>
        <v>23781</v>
      </c>
      <c r="CS691" s="15">
        <f t="shared" si="838"/>
        <v>23781</v>
      </c>
      <c r="CT691" s="15">
        <f t="shared" ref="CT691:CX691" si="839">+CT699</f>
        <v>24685</v>
      </c>
      <c r="CU691" s="15">
        <f t="shared" si="839"/>
        <v>25742</v>
      </c>
      <c r="CV691" s="15">
        <f t="shared" si="839"/>
        <v>26746</v>
      </c>
      <c r="CW691" s="15">
        <f t="shared" si="839"/>
        <v>28160</v>
      </c>
      <c r="CX691" s="15">
        <f t="shared" si="839"/>
        <v>28160</v>
      </c>
      <c r="CY691" s="15">
        <f t="shared" ref="CY691:DC691" si="840">+CY699</f>
        <v>29094</v>
      </c>
      <c r="CZ691" s="15">
        <f t="shared" si="840"/>
        <v>30209</v>
      </c>
      <c r="DA691" s="15">
        <f t="shared" si="840"/>
        <v>31126</v>
      </c>
      <c r="DB691" s="15">
        <f t="shared" si="840"/>
        <v>32463</v>
      </c>
      <c r="DC691" s="15">
        <f t="shared" si="840"/>
        <v>32463</v>
      </c>
      <c r="DD691" s="15">
        <f t="shared" ref="DD691" si="841">+DD699</f>
        <v>33082</v>
      </c>
      <c r="DE691" s="15">
        <f>+DE699</f>
        <v>33809</v>
      </c>
      <c r="DF691" s="15">
        <f>+DF699</f>
        <v>34749</v>
      </c>
      <c r="DG691" s="15">
        <f>+DG699</f>
        <v>35921</v>
      </c>
      <c r="DH691" s="15">
        <f t="shared" ref="DH691:DI691" si="842">+DH699</f>
        <v>35921</v>
      </c>
      <c r="DI691" s="15">
        <f t="shared" si="842"/>
        <v>36671</v>
      </c>
      <c r="DJ691" s="15">
        <f>+DJ699</f>
        <v>37418</v>
      </c>
      <c r="DK691" s="15">
        <f t="shared" ref="DK691:DW691" si="843">+DK699</f>
        <v>37918</v>
      </c>
      <c r="DL691" s="15">
        <f t="shared" si="843"/>
        <v>38668</v>
      </c>
      <c r="DM691" s="15">
        <f t="shared" si="843"/>
        <v>38668</v>
      </c>
      <c r="DN691" s="15">
        <f t="shared" si="843"/>
        <v>38968</v>
      </c>
      <c r="DO691" s="15">
        <f t="shared" si="843"/>
        <v>39268</v>
      </c>
      <c r="DP691" s="15">
        <f t="shared" si="843"/>
        <v>39568</v>
      </c>
      <c r="DQ691" s="15">
        <f t="shared" si="843"/>
        <v>40068</v>
      </c>
      <c r="DR691" s="15">
        <f t="shared" si="843"/>
        <v>40068</v>
      </c>
      <c r="DS691" s="15">
        <f t="shared" si="843"/>
        <v>40168</v>
      </c>
      <c r="DT691" s="15">
        <f t="shared" si="843"/>
        <v>40268</v>
      </c>
      <c r="DU691" s="15">
        <f t="shared" si="843"/>
        <v>40368</v>
      </c>
      <c r="DV691" s="15">
        <f t="shared" si="843"/>
        <v>40468</v>
      </c>
      <c r="DW691" s="15">
        <f t="shared" si="843"/>
        <v>40468</v>
      </c>
    </row>
    <row r="692" spans="1:127" ht="12" customHeight="1">
      <c r="A692" s="2"/>
      <c r="C692" s="7" t="s">
        <v>745</v>
      </c>
      <c r="AZ692" s="37"/>
      <c r="BA692" s="37"/>
      <c r="BB692" s="37"/>
      <c r="BC692" s="37"/>
      <c r="BD692" s="37"/>
      <c r="BE692" s="37"/>
      <c r="BF692" s="37"/>
      <c r="BG692" s="37"/>
      <c r="BH692" s="37"/>
      <c r="BI692" s="37"/>
      <c r="BJ692" s="37"/>
      <c r="BK692" s="37"/>
      <c r="BL692" s="37"/>
      <c r="BM692" s="37"/>
      <c r="BN692" s="37"/>
      <c r="BO692" s="37"/>
      <c r="BP692" s="37"/>
      <c r="BQ692" s="37"/>
      <c r="BR692" s="37"/>
      <c r="BS692" s="37"/>
      <c r="BT692" s="37"/>
      <c r="BU692" s="37"/>
      <c r="BV692" s="37"/>
      <c r="BW692" s="37"/>
      <c r="BX692" s="37"/>
      <c r="BY692" s="37"/>
      <c r="BZ692" s="37"/>
      <c r="CA692" s="37"/>
      <c r="CB692" s="37"/>
      <c r="CC692" s="37"/>
      <c r="CD692" s="37"/>
      <c r="CE692" s="37"/>
      <c r="CF692" s="37">
        <f t="shared" ref="CF692:DH692" si="844">+CF691/CA691-1</f>
        <v>18.907407407407408</v>
      </c>
      <c r="CG692" s="37">
        <f t="shared" si="844"/>
        <v>6.4476495726495724</v>
      </c>
      <c r="CH692" s="37">
        <f t="shared" si="844"/>
        <v>3.5756563245823392</v>
      </c>
      <c r="CI692" s="37">
        <f t="shared" si="844"/>
        <v>3.5756563245823392</v>
      </c>
      <c r="CJ692" s="37">
        <f t="shared" si="844"/>
        <v>2.4796723300970873</v>
      </c>
      <c r="CK692" s="37">
        <f t="shared" si="844"/>
        <v>1.6584186046511626</v>
      </c>
      <c r="CL692" s="37">
        <f t="shared" si="844"/>
        <v>1.3229091952374121</v>
      </c>
      <c r="CM692" s="37">
        <f t="shared" si="844"/>
        <v>0.90746922595451696</v>
      </c>
      <c r="CN692" s="37">
        <f t="shared" si="844"/>
        <v>0.90746922595451696</v>
      </c>
      <c r="CO692" s="37">
        <f t="shared" si="844"/>
        <v>0.7369430639114134</v>
      </c>
      <c r="CP692" s="37">
        <f t="shared" si="844"/>
        <v>0.4751907061375884</v>
      </c>
      <c r="CQ692" s="37">
        <f t="shared" si="844"/>
        <v>0.37534737232137338</v>
      </c>
      <c r="CR692" s="37">
        <f t="shared" si="844"/>
        <v>0.30057424118129616</v>
      </c>
      <c r="CS692" s="37">
        <f t="shared" si="844"/>
        <v>0.30057424118129616</v>
      </c>
      <c r="CT692" s="37">
        <f t="shared" si="844"/>
        <v>0.23914462125395319</v>
      </c>
      <c r="CU692" s="37">
        <f t="shared" si="844"/>
        <v>0.22121542767683477</v>
      </c>
      <c r="CV692" s="37">
        <f t="shared" si="844"/>
        <v>0.20093394997979441</v>
      </c>
      <c r="CW692" s="37">
        <f t="shared" si="844"/>
        <v>0.18413859804045241</v>
      </c>
      <c r="CX692" s="37">
        <f t="shared" si="844"/>
        <v>0.18413859804045241</v>
      </c>
      <c r="CY692" s="37">
        <f>+CY691/CT691-1</f>
        <v>0.17861049220174197</v>
      </c>
      <c r="CZ692" s="37">
        <f>+CZ691/CU691-1</f>
        <v>0.17352964027659068</v>
      </c>
      <c r="DA692" s="37">
        <f>+DA691/CV691-1</f>
        <v>0.16376280565318169</v>
      </c>
      <c r="DB692" s="37">
        <f>+DB691/CW691-1</f>
        <v>0.15280539772727275</v>
      </c>
      <c r="DC692" s="37">
        <f t="shared" si="844"/>
        <v>0.15280539772727275</v>
      </c>
      <c r="DD692" s="37">
        <f>+DD691/CY691-1</f>
        <v>0.13707293600055004</v>
      </c>
      <c r="DE692" s="37">
        <f>+DE691/CZ691-1</f>
        <v>0.11916978383925314</v>
      </c>
      <c r="DF692" s="37">
        <f>+DF691/DA691-1</f>
        <v>0.11639786673520525</v>
      </c>
      <c r="DG692" s="37">
        <f>+DG691/DB691-1</f>
        <v>0.10652127036934367</v>
      </c>
      <c r="DH692" s="37">
        <f t="shared" si="844"/>
        <v>0.10652127036934367</v>
      </c>
      <c r="DI692" s="37">
        <f>+DI691/DD691-1</f>
        <v>0.10848799951635324</v>
      </c>
      <c r="DJ692" s="37">
        <f>+DJ691/DE691-1</f>
        <v>0.10674672424502352</v>
      </c>
      <c r="DK692" s="37">
        <f t="shared" ref="DK692:DW692" si="845">+DK691/DF691-1</f>
        <v>9.1196868974646739E-2</v>
      </c>
      <c r="DL692" s="37">
        <f t="shared" si="845"/>
        <v>7.647337212215688E-2</v>
      </c>
      <c r="DM692" s="37">
        <f t="shared" si="845"/>
        <v>7.647337212215688E-2</v>
      </c>
      <c r="DN692" s="37">
        <f t="shared" si="845"/>
        <v>6.2638051866597655E-2</v>
      </c>
      <c r="DO692" s="37">
        <f t="shared" si="845"/>
        <v>4.9441445293708863E-2</v>
      </c>
      <c r="DP692" s="37">
        <f t="shared" si="845"/>
        <v>4.3514953320322736E-2</v>
      </c>
      <c r="DQ692" s="37">
        <f t="shared" si="845"/>
        <v>3.6205648081100605E-2</v>
      </c>
      <c r="DR692" s="37">
        <f t="shared" si="845"/>
        <v>3.6205648081100605E-2</v>
      </c>
      <c r="DS692" s="37">
        <f t="shared" si="845"/>
        <v>3.0794498049681707E-2</v>
      </c>
      <c r="DT692" s="37">
        <f t="shared" si="845"/>
        <v>2.5466028318223533E-2</v>
      </c>
      <c r="DU692" s="37">
        <f t="shared" si="845"/>
        <v>2.0218358269308512E-2</v>
      </c>
      <c r="DV692" s="37">
        <f t="shared" si="845"/>
        <v>9.9830288509534792E-3</v>
      </c>
      <c r="DW692" s="37">
        <f t="shared" si="845"/>
        <v>9.9830288509534792E-3</v>
      </c>
    </row>
    <row r="693" spans="1:127" ht="12" customHeight="1">
      <c r="A693" s="2"/>
      <c r="C693" s="7" t="s">
        <v>142</v>
      </c>
      <c r="D693" s="7" t="s">
        <v>666</v>
      </c>
      <c r="AZ693" s="37"/>
      <c r="BA693" s="37"/>
      <c r="BB693" s="37"/>
      <c r="BC693" s="37"/>
      <c r="BD693" s="37"/>
      <c r="BE693" s="37"/>
      <c r="BF693" s="37"/>
      <c r="BG693" s="37"/>
      <c r="BH693" s="37"/>
      <c r="BI693" s="37"/>
      <c r="BJ693" s="37"/>
      <c r="BK693" s="37"/>
      <c r="BL693" s="37"/>
      <c r="BM693" s="37"/>
      <c r="BN693" s="37"/>
      <c r="BO693" s="37"/>
      <c r="BP693" s="37"/>
      <c r="BQ693" s="37"/>
      <c r="BR693" s="37"/>
      <c r="BS693" s="37"/>
      <c r="BT693" s="37"/>
      <c r="BU693" s="37"/>
      <c r="BV693" s="37"/>
      <c r="BW693" s="37"/>
      <c r="BX693" s="37"/>
      <c r="BY693" s="37">
        <f t="shared" ref="BY693:CX693" si="846">+BY691/BY661</f>
        <v>0</v>
      </c>
      <c r="BZ693" s="37">
        <f t="shared" si="846"/>
        <v>0</v>
      </c>
      <c r="CA693" s="37">
        <f t="shared" si="846"/>
        <v>4.7455839704719218E-3</v>
      </c>
      <c r="CB693" s="37">
        <f t="shared" si="846"/>
        <v>1.6360776088096485E-2</v>
      </c>
      <c r="CC693" s="37">
        <f t="shared" si="846"/>
        <v>3.6114463023616615E-2</v>
      </c>
      <c r="CD693" s="37">
        <f t="shared" si="846"/>
        <v>3.6114463023616615E-2</v>
      </c>
      <c r="CE693" s="37">
        <f t="shared" si="846"/>
        <v>5.6423863733630064E-2</v>
      </c>
      <c r="CF693" s="37">
        <f t="shared" si="846"/>
        <v>9.1112504873459566E-2</v>
      </c>
      <c r="CG693" s="37">
        <f t="shared" si="846"/>
        <v>0.11691600697705622</v>
      </c>
      <c r="CH693" s="37">
        <f t="shared" si="846"/>
        <v>0.15942390527033545</v>
      </c>
      <c r="CI693" s="37">
        <f t="shared" si="846"/>
        <v>0.15942390527033545</v>
      </c>
      <c r="CJ693" s="37">
        <f t="shared" si="846"/>
        <v>0.18989668189946354</v>
      </c>
      <c r="CK693" s="37">
        <f t="shared" si="846"/>
        <v>0.23506670834224422</v>
      </c>
      <c r="CL693" s="37">
        <f t="shared" si="846"/>
        <v>0.26551124811438315</v>
      </c>
      <c r="CM693" s="37">
        <f t="shared" si="846"/>
        <v>0.297143135725429</v>
      </c>
      <c r="CN693" s="37">
        <f t="shared" si="846"/>
        <v>0.297143135725429</v>
      </c>
      <c r="CO693" s="37">
        <f t="shared" si="846"/>
        <v>0.32327215487723737</v>
      </c>
      <c r="CP693" s="37">
        <f t="shared" si="846"/>
        <v>0.34123874894774331</v>
      </c>
      <c r="CQ693" s="37">
        <f t="shared" si="846"/>
        <v>0.35815830947862726</v>
      </c>
      <c r="CR693" s="37">
        <f t="shared" si="846"/>
        <v>0.37684811029236986</v>
      </c>
      <c r="CS693" s="37">
        <f t="shared" si="846"/>
        <v>0.37684811029236986</v>
      </c>
      <c r="CT693" s="37">
        <f t="shared" si="846"/>
        <v>0.38833653210835983</v>
      </c>
      <c r="CU693" s="37">
        <f t="shared" si="846"/>
        <v>0.40037327941519557</v>
      </c>
      <c r="CV693" s="37">
        <f>+CV691/CV661</f>
        <v>0.40974967061923584</v>
      </c>
      <c r="CW693" s="37">
        <f>+CW691/CW661</f>
        <v>0.42285456866131094</v>
      </c>
      <c r="CX693" s="37">
        <f t="shared" si="846"/>
        <v>0.42285456866131094</v>
      </c>
      <c r="CY693" s="37">
        <f t="shared" ref="CY693:DC693" si="847">+CY691/CY661</f>
        <v>0.43081798258603327</v>
      </c>
      <c r="CZ693" s="37">
        <f t="shared" si="847"/>
        <v>0.4410459310304552</v>
      </c>
      <c r="DA693" s="37">
        <f t="shared" si="847"/>
        <v>0.4471997931093934</v>
      </c>
      <c r="DB693" s="37">
        <f t="shared" si="847"/>
        <v>0.45745730229412096</v>
      </c>
      <c r="DC693" s="37">
        <f t="shared" si="847"/>
        <v>0.45745730229412096</v>
      </c>
      <c r="DD693" s="37">
        <f t="shared" ref="DD693:DE693" si="848">+DD691/DD661</f>
        <v>0.46194878096461583</v>
      </c>
      <c r="DE693" s="37">
        <f t="shared" si="848"/>
        <v>0.46349889639855779</v>
      </c>
      <c r="DF693" s="37">
        <f t="shared" ref="DF693:DJ693" si="849">+DF691/DF661</f>
        <v>0.47221014295809099</v>
      </c>
      <c r="DG693" s="37">
        <f t="shared" si="849"/>
        <v>0.47971420940170939</v>
      </c>
      <c r="DH693" s="37">
        <f t="shared" si="849"/>
        <v>0.47971420940170939</v>
      </c>
      <c r="DI693" s="37">
        <f t="shared" si="849"/>
        <v>0.4882045956812312</v>
      </c>
      <c r="DJ693" s="37">
        <f t="shared" si="849"/>
        <v>0.49651676596648131</v>
      </c>
      <c r="DK693" s="37">
        <f t="shared" ref="DK693:DW693" si="850">+DK691/DK661</f>
        <v>0.50131125721332659</v>
      </c>
      <c r="DL693" s="37">
        <f t="shared" si="850"/>
        <v>0.50531223445941553</v>
      </c>
      <c r="DM693" s="37">
        <f t="shared" si="850"/>
        <v>0.50531223445941553</v>
      </c>
      <c r="DN693" s="37">
        <f t="shared" si="850"/>
        <v>0.5086149615651917</v>
      </c>
      <c r="DO693" s="37">
        <f t="shared" si="850"/>
        <v>0.51226726523167687</v>
      </c>
      <c r="DP693" s="37">
        <f t="shared" si="850"/>
        <v>0.51640426589440913</v>
      </c>
      <c r="DQ693" s="37">
        <f t="shared" si="850"/>
        <v>0.51899596707105355</v>
      </c>
      <c r="DR693" s="37">
        <f t="shared" si="850"/>
        <v>0.51899596707105355</v>
      </c>
      <c r="DS693" s="37">
        <f t="shared" si="850"/>
        <v>0.52132661256082535</v>
      </c>
      <c r="DT693" s="37">
        <f t="shared" si="850"/>
        <v>0.52400342116267529</v>
      </c>
      <c r="DU693" s="37">
        <f t="shared" si="850"/>
        <v>0.52716518923159628</v>
      </c>
      <c r="DV693" s="37">
        <f t="shared" si="850"/>
        <v>0.52608108722147651</v>
      </c>
      <c r="DW693" s="37">
        <f t="shared" si="850"/>
        <v>0.52608108722147651</v>
      </c>
    </row>
    <row r="694" spans="1:127" ht="12" customHeight="1">
      <c r="A694" s="2"/>
      <c r="C694" s="2"/>
      <c r="D694" s="7" t="s">
        <v>752</v>
      </c>
      <c r="AV694" s="15"/>
      <c r="AW694" s="15"/>
      <c r="AX694" s="15"/>
      <c r="AY694" s="15"/>
      <c r="AZ694" s="15"/>
      <c r="BA694" s="15"/>
      <c r="BB694" s="15"/>
      <c r="BC694" s="15"/>
      <c r="BD694" s="15"/>
      <c r="BE694" s="15"/>
      <c r="BF694" s="15"/>
      <c r="BG694" s="15"/>
      <c r="BH694" s="15"/>
      <c r="BI694" s="15"/>
      <c r="BJ694" s="15"/>
      <c r="BK694" s="15"/>
      <c r="BL694" s="15"/>
      <c r="BM694" s="15"/>
      <c r="BN694" s="15"/>
      <c r="BO694" s="15"/>
      <c r="BP694" s="15"/>
      <c r="BQ694" s="15"/>
      <c r="BR694" s="15"/>
      <c r="BS694" s="15"/>
      <c r="BT694" s="15"/>
      <c r="BU694" s="15"/>
      <c r="BV694" s="15"/>
      <c r="BW694" s="15"/>
      <c r="BX694" s="15"/>
      <c r="BY694" s="15"/>
      <c r="BZ694" s="15"/>
      <c r="CA694" s="15"/>
      <c r="CB694" s="15"/>
      <c r="CC694" s="15"/>
      <c r="CD694" s="15"/>
      <c r="CE694" s="15"/>
      <c r="CF694" s="15"/>
      <c r="CG694" s="15"/>
      <c r="CH694" s="15"/>
      <c r="CI694" s="37">
        <f t="shared" ref="CI694:CW694" si="851">+CI693-CD693</f>
        <v>0.12330944224671883</v>
      </c>
      <c r="CJ694" s="37">
        <f t="shared" si="851"/>
        <v>0.13347281816583348</v>
      </c>
      <c r="CK694" s="37">
        <f t="shared" si="851"/>
        <v>0.14395420346878465</v>
      </c>
      <c r="CL694" s="37">
        <f t="shared" si="851"/>
        <v>0.14859524113732692</v>
      </c>
      <c r="CM694" s="37">
        <f t="shared" si="851"/>
        <v>0.13771923045509354</v>
      </c>
      <c r="CN694" s="37">
        <f t="shared" si="851"/>
        <v>0.13771923045509354</v>
      </c>
      <c r="CO694" s="37">
        <f t="shared" si="851"/>
        <v>0.13337547297777383</v>
      </c>
      <c r="CP694" s="37">
        <f t="shared" si="851"/>
        <v>0.10617204060549909</v>
      </c>
      <c r="CQ694" s="37">
        <f t="shared" si="851"/>
        <v>9.264706136424411E-2</v>
      </c>
      <c r="CR694" s="37">
        <f t="shared" si="851"/>
        <v>7.9704974566940867E-2</v>
      </c>
      <c r="CS694" s="37">
        <f t="shared" si="851"/>
        <v>7.9704974566940867E-2</v>
      </c>
      <c r="CT694" s="37">
        <f t="shared" si="851"/>
        <v>6.5064377231122461E-2</v>
      </c>
      <c r="CU694" s="37">
        <f t="shared" si="851"/>
        <v>5.9134530467452262E-2</v>
      </c>
      <c r="CV694" s="37">
        <f t="shared" si="851"/>
        <v>5.1591361140608583E-2</v>
      </c>
      <c r="CW694" s="37">
        <f t="shared" si="851"/>
        <v>4.6006458368941072E-2</v>
      </c>
      <c r="CX694" s="37">
        <f t="shared" ref="CX694:DC694" si="852">+CX693-CS693</f>
        <v>4.6006458368941072E-2</v>
      </c>
      <c r="CY694" s="37">
        <f t="shared" si="852"/>
        <v>4.2481450477673433E-2</v>
      </c>
      <c r="CZ694" s="37">
        <f t="shared" si="852"/>
        <v>4.0672651615259625E-2</v>
      </c>
      <c r="DA694" s="37">
        <f t="shared" si="852"/>
        <v>3.7450122490157556E-2</v>
      </c>
      <c r="DB694" s="37">
        <f t="shared" si="852"/>
        <v>3.4602733632810023E-2</v>
      </c>
      <c r="DC694" s="37">
        <f t="shared" si="852"/>
        <v>3.4602733632810023E-2</v>
      </c>
      <c r="DD694" s="37">
        <f t="shared" ref="DD694" si="853">+DD693-CY693</f>
        <v>3.1130798378582569E-2</v>
      </c>
      <c r="DE694" s="37">
        <f t="shared" ref="DE694:DH694" si="854">+DE693-CZ693</f>
        <v>2.2452965368102595E-2</v>
      </c>
      <c r="DF694" s="37">
        <f t="shared" si="854"/>
        <v>2.5010349848697599E-2</v>
      </c>
      <c r="DG694" s="37">
        <f t="shared" si="854"/>
        <v>2.2256907107588431E-2</v>
      </c>
      <c r="DH694" s="37">
        <f t="shared" si="854"/>
        <v>2.2256907107588431E-2</v>
      </c>
      <c r="DI694" s="37">
        <f t="shared" ref="DI694" si="855">+DI693-DD693</f>
        <v>2.6255814716615367E-2</v>
      </c>
      <c r="DJ694" s="37">
        <f t="shared" ref="DJ694" si="856">+DJ693-DE693</f>
        <v>3.3017869567923519E-2</v>
      </c>
      <c r="DK694" s="37">
        <f t="shared" ref="DK694:DW694" si="857">+DK693-DF693</f>
        <v>2.9101114255235594E-2</v>
      </c>
      <c r="DL694" s="37">
        <f t="shared" si="857"/>
        <v>2.5598025057706142E-2</v>
      </c>
      <c r="DM694" s="37">
        <f t="shared" si="857"/>
        <v>2.5598025057706142E-2</v>
      </c>
      <c r="DN694" s="37">
        <f t="shared" si="857"/>
        <v>2.0410365883960502E-2</v>
      </c>
      <c r="DO694" s="37">
        <f t="shared" si="857"/>
        <v>1.5750499265195561E-2</v>
      </c>
      <c r="DP694" s="37">
        <f t="shared" si="857"/>
        <v>1.5093008681082543E-2</v>
      </c>
      <c r="DQ694" s="37">
        <f t="shared" si="857"/>
        <v>1.3683732611638022E-2</v>
      </c>
      <c r="DR694" s="37">
        <f t="shared" si="857"/>
        <v>1.3683732611638022E-2</v>
      </c>
      <c r="DS694" s="37">
        <f t="shared" si="857"/>
        <v>1.271165099563365E-2</v>
      </c>
      <c r="DT694" s="37">
        <f t="shared" si="857"/>
        <v>1.1736155930998415E-2</v>
      </c>
      <c r="DU694" s="37">
        <f t="shared" si="857"/>
        <v>1.0760923337187145E-2</v>
      </c>
      <c r="DV694" s="37">
        <f t="shared" si="857"/>
        <v>7.0851201504229522E-3</v>
      </c>
      <c r="DW694" s="37">
        <f t="shared" si="857"/>
        <v>7.0851201504229522E-3</v>
      </c>
    </row>
    <row r="695" spans="1:127" ht="12" customHeight="1">
      <c r="A695" s="2"/>
      <c r="C695" s="2"/>
      <c r="D695" s="7" t="s">
        <v>143</v>
      </c>
      <c r="AV695" s="15"/>
      <c r="AW695" s="15"/>
      <c r="AX695" s="15"/>
      <c r="AY695" s="15"/>
      <c r="AZ695" s="15"/>
      <c r="BA695" s="15"/>
      <c r="BB695" s="15"/>
      <c r="BC695" s="15"/>
      <c r="BD695" s="15"/>
      <c r="BE695" s="15"/>
      <c r="BF695" s="15"/>
      <c r="BG695" s="15"/>
      <c r="BH695" s="15"/>
      <c r="BI695" s="15"/>
      <c r="BJ695" s="15"/>
      <c r="BK695" s="15"/>
      <c r="BL695" s="15"/>
      <c r="BM695" s="15"/>
      <c r="BN695" s="15"/>
      <c r="BO695" s="15"/>
      <c r="BP695" s="15"/>
      <c r="BQ695" s="15"/>
      <c r="BR695" s="15"/>
      <c r="BS695" s="15"/>
      <c r="BT695" s="15"/>
      <c r="BU695" s="15"/>
      <c r="BV695" s="15"/>
      <c r="BW695" s="15"/>
      <c r="BX695" s="15"/>
      <c r="BY695" s="15"/>
      <c r="BZ695" s="37">
        <f>+BZ693-BX693</f>
        <v>0</v>
      </c>
      <c r="CA695" s="37">
        <f>+CA693-BY693</f>
        <v>4.7455839704719218E-3</v>
      </c>
      <c r="CB695" s="37">
        <f>+CB693-BZ693</f>
        <v>1.6360776088096485E-2</v>
      </c>
      <c r="CC695" s="37">
        <f>+CC693-CA693</f>
        <v>3.1368879053144692E-2</v>
      </c>
      <c r="CD695" s="15"/>
      <c r="CE695" s="37">
        <f>+CE693-CC693</f>
        <v>2.0309400710013449E-2</v>
      </c>
      <c r="CF695" s="37">
        <f>+CF693-CD693</f>
        <v>5.499804184984295E-2</v>
      </c>
      <c r="CG695" s="37">
        <f>+CG693-CE693</f>
        <v>6.0492143243426152E-2</v>
      </c>
      <c r="CH695" s="37">
        <f>+CH693-CF693</f>
        <v>6.8311400396875888E-2</v>
      </c>
      <c r="CI695" s="15"/>
      <c r="CJ695" s="37">
        <f>+CJ693-CH693</f>
        <v>3.047277662912809E-2</v>
      </c>
      <c r="CK695" s="37">
        <f>+CK693-CI693</f>
        <v>7.5642803071908765E-2</v>
      </c>
      <c r="CL695" s="37">
        <f>+CL693-CJ693</f>
        <v>7.5614566214919604E-2</v>
      </c>
      <c r="CM695" s="37">
        <f>+CM693-CK693</f>
        <v>6.2076427383184779E-2</v>
      </c>
      <c r="CN695" s="15"/>
      <c r="CO695" s="37">
        <f>+CO693-CM693</f>
        <v>2.6129019151808375E-2</v>
      </c>
      <c r="CP695" s="37">
        <f>+CP693-CN693</f>
        <v>4.4095613222314312E-2</v>
      </c>
      <c r="CQ695" s="37">
        <f>+CQ693-CO693</f>
        <v>3.4886154601389885E-2</v>
      </c>
      <c r="CR695" s="37">
        <f>+CR693-CP693</f>
        <v>3.5609361344626556E-2</v>
      </c>
      <c r="CS695" s="15"/>
      <c r="CT695" s="37">
        <f>+CT693-CR693</f>
        <v>1.1488421815989969E-2</v>
      </c>
      <c r="CU695" s="37">
        <f>+CU693-CS693</f>
        <v>2.3525169122825706E-2</v>
      </c>
      <c r="CV695" s="37">
        <f>+CV693-CT693</f>
        <v>2.1413138510876006E-2</v>
      </c>
      <c r="CW695" s="37">
        <f>+CW693-CU693</f>
        <v>2.2481289246115366E-2</v>
      </c>
      <c r="CX695" s="15"/>
      <c r="CY695" s="37">
        <f>+CY693-CW693</f>
        <v>7.963413924722329E-3</v>
      </c>
      <c r="CZ695" s="37">
        <f>+CZ693-CX693</f>
        <v>1.8191362369144259E-2</v>
      </c>
      <c r="DA695" s="37">
        <f>+DA693-CY693</f>
        <v>1.638181052336013E-2</v>
      </c>
      <c r="DB695" s="37">
        <f>+DB693-CZ693</f>
        <v>1.6411371263665764E-2</v>
      </c>
      <c r="DC695" s="15"/>
      <c r="DD695" s="37">
        <f>+DD693-DB693</f>
        <v>4.491478670494875E-3</v>
      </c>
      <c r="DE695" s="37">
        <f>+DE693-DC693</f>
        <v>6.0415941044368315E-3</v>
      </c>
      <c r="DF695" s="37">
        <f>+DF693-DD693</f>
        <v>1.026136199347516E-2</v>
      </c>
      <c r="DG695" s="37">
        <f>+DG693-DE693</f>
        <v>1.6215313003151599E-2</v>
      </c>
      <c r="DH695" s="15"/>
      <c r="DI695" s="37">
        <f>+DI693-DG693</f>
        <v>8.490386279521811E-3</v>
      </c>
      <c r="DJ695" s="37">
        <f>+DJ693-DH693</f>
        <v>1.680255656477192E-2</v>
      </c>
      <c r="DK695" s="37">
        <f>+DK693-DI693</f>
        <v>1.3106661532095387E-2</v>
      </c>
      <c r="DL695" s="37">
        <f>+DL693-DJ693</f>
        <v>8.7954684929342219E-3</v>
      </c>
      <c r="DM695" s="15"/>
      <c r="DN695" s="37">
        <f>+DN693-DL693</f>
        <v>3.3027271057761709E-3</v>
      </c>
      <c r="DO695" s="37">
        <f>+DO693-DM693</f>
        <v>6.9550307722613391E-3</v>
      </c>
      <c r="DP695" s="37">
        <f>+DP693-DN693</f>
        <v>7.789304329217428E-3</v>
      </c>
      <c r="DQ695" s="37">
        <f>+DQ693-DO693</f>
        <v>6.7287018393766829E-3</v>
      </c>
      <c r="DR695" s="15"/>
      <c r="DS695" s="37">
        <f>+DS693-DQ693</f>
        <v>2.3306454897717988E-3</v>
      </c>
      <c r="DT695" s="37">
        <f>+DT693-DR693</f>
        <v>5.0074540916217325E-3</v>
      </c>
      <c r="DU695" s="37">
        <f>+DU693-DS693</f>
        <v>5.838576670770923E-3</v>
      </c>
      <c r="DV695" s="37">
        <f>+DV693-DT693</f>
        <v>2.0776660588012197E-3</v>
      </c>
      <c r="DW695" s="15"/>
    </row>
    <row r="696" spans="1:127" ht="12" customHeight="1">
      <c r="A696" s="2"/>
      <c r="C696" s="2"/>
      <c r="AV696" s="15"/>
      <c r="AW696" s="15"/>
      <c r="AX696" s="15"/>
      <c r="AY696" s="15"/>
      <c r="AZ696" s="15"/>
      <c r="BA696" s="15"/>
      <c r="BB696" s="15"/>
      <c r="BC696" s="15"/>
      <c r="BD696" s="15"/>
      <c r="BE696" s="15"/>
      <c r="BF696" s="15"/>
      <c r="BG696" s="15"/>
      <c r="BH696" s="15"/>
      <c r="BI696" s="15"/>
      <c r="BJ696" s="15"/>
      <c r="BK696" s="15"/>
      <c r="BL696" s="15"/>
      <c r="BM696" s="15"/>
      <c r="BN696" s="15"/>
      <c r="BO696" s="15"/>
      <c r="BP696" s="15"/>
      <c r="BQ696" s="15"/>
      <c r="BR696" s="15"/>
      <c r="BS696" s="15"/>
      <c r="BT696" s="15"/>
      <c r="BU696" s="15"/>
      <c r="BV696" s="15"/>
      <c r="BW696" s="15"/>
      <c r="BX696" s="15"/>
      <c r="BY696" s="15"/>
      <c r="BZ696" s="15"/>
      <c r="CA696" s="15"/>
      <c r="CB696" s="15"/>
      <c r="CC696" s="15"/>
      <c r="CD696" s="15"/>
      <c r="CE696" s="15"/>
      <c r="CF696" s="15"/>
      <c r="CG696" s="15"/>
      <c r="CH696" s="15"/>
      <c r="CI696" s="15"/>
      <c r="CJ696" s="15"/>
      <c r="CK696" s="15"/>
      <c r="CL696" s="15"/>
      <c r="CM696" s="15"/>
      <c r="CN696" s="15"/>
      <c r="CO696" s="15"/>
      <c r="CP696" s="15"/>
      <c r="CQ696" s="15"/>
      <c r="CR696" s="15"/>
      <c r="CS696" s="15"/>
      <c r="CT696" s="15"/>
      <c r="CU696" s="15"/>
      <c r="CV696" s="15"/>
      <c r="CW696" s="15"/>
      <c r="CX696" s="15"/>
      <c r="CY696" s="15"/>
      <c r="CZ696" s="15"/>
      <c r="DA696" s="15"/>
      <c r="DB696" s="15"/>
      <c r="DC696" s="15"/>
      <c r="DD696" s="15"/>
      <c r="DE696" s="15"/>
      <c r="DF696" s="15"/>
      <c r="DG696" s="15"/>
      <c r="DH696" s="15"/>
      <c r="DI696" s="15"/>
      <c r="DJ696" s="15"/>
      <c r="DK696" s="15"/>
      <c r="DL696" s="15"/>
      <c r="DM696" s="15"/>
      <c r="DN696" s="15"/>
      <c r="DO696" s="15"/>
      <c r="DP696" s="15"/>
      <c r="DQ696" s="15"/>
      <c r="DR696" s="15"/>
      <c r="DS696" s="15"/>
      <c r="DT696" s="15"/>
      <c r="DU696" s="15"/>
      <c r="DV696" s="15"/>
      <c r="DW696" s="15"/>
    </row>
    <row r="697" spans="1:127" ht="12" customHeight="1">
      <c r="A697" s="2"/>
      <c r="C697" s="7" t="s">
        <v>813</v>
      </c>
      <c r="AV697" s="15">
        <f>+AV698+AV699</f>
        <v>0</v>
      </c>
      <c r="AW697" s="15">
        <f>+AW698+AW699</f>
        <v>0</v>
      </c>
      <c r="AX697" s="15">
        <f>+AX698+AX699</f>
        <v>0</v>
      </c>
      <c r="AY697" s="15">
        <f>+AY698+AY699</f>
        <v>0</v>
      </c>
      <c r="AZ697" s="15">
        <v>0</v>
      </c>
      <c r="BA697" s="15">
        <v>0</v>
      </c>
      <c r="BB697" s="15">
        <v>0</v>
      </c>
      <c r="BC697" s="15">
        <v>0</v>
      </c>
      <c r="BD697" s="15">
        <v>0</v>
      </c>
      <c r="BE697" s="15">
        <v>0</v>
      </c>
      <c r="BF697" s="15">
        <v>0</v>
      </c>
      <c r="BG697" s="15">
        <v>0</v>
      </c>
      <c r="BH697" s="15">
        <v>0</v>
      </c>
      <c r="BI697" s="15">
        <v>0</v>
      </c>
      <c r="BJ697" s="15">
        <v>47574</v>
      </c>
      <c r="BK697" s="15">
        <v>0</v>
      </c>
      <c r="BL697" s="15">
        <v>0</v>
      </c>
      <c r="BM697" s="15">
        <v>0</v>
      </c>
      <c r="BN697" s="15">
        <v>0</v>
      </c>
      <c r="BO697" s="15">
        <v>47993</v>
      </c>
      <c r="BP697" s="15">
        <v>0</v>
      </c>
      <c r="BQ697" s="15">
        <v>0</v>
      </c>
      <c r="BR697" s="15">
        <v>0</v>
      </c>
      <c r="BS697" s="15">
        <v>0</v>
      </c>
      <c r="BT697" s="15">
        <v>48474</v>
      </c>
      <c r="BU697" s="15">
        <v>48597</v>
      </c>
      <c r="BV697" s="15">
        <v>48670</v>
      </c>
      <c r="BW697" s="15">
        <v>48688</v>
      </c>
      <c r="BX697" s="15">
        <v>48992</v>
      </c>
      <c r="BY697" s="15">
        <v>48992</v>
      </c>
      <c r="BZ697" s="15">
        <v>49061</v>
      </c>
      <c r="CA697" s="15">
        <v>49185</v>
      </c>
      <c r="CB697" s="15">
        <v>49465</v>
      </c>
      <c r="CC697" s="15">
        <v>50235</v>
      </c>
      <c r="CD697" s="15">
        <v>50235</v>
      </c>
      <c r="CE697" s="15">
        <v>50746</v>
      </c>
      <c r="CF697" s="15">
        <v>51558</v>
      </c>
      <c r="CG697" s="15">
        <v>51709</v>
      </c>
      <c r="CH697" s="15">
        <v>51908</v>
      </c>
      <c r="CI697" s="15">
        <v>51908</v>
      </c>
      <c r="CJ697" s="15">
        <v>51805</v>
      </c>
      <c r="CK697" s="15">
        <v>51645</v>
      </c>
      <c r="CL697" s="15">
        <v>51102</v>
      </c>
      <c r="CM697" s="15">
        <v>50972</v>
      </c>
      <c r="CN697" s="15">
        <v>50972</v>
      </c>
      <c r="CO697" s="15">
        <v>50610</v>
      </c>
      <c r="CP697" s="15">
        <v>50307</v>
      </c>
      <c r="CQ697" s="15">
        <v>50097</v>
      </c>
      <c r="CR697" s="15">
        <v>50197</v>
      </c>
      <c r="CS697" s="15">
        <v>50197</v>
      </c>
      <c r="CT697" s="15">
        <v>50047</v>
      </c>
      <c r="CU697" s="15">
        <v>50062</v>
      </c>
      <c r="CV697" s="15">
        <v>50142</v>
      </c>
      <c r="CW697" s="15">
        <v>50499</v>
      </c>
      <c r="CX697" s="15">
        <f>+CW697</f>
        <v>50499</v>
      </c>
      <c r="CY697" s="15">
        <v>50607</v>
      </c>
      <c r="CZ697" s="15">
        <v>50791</v>
      </c>
      <c r="DA697" s="15">
        <v>50988</v>
      </c>
      <c r="DB697" s="15">
        <v>51233</v>
      </c>
      <c r="DC697" s="15">
        <f>+DB697</f>
        <v>51233</v>
      </c>
      <c r="DD697" s="15">
        <v>51218</v>
      </c>
      <c r="DE697" s="15">
        <v>51225</v>
      </c>
      <c r="DF697" s="15">
        <v>51252</v>
      </c>
      <c r="DG697" s="15">
        <v>51414</v>
      </c>
      <c r="DH697" s="15">
        <f>+DG697</f>
        <v>51414</v>
      </c>
      <c r="DI697" s="15">
        <v>51333</v>
      </c>
      <c r="DJ697" s="15">
        <v>51227</v>
      </c>
      <c r="DK697" s="15">
        <f>+DK698+DK699</f>
        <v>51227</v>
      </c>
      <c r="DL697" s="15">
        <f>+DL698+DL699</f>
        <v>51227</v>
      </c>
      <c r="DM697" s="15">
        <f>+DL697</f>
        <v>51227</v>
      </c>
      <c r="DN697" s="15">
        <f>+DN698+DN699</f>
        <v>51227</v>
      </c>
      <c r="DO697" s="15">
        <f>+DO698+DO699</f>
        <v>51227</v>
      </c>
      <c r="DP697" s="15">
        <f>+DP698+DP699</f>
        <v>51227</v>
      </c>
      <c r="DQ697" s="15">
        <f>+DQ698+DQ699</f>
        <v>51227</v>
      </c>
      <c r="DR697" s="15">
        <f>+DQ697</f>
        <v>51227</v>
      </c>
      <c r="DS697" s="15">
        <f>+DS698+DS699</f>
        <v>51227</v>
      </c>
      <c r="DT697" s="15">
        <f>+DT698+DT699</f>
        <v>51227</v>
      </c>
      <c r="DU697" s="15">
        <f>+DU698+DU699</f>
        <v>51227</v>
      </c>
      <c r="DV697" s="15">
        <f>+DV698+DV699</f>
        <v>51227</v>
      </c>
      <c r="DW697" s="15">
        <f>+DV697</f>
        <v>51227</v>
      </c>
    </row>
    <row r="698" spans="1:127" ht="12" customHeight="1">
      <c r="A698" s="2"/>
      <c r="C698" s="2"/>
      <c r="D698" s="7" t="s">
        <v>127</v>
      </c>
      <c r="AV698" s="15">
        <v>0</v>
      </c>
      <c r="AW698" s="15">
        <v>0</v>
      </c>
      <c r="AX698" s="15">
        <v>0</v>
      </c>
      <c r="AY698" s="15">
        <v>0</v>
      </c>
      <c r="AZ698" s="15">
        <v>0</v>
      </c>
      <c r="BA698" s="15">
        <v>0</v>
      </c>
      <c r="BB698" s="15">
        <v>0</v>
      </c>
      <c r="BC698" s="15">
        <v>0</v>
      </c>
      <c r="BD698" s="15">
        <v>0</v>
      </c>
      <c r="BE698" s="15">
        <f t="shared" ref="BE698:CN698" si="858">+BE697-BE699</f>
        <v>0</v>
      </c>
      <c r="BF698" s="15">
        <f t="shared" si="858"/>
        <v>0</v>
      </c>
      <c r="BG698" s="15">
        <f t="shared" si="858"/>
        <v>0</v>
      </c>
      <c r="BH698" s="15">
        <f t="shared" si="858"/>
        <v>0</v>
      </c>
      <c r="BI698" s="15">
        <f t="shared" si="858"/>
        <v>0</v>
      </c>
      <c r="BJ698" s="15">
        <f t="shared" si="858"/>
        <v>47574</v>
      </c>
      <c r="BK698" s="15">
        <f t="shared" si="858"/>
        <v>0</v>
      </c>
      <c r="BL698" s="15">
        <f t="shared" si="858"/>
        <v>0</v>
      </c>
      <c r="BM698" s="15">
        <f t="shared" si="858"/>
        <v>0</v>
      </c>
      <c r="BN698" s="15">
        <f t="shared" si="858"/>
        <v>0</v>
      </c>
      <c r="BO698" s="15">
        <f t="shared" si="858"/>
        <v>47993</v>
      </c>
      <c r="BP698" s="15">
        <f t="shared" si="858"/>
        <v>0</v>
      </c>
      <c r="BQ698" s="15">
        <f t="shared" si="858"/>
        <v>0</v>
      </c>
      <c r="BR698" s="15">
        <f t="shared" si="858"/>
        <v>0</v>
      </c>
      <c r="BS698" s="15">
        <f t="shared" si="858"/>
        <v>0</v>
      </c>
      <c r="BT698" s="15">
        <f t="shared" si="858"/>
        <v>48474</v>
      </c>
      <c r="BU698" s="15">
        <f t="shared" si="858"/>
        <v>48597</v>
      </c>
      <c r="BV698" s="15">
        <f t="shared" si="858"/>
        <v>48670</v>
      </c>
      <c r="BW698" s="15">
        <f t="shared" si="858"/>
        <v>48688</v>
      </c>
      <c r="BX698" s="15">
        <f t="shared" si="858"/>
        <v>48992</v>
      </c>
      <c r="BY698" s="15">
        <f t="shared" si="858"/>
        <v>48992</v>
      </c>
      <c r="BZ698" s="15">
        <f t="shared" si="858"/>
        <v>49061</v>
      </c>
      <c r="CA698" s="15">
        <f t="shared" si="858"/>
        <v>48915</v>
      </c>
      <c r="CB698" s="15">
        <f t="shared" si="858"/>
        <v>48529</v>
      </c>
      <c r="CC698" s="15">
        <f t="shared" si="858"/>
        <v>48140</v>
      </c>
      <c r="CD698" s="15">
        <f t="shared" si="858"/>
        <v>48140</v>
      </c>
      <c r="CE698" s="15">
        <f t="shared" si="858"/>
        <v>47450</v>
      </c>
      <c r="CF698" s="15">
        <f t="shared" si="858"/>
        <v>46183</v>
      </c>
      <c r="CG698" s="15">
        <f t="shared" si="858"/>
        <v>44738</v>
      </c>
      <c r="CH698" s="15">
        <f t="shared" si="858"/>
        <v>42322</v>
      </c>
      <c r="CI698" s="15">
        <f t="shared" si="858"/>
        <v>42322</v>
      </c>
      <c r="CJ698" s="15">
        <f t="shared" si="858"/>
        <v>40336</v>
      </c>
      <c r="CK698" s="15">
        <f t="shared" si="858"/>
        <v>37356</v>
      </c>
      <c r="CL698" s="15">
        <f t="shared" si="858"/>
        <v>34909</v>
      </c>
      <c r="CM698" s="15">
        <f t="shared" si="858"/>
        <v>32687</v>
      </c>
      <c r="CN698" s="15">
        <f t="shared" si="858"/>
        <v>32687</v>
      </c>
      <c r="CO698" s="15">
        <f t="shared" ref="CO698:CU698" si="859">+CO697-CO699</f>
        <v>30689</v>
      </c>
      <c r="CP698" s="15">
        <f t="shared" si="859"/>
        <v>29228</v>
      </c>
      <c r="CQ698" s="15">
        <f t="shared" si="859"/>
        <v>27826</v>
      </c>
      <c r="CR698" s="15">
        <f t="shared" si="859"/>
        <v>26416</v>
      </c>
      <c r="CS698" s="15">
        <f t="shared" si="859"/>
        <v>26416</v>
      </c>
      <c r="CT698" s="15">
        <f t="shared" si="859"/>
        <v>25362</v>
      </c>
      <c r="CU698" s="15">
        <f t="shared" si="859"/>
        <v>24320</v>
      </c>
      <c r="CV698" s="15">
        <f>+CV697-CV699</f>
        <v>23396</v>
      </c>
      <c r="CW698" s="15">
        <f>+CW697-CW699</f>
        <v>22339</v>
      </c>
      <c r="CX698" s="15">
        <f>+CW698</f>
        <v>22339</v>
      </c>
      <c r="CY698" s="15">
        <f>+CY697-CY699</f>
        <v>21513</v>
      </c>
      <c r="CZ698" s="15">
        <f>+CZ697-CZ699</f>
        <v>20582</v>
      </c>
      <c r="DA698" s="15">
        <f>+DA697-DA699</f>
        <v>19862</v>
      </c>
      <c r="DB698" s="15">
        <f>+DB697-DB699</f>
        <v>18770</v>
      </c>
      <c r="DC698" s="15">
        <f>+DB698</f>
        <v>18770</v>
      </c>
      <c r="DD698" s="15">
        <f>+DD697-DD699</f>
        <v>18136</v>
      </c>
      <c r="DE698" s="15">
        <f>+DE697-DE699</f>
        <v>17416</v>
      </c>
      <c r="DF698" s="15">
        <f>+DF697-DF699</f>
        <v>16503</v>
      </c>
      <c r="DG698" s="15">
        <f>+DG697-DG699</f>
        <v>15493</v>
      </c>
      <c r="DH698" s="15">
        <f>+DG698</f>
        <v>15493</v>
      </c>
      <c r="DI698" s="15">
        <f>+DI697-DI699</f>
        <v>14662</v>
      </c>
      <c r="DJ698" s="15">
        <f>+DJ697-DJ699</f>
        <v>13809</v>
      </c>
      <c r="DK698" s="15">
        <f>+DK712+DJ698</f>
        <v>13309</v>
      </c>
      <c r="DL698" s="15">
        <f>+DL712+DK698</f>
        <v>12559</v>
      </c>
      <c r="DM698" s="15">
        <f>+DL698</f>
        <v>12559</v>
      </c>
      <c r="DN698" s="15">
        <f>+DN712+DL698</f>
        <v>12259</v>
      </c>
      <c r="DO698" s="15">
        <f>+DO712+DN698</f>
        <v>11959</v>
      </c>
      <c r="DP698" s="15">
        <f>+DP712+DO698</f>
        <v>11659</v>
      </c>
      <c r="DQ698" s="15">
        <f>+DQ712+DP698</f>
        <v>11159</v>
      </c>
      <c r="DR698" s="15">
        <f>+DQ698</f>
        <v>11159</v>
      </c>
      <c r="DS698" s="15">
        <f>+DS712+DQ698</f>
        <v>11059</v>
      </c>
      <c r="DT698" s="15">
        <f>+DT712+DS698</f>
        <v>10959</v>
      </c>
      <c r="DU698" s="15">
        <f>+DU712+DT698</f>
        <v>10859</v>
      </c>
      <c r="DV698" s="15">
        <f>+DV712+DU698</f>
        <v>10759</v>
      </c>
      <c r="DW698" s="15">
        <f>+DV698</f>
        <v>10759</v>
      </c>
    </row>
    <row r="699" spans="1:127" ht="12" customHeight="1">
      <c r="A699" s="2"/>
      <c r="C699" s="2"/>
      <c r="D699" s="7" t="s">
        <v>73</v>
      </c>
      <c r="AV699" s="15">
        <v>0</v>
      </c>
      <c r="AW699" s="15">
        <v>0</v>
      </c>
      <c r="AX699" s="15">
        <v>0</v>
      </c>
      <c r="AY699" s="15">
        <v>0</v>
      </c>
      <c r="AZ699" s="15">
        <v>0</v>
      </c>
      <c r="BA699" s="15">
        <v>0</v>
      </c>
      <c r="BB699" s="15">
        <v>0</v>
      </c>
      <c r="BC699" s="15">
        <v>0</v>
      </c>
      <c r="BD699" s="15">
        <v>0</v>
      </c>
      <c r="BE699" s="15">
        <v>0</v>
      </c>
      <c r="BF699" s="15">
        <v>0</v>
      </c>
      <c r="BG699" s="15">
        <v>0</v>
      </c>
      <c r="BH699" s="15">
        <v>0</v>
      </c>
      <c r="BI699" s="15">
        <v>0</v>
      </c>
      <c r="BJ699" s="15">
        <v>0</v>
      </c>
      <c r="BK699" s="15">
        <v>0</v>
      </c>
      <c r="BL699" s="15">
        <v>0</v>
      </c>
      <c r="BM699" s="15">
        <v>0</v>
      </c>
      <c r="BN699" s="15">
        <v>0</v>
      </c>
      <c r="BO699" s="15">
        <v>0</v>
      </c>
      <c r="BP699" s="15">
        <v>0</v>
      </c>
      <c r="BQ699" s="15">
        <v>0</v>
      </c>
      <c r="BR699" s="15">
        <v>0</v>
      </c>
      <c r="BS699" s="15">
        <v>0</v>
      </c>
      <c r="BT699" s="15">
        <v>0</v>
      </c>
      <c r="BU699" s="15">
        <v>0</v>
      </c>
      <c r="BV699" s="15">
        <v>0</v>
      </c>
      <c r="BW699" s="15">
        <v>0</v>
      </c>
      <c r="BX699" s="15">
        <v>0</v>
      </c>
      <c r="BY699" s="15">
        <v>0</v>
      </c>
      <c r="BZ699" s="15">
        <v>0</v>
      </c>
      <c r="CA699" s="15">
        <v>270</v>
      </c>
      <c r="CB699" s="15">
        <v>936</v>
      </c>
      <c r="CC699" s="15">
        <v>2095</v>
      </c>
      <c r="CD699" s="15">
        <v>2095</v>
      </c>
      <c r="CE699" s="15">
        <v>3296</v>
      </c>
      <c r="CF699" s="15">
        <v>5375</v>
      </c>
      <c r="CG699" s="15">
        <v>6971</v>
      </c>
      <c r="CH699" s="15">
        <v>9586</v>
      </c>
      <c r="CI699" s="15">
        <v>9586</v>
      </c>
      <c r="CJ699" s="15">
        <v>11469</v>
      </c>
      <c r="CK699" s="15">
        <v>14289</v>
      </c>
      <c r="CL699" s="15">
        <v>16193</v>
      </c>
      <c r="CM699" s="15">
        <v>18285</v>
      </c>
      <c r="CN699" s="15">
        <v>18285</v>
      </c>
      <c r="CO699" s="15">
        <v>19921</v>
      </c>
      <c r="CP699" s="15">
        <v>21079</v>
      </c>
      <c r="CQ699" s="15">
        <v>22271</v>
      </c>
      <c r="CR699" s="15">
        <v>23781</v>
      </c>
      <c r="CS699" s="15">
        <v>23781</v>
      </c>
      <c r="CT699" s="15">
        <v>24685</v>
      </c>
      <c r="CU699" s="15">
        <v>25742</v>
      </c>
      <c r="CV699" s="15">
        <v>26746</v>
      </c>
      <c r="CW699" s="15">
        <v>28160</v>
      </c>
      <c r="CX699" s="15">
        <f>+CW699</f>
        <v>28160</v>
      </c>
      <c r="CY699" s="15">
        <v>29094</v>
      </c>
      <c r="CZ699" s="15">
        <v>30209</v>
      </c>
      <c r="DA699" s="15">
        <v>31126</v>
      </c>
      <c r="DB699" s="15">
        <v>32463</v>
      </c>
      <c r="DC699" s="15">
        <f>+DB699</f>
        <v>32463</v>
      </c>
      <c r="DD699" s="15">
        <v>33082</v>
      </c>
      <c r="DE699" s="15">
        <v>33809</v>
      </c>
      <c r="DF699" s="15">
        <v>34749</v>
      </c>
      <c r="DG699" s="15">
        <v>35921</v>
      </c>
      <c r="DH699" s="15">
        <f>+DG699</f>
        <v>35921</v>
      </c>
      <c r="DI699" s="15">
        <v>36671</v>
      </c>
      <c r="DJ699" s="15">
        <v>37418</v>
      </c>
      <c r="DK699" s="15">
        <f t="shared" ref="DK699:DV699" si="860">+DJ699+DK713</f>
        <v>37918</v>
      </c>
      <c r="DL699" s="15">
        <f t="shared" si="860"/>
        <v>38668</v>
      </c>
      <c r="DM699" s="15">
        <f t="shared" ref="DM699" si="861">+DL699</f>
        <v>38668</v>
      </c>
      <c r="DN699" s="15">
        <f t="shared" ref="DN699" si="862">+DM699+DN713</f>
        <v>38968</v>
      </c>
      <c r="DO699" s="15">
        <f t="shared" si="860"/>
        <v>39268</v>
      </c>
      <c r="DP699" s="15">
        <f t="shared" si="860"/>
        <v>39568</v>
      </c>
      <c r="DQ699" s="15">
        <f t="shared" si="860"/>
        <v>40068</v>
      </c>
      <c r="DR699" s="15">
        <f t="shared" ref="DR699" si="863">+DQ699</f>
        <v>40068</v>
      </c>
      <c r="DS699" s="15">
        <f t="shared" ref="DS699" si="864">+DR699+DS713</f>
        <v>40168</v>
      </c>
      <c r="DT699" s="15">
        <f t="shared" si="860"/>
        <v>40268</v>
      </c>
      <c r="DU699" s="15">
        <f t="shared" si="860"/>
        <v>40368</v>
      </c>
      <c r="DV699" s="15">
        <f t="shared" si="860"/>
        <v>40468</v>
      </c>
      <c r="DW699" s="15">
        <f t="shared" ref="DW699" si="865">+DV699</f>
        <v>40468</v>
      </c>
    </row>
    <row r="700" spans="1:127" ht="12" customHeight="1">
      <c r="A700" s="2"/>
      <c r="C700" s="2" t="s">
        <v>80</v>
      </c>
      <c r="AV700" s="15"/>
      <c r="AW700" s="15"/>
      <c r="AX700" s="15"/>
      <c r="AY700" s="15"/>
      <c r="AZ700" s="15">
        <f>+AY700</f>
        <v>0</v>
      </c>
      <c r="BA700" s="15">
        <f>+BA668-BA697</f>
        <v>48780.3</v>
      </c>
      <c r="BB700" s="15">
        <f>+BB668-BB697</f>
        <v>49234.099999999991</v>
      </c>
      <c r="BC700" s="15">
        <f>+BC668-BC697</f>
        <v>49674.299999999996</v>
      </c>
      <c r="BD700" s="15">
        <f>+BD668-BD697</f>
        <v>50425.7</v>
      </c>
      <c r="BE700" s="15">
        <f>+BD700</f>
        <v>50425.7</v>
      </c>
      <c r="BF700" s="15">
        <f>+BF668-BF697</f>
        <v>50890.7</v>
      </c>
      <c r="BG700" s="15">
        <f>+BG668-BG697</f>
        <v>51256.800000000003</v>
      </c>
      <c r="BH700" s="15">
        <f>+BH668-BH697</f>
        <v>51244.4</v>
      </c>
      <c r="BI700" s="15">
        <f>+BI668-BI697</f>
        <v>51549.799999999996</v>
      </c>
      <c r="BJ700" s="15">
        <f>+BI700</f>
        <v>51549.799999999996</v>
      </c>
      <c r="BK700" s="15">
        <f>+BK668-BK697</f>
        <v>51662.299999999996</v>
      </c>
      <c r="BL700" s="15">
        <f>+BL668-BL697</f>
        <v>51652.399999999994</v>
      </c>
      <c r="BM700" s="15">
        <f>+BM668-BM697</f>
        <v>51749.200000000004</v>
      </c>
      <c r="BN700" s="15">
        <f>+BN668-BN697</f>
        <v>51914.7</v>
      </c>
      <c r="BO700" s="15">
        <f>+BN700</f>
        <v>51914.7</v>
      </c>
      <c r="BP700" s="15">
        <f>+BP668-BP697</f>
        <v>52122.899999999994</v>
      </c>
      <c r="BQ700" s="15">
        <f>+BQ668-BQ697</f>
        <v>52389.2</v>
      </c>
      <c r="BR700" s="15">
        <f>+BR668-BR697</f>
        <v>52580</v>
      </c>
      <c r="BS700" s="15">
        <f>+BS668-BS697</f>
        <v>53035.8</v>
      </c>
      <c r="BT700" s="15">
        <f>+BS700</f>
        <v>53035.8</v>
      </c>
      <c r="BU700" s="15">
        <f>+BU668-BU697</f>
        <v>4711</v>
      </c>
      <c r="BV700" s="15">
        <f>+BV668-BV697</f>
        <v>4943</v>
      </c>
      <c r="BW700" s="15">
        <f>+BW668-BW697</f>
        <v>5157</v>
      </c>
      <c r="BX700" s="15">
        <f>+BX668-BX697</f>
        <v>5450</v>
      </c>
      <c r="BY700" s="15">
        <f>+BX700</f>
        <v>5450</v>
      </c>
      <c r="BZ700" s="15">
        <f t="shared" ref="BZ700:CH700" si="866">+BZ668-BZ697</f>
        <v>5724</v>
      </c>
      <c r="CA700" s="15">
        <f t="shared" si="866"/>
        <v>5876</v>
      </c>
      <c r="CB700" s="15">
        <f t="shared" si="866"/>
        <v>5841</v>
      </c>
      <c r="CC700" s="15">
        <f t="shared" si="866"/>
        <v>5786</v>
      </c>
      <c r="CD700" s="15">
        <f t="shared" si="866"/>
        <v>5786</v>
      </c>
      <c r="CE700" s="15">
        <f t="shared" si="866"/>
        <v>5623</v>
      </c>
      <c r="CF700" s="15">
        <f t="shared" si="866"/>
        <v>5298</v>
      </c>
      <c r="CG700" s="15">
        <f t="shared" si="866"/>
        <v>5632</v>
      </c>
      <c r="CH700" s="15">
        <f t="shared" si="866"/>
        <v>5635</v>
      </c>
      <c r="CI700" s="15">
        <f>+CH700</f>
        <v>5635</v>
      </c>
      <c r="CJ700" s="15">
        <f>+CJ668-CJ697</f>
        <v>5952</v>
      </c>
      <c r="CK700" s="15">
        <f>+CK668-CK697</f>
        <v>6329</v>
      </c>
      <c r="CL700" s="15">
        <f>+CL668-CL697</f>
        <v>6790</v>
      </c>
      <c r="CM700" s="15">
        <f>+CM668-CM697</f>
        <v>7237</v>
      </c>
      <c r="CN700" s="15">
        <f>+CM700</f>
        <v>7237</v>
      </c>
      <c r="CO700" s="15">
        <f>+CO668-CO697</f>
        <v>7720</v>
      </c>
      <c r="CP700" s="15">
        <f>+CP668-CP697</f>
        <v>8149</v>
      </c>
      <c r="CQ700" s="15">
        <f>+CQ668-CQ697</f>
        <v>8746</v>
      </c>
      <c r="CR700" s="15">
        <f>+CR668-CR697</f>
        <v>9536</v>
      </c>
      <c r="CS700" s="15">
        <f>+CR700</f>
        <v>9536</v>
      </c>
      <c r="CT700" s="15">
        <f>+CT668-CT697</f>
        <v>10206</v>
      </c>
      <c r="CU700" s="15">
        <f>+CU668-CU697</f>
        <v>10769</v>
      </c>
      <c r="CV700" s="15">
        <f>+CV668-CV697</f>
        <v>11300</v>
      </c>
      <c r="CW700" s="15">
        <f>+CW668-CW697</f>
        <v>11923</v>
      </c>
      <c r="CX700" s="15">
        <f>+CW700</f>
        <v>11923</v>
      </c>
      <c r="CY700" s="15">
        <f>+CY668-CY697</f>
        <v>12597</v>
      </c>
      <c r="CZ700" s="15">
        <f>+CZ668-CZ697</f>
        <v>13242</v>
      </c>
      <c r="DA700" s="15">
        <f>+DA668-DA697</f>
        <v>13984</v>
      </c>
      <c r="DB700" s="15">
        <f>+DB668-DB697</f>
        <v>14924</v>
      </c>
      <c r="DC700" s="15">
        <f>+DB700</f>
        <v>14924</v>
      </c>
      <c r="DD700" s="15">
        <f>+DD668-DD697</f>
        <v>15464</v>
      </c>
      <c r="DE700" s="15">
        <f>+DE668-DE697</f>
        <v>16151</v>
      </c>
      <c r="DF700" s="15">
        <f>+DF668-DF697</f>
        <v>16660</v>
      </c>
      <c r="DG700" s="15">
        <f>+DG668-DG697</f>
        <v>17382</v>
      </c>
      <c r="DH700" s="15">
        <f>+DG700</f>
        <v>17382</v>
      </c>
      <c r="DI700" s="15">
        <f>+DI668-DI697</f>
        <v>17674</v>
      </c>
      <c r="DJ700" s="15">
        <f>+DJ668-DJ697</f>
        <v>17983</v>
      </c>
      <c r="DK700" s="15">
        <f t="shared" ref="DK700:DV700" si="867">+DK668-DK697</f>
        <v>18109.639200000005</v>
      </c>
      <c r="DL700" s="15">
        <f t="shared" si="867"/>
        <v>18694.983935600001</v>
      </c>
      <c r="DM700" s="15">
        <f>+DL700</f>
        <v>18694.983935600001</v>
      </c>
      <c r="DN700" s="15">
        <f>+DN668-DN697</f>
        <v>18637.913696446136</v>
      </c>
      <c r="DO700" s="15">
        <f t="shared" si="867"/>
        <v>18527.298249910105</v>
      </c>
      <c r="DP700" s="15">
        <f t="shared" si="867"/>
        <v>18344.140081411722</v>
      </c>
      <c r="DQ700" s="15">
        <f t="shared" si="867"/>
        <v>18624.912049824197</v>
      </c>
      <c r="DR700" s="15">
        <f>+DQ700</f>
        <v>18624.912049824197</v>
      </c>
      <c r="DS700" s="15">
        <f>+DS668-DS697</f>
        <v>18321.586635697473</v>
      </c>
      <c r="DT700" s="15">
        <f t="shared" si="867"/>
        <v>17968.826516231697</v>
      </c>
      <c r="DU700" s="15">
        <f t="shared" si="867"/>
        <v>17547.6177088267</v>
      </c>
      <c r="DV700" s="15">
        <f t="shared" si="867"/>
        <v>17595.502826786193</v>
      </c>
      <c r="DW700" s="15">
        <f>+DV700</f>
        <v>17595.502826786193</v>
      </c>
    </row>
    <row r="701" spans="1:127" ht="12" customHeight="1">
      <c r="A701" s="2"/>
      <c r="C701" s="2"/>
      <c r="AV701" s="15"/>
      <c r="AW701" s="15"/>
      <c r="AX701" s="15"/>
      <c r="AY701" s="15"/>
      <c r="AZ701" s="15"/>
      <c r="BA701" s="15"/>
      <c r="BB701" s="15"/>
      <c r="BC701" s="15"/>
      <c r="BD701" s="15"/>
      <c r="BE701" s="15"/>
      <c r="BF701" s="15"/>
      <c r="BG701" s="15"/>
      <c r="BH701" s="15"/>
      <c r="BI701" s="15"/>
      <c r="BJ701" s="15"/>
      <c r="BK701" s="15"/>
      <c r="BL701" s="15"/>
      <c r="BM701" s="15"/>
      <c r="BN701" s="15"/>
      <c r="BO701" s="15"/>
      <c r="BP701" s="15"/>
      <c r="BQ701" s="15"/>
      <c r="BR701" s="15"/>
      <c r="BS701" s="15"/>
      <c r="BT701" s="15"/>
      <c r="BU701" s="15"/>
      <c r="BV701" s="15"/>
      <c r="BW701" s="15"/>
      <c r="BX701" s="15"/>
      <c r="BY701" s="15"/>
      <c r="BZ701" s="15"/>
      <c r="CA701" s="15"/>
      <c r="CB701" s="15"/>
      <c r="CC701" s="15"/>
      <c r="CD701" s="15"/>
      <c r="CE701" s="15"/>
      <c r="CF701" s="15"/>
      <c r="CG701" s="15"/>
      <c r="CH701" s="15"/>
      <c r="CI701" s="15"/>
      <c r="CJ701" s="15"/>
      <c r="CK701" s="15"/>
      <c r="CL701" s="15"/>
      <c r="CM701" s="15"/>
      <c r="CN701" s="15"/>
      <c r="CO701" s="15"/>
      <c r="CP701" s="15"/>
      <c r="CQ701" s="15"/>
      <c r="CR701" s="15"/>
      <c r="CS701" s="15"/>
      <c r="CT701" s="15"/>
      <c r="CU701" s="15"/>
      <c r="CV701" s="15"/>
      <c r="CW701" s="15"/>
      <c r="CX701" s="15"/>
      <c r="CY701" s="15"/>
      <c r="CZ701" s="15"/>
      <c r="DA701" s="15"/>
      <c r="DB701" s="15"/>
      <c r="DC701" s="15"/>
      <c r="DD701" s="15"/>
      <c r="DE701" s="15"/>
      <c r="DF701" s="15"/>
      <c r="DG701" s="15"/>
      <c r="DH701" s="15"/>
      <c r="DI701" s="15"/>
      <c r="DJ701" s="15"/>
      <c r="DK701" s="15"/>
      <c r="DL701" s="15"/>
      <c r="DM701" s="15"/>
      <c r="DN701" s="15"/>
      <c r="DO701" s="15"/>
      <c r="DP701" s="15"/>
      <c r="DQ701" s="15"/>
      <c r="DR701" s="15"/>
      <c r="DS701" s="15"/>
      <c r="DT701" s="15"/>
      <c r="DU701" s="15"/>
      <c r="DV701" s="15"/>
      <c r="DW701" s="15"/>
    </row>
    <row r="702" spans="1:127" ht="12" customHeight="1">
      <c r="A702" s="2"/>
      <c r="C702" s="2" t="s">
        <v>1209</v>
      </c>
      <c r="D702" s="7" t="s">
        <v>127</v>
      </c>
      <c r="AV702" s="15"/>
      <c r="AW702" s="15"/>
      <c r="AX702" s="15"/>
      <c r="AY702" s="15"/>
      <c r="AZ702" s="15"/>
      <c r="BA702" s="15"/>
      <c r="BB702" s="15"/>
      <c r="BC702" s="15"/>
      <c r="BD702" s="15"/>
      <c r="BE702" s="15"/>
      <c r="BF702" s="15"/>
      <c r="BG702" s="15"/>
      <c r="BH702" s="15"/>
      <c r="BI702" s="15"/>
      <c r="BJ702" s="15"/>
      <c r="BK702" s="15"/>
      <c r="BL702" s="15"/>
      <c r="BM702" s="15"/>
      <c r="BN702" s="15"/>
      <c r="BO702" s="15"/>
      <c r="BP702" s="15"/>
      <c r="BQ702" s="15"/>
      <c r="BR702" s="15"/>
      <c r="BS702" s="15"/>
      <c r="BT702" s="15"/>
      <c r="BU702" s="15"/>
      <c r="BV702" s="15"/>
      <c r="BW702" s="15"/>
      <c r="BX702" s="15"/>
      <c r="BY702" s="15"/>
      <c r="BZ702" s="15"/>
      <c r="CA702" s="15"/>
      <c r="CB702" s="15"/>
      <c r="CC702" s="15"/>
      <c r="CD702" s="15"/>
      <c r="CE702" s="15"/>
      <c r="CF702" s="15"/>
      <c r="CG702" s="15"/>
      <c r="CH702" s="15"/>
      <c r="CI702" s="15"/>
      <c r="CJ702" s="15"/>
      <c r="CK702" s="15"/>
      <c r="CL702" s="15"/>
      <c r="CM702" s="15"/>
      <c r="CN702" s="15"/>
      <c r="CO702" s="15"/>
      <c r="CP702" s="15"/>
      <c r="CQ702" s="15"/>
      <c r="CR702" s="15"/>
      <c r="CS702" s="15"/>
      <c r="CT702" s="15"/>
      <c r="CU702" s="15"/>
      <c r="CV702" s="15"/>
      <c r="CW702" s="15"/>
      <c r="CX702" s="15"/>
      <c r="CY702" s="15"/>
      <c r="CZ702" s="15"/>
      <c r="DA702" s="15"/>
      <c r="DB702" s="15"/>
      <c r="DC702" s="15"/>
      <c r="DD702" s="15"/>
      <c r="DE702" s="15"/>
      <c r="DF702" s="15"/>
      <c r="DG702" s="15"/>
      <c r="DH702" s="15"/>
      <c r="DI702" s="15"/>
      <c r="DJ702" s="15"/>
      <c r="DK702" s="15"/>
      <c r="DL702" s="15"/>
      <c r="DM702" s="15"/>
      <c r="DN702" s="15"/>
      <c r="DO702" s="15"/>
      <c r="DP702" s="15"/>
      <c r="DQ702" s="15"/>
      <c r="DR702" s="15"/>
      <c r="DS702" s="15"/>
      <c r="DT702" s="15"/>
      <c r="DU702" s="15"/>
      <c r="DV702" s="15"/>
      <c r="DW702" s="15"/>
    </row>
    <row r="703" spans="1:127" ht="12" customHeight="1">
      <c r="A703" s="2"/>
      <c r="C703" s="2" t="s">
        <v>1209</v>
      </c>
      <c r="D703" s="7" t="s">
        <v>73</v>
      </c>
      <c r="AV703" s="15"/>
      <c r="AW703" s="15"/>
      <c r="AX703" s="15"/>
      <c r="AY703" s="15"/>
      <c r="AZ703" s="15"/>
      <c r="BA703" s="15"/>
      <c r="BB703" s="15"/>
      <c r="BC703" s="15"/>
      <c r="BD703" s="15"/>
      <c r="BE703" s="15"/>
      <c r="BF703" s="15"/>
      <c r="BG703" s="15"/>
      <c r="BH703" s="15"/>
      <c r="BI703" s="15"/>
      <c r="BJ703" s="15"/>
      <c r="BK703" s="15"/>
      <c r="BL703" s="15"/>
      <c r="BM703" s="15"/>
      <c r="BN703" s="15"/>
      <c r="BO703" s="15"/>
      <c r="BP703" s="15"/>
      <c r="BQ703" s="15"/>
      <c r="BR703" s="15"/>
      <c r="BS703" s="15"/>
      <c r="BT703" s="15"/>
      <c r="BU703" s="15"/>
      <c r="BV703" s="15"/>
      <c r="BW703" s="15"/>
      <c r="BX703" s="15"/>
      <c r="BY703" s="15"/>
      <c r="BZ703" s="15"/>
      <c r="CA703" s="15"/>
      <c r="CB703" s="15"/>
      <c r="CC703" s="15"/>
      <c r="CD703" s="15"/>
      <c r="CE703" s="15"/>
      <c r="CF703" s="15"/>
      <c r="CG703" s="15"/>
      <c r="CH703" s="15"/>
      <c r="CI703" s="15"/>
      <c r="CJ703" s="15"/>
      <c r="CK703" s="15"/>
      <c r="CL703" s="15"/>
      <c r="CM703" s="15"/>
      <c r="CN703" s="15"/>
      <c r="CO703" s="15"/>
      <c r="CP703" s="15"/>
      <c r="CQ703" s="15"/>
      <c r="CR703" s="15"/>
      <c r="CS703" s="15"/>
      <c r="CT703" s="15"/>
      <c r="CU703" s="15"/>
      <c r="CV703" s="15"/>
      <c r="CW703" s="15"/>
      <c r="CX703" s="15"/>
      <c r="CY703" s="15"/>
      <c r="CZ703" s="15"/>
      <c r="DA703" s="15"/>
      <c r="DB703" s="15"/>
      <c r="DC703" s="15"/>
      <c r="DD703" s="15"/>
      <c r="DE703" s="15"/>
      <c r="DF703" s="15"/>
      <c r="DG703" s="15"/>
      <c r="DH703" s="15"/>
      <c r="DI703" s="15"/>
      <c r="DJ703" s="15"/>
      <c r="DK703" s="15"/>
      <c r="DL703" s="15"/>
      <c r="DM703" s="15"/>
      <c r="DN703" s="15"/>
      <c r="DO703" s="15"/>
      <c r="DP703" s="15"/>
      <c r="DQ703" s="15"/>
      <c r="DR703" s="15"/>
      <c r="DS703" s="15"/>
      <c r="DT703" s="15"/>
      <c r="DU703" s="15"/>
      <c r="DV703" s="15"/>
      <c r="DW703" s="15"/>
    </row>
    <row r="704" spans="1:127" ht="12" customHeight="1">
      <c r="A704" s="2"/>
      <c r="C704" s="2" t="s">
        <v>1209</v>
      </c>
      <c r="D704" s="7" t="s">
        <v>127</v>
      </c>
      <c r="E704" s="7" t="s">
        <v>1210</v>
      </c>
      <c r="AV704" s="15"/>
      <c r="AW704" s="15"/>
      <c r="AX704" s="15"/>
      <c r="AY704" s="15"/>
      <c r="AZ704" s="15"/>
      <c r="BA704" s="15"/>
      <c r="BB704" s="15"/>
      <c r="BC704" s="15"/>
      <c r="BD704" s="15"/>
      <c r="BE704" s="15"/>
      <c r="BF704" s="15"/>
      <c r="BG704" s="15"/>
      <c r="BH704" s="15"/>
      <c r="BI704" s="15"/>
      <c r="BJ704" s="15"/>
      <c r="BK704" s="15"/>
      <c r="BL704" s="15"/>
      <c r="BM704" s="15"/>
      <c r="BN704" s="15"/>
      <c r="BO704" s="15"/>
      <c r="BP704" s="15"/>
      <c r="BQ704" s="15"/>
      <c r="BR704" s="15"/>
      <c r="BS704" s="15"/>
      <c r="BT704" s="15"/>
      <c r="BU704" s="15"/>
      <c r="BV704" s="15"/>
      <c r="BW704" s="15"/>
      <c r="BX704" s="15"/>
      <c r="BY704" s="15"/>
      <c r="BZ704" s="15"/>
      <c r="CA704" s="15"/>
      <c r="CB704" s="15"/>
      <c r="CC704" s="15"/>
      <c r="CD704" s="15"/>
      <c r="CE704" s="15"/>
      <c r="CF704" s="15"/>
      <c r="CG704" s="15"/>
      <c r="CH704" s="15"/>
      <c r="CI704" s="15"/>
      <c r="CJ704" s="15"/>
      <c r="CK704" s="15"/>
      <c r="CL704" s="15"/>
      <c r="CM704" s="15"/>
      <c r="CN704" s="15"/>
      <c r="CO704" s="15"/>
      <c r="CP704" s="15"/>
      <c r="CQ704" s="15"/>
      <c r="CR704" s="15"/>
      <c r="CS704" s="15"/>
      <c r="CT704" s="15"/>
      <c r="CU704" s="15"/>
      <c r="CV704" s="15"/>
      <c r="CW704" s="15"/>
      <c r="CX704" s="15"/>
      <c r="CY704" s="15"/>
      <c r="CZ704" s="15"/>
      <c r="DA704" s="15"/>
      <c r="DB704" s="15"/>
      <c r="DC704" s="15"/>
      <c r="DD704" s="15"/>
      <c r="DE704" s="15"/>
      <c r="DF704" s="15"/>
      <c r="DG704" s="15"/>
      <c r="DH704" s="15"/>
      <c r="DI704" s="15"/>
      <c r="DJ704" s="15"/>
      <c r="DK704" s="15"/>
      <c r="DL704" s="15"/>
      <c r="DM704" s="15"/>
      <c r="DN704" s="15"/>
      <c r="DO704" s="15"/>
      <c r="DP704" s="15"/>
      <c r="DQ704" s="15"/>
      <c r="DR704" s="15"/>
      <c r="DS704" s="15"/>
      <c r="DT704" s="15"/>
      <c r="DU704" s="15"/>
      <c r="DV704" s="15"/>
      <c r="DW704" s="15"/>
    </row>
    <row r="705" spans="1:127" ht="12" customHeight="1">
      <c r="A705" s="2"/>
      <c r="C705" s="2" t="s">
        <v>1209</v>
      </c>
      <c r="D705" s="7" t="s">
        <v>73</v>
      </c>
      <c r="E705" s="7" t="s">
        <v>1211</v>
      </c>
      <c r="AV705" s="15"/>
      <c r="AW705" s="15"/>
      <c r="AX705" s="15"/>
      <c r="AY705" s="15"/>
      <c r="AZ705" s="15"/>
      <c r="BA705" s="15"/>
      <c r="BB705" s="15"/>
      <c r="BC705" s="15"/>
      <c r="BD705" s="15"/>
      <c r="BE705" s="15"/>
      <c r="BF705" s="15"/>
      <c r="BG705" s="15"/>
      <c r="BH705" s="15"/>
      <c r="BI705" s="15"/>
      <c r="BJ705" s="15"/>
      <c r="BK705" s="15"/>
      <c r="BL705" s="15"/>
      <c r="BM705" s="15"/>
      <c r="BN705" s="15"/>
      <c r="BO705" s="15"/>
      <c r="BP705" s="15"/>
      <c r="BQ705" s="15"/>
      <c r="BR705" s="15"/>
      <c r="BS705" s="15"/>
      <c r="BT705" s="15"/>
      <c r="BU705" s="15"/>
      <c r="BV705" s="15"/>
      <c r="BW705" s="15"/>
      <c r="BX705" s="15"/>
      <c r="BY705" s="15"/>
      <c r="BZ705" s="15"/>
      <c r="CA705" s="15"/>
      <c r="CB705" s="15"/>
      <c r="CC705" s="15"/>
      <c r="CD705" s="15"/>
      <c r="CE705" s="15"/>
      <c r="CF705" s="15"/>
      <c r="CG705" s="15"/>
      <c r="CH705" s="15"/>
      <c r="CI705" s="15"/>
      <c r="CJ705" s="15"/>
      <c r="CK705" s="15"/>
      <c r="CL705" s="15"/>
      <c r="CM705" s="15"/>
      <c r="CN705" s="15"/>
      <c r="CO705" s="15"/>
      <c r="CP705" s="15"/>
      <c r="CQ705" s="15"/>
      <c r="CR705" s="15"/>
      <c r="CS705" s="15"/>
      <c r="CT705" s="15"/>
      <c r="CU705" s="15"/>
      <c r="CV705" s="15"/>
      <c r="CW705" s="15"/>
      <c r="CX705" s="15"/>
      <c r="CY705" s="15"/>
      <c r="CZ705" s="15"/>
      <c r="DA705" s="15"/>
      <c r="DB705" s="15"/>
      <c r="DC705" s="15"/>
      <c r="DD705" s="15"/>
      <c r="DE705" s="15"/>
      <c r="DF705" s="15"/>
      <c r="DG705" s="15"/>
      <c r="DH705" s="15"/>
      <c r="DI705" s="15"/>
      <c r="DJ705" s="15"/>
      <c r="DK705" s="15"/>
      <c r="DL705" s="15"/>
      <c r="DM705" s="15"/>
      <c r="DN705" s="15"/>
      <c r="DO705" s="15"/>
      <c r="DP705" s="15"/>
      <c r="DQ705" s="15"/>
      <c r="DR705" s="15"/>
      <c r="DS705" s="15"/>
      <c r="DT705" s="15"/>
      <c r="DU705" s="15"/>
      <c r="DV705" s="15"/>
      <c r="DW705" s="15"/>
    </row>
    <row r="706" spans="1:127" ht="12" customHeight="1">
      <c r="A706" s="2"/>
      <c r="C706" s="2"/>
      <c r="AV706" s="15"/>
      <c r="AW706" s="15"/>
      <c r="AX706" s="15"/>
      <c r="AY706" s="15"/>
      <c r="AZ706" s="15"/>
      <c r="BA706" s="15"/>
      <c r="BB706" s="15"/>
      <c r="BC706" s="15"/>
      <c r="BD706" s="15"/>
      <c r="BE706" s="15"/>
      <c r="BF706" s="15"/>
      <c r="BG706" s="15"/>
      <c r="BH706" s="15"/>
      <c r="BI706" s="15"/>
      <c r="BJ706" s="15"/>
      <c r="BK706" s="15"/>
      <c r="BL706" s="15"/>
      <c r="BM706" s="15"/>
      <c r="BN706" s="15"/>
      <c r="BO706" s="15"/>
      <c r="BP706" s="15"/>
      <c r="BQ706" s="15"/>
      <c r="BR706" s="15"/>
      <c r="BS706" s="15"/>
      <c r="BT706" s="15"/>
      <c r="BU706" s="15"/>
      <c r="BV706" s="15"/>
      <c r="BW706" s="15"/>
      <c r="BX706" s="15"/>
      <c r="BY706" s="15"/>
      <c r="BZ706" s="15"/>
      <c r="CA706" s="15"/>
      <c r="CB706" s="15"/>
      <c r="CC706" s="15"/>
      <c r="CD706" s="15"/>
      <c r="CE706" s="15"/>
      <c r="CF706" s="15"/>
      <c r="CG706" s="15"/>
      <c r="CH706" s="15"/>
      <c r="CI706" s="15"/>
      <c r="CJ706" s="15"/>
      <c r="CK706" s="15"/>
      <c r="CL706" s="15"/>
      <c r="CM706" s="15"/>
      <c r="CN706" s="15"/>
      <c r="CO706" s="15"/>
      <c r="CP706" s="15"/>
      <c r="CQ706" s="15"/>
      <c r="CR706" s="15"/>
      <c r="CS706" s="15"/>
      <c r="CT706" s="15"/>
      <c r="CU706" s="15"/>
      <c r="CV706" s="15"/>
      <c r="CW706" s="15"/>
      <c r="CX706" s="15"/>
      <c r="CY706" s="15"/>
      <c r="CZ706" s="15"/>
      <c r="DA706" s="15"/>
      <c r="DB706" s="15"/>
      <c r="DC706" s="15"/>
      <c r="DD706" s="15"/>
      <c r="DE706" s="15"/>
      <c r="DF706" s="15"/>
      <c r="DG706" s="15"/>
      <c r="DH706" s="15"/>
      <c r="DI706" s="15"/>
      <c r="DJ706" s="15"/>
      <c r="DK706" s="15"/>
      <c r="DL706" s="15"/>
      <c r="DM706" s="15"/>
      <c r="DN706" s="15"/>
      <c r="DO706" s="15"/>
      <c r="DP706" s="15"/>
      <c r="DQ706" s="15"/>
      <c r="DR706" s="15"/>
      <c r="DS706" s="15"/>
      <c r="DT706" s="15"/>
      <c r="DU706" s="15"/>
      <c r="DV706" s="15"/>
      <c r="DW706" s="15"/>
    </row>
    <row r="707" spans="1:127">
      <c r="A707" s="2"/>
      <c r="C707" s="7" t="s">
        <v>560</v>
      </c>
      <c r="D707" s="7" t="s">
        <v>813</v>
      </c>
      <c r="BE707" s="15">
        <f t="shared" ref="BE707:BN709" si="868">+BE697-AZ697</f>
        <v>0</v>
      </c>
      <c r="BF707" s="15">
        <f t="shared" si="868"/>
        <v>0</v>
      </c>
      <c r="BG707" s="15">
        <f t="shared" si="868"/>
        <v>0</v>
      </c>
      <c r="BH707" s="15">
        <f t="shared" si="868"/>
        <v>0</v>
      </c>
      <c r="BI707" s="15">
        <f t="shared" si="868"/>
        <v>0</v>
      </c>
      <c r="BJ707" s="15">
        <f t="shared" si="868"/>
        <v>47574</v>
      </c>
      <c r="BK707" s="15">
        <f t="shared" si="868"/>
        <v>0</v>
      </c>
      <c r="BL707" s="15">
        <f t="shared" si="868"/>
        <v>0</v>
      </c>
      <c r="BM707" s="15">
        <f t="shared" si="868"/>
        <v>0</v>
      </c>
      <c r="BN707" s="15">
        <f t="shared" si="868"/>
        <v>0</v>
      </c>
      <c r="BO707" s="15">
        <f t="shared" ref="BO707:BX709" si="869">+BO697-BJ697</f>
        <v>419</v>
      </c>
      <c r="BP707" s="15">
        <f t="shared" si="869"/>
        <v>0</v>
      </c>
      <c r="BQ707" s="15">
        <f t="shared" si="869"/>
        <v>0</v>
      </c>
      <c r="BR707" s="15">
        <f t="shared" si="869"/>
        <v>0</v>
      </c>
      <c r="BS707" s="15">
        <f t="shared" si="869"/>
        <v>0</v>
      </c>
      <c r="BT707" s="15">
        <f t="shared" si="869"/>
        <v>481</v>
      </c>
      <c r="BU707" s="15">
        <f t="shared" si="869"/>
        <v>48597</v>
      </c>
      <c r="BV707" s="15">
        <f t="shared" si="869"/>
        <v>48670</v>
      </c>
      <c r="BW707" s="15">
        <f t="shared" si="869"/>
        <v>48688</v>
      </c>
      <c r="BX707" s="15">
        <f t="shared" si="869"/>
        <v>48992</v>
      </c>
      <c r="BY707" s="15">
        <f t="shared" ref="BY707:CH709" si="870">+BY697-BT697</f>
        <v>518</v>
      </c>
      <c r="BZ707" s="15">
        <f t="shared" si="870"/>
        <v>464</v>
      </c>
      <c r="CA707" s="15">
        <f t="shared" si="870"/>
        <v>515</v>
      </c>
      <c r="CB707" s="15">
        <f t="shared" si="870"/>
        <v>777</v>
      </c>
      <c r="CC707" s="15">
        <f t="shared" si="870"/>
        <v>1243</v>
      </c>
      <c r="CD707" s="15">
        <f t="shared" si="870"/>
        <v>1243</v>
      </c>
      <c r="CE707" s="15">
        <f t="shared" si="870"/>
        <v>1685</v>
      </c>
      <c r="CF707" s="15">
        <f t="shared" si="870"/>
        <v>2373</v>
      </c>
      <c r="CG707" s="15">
        <f t="shared" si="870"/>
        <v>2244</v>
      </c>
      <c r="CH707" s="15">
        <f t="shared" si="870"/>
        <v>1673</v>
      </c>
      <c r="CI707" s="15">
        <f t="shared" ref="CI707:CR709" si="871">+CI697-CD697</f>
        <v>1673</v>
      </c>
      <c r="CJ707" s="15">
        <f t="shared" si="871"/>
        <v>1059</v>
      </c>
      <c r="CK707" s="15">
        <f t="shared" si="871"/>
        <v>87</v>
      </c>
      <c r="CL707" s="15">
        <f t="shared" si="871"/>
        <v>-607</v>
      </c>
      <c r="CM707" s="15">
        <f t="shared" si="871"/>
        <v>-936</v>
      </c>
      <c r="CN707" s="15">
        <f t="shared" si="871"/>
        <v>-936</v>
      </c>
      <c r="CO707" s="15">
        <f t="shared" si="871"/>
        <v>-1195</v>
      </c>
      <c r="CP707" s="15">
        <f t="shared" si="871"/>
        <v>-1338</v>
      </c>
      <c r="CQ707" s="15">
        <f t="shared" si="871"/>
        <v>-1005</v>
      </c>
      <c r="CR707" s="15">
        <f t="shared" si="871"/>
        <v>-775</v>
      </c>
      <c r="CS707" s="15">
        <f t="shared" ref="CS707:DB709" si="872">+CS697-CN697</f>
        <v>-775</v>
      </c>
      <c r="CT707" s="15">
        <f t="shared" si="872"/>
        <v>-563</v>
      </c>
      <c r="CU707" s="15">
        <f t="shared" si="872"/>
        <v>-245</v>
      </c>
      <c r="CV707" s="15">
        <f t="shared" si="872"/>
        <v>45</v>
      </c>
      <c r="CW707" s="15">
        <f t="shared" si="872"/>
        <v>302</v>
      </c>
      <c r="CX707" s="15">
        <f t="shared" si="872"/>
        <v>302</v>
      </c>
      <c r="CY707" s="15">
        <f t="shared" si="872"/>
        <v>560</v>
      </c>
      <c r="CZ707" s="15">
        <f t="shared" si="872"/>
        <v>729</v>
      </c>
      <c r="DA707" s="15">
        <f t="shared" si="872"/>
        <v>846</v>
      </c>
      <c r="DB707" s="15">
        <f t="shared" si="872"/>
        <v>734</v>
      </c>
      <c r="DC707" s="15">
        <f t="shared" ref="DC707:DL709" si="873">+DC697-CX697</f>
        <v>734</v>
      </c>
      <c r="DD707" s="15">
        <f t="shared" ref="DD707:DD709" si="874">+DD697-CY697</f>
        <v>611</v>
      </c>
      <c r="DE707" s="15">
        <f t="shared" ref="DE707:DG709" si="875">+DE697-CZ697</f>
        <v>434</v>
      </c>
      <c r="DF707" s="15">
        <f t="shared" si="875"/>
        <v>264</v>
      </c>
      <c r="DG707" s="15">
        <f t="shared" si="875"/>
        <v>181</v>
      </c>
      <c r="DH707" s="15">
        <f t="shared" si="873"/>
        <v>181</v>
      </c>
      <c r="DI707" s="15">
        <f t="shared" ref="DI707:DI709" si="876">+DI697-DD697</f>
        <v>115</v>
      </c>
      <c r="DJ707" s="15">
        <f t="shared" ref="DJ707:DJ709" si="877">+DJ697-DE697</f>
        <v>2</v>
      </c>
      <c r="DK707" s="15">
        <f t="shared" si="873"/>
        <v>-25</v>
      </c>
      <c r="DL707" s="15">
        <f t="shared" si="873"/>
        <v>-187</v>
      </c>
      <c r="DM707" s="15">
        <f t="shared" ref="DM707:DV709" si="878">+DM697-DH697</f>
        <v>-187</v>
      </c>
      <c r="DN707" s="15">
        <f t="shared" si="878"/>
        <v>-106</v>
      </c>
      <c r="DO707" s="15">
        <f t="shared" si="878"/>
        <v>0</v>
      </c>
      <c r="DP707" s="15">
        <f t="shared" si="878"/>
        <v>0</v>
      </c>
      <c r="DQ707" s="15">
        <f t="shared" si="878"/>
        <v>0</v>
      </c>
      <c r="DR707" s="15">
        <f t="shared" si="878"/>
        <v>0</v>
      </c>
      <c r="DS707" s="15">
        <f t="shared" si="878"/>
        <v>0</v>
      </c>
      <c r="DT707" s="15">
        <f t="shared" si="878"/>
        <v>0</v>
      </c>
      <c r="DU707" s="15">
        <f t="shared" si="878"/>
        <v>0</v>
      </c>
      <c r="DV707" s="15">
        <f t="shared" si="878"/>
        <v>0</v>
      </c>
      <c r="DW707" s="15">
        <f>+DW697-DR697</f>
        <v>0</v>
      </c>
    </row>
    <row r="708" spans="1:127" ht="12" customHeight="1">
      <c r="A708" s="2"/>
      <c r="C708" s="7" t="s">
        <v>560</v>
      </c>
      <c r="D708" s="2"/>
      <c r="E708" s="7" t="s">
        <v>127</v>
      </c>
      <c r="BE708" s="15">
        <f t="shared" si="868"/>
        <v>0</v>
      </c>
      <c r="BF708" s="15">
        <f t="shared" si="868"/>
        <v>0</v>
      </c>
      <c r="BG708" s="15">
        <f t="shared" si="868"/>
        <v>0</v>
      </c>
      <c r="BH708" s="15">
        <f t="shared" si="868"/>
        <v>0</v>
      </c>
      <c r="BI708" s="15">
        <f t="shared" si="868"/>
        <v>0</v>
      </c>
      <c r="BJ708" s="15">
        <f t="shared" si="868"/>
        <v>47574</v>
      </c>
      <c r="BK708" s="15">
        <f t="shared" si="868"/>
        <v>0</v>
      </c>
      <c r="BL708" s="15">
        <f t="shared" si="868"/>
        <v>0</v>
      </c>
      <c r="BM708" s="15">
        <f t="shared" si="868"/>
        <v>0</v>
      </c>
      <c r="BN708" s="15">
        <f t="shared" si="868"/>
        <v>0</v>
      </c>
      <c r="BO708" s="15">
        <f t="shared" si="869"/>
        <v>419</v>
      </c>
      <c r="BP708" s="15">
        <f t="shared" si="869"/>
        <v>0</v>
      </c>
      <c r="BQ708" s="15">
        <f t="shared" si="869"/>
        <v>0</v>
      </c>
      <c r="BR708" s="15">
        <f t="shared" si="869"/>
        <v>0</v>
      </c>
      <c r="BS708" s="15">
        <f t="shared" si="869"/>
        <v>0</v>
      </c>
      <c r="BT708" s="15">
        <f t="shared" si="869"/>
        <v>481</v>
      </c>
      <c r="BU708" s="15">
        <f t="shared" si="869"/>
        <v>48597</v>
      </c>
      <c r="BV708" s="15">
        <f t="shared" si="869"/>
        <v>48670</v>
      </c>
      <c r="BW708" s="15">
        <f t="shared" si="869"/>
        <v>48688</v>
      </c>
      <c r="BX708" s="15">
        <f t="shared" si="869"/>
        <v>48992</v>
      </c>
      <c r="BY708" s="15">
        <f t="shared" si="870"/>
        <v>518</v>
      </c>
      <c r="BZ708" s="15">
        <f t="shared" si="870"/>
        <v>464</v>
      </c>
      <c r="CA708" s="15">
        <f t="shared" si="870"/>
        <v>245</v>
      </c>
      <c r="CB708" s="15">
        <f t="shared" si="870"/>
        <v>-159</v>
      </c>
      <c r="CC708" s="15">
        <f t="shared" si="870"/>
        <v>-852</v>
      </c>
      <c r="CD708" s="15">
        <f t="shared" si="870"/>
        <v>-852</v>
      </c>
      <c r="CE708" s="15">
        <f t="shared" si="870"/>
        <v>-1611</v>
      </c>
      <c r="CF708" s="15">
        <f t="shared" si="870"/>
        <v>-2732</v>
      </c>
      <c r="CG708" s="15">
        <f t="shared" si="870"/>
        <v>-3791</v>
      </c>
      <c r="CH708" s="15">
        <f t="shared" si="870"/>
        <v>-5818</v>
      </c>
      <c r="CI708" s="15">
        <f t="shared" si="871"/>
        <v>-5818</v>
      </c>
      <c r="CJ708" s="15">
        <f t="shared" si="871"/>
        <v>-7114</v>
      </c>
      <c r="CK708" s="15">
        <f t="shared" si="871"/>
        <v>-8827</v>
      </c>
      <c r="CL708" s="15">
        <f t="shared" si="871"/>
        <v>-9829</v>
      </c>
      <c r="CM708" s="15">
        <f t="shared" si="871"/>
        <v>-9635</v>
      </c>
      <c r="CN708" s="15">
        <f t="shared" si="871"/>
        <v>-9635</v>
      </c>
      <c r="CO708" s="15">
        <f t="shared" si="871"/>
        <v>-9647</v>
      </c>
      <c r="CP708" s="15">
        <f t="shared" si="871"/>
        <v>-8128</v>
      </c>
      <c r="CQ708" s="15">
        <f t="shared" si="871"/>
        <v>-7083</v>
      </c>
      <c r="CR708" s="15">
        <f t="shared" si="871"/>
        <v>-6271</v>
      </c>
      <c r="CS708" s="15">
        <f t="shared" si="872"/>
        <v>-6271</v>
      </c>
      <c r="CT708" s="15">
        <f t="shared" si="872"/>
        <v>-5327</v>
      </c>
      <c r="CU708" s="15">
        <f t="shared" si="872"/>
        <v>-4908</v>
      </c>
      <c r="CV708" s="15">
        <f t="shared" si="872"/>
        <v>-4430</v>
      </c>
      <c r="CW708" s="15">
        <f t="shared" si="872"/>
        <v>-4077</v>
      </c>
      <c r="CX708" s="15">
        <f t="shared" si="872"/>
        <v>-4077</v>
      </c>
      <c r="CY708" s="15">
        <f t="shared" si="872"/>
        <v>-3849</v>
      </c>
      <c r="CZ708" s="15">
        <f t="shared" si="872"/>
        <v>-3738</v>
      </c>
      <c r="DA708" s="15">
        <f t="shared" si="872"/>
        <v>-3534</v>
      </c>
      <c r="DB708" s="15">
        <f t="shared" si="872"/>
        <v>-3569</v>
      </c>
      <c r="DC708" s="15">
        <f t="shared" si="873"/>
        <v>-3569</v>
      </c>
      <c r="DD708" s="15">
        <f t="shared" si="874"/>
        <v>-3377</v>
      </c>
      <c r="DE708" s="15">
        <f t="shared" si="875"/>
        <v>-3166</v>
      </c>
      <c r="DF708" s="15">
        <f t="shared" si="875"/>
        <v>-3359</v>
      </c>
      <c r="DG708" s="15">
        <f t="shared" si="875"/>
        <v>-3277</v>
      </c>
      <c r="DH708" s="15">
        <f t="shared" si="873"/>
        <v>-3277</v>
      </c>
      <c r="DI708" s="15">
        <f t="shared" si="876"/>
        <v>-3474</v>
      </c>
      <c r="DJ708" s="15">
        <f t="shared" si="877"/>
        <v>-3607</v>
      </c>
      <c r="DK708" s="15">
        <f t="shared" si="873"/>
        <v>-3194</v>
      </c>
      <c r="DL708" s="15">
        <f t="shared" si="873"/>
        <v>-2934</v>
      </c>
      <c r="DM708" s="15">
        <f t="shared" si="878"/>
        <v>-2934</v>
      </c>
      <c r="DN708" s="15">
        <f t="shared" si="878"/>
        <v>-2403</v>
      </c>
      <c r="DO708" s="15">
        <f t="shared" si="878"/>
        <v>-1850</v>
      </c>
      <c r="DP708" s="15">
        <f t="shared" si="878"/>
        <v>-1650</v>
      </c>
      <c r="DQ708" s="15">
        <f t="shared" si="878"/>
        <v>-1400</v>
      </c>
      <c r="DR708" s="15">
        <f t="shared" si="878"/>
        <v>-1400</v>
      </c>
      <c r="DS708" s="15">
        <f t="shared" si="878"/>
        <v>-1200</v>
      </c>
      <c r="DT708" s="15">
        <f t="shared" si="878"/>
        <v>-1000</v>
      </c>
      <c r="DU708" s="15">
        <f t="shared" si="878"/>
        <v>-800</v>
      </c>
      <c r="DV708" s="15">
        <f t="shared" si="878"/>
        <v>-400</v>
      </c>
      <c r="DW708" s="15">
        <f>+DW698-DR698</f>
        <v>-400</v>
      </c>
    </row>
    <row r="709" spans="1:127" ht="12" customHeight="1">
      <c r="A709" s="2"/>
      <c r="C709" s="7" t="s">
        <v>560</v>
      </c>
      <c r="D709" s="2"/>
      <c r="E709" s="7" t="s">
        <v>73</v>
      </c>
      <c r="BE709" s="15">
        <f t="shared" si="868"/>
        <v>0</v>
      </c>
      <c r="BF709" s="15">
        <f t="shared" si="868"/>
        <v>0</v>
      </c>
      <c r="BG709" s="15">
        <f t="shared" si="868"/>
        <v>0</v>
      </c>
      <c r="BH709" s="15">
        <f t="shared" si="868"/>
        <v>0</v>
      </c>
      <c r="BI709" s="15">
        <f t="shared" si="868"/>
        <v>0</v>
      </c>
      <c r="BJ709" s="15">
        <f t="shared" si="868"/>
        <v>0</v>
      </c>
      <c r="BK709" s="15">
        <f t="shared" si="868"/>
        <v>0</v>
      </c>
      <c r="BL709" s="15">
        <f t="shared" si="868"/>
        <v>0</v>
      </c>
      <c r="BM709" s="15">
        <f t="shared" si="868"/>
        <v>0</v>
      </c>
      <c r="BN709" s="15">
        <f t="shared" si="868"/>
        <v>0</v>
      </c>
      <c r="BO709" s="15">
        <f t="shared" si="869"/>
        <v>0</v>
      </c>
      <c r="BP709" s="15">
        <f t="shared" si="869"/>
        <v>0</v>
      </c>
      <c r="BQ709" s="15">
        <f t="shared" si="869"/>
        <v>0</v>
      </c>
      <c r="BR709" s="15">
        <f t="shared" si="869"/>
        <v>0</v>
      </c>
      <c r="BS709" s="15">
        <f t="shared" si="869"/>
        <v>0</v>
      </c>
      <c r="BT709" s="15">
        <f t="shared" si="869"/>
        <v>0</v>
      </c>
      <c r="BU709" s="15">
        <f t="shared" si="869"/>
        <v>0</v>
      </c>
      <c r="BV709" s="15">
        <f t="shared" si="869"/>
        <v>0</v>
      </c>
      <c r="BW709" s="15">
        <f t="shared" si="869"/>
        <v>0</v>
      </c>
      <c r="BX709" s="15">
        <f t="shared" si="869"/>
        <v>0</v>
      </c>
      <c r="BY709" s="15">
        <f t="shared" si="870"/>
        <v>0</v>
      </c>
      <c r="BZ709" s="15">
        <f t="shared" si="870"/>
        <v>0</v>
      </c>
      <c r="CA709" s="15">
        <f t="shared" si="870"/>
        <v>270</v>
      </c>
      <c r="CB709" s="15">
        <f t="shared" si="870"/>
        <v>936</v>
      </c>
      <c r="CC709" s="15">
        <f t="shared" si="870"/>
        <v>2095</v>
      </c>
      <c r="CD709" s="15">
        <f t="shared" si="870"/>
        <v>2095</v>
      </c>
      <c r="CE709" s="15">
        <f t="shared" si="870"/>
        <v>3296</v>
      </c>
      <c r="CF709" s="15">
        <f t="shared" si="870"/>
        <v>5105</v>
      </c>
      <c r="CG709" s="15">
        <f t="shared" si="870"/>
        <v>6035</v>
      </c>
      <c r="CH709" s="15">
        <f t="shared" si="870"/>
        <v>7491</v>
      </c>
      <c r="CI709" s="15">
        <f t="shared" si="871"/>
        <v>7491</v>
      </c>
      <c r="CJ709" s="15">
        <f t="shared" si="871"/>
        <v>8173</v>
      </c>
      <c r="CK709" s="15">
        <f t="shared" si="871"/>
        <v>8914</v>
      </c>
      <c r="CL709" s="15">
        <f t="shared" si="871"/>
        <v>9222</v>
      </c>
      <c r="CM709" s="15">
        <f t="shared" si="871"/>
        <v>8699</v>
      </c>
      <c r="CN709" s="15">
        <f t="shared" si="871"/>
        <v>8699</v>
      </c>
      <c r="CO709" s="15">
        <f t="shared" si="871"/>
        <v>8452</v>
      </c>
      <c r="CP709" s="15">
        <f t="shared" si="871"/>
        <v>6790</v>
      </c>
      <c r="CQ709" s="15">
        <f t="shared" si="871"/>
        <v>6078</v>
      </c>
      <c r="CR709" s="15">
        <f t="shared" si="871"/>
        <v>5496</v>
      </c>
      <c r="CS709" s="15">
        <f t="shared" si="872"/>
        <v>5496</v>
      </c>
      <c r="CT709" s="15">
        <f t="shared" si="872"/>
        <v>4764</v>
      </c>
      <c r="CU709" s="15">
        <f t="shared" si="872"/>
        <v>4663</v>
      </c>
      <c r="CV709" s="15">
        <f t="shared" si="872"/>
        <v>4475</v>
      </c>
      <c r="CW709" s="15">
        <f t="shared" si="872"/>
        <v>4379</v>
      </c>
      <c r="CX709" s="15">
        <f t="shared" si="872"/>
        <v>4379</v>
      </c>
      <c r="CY709" s="15">
        <f t="shared" si="872"/>
        <v>4409</v>
      </c>
      <c r="CZ709" s="15">
        <f t="shared" si="872"/>
        <v>4467</v>
      </c>
      <c r="DA709" s="15">
        <f t="shared" si="872"/>
        <v>4380</v>
      </c>
      <c r="DB709" s="15">
        <f t="shared" si="872"/>
        <v>4303</v>
      </c>
      <c r="DC709" s="15">
        <f t="shared" si="873"/>
        <v>4303</v>
      </c>
      <c r="DD709" s="15">
        <f t="shared" si="874"/>
        <v>3988</v>
      </c>
      <c r="DE709" s="15">
        <f t="shared" si="875"/>
        <v>3600</v>
      </c>
      <c r="DF709" s="15">
        <f t="shared" si="875"/>
        <v>3623</v>
      </c>
      <c r="DG709" s="15">
        <f t="shared" si="875"/>
        <v>3458</v>
      </c>
      <c r="DH709" s="15">
        <f t="shared" si="873"/>
        <v>3458</v>
      </c>
      <c r="DI709" s="15">
        <f t="shared" si="876"/>
        <v>3589</v>
      </c>
      <c r="DJ709" s="15">
        <f t="shared" si="877"/>
        <v>3609</v>
      </c>
      <c r="DK709" s="15">
        <f t="shared" si="873"/>
        <v>3169</v>
      </c>
      <c r="DL709" s="15">
        <f t="shared" si="873"/>
        <v>2747</v>
      </c>
      <c r="DM709" s="15">
        <f t="shared" si="878"/>
        <v>2747</v>
      </c>
      <c r="DN709" s="15">
        <f t="shared" si="878"/>
        <v>2297</v>
      </c>
      <c r="DO709" s="15">
        <f t="shared" si="878"/>
        <v>1850</v>
      </c>
      <c r="DP709" s="15">
        <f t="shared" si="878"/>
        <v>1650</v>
      </c>
      <c r="DQ709" s="15">
        <f t="shared" si="878"/>
        <v>1400</v>
      </c>
      <c r="DR709" s="15">
        <f t="shared" si="878"/>
        <v>1400</v>
      </c>
      <c r="DS709" s="15">
        <f t="shared" si="878"/>
        <v>1200</v>
      </c>
      <c r="DT709" s="15">
        <f t="shared" si="878"/>
        <v>1000</v>
      </c>
      <c r="DU709" s="15">
        <f t="shared" si="878"/>
        <v>800</v>
      </c>
      <c r="DV709" s="15">
        <f t="shared" si="878"/>
        <v>400</v>
      </c>
      <c r="DW709" s="15">
        <f>+DW699-DR699</f>
        <v>400</v>
      </c>
    </row>
    <row r="710" spans="1:127" ht="12" customHeight="1">
      <c r="A710" s="2"/>
      <c r="C710" s="2"/>
      <c r="AV710" s="15"/>
      <c r="AW710" s="15"/>
      <c r="AX710" s="15"/>
      <c r="AY710" s="15"/>
      <c r="AZ710" s="15"/>
      <c r="BA710" s="15"/>
      <c r="BB710" s="15"/>
      <c r="BC710" s="15"/>
      <c r="BD710" s="15"/>
      <c r="BE710" s="15"/>
      <c r="BF710" s="15"/>
      <c r="BG710" s="15"/>
      <c r="BH710" s="15"/>
      <c r="BI710" s="15"/>
      <c r="BJ710" s="15"/>
      <c r="BK710" s="15"/>
      <c r="BL710" s="15"/>
      <c r="BM710" s="15"/>
      <c r="BN710" s="15"/>
      <c r="BO710" s="15"/>
      <c r="BP710" s="15"/>
      <c r="BQ710" s="15"/>
      <c r="BR710" s="15"/>
      <c r="BS710" s="15"/>
      <c r="BT710" s="15"/>
      <c r="BU710" s="15"/>
      <c r="BV710" s="15"/>
      <c r="BW710" s="15"/>
      <c r="BX710" s="15"/>
      <c r="BY710" s="15"/>
      <c r="BZ710" s="15"/>
      <c r="CA710" s="15"/>
      <c r="CB710" s="15"/>
      <c r="CC710" s="15"/>
      <c r="CD710" s="15"/>
      <c r="CE710" s="15"/>
      <c r="CF710" s="15"/>
      <c r="CG710" s="15"/>
      <c r="CH710" s="15"/>
      <c r="CI710" s="15"/>
      <c r="CJ710" s="15"/>
      <c r="CK710" s="15"/>
      <c r="CL710" s="15"/>
      <c r="CM710" s="15"/>
      <c r="CN710" s="15"/>
      <c r="CO710" s="15"/>
      <c r="CP710" s="15"/>
      <c r="CQ710" s="15"/>
      <c r="CR710" s="15"/>
      <c r="CS710" s="15"/>
      <c r="CT710" s="15"/>
      <c r="CU710" s="15"/>
      <c r="CV710" s="15"/>
      <c r="CW710" s="15"/>
      <c r="CX710" s="15"/>
      <c r="CY710" s="15"/>
      <c r="CZ710" s="15"/>
      <c r="DA710" s="15"/>
      <c r="DB710" s="15"/>
      <c r="DC710" s="15"/>
      <c r="DD710" s="15"/>
      <c r="DE710" s="15"/>
      <c r="DF710" s="15"/>
      <c r="DG710" s="15"/>
      <c r="DH710" s="15"/>
      <c r="DI710" s="15"/>
      <c r="DJ710" s="15"/>
      <c r="DK710" s="15"/>
      <c r="DL710" s="15"/>
      <c r="DM710" s="15"/>
      <c r="DN710" s="15"/>
      <c r="DO710" s="15"/>
      <c r="DP710" s="15"/>
      <c r="DQ710" s="15"/>
      <c r="DR710" s="15"/>
      <c r="DS710" s="15"/>
      <c r="DT710" s="15"/>
      <c r="DU710" s="15"/>
      <c r="DV710" s="15"/>
      <c r="DW710" s="15"/>
    </row>
    <row r="711" spans="1:127" ht="12" customHeight="1">
      <c r="A711" s="2"/>
      <c r="C711" s="7" t="s">
        <v>978</v>
      </c>
      <c r="D711" s="7" t="s">
        <v>813</v>
      </c>
      <c r="BF711" s="15">
        <f t="shared" ref="BF711:BI713" si="879">+BF697-BE697</f>
        <v>0</v>
      </c>
      <c r="BG711" s="15">
        <f t="shared" si="879"/>
        <v>0</v>
      </c>
      <c r="BH711" s="15">
        <f t="shared" si="879"/>
        <v>0</v>
      </c>
      <c r="BI711" s="15">
        <f t="shared" si="879"/>
        <v>0</v>
      </c>
      <c r="BK711" s="15">
        <f t="shared" ref="BK711:BN713" si="880">+BK697-BJ697</f>
        <v>-47574</v>
      </c>
      <c r="BL711" s="15">
        <f t="shared" si="880"/>
        <v>0</v>
      </c>
      <c r="BM711" s="15">
        <f t="shared" si="880"/>
        <v>0</v>
      </c>
      <c r="BN711" s="15">
        <f t="shared" si="880"/>
        <v>0</v>
      </c>
      <c r="BP711" s="15">
        <f t="shared" ref="BP711:BS713" si="881">+BP697-BO697</f>
        <v>-47993</v>
      </c>
      <c r="BQ711" s="15">
        <f t="shared" si="881"/>
        <v>0</v>
      </c>
      <c r="BR711" s="15">
        <f t="shared" si="881"/>
        <v>0</v>
      </c>
      <c r="BS711" s="15">
        <f t="shared" si="881"/>
        <v>0</v>
      </c>
      <c r="BU711" s="15">
        <f t="shared" ref="BU711:BX714" si="882">+BU697-BT697</f>
        <v>123</v>
      </c>
      <c r="BV711" s="15">
        <f t="shared" si="882"/>
        <v>73</v>
      </c>
      <c r="BW711" s="15">
        <f t="shared" si="882"/>
        <v>18</v>
      </c>
      <c r="BX711" s="15">
        <f t="shared" si="882"/>
        <v>304</v>
      </c>
      <c r="BZ711" s="15">
        <f t="shared" ref="BZ711:CC714" si="883">+BZ697-BY697</f>
        <v>69</v>
      </c>
      <c r="CA711" s="15">
        <f t="shared" si="883"/>
        <v>124</v>
      </c>
      <c r="CB711" s="15">
        <f t="shared" si="883"/>
        <v>280</v>
      </c>
      <c r="CC711" s="15">
        <f t="shared" si="883"/>
        <v>770</v>
      </c>
      <c r="CE711" s="15">
        <f t="shared" ref="CE711:CH714" si="884">+CE697-CD697</f>
        <v>511</v>
      </c>
      <c r="CF711" s="15">
        <f t="shared" si="884"/>
        <v>812</v>
      </c>
      <c r="CG711" s="15">
        <f t="shared" si="884"/>
        <v>151</v>
      </c>
      <c r="CH711" s="15">
        <f t="shared" si="884"/>
        <v>199</v>
      </c>
      <c r="CJ711" s="15">
        <f t="shared" ref="CJ711:CM714" si="885">+CJ697-CI697</f>
        <v>-103</v>
      </c>
      <c r="CK711" s="15">
        <f t="shared" si="885"/>
        <v>-160</v>
      </c>
      <c r="CL711" s="15">
        <f t="shared" si="885"/>
        <v>-543</v>
      </c>
      <c r="CM711" s="15">
        <f t="shared" si="885"/>
        <v>-130</v>
      </c>
      <c r="CO711" s="15">
        <f t="shared" ref="CO711:CR714" si="886">+CO697-CN697</f>
        <v>-362</v>
      </c>
      <c r="CP711" s="15">
        <f t="shared" si="886"/>
        <v>-303</v>
      </c>
      <c r="CQ711" s="15">
        <f t="shared" si="886"/>
        <v>-210</v>
      </c>
      <c r="CR711" s="15">
        <f t="shared" si="886"/>
        <v>100</v>
      </c>
      <c r="CT711" s="15">
        <f t="shared" ref="CT711:CW714" si="887">+CT697-CS697</f>
        <v>-150</v>
      </c>
      <c r="CU711" s="15">
        <f t="shared" si="887"/>
        <v>15</v>
      </c>
      <c r="CV711" s="15">
        <f t="shared" si="887"/>
        <v>80</v>
      </c>
      <c r="CW711" s="15">
        <f t="shared" si="887"/>
        <v>357</v>
      </c>
      <c r="CY711" s="15">
        <f t="shared" ref="CY711:DB714" si="888">+CY697-CX697</f>
        <v>108</v>
      </c>
      <c r="CZ711" s="15">
        <f t="shared" si="888"/>
        <v>184</v>
      </c>
      <c r="DA711" s="15">
        <f t="shared" si="888"/>
        <v>197</v>
      </c>
      <c r="DB711" s="15">
        <f t="shared" si="888"/>
        <v>245</v>
      </c>
      <c r="DD711" s="15">
        <f t="shared" ref="DD711:DD714" si="889">+DD697-DC697</f>
        <v>-15</v>
      </c>
      <c r="DE711" s="15">
        <f t="shared" ref="DE711:DG714" si="890">+DE697-DD697</f>
        <v>7</v>
      </c>
      <c r="DF711" s="15">
        <f t="shared" si="890"/>
        <v>27</v>
      </c>
      <c r="DG711" s="15">
        <f t="shared" si="890"/>
        <v>162</v>
      </c>
      <c r="DI711" s="15">
        <f t="shared" ref="DI711:DI714" si="891">+DI697-DH697</f>
        <v>-81</v>
      </c>
      <c r="DJ711" s="15">
        <f t="shared" ref="DJ711:DJ714" si="892">+DJ697-DI697</f>
        <v>-106</v>
      </c>
      <c r="DK711" s="15">
        <f>+DK712+DK713</f>
        <v>0</v>
      </c>
      <c r="DL711" s="15">
        <f>+DL712+DL713</f>
        <v>0</v>
      </c>
      <c r="DN711" s="15">
        <f>+DN712+DN713</f>
        <v>0</v>
      </c>
      <c r="DO711" s="15">
        <f>+DO712+DO713</f>
        <v>0</v>
      </c>
      <c r="DP711" s="15">
        <f>+DP712+DP713</f>
        <v>0</v>
      </c>
      <c r="DQ711" s="15">
        <f>+DQ712+DQ713</f>
        <v>0</v>
      </c>
      <c r="DS711" s="15">
        <f>+DS712+DS713</f>
        <v>0</v>
      </c>
      <c r="DT711" s="15">
        <f>+DT712+DT713</f>
        <v>0</v>
      </c>
      <c r="DU711" s="15">
        <f>+DU712+DU713</f>
        <v>0</v>
      </c>
      <c r="DV711" s="15">
        <f>+DV712+DV713</f>
        <v>0</v>
      </c>
    </row>
    <row r="712" spans="1:127" ht="12" customHeight="1">
      <c r="A712" s="2"/>
      <c r="C712" s="7" t="s">
        <v>978</v>
      </c>
      <c r="D712" s="2"/>
      <c r="E712" s="7" t="s">
        <v>127</v>
      </c>
      <c r="BF712" s="15">
        <f t="shared" si="879"/>
        <v>0</v>
      </c>
      <c r="BG712" s="15">
        <f t="shared" si="879"/>
        <v>0</v>
      </c>
      <c r="BH712" s="15">
        <f t="shared" si="879"/>
        <v>0</v>
      </c>
      <c r="BI712" s="15">
        <f t="shared" si="879"/>
        <v>0</v>
      </c>
      <c r="BK712" s="15">
        <f t="shared" si="880"/>
        <v>-47574</v>
      </c>
      <c r="BL712" s="15">
        <f t="shared" si="880"/>
        <v>0</v>
      </c>
      <c r="BM712" s="15">
        <f t="shared" si="880"/>
        <v>0</v>
      </c>
      <c r="BN712" s="15">
        <f t="shared" si="880"/>
        <v>0</v>
      </c>
      <c r="BP712" s="15">
        <f t="shared" si="881"/>
        <v>-47993</v>
      </c>
      <c r="BQ712" s="15">
        <f t="shared" si="881"/>
        <v>0</v>
      </c>
      <c r="BR712" s="15">
        <f t="shared" si="881"/>
        <v>0</v>
      </c>
      <c r="BS712" s="15">
        <f t="shared" si="881"/>
        <v>0</v>
      </c>
      <c r="BU712" s="15">
        <f t="shared" si="882"/>
        <v>123</v>
      </c>
      <c r="BV712" s="15">
        <f t="shared" si="882"/>
        <v>73</v>
      </c>
      <c r="BW712" s="15">
        <f t="shared" si="882"/>
        <v>18</v>
      </c>
      <c r="BX712" s="15">
        <f t="shared" si="882"/>
        <v>304</v>
      </c>
      <c r="BZ712" s="15">
        <f t="shared" si="883"/>
        <v>69</v>
      </c>
      <c r="CA712" s="15">
        <f t="shared" si="883"/>
        <v>-146</v>
      </c>
      <c r="CB712" s="15">
        <f t="shared" si="883"/>
        <v>-386</v>
      </c>
      <c r="CC712" s="15">
        <f t="shared" si="883"/>
        <v>-389</v>
      </c>
      <c r="CE712" s="15">
        <f t="shared" si="884"/>
        <v>-690</v>
      </c>
      <c r="CF712" s="15">
        <f t="shared" si="884"/>
        <v>-1267</v>
      </c>
      <c r="CG712" s="15">
        <f t="shared" si="884"/>
        <v>-1445</v>
      </c>
      <c r="CH712" s="15">
        <f t="shared" si="884"/>
        <v>-2416</v>
      </c>
      <c r="CJ712" s="15">
        <f t="shared" si="885"/>
        <v>-1986</v>
      </c>
      <c r="CK712" s="15">
        <f t="shared" si="885"/>
        <v>-2980</v>
      </c>
      <c r="CL712" s="15">
        <f t="shared" si="885"/>
        <v>-2447</v>
      </c>
      <c r="CM712" s="15">
        <f t="shared" si="885"/>
        <v>-2222</v>
      </c>
      <c r="CO712" s="15">
        <f t="shared" si="886"/>
        <v>-1998</v>
      </c>
      <c r="CP712" s="15">
        <f t="shared" si="886"/>
        <v>-1461</v>
      </c>
      <c r="CQ712" s="15">
        <f t="shared" si="886"/>
        <v>-1402</v>
      </c>
      <c r="CR712" s="15">
        <f t="shared" si="886"/>
        <v>-1410</v>
      </c>
      <c r="CT712" s="15">
        <f t="shared" si="887"/>
        <v>-1054</v>
      </c>
      <c r="CU712" s="15">
        <f t="shared" si="887"/>
        <v>-1042</v>
      </c>
      <c r="CV712" s="15">
        <f t="shared" si="887"/>
        <v>-924</v>
      </c>
      <c r="CW712" s="15">
        <f t="shared" si="887"/>
        <v>-1057</v>
      </c>
      <c r="CY712" s="15">
        <f t="shared" si="888"/>
        <v>-826</v>
      </c>
      <c r="CZ712" s="15">
        <f t="shared" si="888"/>
        <v>-931</v>
      </c>
      <c r="DA712" s="15">
        <f t="shared" si="888"/>
        <v>-720</v>
      </c>
      <c r="DB712" s="15">
        <f t="shared" si="888"/>
        <v>-1092</v>
      </c>
      <c r="DD712" s="15">
        <f t="shared" si="889"/>
        <v>-634</v>
      </c>
      <c r="DE712" s="15">
        <f t="shared" si="890"/>
        <v>-720</v>
      </c>
      <c r="DF712" s="15">
        <f t="shared" si="890"/>
        <v>-913</v>
      </c>
      <c r="DG712" s="15">
        <f t="shared" si="890"/>
        <v>-1010</v>
      </c>
      <c r="DI712" s="15">
        <f t="shared" si="891"/>
        <v>-831</v>
      </c>
      <c r="DJ712" s="15">
        <f t="shared" si="892"/>
        <v>-853</v>
      </c>
      <c r="DK712" s="15">
        <v>-500</v>
      </c>
      <c r="DL712" s="15">
        <v>-750</v>
      </c>
      <c r="DN712" s="15">
        <v>-300</v>
      </c>
      <c r="DO712" s="15">
        <v>-300</v>
      </c>
      <c r="DP712" s="15">
        <v>-300</v>
      </c>
      <c r="DQ712" s="15">
        <v>-500</v>
      </c>
      <c r="DS712" s="15">
        <v>-100</v>
      </c>
      <c r="DT712" s="15">
        <v>-100</v>
      </c>
      <c r="DU712" s="15">
        <v>-100</v>
      </c>
      <c r="DV712" s="15">
        <v>-100</v>
      </c>
    </row>
    <row r="713" spans="1:127" ht="12" customHeight="1">
      <c r="A713" s="2"/>
      <c r="C713" s="7" t="s">
        <v>978</v>
      </c>
      <c r="D713" s="2"/>
      <c r="E713" s="7" t="s">
        <v>73</v>
      </c>
      <c r="BF713" s="15">
        <f t="shared" si="879"/>
        <v>0</v>
      </c>
      <c r="BG713" s="15">
        <f t="shared" si="879"/>
        <v>0</v>
      </c>
      <c r="BH713" s="15">
        <f t="shared" si="879"/>
        <v>0</v>
      </c>
      <c r="BI713" s="15">
        <f t="shared" si="879"/>
        <v>0</v>
      </c>
      <c r="BK713" s="15">
        <f t="shared" si="880"/>
        <v>0</v>
      </c>
      <c r="BL713" s="15">
        <f t="shared" si="880"/>
        <v>0</v>
      </c>
      <c r="BM713" s="15">
        <f t="shared" si="880"/>
        <v>0</v>
      </c>
      <c r="BN713" s="15">
        <f t="shared" si="880"/>
        <v>0</v>
      </c>
      <c r="BP713" s="15">
        <f t="shared" si="881"/>
        <v>0</v>
      </c>
      <c r="BQ713" s="15">
        <f t="shared" si="881"/>
        <v>0</v>
      </c>
      <c r="BR713" s="15">
        <f t="shared" si="881"/>
        <v>0</v>
      </c>
      <c r="BS713" s="15">
        <f t="shared" si="881"/>
        <v>0</v>
      </c>
      <c r="BU713" s="15">
        <f t="shared" si="882"/>
        <v>0</v>
      </c>
      <c r="BV713" s="15">
        <f t="shared" si="882"/>
        <v>0</v>
      </c>
      <c r="BW713" s="15">
        <f t="shared" si="882"/>
        <v>0</v>
      </c>
      <c r="BX713" s="15">
        <f t="shared" si="882"/>
        <v>0</v>
      </c>
      <c r="BZ713" s="15">
        <f t="shared" si="883"/>
        <v>0</v>
      </c>
      <c r="CA713" s="15">
        <f t="shared" si="883"/>
        <v>270</v>
      </c>
      <c r="CB713" s="15">
        <f t="shared" si="883"/>
        <v>666</v>
      </c>
      <c r="CC713" s="15">
        <f t="shared" si="883"/>
        <v>1159</v>
      </c>
      <c r="CE713" s="15">
        <f t="shared" si="884"/>
        <v>1201</v>
      </c>
      <c r="CF713" s="15">
        <f t="shared" si="884"/>
        <v>2079</v>
      </c>
      <c r="CG713" s="15">
        <f t="shared" si="884"/>
        <v>1596</v>
      </c>
      <c r="CH713" s="15">
        <f t="shared" si="884"/>
        <v>2615</v>
      </c>
      <c r="CJ713" s="15">
        <f t="shared" si="885"/>
        <v>1883</v>
      </c>
      <c r="CK713" s="15">
        <f t="shared" si="885"/>
        <v>2820</v>
      </c>
      <c r="CL713" s="15">
        <f t="shared" si="885"/>
        <v>1904</v>
      </c>
      <c r="CM713" s="15">
        <f t="shared" si="885"/>
        <v>2092</v>
      </c>
      <c r="CO713" s="15">
        <f t="shared" si="886"/>
        <v>1636</v>
      </c>
      <c r="CP713" s="15">
        <f t="shared" si="886"/>
        <v>1158</v>
      </c>
      <c r="CQ713" s="15">
        <f t="shared" si="886"/>
        <v>1192</v>
      </c>
      <c r="CR713" s="15">
        <f t="shared" si="886"/>
        <v>1510</v>
      </c>
      <c r="CT713" s="15">
        <f t="shared" si="887"/>
        <v>904</v>
      </c>
      <c r="CU713" s="15">
        <f t="shared" si="887"/>
        <v>1057</v>
      </c>
      <c r="CV713" s="15">
        <f t="shared" si="887"/>
        <v>1004</v>
      </c>
      <c r="CW713" s="15">
        <f t="shared" si="887"/>
        <v>1414</v>
      </c>
      <c r="CY713" s="15">
        <f t="shared" si="888"/>
        <v>934</v>
      </c>
      <c r="CZ713" s="15">
        <f t="shared" si="888"/>
        <v>1115</v>
      </c>
      <c r="DA713" s="15">
        <f t="shared" si="888"/>
        <v>917</v>
      </c>
      <c r="DB713" s="15">
        <f t="shared" si="888"/>
        <v>1337</v>
      </c>
      <c r="DD713" s="15">
        <f t="shared" si="889"/>
        <v>619</v>
      </c>
      <c r="DE713" s="15">
        <f t="shared" si="890"/>
        <v>727</v>
      </c>
      <c r="DF713" s="15">
        <f t="shared" si="890"/>
        <v>940</v>
      </c>
      <c r="DG713" s="15">
        <f t="shared" si="890"/>
        <v>1172</v>
      </c>
      <c r="DI713" s="15">
        <f t="shared" si="891"/>
        <v>750</v>
      </c>
      <c r="DJ713" s="15">
        <f t="shared" si="892"/>
        <v>747</v>
      </c>
      <c r="DK713" s="15">
        <f t="shared" ref="DK713:DL713" si="893">+-(DK712)</f>
        <v>500</v>
      </c>
      <c r="DL713" s="15">
        <f t="shared" si="893"/>
        <v>750</v>
      </c>
      <c r="DN713" s="15">
        <f t="shared" ref="DN713" si="894">+-(DN712)</f>
        <v>300</v>
      </c>
      <c r="DO713" s="15">
        <f t="shared" ref="DO713" si="895">+-(DO712)</f>
        <v>300</v>
      </c>
      <c r="DP713" s="15">
        <f t="shared" ref="DP713" si="896">+-(DP712)</f>
        <v>300</v>
      </c>
      <c r="DQ713" s="15">
        <f t="shared" ref="DQ713" si="897">+-(DQ712)</f>
        <v>500</v>
      </c>
      <c r="DS713" s="15">
        <f t="shared" ref="DS713" si="898">+-(DS712)</f>
        <v>100</v>
      </c>
      <c r="DT713" s="15">
        <f t="shared" ref="DT713" si="899">+-(DT712)</f>
        <v>100</v>
      </c>
      <c r="DU713" s="15">
        <f t="shared" ref="DU713" si="900">+-(DU712)</f>
        <v>100</v>
      </c>
      <c r="DV713" s="15">
        <f t="shared" ref="DV713" si="901">+-(DV712)</f>
        <v>100</v>
      </c>
    </row>
    <row r="714" spans="1:127" ht="12" customHeight="1">
      <c r="A714" s="2"/>
      <c r="C714" s="7" t="s">
        <v>69</v>
      </c>
      <c r="D714" s="2" t="s">
        <v>80</v>
      </c>
      <c r="BF714" s="15"/>
      <c r="BG714" s="15"/>
      <c r="BH714" s="15"/>
      <c r="BI714" s="15"/>
      <c r="BK714" s="15"/>
      <c r="BL714" s="15"/>
      <c r="BM714" s="15"/>
      <c r="BN714" s="15"/>
      <c r="BP714" s="15"/>
      <c r="BQ714" s="15"/>
      <c r="BR714" s="15"/>
      <c r="BS714" s="15"/>
      <c r="BU714" s="15">
        <f t="shared" si="882"/>
        <v>-48324.800000000003</v>
      </c>
      <c r="BV714" s="15">
        <f t="shared" si="882"/>
        <v>232</v>
      </c>
      <c r="BW714" s="15">
        <f t="shared" si="882"/>
        <v>214</v>
      </c>
      <c r="BX714" s="15">
        <f t="shared" si="882"/>
        <v>293</v>
      </c>
      <c r="BZ714" s="15">
        <f t="shared" si="883"/>
        <v>274</v>
      </c>
      <c r="CA714" s="15">
        <f t="shared" si="883"/>
        <v>152</v>
      </c>
      <c r="CB714" s="15">
        <f t="shared" si="883"/>
        <v>-35</v>
      </c>
      <c r="CC714" s="15">
        <f t="shared" si="883"/>
        <v>-55</v>
      </c>
      <c r="CE714" s="15">
        <f t="shared" si="884"/>
        <v>-163</v>
      </c>
      <c r="CF714" s="15">
        <f t="shared" si="884"/>
        <v>-325</v>
      </c>
      <c r="CG714" s="15">
        <f t="shared" si="884"/>
        <v>334</v>
      </c>
      <c r="CH714" s="15">
        <f t="shared" si="884"/>
        <v>3</v>
      </c>
      <c r="CJ714" s="15">
        <f t="shared" si="885"/>
        <v>317</v>
      </c>
      <c r="CK714" s="15">
        <f t="shared" si="885"/>
        <v>377</v>
      </c>
      <c r="CL714" s="15">
        <f t="shared" si="885"/>
        <v>461</v>
      </c>
      <c r="CM714" s="15">
        <f t="shared" si="885"/>
        <v>447</v>
      </c>
      <c r="CO714" s="15">
        <f t="shared" si="886"/>
        <v>483</v>
      </c>
      <c r="CP714" s="15">
        <f t="shared" si="886"/>
        <v>429</v>
      </c>
      <c r="CQ714" s="15">
        <f t="shared" si="886"/>
        <v>597</v>
      </c>
      <c r="CR714" s="15">
        <f t="shared" si="886"/>
        <v>790</v>
      </c>
      <c r="CT714" s="15">
        <f t="shared" si="887"/>
        <v>670</v>
      </c>
      <c r="CU714" s="15">
        <f t="shared" si="887"/>
        <v>563</v>
      </c>
      <c r="CV714" s="15">
        <f t="shared" si="887"/>
        <v>531</v>
      </c>
      <c r="CW714" s="15">
        <f t="shared" si="887"/>
        <v>623</v>
      </c>
      <c r="CY714" s="15">
        <f t="shared" si="888"/>
        <v>674</v>
      </c>
      <c r="CZ714" s="15">
        <f t="shared" si="888"/>
        <v>645</v>
      </c>
      <c r="DA714" s="15">
        <f t="shared" si="888"/>
        <v>742</v>
      </c>
      <c r="DB714" s="15">
        <f t="shared" si="888"/>
        <v>940</v>
      </c>
      <c r="DD714" s="15">
        <f t="shared" si="889"/>
        <v>540</v>
      </c>
      <c r="DE714" s="15">
        <f t="shared" si="890"/>
        <v>687</v>
      </c>
      <c r="DF714" s="15">
        <f t="shared" si="890"/>
        <v>509</v>
      </c>
      <c r="DG714" s="15">
        <f t="shared" si="890"/>
        <v>722</v>
      </c>
      <c r="DI714" s="15">
        <f t="shared" si="891"/>
        <v>292</v>
      </c>
      <c r="DJ714" s="15">
        <f t="shared" si="892"/>
        <v>309</v>
      </c>
      <c r="DK714" s="15">
        <f t="shared" ref="DK714:DL714" si="902">+DK700-DJ700</f>
        <v>126.63920000000508</v>
      </c>
      <c r="DL714" s="15">
        <f t="shared" si="902"/>
        <v>585.34473559999606</v>
      </c>
      <c r="DN714" s="15">
        <f t="shared" ref="DN714:DQ714" si="903">+DN700-DM700</f>
        <v>-57.070239153865259</v>
      </c>
      <c r="DO714" s="15">
        <f t="shared" si="903"/>
        <v>-110.6154465360305</v>
      </c>
      <c r="DP714" s="15">
        <f t="shared" si="903"/>
        <v>-183.15816849838302</v>
      </c>
      <c r="DQ714" s="15">
        <f t="shared" si="903"/>
        <v>280.77196841247496</v>
      </c>
      <c r="DS714" s="15">
        <f t="shared" ref="DS714:DV714" si="904">+DS700-DR700</f>
        <v>-303.32541412672435</v>
      </c>
      <c r="DT714" s="15">
        <f t="shared" si="904"/>
        <v>-352.76011946577637</v>
      </c>
      <c r="DU714" s="15">
        <f t="shared" si="904"/>
        <v>-421.20880740499706</v>
      </c>
      <c r="DV714" s="15">
        <f t="shared" si="904"/>
        <v>47.885117959493073</v>
      </c>
    </row>
    <row r="715" spans="1:127" ht="12" customHeight="1">
      <c r="A715" s="2"/>
      <c r="C715" s="2"/>
      <c r="AV715" s="15"/>
      <c r="AW715" s="15"/>
      <c r="AX715" s="15"/>
      <c r="AY715" s="15"/>
      <c r="AZ715" s="15"/>
      <c r="BA715" s="15"/>
      <c r="BB715" s="15"/>
      <c r="BC715" s="15"/>
      <c r="BD715" s="15"/>
      <c r="BE715" s="15"/>
      <c r="BF715" s="15"/>
      <c r="BG715" s="15"/>
      <c r="BH715" s="15"/>
      <c r="BI715" s="15"/>
      <c r="BJ715" s="15"/>
      <c r="BK715" s="15"/>
      <c r="BL715" s="15"/>
      <c r="BM715" s="15"/>
      <c r="BN715" s="15"/>
      <c r="BO715" s="15"/>
      <c r="BP715" s="15"/>
      <c r="BQ715" s="15"/>
      <c r="BR715" s="15"/>
      <c r="BS715" s="15"/>
      <c r="BT715" s="15"/>
      <c r="BU715" s="15"/>
      <c r="BV715" s="15"/>
      <c r="BW715" s="15"/>
      <c r="BX715" s="15"/>
      <c r="BY715" s="15"/>
      <c r="BZ715" s="15"/>
      <c r="CA715" s="15"/>
      <c r="CB715" s="15"/>
      <c r="CC715" s="15"/>
      <c r="CD715" s="15"/>
      <c r="CE715" s="15"/>
      <c r="CF715" s="15"/>
      <c r="CG715" s="15"/>
      <c r="CH715" s="15"/>
      <c r="CI715" s="15"/>
      <c r="CJ715" s="15"/>
      <c r="CK715" s="15"/>
      <c r="CL715" s="15"/>
      <c r="CM715" s="15"/>
      <c r="CN715" s="15"/>
      <c r="CO715" s="15"/>
      <c r="CP715" s="15"/>
      <c r="CQ715" s="15"/>
      <c r="CR715" s="15"/>
      <c r="CS715" s="15"/>
      <c r="CT715" s="15"/>
      <c r="CU715" s="15"/>
      <c r="CV715" s="15"/>
      <c r="CW715" s="15"/>
      <c r="CX715" s="15"/>
      <c r="CY715" s="15"/>
      <c r="CZ715" s="15"/>
      <c r="DA715" s="15"/>
      <c r="DB715" s="15"/>
      <c r="DC715" s="15"/>
      <c r="DD715" s="15"/>
      <c r="DE715" s="15"/>
      <c r="DF715" s="15"/>
      <c r="DG715" s="15"/>
      <c r="DH715" s="15"/>
      <c r="DI715" s="15"/>
      <c r="DJ715" s="15"/>
      <c r="DK715" s="15"/>
      <c r="DL715" s="15"/>
      <c r="DM715" s="15"/>
      <c r="DN715" s="15"/>
      <c r="DO715" s="15"/>
      <c r="DP715" s="15"/>
      <c r="DQ715" s="15"/>
      <c r="DR715" s="15"/>
      <c r="DS715" s="15"/>
      <c r="DT715" s="15"/>
      <c r="DU715" s="15"/>
      <c r="DV715" s="15"/>
      <c r="DW715" s="15"/>
    </row>
    <row r="716" spans="1:127" ht="12" customHeight="1">
      <c r="A716" s="2"/>
      <c r="D716" s="7" t="s">
        <v>338</v>
      </c>
      <c r="E716" s="7" t="s">
        <v>670</v>
      </c>
      <c r="BK716" s="34"/>
      <c r="BL716" s="34"/>
      <c r="BM716" s="34"/>
      <c r="BN716" s="34"/>
      <c r="BP716" s="34"/>
      <c r="BQ716" s="34"/>
      <c r="BR716" s="34"/>
      <c r="BS716" s="34"/>
      <c r="BU716" s="34"/>
      <c r="BV716" s="34"/>
      <c r="CD716" s="15">
        <f>+CD699-CC699</f>
        <v>0</v>
      </c>
      <c r="CE716" s="15">
        <f>+CE699-CD699</f>
        <v>1201</v>
      </c>
      <c r="CF716" s="15">
        <f>+CF699-CE699</f>
        <v>2079</v>
      </c>
      <c r="CG716" s="15">
        <f>+CG699-CF699</f>
        <v>1596</v>
      </c>
      <c r="CH716" s="15">
        <f>+CH699-CG699</f>
        <v>2615</v>
      </c>
      <c r="CJ716" s="15">
        <f>+CJ699-CI699</f>
        <v>1883</v>
      </c>
      <c r="CK716" s="15">
        <f>+CK699-CJ699</f>
        <v>2820</v>
      </c>
      <c r="CL716" s="15">
        <f>+CL699-CK699</f>
        <v>1904</v>
      </c>
      <c r="CM716" s="15">
        <f>+CM699-CL699</f>
        <v>2092</v>
      </c>
      <c r="CO716" s="15">
        <f>+CO699-CN699</f>
        <v>1636</v>
      </c>
      <c r="CP716" s="15">
        <f>+CP699-CO699</f>
        <v>1158</v>
      </c>
      <c r="CQ716" s="15">
        <f>+CQ699-CP699</f>
        <v>1192</v>
      </c>
      <c r="CR716" s="15">
        <f>+CR699-CQ699</f>
        <v>1510</v>
      </c>
      <c r="CT716" s="15">
        <f>+CT699-CS699</f>
        <v>904</v>
      </c>
      <c r="CU716" s="15">
        <f>+CU699-CT699</f>
        <v>1057</v>
      </c>
      <c r="CV716" s="15">
        <f>+CV699-CU699</f>
        <v>1004</v>
      </c>
      <c r="CW716" s="15">
        <f>+CW699-CV699</f>
        <v>1414</v>
      </c>
      <c r="CY716" s="15">
        <f>+CY699-CX699</f>
        <v>934</v>
      </c>
      <c r="CZ716" s="15">
        <f>+CZ699-CY699</f>
        <v>1115</v>
      </c>
      <c r="DA716" s="15">
        <f>+DA699-CZ699</f>
        <v>917</v>
      </c>
      <c r="DB716" s="15">
        <f>+DB699-DA699</f>
        <v>1337</v>
      </c>
      <c r="DD716" s="15">
        <f>+DD699-DC699</f>
        <v>619</v>
      </c>
      <c r="DE716" s="15">
        <f>+DE699-DD699</f>
        <v>727</v>
      </c>
      <c r="DF716" s="15">
        <f>+DF699-DE699</f>
        <v>940</v>
      </c>
      <c r="DG716" s="15">
        <f>+DG699-DF699</f>
        <v>1172</v>
      </c>
      <c r="DI716" s="15">
        <f>+DI699-DH699</f>
        <v>750</v>
      </c>
      <c r="DJ716" s="15">
        <f>+DJ699-DI699</f>
        <v>747</v>
      </c>
      <c r="DK716" s="15">
        <f t="shared" ref="DK716:DL716" si="905">+DK699-DJ699</f>
        <v>500</v>
      </c>
      <c r="DL716" s="15">
        <f t="shared" si="905"/>
        <v>750</v>
      </c>
      <c r="DN716" s="15">
        <f t="shared" ref="DN716:DQ716" si="906">+DN699-DM699</f>
        <v>300</v>
      </c>
      <c r="DO716" s="15">
        <f t="shared" si="906"/>
        <v>300</v>
      </c>
      <c r="DP716" s="15">
        <f t="shared" si="906"/>
        <v>300</v>
      </c>
      <c r="DQ716" s="15">
        <f t="shared" si="906"/>
        <v>500</v>
      </c>
      <c r="DS716" s="15">
        <f t="shared" ref="DS716:DV716" si="907">+DS699-DR699</f>
        <v>100</v>
      </c>
      <c r="DT716" s="15">
        <f t="shared" si="907"/>
        <v>100</v>
      </c>
      <c r="DU716" s="15">
        <f t="shared" si="907"/>
        <v>100</v>
      </c>
      <c r="DV716" s="15">
        <f t="shared" si="907"/>
        <v>100</v>
      </c>
    </row>
    <row r="717" spans="1:127" ht="12" customHeight="1">
      <c r="A717" s="2"/>
      <c r="D717" s="7" t="s">
        <v>338</v>
      </c>
      <c r="E717" s="7" t="s">
        <v>282</v>
      </c>
      <c r="BK717" s="34"/>
      <c r="BL717" s="34"/>
      <c r="BM717" s="34"/>
      <c r="BN717" s="34"/>
      <c r="BP717" s="34"/>
      <c r="BQ717" s="34"/>
      <c r="BR717" s="34"/>
      <c r="BS717" s="34"/>
      <c r="BU717" s="34"/>
      <c r="BV717" s="34"/>
      <c r="CD717" s="15">
        <f>+CD761-CD716</f>
        <v>2520</v>
      </c>
      <c r="CE717" s="15">
        <f>+CE761-CE716</f>
        <v>99</v>
      </c>
      <c r="CF717" s="15">
        <f>+CF761-CF716</f>
        <v>251</v>
      </c>
      <c r="CG717" s="15">
        <f>+CG761-CG716</f>
        <v>304</v>
      </c>
      <c r="CH717" s="15">
        <f>+CH761-CH716</f>
        <v>675</v>
      </c>
      <c r="CJ717" s="15">
        <f>+CJ761-CJ716</f>
        <v>607</v>
      </c>
      <c r="CK717" s="15">
        <f>+CK761-CK716</f>
        <v>1130</v>
      </c>
      <c r="CL717" s="15">
        <f>+CL761-CL716</f>
        <v>1346</v>
      </c>
      <c r="CM717" s="15">
        <f>+CM761-CM716</f>
        <v>1508</v>
      </c>
      <c r="CO717" s="15">
        <f>+CO761-CO716</f>
        <v>1714</v>
      </c>
      <c r="CP717" s="15">
        <f>+CP761-CP716</f>
        <v>1812</v>
      </c>
      <c r="CQ717" s="15">
        <f>+CQ761-CQ716</f>
        <v>2358</v>
      </c>
      <c r="CR717" s="15">
        <f>+CR761-CR716</f>
        <v>2400</v>
      </c>
      <c r="CT717" s="15">
        <f>+CT761-CT716</f>
        <v>2156</v>
      </c>
      <c r="CU717" s="15">
        <f>+CU761-CU716</f>
        <v>2640</v>
      </c>
      <c r="CV717" s="15">
        <f>+CV761-CV716</f>
        <v>2679</v>
      </c>
      <c r="CW717" s="15">
        <f>+CW761-CW716</f>
        <v>2746</v>
      </c>
      <c r="CY717" s="15">
        <f>+CY761-CY716</f>
        <v>2346</v>
      </c>
      <c r="CZ717" s="15">
        <f>+CZ761-CZ716</f>
        <v>2675</v>
      </c>
      <c r="DA717" s="15">
        <f>+DA761-DA716</f>
        <v>2993</v>
      </c>
      <c r="DB717" s="15">
        <f>+DB761-DB716</f>
        <v>3123</v>
      </c>
      <c r="DD717" s="15">
        <f>+DD761-DD716</f>
        <v>2442</v>
      </c>
      <c r="DE717" s="15">
        <f>+DE761-DE716</f>
        <v>3123</v>
      </c>
      <c r="DF717" s="15">
        <f>+DF761-DF716</f>
        <v>3048</v>
      </c>
      <c r="DG717" s="15">
        <f>+DG761-DG716</f>
        <v>2958</v>
      </c>
      <c r="DI717" s="15">
        <f>+DI761-DI716</f>
        <v>2626</v>
      </c>
      <c r="DJ717" s="15">
        <f>+DJ761-DJ716</f>
        <v>3142</v>
      </c>
      <c r="DK717" s="15">
        <f t="shared" ref="DK717:DL717" si="908">+DK761-DK716</f>
        <v>2917.2481521200002</v>
      </c>
      <c r="DL717" s="15">
        <f t="shared" si="908"/>
        <v>3218.3423417374006</v>
      </c>
      <c r="DN717" s="15">
        <f t="shared" ref="DN717:DQ717" si="909">+DN761-DN716</f>
        <v>2692.6189406965714</v>
      </c>
      <c r="DO717" s="15">
        <f t="shared" si="909"/>
        <v>2954.1694474033898</v>
      </c>
      <c r="DP717" s="15">
        <f t="shared" si="909"/>
        <v>2908.813319220129</v>
      </c>
      <c r="DQ717" s="15">
        <f t="shared" si="909"/>
        <v>3251.0554201653927</v>
      </c>
      <c r="DS717" s="15">
        <f t="shared" ref="DS717:DV717" si="910">+DS761-DS716</f>
        <v>2722.8372537333312</v>
      </c>
      <c r="DT717" s="15">
        <f t="shared" si="910"/>
        <v>2976.1786853061481</v>
      </c>
      <c r="DU717" s="15">
        <f t="shared" si="910"/>
        <v>2923.6916567421176</v>
      </c>
      <c r="DV717" s="15">
        <f t="shared" si="910"/>
        <v>3455.9275488376129</v>
      </c>
    </row>
    <row r="718" spans="1:127" ht="12" customHeight="1">
      <c r="A718" s="2"/>
      <c r="BK718" s="34"/>
      <c r="BL718" s="34"/>
      <c r="BM718" s="34"/>
      <c r="BN718" s="34"/>
      <c r="BP718" s="34"/>
      <c r="BQ718" s="34"/>
      <c r="BR718" s="34"/>
      <c r="BS718" s="34"/>
      <c r="BU718" s="34"/>
      <c r="BV718" s="34"/>
      <c r="CD718" s="15"/>
      <c r="CE718" s="15"/>
      <c r="CF718" s="15"/>
      <c r="CG718" s="15"/>
      <c r="CH718" s="15"/>
      <c r="CJ718" s="15"/>
      <c r="CK718" s="15"/>
      <c r="CL718" s="15"/>
      <c r="CM718" s="15"/>
      <c r="CO718" s="15"/>
      <c r="CP718" s="15"/>
      <c r="CQ718" s="15"/>
      <c r="CR718" s="15"/>
      <c r="CT718" s="15"/>
      <c r="CU718" s="15"/>
      <c r="CV718" s="15"/>
      <c r="CW718" s="15"/>
      <c r="CY718" s="15"/>
      <c r="CZ718" s="15"/>
      <c r="DA718" s="15"/>
      <c r="DB718" s="15"/>
      <c r="DD718" s="15"/>
      <c r="DE718" s="15"/>
      <c r="DF718" s="15"/>
      <c r="DG718" s="15"/>
      <c r="DI718" s="15"/>
      <c r="DJ718" s="15"/>
      <c r="DU718" s="2"/>
    </row>
    <row r="719" spans="1:127" ht="12" customHeight="1">
      <c r="A719" s="2"/>
      <c r="D719" s="7" t="s">
        <v>338</v>
      </c>
      <c r="E719" s="7" t="s">
        <v>339</v>
      </c>
      <c r="BK719" s="34"/>
      <c r="BL719" s="34"/>
      <c r="BM719" s="34"/>
      <c r="BN719" s="34"/>
      <c r="BP719" s="34"/>
      <c r="BQ719" s="34"/>
      <c r="BR719" s="34"/>
      <c r="BS719" s="34"/>
      <c r="BU719" s="34"/>
      <c r="BV719" s="34"/>
      <c r="CD719" s="15"/>
      <c r="CE719" s="15"/>
      <c r="CF719" s="15"/>
      <c r="CG719" s="15"/>
      <c r="CH719" s="15"/>
      <c r="CJ719" s="4">
        <f t="shared" ref="CJ719:CM720" si="911">+CJ716/CJ$761</f>
        <v>0.75622489959839356</v>
      </c>
      <c r="CK719" s="4">
        <f t="shared" si="911"/>
        <v>0.71392405063291142</v>
      </c>
      <c r="CL719" s="4">
        <f t="shared" si="911"/>
        <v>0.58584615384615379</v>
      </c>
      <c r="CM719" s="4">
        <f t="shared" si="911"/>
        <v>0.58111111111111113</v>
      </c>
      <c r="CO719" s="4">
        <f t="shared" ref="CO719:CR720" si="912">+CO716/CO$761</f>
        <v>0.48835820895522386</v>
      </c>
      <c r="CP719" s="4">
        <f t="shared" si="912"/>
        <v>0.38989898989898991</v>
      </c>
      <c r="CQ719" s="4">
        <f t="shared" si="912"/>
        <v>0.33577464788732392</v>
      </c>
      <c r="CR719" s="4">
        <f t="shared" si="912"/>
        <v>0.38618925831202044</v>
      </c>
      <c r="CT719" s="4">
        <f t="shared" ref="CT719:CW720" si="913">+CT716/CT$761</f>
        <v>0.29542483660130719</v>
      </c>
      <c r="CU719" s="4">
        <f t="shared" si="913"/>
        <v>0.28590749256153636</v>
      </c>
      <c r="CV719" s="4">
        <f t="shared" si="913"/>
        <v>0.27260385555253869</v>
      </c>
      <c r="CW719" s="4">
        <f t="shared" si="913"/>
        <v>0.33990384615384617</v>
      </c>
      <c r="CY719" s="4">
        <f t="shared" ref="CY719:DA720" si="914">+CY716/CY$761</f>
        <v>0.28475609756097559</v>
      </c>
      <c r="CZ719" s="4">
        <f t="shared" si="914"/>
        <v>0.29419525065963059</v>
      </c>
      <c r="DA719" s="4">
        <f t="shared" si="914"/>
        <v>0.23452685421994884</v>
      </c>
      <c r="DB719" s="4">
        <f>+DB716/DB$761</f>
        <v>0.29977578475336325</v>
      </c>
      <c r="DD719" s="4">
        <f t="shared" ref="DD719:DE719" si="915">+DD716/DD$761</f>
        <v>0.20222149624305782</v>
      </c>
      <c r="DE719" s="4">
        <f t="shared" si="915"/>
        <v>0.18883116883116882</v>
      </c>
      <c r="DF719" s="4">
        <f t="shared" ref="DF719:DG719" si="916">+DF716/DF$761</f>
        <v>0.23570712136409228</v>
      </c>
      <c r="DG719" s="4">
        <f t="shared" si="916"/>
        <v>0.28377723970944307</v>
      </c>
      <c r="DI719" s="4">
        <f t="shared" ref="DI719:DJ719" si="917">+DI716/DI$761</f>
        <v>0.22215639810426541</v>
      </c>
      <c r="DJ719" s="4">
        <f t="shared" si="917"/>
        <v>0.19208022627924917</v>
      </c>
      <c r="DK719" s="4">
        <f t="shared" ref="DK719:DL719" si="918">+DK716/DK$761</f>
        <v>0.14631656167252849</v>
      </c>
      <c r="DL719" s="4">
        <f t="shared" si="918"/>
        <v>0.18899579104146508</v>
      </c>
      <c r="DN719" s="4">
        <f t="shared" ref="DN719:DQ719" si="919">+DN716/DN$761</f>
        <v>0.10024664213686059</v>
      </c>
      <c r="DO719" s="4">
        <f t="shared" si="919"/>
        <v>9.2189421862890392E-2</v>
      </c>
      <c r="DP719" s="4">
        <f t="shared" si="919"/>
        <v>9.3492506467441394E-2</v>
      </c>
      <c r="DQ719" s="4">
        <f t="shared" si="919"/>
        <v>0.13329581784156999</v>
      </c>
      <c r="DS719" s="4">
        <f t="shared" ref="DS719:DV719" si="920">+DS716/DS$761</f>
        <v>3.542535081246552E-2</v>
      </c>
      <c r="DT719" s="4">
        <f t="shared" si="920"/>
        <v>3.2507864539100331E-2</v>
      </c>
      <c r="DU719" s="4">
        <f t="shared" si="920"/>
        <v>3.3072155283103567E-2</v>
      </c>
      <c r="DV719" s="4">
        <f t="shared" si="920"/>
        <v>2.8122057782838886E-2</v>
      </c>
    </row>
    <row r="720" spans="1:127" ht="12" customHeight="1">
      <c r="A720" s="2"/>
      <c r="D720" s="7" t="s">
        <v>338</v>
      </c>
      <c r="E720" s="7" t="s">
        <v>340</v>
      </c>
      <c r="BK720" s="34"/>
      <c r="BL720" s="34"/>
      <c r="BM720" s="34"/>
      <c r="BN720" s="34"/>
      <c r="BP720" s="34"/>
      <c r="BQ720" s="34"/>
      <c r="BR720" s="34"/>
      <c r="BS720" s="34"/>
      <c r="BU720" s="34"/>
      <c r="BV720" s="34"/>
      <c r="CD720" s="15"/>
      <c r="CJ720" s="4">
        <f t="shared" si="911"/>
        <v>0.24377510040160644</v>
      </c>
      <c r="CK720" s="4">
        <f t="shared" si="911"/>
        <v>0.28607594936708863</v>
      </c>
      <c r="CL720" s="4">
        <f t="shared" si="911"/>
        <v>0.41415384615384615</v>
      </c>
      <c r="CM720" s="4">
        <f t="shared" si="911"/>
        <v>0.41888888888888887</v>
      </c>
      <c r="CO720" s="4">
        <f t="shared" si="912"/>
        <v>0.51164179104477614</v>
      </c>
      <c r="CP720" s="4">
        <f t="shared" si="912"/>
        <v>0.61010101010101014</v>
      </c>
      <c r="CQ720" s="4">
        <f t="shared" si="912"/>
        <v>0.66422535211267608</v>
      </c>
      <c r="CR720" s="4">
        <f t="shared" si="912"/>
        <v>0.61381074168797956</v>
      </c>
      <c r="CT720" s="4">
        <f t="shared" si="913"/>
        <v>0.70457516339869286</v>
      </c>
      <c r="CU720" s="4">
        <f t="shared" si="913"/>
        <v>0.71409250743846364</v>
      </c>
      <c r="CV720" s="4">
        <f t="shared" si="913"/>
        <v>0.72739614444746126</v>
      </c>
      <c r="CW720" s="4">
        <f t="shared" si="913"/>
        <v>0.66009615384615383</v>
      </c>
      <c r="CY720" s="4">
        <f t="shared" si="914"/>
        <v>0.71524390243902436</v>
      </c>
      <c r="CZ720" s="4">
        <f t="shared" si="914"/>
        <v>0.70580474934036941</v>
      </c>
      <c r="DA720" s="4">
        <f t="shared" si="914"/>
        <v>0.7654731457800511</v>
      </c>
      <c r="DB720" s="4">
        <f>+DB717/DB$761</f>
        <v>0.70022421524663681</v>
      </c>
      <c r="DD720" s="4">
        <f t="shared" ref="DD720:DE720" si="921">+DD717/DD$761</f>
        <v>0.79777850375694215</v>
      </c>
      <c r="DE720" s="4">
        <f t="shared" si="921"/>
        <v>0.81116883116883121</v>
      </c>
      <c r="DF720" s="4">
        <f t="shared" ref="DF720:DG720" si="922">+DF717/DF$761</f>
        <v>0.76429287863590767</v>
      </c>
      <c r="DG720" s="4">
        <f t="shared" si="922"/>
        <v>0.71622276029055687</v>
      </c>
      <c r="DI720" s="4">
        <f t="shared" ref="DI720:DJ720" si="923">+DI717/DI$761</f>
        <v>0.77784360189573465</v>
      </c>
      <c r="DJ720" s="4">
        <f t="shared" si="923"/>
        <v>0.80791977372075086</v>
      </c>
      <c r="DK720" s="4">
        <f t="shared" ref="DK720:DL720" si="924">+DK717/DK$761</f>
        <v>0.85368343832747151</v>
      </c>
      <c r="DL720" s="4">
        <f t="shared" si="924"/>
        <v>0.81100420895853487</v>
      </c>
      <c r="DN720" s="4">
        <f t="shared" ref="DN720:DQ720" si="925">+DN717/DN$761</f>
        <v>0.89975335786313937</v>
      </c>
      <c r="DO720" s="4">
        <f t="shared" si="925"/>
        <v>0.90781057813710964</v>
      </c>
      <c r="DP720" s="4">
        <f t="shared" si="925"/>
        <v>0.90650749353255855</v>
      </c>
      <c r="DQ720" s="4">
        <f t="shared" si="925"/>
        <v>0.86670418215843004</v>
      </c>
      <c r="DS720" s="4">
        <f t="shared" ref="DS720:DV720" si="926">+DS717/DS$761</f>
        <v>0.96457464918753444</v>
      </c>
      <c r="DT720" s="4">
        <f t="shared" si="926"/>
        <v>0.96749213546089963</v>
      </c>
      <c r="DU720" s="4">
        <f t="shared" si="926"/>
        <v>0.96692784471689641</v>
      </c>
      <c r="DV720" s="4">
        <f t="shared" si="926"/>
        <v>0.97187794221716106</v>
      </c>
    </row>
    <row r="721" spans="1:127" ht="12" customHeight="1">
      <c r="A721" s="2"/>
      <c r="C721" s="7" t="s">
        <v>1163</v>
      </c>
      <c r="AK721" s="10">
        <v>40693.599999999999</v>
      </c>
      <c r="AL721" s="10">
        <v>41347.5</v>
      </c>
      <c r="AM721" s="10">
        <v>42026.3</v>
      </c>
      <c r="AN721" s="10">
        <v>42722</v>
      </c>
      <c r="AO721" s="10">
        <v>43531</v>
      </c>
      <c r="AP721" s="10">
        <v>43531</v>
      </c>
      <c r="AQ721" s="10">
        <v>43826.2</v>
      </c>
      <c r="AR721" s="10">
        <v>44378.1</v>
      </c>
      <c r="AS721" s="10">
        <v>43853.9</v>
      </c>
      <c r="AT721" s="10">
        <v>43282.9</v>
      </c>
      <c r="AU721" s="10">
        <v>43282.9</v>
      </c>
      <c r="AV721" s="10">
        <v>42250.400000000001</v>
      </c>
      <c r="AW721" s="10">
        <v>40875</v>
      </c>
      <c r="AX721" s="10">
        <v>39415</v>
      </c>
      <c r="AY721" s="10">
        <v>37324.300000000003</v>
      </c>
      <c r="AZ721" s="10">
        <v>37324.300000000003</v>
      </c>
      <c r="BA721" s="10">
        <v>35719.4</v>
      </c>
      <c r="BB721" s="10">
        <v>33134.1</v>
      </c>
      <c r="BC721" s="10">
        <v>30237</v>
      </c>
      <c r="BD721" s="10">
        <v>27680.2</v>
      </c>
      <c r="BE721" s="10">
        <v>27680.2</v>
      </c>
      <c r="BF721" s="10">
        <v>25455.7</v>
      </c>
      <c r="BG721" s="10">
        <v>23004.6</v>
      </c>
      <c r="BH721" s="10">
        <v>20100.099999999999</v>
      </c>
      <c r="BI721" s="10">
        <v>17091.599999999999</v>
      </c>
      <c r="BJ721" s="10">
        <v>17091.599999999999</v>
      </c>
      <c r="BK721" s="10">
        <v>14991.4</v>
      </c>
      <c r="BL721" s="10">
        <v>12899.1</v>
      </c>
      <c r="BM721" s="10">
        <v>11073</v>
      </c>
      <c r="BN721" s="10">
        <v>9438.2999999999993</v>
      </c>
      <c r="BO721" s="10">
        <v>9438.2999999999993</v>
      </c>
      <c r="BP721" s="10">
        <v>8428.7999999999993</v>
      </c>
      <c r="BQ721" s="10">
        <v>7492.7</v>
      </c>
      <c r="BR721" s="10">
        <v>6660.6</v>
      </c>
      <c r="BS721" s="10">
        <v>5560.4</v>
      </c>
      <c r="BT721" s="10">
        <v>5560.4</v>
      </c>
      <c r="BU721" s="10">
        <v>4617.8999999999996</v>
      </c>
      <c r="BV721" s="10">
        <v>3928.1</v>
      </c>
      <c r="BW721" s="10">
        <v>3391</v>
      </c>
      <c r="BX721" s="10">
        <v>2878.8</v>
      </c>
      <c r="BY721" s="10">
        <v>2878.8</v>
      </c>
      <c r="BZ721" s="10">
        <v>2352.3000000000002</v>
      </c>
      <c r="CA721" s="10">
        <v>1954.2</v>
      </c>
      <c r="CB721" s="10">
        <v>1636.3</v>
      </c>
      <c r="CC721" s="10">
        <v>1238.7</v>
      </c>
      <c r="CD721" s="10">
        <v>1238.7</v>
      </c>
      <c r="CE721" s="10">
        <v>969.4</v>
      </c>
      <c r="CF721" s="10"/>
      <c r="CG721" s="10"/>
      <c r="CH721" s="10"/>
      <c r="CI721" s="10"/>
      <c r="DU721" s="2"/>
    </row>
    <row r="722" spans="1:127" ht="12" customHeight="1">
      <c r="A722" s="2"/>
      <c r="C722" s="7" t="s">
        <v>916</v>
      </c>
      <c r="AK722" s="15">
        <f t="shared" ref="AK722:BS722" si="927">+AK661-AK721-AK723</f>
        <v>89.400000000001455</v>
      </c>
      <c r="AL722" s="15">
        <f t="shared" si="927"/>
        <v>114.5</v>
      </c>
      <c r="AM722" s="15">
        <f t="shared" si="927"/>
        <v>135.69999999999709</v>
      </c>
      <c r="AN722" s="15">
        <f t="shared" si="927"/>
        <v>152</v>
      </c>
      <c r="AO722" s="15">
        <f t="shared" si="927"/>
        <v>330</v>
      </c>
      <c r="AP722" s="15">
        <f t="shared" si="927"/>
        <v>330</v>
      </c>
      <c r="AQ722" s="15">
        <f t="shared" si="927"/>
        <v>534.80000000000291</v>
      </c>
      <c r="AR722" s="15">
        <f t="shared" si="927"/>
        <v>1002.5999999999985</v>
      </c>
      <c r="AS722" s="15">
        <f t="shared" si="927"/>
        <v>1881</v>
      </c>
      <c r="AT722" s="15">
        <f t="shared" si="927"/>
        <v>3045.0999999999985</v>
      </c>
      <c r="AU722" s="15">
        <f t="shared" si="927"/>
        <v>3045.0999999999985</v>
      </c>
      <c r="AV722" s="15">
        <f t="shared" si="927"/>
        <v>4583.0999999999985</v>
      </c>
      <c r="AW722" s="15">
        <f t="shared" si="927"/>
        <v>6487.5999999999985</v>
      </c>
      <c r="AX722" s="15">
        <f t="shared" si="927"/>
        <v>8499.1999999999971</v>
      </c>
      <c r="AY722" s="15">
        <f t="shared" si="927"/>
        <v>11500.599999999999</v>
      </c>
      <c r="AZ722" s="15">
        <f t="shared" si="927"/>
        <v>11500.599999999999</v>
      </c>
      <c r="BA722" s="15">
        <f t="shared" si="927"/>
        <v>13710.199999999997</v>
      </c>
      <c r="BB722" s="15">
        <f t="shared" si="927"/>
        <v>16770.099999999999</v>
      </c>
      <c r="BC722" s="15">
        <f t="shared" si="927"/>
        <v>20128.699999999997</v>
      </c>
      <c r="BD722" s="15">
        <f t="shared" si="927"/>
        <v>23463.399999999998</v>
      </c>
      <c r="BE722" s="15">
        <f t="shared" si="927"/>
        <v>23463.399999999998</v>
      </c>
      <c r="BF722" s="15">
        <f t="shared" si="927"/>
        <v>26216.499999999996</v>
      </c>
      <c r="BG722" s="15">
        <f t="shared" si="927"/>
        <v>29098.300000000003</v>
      </c>
      <c r="BH722" s="15">
        <f t="shared" si="927"/>
        <v>32113.700000000004</v>
      </c>
      <c r="BI722" s="15">
        <f t="shared" si="927"/>
        <v>35529.5</v>
      </c>
      <c r="BJ722" s="15">
        <f t="shared" si="927"/>
        <v>35529.5</v>
      </c>
      <c r="BK722" s="15">
        <f t="shared" si="927"/>
        <v>37854.299999999996</v>
      </c>
      <c r="BL722" s="15">
        <f t="shared" si="927"/>
        <v>40042.6</v>
      </c>
      <c r="BM722" s="15">
        <f t="shared" si="927"/>
        <v>42077.5</v>
      </c>
      <c r="BN722" s="15">
        <f t="shared" si="927"/>
        <v>43949.399999999994</v>
      </c>
      <c r="BO722" s="15">
        <f t="shared" si="927"/>
        <v>43949.399999999994</v>
      </c>
      <c r="BP722" s="15">
        <f t="shared" si="927"/>
        <v>45199.899999999994</v>
      </c>
      <c r="BQ722" s="15">
        <f t="shared" si="927"/>
        <v>46444.3</v>
      </c>
      <c r="BR722" s="15">
        <f t="shared" si="927"/>
        <v>47494.5</v>
      </c>
      <c r="BS722" s="15">
        <f t="shared" si="927"/>
        <v>49040.299999999996</v>
      </c>
      <c r="BT722" s="15">
        <v>49040</v>
      </c>
      <c r="BU722" s="15">
        <v>50246</v>
      </c>
      <c r="BV722" s="15">
        <v>51258</v>
      </c>
      <c r="BW722" s="15">
        <v>52045</v>
      </c>
      <c r="BX722" s="15">
        <v>53203</v>
      </c>
      <c r="BY722" s="15">
        <v>53203</v>
      </c>
      <c r="BZ722" s="15">
        <v>54162</v>
      </c>
      <c r="CA722" s="15">
        <v>54940</v>
      </c>
      <c r="CB722" s="15">
        <v>55572</v>
      </c>
      <c r="CC722" s="15">
        <v>56746</v>
      </c>
      <c r="CD722" s="15">
        <v>56746</v>
      </c>
      <c r="CE722" s="15">
        <v>57324</v>
      </c>
      <c r="CF722" s="15">
        <v>57862</v>
      </c>
      <c r="CG722" s="15">
        <v>57962</v>
      </c>
      <c r="CH722" s="15">
        <v>57905</v>
      </c>
      <c r="CI722" s="15">
        <v>57905</v>
      </c>
      <c r="CJ722" s="15">
        <v>57079</v>
      </c>
      <c r="CK722" s="15">
        <v>54588</v>
      </c>
      <c r="CL722" s="15">
        <v>52310</v>
      </c>
      <c r="CM722" s="15">
        <v>49970</v>
      </c>
      <c r="CN722" s="15">
        <v>49970</v>
      </c>
      <c r="CO722" s="15">
        <v>47425</v>
      </c>
      <c r="CP722" s="15">
        <v>45374</v>
      </c>
      <c r="CQ722" s="15">
        <v>43160</v>
      </c>
      <c r="CR722" s="15">
        <v>41140</v>
      </c>
      <c r="CS722" s="15">
        <v>41140</v>
      </c>
      <c r="CT722" s="15">
        <v>39523</v>
      </c>
      <c r="CU722" s="15">
        <v>38080</v>
      </c>
      <c r="CV722" s="15">
        <v>36976</v>
      </c>
      <c r="CW722" s="15">
        <v>35851</v>
      </c>
      <c r="CX722" s="15">
        <f>+CW722</f>
        <v>35851</v>
      </c>
      <c r="CY722" s="15">
        <v>34923</v>
      </c>
      <c r="CZ722" s="15">
        <v>33989</v>
      </c>
      <c r="DA722" s="15">
        <v>33309</v>
      </c>
      <c r="DB722" s="15">
        <v>32285</v>
      </c>
      <c r="DC722" s="15">
        <f>+DB722</f>
        <v>32285</v>
      </c>
      <c r="DD722" s="15">
        <v>31721</v>
      </c>
      <c r="DE722" s="15">
        <v>31662</v>
      </c>
      <c r="DF722" s="15">
        <v>30917</v>
      </c>
      <c r="DG722" s="15">
        <v>30336</v>
      </c>
      <c r="DH722" s="15">
        <f>+DG722</f>
        <v>30336</v>
      </c>
      <c r="DI722" s="15">
        <v>29455</v>
      </c>
      <c r="DJ722" s="15">
        <v>28453</v>
      </c>
      <c r="DK722" s="15">
        <f>+DK661-DK723</f>
        <v>26729.639200000005</v>
      </c>
      <c r="DL722" s="15">
        <f>+DL661-DL723</f>
        <v>25114.983935600001</v>
      </c>
      <c r="DM722" s="15">
        <f>+DL722</f>
        <v>25114.983935600001</v>
      </c>
      <c r="DN722" s="15">
        <f>+DM722+DN730</f>
        <v>24614.983935600001</v>
      </c>
      <c r="DO722" s="15">
        <f>+DN722+DO730</f>
        <v>24114.983935600001</v>
      </c>
      <c r="DP722" s="15">
        <f>+DO722+DP730</f>
        <v>23614.983935600001</v>
      </c>
      <c r="DQ722" s="15">
        <f>+DP722+DQ730</f>
        <v>23114.983935600001</v>
      </c>
      <c r="DR722" s="15">
        <f>+DQ722</f>
        <v>23114.983935600001</v>
      </c>
      <c r="DS722" s="15">
        <f>+DR722+DS730</f>
        <v>22614.983935600001</v>
      </c>
      <c r="DT722" s="15">
        <f>+DS722+DT730</f>
        <v>22114.983935600001</v>
      </c>
      <c r="DU722" s="15">
        <f>+DT722+DU730</f>
        <v>21614.983935600001</v>
      </c>
      <c r="DV722" s="15">
        <f>+DU722+DV730</f>
        <v>21114.983935600001</v>
      </c>
      <c r="DW722" s="15">
        <f>+DV722</f>
        <v>21114.983935600001</v>
      </c>
    </row>
    <row r="723" spans="1:127" ht="12" customHeight="1">
      <c r="A723" s="2"/>
      <c r="C723" s="7" t="s">
        <v>74</v>
      </c>
      <c r="AV723" s="15">
        <v>0</v>
      </c>
      <c r="AW723" s="15">
        <v>0</v>
      </c>
      <c r="AX723" s="15">
        <v>0</v>
      </c>
      <c r="AY723" s="15">
        <v>0</v>
      </c>
      <c r="AZ723" s="15">
        <v>0</v>
      </c>
      <c r="BA723" s="15">
        <v>0</v>
      </c>
      <c r="BB723" s="15">
        <v>0</v>
      </c>
      <c r="BC723" s="15">
        <v>0</v>
      </c>
      <c r="BD723" s="15">
        <v>0</v>
      </c>
      <c r="BE723" s="15">
        <v>0</v>
      </c>
      <c r="BF723" s="15">
        <v>0</v>
      </c>
      <c r="BG723" s="15">
        <v>0</v>
      </c>
      <c r="BH723" s="15">
        <v>0</v>
      </c>
      <c r="BI723" s="15">
        <v>0</v>
      </c>
      <c r="BJ723" s="15">
        <v>0</v>
      </c>
      <c r="BK723" s="15">
        <v>0</v>
      </c>
      <c r="BL723" s="15">
        <v>0</v>
      </c>
      <c r="BM723" s="15">
        <v>0</v>
      </c>
      <c r="BN723" s="15">
        <v>0</v>
      </c>
      <c r="BO723" s="15">
        <v>0</v>
      </c>
      <c r="BP723" s="15">
        <v>0</v>
      </c>
      <c r="BQ723" s="15">
        <v>0</v>
      </c>
      <c r="BR723" s="15">
        <v>0</v>
      </c>
      <c r="BS723" s="15">
        <v>0</v>
      </c>
      <c r="BT723" s="15">
        <v>0</v>
      </c>
      <c r="BU723" s="15">
        <v>0</v>
      </c>
      <c r="BV723" s="15">
        <v>0</v>
      </c>
      <c r="BW723" s="15">
        <v>0</v>
      </c>
      <c r="BX723" s="15">
        <v>0</v>
      </c>
      <c r="BY723" s="15">
        <v>0</v>
      </c>
      <c r="BZ723" s="15">
        <v>0</v>
      </c>
      <c r="CA723" s="15">
        <v>0</v>
      </c>
      <c r="CB723" s="15">
        <v>1</v>
      </c>
      <c r="CC723" s="15">
        <v>26</v>
      </c>
      <c r="CD723" s="15">
        <v>26</v>
      </c>
      <c r="CE723" s="15">
        <v>121</v>
      </c>
      <c r="CF723" s="15">
        <v>389</v>
      </c>
      <c r="CG723" s="15">
        <v>1139</v>
      </c>
      <c r="CH723" s="15">
        <v>2225</v>
      </c>
      <c r="CI723" s="15">
        <v>2225</v>
      </c>
      <c r="CJ723" s="15">
        <v>3317</v>
      </c>
      <c r="CK723" s="15">
        <v>6198</v>
      </c>
      <c r="CL723" s="15">
        <v>8678</v>
      </c>
      <c r="CM723" s="15">
        <v>11566</v>
      </c>
      <c r="CN723" s="15">
        <v>11566</v>
      </c>
      <c r="CO723" s="15">
        <v>14198</v>
      </c>
      <c r="CP723" s="15">
        <v>16398</v>
      </c>
      <c r="CQ723" s="15">
        <v>19021</v>
      </c>
      <c r="CR723" s="15">
        <v>21965</v>
      </c>
      <c r="CS723" s="15">
        <v>21965</v>
      </c>
      <c r="CT723" s="15">
        <v>24043</v>
      </c>
      <c r="CU723" s="15">
        <v>26215</v>
      </c>
      <c r="CV723" s="15">
        <v>28298</v>
      </c>
      <c r="CW723" s="15">
        <v>30744</v>
      </c>
      <c r="CX723" s="15">
        <f>+CW723</f>
        <v>30744</v>
      </c>
      <c r="CY723" s="15">
        <v>32609</v>
      </c>
      <c r="CZ723" s="15">
        <v>34504</v>
      </c>
      <c r="DA723" s="15">
        <v>36293</v>
      </c>
      <c r="DB723" s="15">
        <v>38679</v>
      </c>
      <c r="DC723" s="15">
        <f>+DB723</f>
        <v>38679</v>
      </c>
      <c r="DD723" s="15">
        <v>39893</v>
      </c>
      <c r="DE723" s="15">
        <v>41281</v>
      </c>
      <c r="DF723" s="15">
        <v>42671</v>
      </c>
      <c r="DG723" s="15">
        <v>44544</v>
      </c>
      <c r="DH723" s="15">
        <f>+DG723</f>
        <v>44544</v>
      </c>
      <c r="DI723" s="15">
        <v>45659</v>
      </c>
      <c r="DJ723" s="15">
        <v>46908</v>
      </c>
      <c r="DK723" s="15">
        <f>+DJ723+DK731</f>
        <v>48908</v>
      </c>
      <c r="DL723" s="15">
        <f>+DK723+DL731</f>
        <v>51408</v>
      </c>
      <c r="DM723" s="15">
        <f>+DL723</f>
        <v>51408</v>
      </c>
      <c r="DN723" s="15">
        <f>+DN661-DN722</f>
        <v>52000.929760846135</v>
      </c>
      <c r="DO723" s="15">
        <f>+DO661-DO722</f>
        <v>52540.314314310104</v>
      </c>
      <c r="DP723" s="15">
        <f>+DP661-DP722</f>
        <v>53007.156145811721</v>
      </c>
      <c r="DQ723" s="15">
        <f>+DQ661-DQ722</f>
        <v>54087.928114224196</v>
      </c>
      <c r="DR723" s="15">
        <f>+DQ723</f>
        <v>54087.928114224196</v>
      </c>
      <c r="DS723" s="15">
        <f>+DS661-DS722</f>
        <v>54434.602700097472</v>
      </c>
      <c r="DT723" s="15">
        <f>+DT661-DT722</f>
        <v>54731.842580631695</v>
      </c>
      <c r="DU723" s="15">
        <f>+DU661-DU722</f>
        <v>54960.633773226698</v>
      </c>
      <c r="DV723" s="15">
        <f>+DV661-DV722</f>
        <v>55808.518891186191</v>
      </c>
      <c r="DW723" s="15">
        <f>+DV723</f>
        <v>55808.518891186191</v>
      </c>
    </row>
    <row r="724" spans="1:127" ht="12" customHeight="1">
      <c r="A724" s="2"/>
      <c r="C724" s="7" t="s">
        <v>812</v>
      </c>
      <c r="AW724" s="15">
        <v>0</v>
      </c>
      <c r="AX724" s="15">
        <v>0</v>
      </c>
      <c r="AY724" s="15">
        <v>0</v>
      </c>
      <c r="AZ724" s="15">
        <v>0</v>
      </c>
      <c r="BB724" s="15">
        <v>0</v>
      </c>
      <c r="BC724" s="15">
        <v>0</v>
      </c>
      <c r="BD724" s="15">
        <v>0</v>
      </c>
      <c r="BE724" s="15">
        <v>0</v>
      </c>
      <c r="BG724" s="15">
        <v>0</v>
      </c>
      <c r="BH724" s="15">
        <v>0</v>
      </c>
      <c r="BI724" s="15">
        <v>0</v>
      </c>
      <c r="BJ724" s="15">
        <v>0</v>
      </c>
      <c r="BK724" s="15">
        <v>0</v>
      </c>
      <c r="BL724" s="15">
        <v>0</v>
      </c>
      <c r="BM724" s="15">
        <v>0</v>
      </c>
      <c r="BN724" s="15">
        <v>0</v>
      </c>
      <c r="BO724" s="15">
        <v>0</v>
      </c>
      <c r="BP724" s="15">
        <v>440</v>
      </c>
      <c r="BQ724" s="15">
        <v>470</v>
      </c>
      <c r="BR724" s="15">
        <v>500</v>
      </c>
      <c r="BS724" s="15">
        <v>530</v>
      </c>
      <c r="BT724" s="15">
        <v>530</v>
      </c>
      <c r="BU724" s="15">
        <v>580</v>
      </c>
      <c r="BV724" s="15">
        <v>670</v>
      </c>
      <c r="BW724" s="15">
        <v>800</v>
      </c>
      <c r="BX724" s="15">
        <v>960</v>
      </c>
      <c r="BY724" s="15">
        <v>960</v>
      </c>
      <c r="BZ724" s="15">
        <v>1070</v>
      </c>
      <c r="CA724" s="15">
        <v>1210</v>
      </c>
      <c r="CB724" s="15">
        <v>1340</v>
      </c>
      <c r="CC724" s="15">
        <v>1540</v>
      </c>
      <c r="CD724" s="15">
        <v>1540</v>
      </c>
      <c r="CE724" s="15">
        <v>1730</v>
      </c>
      <c r="CF724" s="15">
        <v>2140</v>
      </c>
      <c r="CG724" s="15">
        <v>2530</v>
      </c>
      <c r="CH724" s="15">
        <v>2730</v>
      </c>
      <c r="CI724" s="15">
        <v>2730</v>
      </c>
      <c r="CJ724" s="15">
        <v>2970</v>
      </c>
      <c r="CK724" s="15"/>
      <c r="CL724" s="15"/>
      <c r="CO724" s="15"/>
      <c r="CT724" s="15"/>
      <c r="CY724" s="15"/>
      <c r="DD724" s="15"/>
      <c r="DI724" s="15"/>
      <c r="DU724" s="2"/>
    </row>
    <row r="725" spans="1:127" ht="12" customHeight="1">
      <c r="A725" s="2"/>
      <c r="C725" s="2"/>
      <c r="AV725" s="15"/>
      <c r="AW725" s="15"/>
      <c r="AX725" s="15"/>
      <c r="AY725" s="15"/>
      <c r="AZ725" s="15"/>
      <c r="BA725" s="15"/>
      <c r="BB725" s="15"/>
      <c r="BC725" s="15"/>
      <c r="BD725" s="15"/>
      <c r="BE725" s="15"/>
      <c r="BF725" s="15"/>
      <c r="BG725" s="15"/>
      <c r="BH725" s="15"/>
      <c r="BI725" s="15"/>
      <c r="BJ725" s="15"/>
      <c r="BK725" s="15"/>
      <c r="BL725" s="15"/>
      <c r="BM725" s="15"/>
      <c r="BN725" s="15"/>
      <c r="BO725" s="15"/>
      <c r="BP725" s="15"/>
      <c r="BQ725" s="15"/>
      <c r="BR725" s="15"/>
      <c r="BS725" s="15"/>
      <c r="BT725" s="15"/>
      <c r="BU725" s="15"/>
      <c r="BV725" s="15"/>
      <c r="BW725" s="15"/>
      <c r="BX725" s="15"/>
      <c r="BY725" s="15"/>
      <c r="BZ725" s="15"/>
      <c r="CA725" s="15"/>
      <c r="CB725" s="15"/>
      <c r="CC725" s="15"/>
      <c r="CD725" s="15"/>
      <c r="CE725" s="15"/>
      <c r="CF725" s="15"/>
      <c r="CG725" s="15"/>
      <c r="CH725" s="15"/>
      <c r="CI725" s="15"/>
      <c r="CJ725" s="15"/>
      <c r="CK725" s="15"/>
      <c r="CL725" s="15"/>
      <c r="CM725" s="15"/>
      <c r="CN725" s="15"/>
      <c r="CO725" s="15"/>
      <c r="CP725" s="15"/>
      <c r="CQ725" s="15"/>
      <c r="CR725" s="15"/>
      <c r="CS725" s="15"/>
      <c r="CT725" s="15"/>
      <c r="CU725" s="15"/>
      <c r="CV725" s="15"/>
      <c r="CW725" s="15"/>
      <c r="CX725" s="15"/>
      <c r="CY725" s="15"/>
      <c r="CZ725" s="15"/>
      <c r="DA725" s="15"/>
      <c r="DB725" s="15"/>
      <c r="DC725" s="15"/>
      <c r="DD725" s="15"/>
      <c r="DE725" s="15"/>
      <c r="DF725" s="15"/>
      <c r="DG725" s="15"/>
      <c r="DH725" s="15"/>
      <c r="DI725" s="15"/>
      <c r="DJ725" s="15"/>
      <c r="DK725" s="15"/>
      <c r="DL725" s="15"/>
      <c r="DM725" s="15"/>
      <c r="DN725" s="15"/>
      <c r="DO725" s="15"/>
      <c r="DP725" s="15"/>
      <c r="DQ725" s="15"/>
      <c r="DR725" s="15"/>
      <c r="DS725" s="15"/>
      <c r="DT725" s="15"/>
      <c r="DU725" s="15"/>
      <c r="DV725" s="15"/>
      <c r="DW725" s="15"/>
    </row>
    <row r="726" spans="1:127" ht="12" customHeight="1">
      <c r="A726" s="2"/>
      <c r="C726" s="7" t="s">
        <v>560</v>
      </c>
      <c r="D726" s="7" t="s">
        <v>916</v>
      </c>
      <c r="BE726" s="15">
        <f t="shared" ref="BE726:BN728" si="928">+BE722-AZ722</f>
        <v>11962.8</v>
      </c>
      <c r="BF726" s="15">
        <f t="shared" si="928"/>
        <v>12506.3</v>
      </c>
      <c r="BG726" s="15">
        <f t="shared" si="928"/>
        <v>12328.200000000004</v>
      </c>
      <c r="BH726" s="15">
        <f t="shared" si="928"/>
        <v>11985.000000000007</v>
      </c>
      <c r="BI726" s="15">
        <f t="shared" si="928"/>
        <v>12066.100000000002</v>
      </c>
      <c r="BJ726" s="15">
        <f t="shared" si="928"/>
        <v>12066.100000000002</v>
      </c>
      <c r="BK726" s="15">
        <f t="shared" si="928"/>
        <v>11637.8</v>
      </c>
      <c r="BL726" s="15">
        <f t="shared" si="928"/>
        <v>10944.299999999996</v>
      </c>
      <c r="BM726" s="15">
        <f t="shared" si="928"/>
        <v>9963.7999999999956</v>
      </c>
      <c r="BN726" s="15">
        <f t="shared" si="928"/>
        <v>8419.8999999999942</v>
      </c>
      <c r="BO726" s="15">
        <f t="shared" ref="BO726:BX728" si="929">+BO722-BJ722</f>
        <v>8419.8999999999942</v>
      </c>
      <c r="BP726" s="15">
        <f t="shared" si="929"/>
        <v>7345.5999999999985</v>
      </c>
      <c r="BQ726" s="15">
        <f t="shared" si="929"/>
        <v>6401.7000000000044</v>
      </c>
      <c r="BR726" s="15">
        <f t="shared" si="929"/>
        <v>5417</v>
      </c>
      <c r="BS726" s="15">
        <f t="shared" si="929"/>
        <v>5090.9000000000015</v>
      </c>
      <c r="BT726" s="15">
        <f t="shared" si="929"/>
        <v>5090.6000000000058</v>
      </c>
      <c r="BU726" s="15">
        <f t="shared" si="929"/>
        <v>5046.1000000000058</v>
      </c>
      <c r="BV726" s="15">
        <f t="shared" si="929"/>
        <v>4813.6999999999971</v>
      </c>
      <c r="BW726" s="15">
        <f t="shared" si="929"/>
        <v>4550.5</v>
      </c>
      <c r="BX726" s="15">
        <f t="shared" si="929"/>
        <v>4162.7000000000044</v>
      </c>
      <c r="BY726" s="15">
        <f t="shared" ref="BY726:CH728" si="930">+BY722-BT722</f>
        <v>4163</v>
      </c>
      <c r="BZ726" s="15">
        <f t="shared" si="930"/>
        <v>3916</v>
      </c>
      <c r="CA726" s="15">
        <f t="shared" si="930"/>
        <v>3682</v>
      </c>
      <c r="CB726" s="15">
        <f t="shared" si="930"/>
        <v>3527</v>
      </c>
      <c r="CC726" s="15">
        <f t="shared" si="930"/>
        <v>3543</v>
      </c>
      <c r="CD726" s="15">
        <f t="shared" si="930"/>
        <v>3543</v>
      </c>
      <c r="CE726" s="15">
        <f t="shared" si="930"/>
        <v>3162</v>
      </c>
      <c r="CF726" s="15">
        <f t="shared" si="930"/>
        <v>2922</v>
      </c>
      <c r="CG726" s="15">
        <f t="shared" si="930"/>
        <v>2390</v>
      </c>
      <c r="CH726" s="15">
        <f t="shared" si="930"/>
        <v>1159</v>
      </c>
      <c r="CI726" s="15">
        <f t="shared" ref="CI726:CM728" si="931">+CI722-CD722</f>
        <v>1159</v>
      </c>
      <c r="CJ726" s="15">
        <f t="shared" si="931"/>
        <v>-245</v>
      </c>
      <c r="CK726" s="15">
        <f t="shared" si="931"/>
        <v>-3274</v>
      </c>
      <c r="CL726" s="15">
        <f t="shared" si="931"/>
        <v>-5652</v>
      </c>
      <c r="CM726" s="15">
        <f t="shared" si="931"/>
        <v>-7935</v>
      </c>
      <c r="CO726" s="15">
        <f t="shared" ref="CO726:CR727" si="932">+CO722-CJ722</f>
        <v>-9654</v>
      </c>
      <c r="CP726" s="15">
        <f t="shared" si="932"/>
        <v>-9214</v>
      </c>
      <c r="CQ726" s="15">
        <f t="shared" si="932"/>
        <v>-9150</v>
      </c>
      <c r="CR726" s="15">
        <f t="shared" si="932"/>
        <v>-8830</v>
      </c>
      <c r="CT726" s="15">
        <f t="shared" ref="CT726:CW727" si="933">+CT722-CO722</f>
        <v>-7902</v>
      </c>
      <c r="CU726" s="15">
        <f t="shared" si="933"/>
        <v>-7294</v>
      </c>
      <c r="CV726" s="15">
        <f t="shared" si="933"/>
        <v>-6184</v>
      </c>
      <c r="CW726" s="15">
        <f t="shared" si="933"/>
        <v>-5289</v>
      </c>
      <c r="CY726" s="15">
        <f t="shared" ref="CY726:DB727" si="934">+CY722-CT722</f>
        <v>-4600</v>
      </c>
      <c r="CZ726" s="15">
        <f t="shared" si="934"/>
        <v>-4091</v>
      </c>
      <c r="DA726" s="15">
        <f t="shared" si="934"/>
        <v>-3667</v>
      </c>
      <c r="DB726" s="15">
        <f t="shared" si="934"/>
        <v>-3566</v>
      </c>
      <c r="DD726" s="15">
        <f t="shared" ref="DD726:DD727" si="935">+DD722-CY722</f>
        <v>-3202</v>
      </c>
      <c r="DE726" s="15">
        <f t="shared" ref="DE726:DG727" si="936">+DE722-CZ722</f>
        <v>-2327</v>
      </c>
      <c r="DF726" s="15">
        <f t="shared" si="936"/>
        <v>-2392</v>
      </c>
      <c r="DG726" s="15">
        <f t="shared" si="936"/>
        <v>-1949</v>
      </c>
      <c r="DI726" s="15">
        <f t="shared" ref="DI726:DI727" si="937">+DI722-DD722</f>
        <v>-2266</v>
      </c>
      <c r="DJ726" s="15">
        <f t="shared" ref="DJ726:DJ727" si="938">+DJ722-DE722</f>
        <v>-3209</v>
      </c>
      <c r="DK726" s="15">
        <f t="shared" ref="DK726:DL727" si="939">+DK722-DF722</f>
        <v>-4187.3607999999949</v>
      </c>
      <c r="DL726" s="15">
        <f t="shared" si="939"/>
        <v>-5221.0160643999989</v>
      </c>
      <c r="DN726" s="15">
        <f t="shared" ref="DN726:DQ727" si="940">+DN722-DI722</f>
        <v>-4840.0160643999989</v>
      </c>
      <c r="DO726" s="15">
        <f t="shared" si="940"/>
        <v>-4338.0160643999989</v>
      </c>
      <c r="DP726" s="15">
        <f t="shared" si="940"/>
        <v>-3114.6552644000039</v>
      </c>
      <c r="DQ726" s="15">
        <f t="shared" si="940"/>
        <v>-2000</v>
      </c>
      <c r="DS726" s="15">
        <f t="shared" ref="DS726:DV727" si="941">+DS722-DN722</f>
        <v>-2000</v>
      </c>
      <c r="DT726" s="15">
        <f t="shared" si="941"/>
        <v>-2000</v>
      </c>
      <c r="DU726" s="15">
        <f t="shared" si="941"/>
        <v>-2000</v>
      </c>
      <c r="DV726" s="15">
        <f t="shared" si="941"/>
        <v>-2000</v>
      </c>
    </row>
    <row r="727" spans="1:127" ht="12" customHeight="1">
      <c r="A727" s="2"/>
      <c r="C727" s="7" t="s">
        <v>560</v>
      </c>
      <c r="D727" s="7" t="s">
        <v>74</v>
      </c>
      <c r="BE727" s="15">
        <f t="shared" si="928"/>
        <v>0</v>
      </c>
      <c r="BF727" s="15">
        <f t="shared" si="928"/>
        <v>0</v>
      </c>
      <c r="BG727" s="15">
        <f t="shared" si="928"/>
        <v>0</v>
      </c>
      <c r="BH727" s="15">
        <f t="shared" si="928"/>
        <v>0</v>
      </c>
      <c r="BI727" s="15">
        <f t="shared" si="928"/>
        <v>0</v>
      </c>
      <c r="BJ727" s="15">
        <f t="shared" si="928"/>
        <v>0</v>
      </c>
      <c r="BK727" s="15">
        <f t="shared" si="928"/>
        <v>0</v>
      </c>
      <c r="BL727" s="15">
        <f t="shared" si="928"/>
        <v>0</v>
      </c>
      <c r="BM727" s="15">
        <f t="shared" si="928"/>
        <v>0</v>
      </c>
      <c r="BN727" s="15">
        <f t="shared" si="928"/>
        <v>0</v>
      </c>
      <c r="BO727" s="15">
        <f t="shared" si="929"/>
        <v>0</v>
      </c>
      <c r="BP727" s="15">
        <f t="shared" si="929"/>
        <v>0</v>
      </c>
      <c r="BQ727" s="15">
        <f t="shared" si="929"/>
        <v>0</v>
      </c>
      <c r="BR727" s="15">
        <f t="shared" si="929"/>
        <v>0</v>
      </c>
      <c r="BS727" s="15">
        <f t="shared" si="929"/>
        <v>0</v>
      </c>
      <c r="BT727" s="15">
        <f t="shared" si="929"/>
        <v>0</v>
      </c>
      <c r="BU727" s="15">
        <f t="shared" si="929"/>
        <v>0</v>
      </c>
      <c r="BV727" s="15">
        <f t="shared" si="929"/>
        <v>0</v>
      </c>
      <c r="BW727" s="15">
        <f t="shared" si="929"/>
        <v>0</v>
      </c>
      <c r="BX727" s="15">
        <f t="shared" si="929"/>
        <v>0</v>
      </c>
      <c r="BY727" s="15">
        <f t="shared" si="930"/>
        <v>0</v>
      </c>
      <c r="BZ727" s="15">
        <f t="shared" si="930"/>
        <v>0</v>
      </c>
      <c r="CA727" s="15">
        <f t="shared" si="930"/>
        <v>0</v>
      </c>
      <c r="CB727" s="15">
        <f t="shared" si="930"/>
        <v>1</v>
      </c>
      <c r="CC727" s="15">
        <f t="shared" si="930"/>
        <v>26</v>
      </c>
      <c r="CD727" s="15">
        <f t="shared" si="930"/>
        <v>26</v>
      </c>
      <c r="CE727" s="15">
        <f t="shared" si="930"/>
        <v>121</v>
      </c>
      <c r="CF727" s="15">
        <f t="shared" si="930"/>
        <v>389</v>
      </c>
      <c r="CG727" s="15">
        <f t="shared" si="930"/>
        <v>1138</v>
      </c>
      <c r="CH727" s="15">
        <f t="shared" si="930"/>
        <v>2199</v>
      </c>
      <c r="CI727" s="15">
        <f t="shared" si="931"/>
        <v>2199</v>
      </c>
      <c r="CJ727" s="15">
        <f t="shared" si="931"/>
        <v>3196</v>
      </c>
      <c r="CK727" s="15">
        <f t="shared" si="931"/>
        <v>5809</v>
      </c>
      <c r="CL727" s="15">
        <f t="shared" si="931"/>
        <v>7539</v>
      </c>
      <c r="CM727" s="15">
        <f t="shared" si="931"/>
        <v>9341</v>
      </c>
      <c r="CO727" s="15">
        <f t="shared" si="932"/>
        <v>10881</v>
      </c>
      <c r="CP727" s="15">
        <f t="shared" si="932"/>
        <v>10200</v>
      </c>
      <c r="CQ727" s="15">
        <f t="shared" si="932"/>
        <v>10343</v>
      </c>
      <c r="CR727" s="15">
        <f t="shared" si="932"/>
        <v>10399</v>
      </c>
      <c r="CT727" s="15">
        <f t="shared" si="933"/>
        <v>9845</v>
      </c>
      <c r="CU727" s="15">
        <f t="shared" si="933"/>
        <v>9817</v>
      </c>
      <c r="CV727" s="15">
        <f t="shared" si="933"/>
        <v>9277</v>
      </c>
      <c r="CW727" s="15">
        <f t="shared" si="933"/>
        <v>8779</v>
      </c>
      <c r="CY727" s="15">
        <f t="shared" si="934"/>
        <v>8566</v>
      </c>
      <c r="CZ727" s="15">
        <f t="shared" si="934"/>
        <v>8289</v>
      </c>
      <c r="DA727" s="15">
        <f t="shared" si="934"/>
        <v>7995</v>
      </c>
      <c r="DB727" s="15">
        <f t="shared" si="934"/>
        <v>7935</v>
      </c>
      <c r="DD727" s="15">
        <f t="shared" si="935"/>
        <v>7284</v>
      </c>
      <c r="DE727" s="15">
        <f t="shared" si="936"/>
        <v>6777</v>
      </c>
      <c r="DF727" s="15">
        <f t="shared" si="936"/>
        <v>6378</v>
      </c>
      <c r="DG727" s="15">
        <f t="shared" si="936"/>
        <v>5865</v>
      </c>
      <c r="DI727" s="15">
        <f t="shared" si="937"/>
        <v>5766</v>
      </c>
      <c r="DJ727" s="15">
        <f t="shared" si="938"/>
        <v>5627</v>
      </c>
      <c r="DK727" s="15">
        <f t="shared" si="939"/>
        <v>6237</v>
      </c>
      <c r="DL727" s="15">
        <f t="shared" si="939"/>
        <v>6864</v>
      </c>
      <c r="DN727" s="15">
        <f t="shared" si="940"/>
        <v>6341.9297608461347</v>
      </c>
      <c r="DO727" s="15">
        <f t="shared" si="940"/>
        <v>5632.3143143101042</v>
      </c>
      <c r="DP727" s="15">
        <f t="shared" si="940"/>
        <v>4099.1561458117212</v>
      </c>
      <c r="DQ727" s="15">
        <f t="shared" si="940"/>
        <v>2679.9281142241962</v>
      </c>
      <c r="DS727" s="15">
        <f t="shared" si="941"/>
        <v>2433.6729392513371</v>
      </c>
      <c r="DT727" s="15">
        <f t="shared" si="941"/>
        <v>2191.5282663215912</v>
      </c>
      <c r="DU727" s="15">
        <f t="shared" si="941"/>
        <v>1953.4776274149772</v>
      </c>
      <c r="DV727" s="15">
        <f t="shared" si="941"/>
        <v>1720.5907769619953</v>
      </c>
    </row>
    <row r="728" spans="1:127" ht="12" customHeight="1">
      <c r="A728" s="2"/>
      <c r="C728" s="7" t="s">
        <v>560</v>
      </c>
      <c r="D728" s="7" t="s">
        <v>812</v>
      </c>
      <c r="BE728" s="15">
        <f t="shared" si="928"/>
        <v>0</v>
      </c>
      <c r="BF728" s="15">
        <f t="shared" si="928"/>
        <v>0</v>
      </c>
      <c r="BG728" s="15">
        <f t="shared" si="928"/>
        <v>0</v>
      </c>
      <c r="BH728" s="15">
        <f t="shared" si="928"/>
        <v>0</v>
      </c>
      <c r="BI728" s="15">
        <f t="shared" si="928"/>
        <v>0</v>
      </c>
      <c r="BJ728" s="15">
        <f t="shared" si="928"/>
        <v>0</v>
      </c>
      <c r="BK728" s="15">
        <f t="shared" si="928"/>
        <v>0</v>
      </c>
      <c r="BL728" s="15">
        <f t="shared" si="928"/>
        <v>0</v>
      </c>
      <c r="BM728" s="15">
        <f t="shared" si="928"/>
        <v>0</v>
      </c>
      <c r="BN728" s="15">
        <f t="shared" si="928"/>
        <v>0</v>
      </c>
      <c r="BO728" s="15">
        <f t="shared" si="929"/>
        <v>0</v>
      </c>
      <c r="BP728" s="15">
        <f t="shared" si="929"/>
        <v>440</v>
      </c>
      <c r="BQ728" s="15">
        <f t="shared" si="929"/>
        <v>470</v>
      </c>
      <c r="BR728" s="15">
        <f t="shared" si="929"/>
        <v>500</v>
      </c>
      <c r="BS728" s="15">
        <f t="shared" si="929"/>
        <v>530</v>
      </c>
      <c r="BT728" s="15">
        <f t="shared" si="929"/>
        <v>530</v>
      </c>
      <c r="BU728" s="15">
        <f t="shared" si="929"/>
        <v>140</v>
      </c>
      <c r="BV728" s="15">
        <f t="shared" si="929"/>
        <v>200</v>
      </c>
      <c r="BW728" s="15">
        <f t="shared" si="929"/>
        <v>300</v>
      </c>
      <c r="BX728" s="15">
        <f t="shared" si="929"/>
        <v>430</v>
      </c>
      <c r="BY728" s="15">
        <f t="shared" si="930"/>
        <v>430</v>
      </c>
      <c r="BZ728" s="15">
        <f t="shared" si="930"/>
        <v>490</v>
      </c>
      <c r="CA728" s="15">
        <f t="shared" si="930"/>
        <v>540</v>
      </c>
      <c r="CB728" s="15">
        <f t="shared" si="930"/>
        <v>540</v>
      </c>
      <c r="CC728" s="15">
        <f t="shared" si="930"/>
        <v>580</v>
      </c>
      <c r="CD728" s="15">
        <f t="shared" si="930"/>
        <v>580</v>
      </c>
      <c r="CE728" s="15">
        <f t="shared" si="930"/>
        <v>660</v>
      </c>
      <c r="CF728" s="15">
        <f t="shared" si="930"/>
        <v>930</v>
      </c>
      <c r="CG728" s="15">
        <f t="shared" si="930"/>
        <v>1190</v>
      </c>
      <c r="CH728" s="15">
        <f t="shared" si="930"/>
        <v>1190</v>
      </c>
      <c r="CI728" s="15">
        <f t="shared" si="931"/>
        <v>1190</v>
      </c>
      <c r="CJ728" s="15">
        <f t="shared" si="931"/>
        <v>1240</v>
      </c>
      <c r="CK728" s="15"/>
      <c r="CL728" s="15"/>
      <c r="CM728" s="15"/>
      <c r="CN728" s="15"/>
      <c r="CO728" s="15"/>
      <c r="CP728" s="15"/>
      <c r="CQ728" s="15"/>
      <c r="CR728" s="15"/>
      <c r="CS728" s="15"/>
      <c r="CT728" s="15"/>
      <c r="CU728" s="15"/>
      <c r="CV728" s="15"/>
      <c r="CW728" s="15"/>
      <c r="CX728" s="15"/>
      <c r="CY728" s="15"/>
      <c r="CZ728" s="15"/>
      <c r="DA728" s="15"/>
      <c r="DB728" s="15"/>
      <c r="DC728" s="15"/>
      <c r="DD728" s="15"/>
      <c r="DE728" s="15"/>
      <c r="DF728" s="15"/>
      <c r="DG728" s="15"/>
      <c r="DH728" s="15"/>
      <c r="DI728" s="15"/>
      <c r="DJ728" s="15"/>
      <c r="DK728" s="15"/>
      <c r="DL728" s="15"/>
      <c r="DM728" s="15"/>
      <c r="DN728" s="15"/>
      <c r="DO728" s="15"/>
      <c r="DP728" s="15"/>
      <c r="DQ728" s="15"/>
      <c r="DR728" s="15"/>
      <c r="DS728" s="15"/>
      <c r="DT728" s="15"/>
      <c r="DU728" s="15"/>
      <c r="DV728" s="15"/>
      <c r="DW728" s="15"/>
    </row>
    <row r="729" spans="1:127" ht="12" customHeight="1">
      <c r="A729" s="2"/>
      <c r="C729" s="2"/>
      <c r="AV729" s="15"/>
      <c r="AW729" s="15"/>
      <c r="AX729" s="15"/>
      <c r="AY729" s="15"/>
      <c r="AZ729" s="15"/>
      <c r="BA729" s="15"/>
      <c r="BB729" s="15"/>
      <c r="BC729" s="15"/>
      <c r="BD729" s="15"/>
      <c r="BE729" s="15"/>
      <c r="BF729" s="15"/>
      <c r="BG729" s="15"/>
      <c r="BH729" s="15"/>
      <c r="BI729" s="15"/>
      <c r="BJ729" s="15"/>
      <c r="BK729" s="15"/>
      <c r="BL729" s="15"/>
      <c r="BM729" s="15"/>
      <c r="BN729" s="15"/>
      <c r="BO729" s="15"/>
      <c r="BP729" s="15"/>
      <c r="BQ729" s="15"/>
      <c r="BR729" s="15"/>
      <c r="BS729" s="15"/>
      <c r="BT729" s="15"/>
      <c r="BU729" s="15"/>
      <c r="BV729" s="15"/>
      <c r="BW729" s="15"/>
      <c r="BX729" s="15"/>
      <c r="BY729" s="15"/>
      <c r="BZ729" s="15"/>
      <c r="CA729" s="15"/>
      <c r="CB729" s="15"/>
      <c r="CC729" s="15"/>
      <c r="CD729" s="15"/>
      <c r="CE729" s="15"/>
      <c r="CF729" s="15"/>
      <c r="CG729" s="15"/>
      <c r="CH729" s="15"/>
      <c r="CI729" s="15"/>
      <c r="CJ729" s="15"/>
      <c r="CK729" s="15"/>
      <c r="CL729" s="15"/>
      <c r="CM729" s="15"/>
      <c r="CN729" s="15"/>
      <c r="CO729" s="15"/>
      <c r="CP729" s="15"/>
      <c r="CQ729" s="15"/>
      <c r="CR729" s="15"/>
      <c r="CS729" s="15"/>
      <c r="CT729" s="15"/>
      <c r="CU729" s="15"/>
      <c r="CV729" s="15"/>
      <c r="CW729" s="15"/>
      <c r="CX729" s="15"/>
      <c r="CY729" s="15"/>
      <c r="CZ729" s="15"/>
      <c r="DA729" s="15"/>
      <c r="DB729" s="15"/>
      <c r="DC729" s="15"/>
      <c r="DD729" s="15"/>
      <c r="DE729" s="15"/>
      <c r="DF729" s="15"/>
      <c r="DG729" s="15"/>
      <c r="DH729" s="15"/>
      <c r="DI729" s="15"/>
      <c r="DJ729" s="15"/>
      <c r="DK729" s="15"/>
      <c r="DL729" s="15"/>
      <c r="DM729" s="15"/>
      <c r="DN729" s="15"/>
      <c r="DO729" s="15"/>
      <c r="DP729" s="15"/>
      <c r="DQ729" s="15"/>
      <c r="DR729" s="15"/>
      <c r="DS729" s="15"/>
      <c r="DT729" s="15"/>
      <c r="DU729" s="15"/>
      <c r="DV729" s="15"/>
      <c r="DW729" s="15"/>
    </row>
    <row r="730" spans="1:127" ht="12" customHeight="1">
      <c r="A730" s="2"/>
      <c r="C730" s="7" t="s">
        <v>978</v>
      </c>
      <c r="D730" s="7" t="s">
        <v>916</v>
      </c>
      <c r="BF730" s="15">
        <f t="shared" ref="BF730:BI732" si="942">+BF722-BE722</f>
        <v>2753.0999999999985</v>
      </c>
      <c r="BG730" s="15">
        <f t="shared" si="942"/>
        <v>2881.8000000000065</v>
      </c>
      <c r="BH730" s="15">
        <f t="shared" si="942"/>
        <v>3015.4000000000015</v>
      </c>
      <c r="BI730" s="15">
        <f t="shared" si="942"/>
        <v>3415.7999999999956</v>
      </c>
      <c r="BK730" s="15">
        <f t="shared" ref="BK730:BN732" si="943">+BK722-BJ722</f>
        <v>2324.7999999999956</v>
      </c>
      <c r="BL730" s="15">
        <f t="shared" si="943"/>
        <v>2188.3000000000029</v>
      </c>
      <c r="BM730" s="15">
        <f t="shared" si="943"/>
        <v>2034.9000000000015</v>
      </c>
      <c r="BN730" s="15">
        <f t="shared" si="943"/>
        <v>1871.8999999999942</v>
      </c>
      <c r="BP730" s="15">
        <f t="shared" ref="BP730:BS732" si="944">+BP722-BO722</f>
        <v>1250.5</v>
      </c>
      <c r="BQ730" s="15">
        <f t="shared" si="944"/>
        <v>1244.4000000000087</v>
      </c>
      <c r="BR730" s="15">
        <f t="shared" si="944"/>
        <v>1050.1999999999971</v>
      </c>
      <c r="BS730" s="15">
        <f t="shared" si="944"/>
        <v>1545.7999999999956</v>
      </c>
      <c r="BU730" s="15">
        <f t="shared" ref="BU730:BX732" si="945">+BU722-BT722</f>
        <v>1206</v>
      </c>
      <c r="BV730" s="15">
        <f t="shared" si="945"/>
        <v>1012</v>
      </c>
      <c r="BW730" s="15">
        <f t="shared" si="945"/>
        <v>787</v>
      </c>
      <c r="BX730" s="15">
        <f t="shared" si="945"/>
        <v>1158</v>
      </c>
      <c r="BZ730" s="15">
        <f t="shared" ref="BZ730:CC732" si="946">+BZ722-BY722</f>
        <v>959</v>
      </c>
      <c r="CA730" s="15">
        <f t="shared" si="946"/>
        <v>778</v>
      </c>
      <c r="CB730" s="15">
        <f t="shared" si="946"/>
        <v>632</v>
      </c>
      <c r="CC730" s="15">
        <f t="shared" si="946"/>
        <v>1174</v>
      </c>
      <c r="CE730" s="15">
        <f t="shared" ref="CE730:CH732" si="947">+CE722-CD722</f>
        <v>578</v>
      </c>
      <c r="CF730" s="15">
        <f t="shared" si="947"/>
        <v>538</v>
      </c>
      <c r="CG730" s="15">
        <f t="shared" si="947"/>
        <v>100</v>
      </c>
      <c r="CH730" s="15">
        <f t="shared" si="947"/>
        <v>-57</v>
      </c>
      <c r="CJ730" s="15">
        <f t="shared" ref="CJ730:CR731" si="948">+CJ722-CI722</f>
        <v>-826</v>
      </c>
      <c r="CK730" s="15">
        <f t="shared" si="948"/>
        <v>-2491</v>
      </c>
      <c r="CL730" s="15">
        <f t="shared" si="948"/>
        <v>-2278</v>
      </c>
      <c r="CM730" s="15">
        <f t="shared" si="948"/>
        <v>-2340</v>
      </c>
      <c r="CO730" s="15">
        <f t="shared" si="948"/>
        <v>-2545</v>
      </c>
      <c r="CP730" s="15">
        <f t="shared" si="948"/>
        <v>-2051</v>
      </c>
      <c r="CQ730" s="15">
        <f t="shared" si="948"/>
        <v>-2214</v>
      </c>
      <c r="CR730" s="15">
        <f t="shared" si="948"/>
        <v>-2020</v>
      </c>
      <c r="CT730" s="15">
        <f t="shared" ref="CT730:CW731" si="949">+CT722-CS722</f>
        <v>-1617</v>
      </c>
      <c r="CU730" s="15">
        <f t="shared" si="949"/>
        <v>-1443</v>
      </c>
      <c r="CV730" s="15">
        <f t="shared" si="949"/>
        <v>-1104</v>
      </c>
      <c r="CW730" s="15">
        <f t="shared" si="949"/>
        <v>-1125</v>
      </c>
      <c r="CY730" s="15">
        <f t="shared" ref="CY730:DB731" si="950">+CY722-CX722</f>
        <v>-928</v>
      </c>
      <c r="CZ730" s="15">
        <f t="shared" si="950"/>
        <v>-934</v>
      </c>
      <c r="DA730" s="15">
        <f t="shared" si="950"/>
        <v>-680</v>
      </c>
      <c r="DB730" s="15">
        <f t="shared" si="950"/>
        <v>-1024</v>
      </c>
      <c r="DD730" s="15">
        <f t="shared" ref="DD730:DD731" si="951">+DD722-DC722</f>
        <v>-564</v>
      </c>
      <c r="DE730" s="15">
        <f t="shared" ref="DE730:DG731" si="952">+DE722-DD722</f>
        <v>-59</v>
      </c>
      <c r="DF730" s="15">
        <f t="shared" si="952"/>
        <v>-745</v>
      </c>
      <c r="DG730" s="15">
        <f t="shared" si="952"/>
        <v>-581</v>
      </c>
      <c r="DI730" s="15">
        <f t="shared" ref="DI730:DI731" si="953">+DI722-DH722</f>
        <v>-881</v>
      </c>
      <c r="DJ730" s="15">
        <f t="shared" ref="DJ730:DJ731" si="954">+DJ722-DI722</f>
        <v>-1002</v>
      </c>
      <c r="DK730" s="15">
        <f>+DK722-DJ722</f>
        <v>-1723.3607999999949</v>
      </c>
      <c r="DL730" s="15">
        <f>+DL722-DK722</f>
        <v>-1614.6552644000039</v>
      </c>
      <c r="DN730" s="8">
        <v>-500</v>
      </c>
      <c r="DO730" s="8">
        <v>-500</v>
      </c>
      <c r="DP730" s="8">
        <v>-500</v>
      </c>
      <c r="DQ730" s="8">
        <v>-500</v>
      </c>
      <c r="DS730" s="8">
        <v>-500</v>
      </c>
      <c r="DT730" s="8">
        <v>-500</v>
      </c>
      <c r="DU730" s="8">
        <v>-500</v>
      </c>
      <c r="DV730" s="8">
        <v>-500</v>
      </c>
    </row>
    <row r="731" spans="1:127" ht="12" customHeight="1">
      <c r="A731" s="2"/>
      <c r="C731" s="7" t="s">
        <v>978</v>
      </c>
      <c r="D731" s="7" t="s">
        <v>74</v>
      </c>
      <c r="BF731" s="15">
        <f t="shared" si="942"/>
        <v>0</v>
      </c>
      <c r="BG731" s="15">
        <f t="shared" si="942"/>
        <v>0</v>
      </c>
      <c r="BH731" s="15">
        <f t="shared" si="942"/>
        <v>0</v>
      </c>
      <c r="BI731" s="15">
        <f t="shared" si="942"/>
        <v>0</v>
      </c>
      <c r="BK731" s="15">
        <f t="shared" si="943"/>
        <v>0</v>
      </c>
      <c r="BL731" s="15">
        <f t="shared" si="943"/>
        <v>0</v>
      </c>
      <c r="BM731" s="15">
        <f t="shared" si="943"/>
        <v>0</v>
      </c>
      <c r="BN731" s="15">
        <f t="shared" si="943"/>
        <v>0</v>
      </c>
      <c r="BP731" s="15">
        <f t="shared" si="944"/>
        <v>0</v>
      </c>
      <c r="BQ731" s="15">
        <f t="shared" si="944"/>
        <v>0</v>
      </c>
      <c r="BR731" s="15">
        <f t="shared" si="944"/>
        <v>0</v>
      </c>
      <c r="BS731" s="15">
        <f t="shared" si="944"/>
        <v>0</v>
      </c>
      <c r="BU731" s="15">
        <f t="shared" si="945"/>
        <v>0</v>
      </c>
      <c r="BV731" s="15">
        <f t="shared" si="945"/>
        <v>0</v>
      </c>
      <c r="BW731" s="15">
        <f t="shared" si="945"/>
        <v>0</v>
      </c>
      <c r="BX731" s="15">
        <f t="shared" si="945"/>
        <v>0</v>
      </c>
      <c r="BZ731" s="15">
        <f t="shared" si="946"/>
        <v>0</v>
      </c>
      <c r="CA731" s="15">
        <f t="shared" si="946"/>
        <v>0</v>
      </c>
      <c r="CB731" s="15">
        <f t="shared" si="946"/>
        <v>1</v>
      </c>
      <c r="CC731" s="15">
        <f t="shared" si="946"/>
        <v>25</v>
      </c>
      <c r="CE731" s="15">
        <f t="shared" si="947"/>
        <v>95</v>
      </c>
      <c r="CF731" s="15">
        <f t="shared" si="947"/>
        <v>268</v>
      </c>
      <c r="CG731" s="15">
        <f t="shared" si="947"/>
        <v>750</v>
      </c>
      <c r="CH731" s="15">
        <f t="shared" si="947"/>
        <v>1086</v>
      </c>
      <c r="CJ731" s="15">
        <f t="shared" si="948"/>
        <v>1092</v>
      </c>
      <c r="CK731" s="15">
        <f t="shared" si="948"/>
        <v>2881</v>
      </c>
      <c r="CL731" s="15">
        <f t="shared" si="948"/>
        <v>2480</v>
      </c>
      <c r="CM731" s="15">
        <f t="shared" si="948"/>
        <v>2888</v>
      </c>
      <c r="CN731" s="8"/>
      <c r="CO731" s="15">
        <f t="shared" si="948"/>
        <v>2632</v>
      </c>
      <c r="CP731" s="15">
        <f t="shared" si="948"/>
        <v>2200</v>
      </c>
      <c r="CQ731" s="15">
        <f>+CQ723-CP723</f>
        <v>2623</v>
      </c>
      <c r="CR731" s="15">
        <f>+CR723-CQ723</f>
        <v>2944</v>
      </c>
      <c r="CS731" s="8"/>
      <c r="CT731" s="15">
        <f t="shared" si="949"/>
        <v>2078</v>
      </c>
      <c r="CU731" s="15">
        <f t="shared" si="949"/>
        <v>2172</v>
      </c>
      <c r="CV731" s="15">
        <f t="shared" si="949"/>
        <v>2083</v>
      </c>
      <c r="CW731" s="15">
        <f t="shared" si="949"/>
        <v>2446</v>
      </c>
      <c r="CX731" s="8"/>
      <c r="CY731" s="15">
        <f t="shared" si="950"/>
        <v>1865</v>
      </c>
      <c r="CZ731" s="15">
        <f t="shared" si="950"/>
        <v>1895</v>
      </c>
      <c r="DA731" s="15">
        <f t="shared" si="950"/>
        <v>1789</v>
      </c>
      <c r="DB731" s="15">
        <f t="shared" si="950"/>
        <v>2386</v>
      </c>
      <c r="DC731" s="8"/>
      <c r="DD731" s="15">
        <f t="shared" si="951"/>
        <v>1214</v>
      </c>
      <c r="DE731" s="15">
        <f t="shared" si="952"/>
        <v>1388</v>
      </c>
      <c r="DF731" s="15">
        <f t="shared" si="952"/>
        <v>1390</v>
      </c>
      <c r="DG731" s="15">
        <f t="shared" si="952"/>
        <v>1873</v>
      </c>
      <c r="DH731" s="8"/>
      <c r="DI731" s="15">
        <f t="shared" si="953"/>
        <v>1115</v>
      </c>
      <c r="DJ731" s="15">
        <f t="shared" si="954"/>
        <v>1249</v>
      </c>
      <c r="DK731" s="8">
        <v>2000</v>
      </c>
      <c r="DL731" s="8">
        <v>2500</v>
      </c>
      <c r="DN731" s="15">
        <f>+DN723-DM723</f>
        <v>592.92976084613474</v>
      </c>
      <c r="DO731" s="15">
        <f>+DO723-DN723</f>
        <v>539.3845534639695</v>
      </c>
      <c r="DP731" s="15">
        <f>+DP723-DO723</f>
        <v>466.84183150161698</v>
      </c>
      <c r="DQ731" s="15">
        <f>+DQ723-DP723</f>
        <v>1080.771968412475</v>
      </c>
      <c r="DS731" s="15">
        <f>+DS723-DR723</f>
        <v>346.67458587327565</v>
      </c>
      <c r="DT731" s="15">
        <f>+DT723-DS723</f>
        <v>297.23988053422363</v>
      </c>
      <c r="DU731" s="15">
        <f>+DU723-DT723</f>
        <v>228.79119259500294</v>
      </c>
      <c r="DV731" s="15">
        <f>+DV723-DU723</f>
        <v>847.88511795949307</v>
      </c>
    </row>
    <row r="732" spans="1:127" ht="12" customHeight="1">
      <c r="A732" s="2"/>
      <c r="C732" s="7" t="s">
        <v>978</v>
      </c>
      <c r="D732" s="7" t="s">
        <v>812</v>
      </c>
      <c r="BF732" s="15">
        <f t="shared" si="942"/>
        <v>0</v>
      </c>
      <c r="BG732" s="15">
        <f t="shared" si="942"/>
        <v>0</v>
      </c>
      <c r="BH732" s="15">
        <f t="shared" si="942"/>
        <v>0</v>
      </c>
      <c r="BI732" s="15">
        <f t="shared" si="942"/>
        <v>0</v>
      </c>
      <c r="BK732" s="15">
        <f t="shared" si="943"/>
        <v>0</v>
      </c>
      <c r="BL732" s="15">
        <f t="shared" si="943"/>
        <v>0</v>
      </c>
      <c r="BM732" s="15">
        <f t="shared" si="943"/>
        <v>0</v>
      </c>
      <c r="BN732" s="15">
        <f t="shared" si="943"/>
        <v>0</v>
      </c>
      <c r="BP732" s="15">
        <f t="shared" si="944"/>
        <v>440</v>
      </c>
      <c r="BQ732" s="15">
        <f t="shared" si="944"/>
        <v>30</v>
      </c>
      <c r="BR732" s="15">
        <f t="shared" si="944"/>
        <v>30</v>
      </c>
      <c r="BS732" s="15">
        <f t="shared" si="944"/>
        <v>30</v>
      </c>
      <c r="BU732" s="15">
        <f t="shared" si="945"/>
        <v>50</v>
      </c>
      <c r="BV732" s="15">
        <f t="shared" si="945"/>
        <v>90</v>
      </c>
      <c r="BW732" s="15">
        <f t="shared" si="945"/>
        <v>130</v>
      </c>
      <c r="BX732" s="15">
        <f t="shared" si="945"/>
        <v>160</v>
      </c>
      <c r="BZ732" s="15">
        <f t="shared" si="946"/>
        <v>110</v>
      </c>
      <c r="CA732" s="15">
        <f t="shared" si="946"/>
        <v>140</v>
      </c>
      <c r="CB732" s="15">
        <f t="shared" si="946"/>
        <v>130</v>
      </c>
      <c r="CC732" s="15">
        <f t="shared" si="946"/>
        <v>200</v>
      </c>
      <c r="CE732" s="15">
        <f t="shared" si="947"/>
        <v>190</v>
      </c>
      <c r="CF732" s="15">
        <f t="shared" si="947"/>
        <v>410</v>
      </c>
      <c r="CG732" s="15">
        <f t="shared" si="947"/>
        <v>390</v>
      </c>
      <c r="CH732" s="15">
        <f t="shared" si="947"/>
        <v>200</v>
      </c>
      <c r="CJ732" s="15">
        <f>+CJ724-CI724</f>
        <v>240</v>
      </c>
      <c r="CO732" s="15"/>
      <c r="CT732" s="15"/>
      <c r="CY732" s="15"/>
      <c r="DU732" s="2"/>
    </row>
    <row r="733" spans="1:127" ht="12" customHeight="1">
      <c r="A733" s="2"/>
      <c r="C733" s="2"/>
      <c r="AV733" s="15"/>
      <c r="AW733" s="15"/>
      <c r="AX733" s="15"/>
      <c r="AY733" s="15"/>
      <c r="AZ733" s="15"/>
      <c r="BA733" s="15"/>
      <c r="BB733" s="15"/>
      <c r="BC733" s="15"/>
      <c r="BD733" s="15"/>
      <c r="BE733" s="15"/>
      <c r="BF733" s="15"/>
      <c r="BG733" s="15"/>
      <c r="BH733" s="15"/>
      <c r="BI733" s="15"/>
      <c r="BJ733" s="15"/>
      <c r="BK733" s="15"/>
      <c r="BL733" s="15"/>
      <c r="BM733" s="15"/>
      <c r="BN733" s="15"/>
      <c r="BO733" s="15"/>
      <c r="BP733" s="15"/>
      <c r="BQ733" s="15"/>
      <c r="BR733" s="15"/>
      <c r="BS733" s="15"/>
      <c r="BT733" s="15"/>
      <c r="BU733" s="15"/>
      <c r="BV733" s="15"/>
      <c r="BW733" s="15"/>
      <c r="BX733" s="15"/>
      <c r="BY733" s="15"/>
      <c r="BZ733" s="15"/>
      <c r="CA733" s="15"/>
      <c r="CB733" s="15"/>
      <c r="CC733" s="15"/>
      <c r="CD733" s="15"/>
      <c r="CE733" s="15"/>
      <c r="CF733" s="15"/>
      <c r="CG733" s="15"/>
      <c r="CH733" s="15"/>
      <c r="CI733" s="15"/>
      <c r="CJ733" s="15"/>
      <c r="CK733" s="60"/>
      <c r="CL733" s="60"/>
      <c r="CM733" s="15"/>
      <c r="CN733" s="15"/>
      <c r="CO733" s="15"/>
      <c r="CP733" s="15"/>
      <c r="CQ733" s="15"/>
      <c r="CR733" s="15"/>
      <c r="CS733" s="15"/>
      <c r="CT733" s="15"/>
      <c r="CU733" s="15"/>
      <c r="CV733" s="15"/>
      <c r="CW733" s="15"/>
      <c r="CX733" s="15"/>
      <c r="CY733" s="15"/>
      <c r="CZ733" s="15"/>
      <c r="DA733" s="15"/>
      <c r="DB733" s="15"/>
      <c r="DC733" s="15"/>
      <c r="DD733" s="15"/>
      <c r="DE733" s="15"/>
      <c r="DF733" s="15"/>
      <c r="DG733" s="15"/>
      <c r="DH733" s="15"/>
      <c r="DI733" s="15"/>
      <c r="DJ733" s="15"/>
      <c r="DK733" s="15"/>
      <c r="DL733" s="15"/>
      <c r="DM733" s="15"/>
      <c r="DN733" s="15"/>
      <c r="DO733" s="15"/>
      <c r="DP733" s="15"/>
      <c r="DQ733" s="15"/>
      <c r="DR733" s="15"/>
      <c r="DS733" s="15"/>
      <c r="DT733" s="15"/>
      <c r="DU733" s="15"/>
      <c r="DV733" s="15"/>
      <c r="DW733" s="15"/>
    </row>
    <row r="734" spans="1:127" ht="12" customHeight="1">
      <c r="A734" s="2"/>
      <c r="BK734" s="34"/>
      <c r="BL734" s="34"/>
      <c r="BM734" s="34"/>
      <c r="BN734" s="34"/>
      <c r="BP734" s="34"/>
      <c r="BQ734" s="34"/>
      <c r="BR734" s="34"/>
      <c r="BS734" s="34"/>
      <c r="BU734" s="34"/>
      <c r="BV734" s="34"/>
    </row>
    <row r="735" spans="1:127" ht="12" customHeight="1">
      <c r="A735" s="2"/>
      <c r="C735" s="7" t="s">
        <v>815</v>
      </c>
      <c r="D735" s="7" t="s">
        <v>817</v>
      </c>
      <c r="AA735" s="14">
        <f t="shared" ref="AA735:AU735" si="955">+AA958</f>
        <v>1.61E-2</v>
      </c>
      <c r="AB735" s="14"/>
      <c r="AC735" s="14"/>
      <c r="AD735" s="14"/>
      <c r="AE735" s="14"/>
      <c r="AF735" s="14">
        <f t="shared" si="955"/>
        <v>1.3899999999999999E-2</v>
      </c>
      <c r="AG735" s="14"/>
      <c r="AH735" s="14"/>
      <c r="AI735" s="14">
        <f t="shared" si="955"/>
        <v>1.1599999999999999E-2</v>
      </c>
      <c r="AJ735" s="14">
        <f t="shared" si="955"/>
        <v>1.15E-2</v>
      </c>
      <c r="AK735" s="14">
        <f t="shared" si="955"/>
        <v>1.18E-2</v>
      </c>
      <c r="AL735" s="14">
        <f t="shared" si="955"/>
        <v>1.1599999999999999E-2</v>
      </c>
      <c r="AM735" s="14">
        <f t="shared" si="955"/>
        <v>1.21E-2</v>
      </c>
      <c r="AN735" s="14">
        <f t="shared" si="955"/>
        <v>1.2E-2</v>
      </c>
      <c r="AO735" s="14">
        <f t="shared" si="955"/>
        <v>1.3299999999999999E-2</v>
      </c>
      <c r="AP735" s="14">
        <f t="shared" si="955"/>
        <v>1.2200000000000001E-2</v>
      </c>
      <c r="AQ735" s="14">
        <f t="shared" si="955"/>
        <v>1.17E-2</v>
      </c>
      <c r="AR735" s="14">
        <f t="shared" si="955"/>
        <v>1.2E-2</v>
      </c>
      <c r="AS735" s="14">
        <f t="shared" si="955"/>
        <v>1.11E-2</v>
      </c>
      <c r="AT735" s="14">
        <f t="shared" si="955"/>
        <v>1.37E-2</v>
      </c>
      <c r="AU735" s="14">
        <f t="shared" si="955"/>
        <v>1.21E-2</v>
      </c>
      <c r="AV735" s="14">
        <f t="shared" ref="AV735:BY735" si="956">+AV958</f>
        <v>1.0699999999999999E-2</v>
      </c>
      <c r="AW735" s="14">
        <f t="shared" si="956"/>
        <v>1.0800000000000001E-2</v>
      </c>
      <c r="AX735" s="14">
        <f>+AX958</f>
        <v>9.4999999999999998E-3</v>
      </c>
      <c r="AY735" s="14">
        <f t="shared" si="956"/>
        <v>9.5999999999999992E-3</v>
      </c>
      <c r="AZ735" s="14">
        <f t="shared" si="956"/>
        <v>1.01E-2</v>
      </c>
      <c r="BA735" s="14">
        <f t="shared" si="956"/>
        <v>8.0000000000000002E-3</v>
      </c>
      <c r="BB735" s="14">
        <f t="shared" si="956"/>
        <v>8.0999999999999996E-3</v>
      </c>
      <c r="BC735" s="14">
        <f t="shared" si="956"/>
        <v>7.1999999999999998E-3</v>
      </c>
      <c r="BD735" s="14">
        <f t="shared" si="956"/>
        <v>7.4999999999999997E-3</v>
      </c>
      <c r="BE735" s="14">
        <f t="shared" si="956"/>
        <v>7.7000000000000002E-3</v>
      </c>
      <c r="BF735" s="14">
        <f t="shared" si="956"/>
        <v>6.4000000000000003E-3</v>
      </c>
      <c r="BG735" s="14">
        <f t="shared" si="956"/>
        <v>6.0000000000000001E-3</v>
      </c>
      <c r="BH735" s="14">
        <f t="shared" si="956"/>
        <v>9.2999999999999992E-3</v>
      </c>
      <c r="BI735" s="14">
        <f t="shared" si="956"/>
        <v>9.7000000000000003E-3</v>
      </c>
      <c r="BJ735" s="14">
        <f t="shared" si="956"/>
        <v>7.7999999999999996E-3</v>
      </c>
      <c r="BK735" s="14">
        <f t="shared" si="956"/>
        <v>8.5000000000000006E-3</v>
      </c>
      <c r="BL735" s="14">
        <f t="shared" si="956"/>
        <v>9.4000000000000004E-3</v>
      </c>
      <c r="BM735" s="14">
        <f t="shared" si="956"/>
        <v>7.4000000000000003E-3</v>
      </c>
      <c r="BN735" s="14">
        <f t="shared" si="956"/>
        <v>6.7999999999999996E-3</v>
      </c>
      <c r="BO735" s="14">
        <f t="shared" si="956"/>
        <v>8.0000000000000002E-3</v>
      </c>
      <c r="BP735" s="14">
        <f t="shared" si="956"/>
        <v>5.1000000000000004E-3</v>
      </c>
      <c r="BQ735" s="14">
        <f t="shared" si="956"/>
        <v>5.1999999999999998E-3</v>
      </c>
      <c r="BR735" s="14">
        <f t="shared" si="956"/>
        <v>4.4000000000000003E-3</v>
      </c>
      <c r="BS735" s="14">
        <f t="shared" si="956"/>
        <v>5.1999999999999998E-3</v>
      </c>
      <c r="BT735" s="14">
        <f t="shared" si="956"/>
        <v>5.0000000000000001E-3</v>
      </c>
      <c r="BU735" s="14">
        <f t="shared" si="956"/>
        <v>4.4000000000000003E-3</v>
      </c>
      <c r="BV735" s="14">
        <f t="shared" si="956"/>
        <v>4.5999999999999999E-3</v>
      </c>
      <c r="BW735" s="14">
        <f t="shared" si="956"/>
        <v>4.4999999999999997E-3</v>
      </c>
      <c r="BX735" s="14">
        <f t="shared" si="956"/>
        <v>4.8999999999999998E-3</v>
      </c>
      <c r="BY735" s="14">
        <f t="shared" si="956"/>
        <v>4.5999999999999999E-3</v>
      </c>
      <c r="BZ735" s="14">
        <f>+BZ741-BZ742</f>
        <v>4.4000000000000003E-3</v>
      </c>
      <c r="CA735" s="14">
        <f>+CA741-CA742</f>
        <v>4.8999999999999998E-3</v>
      </c>
      <c r="CB735" s="14">
        <f>+CB741-CB742</f>
        <v>4.5999999999999999E-3</v>
      </c>
      <c r="CC735" s="14">
        <f>+CC741-CC742</f>
        <v>4.7999999999999996E-3</v>
      </c>
      <c r="CD735" s="14">
        <f>+AVERAGE(BZ735:CC735)</f>
        <v>4.6749999999999995E-3</v>
      </c>
      <c r="CE735" s="14">
        <f>+CE741-CE742</f>
        <v>4.7000000000000002E-3</v>
      </c>
      <c r="CF735" s="14">
        <f>+CF741-CF742</f>
        <v>4.8000000000000004E-3</v>
      </c>
      <c r="CG735" s="14">
        <f>+CG741-CG742</f>
        <v>5.7000000000000002E-3</v>
      </c>
      <c r="CH735" s="14">
        <f>+CH741-CH742</f>
        <v>8.0000000000000002E-3</v>
      </c>
      <c r="CI735" s="14">
        <f>+AVERAGE(CE735:CH735)</f>
        <v>5.8000000000000005E-3</v>
      </c>
      <c r="CJ735" s="14">
        <f>+CJ741-CJ742</f>
        <v>7.0000000000000001E-3</v>
      </c>
      <c r="CK735" s="14">
        <f>+CK741-CK742</f>
        <v>7.5000000000000006E-3</v>
      </c>
      <c r="CL735" s="14">
        <f>+CL741-CL742</f>
        <v>8.2000000000000007E-3</v>
      </c>
      <c r="CM735" s="14">
        <f>+CM741-CM742</f>
        <v>8.5000000000000023E-3</v>
      </c>
      <c r="CN735" s="14">
        <f>+AVERAGE(CJ735:CM735)</f>
        <v>7.8000000000000014E-3</v>
      </c>
      <c r="CO735" s="14">
        <f>+CO741-CO742</f>
        <v>8.0000000000000002E-3</v>
      </c>
      <c r="CP735" s="14">
        <f>+CP741-CP742</f>
        <v>8.0000000000000002E-3</v>
      </c>
      <c r="CQ735" s="14">
        <f>+CQ741-CQ742</f>
        <v>7.0000000000000001E-3</v>
      </c>
      <c r="CR735" s="14">
        <f>+CR741-CR742</f>
        <v>9.3999999999999986E-3</v>
      </c>
      <c r="CS735" s="14">
        <f>+AVERAGE(CO735:CR735)</f>
        <v>8.0999999999999996E-3</v>
      </c>
      <c r="CT735" s="14">
        <v>6.0000000000000001E-3</v>
      </c>
      <c r="CU735" s="14">
        <v>5.5000000000000005E-3</v>
      </c>
      <c r="CV735" s="14">
        <v>5.6000000000000008E-3</v>
      </c>
      <c r="CW735" s="14">
        <v>7.3000000000000001E-3</v>
      </c>
      <c r="CX735" s="58">
        <f>+AVERAGE(CT735:CW735)</f>
        <v>6.1000000000000004E-3</v>
      </c>
      <c r="CY735" s="14">
        <v>5.8999999999999999E-3</v>
      </c>
      <c r="CZ735" s="14">
        <v>5.6999999999999993E-3</v>
      </c>
      <c r="DA735" s="14">
        <v>5.8999999999999999E-3</v>
      </c>
      <c r="DB735" s="14">
        <v>7.0999999999999995E-3</v>
      </c>
      <c r="DC735" s="58">
        <f>+AVERAGE(CY735:DB735)</f>
        <v>6.1499999999999992E-3</v>
      </c>
      <c r="DD735" s="14">
        <v>6.1999999999999998E-3</v>
      </c>
      <c r="DE735" s="14">
        <v>5.3E-3</v>
      </c>
      <c r="DF735" s="14">
        <v>5.6000000000000008E-3</v>
      </c>
      <c r="DG735" s="14">
        <v>6.6E-3</v>
      </c>
      <c r="DH735" s="58">
        <f>+AVERAGE(DD735:DG735)</f>
        <v>5.9249999999999997E-3</v>
      </c>
      <c r="DI735" s="14">
        <v>6.7000000000000002E-3</v>
      </c>
      <c r="DJ735" s="14">
        <v>6.0000000000000001E-3</v>
      </c>
      <c r="DK735" s="58">
        <v>6.0000000000000001E-3</v>
      </c>
      <c r="DL735" s="58">
        <v>6.4999999999999997E-3</v>
      </c>
      <c r="DM735" s="58">
        <f>+AVERAGE(DI735:DL735)</f>
        <v>6.3E-3</v>
      </c>
      <c r="DN735" s="58">
        <f>+DI735-0.00025</f>
        <v>6.45E-3</v>
      </c>
      <c r="DO735" s="58">
        <v>6.0000000000000001E-3</v>
      </c>
      <c r="DP735" s="58">
        <v>6.0000000000000001E-3</v>
      </c>
      <c r="DQ735" s="58">
        <v>6.4999999999999997E-3</v>
      </c>
      <c r="DR735" s="58">
        <f>+AVERAGE(DN735:DQ735)</f>
        <v>6.2375E-3</v>
      </c>
      <c r="DS735" s="58">
        <f>+DN735-0.00025</f>
        <v>6.1999999999999998E-3</v>
      </c>
      <c r="DT735" s="58">
        <f>+DO735-0.00025</f>
        <v>5.7499999999999999E-3</v>
      </c>
      <c r="DU735" s="58">
        <f>+DP735-0.00025</f>
        <v>5.7499999999999999E-3</v>
      </c>
      <c r="DV735" s="58">
        <f>+DQ735-0.00025</f>
        <v>6.2499999999999995E-3</v>
      </c>
      <c r="DW735" s="58">
        <f>+AVERAGE(DS735:DV735)</f>
        <v>5.9874999999999998E-3</v>
      </c>
    </row>
    <row r="736" spans="1:127" ht="12" customHeight="1">
      <c r="A736" s="2"/>
      <c r="C736" s="7" t="s">
        <v>816</v>
      </c>
      <c r="D736" s="7" t="s">
        <v>817</v>
      </c>
      <c r="AA736" s="37">
        <f>+AA745/AVERAGE(Z668:AA668)/12</f>
        <v>3.6106973020847526E-2</v>
      </c>
      <c r="AF736" s="37">
        <f>+AF745/AVERAGE(AE668:AF668)/12</f>
        <v>3.2713169192620149E-2</v>
      </c>
      <c r="AI736" s="37"/>
      <c r="AJ736" s="37"/>
      <c r="AK736" s="37">
        <f>+AK745/AVERAGE(AJ668:AK668)/12</f>
        <v>3.0618416170136248E-2</v>
      </c>
      <c r="AL736" s="37"/>
      <c r="AM736" s="37"/>
      <c r="AN736" s="37"/>
      <c r="AO736" s="37"/>
      <c r="AP736" s="37">
        <f>+AP745/AVERAGE(AO668:AP668)/12</f>
        <v>3.044846218736463E-2</v>
      </c>
      <c r="AQ736" s="37">
        <f t="shared" ref="AQ736:BD736" si="957">+AQ745/AVERAGE(AP668:AQ668)/3</f>
        <v>3.155395026183945E-2</v>
      </c>
      <c r="AR736" s="37">
        <f t="shared" si="957"/>
        <v>4.4200554851683616E-2</v>
      </c>
      <c r="AS736" s="37">
        <f t="shared" si="957"/>
        <v>3.2286642901983818E-2</v>
      </c>
      <c r="AT736" s="37">
        <f t="shared" si="957"/>
        <v>3.4976140624145759E-2</v>
      </c>
      <c r="AU736" s="37">
        <f t="shared" si="957"/>
        <v>0.13377798883324699</v>
      </c>
      <c r="AV736" s="37">
        <f t="shared" si="957"/>
        <v>2.9339461401258385E-2</v>
      </c>
      <c r="AW736" s="37">
        <f t="shared" si="957"/>
        <v>3.5756679970688481E-2</v>
      </c>
      <c r="AX736" s="37">
        <f t="shared" si="957"/>
        <v>3.0484526331384709E-2</v>
      </c>
      <c r="AY736" s="37">
        <f t="shared" si="957"/>
        <v>3.3871882145180103E-2</v>
      </c>
      <c r="AZ736" s="37">
        <f t="shared" si="957"/>
        <v>0.12479745268487814</v>
      </c>
      <c r="BA736" s="37">
        <f t="shared" si="957"/>
        <v>2.6111805747301722E-2</v>
      </c>
      <c r="BB736" s="37">
        <f t="shared" si="957"/>
        <v>3.1570152480996004E-2</v>
      </c>
      <c r="BC736" s="37">
        <f t="shared" si="957"/>
        <v>3.4365703216309232E-2</v>
      </c>
      <c r="BD736" s="37">
        <f t="shared" si="957"/>
        <v>3.0659174159174147E-2</v>
      </c>
      <c r="BE736" s="37">
        <f>+BE745/AVERAGE(AZ668:BD668)/12</f>
        <v>3.0684465183250933E-2</v>
      </c>
      <c r="BF736" s="37">
        <f>+BF745/AVERAGE(BE668:BF668)/3</f>
        <v>2.8066285813550421E-2</v>
      </c>
      <c r="BG736" s="37">
        <f>+BG745/AVERAGE(BF668:BG668)/3</f>
        <v>3.153983210553362E-2</v>
      </c>
      <c r="BH736" s="37">
        <f>+BH745/AVERAGE(BG668:BH668)/3</f>
        <v>3.5417525258240885E-2</v>
      </c>
      <c r="BI736" s="37">
        <f>+BI745/AVERAGE(BH668:BI668)/3</f>
        <v>3.6078198899678553E-2</v>
      </c>
      <c r="BJ736" s="37">
        <f>+BJ745/AVERAGE(BE668:BI668)/12</f>
        <v>3.2806307875763843E-2</v>
      </c>
      <c r="BK736" s="37">
        <f>+BK745/AVERAGE(BJ668:BK668)/3</f>
        <v>3.1065774426318877E-2</v>
      </c>
      <c r="BL736" s="37">
        <f>+BL745/AVERAGE(BK668:BL668)/3</f>
        <v>3.2994096225738789E-2</v>
      </c>
      <c r="BM736" s="37">
        <f>+BM745/AVERAGE(BL668:BM668)/3</f>
        <v>3.4025535646127904E-2</v>
      </c>
      <c r="BN736" s="37">
        <f>+BN745/AVERAGE(BM668:BN668)/3</f>
        <v>3.3416507385888486E-2</v>
      </c>
      <c r="BO736" s="37">
        <f>+BO745/AVERAGE(BJ668:BN668)/12</f>
        <v>3.287240221158165E-2</v>
      </c>
      <c r="BP736" s="37">
        <f>+BP745/AVERAGE(BO668:BP668)/3</f>
        <v>2.5259536680328414E-2</v>
      </c>
      <c r="BQ736" s="37">
        <f>+BQ745/AVERAGE(BP668:BQ668)/3</f>
        <v>2.7030398840580807E-2</v>
      </c>
      <c r="BR736" s="37">
        <f>+BR745/AVERAGE(BQ668:BR668)/3</f>
        <v>2.3031538648162177E-2</v>
      </c>
      <c r="BS736" s="37">
        <f>+BS745/AVERAGE(BR668:BS668)/3</f>
        <v>2.5718353756413948E-2</v>
      </c>
      <c r="BT736" s="37">
        <v>2.4300000000000002E-2</v>
      </c>
      <c r="BU736" s="37">
        <v>2.0400000000000001E-2</v>
      </c>
      <c r="BV736" s="37">
        <v>2.0499999999999997E-2</v>
      </c>
      <c r="BW736" s="37">
        <v>0.19399999999999998</v>
      </c>
      <c r="BX736" s="37">
        <v>2.1400000000000002E-2</v>
      </c>
      <c r="BY736" s="37">
        <v>2.0400000000000001E-2</v>
      </c>
      <c r="BZ736" s="37">
        <v>2.0400000000000001E-2</v>
      </c>
      <c r="CA736" s="37">
        <v>2.0099999999999996E-2</v>
      </c>
      <c r="CB736" s="37">
        <v>1.89E-2</v>
      </c>
      <c r="CC736" s="37">
        <v>2.2200000000000001E-2</v>
      </c>
      <c r="CD736" s="37">
        <v>2.0400000000000001E-2</v>
      </c>
      <c r="CE736" s="37">
        <v>1.9400000000000001E-2</v>
      </c>
      <c r="CF736" s="37">
        <v>2.4E-2</v>
      </c>
      <c r="CG736" s="37">
        <v>1.9099999999999999E-2</v>
      </c>
      <c r="CH736" s="37">
        <v>2.6200000000000001E-2</v>
      </c>
      <c r="CI736" s="37">
        <f>+CI745/AVERAGE(CD668:CH668)/12</f>
        <v>2.4348358952474804E-2</v>
      </c>
      <c r="CJ736" s="37">
        <v>1.9699999999999999E-2</v>
      </c>
      <c r="CK736" s="37">
        <v>2.6600000000000002E-2</v>
      </c>
      <c r="CL736" s="37">
        <v>2.18E-2</v>
      </c>
      <c r="CM736" s="37">
        <v>2.06E-2</v>
      </c>
      <c r="CN736" s="58">
        <f>+AVERAGE(CJ736:CM736)</f>
        <v>2.2175E-2</v>
      </c>
      <c r="CO736" s="37">
        <v>2.0099999999999996E-2</v>
      </c>
      <c r="CP736" s="37">
        <v>1.8000000000000002E-2</v>
      </c>
      <c r="CQ736" s="59">
        <v>2.0299999999999999E-2</v>
      </c>
      <c r="CR736" s="59">
        <v>1.95E-2</v>
      </c>
      <c r="CS736" s="58">
        <f>+AVERAGE(CO736:CR736)</f>
        <v>1.9474999999999999E-2</v>
      </c>
      <c r="CT736" s="37">
        <v>1.8000000000000002E-2</v>
      </c>
      <c r="CU736" s="59">
        <v>2.0099999999999996E-2</v>
      </c>
      <c r="CV736" s="59">
        <v>1.9299999999999998E-2</v>
      </c>
      <c r="CW736" s="59">
        <v>1.9E-2</v>
      </c>
      <c r="CX736" s="58">
        <f>+AVERAGE(CT736:CW736)</f>
        <v>1.9099999999999999E-2</v>
      </c>
      <c r="CY736" s="37">
        <v>1.61E-2</v>
      </c>
      <c r="CZ736" s="59">
        <v>1.78E-2</v>
      </c>
      <c r="DA736" s="59">
        <v>1.72E-2</v>
      </c>
      <c r="DB736" s="59">
        <v>1.9E-2</v>
      </c>
      <c r="DC736" s="58">
        <f>+AVERAGE(CY736:DB736)</f>
        <v>1.7524999999999999E-2</v>
      </c>
      <c r="DD736" s="37">
        <v>1.44E-2</v>
      </c>
      <c r="DE736" s="59">
        <v>1.77E-2</v>
      </c>
      <c r="DF736" s="59">
        <v>1.77E-2</v>
      </c>
      <c r="DG736" s="59">
        <v>1.66E-2</v>
      </c>
      <c r="DH736" s="58">
        <f>+AVERAGE(DD736:DG736)</f>
        <v>1.66E-2</v>
      </c>
      <c r="DI736" s="37">
        <f>+DI745/AVERAGE(DH668:DI668)/3</f>
        <v>1.4992416710811812E-2</v>
      </c>
      <c r="DJ736" s="37">
        <f>+DJ745/AVERAGE(DI668:DJ668)/3</f>
        <v>1.7672693421696802E-2</v>
      </c>
      <c r="DK736" s="91">
        <v>1.7999999999999999E-2</v>
      </c>
      <c r="DL736" s="91">
        <v>0.02</v>
      </c>
      <c r="DM736" s="58">
        <f>+AVERAGE(DI736:DL736)</f>
        <v>1.7666277533127155E-2</v>
      </c>
      <c r="DN736" s="91">
        <v>1.4999999999999999E-2</v>
      </c>
      <c r="DO736" s="91">
        <v>1.7999999999999999E-2</v>
      </c>
      <c r="DP736" s="91">
        <v>1.7999999999999999E-2</v>
      </c>
      <c r="DQ736" s="91">
        <v>0.02</v>
      </c>
      <c r="DR736" s="58">
        <f>+AVERAGE(DN736:DQ736)</f>
        <v>1.7750000000000002E-2</v>
      </c>
      <c r="DS736" s="91">
        <v>1.4999999999999999E-2</v>
      </c>
      <c r="DT736" s="91">
        <v>1.7999999999999999E-2</v>
      </c>
      <c r="DU736" s="91">
        <v>1.7999999999999999E-2</v>
      </c>
      <c r="DV736" s="91">
        <v>0.02</v>
      </c>
      <c r="DW736" s="58">
        <f>+AVERAGE(DS736:DV736)</f>
        <v>1.7750000000000002E-2</v>
      </c>
    </row>
    <row r="737" spans="1:127" ht="12" customHeight="1">
      <c r="A737" s="2"/>
      <c r="BK737" s="3"/>
      <c r="BL737" s="3"/>
      <c r="BM737" s="3"/>
      <c r="BN737" s="3"/>
      <c r="BP737" s="3"/>
      <c r="CE737" s="15"/>
      <c r="CF737" s="15"/>
      <c r="CG737" s="15"/>
      <c r="CH737" s="15"/>
      <c r="DU737" s="2"/>
    </row>
    <row r="738" spans="1:127" ht="12" customHeight="1">
      <c r="A738" s="2"/>
      <c r="D738" s="7" t="s">
        <v>998</v>
      </c>
      <c r="BK738" s="3"/>
      <c r="BL738" s="3"/>
      <c r="BM738" s="3"/>
      <c r="BN738" s="3"/>
      <c r="BP738" s="3"/>
      <c r="CE738" s="15"/>
      <c r="CF738" s="15"/>
      <c r="CG738" s="15"/>
      <c r="CH738" s="15"/>
      <c r="CJ738" s="59">
        <f>+CJ745/AVERAGE(CI661:CJ661)/3</f>
        <v>1.9713752333540759E-2</v>
      </c>
      <c r="CK738" s="59">
        <f>+CK745/AVERAGE(CJ661:CK661)/3</f>
        <v>2.6609893026799687E-2</v>
      </c>
      <c r="CL738" s="59">
        <f>+CL745/AVERAGE(CK661:CL661)/3</f>
        <v>2.1723123246424416E-2</v>
      </c>
      <c r="CM738" s="59">
        <f>+CM745/AVERAGE(CL661:CM661)/3</f>
        <v>2.0523870153330504E-2</v>
      </c>
      <c r="CO738" s="59">
        <f>+CO745/AVERAGE(CN661:CO661)/3</f>
        <v>2.0120332253428495E-2</v>
      </c>
      <c r="CP738" s="59">
        <f>+CP745/AVERAGE(CO661:CP661)/3</f>
        <v>1.8045031538284913E-2</v>
      </c>
      <c r="CQ738" s="59">
        <f>+CQ745/AVERAGE(CP661:CQ661)/3</f>
        <v>2.0292474089850538E-2</v>
      </c>
      <c r="CR738" s="59">
        <f>+CR745/AVERAGE(CQ661:CR661)/3</f>
        <v>1.944867916596827E-2</v>
      </c>
      <c r="CT738" s="59">
        <f>+CT745/AVERAGE(CS661:CT661)/3</f>
        <v>1.7988858275901087E-2</v>
      </c>
      <c r="CU738" s="59">
        <f>+CU745/AVERAGE(CT661:CU661)/3</f>
        <v>2.0157306241413202E-2</v>
      </c>
      <c r="CV738" s="59">
        <f>+CV745/AVERAGE(CU661:CV661)/3</f>
        <v>1.9269012392367516E-2</v>
      </c>
      <c r="CW738" s="59">
        <f>+CW745/AVERAGE(CV661:CW661)/3</f>
        <v>1.8917764346940272E-2</v>
      </c>
      <c r="CX738" s="58">
        <f>+AVERAGE(CT738:CW738)</f>
        <v>1.9083235314155518E-2</v>
      </c>
      <c r="CY738" s="59">
        <f>+CY745/AVERAGE(CX661:CY661)/3</f>
        <v>1.6133962587696737E-2</v>
      </c>
      <c r="CZ738" s="59">
        <f>+CZ745/AVERAGE(CY661:CZ661)/3</f>
        <v>1.7844627742735458E-2</v>
      </c>
      <c r="DA738" s="59">
        <f>+DA745/AVERAGE(CZ661:DA661)/3</f>
        <v>1.7210249874483451E-2</v>
      </c>
      <c r="DB738" s="59">
        <f>+DB745/AVERAGE(DA661:DB661)/3</f>
        <v>1.8956694127076724E-2</v>
      </c>
      <c r="DC738" s="58">
        <f>+AVERAGE(CY738:DB738)</f>
        <v>1.7536383582998093E-2</v>
      </c>
      <c r="DD738" s="59">
        <f>+DD745/AVERAGE(DC661:DD661)/3</f>
        <v>1.4364067387675518E-2</v>
      </c>
      <c r="DE738" s="59">
        <f>+DE745/AVERAGE(DD661:DE661)/3</f>
        <v>1.7769230591854195E-2</v>
      </c>
      <c r="DF738" s="59">
        <f>+DF745/AVERAGE(DE661:DF661)/3</f>
        <v>1.7725486984551619E-2</v>
      </c>
      <c r="DG738" s="59">
        <f>+DG745/AVERAGE(DF661:DG661)/3</f>
        <v>1.6632091314851237E-2</v>
      </c>
      <c r="DH738" s="58">
        <f>+AVERAGE(DD738:DG738)</f>
        <v>1.6622719069733144E-2</v>
      </c>
      <c r="DI738" s="59">
        <f>+DI745/AVERAGE(DH661:DI661)/3</f>
        <v>1.3773884288704881E-2</v>
      </c>
      <c r="DJ738" s="59">
        <f>+DJ745/AVERAGE(DI661:DJ661)/3</f>
        <v>1.6233039818352994E-2</v>
      </c>
      <c r="DU738" s="2"/>
    </row>
    <row r="739" spans="1:127" ht="12" customHeight="1">
      <c r="A739" s="2"/>
      <c r="BK739" s="3"/>
      <c r="BL739" s="3"/>
      <c r="BM739" s="3"/>
      <c r="BN739" s="3"/>
      <c r="BP739" s="3"/>
      <c r="CE739" s="15"/>
      <c r="CF739" s="15"/>
      <c r="CG739" s="15"/>
      <c r="CH739" s="15"/>
    </row>
    <row r="740" spans="1:127" ht="12" customHeight="1">
      <c r="A740" s="2"/>
      <c r="B740" s="7" t="s">
        <v>1118</v>
      </c>
      <c r="C740" s="7" t="s">
        <v>176</v>
      </c>
      <c r="D740" s="7" t="s">
        <v>817</v>
      </c>
      <c r="BK740" s="3"/>
      <c r="BL740" s="3"/>
      <c r="BM740" s="3"/>
      <c r="BN740" s="3"/>
      <c r="BP740" s="3"/>
      <c r="CE740" s="15"/>
      <c r="CF740" s="15"/>
      <c r="CG740" s="15"/>
      <c r="CH740" s="15"/>
      <c r="CT740" s="14">
        <v>6.0000000000000001E-3</v>
      </c>
      <c r="CU740" s="14">
        <v>5.5000000000000005E-3</v>
      </c>
      <c r="CV740" s="14">
        <v>5.6000000000000008E-3</v>
      </c>
      <c r="CW740" s="14">
        <v>7.3000000000000001E-3</v>
      </c>
      <c r="CX740" s="59">
        <f>+AVERAGE(CT740:CW740)</f>
        <v>6.1000000000000004E-3</v>
      </c>
      <c r="CY740" s="14">
        <v>5.8999999999999999E-3</v>
      </c>
      <c r="CZ740" s="14"/>
      <c r="DA740" s="14"/>
      <c r="DD740" s="14"/>
      <c r="DE740" s="14"/>
      <c r="DI740" s="14"/>
      <c r="DJ740" s="14"/>
    </row>
    <row r="741" spans="1:127" ht="12" customHeight="1">
      <c r="A741" s="2"/>
      <c r="B741" s="7" t="s">
        <v>1119</v>
      </c>
      <c r="C741" s="7" t="s">
        <v>176</v>
      </c>
      <c r="D741" s="7" t="s">
        <v>817</v>
      </c>
      <c r="BK741" s="3"/>
      <c r="BL741" s="3"/>
      <c r="BM741" s="3"/>
      <c r="BN741" s="3"/>
      <c r="BP741" s="3"/>
      <c r="BZ741" s="14">
        <v>4.4000000000000003E-3</v>
      </c>
      <c r="CA741" s="14">
        <v>4.8999999999999998E-3</v>
      </c>
      <c r="CB741" s="14">
        <v>4.5999999999999999E-3</v>
      </c>
      <c r="CC741" s="14">
        <v>4.7999999999999996E-3</v>
      </c>
      <c r="CD741" s="59">
        <f>+AVERAGE(BZ741:CC741)</f>
        <v>4.6749999999999995E-3</v>
      </c>
      <c r="CE741" s="14">
        <v>4.8999999999999998E-3</v>
      </c>
      <c r="CF741" s="14">
        <v>5.0000000000000001E-3</v>
      </c>
      <c r="CG741" s="14">
        <v>5.8999999999999999E-3</v>
      </c>
      <c r="CH741" s="14">
        <v>8.2000000000000007E-3</v>
      </c>
      <c r="CI741" s="59">
        <f>+AVERAGE(CE741:CH741)</f>
        <v>6.0000000000000001E-3</v>
      </c>
      <c r="CJ741" s="14">
        <v>7.4000000000000003E-3</v>
      </c>
      <c r="CK741" s="14">
        <v>7.9000000000000008E-3</v>
      </c>
      <c r="CL741" s="14">
        <v>8.6E-3</v>
      </c>
      <c r="CM741" s="14">
        <v>8.9000000000000017E-3</v>
      </c>
      <c r="CN741" s="59">
        <f>+AVERAGE(CJ741:CM741)</f>
        <v>8.2000000000000007E-3</v>
      </c>
      <c r="CO741" s="14">
        <v>8.6E-3</v>
      </c>
      <c r="CP741" s="14">
        <v>8.6E-3</v>
      </c>
      <c r="CQ741" s="14">
        <v>7.6E-3</v>
      </c>
      <c r="CR741" s="14">
        <v>9.9999999999999985E-3</v>
      </c>
      <c r="CS741" s="59">
        <f>+AVERAGE(CO741:CR741)</f>
        <v>8.6999999999999994E-3</v>
      </c>
      <c r="CT741" s="14">
        <v>6.7000000000000002E-3</v>
      </c>
      <c r="CU741" s="14">
        <v>6.1999999999999998E-3</v>
      </c>
      <c r="CV741" s="14">
        <v>7.0000000000000001E-3</v>
      </c>
      <c r="CW741" s="14">
        <v>8.3999999999999995E-3</v>
      </c>
      <c r="CX741" s="59">
        <f>+AVERAGE(CT741:CW741)</f>
        <v>7.0749999999999997E-3</v>
      </c>
      <c r="CY741" s="14">
        <v>7.9000000000000008E-3</v>
      </c>
      <c r="CZ741" s="14"/>
      <c r="DA741" s="14"/>
      <c r="DD741" s="14"/>
      <c r="DE741" s="14"/>
      <c r="DI741" s="14"/>
      <c r="DJ741" s="14"/>
    </row>
    <row r="742" spans="1:127" ht="12" customHeight="1">
      <c r="A742" s="2"/>
      <c r="B742" s="7" t="s">
        <v>1120</v>
      </c>
      <c r="C742" s="7" t="s">
        <v>176</v>
      </c>
      <c r="D742" s="7" t="s">
        <v>817</v>
      </c>
      <c r="BK742" s="3"/>
      <c r="BL742" s="3"/>
      <c r="BM742" s="3"/>
      <c r="BN742" s="3"/>
      <c r="BP742" s="3"/>
      <c r="BZ742" s="14">
        <f>+CE742-0.0002</f>
        <v>0</v>
      </c>
      <c r="CA742" s="14">
        <f>+CF742-0.0002</f>
        <v>0</v>
      </c>
      <c r="CB742" s="14">
        <f>+CG742-0.0002</f>
        <v>0</v>
      </c>
      <c r="CC742" s="14">
        <f>+CH742-0.0002</f>
        <v>0</v>
      </c>
      <c r="CE742" s="14">
        <f>+CJ742-0.0002</f>
        <v>1.9999999999999996E-4</v>
      </c>
      <c r="CF742" s="14">
        <f>+CK742-0.0002</f>
        <v>1.9999999999999996E-4</v>
      </c>
      <c r="CG742" s="14">
        <f>+CL742-0.0002</f>
        <v>1.9999999999999996E-4</v>
      </c>
      <c r="CH742" s="14">
        <f>+CM742-0.0002</f>
        <v>1.9999999999999996E-4</v>
      </c>
      <c r="CJ742" s="14">
        <f>+CO742-0.0002</f>
        <v>3.9999999999999996E-4</v>
      </c>
      <c r="CK742" s="14">
        <f>+CP742-0.0002</f>
        <v>3.9999999999999996E-4</v>
      </c>
      <c r="CL742" s="14">
        <f>+CQ742-0.0002</f>
        <v>3.9999999999999996E-4</v>
      </c>
      <c r="CM742" s="14">
        <f>+CR742-0.0002</f>
        <v>3.9999999999999996E-4</v>
      </c>
      <c r="CO742" s="14">
        <v>5.9999999999999995E-4</v>
      </c>
      <c r="CP742" s="14">
        <v>5.9999999999999995E-4</v>
      </c>
      <c r="CQ742" s="14">
        <v>5.9999999999999995E-4</v>
      </c>
      <c r="CR742" s="14">
        <v>5.9999999999999995E-4</v>
      </c>
      <c r="CT742" s="14">
        <f>+CT741-CT740</f>
        <v>7.000000000000001E-4</v>
      </c>
      <c r="CU742" s="14">
        <f>+CU741-CU740</f>
        <v>6.9999999999999923E-4</v>
      </c>
      <c r="CV742" s="14">
        <f>+CV741-CV740</f>
        <v>1.3999999999999993E-3</v>
      </c>
      <c r="CW742" s="14">
        <f>+CW741-CW740</f>
        <v>1.0999999999999994E-3</v>
      </c>
      <c r="CY742" s="14">
        <f>+CY741-CY740</f>
        <v>2.0000000000000009E-3</v>
      </c>
      <c r="CZ742" s="14"/>
      <c r="DA742" s="14"/>
      <c r="DD742" s="14"/>
      <c r="DE742" s="14"/>
      <c r="DI742" s="14"/>
      <c r="DJ742" s="14"/>
    </row>
    <row r="743" spans="1:127" ht="12" customHeight="1">
      <c r="A743" s="2"/>
      <c r="BK743" s="3"/>
      <c r="BL743" s="3"/>
      <c r="BM743" s="3"/>
      <c r="BN743" s="3"/>
      <c r="BP743" s="3"/>
      <c r="CE743" s="15"/>
      <c r="CF743" s="15"/>
      <c r="CG743" s="15"/>
      <c r="CH743" s="15"/>
      <c r="CY743" s="15"/>
      <c r="DD743" s="15"/>
      <c r="DI743" s="15"/>
    </row>
    <row r="744" spans="1:127" ht="12" customHeight="1">
      <c r="A744" s="2"/>
      <c r="C744" s="7" t="s">
        <v>818</v>
      </c>
      <c r="AA744" s="15">
        <f>+AA745+AA746</f>
        <v>23383.959799999997</v>
      </c>
      <c r="AB744" s="15"/>
      <c r="AC744" s="15"/>
      <c r="AD744" s="15"/>
      <c r="AE744" s="15"/>
      <c r="AF744" s="15">
        <f>+AF745+AF746</f>
        <v>26350</v>
      </c>
      <c r="AG744" s="15"/>
      <c r="AH744" s="15"/>
      <c r="AI744" s="15"/>
      <c r="AJ744" s="15"/>
      <c r="AK744" s="15">
        <f>+AK745+AK746</f>
        <v>25240</v>
      </c>
      <c r="AL744" s="15"/>
      <c r="AM744" s="15"/>
      <c r="AN744" s="15"/>
      <c r="AO744" s="15"/>
      <c r="AP744" s="15">
        <f t="shared" ref="AP744:AU744" si="958">+AP745+AP746</f>
        <v>25621</v>
      </c>
      <c r="AQ744" s="15">
        <f t="shared" si="958"/>
        <v>6221</v>
      </c>
      <c r="AR744" s="15">
        <f t="shared" si="958"/>
        <v>8585</v>
      </c>
      <c r="AS744" s="15">
        <f t="shared" si="958"/>
        <v>6284</v>
      </c>
      <c r="AT744" s="15">
        <f t="shared" si="958"/>
        <v>7315</v>
      </c>
      <c r="AU744" s="15">
        <f t="shared" si="958"/>
        <v>27427</v>
      </c>
      <c r="AV744" s="15">
        <f t="shared" ref="AV744:CG744" si="959">+AV960</f>
        <v>6098</v>
      </c>
      <c r="AW744" s="15">
        <f t="shared" si="959"/>
        <v>7081</v>
      </c>
      <c r="AX744" s="15">
        <f t="shared" si="959"/>
        <v>6220</v>
      </c>
      <c r="AY744" s="15">
        <f t="shared" si="959"/>
        <v>7165</v>
      </c>
      <c r="AZ744" s="15">
        <f t="shared" si="959"/>
        <v>26564</v>
      </c>
      <c r="BA744" s="15">
        <f t="shared" si="959"/>
        <v>5583</v>
      </c>
      <c r="BB744" s="15">
        <f t="shared" si="959"/>
        <v>6323</v>
      </c>
      <c r="BC744" s="15">
        <f t="shared" si="959"/>
        <v>6643</v>
      </c>
      <c r="BD744" s="15">
        <f t="shared" si="959"/>
        <v>6481</v>
      </c>
      <c r="BE744" s="15">
        <f t="shared" si="959"/>
        <v>25030</v>
      </c>
      <c r="BF744" s="15">
        <f t="shared" si="959"/>
        <v>5703</v>
      </c>
      <c r="BG744" s="15">
        <f t="shared" si="959"/>
        <v>6118</v>
      </c>
      <c r="BH744" s="15">
        <f t="shared" si="959"/>
        <v>6863</v>
      </c>
      <c r="BI744" s="15">
        <f t="shared" si="959"/>
        <v>7364</v>
      </c>
      <c r="BJ744" s="15">
        <f t="shared" si="959"/>
        <v>26048</v>
      </c>
      <c r="BK744" s="15">
        <f t="shared" si="959"/>
        <v>6238</v>
      </c>
      <c r="BL744" s="15">
        <f t="shared" si="959"/>
        <v>6560</v>
      </c>
      <c r="BM744" s="15">
        <f t="shared" si="959"/>
        <v>6522</v>
      </c>
      <c r="BN744" s="15">
        <f t="shared" si="959"/>
        <v>6419</v>
      </c>
      <c r="BO744" s="15">
        <f t="shared" si="959"/>
        <v>25739</v>
      </c>
      <c r="BP744" s="15">
        <f t="shared" si="959"/>
        <v>4946</v>
      </c>
      <c r="BQ744" s="15">
        <f t="shared" si="959"/>
        <v>5319</v>
      </c>
      <c r="BR744" s="15">
        <f t="shared" si="959"/>
        <v>4510</v>
      </c>
      <c r="BS744" s="15">
        <f t="shared" si="959"/>
        <v>5354</v>
      </c>
      <c r="BT744" s="15">
        <f t="shared" si="959"/>
        <v>20129</v>
      </c>
      <c r="BU744" s="15">
        <f t="shared" si="959"/>
        <v>4344</v>
      </c>
      <c r="BV744" s="15">
        <f t="shared" si="959"/>
        <v>4464</v>
      </c>
      <c r="BW744" s="15">
        <f t="shared" si="959"/>
        <v>4201</v>
      </c>
      <c r="BX744" s="15">
        <f t="shared" si="959"/>
        <v>5028</v>
      </c>
      <c r="BY744" s="15">
        <f t="shared" si="959"/>
        <v>18037</v>
      </c>
      <c r="BZ744" s="15">
        <f t="shared" si="959"/>
        <v>4615</v>
      </c>
      <c r="CA744" s="15">
        <f t="shared" si="959"/>
        <v>4630</v>
      </c>
      <c r="CB744" s="15">
        <f t="shared" si="959"/>
        <v>4342</v>
      </c>
      <c r="CC744" s="15">
        <f t="shared" si="959"/>
        <v>5468</v>
      </c>
      <c r="CD744" s="15">
        <f t="shared" si="959"/>
        <v>19055</v>
      </c>
      <c r="CE744" s="15">
        <f t="shared" si="959"/>
        <v>4645</v>
      </c>
      <c r="CF744" s="15">
        <f t="shared" si="959"/>
        <v>5700</v>
      </c>
      <c r="CG744" s="15">
        <f t="shared" si="959"/>
        <v>5066</v>
      </c>
      <c r="CH744" s="15">
        <v>6677</v>
      </c>
      <c r="CI744" s="15">
        <f>+CI960</f>
        <v>22089</v>
      </c>
      <c r="CJ744" s="15">
        <v>5167</v>
      </c>
      <c r="CK744" s="15">
        <v>6670</v>
      </c>
      <c r="CL744" s="15">
        <v>5733</v>
      </c>
      <c r="CM744" s="15">
        <v>5985</v>
      </c>
      <c r="CN744" s="15">
        <f>+CM744+CL744+CK744+CJ744</f>
        <v>23555</v>
      </c>
      <c r="CO744" s="15">
        <v>5393</v>
      </c>
      <c r="CP744" s="15">
        <v>5080</v>
      </c>
      <c r="CQ744" s="15">
        <v>5592</v>
      </c>
      <c r="CR744" s="15">
        <v>6449</v>
      </c>
      <c r="CS744" s="15">
        <f>+CR744+CQ744+CP744+CO744</f>
        <v>22514</v>
      </c>
      <c r="CT744" s="15">
        <v>5156</v>
      </c>
      <c r="CU744" s="15">
        <v>5792</v>
      </c>
      <c r="CV744" s="15">
        <v>6090</v>
      </c>
      <c r="CW744" s="15">
        <v>6713</v>
      </c>
      <c r="CX744" s="15">
        <f>+CW744+CV744+CU744+CT744</f>
        <v>23751</v>
      </c>
      <c r="CY744" s="15">
        <v>5766</v>
      </c>
      <c r="CZ744" s="15">
        <v>6275</v>
      </c>
      <c r="DA744" s="15">
        <v>6485</v>
      </c>
      <c r="DB744" s="15">
        <v>7532</v>
      </c>
      <c r="DC744" s="15">
        <f>+DB744+DA744+CZ744+CY744</f>
        <v>26058</v>
      </c>
      <c r="DD744" s="15">
        <v>6165</v>
      </c>
      <c r="DE744" s="15">
        <v>7285</v>
      </c>
      <c r="DF744" s="15">
        <v>6690</v>
      </c>
      <c r="DG744" s="15">
        <v>7342</v>
      </c>
      <c r="DH744" s="15">
        <f>+DG744+DF744+DE744+DD744</f>
        <v>27482</v>
      </c>
      <c r="DI744" s="15">
        <v>5849</v>
      </c>
      <c r="DJ744" s="15">
        <v>6298</v>
      </c>
      <c r="DK744" s="15">
        <f>+DK749+DK745+DK747</f>
        <v>6213.1784583999997</v>
      </c>
      <c r="DL744" s="15">
        <f>+DL749+DL745+DL747</f>
        <v>7215.1678940680004</v>
      </c>
      <c r="DM744" s="15">
        <f>+DL744+DK744+DJ744+DI744</f>
        <v>25575.346352468001</v>
      </c>
      <c r="DN744" s="15">
        <f>+DN749+DN745+DN747</f>
        <v>5441.1253467210381</v>
      </c>
      <c r="DO744" s="15">
        <f>+DO749+DO745+DO747</f>
        <v>5916.6717225516177</v>
      </c>
      <c r="DP744" s="15">
        <f>+DP749+DP745+DP747</f>
        <v>5834.2060349456888</v>
      </c>
      <c r="DQ744" s="15">
        <f>+DQ749+DQ745+DQ747</f>
        <v>6820.1007639370773</v>
      </c>
      <c r="DR744" s="15">
        <f>+DQ744+DP744+DO744+DN744</f>
        <v>24012.10386815542</v>
      </c>
      <c r="DS744" s="15">
        <f>+DS749+DS745+DS747</f>
        <v>5132.4313704242377</v>
      </c>
      <c r="DT744" s="15">
        <f>+DT749+DT745+DT747</f>
        <v>5593.0521551020865</v>
      </c>
      <c r="DU744" s="15">
        <f>+DU749+DU745+DU747</f>
        <v>5497.621194076577</v>
      </c>
      <c r="DV744" s="15">
        <f>+DV749+DV745+DV747</f>
        <v>6465.3228160683866</v>
      </c>
      <c r="DW744" s="15">
        <f>+DV744+DU744+DT744+DS744</f>
        <v>22688.42753567129</v>
      </c>
    </row>
    <row r="745" spans="1:127" ht="12" customHeight="1">
      <c r="A745" s="2"/>
      <c r="D745" s="7" t="s">
        <v>816</v>
      </c>
      <c r="AA745" s="90">
        <v>12719.475599999998</v>
      </c>
      <c r="AB745" s="53"/>
      <c r="AC745" s="53"/>
      <c r="AD745" s="53"/>
      <c r="AE745" s="53"/>
      <c r="AF745" s="90">
        <v>14142.295600000001</v>
      </c>
      <c r="AG745" s="53"/>
      <c r="AH745" s="53"/>
      <c r="AI745" s="53"/>
      <c r="AJ745" s="53"/>
      <c r="AK745" s="90">
        <v>14984.5304</v>
      </c>
      <c r="AL745" s="53"/>
      <c r="AM745" s="53"/>
      <c r="AN745" s="53"/>
      <c r="AO745" s="53"/>
      <c r="AP745" s="90">
        <v>16026</v>
      </c>
      <c r="AQ745" s="90">
        <v>4175.6288999999997</v>
      </c>
      <c r="AR745" s="90">
        <v>5949.9494000000032</v>
      </c>
      <c r="AS745" s="90">
        <v>4412.7252599999956</v>
      </c>
      <c r="AT745" s="90">
        <v>4830.0074050000021</v>
      </c>
      <c r="AU745" s="90">
        <v>18593</v>
      </c>
      <c r="AV745" s="90">
        <v>4099.9623499999998</v>
      </c>
      <c r="AW745" s="90">
        <v>5025.9231800000016</v>
      </c>
      <c r="AX745" s="90">
        <v>4310.7056000000021</v>
      </c>
      <c r="AY745" s="90">
        <v>4861.2569599999952</v>
      </c>
      <c r="AZ745" s="90">
        <v>18076</v>
      </c>
      <c r="BA745" s="90">
        <v>3801.6648000000032</v>
      </c>
      <c r="BB745" s="90">
        <v>4641.4943300000014</v>
      </c>
      <c r="BC745" s="90">
        <v>5098.5850799999998</v>
      </c>
      <c r="BD745" s="15">
        <f>+BD744-BD749</f>
        <v>4603.4749999999985</v>
      </c>
      <c r="BE745" s="15">
        <f>+BD745+BC745+BB745+BA745</f>
        <v>18145.219210000003</v>
      </c>
      <c r="BF745" s="15">
        <f>+BF744-BF749</f>
        <v>4265.3625599999996</v>
      </c>
      <c r="BG745" s="15">
        <f>+BG744-BG749</f>
        <v>4832.5724999999939</v>
      </c>
      <c r="BH745" s="15">
        <f>+BH744-BH749</f>
        <v>5445.5082600000014</v>
      </c>
      <c r="BI745" s="15">
        <f>+BI744-BI749</f>
        <v>5562.944390000006</v>
      </c>
      <c r="BJ745" s="15">
        <f>+BI745+BH745+BG745+BF745</f>
        <v>20106.387710000003</v>
      </c>
      <c r="BK745" s="15">
        <f>+BK744-BK749</f>
        <v>4809.5457249999999</v>
      </c>
      <c r="BL745" s="15">
        <f>+BL744-BL749</f>
        <v>5113.1627300000018</v>
      </c>
      <c r="BM745" s="15">
        <f>+BM744-BM749</f>
        <v>5277.4422399999894</v>
      </c>
      <c r="BN745" s="15">
        <f>+BN744-BN749</f>
        <v>5196.1282200000078</v>
      </c>
      <c r="BO745" s="15">
        <f>+BN745+BM745+BL745+BK745</f>
        <v>20396.278914999999</v>
      </c>
      <c r="BP745" s="15">
        <f>+BP744-BP749</f>
        <v>3941.912360000003</v>
      </c>
      <c r="BQ745" s="15">
        <f>+BQ744-BQ749</f>
        <v>4237.5056199999972</v>
      </c>
      <c r="BR745" s="15">
        <f>+BR744-BR749</f>
        <v>3626.4032799999973</v>
      </c>
      <c r="BS745" s="15">
        <f>+BS744-BS749</f>
        <v>4074.3967599999969</v>
      </c>
      <c r="BT745" s="15">
        <f>+BS745+BR745+BQ745+BP745</f>
        <v>15880.218019999993</v>
      </c>
      <c r="BU745" s="15">
        <f>+BU744-BU749</f>
        <v>3369.8315799999973</v>
      </c>
      <c r="BV745" s="15">
        <f>+BV744-BV749</f>
        <v>3421.2451000000001</v>
      </c>
      <c r="BW745" s="15">
        <f>+BW744-BW749</f>
        <v>3243.6585</v>
      </c>
      <c r="BX745" s="15">
        <f>+BX744-BX749</f>
        <v>3635.0905499999999</v>
      </c>
      <c r="BY745" s="15">
        <f>+BX745+BW745+BV745+BU745</f>
        <v>13669.825729999997</v>
      </c>
      <c r="BZ745" s="15">
        <f>+BZ744-BZ749</f>
        <v>3551.1017999999999</v>
      </c>
      <c r="CA745" s="15">
        <f>+CA744-CA749</f>
        <v>3546.6318999999999</v>
      </c>
      <c r="CB745" s="15">
        <f>+CB744-CB749</f>
        <v>3335.4677000000001</v>
      </c>
      <c r="CC745" s="15">
        <f>+CC744-CC749</f>
        <v>3951.4456</v>
      </c>
      <c r="CD745" s="15">
        <f>+CC745+CB745+CA745+BZ745</f>
        <v>14384.647000000001</v>
      </c>
      <c r="CE745" s="15">
        <f>+CE744-CE749</f>
        <v>3504.6504999999997</v>
      </c>
      <c r="CF745" s="15">
        <f>+CF744-CF749</f>
        <v>4397.78</v>
      </c>
      <c r="CG745" s="15">
        <f>+CG744-CG749</f>
        <v>3604.6156499999997</v>
      </c>
      <c r="CH745" s="15">
        <f>+CH744-CH749</f>
        <v>5096.3919999999998</v>
      </c>
      <c r="CI745" s="15">
        <f>+CH745+CG745+CF745+CE745</f>
        <v>16603.438149999998</v>
      </c>
      <c r="CJ745" s="15">
        <v>3564</v>
      </c>
      <c r="CK745" s="15">
        <v>4837</v>
      </c>
      <c r="CL745" s="15">
        <v>3968</v>
      </c>
      <c r="CM745" s="15">
        <v>3772</v>
      </c>
      <c r="CN745" s="15">
        <f>+CM745+CL745+CK745+CJ745</f>
        <v>16141</v>
      </c>
      <c r="CO745" s="15">
        <v>3717</v>
      </c>
      <c r="CP745" s="15">
        <v>3340</v>
      </c>
      <c r="CQ745" s="15">
        <v>3773</v>
      </c>
      <c r="CR745" s="15">
        <v>3655</v>
      </c>
      <c r="CS745" s="15">
        <f>+CR745+CQ745+CP745+CO745</f>
        <v>14485</v>
      </c>
      <c r="CT745" s="15">
        <v>3418</v>
      </c>
      <c r="CU745" s="15">
        <v>3866</v>
      </c>
      <c r="CV745" s="15">
        <v>3745</v>
      </c>
      <c r="CW745" s="15">
        <v>3742</v>
      </c>
      <c r="CX745" s="15">
        <f>+CW745+CV745+CU745+CT745</f>
        <v>14771</v>
      </c>
      <c r="CY745" s="15">
        <v>3246</v>
      </c>
      <c r="CZ745" s="15">
        <v>3641</v>
      </c>
      <c r="DA745" s="15">
        <v>3565</v>
      </c>
      <c r="DB745" s="15">
        <v>3997</v>
      </c>
      <c r="DC745" s="15">
        <f>+DB745+DA745+CZ745+CY745</f>
        <v>14449</v>
      </c>
      <c r="DD745" s="15">
        <v>3072</v>
      </c>
      <c r="DE745" s="15">
        <v>3853</v>
      </c>
      <c r="DF745" s="15">
        <v>3896</v>
      </c>
      <c r="DG745" s="15">
        <v>3704</v>
      </c>
      <c r="DH745" s="15">
        <f>+DG745+DF745+DE745+DD745</f>
        <v>14525</v>
      </c>
      <c r="DI745" s="15">
        <f>+DI744-DI746</f>
        <v>3099</v>
      </c>
      <c r="DJ745" s="15">
        <f>+DJ744-DJ746</f>
        <v>3664</v>
      </c>
      <c r="DK745" s="15">
        <f>+DK736*3*AVERAGE(DJ668:DK668)</f>
        <v>3740.7592583999995</v>
      </c>
      <c r="DL745" s="15">
        <f>+DL736*3*AVERAGE(DK668:DL668)</f>
        <v>4177.7586940680003</v>
      </c>
      <c r="DM745" s="15">
        <f>+DL745+DK745+DJ745+DI745</f>
        <v>14681.517952467999</v>
      </c>
      <c r="DN745" s="15">
        <f>+DN736*3*AVERAGE(DM668:DN668)</f>
        <v>3145.2051967210382</v>
      </c>
      <c r="DO745" s="15">
        <f t="shared" ref="DO745:DQ745" si="960">+DO736*3*AVERAGE(DN668:DO668)</f>
        <v>3769.7187225516177</v>
      </c>
      <c r="DP745" s="15">
        <f t="shared" si="960"/>
        <v>3761.7868349456885</v>
      </c>
      <c r="DQ745" s="15">
        <f t="shared" si="960"/>
        <v>4182.6915639370773</v>
      </c>
      <c r="DR745" s="15">
        <f>+DQ745+DP745+DO745+DN745</f>
        <v>14859.402318155422</v>
      </c>
      <c r="DS745" s="15">
        <f>+DS736*3*AVERAGE(DR668:DS668)</f>
        <v>3136.5112204242373</v>
      </c>
      <c r="DT745" s="15">
        <f t="shared" ref="DT745:DV745" si="961">+DT736*3*AVERAGE(DS668:DT668)</f>
        <v>3746.0991551020866</v>
      </c>
      <c r="DU745" s="15">
        <f t="shared" si="961"/>
        <v>3725.2019940765763</v>
      </c>
      <c r="DV745" s="15">
        <f t="shared" si="961"/>
        <v>4127.9136160683865</v>
      </c>
      <c r="DW745" s="15">
        <f>+DV745+DU745+DT745+DS745</f>
        <v>14735.725985671288</v>
      </c>
    </row>
    <row r="746" spans="1:127" ht="12" customHeight="1">
      <c r="A746" s="2"/>
      <c r="D746" s="7" t="s">
        <v>805</v>
      </c>
      <c r="AA746" s="10">
        <v>10664.484199999999</v>
      </c>
      <c r="AB746" s="53"/>
      <c r="AC746" s="53"/>
      <c r="AD746" s="53"/>
      <c r="AE746" s="90"/>
      <c r="AF746" s="10">
        <v>12207.704399999999</v>
      </c>
      <c r="AG746" s="90"/>
      <c r="AH746" s="90"/>
      <c r="AI746" s="90"/>
      <c r="AJ746" s="90"/>
      <c r="AK746" s="10">
        <v>10255.4696</v>
      </c>
      <c r="AL746" s="90">
        <v>2106.1248000000001</v>
      </c>
      <c r="AM746" s="90">
        <v>2217.7755999999999</v>
      </c>
      <c r="AN746" s="90">
        <v>2242.6480000000001</v>
      </c>
      <c r="AO746" s="90">
        <v>2717.3632499999999</v>
      </c>
      <c r="AP746" s="90">
        <v>9595</v>
      </c>
      <c r="AQ746" s="90">
        <v>2045.3710999999998</v>
      </c>
      <c r="AR746" s="90">
        <v>2635.0505999999973</v>
      </c>
      <c r="AS746" s="90">
        <v>1871.2747400000046</v>
      </c>
      <c r="AT746" s="90">
        <v>2484.9925949999983</v>
      </c>
      <c r="AU746" s="90">
        <v>8834</v>
      </c>
      <c r="AV746" s="90">
        <v>1998.0376499999998</v>
      </c>
      <c r="AW746" s="90">
        <v>2055.0768199999984</v>
      </c>
      <c r="AX746" s="90">
        <v>1909.2943999999982</v>
      </c>
      <c r="AY746" s="90">
        <v>2303.7430400000044</v>
      </c>
      <c r="AZ746" s="90">
        <v>8488</v>
      </c>
      <c r="BA746" s="15"/>
      <c r="BB746" s="15"/>
      <c r="BC746" s="15"/>
      <c r="BD746" s="15"/>
      <c r="BE746" s="15"/>
      <c r="BF746" s="15"/>
      <c r="BG746" s="15"/>
      <c r="BH746" s="15"/>
      <c r="BI746" s="15"/>
      <c r="BJ746" s="15"/>
      <c r="BK746" s="15"/>
      <c r="BL746" s="15"/>
      <c r="BM746" s="15"/>
      <c r="BN746" s="15"/>
      <c r="BO746" s="15"/>
      <c r="BP746" s="15"/>
      <c r="BQ746" s="15"/>
      <c r="BR746" s="15"/>
      <c r="BS746" s="15"/>
      <c r="BT746" s="15"/>
      <c r="BU746" s="15">
        <v>990</v>
      </c>
      <c r="BV746" s="15">
        <v>1075</v>
      </c>
      <c r="BW746" s="15">
        <v>988</v>
      </c>
      <c r="BX746" s="15">
        <v>1456</v>
      </c>
      <c r="BY746" s="15">
        <v>4509</v>
      </c>
      <c r="BZ746" s="15">
        <v>1169</v>
      </c>
      <c r="CA746" s="15">
        <v>1211</v>
      </c>
      <c r="CB746" s="15">
        <v>1103</v>
      </c>
      <c r="CC746" s="15">
        <v>1635</v>
      </c>
      <c r="CD746" s="15">
        <v>5118</v>
      </c>
      <c r="CE746" s="15">
        <v>1258</v>
      </c>
      <c r="CF746" s="15">
        <v>1467</v>
      </c>
      <c r="CG746" s="15">
        <v>1672</v>
      </c>
      <c r="CH746" s="15">
        <v>1976</v>
      </c>
      <c r="CI746" s="15">
        <f>+CH746+CG746+CF746+CE746</f>
        <v>6373</v>
      </c>
      <c r="CJ746" s="15">
        <v>1604</v>
      </c>
      <c r="CK746" s="15">
        <v>1833</v>
      </c>
      <c r="CL746" s="15">
        <v>1765</v>
      </c>
      <c r="CM746" s="15">
        <v>2213</v>
      </c>
      <c r="CN746" s="15">
        <f>+CM746+CL746+CK746+CJ746</f>
        <v>7415</v>
      </c>
      <c r="CO746" s="15">
        <v>1675</v>
      </c>
      <c r="CP746" s="15">
        <v>1740</v>
      </c>
      <c r="CQ746" s="15">
        <v>1820</v>
      </c>
      <c r="CR746" s="15">
        <v>2793</v>
      </c>
      <c r="CS746" s="15">
        <f>+CR746+CQ746+CP746+CO746</f>
        <v>8028</v>
      </c>
      <c r="CT746" s="15">
        <v>1737</v>
      </c>
      <c r="CU746" s="15">
        <v>1927</v>
      </c>
      <c r="CV746" s="15">
        <v>2346</v>
      </c>
      <c r="CW746" s="15">
        <v>2971</v>
      </c>
      <c r="CX746" s="15">
        <f>+CW746+CV746+CU746+CT746</f>
        <v>8981</v>
      </c>
      <c r="CY746" s="15">
        <v>2520</v>
      </c>
      <c r="CZ746" s="15">
        <v>2634</v>
      </c>
      <c r="DA746" s="15">
        <v>2920</v>
      </c>
      <c r="DB746" s="15">
        <v>3535</v>
      </c>
      <c r="DC746" s="15">
        <f>+DB746+DA746+CZ746+CY746</f>
        <v>11609</v>
      </c>
      <c r="DD746" s="15">
        <v>3092</v>
      </c>
      <c r="DE746" s="15">
        <v>3433</v>
      </c>
      <c r="DF746" s="15">
        <v>2795</v>
      </c>
      <c r="DG746" s="15">
        <v>3638</v>
      </c>
      <c r="DH746" s="15">
        <f>+DG746+DF746+DE746+DD746</f>
        <v>12958</v>
      </c>
      <c r="DI746" s="15">
        <v>2750</v>
      </c>
      <c r="DJ746" s="15">
        <v>2634</v>
      </c>
      <c r="DK746" s="15">
        <f>+DK747+DK749</f>
        <v>2472.4192000000003</v>
      </c>
      <c r="DL746" s="15">
        <f>+DL747+DL749</f>
        <v>3037.4092000000001</v>
      </c>
      <c r="DM746" s="15">
        <f>+DL746+DK746+DJ746+DI746</f>
        <v>10893.8284</v>
      </c>
      <c r="DN746" s="15">
        <f>+DN747+DN749</f>
        <v>2295.9201499999999</v>
      </c>
      <c r="DO746" s="15">
        <f>+DO747+DO749</f>
        <v>2146.9530000000004</v>
      </c>
      <c r="DP746" s="15">
        <f>+DP747+DP749</f>
        <v>2072.4192000000003</v>
      </c>
      <c r="DQ746" s="15">
        <f>+DQ747+DQ749</f>
        <v>2637.4092000000001</v>
      </c>
      <c r="DR746" s="15">
        <f>+DQ746+DP746+DO746+DN746</f>
        <v>9152.7015500000016</v>
      </c>
      <c r="DS746" s="15">
        <f>+DS747+DS749</f>
        <v>1995.9201499999999</v>
      </c>
      <c r="DT746" s="15">
        <f>+DT747+DT749</f>
        <v>1846.9530000000002</v>
      </c>
      <c r="DU746" s="15">
        <f>+DU747+DU749</f>
        <v>1772.4192000000003</v>
      </c>
      <c r="DV746" s="15">
        <f>+DV747+DV749</f>
        <v>2337.4092000000001</v>
      </c>
      <c r="DW746" s="15">
        <f>+DV746+DU746+DT746+DS746</f>
        <v>7952.7015500000007</v>
      </c>
    </row>
    <row r="747" spans="1:127" ht="12" customHeight="1">
      <c r="A747" s="2"/>
      <c r="E747" s="7" t="s">
        <v>806</v>
      </c>
      <c r="AV747" s="15"/>
      <c r="AW747" s="15"/>
      <c r="AX747" s="15"/>
      <c r="AY747" s="15"/>
      <c r="AZ747" s="15"/>
      <c r="BA747" s="15"/>
      <c r="BB747" s="15"/>
      <c r="BC747" s="15"/>
      <c r="BD747" s="15"/>
      <c r="BE747" s="15"/>
      <c r="BF747" s="15"/>
      <c r="BG747" s="15"/>
      <c r="BH747" s="15"/>
      <c r="BI747" s="15"/>
      <c r="BJ747" s="15"/>
      <c r="BK747" s="15"/>
      <c r="BL747" s="15"/>
      <c r="BM747" s="15"/>
      <c r="BN747" s="15"/>
      <c r="BO747" s="15"/>
      <c r="BP747" s="15"/>
      <c r="BQ747" s="15"/>
      <c r="BR747" s="15"/>
      <c r="BS747" s="15"/>
      <c r="BT747" s="15"/>
      <c r="BU747" s="15">
        <f t="shared" ref="BU747:CH747" si="962">+BU746-BU749</f>
        <v>15.831579999997075</v>
      </c>
      <c r="BV747" s="15">
        <f t="shared" si="962"/>
        <v>32.245100000000093</v>
      </c>
      <c r="BW747" s="15">
        <f t="shared" si="962"/>
        <v>30.658500000000117</v>
      </c>
      <c r="BX747" s="15">
        <f t="shared" si="962"/>
        <v>63.090549999999894</v>
      </c>
      <c r="BY747" s="15">
        <f t="shared" si="962"/>
        <v>141.82572999999684</v>
      </c>
      <c r="BZ747" s="15">
        <f t="shared" si="962"/>
        <v>105.10179999999991</v>
      </c>
      <c r="CA747" s="15">
        <f t="shared" si="962"/>
        <v>127.63189999999986</v>
      </c>
      <c r="CB747" s="15">
        <f t="shared" si="962"/>
        <v>96.467700000000036</v>
      </c>
      <c r="CC747" s="15">
        <f t="shared" si="962"/>
        <v>118.44560000000001</v>
      </c>
      <c r="CD747" s="15">
        <f t="shared" si="962"/>
        <v>447.64699999999993</v>
      </c>
      <c r="CE747" s="15">
        <f t="shared" si="962"/>
        <v>117.65049999999997</v>
      </c>
      <c r="CF747" s="15">
        <f t="shared" si="962"/>
        <v>164.77999999999997</v>
      </c>
      <c r="CG747" s="15">
        <f t="shared" si="962"/>
        <v>210.61564999999996</v>
      </c>
      <c r="CH747" s="15">
        <f t="shared" si="962"/>
        <v>395.39200000000005</v>
      </c>
      <c r="CI747" s="15">
        <f>+CH747+CG747+CF747+CE747</f>
        <v>888.43814999999995</v>
      </c>
      <c r="CJ747" s="15">
        <f>+CJ746-CJ749</f>
        <v>179.34999999999991</v>
      </c>
      <c r="CK747" s="15">
        <f>+CK746-CK749</f>
        <v>314.02624999999989</v>
      </c>
      <c r="CL747" s="15">
        <f>+CL746-CL749</f>
        <v>421.84819999999968</v>
      </c>
      <c r="CM747" s="15">
        <f>+CM746-CM749</f>
        <v>415.71224999999959</v>
      </c>
      <c r="CN747" s="15">
        <f>+CM747+CL747+CK747+CJ747</f>
        <v>1330.9366999999991</v>
      </c>
      <c r="CO747" s="15">
        <f>+CO746-CO749</f>
        <v>155.53199999999993</v>
      </c>
      <c r="CP747" s="15">
        <f>+CP746-CP749</f>
        <v>212.56799999999998</v>
      </c>
      <c r="CQ747" s="15">
        <f>+CQ746-CQ749</f>
        <v>201.3605</v>
      </c>
      <c r="CR747" s="15">
        <f>+CR746-CR749</f>
        <v>231.07840000000033</v>
      </c>
      <c r="CS747" s="15">
        <f>+CR747+CQ747+CP747+CO747</f>
        <v>800.53890000000024</v>
      </c>
      <c r="CT747" s="15">
        <f>+CT746-CT749</f>
        <v>137.12599999999998</v>
      </c>
      <c r="CU747" s="15">
        <f>+CU746-CU749</f>
        <v>350.05699999999979</v>
      </c>
      <c r="CV747" s="15">
        <f>+CV746-CV749</f>
        <v>707.90679999999975</v>
      </c>
      <c r="CW747" s="15">
        <f>+CW746-CW749</f>
        <v>634.6891999999998</v>
      </c>
      <c r="CX747" s="15">
        <f>+CW747+CV747+CU747+CT747</f>
        <v>1829.7789999999993</v>
      </c>
      <c r="CY747" s="15">
        <f>+CY746-CY749</f>
        <v>626.20990000000006</v>
      </c>
      <c r="CZ747" s="15">
        <f>+CZ746-CZ749</f>
        <v>717.12365000000023</v>
      </c>
      <c r="DA747" s="15">
        <f>+DA746-DA749</f>
        <v>839.30574999999999</v>
      </c>
      <c r="DB747" s="15">
        <f>+DB746-DB749</f>
        <v>953.47614999999996</v>
      </c>
      <c r="DC747" s="15">
        <f>+DB747+DA747+CZ747+CY747</f>
        <v>3136.1154500000002</v>
      </c>
      <c r="DD747" s="15">
        <f>+DD746-DD749</f>
        <v>1331.5973000000001</v>
      </c>
      <c r="DE747" s="15">
        <f>+DE746-DE749</f>
        <v>1673.2388999999998</v>
      </c>
      <c r="DF747" s="15">
        <f>+DF746-DF749</f>
        <v>1122.5807999999997</v>
      </c>
      <c r="DG747" s="15">
        <f>+DG746-DG749</f>
        <v>1400.5907999999999</v>
      </c>
      <c r="DH747" s="15">
        <f>+DG747+DF747+DE747+DD747</f>
        <v>5528.0078000000003</v>
      </c>
      <c r="DI747" s="15">
        <f t="shared" ref="DI747:DJ747" si="963">+DI746-DI749</f>
        <v>1154.0798500000001</v>
      </c>
      <c r="DJ747" s="15">
        <f t="shared" si="963"/>
        <v>1187.0469999999998</v>
      </c>
      <c r="DK747" s="15">
        <v>1100</v>
      </c>
      <c r="DL747" s="15">
        <v>1100</v>
      </c>
      <c r="DM747" s="15">
        <f>+DL747+DK747+DJ747+DI747</f>
        <v>4541.1268499999996</v>
      </c>
      <c r="DN747" s="15">
        <v>1000</v>
      </c>
      <c r="DO747" s="15">
        <v>1000</v>
      </c>
      <c r="DP747" s="15">
        <v>1000</v>
      </c>
      <c r="DQ747" s="15">
        <v>1000</v>
      </c>
      <c r="DR747" s="15">
        <f t="shared" ref="DR747" si="964">+DQ747+DP747+DO747+DN747</f>
        <v>4000</v>
      </c>
      <c r="DS747" s="15">
        <v>1000</v>
      </c>
      <c r="DT747" s="15">
        <v>1000</v>
      </c>
      <c r="DU747" s="15">
        <v>1000</v>
      </c>
      <c r="DV747" s="15">
        <v>1000</v>
      </c>
      <c r="DW747" s="15">
        <f t="shared" ref="DW747" si="965">+DV747+DU747+DT747+DS747</f>
        <v>4000</v>
      </c>
    </row>
    <row r="748" spans="1:127" ht="12" customHeight="1">
      <c r="A748" s="2"/>
      <c r="AV748" s="15"/>
      <c r="AW748" s="15"/>
      <c r="AX748" s="15"/>
      <c r="AY748" s="15"/>
      <c r="AZ748" s="15"/>
      <c r="BA748" s="15"/>
      <c r="BB748" s="15"/>
      <c r="BC748" s="15"/>
      <c r="BD748" s="15"/>
      <c r="BE748" s="15"/>
      <c r="BF748" s="15"/>
      <c r="BG748" s="15"/>
      <c r="BH748" s="15"/>
      <c r="BI748" s="15"/>
      <c r="BJ748" s="15"/>
      <c r="BK748" s="15"/>
      <c r="BL748" s="15"/>
      <c r="BM748" s="15"/>
      <c r="BN748" s="15"/>
      <c r="BO748" s="15"/>
      <c r="BP748" s="15"/>
      <c r="BQ748" s="15"/>
      <c r="BR748" s="15"/>
      <c r="BS748" s="15"/>
      <c r="BT748" s="15"/>
      <c r="BU748" s="15"/>
      <c r="BV748" s="15"/>
      <c r="BW748" s="15"/>
      <c r="BX748" s="15"/>
      <c r="BY748" s="15"/>
      <c r="BZ748" s="15"/>
      <c r="CA748" s="15"/>
      <c r="CB748" s="15"/>
      <c r="CC748" s="15"/>
      <c r="CD748" s="15"/>
      <c r="CE748" s="15"/>
      <c r="CF748" s="15"/>
      <c r="CG748" s="15"/>
      <c r="CI748" s="15"/>
      <c r="CJ748" s="15"/>
      <c r="CK748" s="15"/>
      <c r="CL748" s="15"/>
      <c r="CM748" s="15"/>
      <c r="CN748" s="15"/>
      <c r="CO748" s="15"/>
      <c r="CP748" s="15"/>
      <c r="CQ748" s="15"/>
      <c r="CR748" s="15"/>
      <c r="CS748" s="15"/>
      <c r="CT748" s="15"/>
      <c r="CU748" s="15"/>
      <c r="CV748" s="15"/>
      <c r="CW748" s="15"/>
      <c r="CX748" s="15"/>
      <c r="CY748" s="15"/>
      <c r="CZ748" s="15"/>
      <c r="DA748" s="15"/>
      <c r="DB748" s="15"/>
      <c r="DC748" s="15"/>
      <c r="DD748" s="15"/>
      <c r="DE748" s="15"/>
      <c r="DF748" s="15"/>
      <c r="DG748" s="15"/>
      <c r="DH748" s="15"/>
      <c r="DI748" s="15"/>
      <c r="DJ748" s="15"/>
      <c r="DK748" s="15"/>
      <c r="DL748" s="15"/>
      <c r="DM748" s="15"/>
      <c r="DN748" s="15"/>
      <c r="DO748" s="15"/>
      <c r="DP748" s="15"/>
      <c r="DQ748" s="15"/>
      <c r="DR748" s="15"/>
      <c r="DS748" s="15"/>
      <c r="DT748" s="15"/>
      <c r="DU748" s="15"/>
      <c r="DV748" s="15"/>
      <c r="DW748" s="15"/>
    </row>
    <row r="749" spans="1:127" ht="12" customHeight="1">
      <c r="A749" s="2"/>
      <c r="D749" s="7" t="s">
        <v>819</v>
      </c>
      <c r="AV749" s="8">
        <f>+AV735*3*AVERAGE(AU668:AV668)+(AV668-AU668)</f>
        <v>2000.7420749999999</v>
      </c>
      <c r="AW749" s="8">
        <f>+AW735*3*AVERAGE(AV668:AW668)+(AW668-AV668)</f>
        <v>1557.0372</v>
      </c>
      <c r="AX749" s="8">
        <f>+AX735*3*AVERAGE(AW668:AX668)+(AX668-AW668)</f>
        <v>1869.2603249999941</v>
      </c>
      <c r="AY749" s="8">
        <f>+AY735*3*AVERAGE(AX668:AY668)+(AY668-AX668)</f>
        <v>2260.2819200000072</v>
      </c>
      <c r="AZ749" s="15">
        <f>+AY749+AX749+AW749+AV749</f>
        <v>7687.3215200000013</v>
      </c>
      <c r="BA749" s="8">
        <f>+BA735*3*AVERAGE(AZ668:BA668)+(BA668-AZ668)</f>
        <v>1664.1344000000015</v>
      </c>
      <c r="BB749" s="8">
        <f>+BB735*3*AVERAGE(BA668:BB668)+(BB668-BA668)</f>
        <v>1644.6749599999882</v>
      </c>
      <c r="BC749" s="8">
        <f>+BC735*3*AVERAGE(BB668:BC668)+(BC668-BB668)</f>
        <v>1508.4107200000044</v>
      </c>
      <c r="BD749" s="8">
        <f>+BD735*3*AVERAGE(BC668:BD668)+(BD668-BC668)</f>
        <v>1877.5250000000015</v>
      </c>
      <c r="BE749" s="15">
        <f>+BD749+BC749+BB749+BA749</f>
        <v>6694.7450799999961</v>
      </c>
      <c r="BF749" s="8">
        <f>+BF735*3*AVERAGE(BE668:BF668)+(BF668-BE668)</f>
        <v>1437.63744</v>
      </c>
      <c r="BG749" s="8">
        <f>+BG735*3*AVERAGE(BF668:BG668)+(BG668-BF668)</f>
        <v>1285.4275000000059</v>
      </c>
      <c r="BH749" s="8">
        <f>+BH735*3*AVERAGE(BG668:BH668)+(BH668-BG668)</f>
        <v>1417.4917399999986</v>
      </c>
      <c r="BI749" s="8">
        <f>+BI735*3*AVERAGE(BH668:BI668)+(BI668-BH668)</f>
        <v>1801.0556099999942</v>
      </c>
      <c r="BJ749" s="15">
        <f>+BI749+BH749+BG749+BF749</f>
        <v>5941.6122899999991</v>
      </c>
      <c r="BK749" s="8">
        <f>+BK735*3*AVERAGE(BJ668:BK668)+(BK668-BJ668)</f>
        <v>1428.4542750000001</v>
      </c>
      <c r="BL749" s="8">
        <f>+BL735*3*AVERAGE(BK668:BL668)+(BL668-BK668)</f>
        <v>1446.8372699999984</v>
      </c>
      <c r="BM749" s="8">
        <f>+BM735*3*AVERAGE(BL668:BM668)+(BM668-BL668)</f>
        <v>1244.5577600000104</v>
      </c>
      <c r="BN749" s="8">
        <f>+BN735*3*AVERAGE(BM668:BN668)+(BN668-BM668)</f>
        <v>1222.8717799999927</v>
      </c>
      <c r="BO749" s="15">
        <f>+BN749+BM749+BL749+BK749</f>
        <v>5342.721085000001</v>
      </c>
      <c r="BP749" s="8">
        <f>+BP735*3*AVERAGE(BO668:BP668)+(BP668-BO668)</f>
        <v>1004.0876399999971</v>
      </c>
      <c r="BQ749" s="8">
        <f>+BQ735*3*AVERAGE(BP668:BQ668)+(BQ668-BP668)</f>
        <v>1081.4943800000028</v>
      </c>
      <c r="BR749" s="8">
        <f>+BR735*3*AVERAGE(BQ668:BR668)+(BR668-BQ668)</f>
        <v>883.59672000000285</v>
      </c>
      <c r="BS749" s="8">
        <f>+BS735*3*AVERAGE(BR668:BS668)+(BS668-BR668)</f>
        <v>1279.6032400000029</v>
      </c>
      <c r="BT749" s="15">
        <f>+BS749+BR749+BQ749+BP749</f>
        <v>4248.7819800000061</v>
      </c>
      <c r="BU749" s="8">
        <f>+BU735*3*AVERAGE(BT668:BU668)+(BU668-BT668)</f>
        <v>974.16842000000293</v>
      </c>
      <c r="BV749" s="8">
        <f>+BV735*3*AVERAGE(BU668:BV668)+(BV668-BU668)</f>
        <v>1042.7548999999999</v>
      </c>
      <c r="BW749" s="8">
        <f>+BW735*3*AVERAGE(BV668:BW668)+(BW668-BV668)</f>
        <v>957.34149999999988</v>
      </c>
      <c r="BX749" s="8">
        <f>+BX735*3*AVERAGE(BW668:BX668)+(BX668-BW668)</f>
        <v>1392.9094500000001</v>
      </c>
      <c r="BY749" s="15">
        <f>+BX749+BW749+BV749+BU749</f>
        <v>4367.1742700000032</v>
      </c>
      <c r="BZ749" s="8">
        <f>+BZ735*3*AVERAGE(BY668:BZ668)+(BZ668-BY668)</f>
        <v>1063.8982000000001</v>
      </c>
      <c r="CA749" s="8">
        <f>+CA735*3*AVERAGE(BZ668:CA668)+(CA668-BZ668)</f>
        <v>1083.3681000000001</v>
      </c>
      <c r="CB749" s="8">
        <f>+CB735*3*AVERAGE(CA668:CB668)+(CB668-CA668)</f>
        <v>1006.5323</v>
      </c>
      <c r="CC749" s="8">
        <f>+CC735*3*AVERAGE(CB668:CC668)+(CC668-CB668)</f>
        <v>1516.5544</v>
      </c>
      <c r="CD749" s="15">
        <f>+CC749+CB749+CA749+BZ749</f>
        <v>4670.3530000000001</v>
      </c>
      <c r="CE749" s="8">
        <f>+CE735*3*AVERAGE(CD668:CE668)+(CE668-CD668)</f>
        <v>1140.3495</v>
      </c>
      <c r="CF749" s="8">
        <f>+CF735*3*AVERAGE(CE668:CF668)+(CF668-CE668)</f>
        <v>1302.22</v>
      </c>
      <c r="CG749" s="8">
        <f>+CG735*3*AVERAGE(CF668:CG668)+(CG668-CF668)</f>
        <v>1461.38435</v>
      </c>
      <c r="CH749" s="8">
        <f>+CH735*3*AVERAGE(CG668:CH668)+(CH668-CG668)</f>
        <v>1580.6079999999999</v>
      </c>
      <c r="CI749" s="15">
        <f>+CH749+CG749+CF749+CE749</f>
        <v>5484.56185</v>
      </c>
      <c r="CJ749" s="8">
        <f>+CJ750+CJ673</f>
        <v>1424.65</v>
      </c>
      <c r="CK749" s="8">
        <f>+CK750+CK673</f>
        <v>1518.9737500000001</v>
      </c>
      <c r="CL749" s="8">
        <f>+CL750+CL673</f>
        <v>1343.1518000000003</v>
      </c>
      <c r="CM749" s="8">
        <f>+CM750+CM673</f>
        <v>1797.2877500000004</v>
      </c>
      <c r="CN749" s="15">
        <f>+CM749+CL749+CK749+CJ749</f>
        <v>6084.0633000000016</v>
      </c>
      <c r="CO749" s="8">
        <f>+CO750+CO673</f>
        <v>1519.4680000000001</v>
      </c>
      <c r="CP749" s="8">
        <f>+CP750+CP673</f>
        <v>1527.432</v>
      </c>
      <c r="CQ749" s="8">
        <f>+CQ750+CQ673</f>
        <v>1618.6395</v>
      </c>
      <c r="CR749" s="8">
        <f>+CR750+CR673</f>
        <v>2561.9215999999997</v>
      </c>
      <c r="CS749" s="15">
        <f>+CR749+CQ749+CP749+CO749</f>
        <v>7227.4610999999995</v>
      </c>
      <c r="CT749" s="8">
        <f>+CT750+CT673</f>
        <v>1599.874</v>
      </c>
      <c r="CU749" s="8">
        <f>+CU750+CU673</f>
        <v>1576.9430000000002</v>
      </c>
      <c r="CV749" s="8">
        <f>+CV750+CV673</f>
        <v>1638.0932000000003</v>
      </c>
      <c r="CW749" s="8">
        <f>+CW750+CW673</f>
        <v>2336.3108000000002</v>
      </c>
      <c r="CX749" s="15">
        <f>+CW749+CV749+CU749+CT749</f>
        <v>7151.2210000000005</v>
      </c>
      <c r="CY749" s="8">
        <f>+CY750+CY673</f>
        <v>1893.7900999999999</v>
      </c>
      <c r="CZ749" s="8">
        <f>+CZ750+CZ673</f>
        <v>1916.8763499999998</v>
      </c>
      <c r="DA749" s="8">
        <f>+DA750+DA673</f>
        <v>2080.69425</v>
      </c>
      <c r="DB749" s="8">
        <f>+DB750+DB673</f>
        <v>2581.52385</v>
      </c>
      <c r="DC749" s="15">
        <f>+DB749+DA749+CZ749+CY749</f>
        <v>8472.8845499999989</v>
      </c>
      <c r="DD749" s="8">
        <f>+DD750+DD673</f>
        <v>1760.4026999999999</v>
      </c>
      <c r="DE749" s="8">
        <f>+DE750+DE673</f>
        <v>1759.7611000000002</v>
      </c>
      <c r="DF749" s="8">
        <f>+DF750+DF673</f>
        <v>1672.4192000000003</v>
      </c>
      <c r="DG749" s="8">
        <f>+DG750+DG673</f>
        <v>2237.4092000000001</v>
      </c>
      <c r="DH749" s="15">
        <f>+DG749+DF749+DE749+DD749</f>
        <v>7429.9921999999997</v>
      </c>
      <c r="DI749" s="8">
        <f>+DI750+DI673</f>
        <v>1595.9201499999999</v>
      </c>
      <c r="DJ749" s="8">
        <f>+DJ750+DJ673</f>
        <v>1446.9530000000002</v>
      </c>
      <c r="DK749" s="15">
        <f>+DK753+DF749</f>
        <v>1372.4192000000003</v>
      </c>
      <c r="DL749" s="15">
        <f>+DL753+DG749</f>
        <v>1937.4092000000001</v>
      </c>
      <c r="DM749" s="15">
        <f>+DL749+DK749+DJ749+DI749</f>
        <v>6352.7015500000007</v>
      </c>
      <c r="DN749" s="15">
        <f>+DN753+DI749</f>
        <v>1295.9201499999999</v>
      </c>
      <c r="DO749" s="15">
        <f>+DO753+DJ749</f>
        <v>1146.9530000000002</v>
      </c>
      <c r="DP749" s="15">
        <f>+DP753+DK749</f>
        <v>1072.4192000000003</v>
      </c>
      <c r="DQ749" s="15">
        <f>+DQ753+DL749</f>
        <v>1637.4092000000001</v>
      </c>
      <c r="DR749" s="15">
        <f>+DQ749+DP749+DO749+DN749</f>
        <v>5152.7015500000007</v>
      </c>
      <c r="DS749" s="15">
        <f>+DS753+DN749</f>
        <v>995.92014999999992</v>
      </c>
      <c r="DT749" s="15">
        <f>+DT753+DO749</f>
        <v>846.9530000000002</v>
      </c>
      <c r="DU749" s="15">
        <f>+DU753+DP749</f>
        <v>772.41920000000027</v>
      </c>
      <c r="DV749" s="15">
        <f>+DV753+DQ749</f>
        <v>1337.4092000000001</v>
      </c>
      <c r="DW749" s="15">
        <f>+DV749+DU749+DT749+DS749</f>
        <v>3952.7015500000007</v>
      </c>
    </row>
    <row r="750" spans="1:127" ht="12" customHeight="1">
      <c r="A750" s="2"/>
      <c r="D750" s="7" t="s">
        <v>821</v>
      </c>
      <c r="AV750" s="8">
        <f>+AV735*3*AVERAGE(AU668:AV668)</f>
        <v>1495.2420749999999</v>
      </c>
      <c r="AW750" s="8">
        <f>+AW735*3*AVERAGE(AV668:AW668)</f>
        <v>1518.0372</v>
      </c>
      <c r="AX750" s="8">
        <f>+AX735*3*AVERAGE(AW668:AX668)</f>
        <v>1343.3603249999999</v>
      </c>
      <c r="AY750" s="8">
        <f>+AY735*3*AVERAGE(AX668:AY668)</f>
        <v>1377.7819199999999</v>
      </c>
      <c r="AZ750" s="8">
        <f>+AY750+AX750+AW750+AV750</f>
        <v>5734.4215199999999</v>
      </c>
      <c r="BA750" s="8">
        <f>+BA735*3*AVERAGE(AZ668:BA668)</f>
        <v>1164.7344000000001</v>
      </c>
      <c r="BB750" s="8">
        <f>+BB735*3*AVERAGE(BA668:BB668)</f>
        <v>1190.8749599999999</v>
      </c>
      <c r="BC750" s="8">
        <f>+BC735*3*AVERAGE(BB668:BC668)</f>
        <v>1068.21072</v>
      </c>
      <c r="BD750" s="8">
        <f>+BD735*3*AVERAGE(BC668:BD668)</f>
        <v>1126.125</v>
      </c>
      <c r="BE750" s="8">
        <f>+BD750+BC750+BB750+BA750</f>
        <v>4549.9450800000004</v>
      </c>
      <c r="BF750" s="8">
        <f>+BF735*3*AVERAGE(BE668:BF668)</f>
        <v>972.63744000000008</v>
      </c>
      <c r="BG750" s="8">
        <f>+BG735*3*AVERAGE(BF668:BG668)</f>
        <v>919.3275000000001</v>
      </c>
      <c r="BH750" s="8">
        <f>+BH735*3*AVERAGE(BG668:BH668)</f>
        <v>1429.89174</v>
      </c>
      <c r="BI750" s="8">
        <f>+BI735*3*AVERAGE(BH668:BI668)</f>
        <v>1495.65561</v>
      </c>
      <c r="BJ750" s="8">
        <f>+BI750+BH750+BG750+BF750</f>
        <v>4817.5122900000006</v>
      </c>
      <c r="BK750" s="8">
        <f>+BK735*3*AVERAGE(BJ668:BK668)</f>
        <v>1315.9542750000001</v>
      </c>
      <c r="BL750" s="8">
        <f>+BL735*3*AVERAGE(BK668:BL668)</f>
        <v>1456.7372699999999</v>
      </c>
      <c r="BM750" s="8">
        <f>+BM735*3*AVERAGE(BL668:BM668)</f>
        <v>1147.7577600000002</v>
      </c>
      <c r="BN750" s="8">
        <f>+BN735*3*AVERAGE(BM668:BN668)</f>
        <v>1057.3717799999999</v>
      </c>
      <c r="BO750" s="8">
        <f>+BN750+BM750+BL750+BK750</f>
        <v>4977.8210849999996</v>
      </c>
      <c r="BP750" s="8">
        <f>+BP735*3*AVERAGE(BO668:BP668)</f>
        <v>795.88764000000003</v>
      </c>
      <c r="BQ750" s="8">
        <f>+BQ735*3*AVERAGE(BP668:BQ668)</f>
        <v>815.19437999999991</v>
      </c>
      <c r="BR750" s="8">
        <f>+BR735*3*AVERAGE(BQ668:BR668)</f>
        <v>692.79671999999994</v>
      </c>
      <c r="BS750" s="8">
        <f>+BS735*3*AVERAGE(BR668:BS668)</f>
        <v>823.80323999999996</v>
      </c>
      <c r="BT750" s="8">
        <f>+BS750+BR750+BQ750+BP750</f>
        <v>3127.6819799999998</v>
      </c>
      <c r="BU750" s="8">
        <f>+BU735*3*AVERAGE(BT668:BU668)</f>
        <v>701.86842000000001</v>
      </c>
      <c r="BV750" s="8">
        <f>+BV735*3*AVERAGE(BU668:BV668)</f>
        <v>737.75490000000002</v>
      </c>
      <c r="BW750" s="8">
        <f>+BW735*3*AVERAGE(BV668:BW668)</f>
        <v>725.34149999999988</v>
      </c>
      <c r="BX750" s="8">
        <f>+BX735*3*AVERAGE(BW668:BX668)</f>
        <v>795.90944999999999</v>
      </c>
      <c r="BY750" s="8">
        <f>+BX750+BW750+BV750+BU750</f>
        <v>2960.8742700000003</v>
      </c>
      <c r="BZ750" s="8">
        <f>+BZ735*3*AVERAGE(BY668:BZ668)</f>
        <v>720.89819999999997</v>
      </c>
      <c r="CA750" s="8">
        <f>+CA735*3*AVERAGE(BZ668:CA668)</f>
        <v>807.36810000000003</v>
      </c>
      <c r="CB750" s="8">
        <f>+CB735*3*AVERAGE(CA668:CB668)</f>
        <v>761.53229999999996</v>
      </c>
      <c r="CC750" s="8">
        <f>+CC735*3*AVERAGE(CB668:CC668)</f>
        <v>801.55439999999999</v>
      </c>
      <c r="CD750" s="8">
        <f>+CC750+CB750+CA750+BZ750</f>
        <v>3091.3530000000001</v>
      </c>
      <c r="CE750" s="8">
        <f>+CE735*3*AVERAGE(CD668:CE668)</f>
        <v>792.34950000000003</v>
      </c>
      <c r="CF750" s="8">
        <f>+CF735*3*AVERAGE(CE668:CF668)</f>
        <v>815.22</v>
      </c>
      <c r="CG750" s="8">
        <f>+CG735*3*AVERAGE(CF668:CG668)</f>
        <v>976.38435000000004</v>
      </c>
      <c r="CH750" s="8">
        <f>+CH735*3*AVERAGE(CG668:CH668)</f>
        <v>1378.6079999999999</v>
      </c>
      <c r="CI750" s="8">
        <f>+CH750+CG750+CF750+CE750</f>
        <v>3962.56185</v>
      </c>
      <c r="CJ750" s="8">
        <f>+CJ735*3*AVERAGE(CI668:CJ668)</f>
        <v>1210.6500000000001</v>
      </c>
      <c r="CK750" s="8">
        <f>+CK735*3*AVERAGE(CJ668:CK668)</f>
        <v>1301.9737500000001</v>
      </c>
      <c r="CL750" s="8">
        <f>+CL735*3*AVERAGE(CK668:CL668)</f>
        <v>1425.1518000000003</v>
      </c>
      <c r="CM750" s="8">
        <f>+CM735*3*AVERAGE(CL668:CM668)</f>
        <v>1480.2877500000004</v>
      </c>
      <c r="CN750" s="8">
        <f>+CM750+CL750+CK750+CJ750</f>
        <v>5418.0633000000016</v>
      </c>
      <c r="CO750" s="8">
        <f>+CO735*3*AVERAGE(CN668:CO668)</f>
        <v>1398.4680000000001</v>
      </c>
      <c r="CP750" s="8">
        <f>+CP735*3*AVERAGE(CO668:CP668)</f>
        <v>1401.432</v>
      </c>
      <c r="CQ750" s="8">
        <f>+CQ735*3*AVERAGE(CP668:CQ668)</f>
        <v>1231.6395</v>
      </c>
      <c r="CR750" s="8">
        <f>+CR735*3*AVERAGE(CQ668:CR668)</f>
        <v>1671.9215999999997</v>
      </c>
      <c r="CS750" s="8">
        <f>+CR750+CQ750+CP750+CO750</f>
        <v>5703.4610999999995</v>
      </c>
      <c r="CT750" s="8">
        <f>+CT735*3*AVERAGE(CS668:CT668)</f>
        <v>1079.874</v>
      </c>
      <c r="CU750" s="8">
        <f>+CU735*3*AVERAGE(CT668:CU668)</f>
        <v>998.9430000000001</v>
      </c>
      <c r="CV750" s="8">
        <f>+CV735*3*AVERAGE(CU668:CV668)</f>
        <v>1027.0932000000003</v>
      </c>
      <c r="CW750" s="8">
        <f>+CW735*3*AVERAGE(CV668:CW668)</f>
        <v>1356.3108</v>
      </c>
      <c r="CX750" s="8">
        <f>+CW750+CV750+CU750+CT750</f>
        <v>4462.2210000000005</v>
      </c>
      <c r="CY750" s="8">
        <f>+CY735*3*AVERAGE(CX668:CY668)</f>
        <v>1111.7900999999999</v>
      </c>
      <c r="CZ750" s="8">
        <f>+CZ735*3*AVERAGE(CY668:CZ668)</f>
        <v>1087.8763499999998</v>
      </c>
      <c r="DA750" s="8">
        <f>+DA735*3*AVERAGE(CZ668:DA668)</f>
        <v>1141.69425</v>
      </c>
      <c r="DB750" s="8">
        <f>+DB735*3*AVERAGE(DA668:DB668)</f>
        <v>1396.52385</v>
      </c>
      <c r="DC750" s="8">
        <f>+DB750+DA750+CZ750+CY750</f>
        <v>4737.8845499999998</v>
      </c>
      <c r="DD750" s="8">
        <f>+DD735*3*AVERAGE(DC668:DD668)</f>
        <v>1235.4026999999999</v>
      </c>
      <c r="DE750" s="8">
        <f>+DE735*3*AVERAGE(DD668:DE668)</f>
        <v>1065.7611000000002</v>
      </c>
      <c r="DF750" s="8">
        <f>+DF735*3*AVERAGE(DE668:DF668)</f>
        <v>1136.4192000000003</v>
      </c>
      <c r="DG750" s="8">
        <f>+DG735*3*AVERAGE(DF668:DG668)</f>
        <v>1353.4091999999998</v>
      </c>
      <c r="DH750" s="8">
        <f>+DG750+DF750+DE750+DD750</f>
        <v>4790.9922000000006</v>
      </c>
      <c r="DI750" s="8">
        <f>+DI735*3*AVERAGE(DH668:DI668)</f>
        <v>1384.9201499999999</v>
      </c>
      <c r="DJ750" s="8">
        <f>+DJ735*3*AVERAGE(DI668:DJ668)</f>
        <v>1243.9530000000002</v>
      </c>
      <c r="DK750" s="8">
        <f>+DK735*3*AVERAGE(DJ668)</f>
        <v>1245.7800000000002</v>
      </c>
      <c r="DL750" s="8">
        <f>+DL735*3*AVERAGE(DK668)</f>
        <v>1352.0644644000001</v>
      </c>
      <c r="DM750" s="8">
        <f>+DL750+DK750+DJ750+DI750</f>
        <v>5226.7176144000005</v>
      </c>
      <c r="DN750" s="8">
        <f>+DN735*3*AVERAGE(DM668)</f>
        <v>1352.99038915386</v>
      </c>
      <c r="DO750" s="8">
        <f>+DO735*3*AVERAGE(DN668)</f>
        <v>1257.5684465360307</v>
      </c>
      <c r="DP750" s="8">
        <f>+DP735*3*AVERAGE(DO668)</f>
        <v>1255.5773684983822</v>
      </c>
      <c r="DQ750" s="8">
        <f>+DQ735*3*AVERAGE(DP668)</f>
        <v>1356.6372315875285</v>
      </c>
      <c r="DR750" s="8">
        <f>+DQ750+DP750+DO750+DN750</f>
        <v>5222.7734357758009</v>
      </c>
      <c r="DS750" s="8">
        <f>+DS735*3*AVERAGE(DR668)</f>
        <v>1299.24556412673</v>
      </c>
      <c r="DT750" s="8">
        <f>+DT735*3*AVERAGE(DS668)</f>
        <v>1199.7131194657816</v>
      </c>
      <c r="DU750" s="8">
        <f>+DU735*3*AVERAGE(DT668)</f>
        <v>1193.6280074049969</v>
      </c>
      <c r="DV750" s="8">
        <f>+DV735*3*AVERAGE(DU668)</f>
        <v>1289.5240820405006</v>
      </c>
      <c r="DW750" s="8">
        <f>+DV750+DU750+DT750+DS750</f>
        <v>4982.110773038009</v>
      </c>
    </row>
    <row r="751" spans="1:127" ht="12" customHeight="1">
      <c r="A751" s="2"/>
      <c r="DU751" s="2"/>
    </row>
    <row r="752" spans="1:127" ht="12" customHeight="1">
      <c r="A752" s="2"/>
      <c r="D752" s="2" t="s">
        <v>560</v>
      </c>
      <c r="E752" s="2" t="s">
        <v>17</v>
      </c>
      <c r="AV752" s="15">
        <f t="shared" ref="AV752:CK752" si="966">+AV744-AQ744</f>
        <v>-123</v>
      </c>
      <c r="AW752" s="15">
        <f t="shared" si="966"/>
        <v>-1504</v>
      </c>
      <c r="AX752" s="15">
        <f t="shared" si="966"/>
        <v>-64</v>
      </c>
      <c r="AY752" s="15">
        <f t="shared" si="966"/>
        <v>-150</v>
      </c>
      <c r="AZ752" s="15">
        <f t="shared" si="966"/>
        <v>-863</v>
      </c>
      <c r="BA752" s="15">
        <f t="shared" si="966"/>
        <v>-515</v>
      </c>
      <c r="BB752" s="15">
        <f t="shared" si="966"/>
        <v>-758</v>
      </c>
      <c r="BC752" s="15">
        <f t="shared" si="966"/>
        <v>423</v>
      </c>
      <c r="BD752" s="15">
        <f t="shared" si="966"/>
        <v>-684</v>
      </c>
      <c r="BE752" s="15">
        <f t="shared" si="966"/>
        <v>-1534</v>
      </c>
      <c r="BF752" s="15">
        <f t="shared" si="966"/>
        <v>120</v>
      </c>
      <c r="BG752" s="15">
        <f t="shared" si="966"/>
        <v>-205</v>
      </c>
      <c r="BH752" s="15">
        <f t="shared" si="966"/>
        <v>220</v>
      </c>
      <c r="BI752" s="15">
        <f t="shared" si="966"/>
        <v>883</v>
      </c>
      <c r="BJ752" s="15">
        <f t="shared" si="966"/>
        <v>1018</v>
      </c>
      <c r="BK752" s="15">
        <f t="shared" si="966"/>
        <v>535</v>
      </c>
      <c r="BL752" s="15">
        <f t="shared" si="966"/>
        <v>442</v>
      </c>
      <c r="BM752" s="15">
        <f t="shared" si="966"/>
        <v>-341</v>
      </c>
      <c r="BN752" s="15">
        <f t="shared" si="966"/>
        <v>-945</v>
      </c>
      <c r="BO752" s="15">
        <f t="shared" si="966"/>
        <v>-309</v>
      </c>
      <c r="BP752" s="15">
        <f t="shared" si="966"/>
        <v>-1292</v>
      </c>
      <c r="BQ752" s="15">
        <f t="shared" si="966"/>
        <v>-1241</v>
      </c>
      <c r="BR752" s="15">
        <f t="shared" si="966"/>
        <v>-2012</v>
      </c>
      <c r="BS752" s="15">
        <f t="shared" si="966"/>
        <v>-1065</v>
      </c>
      <c r="BT752" s="15">
        <f t="shared" si="966"/>
        <v>-5610</v>
      </c>
      <c r="BU752" s="15">
        <f t="shared" si="966"/>
        <v>-602</v>
      </c>
      <c r="BV752" s="15">
        <f t="shared" si="966"/>
        <v>-855</v>
      </c>
      <c r="BW752" s="15">
        <f t="shared" si="966"/>
        <v>-309</v>
      </c>
      <c r="BX752" s="15">
        <f t="shared" si="966"/>
        <v>-326</v>
      </c>
      <c r="BY752" s="15">
        <f t="shared" si="966"/>
        <v>-2092</v>
      </c>
      <c r="BZ752" s="15">
        <f t="shared" si="966"/>
        <v>271</v>
      </c>
      <c r="CA752" s="15">
        <f t="shared" si="966"/>
        <v>166</v>
      </c>
      <c r="CB752" s="15">
        <f t="shared" si="966"/>
        <v>141</v>
      </c>
      <c r="CC752" s="15">
        <f t="shared" si="966"/>
        <v>440</v>
      </c>
      <c r="CD752" s="15">
        <f t="shared" si="966"/>
        <v>1018</v>
      </c>
      <c r="CE752" s="15">
        <f t="shared" si="966"/>
        <v>30</v>
      </c>
      <c r="CF752" s="15">
        <f t="shared" si="966"/>
        <v>1070</v>
      </c>
      <c r="CG752" s="15">
        <f t="shared" si="966"/>
        <v>724</v>
      </c>
      <c r="CH752" s="15">
        <f t="shared" si="966"/>
        <v>1209</v>
      </c>
      <c r="CI752" s="15">
        <f t="shared" si="966"/>
        <v>3034</v>
      </c>
      <c r="CJ752" s="15">
        <f t="shared" si="966"/>
        <v>522</v>
      </c>
      <c r="CK752" s="15">
        <f t="shared" si="966"/>
        <v>970</v>
      </c>
      <c r="CL752" s="15">
        <f t="shared" ref="CL752:CW752" si="967">+CL744-CG744</f>
        <v>667</v>
      </c>
      <c r="CM752" s="15">
        <f t="shared" si="967"/>
        <v>-692</v>
      </c>
      <c r="CN752" s="15">
        <f t="shared" si="967"/>
        <v>1466</v>
      </c>
      <c r="CO752" s="15">
        <f t="shared" si="967"/>
        <v>226</v>
      </c>
      <c r="CP752" s="15">
        <f t="shared" si="967"/>
        <v>-1590</v>
      </c>
      <c r="CQ752" s="15">
        <f t="shared" si="967"/>
        <v>-141</v>
      </c>
      <c r="CR752" s="15">
        <f t="shared" si="967"/>
        <v>464</v>
      </c>
      <c r="CS752" s="15">
        <f t="shared" si="967"/>
        <v>-1041</v>
      </c>
      <c r="CT752" s="15">
        <f t="shared" si="967"/>
        <v>-237</v>
      </c>
      <c r="CU752" s="15">
        <f t="shared" si="967"/>
        <v>712</v>
      </c>
      <c r="CV752" s="15">
        <f t="shared" si="967"/>
        <v>498</v>
      </c>
      <c r="CW752" s="15">
        <f t="shared" si="967"/>
        <v>264</v>
      </c>
      <c r="CX752" s="15">
        <f t="shared" ref="CX752:DC752" si="968">+CX744-CS744</f>
        <v>1237</v>
      </c>
      <c r="CY752" s="15">
        <f t="shared" si="968"/>
        <v>610</v>
      </c>
      <c r="CZ752" s="15">
        <f t="shared" si="968"/>
        <v>483</v>
      </c>
      <c r="DA752" s="15">
        <f t="shared" si="968"/>
        <v>395</v>
      </c>
      <c r="DB752" s="15">
        <f t="shared" si="968"/>
        <v>819</v>
      </c>
      <c r="DC752" s="15">
        <f t="shared" si="968"/>
        <v>2307</v>
      </c>
      <c r="DD752" s="15">
        <f t="shared" ref="DD752" si="969">+DD744-CY744</f>
        <v>399</v>
      </c>
      <c r="DE752" s="15">
        <f t="shared" ref="DE752:DH752" si="970">+DE744-CZ744</f>
        <v>1010</v>
      </c>
      <c r="DF752" s="15">
        <f t="shared" si="970"/>
        <v>205</v>
      </c>
      <c r="DG752" s="15">
        <f t="shared" si="970"/>
        <v>-190</v>
      </c>
      <c r="DH752" s="15">
        <f t="shared" si="970"/>
        <v>1424</v>
      </c>
      <c r="DI752" s="15">
        <f t="shared" ref="DI752" si="971">+DI744-DD744</f>
        <v>-316</v>
      </c>
      <c r="DJ752" s="15">
        <f t="shared" ref="DJ752" si="972">+DJ744-DE744</f>
        <v>-987</v>
      </c>
      <c r="DU752" s="2"/>
    </row>
    <row r="753" spans="1:127" ht="12" customHeight="1">
      <c r="A753" s="2"/>
      <c r="D753" s="2" t="s">
        <v>560</v>
      </c>
      <c r="E753" s="7" t="s">
        <v>819</v>
      </c>
      <c r="AV753" s="15">
        <f t="shared" ref="AV753:CM753" si="973">+AV749-AQ749</f>
        <v>2000.7420749999999</v>
      </c>
      <c r="AW753" s="15">
        <f t="shared" si="973"/>
        <v>1557.0372</v>
      </c>
      <c r="AX753" s="15">
        <f t="shared" si="973"/>
        <v>1869.2603249999941</v>
      </c>
      <c r="AY753" s="15">
        <f t="shared" si="973"/>
        <v>2260.2819200000072</v>
      </c>
      <c r="AZ753" s="15">
        <f t="shared" si="973"/>
        <v>7687.3215200000013</v>
      </c>
      <c r="BA753" s="15">
        <f t="shared" si="973"/>
        <v>-336.60767499999838</v>
      </c>
      <c r="BB753" s="15">
        <f t="shared" si="973"/>
        <v>87.637759999988248</v>
      </c>
      <c r="BC753" s="15">
        <f t="shared" si="973"/>
        <v>-360.84960499998965</v>
      </c>
      <c r="BD753" s="15">
        <f t="shared" si="973"/>
        <v>-382.75692000000572</v>
      </c>
      <c r="BE753" s="15">
        <f t="shared" si="973"/>
        <v>-992.57644000000528</v>
      </c>
      <c r="BF753" s="15">
        <f t="shared" si="973"/>
        <v>-226.49696000000154</v>
      </c>
      <c r="BG753" s="15">
        <f t="shared" si="973"/>
        <v>-359.24745999998231</v>
      </c>
      <c r="BH753" s="15">
        <f t="shared" si="973"/>
        <v>-90.918980000005831</v>
      </c>
      <c r="BI753" s="15">
        <f t="shared" si="973"/>
        <v>-76.469390000007252</v>
      </c>
      <c r="BJ753" s="15">
        <f t="shared" si="973"/>
        <v>-753.13278999999693</v>
      </c>
      <c r="BK753" s="15">
        <f t="shared" si="973"/>
        <v>-9.1831649999999172</v>
      </c>
      <c r="BL753" s="15">
        <f t="shared" si="973"/>
        <v>161.40976999999248</v>
      </c>
      <c r="BM753" s="15">
        <f t="shared" si="973"/>
        <v>-172.9339799999882</v>
      </c>
      <c r="BN753" s="15">
        <f t="shared" si="973"/>
        <v>-578.18383000000154</v>
      </c>
      <c r="BO753" s="15">
        <f t="shared" si="973"/>
        <v>-598.89120499999808</v>
      </c>
      <c r="BP753" s="15">
        <f t="shared" si="973"/>
        <v>-424.36663500000293</v>
      </c>
      <c r="BQ753" s="15">
        <f t="shared" si="973"/>
        <v>-365.34288999999558</v>
      </c>
      <c r="BR753" s="15">
        <f t="shared" si="973"/>
        <v>-360.96104000000753</v>
      </c>
      <c r="BS753" s="15">
        <f t="shared" si="973"/>
        <v>56.731460000010202</v>
      </c>
      <c r="BT753" s="15">
        <f t="shared" si="973"/>
        <v>-1093.9391049999949</v>
      </c>
      <c r="BU753" s="15">
        <f t="shared" si="973"/>
        <v>-29.919219999994198</v>
      </c>
      <c r="BV753" s="15">
        <f t="shared" si="973"/>
        <v>-38.739480000002914</v>
      </c>
      <c r="BW753" s="15">
        <f t="shared" si="973"/>
        <v>73.744779999997036</v>
      </c>
      <c r="BX753" s="15">
        <f t="shared" si="973"/>
        <v>113.30620999999724</v>
      </c>
      <c r="BY753" s="15">
        <f t="shared" si="973"/>
        <v>118.39228999999705</v>
      </c>
      <c r="BZ753" s="15">
        <f t="shared" si="973"/>
        <v>89.729779999997163</v>
      </c>
      <c r="CA753" s="15">
        <f t="shared" si="973"/>
        <v>40.613200000000234</v>
      </c>
      <c r="CB753" s="15">
        <f t="shared" si="973"/>
        <v>49.190800000000081</v>
      </c>
      <c r="CC753" s="15">
        <f t="shared" si="973"/>
        <v>123.64494999999988</v>
      </c>
      <c r="CD753" s="15">
        <f t="shared" si="973"/>
        <v>303.1787299999969</v>
      </c>
      <c r="CE753" s="15">
        <f t="shared" si="973"/>
        <v>76.451299999999947</v>
      </c>
      <c r="CF753" s="15">
        <f t="shared" si="973"/>
        <v>218.85189999999989</v>
      </c>
      <c r="CG753" s="15">
        <f t="shared" si="973"/>
        <v>454.85205000000008</v>
      </c>
      <c r="CH753" s="15">
        <f t="shared" si="973"/>
        <v>64.05359999999996</v>
      </c>
      <c r="CI753" s="15">
        <f t="shared" si="973"/>
        <v>814.20884999999998</v>
      </c>
      <c r="CJ753" s="15">
        <f t="shared" si="973"/>
        <v>284.30050000000006</v>
      </c>
      <c r="CK753" s="15">
        <f t="shared" si="973"/>
        <v>216.75375000000008</v>
      </c>
      <c r="CL753" s="15">
        <f t="shared" si="973"/>
        <v>-118.23254999999972</v>
      </c>
      <c r="CM753" s="15">
        <f t="shared" si="973"/>
        <v>216.67975000000047</v>
      </c>
      <c r="CN753" s="15">
        <f t="shared" ref="CN753:CW753" si="974">+CN749-CI749</f>
        <v>599.50145000000157</v>
      </c>
      <c r="CO753" s="15">
        <f t="shared" si="974"/>
        <v>94.817999999999984</v>
      </c>
      <c r="CP753" s="15">
        <f t="shared" si="974"/>
        <v>8.4582499999999072</v>
      </c>
      <c r="CQ753" s="15">
        <f t="shared" si="974"/>
        <v>275.48769999999968</v>
      </c>
      <c r="CR753" s="15">
        <f t="shared" si="974"/>
        <v>764.63384999999926</v>
      </c>
      <c r="CS753" s="15">
        <f t="shared" si="974"/>
        <v>1143.3977999999979</v>
      </c>
      <c r="CT753" s="15">
        <f t="shared" si="974"/>
        <v>80.405999999999949</v>
      </c>
      <c r="CU753" s="15">
        <f t="shared" si="974"/>
        <v>49.511000000000195</v>
      </c>
      <c r="CV753" s="15">
        <f t="shared" si="974"/>
        <v>19.453700000000254</v>
      </c>
      <c r="CW753" s="15">
        <f t="shared" si="974"/>
        <v>-225.61079999999947</v>
      </c>
      <c r="CX753" s="15">
        <f t="shared" ref="CX753:DC753" si="975">+CX749-CS749</f>
        <v>-76.240099999999074</v>
      </c>
      <c r="CY753" s="15">
        <f t="shared" si="975"/>
        <v>293.91609999999991</v>
      </c>
      <c r="CZ753" s="15">
        <f t="shared" si="975"/>
        <v>339.93334999999956</v>
      </c>
      <c r="DA753" s="15">
        <f t="shared" si="975"/>
        <v>442.60104999999976</v>
      </c>
      <c r="DB753" s="15">
        <f t="shared" si="975"/>
        <v>245.21304999999984</v>
      </c>
      <c r="DC753" s="15">
        <f t="shared" si="975"/>
        <v>1321.6635499999984</v>
      </c>
      <c r="DD753" s="15">
        <f t="shared" ref="DD753" si="976">+DD749-CY749</f>
        <v>-133.38740000000007</v>
      </c>
      <c r="DE753" s="15">
        <f t="shared" ref="DE753" si="977">+DE749-CZ749</f>
        <v>-157.11524999999961</v>
      </c>
      <c r="DF753" s="15">
        <f>+DF749-DA749</f>
        <v>-408.27504999999974</v>
      </c>
      <c r="DG753" s="15">
        <f>+DG749-DB749</f>
        <v>-344.11464999999998</v>
      </c>
      <c r="DH753" s="15">
        <f t="shared" ref="DH753" si="978">+DH749-DC749</f>
        <v>-1042.8923499999992</v>
      </c>
      <c r="DI753" s="15">
        <f t="shared" ref="DI753" si="979">+DI749-DD749</f>
        <v>-164.48254999999995</v>
      </c>
      <c r="DJ753" s="15">
        <f t="shared" ref="DJ753" si="980">+DJ749-DE749</f>
        <v>-312.80809999999997</v>
      </c>
      <c r="DK753" s="15">
        <v>-300</v>
      </c>
      <c r="DL753" s="15">
        <v>-300</v>
      </c>
      <c r="DN753" s="15">
        <v>-300</v>
      </c>
      <c r="DO753" s="15">
        <v>-300</v>
      </c>
      <c r="DP753" s="15">
        <v>-300</v>
      </c>
      <c r="DQ753" s="15">
        <v>-300</v>
      </c>
      <c r="DS753" s="15">
        <v>-300</v>
      </c>
      <c r="DT753" s="15">
        <v>-300</v>
      </c>
      <c r="DU753" s="15">
        <v>-300</v>
      </c>
      <c r="DV753" s="15">
        <v>-300</v>
      </c>
    </row>
    <row r="754" spans="1:127" ht="12" customHeight="1">
      <c r="A754" s="2"/>
      <c r="D754" s="2" t="s">
        <v>560</v>
      </c>
      <c r="E754" s="7" t="s">
        <v>816</v>
      </c>
      <c r="AV754" s="15">
        <f t="shared" ref="AV754:CM754" si="981">+AV745-AQ745</f>
        <v>-75.666549999999916</v>
      </c>
      <c r="AW754" s="15">
        <f t="shared" si="981"/>
        <v>-924.02622000000156</v>
      </c>
      <c r="AX754" s="15">
        <f t="shared" si="981"/>
        <v>-102.01965999999356</v>
      </c>
      <c r="AY754" s="15">
        <f t="shared" si="981"/>
        <v>31.249554999993052</v>
      </c>
      <c r="AZ754" s="15">
        <f t="shared" si="981"/>
        <v>-517</v>
      </c>
      <c r="BA754" s="15">
        <f t="shared" si="981"/>
        <v>-298.29754999999659</v>
      </c>
      <c r="BB754" s="15">
        <f t="shared" si="981"/>
        <v>-384.42885000000024</v>
      </c>
      <c r="BC754" s="15">
        <f t="shared" si="981"/>
        <v>787.87947999999778</v>
      </c>
      <c r="BD754" s="15">
        <f t="shared" si="981"/>
        <v>-257.78195999999662</v>
      </c>
      <c r="BE754" s="15">
        <f t="shared" si="981"/>
        <v>69.219210000002931</v>
      </c>
      <c r="BF754" s="15">
        <f t="shared" si="981"/>
        <v>463.69775999999638</v>
      </c>
      <c r="BG754" s="15">
        <f t="shared" si="981"/>
        <v>191.0781699999925</v>
      </c>
      <c r="BH754" s="15">
        <f t="shared" si="981"/>
        <v>346.92318000000159</v>
      </c>
      <c r="BI754" s="15">
        <f t="shared" si="981"/>
        <v>959.46939000000748</v>
      </c>
      <c r="BJ754" s="15">
        <f t="shared" si="981"/>
        <v>1961.1684999999998</v>
      </c>
      <c r="BK754" s="15">
        <f t="shared" si="981"/>
        <v>544.18316500000037</v>
      </c>
      <c r="BL754" s="15">
        <f t="shared" si="981"/>
        <v>280.59023000000798</v>
      </c>
      <c r="BM754" s="15">
        <f t="shared" si="981"/>
        <v>-168.06602000001203</v>
      </c>
      <c r="BN754" s="15">
        <f t="shared" si="981"/>
        <v>-366.81616999999824</v>
      </c>
      <c r="BO754" s="15">
        <f t="shared" si="981"/>
        <v>289.89120499999626</v>
      </c>
      <c r="BP754" s="15">
        <f t="shared" si="981"/>
        <v>-867.63336499999696</v>
      </c>
      <c r="BQ754" s="15">
        <f t="shared" si="981"/>
        <v>-875.65711000000465</v>
      </c>
      <c r="BR754" s="15">
        <f t="shared" si="981"/>
        <v>-1651.0389599999921</v>
      </c>
      <c r="BS754" s="15">
        <f t="shared" si="981"/>
        <v>-1121.7314600000109</v>
      </c>
      <c r="BT754" s="15">
        <f t="shared" si="981"/>
        <v>-4516.060895000006</v>
      </c>
      <c r="BU754" s="15">
        <f t="shared" si="981"/>
        <v>-572.08078000000569</v>
      </c>
      <c r="BV754" s="15">
        <f t="shared" si="981"/>
        <v>-816.26051999999709</v>
      </c>
      <c r="BW754" s="15">
        <f t="shared" si="981"/>
        <v>-382.74477999999726</v>
      </c>
      <c r="BX754" s="15">
        <f t="shared" si="981"/>
        <v>-439.30620999999701</v>
      </c>
      <c r="BY754" s="15">
        <f t="shared" si="981"/>
        <v>-2210.3922899999961</v>
      </c>
      <c r="BZ754" s="15">
        <f t="shared" si="981"/>
        <v>181.27022000000261</v>
      </c>
      <c r="CA754" s="15">
        <f t="shared" si="981"/>
        <v>125.38679999999977</v>
      </c>
      <c r="CB754" s="15">
        <f t="shared" si="981"/>
        <v>91.809200000000146</v>
      </c>
      <c r="CC754" s="15">
        <f t="shared" si="981"/>
        <v>316.35505000000012</v>
      </c>
      <c r="CD754" s="15">
        <f t="shared" si="981"/>
        <v>714.82127000000401</v>
      </c>
      <c r="CE754" s="15">
        <f t="shared" si="981"/>
        <v>-46.451300000000174</v>
      </c>
      <c r="CF754" s="15">
        <f t="shared" si="981"/>
        <v>851.14809999999989</v>
      </c>
      <c r="CG754" s="15">
        <f t="shared" si="981"/>
        <v>269.14794999999958</v>
      </c>
      <c r="CH754" s="15">
        <f t="shared" si="981"/>
        <v>1144.9463999999998</v>
      </c>
      <c r="CI754" s="15">
        <f t="shared" si="981"/>
        <v>2218.7911499999973</v>
      </c>
      <c r="CJ754" s="15">
        <f t="shared" si="981"/>
        <v>59.349500000000262</v>
      </c>
      <c r="CK754" s="15">
        <f t="shared" si="981"/>
        <v>439.22000000000025</v>
      </c>
      <c r="CL754" s="15">
        <f t="shared" si="981"/>
        <v>363.38435000000027</v>
      </c>
      <c r="CM754" s="15">
        <f t="shared" si="981"/>
        <v>-1324.3919999999998</v>
      </c>
      <c r="CN754" s="15">
        <f t="shared" ref="CN754:CW754" si="982">+CN745-CI745</f>
        <v>-462.43814999999813</v>
      </c>
      <c r="CO754" s="15">
        <f t="shared" si="982"/>
        <v>153</v>
      </c>
      <c r="CP754" s="15">
        <f>+CP745-CK745</f>
        <v>-1497</v>
      </c>
      <c r="CQ754" s="15">
        <f t="shared" si="982"/>
        <v>-195</v>
      </c>
      <c r="CR754" s="15">
        <f t="shared" si="982"/>
        <v>-117</v>
      </c>
      <c r="CS754" s="15">
        <f t="shared" si="982"/>
        <v>-1656</v>
      </c>
      <c r="CT754" s="15">
        <f t="shared" si="982"/>
        <v>-299</v>
      </c>
      <c r="CU754" s="15">
        <f t="shared" si="982"/>
        <v>526</v>
      </c>
      <c r="CV754" s="15">
        <f t="shared" si="982"/>
        <v>-28</v>
      </c>
      <c r="CW754" s="15">
        <f t="shared" si="982"/>
        <v>87</v>
      </c>
      <c r="CX754" s="15">
        <f t="shared" ref="CX754:DC754" si="983">+CX745-CS745</f>
        <v>286</v>
      </c>
      <c r="CY754" s="15">
        <f t="shared" si="983"/>
        <v>-172</v>
      </c>
      <c r="CZ754" s="15">
        <f t="shared" si="983"/>
        <v>-225</v>
      </c>
      <c r="DA754" s="15">
        <f t="shared" si="983"/>
        <v>-180</v>
      </c>
      <c r="DB754" s="15">
        <f t="shared" si="983"/>
        <v>255</v>
      </c>
      <c r="DC754" s="15">
        <f t="shared" si="983"/>
        <v>-322</v>
      </c>
      <c r="DD754" s="15">
        <f t="shared" ref="DD754" si="984">+DD745-CY745</f>
        <v>-174</v>
      </c>
      <c r="DE754" s="15">
        <f t="shared" ref="DE754:DH754" si="985">+DE745-CZ745</f>
        <v>212</v>
      </c>
      <c r="DF754" s="15">
        <f t="shared" si="985"/>
        <v>331</v>
      </c>
      <c r="DG754" s="15">
        <f t="shared" si="985"/>
        <v>-293</v>
      </c>
      <c r="DH754" s="15">
        <f t="shared" si="985"/>
        <v>76</v>
      </c>
      <c r="DI754" s="15">
        <f t="shared" ref="DI754" si="986">+DI745-DD745</f>
        <v>27</v>
      </c>
      <c r="DJ754" s="15">
        <f t="shared" ref="DJ754" si="987">+DJ745-DE745</f>
        <v>-189</v>
      </c>
      <c r="DU754" s="2"/>
    </row>
    <row r="755" spans="1:127" ht="12" customHeight="1">
      <c r="A755" s="2"/>
      <c r="D755" s="2" t="s">
        <v>560</v>
      </c>
      <c r="E755" s="7" t="s">
        <v>821</v>
      </c>
      <c r="AV755" s="15">
        <f t="shared" ref="AV755:CD755" si="988">+AV750-AQ750</f>
        <v>1495.2420749999999</v>
      </c>
      <c r="AW755" s="15">
        <f t="shared" si="988"/>
        <v>1518.0372</v>
      </c>
      <c r="AX755" s="15">
        <f t="shared" si="988"/>
        <v>1343.3603249999999</v>
      </c>
      <c r="AY755" s="15">
        <f t="shared" si="988"/>
        <v>1377.7819199999999</v>
      </c>
      <c r="AZ755" s="15">
        <f t="shared" si="988"/>
        <v>5734.4215199999999</v>
      </c>
      <c r="BA755" s="15">
        <f t="shared" si="988"/>
        <v>-330.50767499999984</v>
      </c>
      <c r="BB755" s="15">
        <f t="shared" si="988"/>
        <v>-327.16224000000011</v>
      </c>
      <c r="BC755" s="15">
        <f t="shared" si="988"/>
        <v>-275.14960499999984</v>
      </c>
      <c r="BD755" s="15">
        <f t="shared" si="988"/>
        <v>-251.6569199999999</v>
      </c>
      <c r="BE755" s="15">
        <f t="shared" si="988"/>
        <v>-1184.4764399999995</v>
      </c>
      <c r="BF755" s="15">
        <f t="shared" si="988"/>
        <v>-192.09695999999997</v>
      </c>
      <c r="BG755" s="15">
        <f t="shared" si="988"/>
        <v>-271.54745999999977</v>
      </c>
      <c r="BH755" s="15">
        <f t="shared" si="988"/>
        <v>361.68101999999999</v>
      </c>
      <c r="BI755" s="15">
        <f t="shared" si="988"/>
        <v>369.53061000000002</v>
      </c>
      <c r="BJ755" s="15">
        <f t="shared" si="988"/>
        <v>267.56721000000016</v>
      </c>
      <c r="BK755" s="15">
        <f t="shared" si="988"/>
        <v>343.31683499999997</v>
      </c>
      <c r="BL755" s="15">
        <f t="shared" si="988"/>
        <v>537.40976999999975</v>
      </c>
      <c r="BM755" s="15">
        <f t="shared" si="988"/>
        <v>-282.13397999999984</v>
      </c>
      <c r="BN755" s="15">
        <f t="shared" si="988"/>
        <v>-438.28383000000008</v>
      </c>
      <c r="BO755" s="15">
        <f t="shared" si="988"/>
        <v>160.30879499999901</v>
      </c>
      <c r="BP755" s="15">
        <f t="shared" si="988"/>
        <v>-520.06663500000002</v>
      </c>
      <c r="BQ755" s="15">
        <f t="shared" si="988"/>
        <v>-641.54288999999994</v>
      </c>
      <c r="BR755" s="15">
        <f t="shared" si="988"/>
        <v>-454.96104000000025</v>
      </c>
      <c r="BS755" s="15">
        <f t="shared" si="988"/>
        <v>-233.56853999999998</v>
      </c>
      <c r="BT755" s="15">
        <f t="shared" si="988"/>
        <v>-1850.1391049999997</v>
      </c>
      <c r="BU755" s="15">
        <f t="shared" si="988"/>
        <v>-94.019220000000018</v>
      </c>
      <c r="BV755" s="15">
        <f t="shared" si="988"/>
        <v>-77.43947999999989</v>
      </c>
      <c r="BW755" s="15">
        <f t="shared" si="988"/>
        <v>32.544779999999946</v>
      </c>
      <c r="BX755" s="15">
        <f t="shared" si="988"/>
        <v>-27.893789999999967</v>
      </c>
      <c r="BY755" s="15">
        <f t="shared" si="988"/>
        <v>-166.80770999999959</v>
      </c>
      <c r="BZ755" s="15">
        <f t="shared" si="988"/>
        <v>19.02977999999996</v>
      </c>
      <c r="CA755" s="15">
        <f t="shared" si="988"/>
        <v>69.613200000000006</v>
      </c>
      <c r="CB755" s="15">
        <f t="shared" si="988"/>
        <v>36.190800000000081</v>
      </c>
      <c r="CC755" s="15">
        <f t="shared" si="988"/>
        <v>5.6449499999999944</v>
      </c>
      <c r="CD755" s="15">
        <f t="shared" si="988"/>
        <v>130.47872999999981</v>
      </c>
      <c r="CE755" s="15">
        <f t="shared" ref="CE755:CM755" si="989">+CE750-BZ750</f>
        <v>71.45130000000006</v>
      </c>
      <c r="CF755" s="15">
        <f t="shared" si="989"/>
        <v>7.8519000000000005</v>
      </c>
      <c r="CG755" s="15">
        <f t="shared" si="989"/>
        <v>214.85205000000008</v>
      </c>
      <c r="CH755" s="15">
        <f t="shared" si="989"/>
        <v>577.05359999999996</v>
      </c>
      <c r="CI755" s="15">
        <f t="shared" si="989"/>
        <v>871.20884999999998</v>
      </c>
      <c r="CJ755" s="15">
        <f t="shared" si="989"/>
        <v>418.30050000000006</v>
      </c>
      <c r="CK755" s="15">
        <f t="shared" si="989"/>
        <v>486.75375000000008</v>
      </c>
      <c r="CL755" s="15">
        <f t="shared" si="989"/>
        <v>448.76745000000028</v>
      </c>
      <c r="CM755" s="15">
        <f t="shared" si="989"/>
        <v>101.67975000000047</v>
      </c>
      <c r="CN755" s="15">
        <f t="shared" ref="CN755:CW755" si="990">+CN750-CI750</f>
        <v>1455.5014500000016</v>
      </c>
      <c r="CO755" s="15">
        <f t="shared" si="990"/>
        <v>187.81799999999998</v>
      </c>
      <c r="CP755" s="15">
        <f t="shared" si="990"/>
        <v>99.458249999999907</v>
      </c>
      <c r="CQ755" s="15">
        <f t="shared" si="990"/>
        <v>-193.51230000000032</v>
      </c>
      <c r="CR755" s="15">
        <f t="shared" si="990"/>
        <v>191.63384999999926</v>
      </c>
      <c r="CS755" s="15">
        <f t="shared" si="990"/>
        <v>285.39779999999791</v>
      </c>
      <c r="CT755" s="15">
        <f t="shared" si="990"/>
        <v>-318.59400000000005</v>
      </c>
      <c r="CU755" s="15">
        <f t="shared" si="990"/>
        <v>-402.48899999999992</v>
      </c>
      <c r="CV755" s="15">
        <f t="shared" si="990"/>
        <v>-204.54629999999975</v>
      </c>
      <c r="CW755" s="15">
        <f t="shared" si="990"/>
        <v>-315.6107999999997</v>
      </c>
      <c r="CX755" s="15">
        <f t="shared" ref="CX755:DC755" si="991">+CX750-CS750</f>
        <v>-1241.2400999999991</v>
      </c>
      <c r="CY755" s="15">
        <f t="shared" si="991"/>
        <v>31.916099999999915</v>
      </c>
      <c r="CZ755" s="15">
        <f t="shared" si="991"/>
        <v>88.933349999999677</v>
      </c>
      <c r="DA755" s="15">
        <f t="shared" si="991"/>
        <v>114.60104999999976</v>
      </c>
      <c r="DB755" s="15">
        <f t="shared" si="991"/>
        <v>40.213050000000067</v>
      </c>
      <c r="DC755" s="15">
        <f t="shared" si="991"/>
        <v>275.6635499999993</v>
      </c>
      <c r="DD755" s="15">
        <f t="shared" ref="DD755" si="992">+DD750-CY750</f>
        <v>123.61259999999993</v>
      </c>
      <c r="DE755" s="15">
        <f t="shared" ref="DE755:DH755" si="993">+DE750-CZ750</f>
        <v>-22.115249999999605</v>
      </c>
      <c r="DF755" s="15">
        <f t="shared" si="993"/>
        <v>-5.2750499999997373</v>
      </c>
      <c r="DG755" s="15">
        <f t="shared" si="993"/>
        <v>-43.114650000000211</v>
      </c>
      <c r="DH755" s="15">
        <f t="shared" si="993"/>
        <v>53.107650000000831</v>
      </c>
      <c r="DI755" s="15">
        <f t="shared" ref="DI755" si="994">+DI750-DD750</f>
        <v>149.51745000000005</v>
      </c>
      <c r="DJ755" s="15">
        <f t="shared" ref="DJ755" si="995">+DJ750-DE750</f>
        <v>178.19190000000003</v>
      </c>
      <c r="DU755" s="2"/>
    </row>
    <row r="756" spans="1:127" ht="12" customHeight="1">
      <c r="A756" s="2"/>
      <c r="BK756" s="3"/>
      <c r="BL756" s="3"/>
      <c r="BM756" s="3"/>
      <c r="BN756" s="3"/>
      <c r="BP756" s="3"/>
      <c r="CE756" s="15"/>
      <c r="CF756" s="15"/>
      <c r="CG756" s="15"/>
      <c r="CH756" s="15"/>
      <c r="DU756" s="2"/>
    </row>
    <row r="757" spans="1:127" ht="12" customHeight="1">
      <c r="A757" s="2"/>
      <c r="B757" s="7" t="s">
        <v>1215</v>
      </c>
      <c r="C757" s="7" t="s">
        <v>1216</v>
      </c>
      <c r="BK757" s="3"/>
      <c r="BL757" s="3"/>
      <c r="BM757" s="3"/>
      <c r="BN757" s="3"/>
      <c r="BP757" s="3"/>
      <c r="CE757" s="15"/>
      <c r="CF757" s="15"/>
      <c r="CG757" s="15"/>
      <c r="CH757" s="15"/>
      <c r="DC757" s="15">
        <v>26058</v>
      </c>
      <c r="DF757" s="15" t="s">
        <v>1232</v>
      </c>
      <c r="DG757" s="15">
        <f>+DH757-DC757</f>
        <v>1424</v>
      </c>
      <c r="DH757" s="15">
        <v>27482</v>
      </c>
      <c r="DM757" s="15"/>
      <c r="DU757" s="2"/>
    </row>
    <row r="758" spans="1:127" ht="12" customHeight="1">
      <c r="A758" s="2"/>
      <c r="BK758" s="3"/>
      <c r="BL758" s="3"/>
      <c r="BM758" s="3"/>
      <c r="BN758" s="3"/>
      <c r="BP758" s="3"/>
      <c r="CE758" s="15"/>
      <c r="CF758" s="15"/>
      <c r="CG758" s="15"/>
      <c r="CH758" s="15"/>
      <c r="DU758" s="2"/>
    </row>
    <row r="759" spans="1:127" ht="12" customHeight="1">
      <c r="A759" s="2"/>
      <c r="BK759" s="3"/>
      <c r="BL759" s="3"/>
      <c r="BM759" s="3"/>
      <c r="BN759" s="3"/>
      <c r="BP759" s="3"/>
      <c r="CE759" s="15"/>
      <c r="CF759" s="15"/>
      <c r="CG759" s="15"/>
      <c r="CH759" s="15"/>
      <c r="DU759" s="2"/>
    </row>
    <row r="760" spans="1:127" ht="12" customHeight="1">
      <c r="A760" s="2"/>
      <c r="BK760" s="3"/>
      <c r="BL760" s="3"/>
      <c r="BM760" s="3"/>
      <c r="BN760" s="3"/>
      <c r="BP760" s="3"/>
      <c r="CE760" s="15"/>
      <c r="CF760" s="15"/>
      <c r="CG760" s="15"/>
      <c r="CH760" s="15"/>
      <c r="DU760" s="2"/>
    </row>
    <row r="761" spans="1:127" ht="12" customHeight="1">
      <c r="A761" s="2"/>
      <c r="C761" s="7" t="s">
        <v>814</v>
      </c>
      <c r="BE761" s="15">
        <f t="shared" ref="BE761:CI761" si="996">+BE976</f>
        <v>0</v>
      </c>
      <c r="BF761" s="15">
        <f t="shared" si="996"/>
        <v>0</v>
      </c>
      <c r="BG761" s="15">
        <f t="shared" si="996"/>
        <v>0</v>
      </c>
      <c r="BH761" s="15">
        <f t="shared" si="996"/>
        <v>0</v>
      </c>
      <c r="BI761" s="15">
        <f t="shared" si="996"/>
        <v>0</v>
      </c>
      <c r="BJ761" s="15">
        <f t="shared" si="996"/>
        <v>0</v>
      </c>
      <c r="BK761" s="15">
        <f t="shared" si="996"/>
        <v>0</v>
      </c>
      <c r="BL761" s="15">
        <f t="shared" si="996"/>
        <v>0</v>
      </c>
      <c r="BM761" s="15">
        <f t="shared" si="996"/>
        <v>0</v>
      </c>
      <c r="BN761" s="15">
        <f t="shared" si="996"/>
        <v>0</v>
      </c>
      <c r="BO761" s="15">
        <f t="shared" si="996"/>
        <v>0</v>
      </c>
      <c r="BP761" s="15">
        <f t="shared" si="996"/>
        <v>0</v>
      </c>
      <c r="BQ761" s="15">
        <f t="shared" si="996"/>
        <v>0</v>
      </c>
      <c r="BR761" s="15">
        <f t="shared" si="996"/>
        <v>0</v>
      </c>
      <c r="BS761" s="15">
        <f t="shared" si="996"/>
        <v>0</v>
      </c>
      <c r="BT761" s="15">
        <f t="shared" si="996"/>
        <v>0</v>
      </c>
      <c r="BU761" s="15">
        <f t="shared" si="996"/>
        <v>0</v>
      </c>
      <c r="BV761" s="15">
        <f t="shared" si="996"/>
        <v>0</v>
      </c>
      <c r="BW761" s="15">
        <f t="shared" si="996"/>
        <v>0</v>
      </c>
      <c r="BX761" s="15">
        <f t="shared" si="996"/>
        <v>0</v>
      </c>
      <c r="BY761" s="15">
        <f t="shared" si="996"/>
        <v>0</v>
      </c>
      <c r="BZ761" s="15">
        <f t="shared" si="996"/>
        <v>300</v>
      </c>
      <c r="CA761" s="15">
        <f t="shared" si="996"/>
        <v>280</v>
      </c>
      <c r="CB761" s="15">
        <f t="shared" si="996"/>
        <v>680</v>
      </c>
      <c r="CC761" s="15">
        <f t="shared" si="996"/>
        <v>1260</v>
      </c>
      <c r="CD761" s="15">
        <f t="shared" si="996"/>
        <v>2520</v>
      </c>
      <c r="CE761" s="15">
        <f t="shared" si="996"/>
        <v>1300</v>
      </c>
      <c r="CF761" s="15">
        <f t="shared" si="996"/>
        <v>2330</v>
      </c>
      <c r="CG761" s="15">
        <f t="shared" si="996"/>
        <v>1900</v>
      </c>
      <c r="CH761" s="15">
        <f t="shared" si="996"/>
        <v>3290</v>
      </c>
      <c r="CI761" s="15">
        <f t="shared" si="996"/>
        <v>8820</v>
      </c>
      <c r="CJ761" s="8">
        <v>2490</v>
      </c>
      <c r="CK761" s="8">
        <v>3950</v>
      </c>
      <c r="CL761" s="8">
        <v>3250</v>
      </c>
      <c r="CM761" s="8">
        <v>3600</v>
      </c>
      <c r="CN761" s="15">
        <f>+CN976</f>
        <v>13789.062599089704</v>
      </c>
      <c r="CO761" s="8">
        <v>3350</v>
      </c>
      <c r="CP761" s="8">
        <v>2970</v>
      </c>
      <c r="CQ761" s="8">
        <v>3550</v>
      </c>
      <c r="CR761" s="8">
        <v>3910</v>
      </c>
      <c r="CS761" s="15">
        <f>+CO761+CP761+CQ761+CR761</f>
        <v>13780</v>
      </c>
      <c r="CT761" s="8">
        <v>3060</v>
      </c>
      <c r="CU761" s="8">
        <v>3697</v>
      </c>
      <c r="CV761" s="8">
        <v>3683</v>
      </c>
      <c r="CW761" s="8">
        <v>4160</v>
      </c>
      <c r="CX761" s="15">
        <f>+CT761+CU761+CV761+CW761</f>
        <v>14600</v>
      </c>
      <c r="CY761" s="8">
        <v>3280</v>
      </c>
      <c r="CZ761" s="8">
        <v>3790</v>
      </c>
      <c r="DA761" s="8">
        <v>3910</v>
      </c>
      <c r="DB761" s="8">
        <v>4460</v>
      </c>
      <c r="DC761" s="15">
        <f>+CY761+CZ761+DA761+DB761</f>
        <v>15440</v>
      </c>
      <c r="DD761" s="8">
        <v>3061</v>
      </c>
      <c r="DE761" s="8">
        <v>3850</v>
      </c>
      <c r="DF761" s="8">
        <v>3988</v>
      </c>
      <c r="DG761" s="8">
        <v>4130</v>
      </c>
      <c r="DH761" s="15">
        <f>+DD761+DE761+DF761+DG761</f>
        <v>15029</v>
      </c>
      <c r="DI761" s="8">
        <v>3376</v>
      </c>
      <c r="DJ761" s="8">
        <v>3889</v>
      </c>
      <c r="DK761" s="8">
        <f>+DK763*DK744</f>
        <v>3417.2481521200002</v>
      </c>
      <c r="DL761" s="8">
        <f>+DL763*DL744</f>
        <v>3968.3423417374006</v>
      </c>
      <c r="DM761" s="15">
        <f>+DL761+DK761+DJ761+DI761</f>
        <v>14650.5904938574</v>
      </c>
      <c r="DN761" s="8">
        <f>+DN763*DN744</f>
        <v>2992.6189406965714</v>
      </c>
      <c r="DO761" s="8">
        <f>+DO763*DO744</f>
        <v>3254.1694474033898</v>
      </c>
      <c r="DP761" s="8">
        <f>+DP763*DP744</f>
        <v>3208.813319220129</v>
      </c>
      <c r="DQ761" s="8">
        <f>+DQ763*DQ744</f>
        <v>3751.0554201653927</v>
      </c>
      <c r="DR761" s="15">
        <f>+DQ761+DP761+DO761+DN761</f>
        <v>13206.657127485483</v>
      </c>
      <c r="DS761" s="8">
        <f>+DS763*DS744</f>
        <v>2822.8372537333312</v>
      </c>
      <c r="DT761" s="8">
        <f>+DT763*DT744</f>
        <v>3076.1786853061481</v>
      </c>
      <c r="DU761" s="8">
        <f>+DU763*DU744</f>
        <v>3023.6916567421176</v>
      </c>
      <c r="DV761" s="8">
        <f>+DV763*DV744</f>
        <v>3555.9275488376129</v>
      </c>
      <c r="DW761" s="15">
        <f>+DV761+DU761+DT761+DS761</f>
        <v>12478.635144619209</v>
      </c>
    </row>
    <row r="762" spans="1:127" ht="12" customHeight="1">
      <c r="A762" s="2"/>
      <c r="D762" s="7" t="s">
        <v>560</v>
      </c>
      <c r="BK762" s="3"/>
      <c r="BL762" s="3"/>
      <c r="BM762" s="3"/>
      <c r="BN762" s="3"/>
      <c r="BP762" s="3"/>
      <c r="CD762" s="15"/>
      <c r="CE762" s="15">
        <f t="shared" ref="CE762:CM762" si="997">+CE761-BZ761</f>
        <v>1000</v>
      </c>
      <c r="CF762" s="15">
        <f t="shared" si="997"/>
        <v>2050</v>
      </c>
      <c r="CG762" s="15">
        <f t="shared" si="997"/>
        <v>1220</v>
      </c>
      <c r="CH762" s="15">
        <f t="shared" si="997"/>
        <v>2030</v>
      </c>
      <c r="CI762" s="15">
        <f t="shared" si="997"/>
        <v>6300</v>
      </c>
      <c r="CJ762" s="15">
        <f t="shared" si="997"/>
        <v>1190</v>
      </c>
      <c r="CK762" s="15">
        <f t="shared" si="997"/>
        <v>1620</v>
      </c>
      <c r="CL762" s="15">
        <f t="shared" si="997"/>
        <v>1350</v>
      </c>
      <c r="CM762" s="15">
        <f t="shared" si="997"/>
        <v>310</v>
      </c>
      <c r="CN762" s="15">
        <f t="shared" ref="CN762:CS762" si="998">+CN761-CI761</f>
        <v>4969.0625990897042</v>
      </c>
      <c r="CO762" s="15">
        <f t="shared" si="998"/>
        <v>860</v>
      </c>
      <c r="CP762" s="15">
        <f t="shared" si="998"/>
        <v>-980</v>
      </c>
      <c r="CQ762" s="15">
        <f t="shared" si="998"/>
        <v>300</v>
      </c>
      <c r="CR762" s="15">
        <f t="shared" si="998"/>
        <v>310</v>
      </c>
      <c r="CS762" s="15">
        <f t="shared" si="998"/>
        <v>-9.0625990897042357</v>
      </c>
      <c r="CT762" s="15">
        <f t="shared" ref="CT762:DC762" si="999">+CT761-CO761</f>
        <v>-290</v>
      </c>
      <c r="CU762" s="15">
        <f t="shared" si="999"/>
        <v>727</v>
      </c>
      <c r="CV762" s="15">
        <f t="shared" si="999"/>
        <v>133</v>
      </c>
      <c r="CW762" s="15">
        <f t="shared" si="999"/>
        <v>250</v>
      </c>
      <c r="CX762" s="15">
        <f t="shared" si="999"/>
        <v>820</v>
      </c>
      <c r="CY762" s="15">
        <f t="shared" si="999"/>
        <v>220</v>
      </c>
      <c r="CZ762" s="15">
        <f t="shared" si="999"/>
        <v>93</v>
      </c>
      <c r="DA762" s="15">
        <f t="shared" si="999"/>
        <v>227</v>
      </c>
      <c r="DB762" s="15">
        <f t="shared" si="999"/>
        <v>300</v>
      </c>
      <c r="DC762" s="15">
        <f t="shared" si="999"/>
        <v>840</v>
      </c>
      <c r="DD762" s="15">
        <f t="shared" ref="DD762" si="1000">+DD761-CY761</f>
        <v>-219</v>
      </c>
      <c r="DE762" s="15">
        <f t="shared" ref="DE762:DH762" si="1001">+DE761-CZ761</f>
        <v>60</v>
      </c>
      <c r="DF762" s="15">
        <f t="shared" si="1001"/>
        <v>78</v>
      </c>
      <c r="DG762" s="15">
        <f t="shared" si="1001"/>
        <v>-330</v>
      </c>
      <c r="DH762" s="15">
        <f t="shared" si="1001"/>
        <v>-411</v>
      </c>
      <c r="DI762" s="15">
        <f t="shared" ref="DI762" si="1002">+DI761-DD761</f>
        <v>315</v>
      </c>
      <c r="DJ762" s="15">
        <f t="shared" ref="DJ762" si="1003">+DJ761-DE761</f>
        <v>39</v>
      </c>
      <c r="DK762" s="15">
        <f t="shared" ref="DK762:DW762" si="1004">+DK761-DF761</f>
        <v>-570.75184787999979</v>
      </c>
      <c r="DL762" s="15">
        <f t="shared" si="1004"/>
        <v>-161.6576582625994</v>
      </c>
      <c r="DM762" s="15">
        <f t="shared" si="1004"/>
        <v>-378.40950614259964</v>
      </c>
      <c r="DN762" s="15">
        <f t="shared" si="1004"/>
        <v>-383.38105930342863</v>
      </c>
      <c r="DO762" s="15">
        <f t="shared" si="1004"/>
        <v>-634.83055259661023</v>
      </c>
      <c r="DP762" s="15">
        <f t="shared" si="1004"/>
        <v>-208.43483289987125</v>
      </c>
      <c r="DQ762" s="15">
        <f t="shared" si="1004"/>
        <v>-217.28692157200794</v>
      </c>
      <c r="DR762" s="15">
        <f t="shared" si="1004"/>
        <v>-1443.9333663719171</v>
      </c>
      <c r="DS762" s="15">
        <f t="shared" si="1004"/>
        <v>-169.78168696324019</v>
      </c>
      <c r="DT762" s="15">
        <f t="shared" si="1004"/>
        <v>-177.99076209724171</v>
      </c>
      <c r="DU762" s="15">
        <f t="shared" si="1004"/>
        <v>-185.12166247801133</v>
      </c>
      <c r="DV762" s="15">
        <f t="shared" si="1004"/>
        <v>-195.12787132777976</v>
      </c>
      <c r="DW762" s="15">
        <f t="shared" si="1004"/>
        <v>-728.0219828662739</v>
      </c>
    </row>
    <row r="763" spans="1:127" ht="12" customHeight="1">
      <c r="A763" s="2"/>
      <c r="D763" s="7" t="s">
        <v>822</v>
      </c>
      <c r="BK763" s="3"/>
      <c r="BL763" s="3"/>
      <c r="BM763" s="3"/>
      <c r="BN763" s="3"/>
      <c r="BP763" s="3"/>
      <c r="BZ763" s="4">
        <f t="shared" ref="BZ763:CJ763" si="1005">+BZ761/BZ744</f>
        <v>6.500541711809317E-2</v>
      </c>
      <c r="CA763" s="4">
        <f t="shared" si="1005"/>
        <v>6.0475161987041039E-2</v>
      </c>
      <c r="CB763" s="4">
        <f t="shared" si="1005"/>
        <v>0.15660985720865961</v>
      </c>
      <c r="CC763" s="4">
        <f t="shared" si="1005"/>
        <v>0.23043160204828092</v>
      </c>
      <c r="CD763" s="4">
        <f t="shared" si="1005"/>
        <v>0.13224875360797692</v>
      </c>
      <c r="CE763" s="4">
        <f t="shared" si="1005"/>
        <v>0.2798708288482239</v>
      </c>
      <c r="CF763" s="4">
        <f t="shared" si="1005"/>
        <v>0.4087719298245614</v>
      </c>
      <c r="CG763" s="4">
        <f t="shared" si="1005"/>
        <v>0.37504934859849981</v>
      </c>
      <c r="CH763" s="4">
        <f t="shared" si="1005"/>
        <v>0.49273625879886174</v>
      </c>
      <c r="CI763" s="4">
        <f t="shared" si="1005"/>
        <v>0.39929376612793699</v>
      </c>
      <c r="CJ763" s="4">
        <f t="shared" si="1005"/>
        <v>0.48190439326495066</v>
      </c>
      <c r="CK763" s="4">
        <f t="shared" ref="CK763:CP763" si="1006">+CK761/CK744</f>
        <v>0.59220389805097451</v>
      </c>
      <c r="CL763" s="4">
        <f t="shared" si="1006"/>
        <v>0.56689342403628118</v>
      </c>
      <c r="CM763" s="4">
        <f t="shared" si="1006"/>
        <v>0.60150375939849621</v>
      </c>
      <c r="CN763" s="4">
        <f t="shared" si="1006"/>
        <v>0.58539853954955234</v>
      </c>
      <c r="CO763" s="4">
        <f t="shared" si="1006"/>
        <v>0.62117559799740407</v>
      </c>
      <c r="CP763" s="4">
        <f t="shared" si="1006"/>
        <v>0.58464566929133854</v>
      </c>
      <c r="CQ763" s="4">
        <f t="shared" ref="CQ763:CV763" si="1007">+CQ761/CQ744</f>
        <v>0.63483547925608008</v>
      </c>
      <c r="CR763" s="4">
        <f t="shared" si="1007"/>
        <v>0.60629554969762756</v>
      </c>
      <c r="CS763" s="4">
        <f t="shared" si="1007"/>
        <v>0.61206360486808209</v>
      </c>
      <c r="CT763" s="4">
        <f t="shared" si="1007"/>
        <v>0.59348332040341345</v>
      </c>
      <c r="CU763" s="4">
        <f t="shared" si="1007"/>
        <v>0.63829419889502759</v>
      </c>
      <c r="CV763" s="4">
        <f t="shared" si="1007"/>
        <v>0.60476190476190472</v>
      </c>
      <c r="CW763" s="4">
        <f t="shared" ref="CW763:DC763" si="1008">+CW761/CW744</f>
        <v>0.61969313272754356</v>
      </c>
      <c r="CX763" s="4">
        <f t="shared" si="1008"/>
        <v>0.61471095953854571</v>
      </c>
      <c r="CY763" s="4">
        <f t="shared" si="1008"/>
        <v>0.56885189039195283</v>
      </c>
      <c r="CZ763" s="4">
        <f t="shared" si="1008"/>
        <v>0.60398406374501989</v>
      </c>
      <c r="DA763" s="4">
        <f t="shared" si="1008"/>
        <v>0.60292983808789513</v>
      </c>
      <c r="DB763" s="4">
        <f t="shared" si="1008"/>
        <v>0.59214020180562932</v>
      </c>
      <c r="DC763" s="4">
        <f t="shared" si="1008"/>
        <v>0.59252436871594139</v>
      </c>
      <c r="DD763" s="4">
        <f t="shared" ref="DD763:DE763" si="1009">+DD761/DD744</f>
        <v>0.49651257096512569</v>
      </c>
      <c r="DE763" s="4">
        <f t="shared" si="1009"/>
        <v>0.52848318462594368</v>
      </c>
      <c r="DF763" s="4">
        <f t="shared" ref="DF763:DJ763" si="1010">+DF761/DF744</f>
        <v>0.59611360239162925</v>
      </c>
      <c r="DG763" s="4">
        <f t="shared" si="1010"/>
        <v>0.56251702533369652</v>
      </c>
      <c r="DH763" s="4">
        <f t="shared" si="1010"/>
        <v>0.54686704024452371</v>
      </c>
      <c r="DI763" s="4">
        <f t="shared" si="1010"/>
        <v>0.57719268250983069</v>
      </c>
      <c r="DJ763" s="4">
        <f t="shared" si="1010"/>
        <v>0.61749761829152117</v>
      </c>
      <c r="DK763" s="68">
        <v>0.55000000000000004</v>
      </c>
      <c r="DL763" s="68">
        <v>0.55000000000000004</v>
      </c>
      <c r="DN763" s="68">
        <v>0.55000000000000004</v>
      </c>
      <c r="DO763" s="68">
        <v>0.55000000000000004</v>
      </c>
      <c r="DP763" s="68">
        <v>0.55000000000000004</v>
      </c>
      <c r="DQ763" s="68">
        <v>0.55000000000000004</v>
      </c>
      <c r="DS763" s="68">
        <v>0.55000000000000004</v>
      </c>
      <c r="DT763" s="68">
        <v>0.55000000000000004</v>
      </c>
      <c r="DU763" s="68">
        <v>0.55000000000000004</v>
      </c>
      <c r="DV763" s="68">
        <v>0.55000000000000004</v>
      </c>
    </row>
    <row r="764" spans="1:127" ht="12" customHeight="1">
      <c r="A764" s="2"/>
      <c r="BK764" s="3"/>
      <c r="BL764" s="3"/>
      <c r="BM764" s="3"/>
      <c r="BN764" s="3"/>
      <c r="BP764" s="3"/>
      <c r="DU764" s="2"/>
    </row>
    <row r="765" spans="1:127" ht="12" customHeight="1">
      <c r="A765" s="2"/>
      <c r="C765" s="7" t="s">
        <v>328</v>
      </c>
      <c r="D765" s="7" t="s">
        <v>329</v>
      </c>
      <c r="BK765" s="34"/>
      <c r="BL765" s="34"/>
      <c r="BM765" s="34"/>
      <c r="BN765" s="34"/>
      <c r="BP765" s="34"/>
      <c r="BQ765" s="34"/>
      <c r="BR765" s="34"/>
      <c r="BS765" s="34"/>
      <c r="BU765" s="34"/>
      <c r="BV765" s="34"/>
      <c r="CO765" s="2">
        <v>0</v>
      </c>
      <c r="CP765" s="2">
        <v>300</v>
      </c>
      <c r="CQ765" s="8">
        <f>+CQ766*CQ761</f>
        <v>1420</v>
      </c>
      <c r="CR765" s="8">
        <f>+CR766*CR761</f>
        <v>1564</v>
      </c>
      <c r="CS765" s="15">
        <f>+CR765+CQ765+CP765+CO765</f>
        <v>3284</v>
      </c>
      <c r="CT765" s="8">
        <f>+CT766*CT761</f>
        <v>1071</v>
      </c>
      <c r="CU765" s="8">
        <f>+CU766*CU761</f>
        <v>1293.9499999999998</v>
      </c>
      <c r="CV765" s="8">
        <f>+CV766*CV761</f>
        <v>1473.2</v>
      </c>
      <c r="CW765" s="8">
        <f>+CW766*CW761</f>
        <v>1664</v>
      </c>
      <c r="CX765" s="15">
        <f>+CW765+CV765+CU765+CT765</f>
        <v>5502.15</v>
      </c>
      <c r="CY765" s="8">
        <f>+CY766*CY761</f>
        <v>1148</v>
      </c>
      <c r="CZ765" s="8">
        <f>+CZ766*CZ761</f>
        <v>1326.5</v>
      </c>
      <c r="DA765" s="8">
        <f>+DA766*DA761</f>
        <v>1564</v>
      </c>
      <c r="DB765" s="8">
        <f>+DB766*DB761</f>
        <v>1784</v>
      </c>
      <c r="DC765" s="15">
        <f>+DB765+DA765+CZ765+CY765</f>
        <v>5822.5</v>
      </c>
      <c r="DD765" s="8">
        <f>+DD766*DD761</f>
        <v>1071.3499999999999</v>
      </c>
      <c r="DE765" s="8">
        <f>+DE766*DE761</f>
        <v>1347.5</v>
      </c>
      <c r="DF765" s="8">
        <f>+DF766*DF761</f>
        <v>1595.2</v>
      </c>
      <c r="DG765" s="8">
        <f>+DG766*DG761</f>
        <v>1652</v>
      </c>
      <c r="DH765" s="15">
        <f>+DG765+DF765+DE765+DD765</f>
        <v>5666.0499999999993</v>
      </c>
      <c r="DI765" s="8">
        <f>+DI766*DI761</f>
        <v>1181.5999999999999</v>
      </c>
      <c r="DJ765" s="8">
        <f>+DJ766*DJ761</f>
        <v>1361.1499999999999</v>
      </c>
      <c r="DK765" s="8">
        <f>+DK766*DK761</f>
        <v>1366.8992608480003</v>
      </c>
      <c r="DL765" s="8">
        <f>+DL766*DL761</f>
        <v>1587.3369366949603</v>
      </c>
      <c r="DM765" s="15">
        <f>+DL765+DK765+DJ765+DI765</f>
        <v>5496.9861975429594</v>
      </c>
      <c r="DN765" s="8">
        <f>+DN766*DN761</f>
        <v>1047.4166292437999</v>
      </c>
      <c r="DO765" s="8">
        <f>+DO766*DO761</f>
        <v>1138.9593065911863</v>
      </c>
      <c r="DP765" s="8">
        <f>+DP766*DP761</f>
        <v>1283.5253276880517</v>
      </c>
      <c r="DQ765" s="8">
        <f>+DQ766*DQ761</f>
        <v>1500.4221680661572</v>
      </c>
      <c r="DR765" s="15">
        <f>+DQ765+DP765+DO765+DN765</f>
        <v>4970.323431589195</v>
      </c>
      <c r="DS765" s="8">
        <f>+DS766*DS761</f>
        <v>987.99303880666582</v>
      </c>
      <c r="DT765" s="8">
        <f>+DT766*DT761</f>
        <v>1076.6625398571518</v>
      </c>
      <c r="DU765" s="8">
        <f>+DU766*DU761</f>
        <v>1209.4766626968471</v>
      </c>
      <c r="DV765" s="8">
        <f>+DV766*DV761</f>
        <v>1422.3710195350452</v>
      </c>
      <c r="DW765" s="15">
        <f>+DV765+DU765+DT765+DS765</f>
        <v>4696.5032608957099</v>
      </c>
    </row>
    <row r="766" spans="1:127" ht="12" customHeight="1">
      <c r="A766" s="2"/>
      <c r="D766" s="7" t="s">
        <v>330</v>
      </c>
      <c r="BK766" s="34"/>
      <c r="BL766" s="34"/>
      <c r="BM766" s="34"/>
      <c r="BN766" s="34"/>
      <c r="BP766" s="34"/>
      <c r="BQ766" s="34"/>
      <c r="BR766" s="34"/>
      <c r="BS766" s="34"/>
      <c r="BU766" s="34"/>
      <c r="BV766" s="34"/>
      <c r="CQ766" s="68">
        <v>0.4</v>
      </c>
      <c r="CR766" s="68">
        <v>0.4</v>
      </c>
      <c r="CT766" s="68">
        <v>0.35</v>
      </c>
      <c r="CU766" s="68">
        <v>0.35</v>
      </c>
      <c r="CV766" s="68">
        <v>0.4</v>
      </c>
      <c r="CW766" s="68">
        <v>0.4</v>
      </c>
      <c r="CY766" s="68">
        <v>0.35</v>
      </c>
      <c r="CZ766" s="68">
        <v>0.35</v>
      </c>
      <c r="DA766" s="68">
        <v>0.4</v>
      </c>
      <c r="DB766" s="68">
        <v>0.4</v>
      </c>
      <c r="DD766" s="68">
        <v>0.35</v>
      </c>
      <c r="DE766" s="68">
        <v>0.35</v>
      </c>
      <c r="DF766" s="68">
        <v>0.4</v>
      </c>
      <c r="DG766" s="68">
        <v>0.4</v>
      </c>
      <c r="DI766" s="68">
        <v>0.35</v>
      </c>
      <c r="DJ766" s="68">
        <v>0.35</v>
      </c>
      <c r="DK766" s="68">
        <v>0.4</v>
      </c>
      <c r="DL766" s="68">
        <v>0.4</v>
      </c>
      <c r="DN766" s="68">
        <v>0.35</v>
      </c>
      <c r="DO766" s="68">
        <v>0.35</v>
      </c>
      <c r="DP766" s="68">
        <v>0.4</v>
      </c>
      <c r="DQ766" s="68">
        <v>0.4</v>
      </c>
      <c r="DS766" s="68">
        <v>0.35</v>
      </c>
      <c r="DT766" s="68">
        <v>0.35</v>
      </c>
      <c r="DU766" s="68">
        <v>0.4</v>
      </c>
      <c r="DV766" s="68">
        <v>0.4</v>
      </c>
    </row>
    <row r="767" spans="1:127" ht="12" customHeight="1">
      <c r="A767" s="2"/>
      <c r="BK767" s="34"/>
      <c r="BL767" s="34"/>
      <c r="BM767" s="34"/>
      <c r="BN767" s="34"/>
      <c r="BP767" s="34"/>
      <c r="BQ767" s="34"/>
      <c r="BR767" s="34"/>
      <c r="BS767" s="34"/>
      <c r="BU767" s="34"/>
      <c r="BV767" s="34"/>
      <c r="DU767" s="2"/>
    </row>
    <row r="768" spans="1:127" ht="12" customHeight="1">
      <c r="A768" s="2"/>
      <c r="D768" s="7" t="s">
        <v>332</v>
      </c>
      <c r="BK768" s="34"/>
      <c r="BL768" s="34"/>
      <c r="BM768" s="34"/>
      <c r="BN768" s="34"/>
      <c r="BP768" s="34"/>
      <c r="BQ768" s="34"/>
      <c r="BR768" s="34"/>
      <c r="BS768" s="34"/>
      <c r="BU768" s="34"/>
      <c r="BV768" s="34"/>
      <c r="CP768" s="2">
        <f>+CP765</f>
        <v>300</v>
      </c>
      <c r="CQ768" s="8">
        <f>+CP768+CQ765-CQ773-CQ776-CQ779</f>
        <v>1717.3</v>
      </c>
      <c r="CR768" s="8">
        <f>+CQ768+CR765-CR773-CR776-CR779</f>
        <v>3265.8443000000002</v>
      </c>
      <c r="CS768" s="15">
        <f>+CR768</f>
        <v>3265.8443000000002</v>
      </c>
      <c r="CT768" s="8">
        <f>+CS768+CT765-CT773-CT776-CT779</f>
        <v>4307.4517013000004</v>
      </c>
      <c r="CU768" s="8">
        <f>+CT768+CU765-CU773-CU776-CU779</f>
        <v>5502.6346359883</v>
      </c>
      <c r="CV768" s="8">
        <f>+CU768+CV765-CV773-CV776-CV779</f>
        <v>6642.310924264405</v>
      </c>
      <c r="CW768" s="8">
        <f>+CV768+CW765-CW773-CW776-CW779</f>
        <v>7933.7301259460264</v>
      </c>
      <c r="CX768" s="15">
        <f>+CW768</f>
        <v>7933.7301259460264</v>
      </c>
      <c r="CY768" s="8">
        <f>+CX768+CY765-CY773-CY776-CY779</f>
        <v>8796.1265548125102</v>
      </c>
      <c r="CZ768" s="8">
        <f>+CY768+CZ765-CZ773-CZ776-CZ779</f>
        <v>9604.671415819199</v>
      </c>
      <c r="DA768" s="8">
        <f>+CZ768+DA765-DA773-DA776-DA779</f>
        <v>9935.5893730768275</v>
      </c>
      <c r="DB768" s="8">
        <f>+DA768+DB765-DB773-DB776-DB779</f>
        <v>10358.969068719138</v>
      </c>
      <c r="DC768" s="15">
        <f>+DB768</f>
        <v>10358.969068719138</v>
      </c>
      <c r="DD768" s="8">
        <f>+DC768+DD765-DD773-DD776-DD779</f>
        <v>10464.888347100665</v>
      </c>
      <c r="DE768" s="8">
        <f>+DD768+DE765-DE773-DE776-DE779</f>
        <v>10676.534351976759</v>
      </c>
      <c r="DF768" s="8">
        <f>+DE768+DF765-DF773-DF776-DF779</f>
        <v>10978.925542808969</v>
      </c>
      <c r="DG768" s="8">
        <f>+DF768+DG765-DG773-DG776-DG779</f>
        <v>11176.91521292369</v>
      </c>
      <c r="DH768" s="15">
        <f>+DG768</f>
        <v>11176.91521292369</v>
      </c>
      <c r="DI768" s="8">
        <f>+DH768+DI765-DI773-DI776-DI779</f>
        <v>11354.852976007378</v>
      </c>
      <c r="DJ768" s="8">
        <f>+DI768+DJ765-DJ773-DJ776-DJ779</f>
        <v>11548.409299223311</v>
      </c>
      <c r="DK768" s="8">
        <f>+DJ768+DK765-DK773-DK776-DK779</f>
        <v>11553.932876378301</v>
      </c>
      <c r="DL768" s="8">
        <f>+DK768+DL765-DL773-DL776-DL779</f>
        <v>11636.484417185859</v>
      </c>
      <c r="DM768" s="15">
        <f>+DL768</f>
        <v>11636.484417185859</v>
      </c>
      <c r="DN768" s="8">
        <f>+DM768+DN765-DN773-DN776-DN779</f>
        <v>11700.042686674988</v>
      </c>
      <c r="DO768" s="8">
        <f>+DN768+DO765-DO773-DO776-DO779</f>
        <v>11652.9716090861</v>
      </c>
      <c r="DP768" s="8">
        <f>+DO768+DP765-DP773-DP776-DP779</f>
        <v>11601.120340122776</v>
      </c>
      <c r="DQ768" s="8">
        <f>+DP768+DQ765-DQ773-DQ776-DQ779</f>
        <v>11688.465037788836</v>
      </c>
      <c r="DR768" s="15">
        <f>+DQ768</f>
        <v>11688.465037788836</v>
      </c>
      <c r="DS768" s="8">
        <f>+DR768+DS765-DS773-DS776-DS779</f>
        <v>11652.818565406644</v>
      </c>
      <c r="DT768" s="8">
        <f>+DS768+DT765-DT773-DT776-DT779</f>
        <v>11580.123876856898</v>
      </c>
      <c r="DU768" s="8">
        <f>+DT768+DU765-DU773-DU776-DU779</f>
        <v>11608.534802615623</v>
      </c>
      <c r="DV768" s="8">
        <f>+DU768+DV765-DV773-DV776-DV779</f>
        <v>11673.942413296918</v>
      </c>
      <c r="DW768" s="15">
        <f>+DV768</f>
        <v>11673.942413296918</v>
      </c>
    </row>
    <row r="769" spans="1:127" ht="12" customHeight="1">
      <c r="A769" s="2"/>
      <c r="E769" s="7" t="s">
        <v>978</v>
      </c>
      <c r="BK769" s="34"/>
      <c r="BL769" s="34"/>
      <c r="BM769" s="34"/>
      <c r="BN769" s="34"/>
      <c r="BP769" s="34"/>
      <c r="BQ769" s="34"/>
      <c r="BR769" s="34"/>
      <c r="BS769" s="34"/>
      <c r="BU769" s="34"/>
      <c r="BV769" s="34"/>
      <c r="CQ769" s="8">
        <f>+CQ768-CP768</f>
        <v>1417.3</v>
      </c>
      <c r="CR769" s="8">
        <f>+CR768-CQ768</f>
        <v>1548.5443000000002</v>
      </c>
      <c r="CS769" s="15"/>
      <c r="CT769" s="8">
        <f>+CT768-CS768</f>
        <v>1041.6074013000002</v>
      </c>
      <c r="CU769" s="8">
        <f>+CU768-CT768</f>
        <v>1195.1829346882996</v>
      </c>
      <c r="CV769" s="8">
        <f>+CV768-CU768</f>
        <v>1139.676288276105</v>
      </c>
      <c r="CW769" s="8">
        <f>+CW768-CV768</f>
        <v>1291.4192016816214</v>
      </c>
      <c r="CX769" s="15"/>
      <c r="CY769" s="8">
        <f>+CY768-CX768</f>
        <v>862.3964288664838</v>
      </c>
      <c r="CZ769" s="8">
        <f>+CZ768-CY768</f>
        <v>808.54486100668873</v>
      </c>
      <c r="DA769" s="8">
        <f>+DA768-CZ768</f>
        <v>330.91795725762859</v>
      </c>
      <c r="DB769" s="8">
        <f>+DB768-DA768</f>
        <v>423.37969564231025</v>
      </c>
      <c r="DC769" s="15"/>
      <c r="DD769" s="8">
        <f>+DD768-DC768</f>
        <v>105.91927838152696</v>
      </c>
      <c r="DE769" s="8">
        <f>+DE768-DD768</f>
        <v>211.64600487609459</v>
      </c>
      <c r="DF769" s="8">
        <f>+DF768-DE768</f>
        <v>302.39119083220976</v>
      </c>
      <c r="DG769" s="8">
        <f>+DG768-DF768</f>
        <v>197.98967011472087</v>
      </c>
      <c r="DH769" s="15"/>
      <c r="DI769" s="8">
        <f>+DI768-DH768</f>
        <v>177.93776308368797</v>
      </c>
      <c r="DJ769" s="8">
        <f>+DJ768-DI768</f>
        <v>193.55632321593293</v>
      </c>
      <c r="DK769" s="8">
        <f>+DK768-DJ768</f>
        <v>5.5235771549905621</v>
      </c>
      <c r="DL769" s="8">
        <f>+DL768-DK768</f>
        <v>82.551540807557103</v>
      </c>
      <c r="DM769" s="15"/>
      <c r="DN769" s="8">
        <f>+DN768-DM768</f>
        <v>63.558269489129088</v>
      </c>
      <c r="DO769" s="8">
        <f>+DO768-DN768</f>
        <v>-47.07107758888742</v>
      </c>
      <c r="DP769" s="8">
        <f>+DP768-DO768</f>
        <v>-51.851268963324401</v>
      </c>
      <c r="DQ769" s="8">
        <f>+DQ768-DP768</f>
        <v>87.344697666059801</v>
      </c>
      <c r="DR769" s="15"/>
      <c r="DS769" s="8">
        <f>+DS768-DR768</f>
        <v>-35.64647238219186</v>
      </c>
      <c r="DT769" s="8">
        <f>+DT768-DS768</f>
        <v>-72.694688549745479</v>
      </c>
      <c r="DU769" s="8">
        <f>+DU768-DT768</f>
        <v>28.410925758724261</v>
      </c>
      <c r="DV769" s="8">
        <f>+DV768-DU768</f>
        <v>65.407610681295409</v>
      </c>
      <c r="DW769" s="15"/>
    </row>
    <row r="770" spans="1:127" ht="12" customHeight="1">
      <c r="A770" s="2"/>
      <c r="E770" s="7" t="s">
        <v>186</v>
      </c>
      <c r="BK770" s="34"/>
      <c r="BL770" s="34"/>
      <c r="BM770" s="34"/>
      <c r="BN770" s="34"/>
      <c r="BP770" s="34"/>
      <c r="BQ770" s="34"/>
      <c r="BR770" s="34"/>
      <c r="BS770" s="34"/>
      <c r="BU770" s="34"/>
      <c r="BV770" s="34"/>
      <c r="CP770" s="4">
        <f t="shared" ref="CP770:DW770" si="1011">+CP768/CP699</f>
        <v>1.423217420181223E-2</v>
      </c>
      <c r="CQ770" s="4">
        <f t="shared" si="1011"/>
        <v>7.7109245206771135E-2</v>
      </c>
      <c r="CR770" s="4">
        <f t="shared" si="1011"/>
        <v>0.13732998191833817</v>
      </c>
      <c r="CS770" s="37">
        <f t="shared" si="1011"/>
        <v>0.13732998191833817</v>
      </c>
      <c r="CT770" s="4">
        <f t="shared" si="1011"/>
        <v>0.17449672680980355</v>
      </c>
      <c r="CU770" s="4">
        <f t="shared" si="1011"/>
        <v>0.21376096014250254</v>
      </c>
      <c r="CV770" s="4">
        <f t="shared" si="1011"/>
        <v>0.24834782488089452</v>
      </c>
      <c r="CW770" s="4">
        <f t="shared" si="1011"/>
        <v>0.28173757549524242</v>
      </c>
      <c r="CX770" s="37">
        <f t="shared" si="1011"/>
        <v>0.28173757549524242</v>
      </c>
      <c r="CY770" s="4">
        <f t="shared" si="1011"/>
        <v>0.30233472725690902</v>
      </c>
      <c r="CZ770" s="4">
        <f t="shared" si="1011"/>
        <v>0.31794072679728552</v>
      </c>
      <c r="DA770" s="4">
        <f t="shared" si="1011"/>
        <v>0.31920546723243681</v>
      </c>
      <c r="DB770" s="4">
        <f t="shared" si="1011"/>
        <v>0.31910079378736217</v>
      </c>
      <c r="DC770" s="37">
        <f t="shared" si="1011"/>
        <v>0.31910079378736217</v>
      </c>
      <c r="DD770" s="4">
        <f t="shared" si="1011"/>
        <v>0.31633179212564733</v>
      </c>
      <c r="DE770" s="4">
        <f t="shared" si="1011"/>
        <v>0.3157897113779396</v>
      </c>
      <c r="DF770" s="4">
        <f t="shared" si="1011"/>
        <v>0.31594939545912026</v>
      </c>
      <c r="DG770" s="4">
        <f t="shared" si="1011"/>
        <v>0.31115267428311266</v>
      </c>
      <c r="DH770" s="37">
        <f t="shared" si="1011"/>
        <v>0.31115267428311266</v>
      </c>
      <c r="DI770" s="4">
        <f t="shared" si="1011"/>
        <v>0.30964121447485421</v>
      </c>
      <c r="DJ770" s="4">
        <f t="shared" si="1011"/>
        <v>0.30863245761995056</v>
      </c>
      <c r="DK770" s="4">
        <f t="shared" si="1011"/>
        <v>0.30470839380711801</v>
      </c>
      <c r="DL770" s="4">
        <f t="shared" si="1011"/>
        <v>0.30093318550703058</v>
      </c>
      <c r="DM770" s="37">
        <f t="shared" si="1011"/>
        <v>0.30093318550703058</v>
      </c>
      <c r="DN770" s="4">
        <f t="shared" si="1011"/>
        <v>0.30024745141333881</v>
      </c>
      <c r="DO770" s="4">
        <f t="shared" si="1011"/>
        <v>0.29675490498844098</v>
      </c>
      <c r="DP770" s="4">
        <f t="shared" si="1011"/>
        <v>0.29319450920245593</v>
      </c>
      <c r="DQ770" s="4">
        <f t="shared" si="1011"/>
        <v>0.29171570923901458</v>
      </c>
      <c r="DR770" s="37">
        <f t="shared" si="1011"/>
        <v>0.29171570923901458</v>
      </c>
      <c r="DS770" s="4">
        <f t="shared" si="1011"/>
        <v>0.29010203558570613</v>
      </c>
      <c r="DT770" s="4">
        <f t="shared" si="1011"/>
        <v>0.28757633547374833</v>
      </c>
      <c r="DU770" s="4">
        <f t="shared" si="1011"/>
        <v>0.28756774679487768</v>
      </c>
      <c r="DV770" s="4">
        <f t="shared" si="1011"/>
        <v>0.28847342130317577</v>
      </c>
      <c r="DW770" s="37">
        <f t="shared" si="1011"/>
        <v>0.28847342130317577</v>
      </c>
    </row>
    <row r="771" spans="1:127" ht="12" customHeight="1">
      <c r="A771" s="2"/>
      <c r="BK771" s="34"/>
      <c r="BL771" s="34"/>
      <c r="BM771" s="34"/>
      <c r="BN771" s="34"/>
      <c r="BP771" s="34"/>
      <c r="BQ771" s="34"/>
      <c r="BR771" s="34"/>
      <c r="BS771" s="34"/>
      <c r="BU771" s="34"/>
      <c r="BV771" s="34"/>
      <c r="CP771" s="4"/>
      <c r="CQ771" s="4"/>
      <c r="CR771" s="4"/>
      <c r="CS771" s="37"/>
      <c r="CT771" s="4"/>
      <c r="CU771" s="4"/>
      <c r="CV771" s="4"/>
      <c r="CW771" s="4"/>
      <c r="CX771" s="37"/>
      <c r="CY771" s="4"/>
      <c r="CZ771" s="4"/>
      <c r="DA771" s="4"/>
      <c r="DB771" s="4"/>
      <c r="DC771" s="37"/>
      <c r="DD771" s="4"/>
      <c r="DE771" s="4"/>
      <c r="DF771" s="4"/>
      <c r="DG771" s="4"/>
      <c r="DH771" s="37"/>
      <c r="DI771" s="4"/>
      <c r="DJ771" s="4"/>
      <c r="DK771" s="4"/>
      <c r="DL771" s="4"/>
      <c r="DM771" s="37"/>
      <c r="DN771" s="4"/>
      <c r="DO771" s="4"/>
      <c r="DP771" s="4"/>
      <c r="DQ771" s="4"/>
      <c r="DR771" s="37"/>
      <c r="DS771" s="4"/>
      <c r="DT771" s="4"/>
      <c r="DU771" s="4"/>
      <c r="DV771" s="4"/>
      <c r="DW771" s="37"/>
    </row>
    <row r="772" spans="1:127" s="8" customFormat="1" ht="12" customHeight="1">
      <c r="A772" s="2"/>
      <c r="B772" s="21"/>
      <c r="C772" s="21"/>
      <c r="D772" s="21"/>
      <c r="E772" s="21" t="s">
        <v>334</v>
      </c>
      <c r="I772" s="35"/>
      <c r="BZ772" s="17"/>
      <c r="CU772" s="4">
        <v>0.2</v>
      </c>
      <c r="CV772" s="4">
        <v>0.2</v>
      </c>
      <c r="CW772" s="4">
        <v>0.2</v>
      </c>
      <c r="CY772" s="4">
        <v>0.2</v>
      </c>
      <c r="CZ772" s="4">
        <v>0.2</v>
      </c>
      <c r="DA772" s="4">
        <v>0.2</v>
      </c>
      <c r="DB772" s="4">
        <v>0.2</v>
      </c>
      <c r="DD772" s="4">
        <v>0.2</v>
      </c>
      <c r="DE772" s="4">
        <v>0.2</v>
      </c>
      <c r="DF772" s="4">
        <v>0.2</v>
      </c>
      <c r="DG772" s="4">
        <v>0.2</v>
      </c>
      <c r="DI772" s="4">
        <v>0.2</v>
      </c>
      <c r="DJ772" s="4">
        <v>0.2</v>
      </c>
      <c r="DK772" s="4">
        <v>0.2</v>
      </c>
      <c r="DL772" s="4">
        <v>0.2</v>
      </c>
      <c r="DN772" s="4">
        <v>0.2</v>
      </c>
      <c r="DO772" s="4">
        <v>0.2</v>
      </c>
      <c r="DP772" s="4">
        <v>0.2</v>
      </c>
      <c r="DQ772" s="4">
        <v>0.2</v>
      </c>
      <c r="DS772" s="4">
        <v>0.2</v>
      </c>
      <c r="DT772" s="4">
        <v>0.2</v>
      </c>
      <c r="DU772" s="4">
        <v>0.2</v>
      </c>
      <c r="DV772" s="4">
        <v>0.2</v>
      </c>
    </row>
    <row r="773" spans="1:127" s="8" customFormat="1" ht="12" customHeight="1">
      <c r="A773" s="2"/>
      <c r="B773" s="21"/>
      <c r="C773" s="21"/>
      <c r="D773" s="21"/>
      <c r="E773" s="21" t="s">
        <v>333</v>
      </c>
      <c r="I773" s="35"/>
      <c r="BZ773" s="17"/>
      <c r="CU773" s="8">
        <f>+CP765*CU772</f>
        <v>60</v>
      </c>
      <c r="CV773" s="8">
        <f>+CQ765*CV772</f>
        <v>284</v>
      </c>
      <c r="CW773" s="8">
        <f>+CR765*CW772</f>
        <v>312.8</v>
      </c>
      <c r="CY773" s="8">
        <f>+CT765*CY772</f>
        <v>214.20000000000002</v>
      </c>
      <c r="CZ773" s="8">
        <f>+CU765*CZ772</f>
        <v>258.78999999999996</v>
      </c>
      <c r="DA773" s="8">
        <f>+CV765*DA772</f>
        <v>294.64000000000004</v>
      </c>
      <c r="DB773" s="8">
        <f>+CW765*DB772</f>
        <v>332.8</v>
      </c>
      <c r="DD773" s="8">
        <f>+CY765*DD772</f>
        <v>229.60000000000002</v>
      </c>
      <c r="DE773" s="8">
        <f>+CZ765*DE772</f>
        <v>265.3</v>
      </c>
      <c r="DF773" s="8">
        <f>+DA765*DF772</f>
        <v>312.8</v>
      </c>
      <c r="DG773" s="8">
        <f>+DB765*DG772</f>
        <v>356.8</v>
      </c>
      <c r="DI773" s="8">
        <f>+DD765*DI772</f>
        <v>214.26999999999998</v>
      </c>
      <c r="DJ773" s="8">
        <f>+DE765*DJ772</f>
        <v>269.5</v>
      </c>
      <c r="DK773" s="8">
        <f>+DF765*DK772</f>
        <v>319.04000000000002</v>
      </c>
      <c r="DL773" s="8">
        <f>+DG765*DL772</f>
        <v>330.40000000000003</v>
      </c>
      <c r="DN773" s="8">
        <f>+DI765*DN772</f>
        <v>236.32</v>
      </c>
      <c r="DO773" s="8">
        <f>+DJ765*DO772</f>
        <v>272.22999999999996</v>
      </c>
      <c r="DP773" s="8">
        <f>+DK765*DP772</f>
        <v>273.37985216960004</v>
      </c>
      <c r="DQ773" s="8">
        <f>+DL765*DQ772</f>
        <v>317.46738733899207</v>
      </c>
      <c r="DS773" s="8">
        <f>+DN765*DS772</f>
        <v>209.48332584875999</v>
      </c>
      <c r="DT773" s="8">
        <f>+DO765*DT772</f>
        <v>227.79186131823727</v>
      </c>
      <c r="DU773" s="8">
        <f>+DP765*DU772</f>
        <v>256.70506553761032</v>
      </c>
      <c r="DV773" s="8">
        <f>+DQ765*DV772</f>
        <v>300.08443361323145</v>
      </c>
    </row>
    <row r="774" spans="1:127" s="8" customFormat="1" ht="12" customHeight="1">
      <c r="A774" s="2"/>
      <c r="B774" s="21"/>
      <c r="C774" s="21"/>
      <c r="D774" s="21"/>
      <c r="E774" s="21"/>
      <c r="I774" s="35"/>
      <c r="BZ774" s="17"/>
    </row>
    <row r="775" spans="1:127" s="8" customFormat="1" ht="12" customHeight="1">
      <c r="A775" s="2"/>
      <c r="B775" s="21"/>
      <c r="C775" s="21"/>
      <c r="D775" s="21"/>
      <c r="E775" s="21" t="s">
        <v>335</v>
      </c>
      <c r="I775" s="35"/>
      <c r="BZ775" s="17"/>
      <c r="CU775" s="4"/>
      <c r="CV775" s="4"/>
      <c r="CW775" s="4"/>
      <c r="CY775" s="4"/>
      <c r="CZ775" s="4">
        <v>0.6</v>
      </c>
      <c r="DA775" s="4">
        <v>0.6</v>
      </c>
      <c r="DB775" s="4">
        <v>0.6</v>
      </c>
      <c r="DD775" s="4">
        <v>0.6</v>
      </c>
      <c r="DE775" s="4">
        <v>0.6</v>
      </c>
      <c r="DF775" s="4">
        <v>0.6</v>
      </c>
      <c r="DG775" s="4">
        <v>0.6</v>
      </c>
      <c r="DI775" s="4">
        <v>0.6</v>
      </c>
      <c r="DJ775" s="4">
        <v>0.6</v>
      </c>
      <c r="DK775" s="4">
        <v>0.6</v>
      </c>
      <c r="DL775" s="4">
        <v>0.6</v>
      </c>
      <c r="DN775" s="4">
        <v>0.6</v>
      </c>
      <c r="DO775" s="4">
        <v>0.6</v>
      </c>
      <c r="DP775" s="4">
        <v>0.6</v>
      </c>
      <c r="DQ775" s="4">
        <v>0.6</v>
      </c>
      <c r="DS775" s="4">
        <v>0.6</v>
      </c>
      <c r="DT775" s="4">
        <v>0.6</v>
      </c>
      <c r="DU775" s="4">
        <v>0.6</v>
      </c>
      <c r="DV775" s="4">
        <v>0.6</v>
      </c>
    </row>
    <row r="776" spans="1:127" ht="12" customHeight="1">
      <c r="A776" s="2"/>
      <c r="E776" s="21" t="s">
        <v>336</v>
      </c>
      <c r="BK776" s="34"/>
      <c r="BL776" s="34"/>
      <c r="BM776" s="34"/>
      <c r="BN776" s="34"/>
      <c r="BP776" s="34"/>
      <c r="BQ776" s="34"/>
      <c r="BR776" s="34"/>
      <c r="BS776" s="34"/>
      <c r="BU776" s="34"/>
      <c r="BV776" s="34"/>
      <c r="CQ776" s="68"/>
      <c r="CR776" s="68"/>
      <c r="CT776" s="68"/>
      <c r="CU776" s="68"/>
      <c r="CV776" s="68"/>
      <c r="CW776" s="68"/>
      <c r="CY776" s="68"/>
      <c r="CZ776" s="8">
        <f>+CP765*CZ775</f>
        <v>180</v>
      </c>
      <c r="DA776" s="8">
        <f>+CQ765*DA775</f>
        <v>852</v>
      </c>
      <c r="DB776" s="8">
        <f>+CR765*DB775</f>
        <v>938.4</v>
      </c>
      <c r="DD776" s="8">
        <f>+CT765*DD775</f>
        <v>642.6</v>
      </c>
      <c r="DE776" s="8">
        <f>+CU765*DE775</f>
        <v>776.36999999999989</v>
      </c>
      <c r="DF776" s="8">
        <f>+CV765*DF775</f>
        <v>883.92</v>
      </c>
      <c r="DG776" s="8">
        <f>+CW765*DG775</f>
        <v>998.4</v>
      </c>
      <c r="DI776" s="8">
        <f>+CY765*DI775</f>
        <v>688.8</v>
      </c>
      <c r="DJ776" s="8">
        <f>+CZ765*DJ775</f>
        <v>795.9</v>
      </c>
      <c r="DK776" s="8">
        <f>+DA765*DK775</f>
        <v>938.4</v>
      </c>
      <c r="DL776" s="8">
        <f>+DB765*DL775</f>
        <v>1070.3999999999999</v>
      </c>
      <c r="DN776" s="8">
        <f>+DD765*DN775</f>
        <v>642.80999999999995</v>
      </c>
      <c r="DO776" s="8">
        <f>+DE765*DO775</f>
        <v>808.5</v>
      </c>
      <c r="DP776" s="8">
        <f>+DF765*DP775</f>
        <v>957.12</v>
      </c>
      <c r="DQ776" s="8">
        <f>+DG765*DQ775</f>
        <v>991.19999999999993</v>
      </c>
      <c r="DS776" s="8">
        <f>+DI765*DS775</f>
        <v>708.95999999999992</v>
      </c>
      <c r="DT776" s="8">
        <f>+DJ765*DT775</f>
        <v>816.68999999999994</v>
      </c>
      <c r="DU776" s="8">
        <f>+DK765*DU775</f>
        <v>820.13955650880018</v>
      </c>
      <c r="DV776" s="8">
        <f>+DL765*DV775</f>
        <v>952.40216201697615</v>
      </c>
    </row>
    <row r="777" spans="1:127" ht="12" customHeight="1">
      <c r="A777" s="2"/>
      <c r="BK777" s="34"/>
      <c r="BL777" s="34"/>
      <c r="BM777" s="34"/>
      <c r="BN777" s="34"/>
      <c r="BP777" s="34"/>
      <c r="BQ777" s="34"/>
      <c r="BR777" s="34"/>
      <c r="BS777" s="34"/>
      <c r="BU777" s="34"/>
      <c r="BV777" s="34"/>
      <c r="DU777" s="2"/>
    </row>
    <row r="778" spans="1:127" ht="12" customHeight="1">
      <c r="A778" s="2"/>
      <c r="E778" s="7" t="s">
        <v>337</v>
      </c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BK778" s="34"/>
      <c r="BL778" s="34"/>
      <c r="BM778" s="34"/>
      <c r="BN778" s="34"/>
      <c r="BP778" s="34"/>
      <c r="BQ778" s="34"/>
      <c r="BR778" s="34"/>
      <c r="BS778" s="34"/>
      <c r="BU778" s="34"/>
      <c r="BV778" s="34"/>
      <c r="CQ778" s="14">
        <v>3.0000000000000001E-3</v>
      </c>
      <c r="CR778" s="14">
        <v>3.0000000000000001E-3</v>
      </c>
      <c r="CT778" s="14">
        <v>3.0000000000000001E-3</v>
      </c>
      <c r="CU778" s="14">
        <v>3.0000000000000001E-3</v>
      </c>
      <c r="CV778" s="14">
        <v>3.0000000000000001E-3</v>
      </c>
      <c r="CW778" s="14">
        <v>3.0000000000000001E-3</v>
      </c>
      <c r="CY778" s="14">
        <v>3.0000000000000001E-3</v>
      </c>
      <c r="CZ778" s="14">
        <v>3.0000000000000001E-3</v>
      </c>
      <c r="DA778" s="14">
        <v>3.0000000000000001E-3</v>
      </c>
      <c r="DB778" s="14">
        <v>3.0000000000000001E-3</v>
      </c>
      <c r="DD778" s="14">
        <v>3.0000000000000001E-3</v>
      </c>
      <c r="DE778" s="14">
        <v>3.0000000000000001E-3</v>
      </c>
      <c r="DF778" s="14">
        <v>3.0000000000000001E-3</v>
      </c>
      <c r="DG778" s="14">
        <v>3.0000000000000001E-3</v>
      </c>
      <c r="DI778" s="14">
        <v>3.0000000000000001E-3</v>
      </c>
      <c r="DJ778" s="14">
        <v>3.0000000000000001E-3</v>
      </c>
      <c r="DK778" s="14">
        <v>3.0000000000000001E-3</v>
      </c>
      <c r="DL778" s="14">
        <v>3.0000000000000001E-3</v>
      </c>
      <c r="DN778" s="14">
        <v>3.0000000000000001E-3</v>
      </c>
      <c r="DO778" s="14">
        <v>3.0000000000000001E-3</v>
      </c>
      <c r="DP778" s="14">
        <v>3.0000000000000001E-3</v>
      </c>
      <c r="DQ778" s="14">
        <v>3.0000000000000001E-3</v>
      </c>
      <c r="DS778" s="14">
        <v>3.0000000000000001E-3</v>
      </c>
      <c r="DT778" s="14">
        <v>3.0000000000000001E-3</v>
      </c>
      <c r="DU778" s="14">
        <v>3.0000000000000001E-3</v>
      </c>
      <c r="DV778" s="14">
        <v>3.0000000000000001E-3</v>
      </c>
    </row>
    <row r="779" spans="1:127" ht="12" customHeight="1">
      <c r="A779" s="2"/>
      <c r="E779" s="7" t="s">
        <v>176</v>
      </c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BK779" s="34"/>
      <c r="BL779" s="34"/>
      <c r="BM779" s="34"/>
      <c r="BN779" s="34"/>
      <c r="BP779" s="34"/>
      <c r="BQ779" s="34"/>
      <c r="BR779" s="34"/>
      <c r="BS779" s="34"/>
      <c r="BU779" s="34"/>
      <c r="BV779" s="34"/>
      <c r="CQ779" s="2">
        <f>+CQ778*3*CP768</f>
        <v>2.7</v>
      </c>
      <c r="CR779" s="8">
        <f>+CR778*3*CQ768</f>
        <v>15.455700000000002</v>
      </c>
      <c r="CT779" s="8">
        <f>+CT778*3*CS768</f>
        <v>29.392598700000004</v>
      </c>
      <c r="CU779" s="8">
        <f>+CU778*3*CT768</f>
        <v>38.767065311700009</v>
      </c>
      <c r="CV779" s="8">
        <f>+CV778*3*CU768</f>
        <v>49.523711723894706</v>
      </c>
      <c r="CW779" s="8">
        <f>+CW778*3*CV768</f>
        <v>59.780798318379652</v>
      </c>
      <c r="CY779" s="8">
        <f>+CY778*3*CX768</f>
        <v>71.403571133514248</v>
      </c>
      <c r="CZ779" s="8">
        <f>+CZ778*3*CY768</f>
        <v>79.165138993312596</v>
      </c>
      <c r="DA779" s="8">
        <f>+DA778*3*CZ768</f>
        <v>86.442042742372806</v>
      </c>
      <c r="DB779" s="8">
        <f>+DB778*3*DA768</f>
        <v>89.420304357691464</v>
      </c>
      <c r="DD779" s="8">
        <f>+DD778*3*DC768</f>
        <v>93.230721618472245</v>
      </c>
      <c r="DE779" s="8">
        <f>+DE778*3*DD768</f>
        <v>94.183995123905987</v>
      </c>
      <c r="DF779" s="8">
        <f>+DF778*3*DE768</f>
        <v>96.088809167790842</v>
      </c>
      <c r="DG779" s="8">
        <f>+DG778*3*DF768</f>
        <v>98.810329885280737</v>
      </c>
      <c r="DI779" s="8">
        <f>+DI778*3*DH768</f>
        <v>100.59223691631323</v>
      </c>
      <c r="DJ779" s="8">
        <f>+DJ778*3*DI768</f>
        <v>102.19367678406641</v>
      </c>
      <c r="DK779" s="8">
        <f>+DK778*3*DJ768</f>
        <v>103.93568369300981</v>
      </c>
      <c r="DL779" s="8">
        <f>+DL778*3*DK768</f>
        <v>103.98539588740472</v>
      </c>
      <c r="DN779" s="8">
        <f>+DN778*3*DM768</f>
        <v>104.72835975467274</v>
      </c>
      <c r="DO779" s="8">
        <f>+DO778*3*DN768</f>
        <v>105.3003841800749</v>
      </c>
      <c r="DP779" s="8">
        <f>+DP778*3*DO768</f>
        <v>104.87674448177492</v>
      </c>
      <c r="DQ779" s="8">
        <f>+DQ778*3*DP768</f>
        <v>104.410083061105</v>
      </c>
      <c r="DS779" s="8">
        <f>+DS778*3*DR768</f>
        <v>105.19618534009953</v>
      </c>
      <c r="DT779" s="8">
        <f>+DT778*3*DS768</f>
        <v>104.8753670886598</v>
      </c>
      <c r="DU779" s="8">
        <f>+DU778*3*DT768</f>
        <v>104.22111489171209</v>
      </c>
      <c r="DV779" s="8">
        <f>+DV778*3*DU768</f>
        <v>104.47681322354062</v>
      </c>
    </row>
    <row r="780" spans="1:127" ht="12" customHeight="1">
      <c r="A780" s="2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BK780" s="34"/>
      <c r="BL780" s="34"/>
      <c r="BM780" s="34"/>
      <c r="BN780" s="34"/>
      <c r="BP780" s="34"/>
      <c r="BQ780" s="34"/>
      <c r="BR780" s="34"/>
      <c r="BS780" s="34"/>
      <c r="BU780" s="34"/>
      <c r="BV780" s="34"/>
      <c r="DU780" s="2"/>
    </row>
    <row r="781" spans="1:127" ht="12" customHeight="1">
      <c r="A781" s="2"/>
      <c r="C781" s="7" t="s">
        <v>331</v>
      </c>
      <c r="D781" s="7" t="s">
        <v>329</v>
      </c>
      <c r="BK781" s="34"/>
      <c r="BL781" s="34"/>
      <c r="BM781" s="34"/>
      <c r="BN781" s="34"/>
      <c r="BP781" s="34"/>
      <c r="BQ781" s="34"/>
      <c r="BR781" s="34"/>
      <c r="BS781" s="34"/>
      <c r="BU781" s="34"/>
      <c r="BV781" s="34"/>
      <c r="CO781" s="15">
        <f>+CO761-CO765</f>
        <v>3350</v>
      </c>
      <c r="CP781" s="15">
        <f>+CP761-CP765</f>
        <v>2670</v>
      </c>
      <c r="CQ781" s="15">
        <f>+CQ761-CQ765</f>
        <v>2130</v>
      </c>
      <c r="CR781" s="15">
        <f>+CR761-CR765</f>
        <v>2346</v>
      </c>
      <c r="CS781" s="15">
        <f>+CR781+CQ781+CP781+CO781</f>
        <v>10496</v>
      </c>
      <c r="CT781" s="15">
        <f>+CT761-CT765</f>
        <v>1989</v>
      </c>
      <c r="CU781" s="15">
        <f>+CU761-CU765</f>
        <v>2403.0500000000002</v>
      </c>
      <c r="CV781" s="15">
        <f>+CV761-CV765</f>
        <v>2209.8000000000002</v>
      </c>
      <c r="CW781" s="15">
        <f>+CW761-CW765</f>
        <v>2496</v>
      </c>
      <c r="CX781" s="15">
        <f>+CW781+CV781+CU781+CT781</f>
        <v>9097.85</v>
      </c>
      <c r="CY781" s="15">
        <f>+CY761-CY765</f>
        <v>2132</v>
      </c>
      <c r="CZ781" s="15">
        <f>+CZ761-CZ765</f>
        <v>2463.5</v>
      </c>
      <c r="DA781" s="15">
        <f>+DA761-DA765</f>
        <v>2346</v>
      </c>
      <c r="DB781" s="15">
        <f>+DB761-DB765</f>
        <v>2676</v>
      </c>
      <c r="DC781" s="15">
        <f>+DB781+DA781+CZ781+CY781</f>
        <v>9617.5</v>
      </c>
      <c r="DD781" s="15">
        <f>+DD761-DD765</f>
        <v>1989.65</v>
      </c>
      <c r="DE781" s="15">
        <f>+DE761-DE765</f>
        <v>2502.5</v>
      </c>
      <c r="DF781" s="15">
        <f>+DF761-DF765</f>
        <v>2392.8000000000002</v>
      </c>
      <c r="DG781" s="15">
        <f>+DG761-DG765</f>
        <v>2478</v>
      </c>
      <c r="DH781" s="15">
        <f>+DG781+DF781+DE781+DD781</f>
        <v>9362.9500000000007</v>
      </c>
      <c r="DI781" s="15">
        <f>+DI761-DI765</f>
        <v>2194.4</v>
      </c>
      <c r="DJ781" s="15">
        <f>+DJ761-DJ765</f>
        <v>2527.8500000000004</v>
      </c>
      <c r="DK781" s="15">
        <f>+DK761-DK765</f>
        <v>2050.3488912719999</v>
      </c>
      <c r="DL781" s="15">
        <f>+DL761-DL765</f>
        <v>2381.0054050424405</v>
      </c>
      <c r="DM781" s="15">
        <f>+DL781+DK781+DJ781+DI781</f>
        <v>9153.6042963144409</v>
      </c>
      <c r="DN781" s="15">
        <f>+DN761-DN765</f>
        <v>1945.2023114527715</v>
      </c>
      <c r="DO781" s="15">
        <f>+DO761-DO765</f>
        <v>2115.2101408122035</v>
      </c>
      <c r="DP781" s="15">
        <f>+DP761-DP765</f>
        <v>1925.2879915320773</v>
      </c>
      <c r="DQ781" s="15">
        <f>+DQ761-DQ765</f>
        <v>2250.6332520992355</v>
      </c>
      <c r="DR781" s="15">
        <f>+DQ781+DP781+DO781+DN781</f>
        <v>8236.3336958962882</v>
      </c>
      <c r="DS781" s="15">
        <f>+DS761-DS765</f>
        <v>1834.8442149266652</v>
      </c>
      <c r="DT781" s="15">
        <f>+DT761-DT765</f>
        <v>1999.5161454489962</v>
      </c>
      <c r="DU781" s="15">
        <f>+DU761-DU765</f>
        <v>1814.2149940452705</v>
      </c>
      <c r="DV781" s="15">
        <f>+DV761-DV765</f>
        <v>2133.5565293025675</v>
      </c>
      <c r="DW781" s="15">
        <f>+DV781+DU781+DT781+DS781</f>
        <v>7782.1318837234994</v>
      </c>
    </row>
    <row r="782" spans="1:127" ht="12" customHeight="1">
      <c r="A782" s="2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K782" s="34"/>
      <c r="BL782" s="34"/>
      <c r="BM782" s="34"/>
      <c r="BN782" s="34"/>
      <c r="BP782" s="34"/>
      <c r="BQ782" s="34"/>
      <c r="BR782" s="34"/>
      <c r="BS782" s="34"/>
      <c r="BU782" s="34"/>
      <c r="BV782" s="34"/>
      <c r="DU782" s="2"/>
    </row>
    <row r="783" spans="1:127" ht="12" customHeight="1">
      <c r="A783" s="2"/>
      <c r="D783" s="7" t="s">
        <v>332</v>
      </c>
      <c r="BK783" s="34"/>
      <c r="BL783" s="34"/>
      <c r="BM783" s="34"/>
      <c r="BN783" s="34"/>
      <c r="BP783" s="34"/>
      <c r="BQ783" s="34"/>
      <c r="BR783" s="34"/>
      <c r="BS783" s="34"/>
      <c r="BT783" s="15">
        <f t="shared" ref="BT783:CY783" si="1012">+BT699-BT768</f>
        <v>0</v>
      </c>
      <c r="BU783" s="15">
        <f t="shared" si="1012"/>
        <v>0</v>
      </c>
      <c r="BV783" s="15">
        <f t="shared" si="1012"/>
        <v>0</v>
      </c>
      <c r="BW783" s="15">
        <f t="shared" si="1012"/>
        <v>0</v>
      </c>
      <c r="BX783" s="15">
        <f t="shared" si="1012"/>
        <v>0</v>
      </c>
      <c r="BY783" s="15">
        <f t="shared" si="1012"/>
        <v>0</v>
      </c>
      <c r="BZ783" s="15">
        <f t="shared" si="1012"/>
        <v>0</v>
      </c>
      <c r="CA783" s="15">
        <f t="shared" si="1012"/>
        <v>270</v>
      </c>
      <c r="CB783" s="15">
        <f t="shared" si="1012"/>
        <v>936</v>
      </c>
      <c r="CC783" s="15">
        <f t="shared" si="1012"/>
        <v>2095</v>
      </c>
      <c r="CD783" s="15">
        <f t="shared" si="1012"/>
        <v>2095</v>
      </c>
      <c r="CE783" s="15">
        <f t="shared" si="1012"/>
        <v>3296</v>
      </c>
      <c r="CF783" s="15">
        <f t="shared" si="1012"/>
        <v>5375</v>
      </c>
      <c r="CG783" s="15">
        <f t="shared" si="1012"/>
        <v>6971</v>
      </c>
      <c r="CH783" s="15">
        <f t="shared" si="1012"/>
        <v>9586</v>
      </c>
      <c r="CI783" s="15">
        <f t="shared" si="1012"/>
        <v>9586</v>
      </c>
      <c r="CJ783" s="15">
        <f t="shared" si="1012"/>
        <v>11469</v>
      </c>
      <c r="CK783" s="15">
        <f t="shared" si="1012"/>
        <v>14289</v>
      </c>
      <c r="CL783" s="15">
        <f t="shared" si="1012"/>
        <v>16193</v>
      </c>
      <c r="CM783" s="15">
        <f t="shared" si="1012"/>
        <v>18285</v>
      </c>
      <c r="CN783" s="15">
        <f t="shared" si="1012"/>
        <v>18285</v>
      </c>
      <c r="CO783" s="15">
        <f t="shared" si="1012"/>
        <v>19921</v>
      </c>
      <c r="CP783" s="15">
        <f t="shared" si="1012"/>
        <v>20779</v>
      </c>
      <c r="CQ783" s="15">
        <f t="shared" si="1012"/>
        <v>20553.7</v>
      </c>
      <c r="CR783" s="15">
        <f t="shared" si="1012"/>
        <v>20515.155699999999</v>
      </c>
      <c r="CS783" s="15">
        <f t="shared" si="1012"/>
        <v>20515.155699999999</v>
      </c>
      <c r="CT783" s="15">
        <f t="shared" si="1012"/>
        <v>20377.5482987</v>
      </c>
      <c r="CU783" s="15">
        <f t="shared" si="1012"/>
        <v>20239.365364011701</v>
      </c>
      <c r="CV783" s="15">
        <f t="shared" si="1012"/>
        <v>20103.689075735594</v>
      </c>
      <c r="CW783" s="15">
        <f t="shared" si="1012"/>
        <v>20226.269874053974</v>
      </c>
      <c r="CX783" s="15">
        <f t="shared" si="1012"/>
        <v>20226.269874053974</v>
      </c>
      <c r="CY783" s="15">
        <f t="shared" si="1012"/>
        <v>20297.873445187492</v>
      </c>
      <c r="CZ783" s="15">
        <f t="shared" ref="CZ783:DW783" si="1013">+CZ699-CZ768</f>
        <v>20604.328584180803</v>
      </c>
      <c r="DA783" s="15">
        <f t="shared" si="1013"/>
        <v>21190.410626923171</v>
      </c>
      <c r="DB783" s="15">
        <f t="shared" si="1013"/>
        <v>22104.03093128086</v>
      </c>
      <c r="DC783" s="15">
        <f t="shared" si="1013"/>
        <v>22104.03093128086</v>
      </c>
      <c r="DD783" s="15">
        <f t="shared" si="1013"/>
        <v>22617.111652899337</v>
      </c>
      <c r="DE783" s="15">
        <f t="shared" si="1013"/>
        <v>23132.465648023241</v>
      </c>
      <c r="DF783" s="15">
        <f t="shared" si="1013"/>
        <v>23770.074457191033</v>
      </c>
      <c r="DG783" s="15">
        <f t="shared" si="1013"/>
        <v>24744.08478707631</v>
      </c>
      <c r="DH783" s="15">
        <f t="shared" si="1013"/>
        <v>24744.08478707631</v>
      </c>
      <c r="DI783" s="15">
        <f t="shared" si="1013"/>
        <v>25316.14702399262</v>
      </c>
      <c r="DJ783" s="15">
        <f t="shared" si="1013"/>
        <v>25869.590700776687</v>
      </c>
      <c r="DK783" s="15">
        <f t="shared" si="1013"/>
        <v>26364.067123621699</v>
      </c>
      <c r="DL783" s="15">
        <f t="shared" si="1013"/>
        <v>27031.515582814143</v>
      </c>
      <c r="DM783" s="15">
        <f t="shared" si="1013"/>
        <v>27031.515582814143</v>
      </c>
      <c r="DN783" s="15">
        <f t="shared" si="1013"/>
        <v>27267.957313325012</v>
      </c>
      <c r="DO783" s="15">
        <f t="shared" si="1013"/>
        <v>27615.0283909139</v>
      </c>
      <c r="DP783" s="15">
        <f t="shared" si="1013"/>
        <v>27966.879659877224</v>
      </c>
      <c r="DQ783" s="15">
        <f t="shared" si="1013"/>
        <v>28379.534962211164</v>
      </c>
      <c r="DR783" s="15">
        <f t="shared" si="1013"/>
        <v>28379.534962211164</v>
      </c>
      <c r="DS783" s="15">
        <f t="shared" si="1013"/>
        <v>28515.181434593356</v>
      </c>
      <c r="DT783" s="15">
        <f t="shared" si="1013"/>
        <v>28687.876123143102</v>
      </c>
      <c r="DU783" s="15">
        <f t="shared" si="1013"/>
        <v>28759.465197384379</v>
      </c>
      <c r="DV783" s="15">
        <f t="shared" si="1013"/>
        <v>28794.057586703082</v>
      </c>
      <c r="DW783" s="15">
        <f t="shared" si="1013"/>
        <v>28794.057586703082</v>
      </c>
    </row>
    <row r="784" spans="1:127" ht="12" customHeight="1">
      <c r="A784" s="2"/>
      <c r="E784" s="7" t="s">
        <v>978</v>
      </c>
      <c r="BK784" s="34"/>
      <c r="BL784" s="34"/>
      <c r="BM784" s="34"/>
      <c r="BN784" s="34"/>
      <c r="BP784" s="34"/>
      <c r="BQ784" s="34"/>
      <c r="BR784" s="34"/>
      <c r="BS784" s="34"/>
      <c r="BU784" s="34"/>
      <c r="BV784" s="34"/>
      <c r="CE784" s="8">
        <f>+CE783-CD783</f>
        <v>1201</v>
      </c>
      <c r="CF784" s="8">
        <f>+CF783-CE783</f>
        <v>2079</v>
      </c>
      <c r="CG784" s="8">
        <f>+CG783-CF783</f>
        <v>1596</v>
      </c>
      <c r="CH784" s="8">
        <f>+CH783-CG783</f>
        <v>2615</v>
      </c>
      <c r="CJ784" s="8">
        <f>+CJ783-CI783</f>
        <v>1883</v>
      </c>
      <c r="CK784" s="8">
        <f>+CK783-CJ783</f>
        <v>2820</v>
      </c>
      <c r="CL784" s="8">
        <f>+CL783-CK783</f>
        <v>1904</v>
      </c>
      <c r="CM784" s="8">
        <f>+CM783-CL783</f>
        <v>2092</v>
      </c>
      <c r="CO784" s="8">
        <f>+CO783-CN783</f>
        <v>1636</v>
      </c>
      <c r="CP784" s="8">
        <f>+CP783-CO783</f>
        <v>858</v>
      </c>
      <c r="CQ784" s="8">
        <f>+CQ783-CP783</f>
        <v>-225.29999999999927</v>
      </c>
      <c r="CR784" s="8">
        <f>+CR783-CQ783</f>
        <v>-38.544300000001385</v>
      </c>
      <c r="CS784" s="15"/>
      <c r="CT784" s="8">
        <f>+CT783-CS783</f>
        <v>-137.60740129999976</v>
      </c>
      <c r="CU784" s="8">
        <f>+CU783-CT783</f>
        <v>-138.1829346882987</v>
      </c>
      <c r="CV784" s="8">
        <f>+CV783-CU783</f>
        <v>-135.67628827610679</v>
      </c>
      <c r="CW784" s="8">
        <f>+CW783-CV783</f>
        <v>122.5807983183804</v>
      </c>
      <c r="CX784" s="15"/>
      <c r="CY784" s="8">
        <f>+CY783-CX783</f>
        <v>71.603571133517107</v>
      </c>
      <c r="CZ784" s="8">
        <f>+CZ783-CY783</f>
        <v>306.45513899331127</v>
      </c>
      <c r="DA784" s="8">
        <f>+DA783-CZ783</f>
        <v>586.08204274236778</v>
      </c>
      <c r="DB784" s="8">
        <f>+DB783-DA783</f>
        <v>913.62030435768975</v>
      </c>
      <c r="DC784" s="15"/>
      <c r="DD784" s="8">
        <f>+DD783-DC783</f>
        <v>513.08072161847667</v>
      </c>
      <c r="DE784" s="8">
        <f>+DE783-DD783</f>
        <v>515.35399512390359</v>
      </c>
      <c r="DF784" s="8">
        <f>+DF783-DE783</f>
        <v>637.60880916779206</v>
      </c>
      <c r="DG784" s="8">
        <f>+DG783-DF783</f>
        <v>974.01032988527732</v>
      </c>
      <c r="DH784" s="15"/>
      <c r="DI784" s="8">
        <f>+DI783-DH783</f>
        <v>572.06223691631021</v>
      </c>
      <c r="DJ784" s="8">
        <f>+DJ783-DI783</f>
        <v>553.44367678406707</v>
      </c>
      <c r="DK784" s="8">
        <f>+DK783-DJ783</f>
        <v>494.47642284501126</v>
      </c>
      <c r="DL784" s="8">
        <f>+DL783-DK783</f>
        <v>667.44845919244472</v>
      </c>
      <c r="DM784" s="15"/>
      <c r="DN784" s="8">
        <f>+DN783-DM783</f>
        <v>236.44173051086909</v>
      </c>
      <c r="DO784" s="8">
        <f>+DO783-DN783</f>
        <v>347.07107758888742</v>
      </c>
      <c r="DP784" s="8">
        <f>+DP783-DO783</f>
        <v>351.8512689633244</v>
      </c>
      <c r="DQ784" s="8">
        <f>+DQ783-DP783</f>
        <v>412.6553023339402</v>
      </c>
      <c r="DR784" s="15"/>
      <c r="DS784" s="8">
        <f>+DS783-DR783</f>
        <v>135.64647238219186</v>
      </c>
      <c r="DT784" s="8">
        <f>+DT783-DS783</f>
        <v>172.69468854974548</v>
      </c>
      <c r="DU784" s="8">
        <f>+DU783-DT783</f>
        <v>71.589074241277558</v>
      </c>
      <c r="DV784" s="8">
        <f>+DV783-DU783</f>
        <v>34.592389318702772</v>
      </c>
      <c r="DW784" s="15"/>
    </row>
    <row r="785" spans="1:127" ht="12" customHeight="1">
      <c r="A785" s="2"/>
      <c r="BK785" s="34"/>
      <c r="BL785" s="34"/>
      <c r="BM785" s="34"/>
      <c r="BN785" s="34"/>
      <c r="BP785" s="34"/>
      <c r="BQ785" s="34"/>
      <c r="BR785" s="34"/>
      <c r="BS785" s="34"/>
      <c r="BU785" s="34"/>
      <c r="BV785" s="34"/>
    </row>
    <row r="786" spans="1:127">
      <c r="A786" s="2"/>
      <c r="CN786" s="26"/>
      <c r="CO786" s="26"/>
      <c r="CP786" s="26"/>
      <c r="CQ786" s="26"/>
      <c r="CR786" s="26"/>
      <c r="CS786" s="26"/>
      <c r="CT786" s="26"/>
      <c r="CU786" s="26"/>
      <c r="CV786" s="26"/>
      <c r="CW786" s="26"/>
    </row>
    <row r="787" spans="1:127" ht="12" customHeight="1">
      <c r="A787" s="2"/>
      <c r="C787" s="7" t="s">
        <v>657</v>
      </c>
      <c r="D787" s="7" t="s">
        <v>227</v>
      </c>
      <c r="AD787" s="15"/>
      <c r="AE787" s="15"/>
      <c r="AF787" s="15"/>
      <c r="AG787" s="15"/>
      <c r="AH787" s="15"/>
      <c r="AI787" s="15"/>
      <c r="AJ787" s="15"/>
      <c r="AK787" s="15">
        <v>1013700</v>
      </c>
      <c r="AL787" s="15"/>
      <c r="AM787" s="15"/>
      <c r="AN787" s="15"/>
      <c r="AO787" s="15"/>
      <c r="AP787" s="15">
        <v>1017123</v>
      </c>
      <c r="AQ787" s="15">
        <f>+AQ788+AQ789</f>
        <v>283900</v>
      </c>
      <c r="AR787" s="15">
        <f>+AR788+AR789</f>
        <v>348000</v>
      </c>
      <c r="AS787" s="15">
        <f>+AS788+AS789</f>
        <v>305700</v>
      </c>
      <c r="AT787" s="15">
        <f>+AT788+AT789</f>
        <v>228100</v>
      </c>
      <c r="AU787" s="15">
        <f>+AU788+AU789</f>
        <v>1165700</v>
      </c>
      <c r="AV787" s="15">
        <f t="shared" ref="AV787:BM787" si="1014">+AV788+AV789</f>
        <v>284800</v>
      </c>
      <c r="AW787" s="15">
        <f t="shared" si="1014"/>
        <v>301100</v>
      </c>
      <c r="AX787" s="15">
        <f t="shared" si="1014"/>
        <v>279200</v>
      </c>
      <c r="AY787" s="15">
        <f t="shared" si="1014"/>
        <v>308500</v>
      </c>
      <c r="AZ787" s="15">
        <f t="shared" si="1014"/>
        <v>1173600</v>
      </c>
      <c r="BA787" s="15">
        <f t="shared" si="1014"/>
        <v>279900</v>
      </c>
      <c r="BB787" s="15">
        <f t="shared" si="1014"/>
        <v>260500</v>
      </c>
      <c r="BC787" s="15">
        <f t="shared" si="1014"/>
        <v>336300</v>
      </c>
      <c r="BD787" s="15">
        <f t="shared" si="1014"/>
        <v>285900</v>
      </c>
      <c r="BE787" s="15">
        <f t="shared" si="1014"/>
        <v>1162600</v>
      </c>
      <c r="BF787" s="15">
        <f t="shared" si="1014"/>
        <v>317800</v>
      </c>
      <c r="BG787" s="15">
        <f t="shared" si="1014"/>
        <v>255300</v>
      </c>
      <c r="BH787" s="15">
        <f t="shared" si="1014"/>
        <v>361760</v>
      </c>
      <c r="BI787" s="15">
        <f t="shared" si="1014"/>
        <v>329640</v>
      </c>
      <c r="BJ787" s="15">
        <f t="shared" si="1014"/>
        <v>1264500</v>
      </c>
      <c r="BK787" s="15">
        <f t="shared" si="1014"/>
        <v>332400</v>
      </c>
      <c r="BL787" s="15">
        <f t="shared" si="1014"/>
        <v>263200</v>
      </c>
      <c r="BM787" s="15">
        <f t="shared" si="1014"/>
        <v>321000</v>
      </c>
      <c r="BN787" s="15">
        <f t="shared" ref="BN787:CH787" si="1015">+BN788+BN789</f>
        <v>284800</v>
      </c>
      <c r="BO787" s="15">
        <f t="shared" si="1015"/>
        <v>1201400</v>
      </c>
      <c r="BP787" s="15">
        <f t="shared" si="1015"/>
        <v>258300</v>
      </c>
      <c r="BQ787" s="15">
        <f t="shared" si="1015"/>
        <v>174800</v>
      </c>
      <c r="BR787" s="15">
        <f t="shared" si="1015"/>
        <v>218600</v>
      </c>
      <c r="BS787" s="15">
        <f t="shared" si="1015"/>
        <v>208700</v>
      </c>
      <c r="BT787" s="15">
        <f t="shared" si="1015"/>
        <v>860398</v>
      </c>
      <c r="BU787" s="15">
        <f t="shared" si="1015"/>
        <v>200959</v>
      </c>
      <c r="BV787" s="15">
        <f t="shared" si="1015"/>
        <v>158183</v>
      </c>
      <c r="BW787" s="15">
        <f t="shared" si="1015"/>
        <v>181550</v>
      </c>
      <c r="BX787" s="15">
        <f t="shared" si="1015"/>
        <v>186303</v>
      </c>
      <c r="BY787" s="15">
        <f t="shared" si="1015"/>
        <v>727095</v>
      </c>
      <c r="BZ787" s="15">
        <f t="shared" si="1015"/>
        <v>200974</v>
      </c>
      <c r="CA787" s="15">
        <f t="shared" si="1015"/>
        <v>147214</v>
      </c>
      <c r="CB787" s="15">
        <f t="shared" si="1015"/>
        <v>177092</v>
      </c>
      <c r="CC787" s="15">
        <f t="shared" si="1015"/>
        <v>186736</v>
      </c>
      <c r="CD787" s="15">
        <f t="shared" si="1015"/>
        <v>712016</v>
      </c>
      <c r="CE787" s="15">
        <f t="shared" si="1015"/>
        <v>162722</v>
      </c>
      <c r="CF787" s="15">
        <f t="shared" si="1015"/>
        <v>181300</v>
      </c>
      <c r="CG787" s="15">
        <f t="shared" si="1015"/>
        <v>171200</v>
      </c>
      <c r="CH787" s="15">
        <f t="shared" si="1015"/>
        <v>228200</v>
      </c>
      <c r="CI787" s="15">
        <f t="shared" ref="CI787:CN787" si="1016">+CI788+CI789</f>
        <v>743300</v>
      </c>
      <c r="CJ787" s="15">
        <f t="shared" si="1016"/>
        <v>185100</v>
      </c>
      <c r="CK787" s="15">
        <f t="shared" si="1016"/>
        <v>276300</v>
      </c>
      <c r="CL787" s="15">
        <f t="shared" si="1016"/>
        <v>273100</v>
      </c>
      <c r="CM787" s="15">
        <f t="shared" si="1016"/>
        <v>238300</v>
      </c>
      <c r="CN787" s="15">
        <f t="shared" si="1016"/>
        <v>972800</v>
      </c>
      <c r="CO787" s="15">
        <f t="shared" ref="CO787:CT787" si="1017">+CO788+CO789</f>
        <v>258600</v>
      </c>
      <c r="CP787" s="15">
        <f t="shared" si="1017"/>
        <v>216500</v>
      </c>
      <c r="CQ787" s="15">
        <f t="shared" si="1017"/>
        <v>345300</v>
      </c>
      <c r="CR787" s="15">
        <f t="shared" si="1017"/>
        <v>276600</v>
      </c>
      <c r="CS787" s="15">
        <f t="shared" si="1017"/>
        <v>1097100</v>
      </c>
      <c r="CT787" s="15">
        <f t="shared" si="1017"/>
        <v>240300</v>
      </c>
      <c r="CU787" s="15">
        <f t="shared" ref="CU787:CZ787" si="1018">+CU788+CU789</f>
        <v>261000</v>
      </c>
      <c r="CV787" s="15">
        <f t="shared" si="1018"/>
        <v>323300</v>
      </c>
      <c r="CW787" s="15">
        <f t="shared" si="1018"/>
        <v>258900</v>
      </c>
      <c r="CX787" s="15">
        <f t="shared" si="1018"/>
        <v>1083500</v>
      </c>
      <c r="CY787" s="15">
        <f t="shared" si="1018"/>
        <v>227200</v>
      </c>
      <c r="CZ787" s="15">
        <f t="shared" si="1018"/>
        <v>256100</v>
      </c>
      <c r="DA787" s="15">
        <f>+DA788+DA789</f>
        <v>300700</v>
      </c>
      <c r="DB787" s="15">
        <f>+DB788+DB789</f>
        <v>286600</v>
      </c>
      <c r="DC787" s="15">
        <f>+DC788+DC789</f>
        <v>1070600</v>
      </c>
      <c r="DD787" s="15">
        <f t="shared" ref="DD787:DE787" si="1019">+DD788+DD789</f>
        <v>187500</v>
      </c>
      <c r="DE787" s="15">
        <f t="shared" si="1019"/>
        <v>252700</v>
      </c>
      <c r="DF787" s="15">
        <f t="shared" ref="DF787:DG787" si="1020">+DF788+DF789</f>
        <v>277600</v>
      </c>
      <c r="DG787" s="15">
        <f t="shared" si="1020"/>
        <v>237400</v>
      </c>
      <c r="DH787" s="15">
        <f>+DG787+DF787+DE787+DD787</f>
        <v>955200</v>
      </c>
      <c r="DI787" s="15">
        <f t="shared" ref="DI787:DJ787" si="1021">+DI788+DI789</f>
        <v>193000</v>
      </c>
      <c r="DJ787" s="15">
        <f t="shared" si="1021"/>
        <v>152900</v>
      </c>
      <c r="DK787" s="8"/>
      <c r="DL787" s="8"/>
      <c r="DM787" s="15"/>
      <c r="DN787" s="8"/>
      <c r="DO787" s="8"/>
      <c r="DP787" s="8"/>
      <c r="DQ787" s="8"/>
      <c r="DR787" s="15"/>
      <c r="DS787" s="8"/>
      <c r="DT787" s="8"/>
      <c r="DU787" s="8"/>
      <c r="DV787" s="8"/>
      <c r="DW787" s="15"/>
    </row>
    <row r="788" spans="1:127" ht="12" customHeight="1" collapsed="1">
      <c r="A788" s="2"/>
      <c r="D788" s="7" t="s">
        <v>824</v>
      </c>
      <c r="AD788" s="15"/>
      <c r="AE788" s="15"/>
      <c r="AF788" s="15"/>
      <c r="AG788" s="15"/>
      <c r="AH788" s="15"/>
      <c r="AI788" s="15"/>
      <c r="AJ788" s="15"/>
      <c r="AK788" s="15">
        <v>507900</v>
      </c>
      <c r="AL788" s="15"/>
      <c r="AM788" s="15"/>
      <c r="AN788" s="15"/>
      <c r="AO788" s="15"/>
      <c r="AP788" s="15">
        <v>558923</v>
      </c>
      <c r="AQ788" s="15">
        <v>148400</v>
      </c>
      <c r="AR788" s="15">
        <v>208700</v>
      </c>
      <c r="AS788" s="15">
        <v>138400</v>
      </c>
      <c r="AT788" s="15">
        <v>110000</v>
      </c>
      <c r="AU788" s="15">
        <v>605500</v>
      </c>
      <c r="AV788" s="15">
        <v>143400</v>
      </c>
      <c r="AW788" s="15">
        <v>154400</v>
      </c>
      <c r="AX788" s="15">
        <v>158700</v>
      </c>
      <c r="AY788" s="15">
        <v>169000</v>
      </c>
      <c r="AZ788" s="15">
        <v>625500</v>
      </c>
      <c r="BA788" s="15">
        <v>152600</v>
      </c>
      <c r="BB788" s="15">
        <v>165300</v>
      </c>
      <c r="BC788" s="15">
        <v>205600</v>
      </c>
      <c r="BD788" s="15">
        <v>169100</v>
      </c>
      <c r="BE788" s="15">
        <v>692600</v>
      </c>
      <c r="BF788" s="15">
        <v>194200</v>
      </c>
      <c r="BG788" s="15">
        <v>169800</v>
      </c>
      <c r="BH788" s="15">
        <v>222600</v>
      </c>
      <c r="BI788" s="15">
        <v>203900</v>
      </c>
      <c r="BJ788" s="15">
        <v>790500</v>
      </c>
      <c r="BK788" s="15">
        <v>211800</v>
      </c>
      <c r="BL788" s="15">
        <v>189000</v>
      </c>
      <c r="BM788" s="15">
        <v>152500</v>
      </c>
      <c r="BN788" s="15">
        <v>101500</v>
      </c>
      <c r="BO788" s="15">
        <v>654800</v>
      </c>
      <c r="BP788" s="15">
        <v>65500</v>
      </c>
      <c r="BQ788" s="15">
        <v>48400</v>
      </c>
      <c r="BR788" s="15">
        <v>70200</v>
      </c>
      <c r="BS788" s="15">
        <v>69400</v>
      </c>
      <c r="BT788" s="15">
        <v>253500</v>
      </c>
      <c r="BU788" s="15">
        <v>58000</v>
      </c>
      <c r="BV788" s="15">
        <v>48600</v>
      </c>
      <c r="BW788" s="15">
        <v>51300</v>
      </c>
      <c r="BX788" s="15">
        <v>61700</v>
      </c>
      <c r="BY788" s="15">
        <v>219600</v>
      </c>
      <c r="BZ788" s="15">
        <v>55626</v>
      </c>
      <c r="CA788" s="15">
        <v>53405</v>
      </c>
      <c r="CB788" s="15">
        <v>57236</v>
      </c>
      <c r="CC788" s="15">
        <v>68345</v>
      </c>
      <c r="CD788" s="15">
        <v>234612</v>
      </c>
      <c r="CE788" s="15">
        <v>49537</v>
      </c>
      <c r="CF788" s="15">
        <v>59300</v>
      </c>
      <c r="CG788" s="15">
        <v>51500</v>
      </c>
      <c r="CH788" s="15">
        <v>84200</v>
      </c>
      <c r="CI788" s="15">
        <v>244400</v>
      </c>
      <c r="CJ788" s="15">
        <v>36300</v>
      </c>
      <c r="CK788" s="15">
        <v>62800</v>
      </c>
      <c r="CL788" s="15">
        <v>51800</v>
      </c>
      <c r="CM788" s="15">
        <v>63900</v>
      </c>
      <c r="CN788" s="15">
        <v>214700</v>
      </c>
      <c r="CO788" s="15">
        <v>46100</v>
      </c>
      <c r="CP788" s="15">
        <v>29600</v>
      </c>
      <c r="CQ788" s="15">
        <v>69000</v>
      </c>
      <c r="CR788" s="15">
        <v>80400</v>
      </c>
      <c r="CS788" s="15">
        <v>225100</v>
      </c>
      <c r="CT788" s="15">
        <v>33300</v>
      </c>
      <c r="CU788" s="15">
        <v>26100</v>
      </c>
      <c r="CV788" s="15">
        <v>34000</v>
      </c>
      <c r="CW788" s="15">
        <v>86000</v>
      </c>
      <c r="CX788" s="15">
        <v>179400</v>
      </c>
      <c r="CY788" s="15">
        <v>25900</v>
      </c>
      <c r="CZ788" s="15">
        <v>40600</v>
      </c>
      <c r="DA788" s="15">
        <v>59700</v>
      </c>
      <c r="DB788" s="15">
        <v>83900</v>
      </c>
      <c r="DC788" s="15">
        <v>210100</v>
      </c>
      <c r="DD788" s="15">
        <v>21700</v>
      </c>
      <c r="DE788" s="15">
        <v>38300</v>
      </c>
      <c r="DF788" s="15">
        <v>71400</v>
      </c>
      <c r="DG788" s="15">
        <v>104500</v>
      </c>
      <c r="DH788" s="15">
        <f t="shared" ref="DH788:DH789" si="1022">+DG788+DF788+DE788+DD788</f>
        <v>235900</v>
      </c>
      <c r="DI788" s="15">
        <v>42400</v>
      </c>
      <c r="DJ788" s="15"/>
      <c r="DK788" s="8"/>
      <c r="DL788" s="8"/>
      <c r="DM788" s="15"/>
      <c r="DN788" s="8"/>
      <c r="DO788" s="8"/>
      <c r="DP788" s="8"/>
      <c r="DQ788" s="8"/>
      <c r="DR788" s="15"/>
      <c r="DS788" s="8"/>
      <c r="DT788" s="8"/>
      <c r="DU788" s="8"/>
      <c r="DV788" s="8"/>
      <c r="DW788" s="15"/>
    </row>
    <row r="789" spans="1:127" ht="12" customHeight="1">
      <c r="A789" s="2"/>
      <c r="D789" s="7" t="s">
        <v>841</v>
      </c>
      <c r="AD789" s="15"/>
      <c r="AE789" s="15"/>
      <c r="AF789" s="15"/>
      <c r="AG789" s="15"/>
      <c r="AH789" s="15"/>
      <c r="AI789" s="15"/>
      <c r="AJ789" s="15"/>
      <c r="AK789" s="15">
        <v>505800</v>
      </c>
      <c r="AL789" s="15"/>
      <c r="AM789" s="15"/>
      <c r="AN789" s="15"/>
      <c r="AO789" s="15"/>
      <c r="AP789" s="15">
        <v>458200</v>
      </c>
      <c r="AQ789" s="15">
        <v>135500</v>
      </c>
      <c r="AR789" s="15">
        <v>139300</v>
      </c>
      <c r="AS789" s="15">
        <v>167300</v>
      </c>
      <c r="AT789" s="15">
        <v>118100</v>
      </c>
      <c r="AU789" s="15">
        <v>560200</v>
      </c>
      <c r="AV789" s="15">
        <v>141400</v>
      </c>
      <c r="AW789" s="15">
        <v>146700</v>
      </c>
      <c r="AX789" s="15">
        <v>120500</v>
      </c>
      <c r="AY789" s="15">
        <v>139500</v>
      </c>
      <c r="AZ789" s="15">
        <v>548100</v>
      </c>
      <c r="BA789" s="15">
        <v>127300</v>
      </c>
      <c r="BB789" s="15">
        <v>95200</v>
      </c>
      <c r="BC789" s="15">
        <v>130700</v>
      </c>
      <c r="BD789" s="15">
        <v>116800</v>
      </c>
      <c r="BE789" s="15">
        <v>470000</v>
      </c>
      <c r="BF789" s="15">
        <v>123600</v>
      </c>
      <c r="BG789" s="15">
        <v>85500</v>
      </c>
      <c r="BH789" s="15">
        <v>139160</v>
      </c>
      <c r="BI789" s="15">
        <v>125740</v>
      </c>
      <c r="BJ789" s="15">
        <v>474000</v>
      </c>
      <c r="BK789" s="15">
        <v>120600</v>
      </c>
      <c r="BL789" s="15">
        <v>74200</v>
      </c>
      <c r="BM789" s="15">
        <v>168500</v>
      </c>
      <c r="BN789" s="15">
        <v>183300</v>
      </c>
      <c r="BO789" s="15">
        <v>546600</v>
      </c>
      <c r="BP789" s="15">
        <v>192800</v>
      </c>
      <c r="BQ789" s="15">
        <v>126400</v>
      </c>
      <c r="BR789" s="15">
        <v>148400</v>
      </c>
      <c r="BS789" s="15">
        <v>139300</v>
      </c>
      <c r="BT789" s="15">
        <v>606898</v>
      </c>
      <c r="BU789" s="15">
        <v>142959</v>
      </c>
      <c r="BV789" s="15">
        <v>109583</v>
      </c>
      <c r="BW789" s="15">
        <v>130250</v>
      </c>
      <c r="BX789" s="15">
        <v>124603</v>
      </c>
      <c r="BY789" s="15">
        <v>507495</v>
      </c>
      <c r="BZ789" s="15">
        <v>145348</v>
      </c>
      <c r="CA789" s="15">
        <v>93809</v>
      </c>
      <c r="CB789" s="15">
        <v>119856</v>
      </c>
      <c r="CC789" s="15">
        <v>118391</v>
      </c>
      <c r="CD789" s="15">
        <v>477404</v>
      </c>
      <c r="CE789" s="15">
        <v>113185</v>
      </c>
      <c r="CF789" s="15">
        <v>122000</v>
      </c>
      <c r="CG789" s="15">
        <v>119700</v>
      </c>
      <c r="CH789" s="15">
        <v>144000</v>
      </c>
      <c r="CI789" s="15">
        <v>498900</v>
      </c>
      <c r="CJ789" s="15">
        <v>148800</v>
      </c>
      <c r="CK789" s="15">
        <v>213500</v>
      </c>
      <c r="CL789" s="15">
        <v>221300</v>
      </c>
      <c r="CM789" s="15">
        <v>174400</v>
      </c>
      <c r="CN789" s="15">
        <v>758100</v>
      </c>
      <c r="CO789" s="15">
        <v>212500</v>
      </c>
      <c r="CP789" s="15">
        <v>186900</v>
      </c>
      <c r="CQ789" s="15">
        <v>276300</v>
      </c>
      <c r="CR789" s="15">
        <v>196200</v>
      </c>
      <c r="CS789" s="15">
        <v>872000</v>
      </c>
      <c r="CT789" s="15">
        <v>207000</v>
      </c>
      <c r="CU789" s="15">
        <v>234900</v>
      </c>
      <c r="CV789" s="15">
        <v>289300</v>
      </c>
      <c r="CW789" s="15">
        <v>172900</v>
      </c>
      <c r="CX789" s="15">
        <v>904100</v>
      </c>
      <c r="CY789" s="15">
        <v>201300</v>
      </c>
      <c r="CZ789" s="15">
        <v>215500</v>
      </c>
      <c r="DA789" s="15">
        <v>241000</v>
      </c>
      <c r="DB789" s="15">
        <v>202700</v>
      </c>
      <c r="DC789" s="15">
        <v>860500</v>
      </c>
      <c r="DD789" s="15">
        <v>165800</v>
      </c>
      <c r="DE789" s="15">
        <v>214400</v>
      </c>
      <c r="DF789" s="15">
        <v>206200</v>
      </c>
      <c r="DG789" s="15">
        <v>132900</v>
      </c>
      <c r="DH789" s="15">
        <f t="shared" si="1022"/>
        <v>719300</v>
      </c>
      <c r="DI789" s="15">
        <v>150600</v>
      </c>
      <c r="DJ789" s="15">
        <v>152900</v>
      </c>
      <c r="DK789" s="15">
        <f t="shared" ref="DK789:DV789" si="1023">+DK809*DK812</f>
        <v>206588.18374179999</v>
      </c>
      <c r="DL789" s="15">
        <f t="shared" si="1023"/>
        <v>136366.67319788519</v>
      </c>
      <c r="DM789" s="15">
        <f>+DL789+DK789+DJ789+DI789</f>
        <v>646454.85693968518</v>
      </c>
      <c r="DN789" s="15">
        <f>+DN809*DN812</f>
        <v>142173.70288016065</v>
      </c>
      <c r="DO789" s="15">
        <f t="shared" si="1023"/>
        <v>150245.00338661449</v>
      </c>
      <c r="DP789" s="15">
        <f t="shared" si="1023"/>
        <v>192047.47715532471</v>
      </c>
      <c r="DQ789" s="15">
        <f t="shared" si="1023"/>
        <v>127610.90539402665</v>
      </c>
      <c r="DR789" s="15">
        <f>+DQ789+DP789+DO789+DN789</f>
        <v>612077.08881612658</v>
      </c>
      <c r="DS789" s="15">
        <f>+DS809*DS812</f>
        <v>132766.61700501587</v>
      </c>
      <c r="DT789" s="15">
        <f t="shared" si="1023"/>
        <v>140606.89820157897</v>
      </c>
      <c r="DU789" s="15">
        <f t="shared" si="1023"/>
        <v>179158.26619945554</v>
      </c>
      <c r="DV789" s="15">
        <f t="shared" si="1023"/>
        <v>119762.92865934102</v>
      </c>
      <c r="DW789" s="15">
        <f>+DV789+DU789+DT789+DS789</f>
        <v>572294.71006539138</v>
      </c>
    </row>
    <row r="790" spans="1:127" ht="12" customHeight="1">
      <c r="A790" s="2"/>
      <c r="BF790" s="3"/>
      <c r="BG790" s="3"/>
      <c r="BH790" s="3"/>
      <c r="BI790" s="3"/>
      <c r="BK790" s="3"/>
      <c r="BL790" s="3"/>
      <c r="BM790" s="3"/>
      <c r="BN790" s="3"/>
      <c r="BP790" s="3"/>
      <c r="BZ790" s="3"/>
    </row>
    <row r="791" spans="1:127" ht="12" customHeight="1">
      <c r="A791" s="2"/>
      <c r="C791" s="2" t="s">
        <v>1209</v>
      </c>
      <c r="D791" s="7" t="s">
        <v>1214</v>
      </c>
      <c r="AV791" s="15"/>
      <c r="AW791" s="15"/>
      <c r="AX791" s="15"/>
      <c r="AY791" s="15"/>
      <c r="AZ791" s="15"/>
      <c r="BA791" s="15"/>
      <c r="BB791" s="15"/>
      <c r="BC791" s="15"/>
      <c r="BD791" s="15"/>
      <c r="BE791" s="15"/>
      <c r="BF791" s="15"/>
      <c r="BG791" s="15"/>
      <c r="BH791" s="15"/>
      <c r="BI791" s="15"/>
      <c r="BJ791" s="15"/>
      <c r="BK791" s="15"/>
      <c r="BL791" s="15"/>
      <c r="BM791" s="15"/>
      <c r="BN791" s="15"/>
      <c r="BO791" s="15"/>
      <c r="BP791" s="15"/>
      <c r="BQ791" s="15"/>
      <c r="BR791" s="15"/>
      <c r="BS791" s="15"/>
      <c r="BT791" s="15"/>
      <c r="BU791" s="15"/>
      <c r="BV791" s="15"/>
      <c r="BW791" s="15"/>
      <c r="BX791" s="15"/>
      <c r="BY791" s="15"/>
      <c r="BZ791" s="15"/>
      <c r="CA791" s="15"/>
      <c r="CB791" s="15"/>
      <c r="CC791" s="15"/>
      <c r="CD791" s="15"/>
      <c r="CE791" s="15"/>
      <c r="CF791" s="15"/>
      <c r="CG791" s="15"/>
      <c r="CH791" s="15"/>
      <c r="CI791" s="15"/>
      <c r="CJ791" s="15"/>
      <c r="CK791" s="15"/>
      <c r="CL791" s="15"/>
      <c r="CM791" s="15"/>
      <c r="CN791" s="15"/>
      <c r="CO791" s="15"/>
      <c r="CP791" s="15"/>
      <c r="CQ791" s="15"/>
      <c r="CR791" s="15"/>
      <c r="CS791" s="15"/>
      <c r="CT791" s="15"/>
      <c r="CU791" s="15"/>
      <c r="CV791" s="15"/>
      <c r="CW791" s="15"/>
      <c r="CX791" s="15"/>
      <c r="CY791" s="15"/>
      <c r="CZ791" s="15"/>
      <c r="DA791" s="15"/>
      <c r="DB791" s="15"/>
      <c r="DC791" s="15">
        <v>860500</v>
      </c>
      <c r="DD791" s="15"/>
      <c r="DE791" s="15"/>
      <c r="DF791" s="15" t="s">
        <v>1232</v>
      </c>
      <c r="DG791" s="15">
        <f>+DH791-DC791</f>
        <v>-141300</v>
      </c>
      <c r="DH791" s="15">
        <v>719200</v>
      </c>
      <c r="DI791" s="15"/>
      <c r="DJ791" s="15"/>
      <c r="DK791" s="15"/>
      <c r="DL791" s="15"/>
      <c r="DM791" s="15">
        <v>759000</v>
      </c>
      <c r="DN791" s="15"/>
      <c r="DO791" s="15"/>
      <c r="DP791" s="15"/>
      <c r="DQ791" s="15"/>
      <c r="DR791" s="15"/>
      <c r="DS791" s="15"/>
      <c r="DT791" s="15"/>
      <c r="DU791" s="15"/>
      <c r="DV791" s="15"/>
      <c r="DW791" s="15"/>
    </row>
    <row r="792" spans="1:127" ht="12" customHeight="1">
      <c r="A792" s="2"/>
      <c r="BF792" s="3"/>
      <c r="BG792" s="3"/>
      <c r="BH792" s="3"/>
      <c r="BI792" s="3"/>
      <c r="BK792" s="3"/>
      <c r="BL792" s="3"/>
      <c r="BM792" s="3"/>
      <c r="BN792" s="3"/>
      <c r="BP792" s="3"/>
      <c r="BZ792" s="3"/>
    </row>
    <row r="793" spans="1:127" ht="12" customHeight="1">
      <c r="A793" s="2"/>
      <c r="D793" s="7" t="s">
        <v>1152</v>
      </c>
      <c r="BF793" s="3"/>
      <c r="BG793" s="3"/>
      <c r="BH793" s="3"/>
      <c r="BI793" s="3"/>
      <c r="BK793" s="3"/>
      <c r="BL793" s="3"/>
      <c r="BM793" s="3"/>
      <c r="BN793" s="3"/>
      <c r="BP793" s="3"/>
      <c r="BZ793" s="3"/>
      <c r="CT793" s="8">
        <f>+CT789/CT806*1000</f>
        <v>40147.401086113263</v>
      </c>
      <c r="CU793" s="8">
        <f>+CU789/CU806*1000</f>
        <v>40555.939226519338</v>
      </c>
      <c r="CV793" s="8">
        <f>+CV789/CV806*1000</f>
        <v>47504.10509031199</v>
      </c>
      <c r="CW793" s="8">
        <f>+CW789/CW806*1000</f>
        <v>25755.995828988529</v>
      </c>
      <c r="CX793" s="15">
        <f>+CW793+CV793+CU793+CT793</f>
        <v>153963.44123193313</v>
      </c>
      <c r="CY793" s="8">
        <f>+CY789/CY806*1000</f>
        <v>34911.550468262227</v>
      </c>
      <c r="CZ793" s="8">
        <f>+CZ789/CZ806*1000</f>
        <v>34342.629482071716</v>
      </c>
      <c r="DA793" s="8">
        <f>+DA789/DA806*1000</f>
        <v>37162.683114880492</v>
      </c>
      <c r="DB793" s="8">
        <f>+DB789/DB806*1000</f>
        <v>26911.842804036114</v>
      </c>
      <c r="DC793" s="15">
        <f>+DB793+DA793+CZ793+CY793</f>
        <v>133328.70586925055</v>
      </c>
      <c r="DD793" s="8">
        <f>+DD789/DD806*1000</f>
        <v>26893.755068937553</v>
      </c>
      <c r="DE793" s="8">
        <f>+DE789/DE806*1000</f>
        <v>29430.336307481128</v>
      </c>
      <c r="DF793" s="8">
        <f>+DF789/DF806*1000</f>
        <v>30822.122571001495</v>
      </c>
      <c r="DG793" s="8">
        <f>+DG789/DG806*1000</f>
        <v>18101.334786161806</v>
      </c>
      <c r="DH793" s="15">
        <f>+DG793+DF793+DE793+DD793</f>
        <v>105247.54873358198</v>
      </c>
      <c r="DI793" s="8">
        <f>+DI789/DI806*1000</f>
        <v>25747.991109591381</v>
      </c>
      <c r="DJ793" s="8">
        <f>+DJ789/DJ806*1000</f>
        <v>24277.548428072405</v>
      </c>
    </row>
    <row r="794" spans="1:127" ht="12" customHeight="1">
      <c r="A794" s="2"/>
      <c r="BF794" s="3"/>
      <c r="BG794" s="3"/>
      <c r="BH794" s="3"/>
      <c r="BI794" s="3"/>
      <c r="BK794" s="3"/>
      <c r="BL794" s="3"/>
      <c r="BM794" s="3"/>
      <c r="BN794" s="3"/>
      <c r="BP794" s="3"/>
      <c r="BZ794" s="3"/>
    </row>
    <row r="795" spans="1:127" ht="12" customHeight="1">
      <c r="A795" s="2"/>
      <c r="D795" s="7" t="s">
        <v>826</v>
      </c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>
        <f t="shared" ref="BF795:CG795" si="1024">+BF787/BF806*1000</f>
        <v>55725.056987550408</v>
      </c>
      <c r="BG795" s="8">
        <f t="shared" si="1024"/>
        <v>41729.323308270679</v>
      </c>
      <c r="BH795" s="8">
        <f t="shared" si="1024"/>
        <v>52711.642139006268</v>
      </c>
      <c r="BI795" s="8">
        <f t="shared" si="1024"/>
        <v>44763.715372080391</v>
      </c>
      <c r="BJ795" s="8">
        <f t="shared" si="1024"/>
        <v>48544.993857493857</v>
      </c>
      <c r="BK795" s="8">
        <f t="shared" si="1024"/>
        <v>53286.309714652132</v>
      </c>
      <c r="BL795" s="8">
        <f t="shared" si="1024"/>
        <v>40121.951219512201</v>
      </c>
      <c r="BM795" s="8">
        <f t="shared" si="1024"/>
        <v>49218.031278748851</v>
      </c>
      <c r="BN795" s="8">
        <f t="shared" si="1024"/>
        <v>44368.281663810565</v>
      </c>
      <c r="BO795" s="8">
        <f t="shared" si="1024"/>
        <v>46676.250048564434</v>
      </c>
      <c r="BP795" s="8">
        <f t="shared" si="1024"/>
        <v>52224.019409623943</v>
      </c>
      <c r="BQ795" s="8">
        <f t="shared" si="1024"/>
        <v>32863.320172964843</v>
      </c>
      <c r="BR795" s="8">
        <f t="shared" si="1024"/>
        <v>48470.066518847008</v>
      </c>
      <c r="BS795" s="8">
        <f t="shared" si="1024"/>
        <v>38980.201718341428</v>
      </c>
      <c r="BT795" s="8">
        <f t="shared" si="1024"/>
        <v>42744.199910576783</v>
      </c>
      <c r="BU795" s="8">
        <f t="shared" si="1024"/>
        <v>46261.279926335177</v>
      </c>
      <c r="BV795" s="8">
        <f t="shared" si="1024"/>
        <v>35435.259856630822</v>
      </c>
      <c r="BW795" s="8">
        <f t="shared" si="1024"/>
        <v>43215.900975958109</v>
      </c>
      <c r="BX795" s="8">
        <f t="shared" si="1024"/>
        <v>37053.102625298328</v>
      </c>
      <c r="BY795" s="8">
        <f t="shared" si="1024"/>
        <v>40311.304540666402</v>
      </c>
      <c r="BZ795" s="8">
        <f t="shared" si="1024"/>
        <v>43547.995666305527</v>
      </c>
      <c r="CA795" s="8">
        <f t="shared" si="1024"/>
        <v>31795.680345572353</v>
      </c>
      <c r="CB795" s="8">
        <f t="shared" si="1024"/>
        <v>40785.812989405807</v>
      </c>
      <c r="CC795" s="8">
        <f t="shared" si="1024"/>
        <v>34150.69495245062</v>
      </c>
      <c r="CD795" s="8">
        <f t="shared" si="1024"/>
        <v>37366.360535292573</v>
      </c>
      <c r="CE795" s="8">
        <f t="shared" si="1024"/>
        <v>35031.646932185147</v>
      </c>
      <c r="CF795" s="8">
        <f t="shared" si="1024"/>
        <v>31807.017543859653</v>
      </c>
      <c r="CG795" s="8">
        <f t="shared" si="1024"/>
        <v>33793.920252664822</v>
      </c>
      <c r="CH795" s="8">
        <f>+CH787/CH806*1000</f>
        <v>34177.02561030403</v>
      </c>
      <c r="CI795" s="8">
        <f>+CI787/CI804*1000</f>
        <v>41294.444444444445</v>
      </c>
      <c r="CJ795" s="8">
        <f t="shared" ref="CJ795:CP795" si="1025">+CJ787/CJ806*1000</f>
        <v>35823.495258370429</v>
      </c>
      <c r="CK795" s="8">
        <f t="shared" si="1025"/>
        <v>41424.287856071962</v>
      </c>
      <c r="CL795" s="8">
        <f t="shared" si="1025"/>
        <v>47636.490493633355</v>
      </c>
      <c r="CM795" s="8">
        <f t="shared" si="1025"/>
        <v>39816.207184628242</v>
      </c>
      <c r="CN795" s="8">
        <f t="shared" si="1025"/>
        <v>41299.087242623653</v>
      </c>
      <c r="CO795" s="8">
        <f t="shared" si="1025"/>
        <v>47951.047654366776</v>
      </c>
      <c r="CP795" s="8">
        <f t="shared" si="1025"/>
        <v>42618.110236220477</v>
      </c>
      <c r="CQ795" s="8">
        <f t="shared" ref="CQ795:CZ795" si="1026">+CQ787/CQ806*1000</f>
        <v>61748.927038626614</v>
      </c>
      <c r="CR795" s="8">
        <f t="shared" si="1026"/>
        <v>42890.370600093032</v>
      </c>
      <c r="CS795" s="8">
        <f t="shared" si="1026"/>
        <v>48729.679310651147</v>
      </c>
      <c r="CT795" s="8">
        <f t="shared" si="1026"/>
        <v>46605.896043444533</v>
      </c>
      <c r="CU795" s="8">
        <f t="shared" si="1026"/>
        <v>45062.154696132595</v>
      </c>
      <c r="CV795" s="8">
        <f t="shared" si="1026"/>
        <v>53087.027914614118</v>
      </c>
      <c r="CW795" s="8">
        <f t="shared" si="1026"/>
        <v>38566.959630567551</v>
      </c>
      <c r="CX795" s="8">
        <f t="shared" si="1026"/>
        <v>45619.131826028381</v>
      </c>
      <c r="CY795" s="8">
        <f t="shared" si="1026"/>
        <v>39403.399236906</v>
      </c>
      <c r="CZ795" s="8">
        <f t="shared" si="1026"/>
        <v>40812.749003984063</v>
      </c>
      <c r="DA795" s="8">
        <f>+DA787/DA806*1000</f>
        <v>46368.542791056287</v>
      </c>
      <c r="DB795" s="8">
        <f>+DB787/DB806*1000</f>
        <v>38050.982474774297</v>
      </c>
      <c r="DC795" s="8">
        <f>+DC787/DC806*1000</f>
        <v>41085.271317829458</v>
      </c>
      <c r="DD795" s="8">
        <f t="shared" ref="DD795:DE795" si="1027">+DD787/DD806*1000</f>
        <v>30413.625304136254</v>
      </c>
      <c r="DE795" s="8">
        <f t="shared" si="1027"/>
        <v>34687.714481811941</v>
      </c>
      <c r="DF795" s="8">
        <f t="shared" ref="DF795" si="1028">+DF787/DF806*1000</f>
        <v>41494.768310911808</v>
      </c>
      <c r="DG795" s="8">
        <f>+DG787/DG806*1000</f>
        <v>32334.513756469627</v>
      </c>
      <c r="DH795" s="8">
        <f>+DH787/DH806*1000</f>
        <v>34757.295684448007</v>
      </c>
      <c r="DI795" s="8">
        <f t="shared" ref="DI795" si="1029">+DI787/DI806*1000</f>
        <v>32997.09352025987</v>
      </c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</row>
    <row r="796" spans="1:127" ht="12" customHeight="1">
      <c r="A796" s="2"/>
      <c r="D796" s="7" t="s">
        <v>196</v>
      </c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4">
        <f t="shared" ref="BK796:CM796" si="1030">+BK795/BF795-1</f>
        <v>-4.3763926045748525E-2</v>
      </c>
      <c r="BL796" s="4">
        <f t="shared" si="1030"/>
        <v>-3.8519006811689627E-2</v>
      </c>
      <c r="BM796" s="4">
        <f t="shared" si="1030"/>
        <v>-6.6277784536561968E-2</v>
      </c>
      <c r="BN796" s="4">
        <f t="shared" si="1030"/>
        <v>-8.8337999869524397E-3</v>
      </c>
      <c r="BO796" s="4">
        <f t="shared" si="1030"/>
        <v>-3.8495087967571062E-2</v>
      </c>
      <c r="BP796" s="4">
        <f t="shared" si="1030"/>
        <v>-1.9935520224927283E-2</v>
      </c>
      <c r="BQ796" s="4">
        <f t="shared" si="1030"/>
        <v>-0.18091420845497974</v>
      </c>
      <c r="BR796" s="4">
        <f t="shared" si="1030"/>
        <v>-1.5196966243239296E-2</v>
      </c>
      <c r="BS796" s="4">
        <f t="shared" si="1030"/>
        <v>-0.12143990579342134</v>
      </c>
      <c r="BT796" s="4">
        <f t="shared" si="1030"/>
        <v>-8.4240917680759253E-2</v>
      </c>
      <c r="BU796" s="4">
        <f t="shared" si="1030"/>
        <v>-0.11417618847985378</v>
      </c>
      <c r="BV796" s="4">
        <f t="shared" si="1030"/>
        <v>7.8261711541300683E-2</v>
      </c>
      <c r="BW796" s="4">
        <f t="shared" si="1030"/>
        <v>-0.10840021316756143</v>
      </c>
      <c r="BX796" s="4">
        <f t="shared" si="1030"/>
        <v>-4.9437894317933662E-2</v>
      </c>
      <c r="BY796" s="4">
        <f t="shared" si="1030"/>
        <v>-5.6917555481214577E-2</v>
      </c>
      <c r="BZ796" s="4">
        <f t="shared" si="1030"/>
        <v>-5.8651301138883061E-2</v>
      </c>
      <c r="CA796" s="4">
        <f t="shared" si="1030"/>
        <v>-0.10271067647828791</v>
      </c>
      <c r="CB796" s="4">
        <f t="shared" si="1030"/>
        <v>-5.6231339198602126E-2</v>
      </c>
      <c r="CC796" s="4">
        <f t="shared" si="1030"/>
        <v>-7.8331029447074263E-2</v>
      </c>
      <c r="CD796" s="4">
        <f t="shared" si="1030"/>
        <v>-7.3055040984916331E-2</v>
      </c>
      <c r="CE796" s="4">
        <f t="shared" si="1030"/>
        <v>-0.19556235835464064</v>
      </c>
      <c r="CF796" s="4">
        <f t="shared" si="1030"/>
        <v>3.565641044342982E-4</v>
      </c>
      <c r="CG796" s="4">
        <f t="shared" si="1030"/>
        <v>-0.17142952963956226</v>
      </c>
      <c r="CH796" s="4">
        <f t="shared" si="1030"/>
        <v>7.7101382241484551E-4</v>
      </c>
      <c r="CI796" s="4">
        <f>+CI795/CD795-1</f>
        <v>0.10512353498922633</v>
      </c>
      <c r="CJ796" s="4">
        <f t="shared" si="1030"/>
        <v>2.2603799579224981E-2</v>
      </c>
      <c r="CK796" s="4">
        <f t="shared" si="1030"/>
        <v>0.30236315929183766</v>
      </c>
      <c r="CL796" s="4">
        <f t="shared" si="1030"/>
        <v>0.40961717780809925</v>
      </c>
      <c r="CM796" s="4">
        <f t="shared" si="1030"/>
        <v>0.16499919093673432</v>
      </c>
      <c r="CN796" s="4">
        <f t="shared" ref="CN796:CW796" si="1031">+CN795/CI795-1</f>
        <v>1.1243154476758832E-4</v>
      </c>
      <c r="CO796" s="4">
        <f t="shared" si="1031"/>
        <v>0.33853626812594872</v>
      </c>
      <c r="CP796" s="4">
        <f t="shared" si="1031"/>
        <v>2.8819382104924296E-2</v>
      </c>
      <c r="CQ796" s="4">
        <f t="shared" si="1031"/>
        <v>0.29625264999064949</v>
      </c>
      <c r="CR796" s="4">
        <f t="shared" si="1031"/>
        <v>7.7208846166834988E-2</v>
      </c>
      <c r="CS796" s="4">
        <f t="shared" si="1031"/>
        <v>0.17992145987087538</v>
      </c>
      <c r="CT796" s="4">
        <f t="shared" si="1031"/>
        <v>-2.8052601073873418E-2</v>
      </c>
      <c r="CU796" s="4">
        <f t="shared" si="1031"/>
        <v>5.7347555918492166E-2</v>
      </c>
      <c r="CV796" s="4">
        <f t="shared" si="1031"/>
        <v>-0.1402761074470833</v>
      </c>
      <c r="CW796" s="4">
        <f t="shared" si="1031"/>
        <v>-0.10080143652375206</v>
      </c>
      <c r="CX796" s="4">
        <f t="shared" ref="CX796:DC796" si="1032">+CX795/CS795-1</f>
        <v>-6.3832709934187326E-2</v>
      </c>
      <c r="CY796" s="4">
        <f t="shared" si="1032"/>
        <v>-0.15454046414695244</v>
      </c>
      <c r="CZ796" s="4">
        <f t="shared" si="1032"/>
        <v>-9.4300987620399623E-2</v>
      </c>
      <c r="DA796" s="4">
        <f t="shared" si="1032"/>
        <v>-0.12655606063243796</v>
      </c>
      <c r="DB796" s="4">
        <f t="shared" si="1032"/>
        <v>-1.3378735600000469E-2</v>
      </c>
      <c r="DC796" s="4">
        <f t="shared" si="1032"/>
        <v>-9.9385067771326829E-2</v>
      </c>
      <c r="DD796" s="4">
        <f t="shared" ref="DD796" si="1033">+DD795/CY795-1</f>
        <v>-0.22814716767759835</v>
      </c>
      <c r="DE796" s="4">
        <f t="shared" ref="DE796:DG796" si="1034">+DE795/CZ795-1</f>
        <v>-0.15007649990874683</v>
      </c>
      <c r="DF796" s="4">
        <f t="shared" si="1034"/>
        <v>-0.10510950283916509</v>
      </c>
      <c r="DG796" s="4">
        <f t="shared" si="1034"/>
        <v>-0.15023182967993987</v>
      </c>
      <c r="DH796" s="4"/>
      <c r="DI796" s="4">
        <f t="shared" ref="DI796" si="1035">+DI795/DD795-1</f>
        <v>8.4944434946144565E-2</v>
      </c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</row>
    <row r="797" spans="1:127" ht="12" customHeight="1">
      <c r="A797" s="2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</row>
    <row r="798" spans="1:127" ht="12" customHeight="1">
      <c r="A798" s="2"/>
      <c r="D798" s="7" t="s">
        <v>667</v>
      </c>
      <c r="AK798" s="8">
        <f>+AK789/AK806*1000</f>
        <v>20039.619651347068</v>
      </c>
      <c r="AP798" s="8">
        <f t="shared" ref="AP798:AU798" si="1036">+AP789/AP806*1000</f>
        <v>17883.767222200539</v>
      </c>
      <c r="AQ798" s="8">
        <f t="shared" si="1036"/>
        <v>21781.064137598456</v>
      </c>
      <c r="AR798" s="8">
        <f t="shared" si="1036"/>
        <v>16225.975538730343</v>
      </c>
      <c r="AS798" s="8">
        <f t="shared" si="1036"/>
        <v>26623.169955442394</v>
      </c>
      <c r="AT798" s="8">
        <f t="shared" si="1036"/>
        <v>16144.907723855091</v>
      </c>
      <c r="AU798" s="8">
        <f t="shared" si="1036"/>
        <v>20425.128522988296</v>
      </c>
      <c r="AV798" s="8">
        <f t="shared" ref="AV798:CK798" si="1037">+AV789/AV806*1000</f>
        <v>23187.930469006234</v>
      </c>
      <c r="AW798" s="8">
        <f t="shared" si="1037"/>
        <v>20717.412794802993</v>
      </c>
      <c r="AX798" s="8">
        <f t="shared" si="1037"/>
        <v>19372.990353697747</v>
      </c>
      <c r="AY798" s="8">
        <f t="shared" si="1037"/>
        <v>19469.644103279832</v>
      </c>
      <c r="AZ798" s="8">
        <f t="shared" si="1037"/>
        <v>20633.187772925765</v>
      </c>
      <c r="BA798" s="8">
        <f t="shared" si="1037"/>
        <v>22801.361275300016</v>
      </c>
      <c r="BB798" s="8">
        <f t="shared" si="1037"/>
        <v>15056.144235331329</v>
      </c>
      <c r="BC798" s="8">
        <f t="shared" si="1037"/>
        <v>19674.845702242961</v>
      </c>
      <c r="BD798" s="8">
        <f t="shared" si="1037"/>
        <v>18021.910199043359</v>
      </c>
      <c r="BE798" s="8">
        <f t="shared" si="1037"/>
        <v>18777.467039552535</v>
      </c>
      <c r="BF798" s="8">
        <f t="shared" si="1037"/>
        <v>21672.803787480272</v>
      </c>
      <c r="BG798" s="8">
        <f t="shared" si="1037"/>
        <v>13975.155279503106</v>
      </c>
      <c r="BH798" s="8">
        <f t="shared" si="1037"/>
        <v>20276.846859973772</v>
      </c>
      <c r="BI798" s="8">
        <f t="shared" si="1037"/>
        <v>17074.959261271048</v>
      </c>
      <c r="BJ798" s="8">
        <f t="shared" si="1037"/>
        <v>18197.174447174446</v>
      </c>
      <c r="BK798" s="8">
        <f t="shared" si="1037"/>
        <v>19333.119589612055</v>
      </c>
      <c r="BL798" s="8">
        <f t="shared" si="1037"/>
        <v>11310.975609756097</v>
      </c>
      <c r="BM798" s="8">
        <f t="shared" si="1037"/>
        <v>25835.633241337015</v>
      </c>
      <c r="BN798" s="8">
        <f t="shared" si="1037"/>
        <v>28555.849820844367</v>
      </c>
      <c r="BO798" s="8">
        <f t="shared" si="1037"/>
        <v>21236.256264812153</v>
      </c>
      <c r="BP798" s="8">
        <f t="shared" si="1037"/>
        <v>38980.994743226853</v>
      </c>
      <c r="BQ798" s="8">
        <f t="shared" si="1037"/>
        <v>23763.865388230868</v>
      </c>
      <c r="BR798" s="8">
        <f t="shared" si="1037"/>
        <v>32904.656319290465</v>
      </c>
      <c r="BS798" s="8">
        <f t="shared" si="1037"/>
        <v>26017.930519237954</v>
      </c>
      <c r="BT798" s="8">
        <f t="shared" si="1037"/>
        <v>30150.42972825277</v>
      </c>
      <c r="BU798" s="8">
        <f t="shared" si="1037"/>
        <v>32909.530386740327</v>
      </c>
      <c r="BV798" s="8">
        <f t="shared" si="1037"/>
        <v>24548.163082437277</v>
      </c>
      <c r="BW798" s="8">
        <f t="shared" si="1037"/>
        <v>31004.522732682693</v>
      </c>
      <c r="BX798" s="8">
        <f t="shared" si="1037"/>
        <v>24781.821797931585</v>
      </c>
      <c r="BY798" s="8">
        <f t="shared" si="1037"/>
        <v>28136.330875422744</v>
      </c>
      <c r="BZ798" s="8">
        <f t="shared" si="1037"/>
        <v>31494.691224268689</v>
      </c>
      <c r="CA798" s="8">
        <f t="shared" si="1037"/>
        <v>20261.123110151188</v>
      </c>
      <c r="CB798" s="8">
        <f t="shared" si="1037"/>
        <v>27603.86918470751</v>
      </c>
      <c r="CC798" s="8">
        <f t="shared" si="1037"/>
        <v>21651.60936356986</v>
      </c>
      <c r="CD798" s="8">
        <f t="shared" si="1037"/>
        <v>25054.001574389924</v>
      </c>
      <c r="CE798" s="8">
        <f t="shared" si="1037"/>
        <v>24367.061356297094</v>
      </c>
      <c r="CF798" s="8">
        <f t="shared" si="1037"/>
        <v>21403.508771929824</v>
      </c>
      <c r="CG798" s="8">
        <f t="shared" si="1037"/>
        <v>23628.108961705486</v>
      </c>
      <c r="CH798" s="8">
        <f t="shared" si="1037"/>
        <v>21566.571813688781</v>
      </c>
      <c r="CI798" s="8">
        <f t="shared" si="1037"/>
        <v>22586.92502716407</v>
      </c>
      <c r="CJ798" s="8">
        <f t="shared" si="1037"/>
        <v>28798.142055351265</v>
      </c>
      <c r="CK798" s="8">
        <f t="shared" si="1037"/>
        <v>32008.995502248872</v>
      </c>
      <c r="CL798" s="8">
        <f t="shared" ref="CL798:CQ798" si="1038">+CL789/CL806*1000</f>
        <v>38601.081458224311</v>
      </c>
      <c r="CM798" s="8">
        <f t="shared" si="1038"/>
        <v>29139.515455304929</v>
      </c>
      <c r="CN798" s="8">
        <f t="shared" si="1038"/>
        <v>32184.249628528974</v>
      </c>
      <c r="CO798" s="8">
        <f t="shared" si="1038"/>
        <v>39402.929723715926</v>
      </c>
      <c r="CP798" s="8">
        <f t="shared" si="1038"/>
        <v>36791.338582677163</v>
      </c>
      <c r="CQ798" s="8">
        <f t="shared" si="1038"/>
        <v>49409.871244635193</v>
      </c>
      <c r="CR798" s="8">
        <f t="shared" ref="CR798:CW798" si="1039">+CR789/CR806*1000</f>
        <v>30423.321445185302</v>
      </c>
      <c r="CS798" s="8">
        <f t="shared" si="1039"/>
        <v>38731.455982943946</v>
      </c>
      <c r="CT798" s="8">
        <f t="shared" si="1039"/>
        <v>40147.401086113263</v>
      </c>
      <c r="CU798" s="8">
        <f t="shared" si="1039"/>
        <v>40555.939226519338</v>
      </c>
      <c r="CV798" s="8">
        <f t="shared" si="1039"/>
        <v>47504.10509031199</v>
      </c>
      <c r="CW798" s="8">
        <f t="shared" si="1039"/>
        <v>25755.995828988529</v>
      </c>
      <c r="CX798" s="8">
        <f t="shared" ref="CX798:DC798" si="1040">+CX789/CX806*1000</f>
        <v>38065.76565197255</v>
      </c>
      <c r="CY798" s="8">
        <f t="shared" si="1040"/>
        <v>34911.550468262227</v>
      </c>
      <c r="CZ798" s="8">
        <f t="shared" si="1040"/>
        <v>34342.629482071716</v>
      </c>
      <c r="DA798" s="8">
        <f t="shared" si="1040"/>
        <v>37162.683114880492</v>
      </c>
      <c r="DB798" s="8">
        <f t="shared" si="1040"/>
        <v>26911.842804036114</v>
      </c>
      <c r="DC798" s="8">
        <f t="shared" si="1040"/>
        <v>33022.488295341165</v>
      </c>
      <c r="DD798" s="8">
        <f t="shared" ref="DD798:DE798" si="1041">+DD789/DD806*1000</f>
        <v>26893.755068937553</v>
      </c>
      <c r="DE798" s="8">
        <f t="shared" si="1041"/>
        <v>29430.336307481128</v>
      </c>
      <c r="DF798" s="8">
        <f t="shared" ref="DF798:DG798" si="1042">+DF789/DF806*1000</f>
        <v>30822.122571001495</v>
      </c>
      <c r="DG798" s="8">
        <f t="shared" si="1042"/>
        <v>18101.334786161806</v>
      </c>
      <c r="DH798" s="8">
        <f t="shared" ref="DH798:DW798" si="1043">+DH789/DH806*1000</f>
        <v>26173.495378793392</v>
      </c>
      <c r="DI798" s="8">
        <f t="shared" si="1043"/>
        <v>25747.991109591381</v>
      </c>
      <c r="DJ798" s="8">
        <f t="shared" si="1043"/>
        <v>24277.548428072405</v>
      </c>
      <c r="DK798" s="8">
        <f t="shared" si="1043"/>
        <v>33250</v>
      </c>
      <c r="DL798" s="8">
        <f t="shared" si="1043"/>
        <v>18900</v>
      </c>
      <c r="DM798" s="8">
        <f>+DM789/DM806*1000</f>
        <v>25276.484941026138</v>
      </c>
      <c r="DN798" s="8">
        <f t="shared" si="1043"/>
        <v>26129.466575482988</v>
      </c>
      <c r="DO798" s="8">
        <f t="shared" si="1043"/>
        <v>25393.5</v>
      </c>
      <c r="DP798" s="8">
        <f t="shared" si="1043"/>
        <v>32917.5</v>
      </c>
      <c r="DQ798" s="8">
        <f t="shared" si="1043"/>
        <v>18711</v>
      </c>
      <c r="DR798" s="8">
        <f t="shared" si="1043"/>
        <v>25490.35653755672</v>
      </c>
      <c r="DS798" s="8">
        <f t="shared" si="1043"/>
        <v>25868.17190972816</v>
      </c>
      <c r="DT798" s="8">
        <f t="shared" si="1043"/>
        <v>25139.564999999999</v>
      </c>
      <c r="DU798" s="8">
        <f t="shared" si="1043"/>
        <v>32588.324999999997</v>
      </c>
      <c r="DV798" s="8">
        <f t="shared" si="1043"/>
        <v>18523.89</v>
      </c>
      <c r="DW798" s="8">
        <f t="shared" si="1043"/>
        <v>25224.079948494269</v>
      </c>
    </row>
    <row r="799" spans="1:127" ht="12" customHeight="1">
      <c r="A799" s="2"/>
      <c r="C799" s="2" t="s">
        <v>1209</v>
      </c>
      <c r="D799" s="7" t="s">
        <v>1217</v>
      </c>
      <c r="AV799" s="15"/>
      <c r="AW799" s="15"/>
      <c r="AX799" s="15"/>
      <c r="AY799" s="15"/>
      <c r="AZ799" s="15"/>
      <c r="BA799" s="15"/>
      <c r="BB799" s="15"/>
      <c r="BC799" s="15"/>
      <c r="BD799" s="15"/>
      <c r="BE799" s="15"/>
      <c r="BF799" s="15"/>
      <c r="BG799" s="15"/>
      <c r="BH799" s="15"/>
      <c r="BI799" s="15"/>
      <c r="BJ799" s="15"/>
      <c r="BK799" s="15"/>
      <c r="BL799" s="15"/>
      <c r="BM799" s="15"/>
      <c r="BN799" s="15"/>
      <c r="BO799" s="15"/>
      <c r="BP799" s="15"/>
      <c r="BQ799" s="15"/>
      <c r="BR799" s="15"/>
      <c r="BS799" s="15"/>
      <c r="BT799" s="15"/>
      <c r="BU799" s="15"/>
      <c r="BV799" s="15"/>
      <c r="BW799" s="15"/>
      <c r="BX799" s="15"/>
      <c r="BY799" s="15"/>
      <c r="BZ799" s="15"/>
      <c r="CA799" s="15"/>
      <c r="CB799" s="15"/>
      <c r="CC799" s="15"/>
      <c r="CD799" s="15"/>
      <c r="CE799" s="15"/>
      <c r="CF799" s="15"/>
      <c r="CG799" s="15"/>
      <c r="CH799" s="15"/>
      <c r="CI799" s="15"/>
      <c r="CJ799" s="15"/>
      <c r="CK799" s="15"/>
      <c r="CL799" s="15"/>
      <c r="CM799" s="15"/>
      <c r="CN799" s="15"/>
      <c r="CO799" s="15"/>
      <c r="CP799" s="15"/>
      <c r="CQ799" s="15"/>
      <c r="CR799" s="15"/>
      <c r="CS799" s="15"/>
      <c r="CT799" s="15"/>
      <c r="CU799" s="15"/>
      <c r="CV799" s="15"/>
      <c r="CW799" s="15"/>
      <c r="CX799" s="15"/>
      <c r="CY799" s="15"/>
      <c r="CZ799" s="15"/>
      <c r="DA799" s="15"/>
      <c r="DB799" s="15"/>
      <c r="DC799" s="15">
        <f>+DC791/DC757*1000</f>
        <v>33022.488295341165</v>
      </c>
      <c r="DD799" s="15"/>
      <c r="DE799" s="15"/>
      <c r="DF799" s="15" t="s">
        <v>1232</v>
      </c>
      <c r="DG799" s="15">
        <f>+DH799-DC799</f>
        <v>-6852.63166190837</v>
      </c>
      <c r="DH799" s="15">
        <f>+DH791/DH757*1000</f>
        <v>26169.856633432795</v>
      </c>
      <c r="DI799" s="15"/>
      <c r="DJ799" s="15"/>
      <c r="DK799" s="15"/>
      <c r="DL799" s="15"/>
      <c r="DM799" s="8">
        <f>+DM791/DM807*1000</f>
        <v>29764.705882352941</v>
      </c>
      <c r="DN799" s="15"/>
      <c r="DO799" s="15"/>
      <c r="DP799" s="15"/>
      <c r="DQ799" s="15"/>
      <c r="DR799" s="15"/>
      <c r="DS799" s="15"/>
      <c r="DT799" s="15"/>
      <c r="DU799" s="15"/>
      <c r="DV799" s="15"/>
      <c r="DW799" s="15"/>
    </row>
    <row r="800" spans="1:127" ht="12" customHeight="1">
      <c r="A800" s="2"/>
      <c r="AK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</row>
    <row r="801" spans="1:127" ht="12" customHeight="1">
      <c r="A801" s="2"/>
      <c r="D801" s="7" t="s">
        <v>827</v>
      </c>
      <c r="BF801" s="8">
        <f t="shared" ref="BF801:CU801" si="1044">+BF788/BF749*1000</f>
        <v>135082.73685471073</v>
      </c>
      <c r="BG801" s="8">
        <f t="shared" si="1044"/>
        <v>132096.13144265173</v>
      </c>
      <c r="BH801" s="8">
        <f t="shared" si="1044"/>
        <v>157037.95212238783</v>
      </c>
      <c r="BI801" s="8">
        <f t="shared" si="1044"/>
        <v>113211.38496106773</v>
      </c>
      <c r="BJ801" s="8">
        <f t="shared" si="1044"/>
        <v>133044.6958530847</v>
      </c>
      <c r="BK801" s="8">
        <f t="shared" si="1044"/>
        <v>148272.15942911437</v>
      </c>
      <c r="BL801" s="8">
        <f t="shared" si="1044"/>
        <v>130629.75630977505</v>
      </c>
      <c r="BM801" s="8">
        <f t="shared" si="1044"/>
        <v>122533.48530806536</v>
      </c>
      <c r="BN801" s="8">
        <f t="shared" si="1044"/>
        <v>83001.342953552012</v>
      </c>
      <c r="BO801" s="8">
        <f t="shared" si="1044"/>
        <v>122559.27075032775</v>
      </c>
      <c r="BP801" s="8">
        <f t="shared" si="1044"/>
        <v>65233.34955104137</v>
      </c>
      <c r="BQ801" s="8">
        <f t="shared" si="1044"/>
        <v>44752.890902678453</v>
      </c>
      <c r="BR801" s="8">
        <f t="shared" si="1044"/>
        <v>79448.008815605121</v>
      </c>
      <c r="BS801" s="8">
        <f t="shared" si="1044"/>
        <v>54235.561329150623</v>
      </c>
      <c r="BT801" s="8">
        <f t="shared" si="1044"/>
        <v>59664.15815009638</v>
      </c>
      <c r="BU801" s="8">
        <f t="shared" si="1044"/>
        <v>59537.9595655542</v>
      </c>
      <c r="BV801" s="8">
        <f t="shared" si="1044"/>
        <v>46607.30915769373</v>
      </c>
      <c r="BW801" s="8">
        <f t="shared" si="1044"/>
        <v>53585.893852925008</v>
      </c>
      <c r="BX801" s="8">
        <f t="shared" si="1044"/>
        <v>44295.77242081314</v>
      </c>
      <c r="BY801" s="8">
        <f t="shared" si="1044"/>
        <v>50284.231043520929</v>
      </c>
      <c r="BZ801" s="8">
        <f t="shared" si="1044"/>
        <v>52285.077651226398</v>
      </c>
      <c r="CA801" s="8">
        <f t="shared" si="1044"/>
        <v>49295.341075669472</v>
      </c>
      <c r="CB801" s="8">
        <f t="shared" si="1044"/>
        <v>56864.543740921188</v>
      </c>
      <c r="CC801" s="8">
        <f t="shared" si="1044"/>
        <v>45065.973235117708</v>
      </c>
      <c r="CD801" s="8">
        <f t="shared" si="1044"/>
        <v>50234.318476569111</v>
      </c>
      <c r="CE801" s="8">
        <f t="shared" si="1044"/>
        <v>43440.190923922884</v>
      </c>
      <c r="CF801" s="8">
        <f t="shared" si="1044"/>
        <v>45537.620371365818</v>
      </c>
      <c r="CG801" s="8">
        <f t="shared" si="1044"/>
        <v>35240.558036631497</v>
      </c>
      <c r="CH801" s="8">
        <f t="shared" si="1044"/>
        <v>53270.640158723734</v>
      </c>
      <c r="CI801" s="8">
        <f t="shared" si="1044"/>
        <v>44561.444776121913</v>
      </c>
      <c r="CJ801" s="8">
        <f t="shared" si="1044"/>
        <v>25479.942442003299</v>
      </c>
      <c r="CK801" s="8">
        <f t="shared" si="1044"/>
        <v>41343.703273344916</v>
      </c>
      <c r="CL801" s="8">
        <f t="shared" si="1044"/>
        <v>38566.005718787696</v>
      </c>
      <c r="CM801" s="8">
        <f t="shared" si="1044"/>
        <v>35553.572320292056</v>
      </c>
      <c r="CN801" s="8">
        <f t="shared" si="1044"/>
        <v>35288.91620835042</v>
      </c>
      <c r="CO801" s="8">
        <f t="shared" si="1044"/>
        <v>30339.566216596861</v>
      </c>
      <c r="CP801" s="8">
        <f t="shared" si="1044"/>
        <v>19378.931435245562</v>
      </c>
      <c r="CQ801" s="8">
        <f t="shared" si="1044"/>
        <v>42628.392548186297</v>
      </c>
      <c r="CR801" s="8">
        <f t="shared" si="1044"/>
        <v>31382.693365792307</v>
      </c>
      <c r="CS801" s="8">
        <f t="shared" si="1044"/>
        <v>31145.100179093322</v>
      </c>
      <c r="CT801" s="8">
        <f t="shared" si="1044"/>
        <v>20814.139113455185</v>
      </c>
      <c r="CU801" s="8">
        <f t="shared" si="1044"/>
        <v>16551.010404307573</v>
      </c>
      <c r="CV801" s="8">
        <f t="shared" ref="CV801:DA801" si="1045">+CV788/CV749*1000</f>
        <v>20755.839777614605</v>
      </c>
      <c r="CW801" s="8">
        <f t="shared" si="1045"/>
        <v>36810.170975539724</v>
      </c>
      <c r="CX801" s="8">
        <f t="shared" si="1045"/>
        <v>25086.62506724376</v>
      </c>
      <c r="CY801" s="8">
        <f t="shared" si="1045"/>
        <v>13676.278062706106</v>
      </c>
      <c r="CZ801" s="8">
        <f t="shared" si="1045"/>
        <v>21180.291571754224</v>
      </c>
      <c r="DA801" s="8">
        <f t="shared" si="1045"/>
        <v>28692.346316620042</v>
      </c>
      <c r="DB801" s="8">
        <f>+DB788/DB749*1000</f>
        <v>32500.183951428531</v>
      </c>
      <c r="DC801" s="8">
        <f>+DC788/DC749*1000</f>
        <v>24796.750004105746</v>
      </c>
      <c r="DD801" s="8">
        <f t="shared" ref="DD801:DE801" si="1046">+DD788/DD749*1000</f>
        <v>12326.725015815984</v>
      </c>
      <c r="DE801" s="8">
        <f t="shared" si="1046"/>
        <v>21764.317895196113</v>
      </c>
      <c r="DF801" s="8">
        <f t="shared" ref="DF801" si="1047">+DF788/DF749*1000</f>
        <v>42692.645480271931</v>
      </c>
      <c r="DG801" s="8">
        <f t="shared" ref="DG801" si="1048">+DG788/DG749*1000</f>
        <v>46705.80598309866</v>
      </c>
      <c r="DH801" s="8">
        <f>+DH788/DH749*1000</f>
        <v>31749.69685701689</v>
      </c>
      <c r="DI801" s="8">
        <f t="shared" ref="DI801" si="1049">+DI788/DI749*1000</f>
        <v>26567.745259686082</v>
      </c>
      <c r="DU801" s="2"/>
    </row>
    <row r="802" spans="1:127" ht="12" customHeight="1">
      <c r="A802" s="2"/>
      <c r="D802" s="7" t="s">
        <v>194</v>
      </c>
      <c r="BF802" s="8">
        <f t="shared" ref="BF802:CU802" si="1050">+BF788/BF744*1000</f>
        <v>34052.253200070139</v>
      </c>
      <c r="BG802" s="8">
        <f t="shared" si="1050"/>
        <v>27754.16802876757</v>
      </c>
      <c r="BH802" s="8">
        <f t="shared" si="1050"/>
        <v>32434.795279032493</v>
      </c>
      <c r="BI802" s="8">
        <f t="shared" si="1050"/>
        <v>27688.756110809343</v>
      </c>
      <c r="BJ802" s="8">
        <f t="shared" si="1050"/>
        <v>30347.819410319411</v>
      </c>
      <c r="BK802" s="8">
        <f t="shared" si="1050"/>
        <v>33953.190125040077</v>
      </c>
      <c r="BL802" s="8">
        <f t="shared" si="1050"/>
        <v>28810.9756097561</v>
      </c>
      <c r="BM802" s="8">
        <f t="shared" si="1050"/>
        <v>23382.398037411836</v>
      </c>
      <c r="BN802" s="8">
        <f t="shared" si="1050"/>
        <v>15812.431842966194</v>
      </c>
      <c r="BO802" s="8">
        <f t="shared" si="1050"/>
        <v>25439.993783752281</v>
      </c>
      <c r="BP802" s="8">
        <f t="shared" si="1050"/>
        <v>13243.024666397088</v>
      </c>
      <c r="BQ802" s="8">
        <f t="shared" si="1050"/>
        <v>9099.4547847339709</v>
      </c>
      <c r="BR802" s="8">
        <f t="shared" si="1050"/>
        <v>15565.41019955654</v>
      </c>
      <c r="BS802" s="8">
        <f t="shared" si="1050"/>
        <v>12962.271199103474</v>
      </c>
      <c r="BT802" s="8">
        <f t="shared" si="1050"/>
        <v>12593.77018232401</v>
      </c>
      <c r="BU802" s="8">
        <f t="shared" si="1050"/>
        <v>13351.749539594843</v>
      </c>
      <c r="BV802" s="8">
        <f t="shared" si="1050"/>
        <v>10887.096774193547</v>
      </c>
      <c r="BW802" s="8">
        <f t="shared" si="1050"/>
        <v>12211.378243275411</v>
      </c>
      <c r="BX802" s="8">
        <f t="shared" si="1050"/>
        <v>12271.280827366747</v>
      </c>
      <c r="BY802" s="8">
        <f t="shared" si="1050"/>
        <v>12174.973665243666</v>
      </c>
      <c r="BZ802" s="8">
        <f t="shared" si="1050"/>
        <v>12053.304442036837</v>
      </c>
      <c r="CA802" s="8">
        <f t="shared" si="1050"/>
        <v>11534.557235421167</v>
      </c>
      <c r="CB802" s="8">
        <f t="shared" si="1050"/>
        <v>13181.943804698296</v>
      </c>
      <c r="CC802" s="8">
        <f t="shared" si="1050"/>
        <v>12499.08558888076</v>
      </c>
      <c r="CD802" s="8">
        <f t="shared" si="1050"/>
        <v>12312.358960902649</v>
      </c>
      <c r="CE802" s="8">
        <f t="shared" si="1050"/>
        <v>10664.585575888052</v>
      </c>
      <c r="CF802" s="8">
        <f t="shared" si="1050"/>
        <v>10403.508771929826</v>
      </c>
      <c r="CG802" s="8">
        <f t="shared" si="1050"/>
        <v>10165.811290959336</v>
      </c>
      <c r="CH802" s="8">
        <f t="shared" si="1050"/>
        <v>12610.453796615246</v>
      </c>
      <c r="CI802" s="8">
        <f t="shared" si="1050"/>
        <v>11064.330662320612</v>
      </c>
      <c r="CJ802" s="8">
        <f t="shared" si="1050"/>
        <v>7025.35320301916</v>
      </c>
      <c r="CK802" s="8">
        <f t="shared" si="1050"/>
        <v>9415.2923538230898</v>
      </c>
      <c r="CL802" s="8">
        <f t="shared" si="1050"/>
        <v>9035.4090354090349</v>
      </c>
      <c r="CM802" s="8">
        <f t="shared" si="1050"/>
        <v>10676.691729323307</v>
      </c>
      <c r="CN802" s="8">
        <f t="shared" si="1050"/>
        <v>9114.8376140946712</v>
      </c>
      <c r="CO802" s="8">
        <f t="shared" si="1050"/>
        <v>8548.1179306508438</v>
      </c>
      <c r="CP802" s="8">
        <f t="shared" si="1050"/>
        <v>5826.7716535433074</v>
      </c>
      <c r="CQ802" s="8">
        <f t="shared" si="1050"/>
        <v>12339.055793991416</v>
      </c>
      <c r="CR802" s="8">
        <f t="shared" si="1050"/>
        <v>12467.049154907738</v>
      </c>
      <c r="CS802" s="8">
        <f t="shared" si="1050"/>
        <v>9998.2233277072046</v>
      </c>
      <c r="CT802" s="8">
        <f t="shared" si="1050"/>
        <v>6458.4949573312651</v>
      </c>
      <c r="CU802" s="8">
        <f t="shared" si="1050"/>
        <v>4506.2154696132593</v>
      </c>
      <c r="CV802" s="8">
        <f t="shared" ref="CV802:DA802" si="1051">+CV788/CV744*1000</f>
        <v>5582.9228243021353</v>
      </c>
      <c r="CW802" s="8">
        <f t="shared" si="1051"/>
        <v>12810.963801579026</v>
      </c>
      <c r="CX802" s="8">
        <f t="shared" si="1051"/>
        <v>7553.3661740558291</v>
      </c>
      <c r="CY802" s="8">
        <f t="shared" si="1051"/>
        <v>4491.8487686437738</v>
      </c>
      <c r="CZ802" s="8">
        <f t="shared" si="1051"/>
        <v>6470.1195219123501</v>
      </c>
      <c r="DA802" s="8">
        <f t="shared" si="1051"/>
        <v>9205.8596761757908</v>
      </c>
      <c r="DB802" s="8">
        <f>+DB788/DB744*1000</f>
        <v>11139.139670738183</v>
      </c>
      <c r="DC802" s="8">
        <f>+DC788/DC744*1000</f>
        <v>8062.7830224882955</v>
      </c>
      <c r="DD802" s="8">
        <f t="shared" ref="DD802:DE802" si="1052">+DD788/DD744*1000</f>
        <v>3519.8702351987022</v>
      </c>
      <c r="DE802" s="8">
        <f t="shared" si="1052"/>
        <v>5257.3781743308164</v>
      </c>
      <c r="DF802" s="8">
        <f t="shared" ref="DF802" si="1053">+DF788/DF744*1000</f>
        <v>10672.645739910313</v>
      </c>
      <c r="DG802" s="8">
        <f t="shared" ref="DG802" si="1054">+DG788/DG744*1000</f>
        <v>14233.178970307819</v>
      </c>
      <c r="DH802" s="8">
        <f>+DH788/DH744*1000</f>
        <v>8583.8003056546113</v>
      </c>
      <c r="DI802" s="8">
        <f t="shared" ref="DI802" si="1055">+DI788/DI744*1000</f>
        <v>7249.1024106684899</v>
      </c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</row>
    <row r="803" spans="1:127" ht="12" customHeight="1">
      <c r="A803" s="2"/>
      <c r="BK803" s="3"/>
      <c r="BL803" s="3"/>
      <c r="BM803" s="3"/>
      <c r="BN803" s="3"/>
      <c r="BP803" s="3"/>
      <c r="BZ803" s="3"/>
      <c r="DU803" s="2"/>
    </row>
    <row r="804" spans="1:127" ht="12" customHeight="1">
      <c r="A804" s="2"/>
      <c r="C804" s="7" t="s">
        <v>825</v>
      </c>
      <c r="AA804" s="15">
        <f t="shared" ref="AA804:BD804" si="1056">+AA806</f>
        <v>23383.959799999997</v>
      </c>
      <c r="AB804" s="15"/>
      <c r="AC804" s="15"/>
      <c r="AD804" s="15"/>
      <c r="AE804" s="15"/>
      <c r="AF804" s="15">
        <f t="shared" si="1056"/>
        <v>26350</v>
      </c>
      <c r="AG804" s="15"/>
      <c r="AH804" s="15"/>
      <c r="AI804" s="15"/>
      <c r="AJ804" s="15"/>
      <c r="AK804" s="15">
        <f t="shared" si="1056"/>
        <v>25240</v>
      </c>
      <c r="AL804" s="15"/>
      <c r="AM804" s="15"/>
      <c r="AN804" s="15"/>
      <c r="AO804" s="15"/>
      <c r="AP804" s="15">
        <f t="shared" si="1056"/>
        <v>25621</v>
      </c>
      <c r="AQ804" s="15">
        <f t="shared" si="1056"/>
        <v>6221</v>
      </c>
      <c r="AR804" s="15">
        <f t="shared" si="1056"/>
        <v>8585</v>
      </c>
      <c r="AS804" s="15">
        <f t="shared" si="1056"/>
        <v>6284</v>
      </c>
      <c r="AT804" s="15">
        <f t="shared" si="1056"/>
        <v>7315</v>
      </c>
      <c r="AU804" s="15">
        <f t="shared" si="1056"/>
        <v>27427</v>
      </c>
      <c r="AV804" s="15">
        <f t="shared" si="1056"/>
        <v>6098</v>
      </c>
      <c r="AW804" s="15">
        <f t="shared" si="1056"/>
        <v>7081</v>
      </c>
      <c r="AX804" s="15">
        <f t="shared" si="1056"/>
        <v>6220</v>
      </c>
      <c r="AY804" s="15">
        <f t="shared" si="1056"/>
        <v>7165</v>
      </c>
      <c r="AZ804" s="15">
        <f t="shared" si="1056"/>
        <v>26564</v>
      </c>
      <c r="BA804" s="15">
        <f t="shared" si="1056"/>
        <v>5583</v>
      </c>
      <c r="BB804" s="15">
        <f t="shared" si="1056"/>
        <v>6323</v>
      </c>
      <c r="BC804" s="15">
        <f t="shared" si="1056"/>
        <v>6643</v>
      </c>
      <c r="BD804" s="15">
        <f t="shared" si="1056"/>
        <v>6481</v>
      </c>
      <c r="BE804" s="15">
        <f>+BE806</f>
        <v>25030</v>
      </c>
      <c r="BF804" s="15">
        <v>6400</v>
      </c>
      <c r="BG804" s="15">
        <v>5200</v>
      </c>
      <c r="BH804" s="15">
        <v>7100</v>
      </c>
      <c r="BI804" s="15">
        <v>6700</v>
      </c>
      <c r="BJ804" s="15">
        <v>25400</v>
      </c>
      <c r="BK804" s="15">
        <v>6800</v>
      </c>
      <c r="BL804" s="15">
        <v>5600</v>
      </c>
      <c r="BM804" s="15">
        <v>6700</v>
      </c>
      <c r="BN804" s="15">
        <v>5800</v>
      </c>
      <c r="BO804" s="15">
        <v>24900</v>
      </c>
      <c r="BP804" s="15">
        <v>5100</v>
      </c>
      <c r="BQ804" s="15">
        <v>3700</v>
      </c>
      <c r="BR804" s="15">
        <v>4500</v>
      </c>
      <c r="BS804" s="15">
        <v>4300</v>
      </c>
      <c r="BT804" s="15">
        <v>17600</v>
      </c>
      <c r="BU804" s="15">
        <v>4300</v>
      </c>
      <c r="BV804" s="15">
        <v>3500</v>
      </c>
      <c r="BW804" s="15">
        <v>3900</v>
      </c>
      <c r="BX804" s="15">
        <v>3800</v>
      </c>
      <c r="BY804" s="15">
        <v>15500</v>
      </c>
      <c r="BZ804" s="15">
        <v>4300</v>
      </c>
      <c r="CA804" s="15">
        <v>3300</v>
      </c>
      <c r="CB804" s="15">
        <v>4000</v>
      </c>
      <c r="CC804" s="15">
        <v>4300</v>
      </c>
      <c r="CD804" s="15">
        <v>15900</v>
      </c>
      <c r="CE804" s="15">
        <v>4000</v>
      </c>
      <c r="CF804" s="15">
        <v>4000</v>
      </c>
      <c r="CG804" s="15">
        <v>4000</v>
      </c>
      <c r="CH804" s="15">
        <v>6000</v>
      </c>
      <c r="CI804" s="15">
        <v>18000</v>
      </c>
      <c r="CJ804" s="15">
        <v>4000</v>
      </c>
      <c r="CK804" s="15">
        <v>5200</v>
      </c>
      <c r="CL804" s="15"/>
      <c r="CM804" s="15"/>
      <c r="CN804" s="15"/>
      <c r="CO804" s="15"/>
      <c r="CP804" s="15"/>
      <c r="CQ804" s="15"/>
      <c r="CR804" s="15"/>
      <c r="CS804" s="15"/>
      <c r="CT804" s="15"/>
      <c r="CU804" s="15"/>
      <c r="CV804" s="15"/>
      <c r="CW804" s="15"/>
      <c r="CX804" s="15"/>
      <c r="CY804" s="15"/>
      <c r="CZ804" s="15"/>
      <c r="DA804" s="15"/>
      <c r="DB804" s="15"/>
      <c r="DC804" s="15"/>
      <c r="DD804" s="15"/>
      <c r="DE804" s="15"/>
      <c r="DF804" s="15"/>
      <c r="DG804" s="15"/>
      <c r="DH804" s="15"/>
      <c r="DI804" s="15"/>
      <c r="DJ804" s="15"/>
      <c r="DK804" s="15"/>
      <c r="DL804" s="15"/>
      <c r="DM804" s="15"/>
      <c r="DN804" s="15"/>
      <c r="DO804" s="15"/>
      <c r="DP804" s="15"/>
      <c r="DQ804" s="15"/>
      <c r="DR804" s="15"/>
      <c r="DS804" s="15"/>
      <c r="DT804" s="15"/>
      <c r="DU804" s="15"/>
      <c r="DV804" s="15"/>
      <c r="DW804" s="15"/>
    </row>
    <row r="805" spans="1:127" ht="12" customHeight="1">
      <c r="A805" s="2"/>
      <c r="D805" s="7" t="s">
        <v>195</v>
      </c>
      <c r="AV805" s="15"/>
      <c r="AW805" s="15"/>
      <c r="AX805" s="15"/>
      <c r="AY805" s="15"/>
      <c r="AZ805" s="15"/>
      <c r="BA805" s="15"/>
      <c r="BB805" s="15"/>
      <c r="BC805" s="15"/>
      <c r="BD805" s="15"/>
      <c r="BE805" s="15"/>
      <c r="BF805" s="15">
        <f t="shared" ref="BF805:CK805" si="1057">+BF804-BF744</f>
        <v>697</v>
      </c>
      <c r="BG805" s="15">
        <f t="shared" si="1057"/>
        <v>-918</v>
      </c>
      <c r="BH805" s="15">
        <f t="shared" si="1057"/>
        <v>237</v>
      </c>
      <c r="BI805" s="15">
        <f t="shared" si="1057"/>
        <v>-664</v>
      </c>
      <c r="BJ805" s="15">
        <f t="shared" si="1057"/>
        <v>-648</v>
      </c>
      <c r="BK805" s="15">
        <f t="shared" si="1057"/>
        <v>562</v>
      </c>
      <c r="BL805" s="15">
        <f t="shared" si="1057"/>
        <v>-960</v>
      </c>
      <c r="BM805" s="15">
        <f t="shared" si="1057"/>
        <v>178</v>
      </c>
      <c r="BN805" s="15">
        <f t="shared" si="1057"/>
        <v>-619</v>
      </c>
      <c r="BO805" s="15">
        <f t="shared" si="1057"/>
        <v>-839</v>
      </c>
      <c r="BP805" s="15">
        <f t="shared" si="1057"/>
        <v>154</v>
      </c>
      <c r="BQ805" s="15">
        <f t="shared" si="1057"/>
        <v>-1619</v>
      </c>
      <c r="BR805" s="15">
        <f t="shared" si="1057"/>
        <v>-10</v>
      </c>
      <c r="BS805" s="15">
        <f t="shared" si="1057"/>
        <v>-1054</v>
      </c>
      <c r="BT805" s="15">
        <f t="shared" si="1057"/>
        <v>-2529</v>
      </c>
      <c r="BU805" s="15">
        <f t="shared" si="1057"/>
        <v>-44</v>
      </c>
      <c r="BV805" s="15">
        <f t="shared" si="1057"/>
        <v>-964</v>
      </c>
      <c r="BW805" s="15">
        <f t="shared" si="1057"/>
        <v>-301</v>
      </c>
      <c r="BX805" s="15">
        <f t="shared" si="1057"/>
        <v>-1228</v>
      </c>
      <c r="BY805" s="15">
        <f t="shared" si="1057"/>
        <v>-2537</v>
      </c>
      <c r="BZ805" s="15">
        <f t="shared" si="1057"/>
        <v>-315</v>
      </c>
      <c r="CA805" s="15">
        <f t="shared" si="1057"/>
        <v>-1330</v>
      </c>
      <c r="CB805" s="15">
        <f t="shared" si="1057"/>
        <v>-342</v>
      </c>
      <c r="CC805" s="15">
        <f t="shared" si="1057"/>
        <v>-1168</v>
      </c>
      <c r="CD805" s="15">
        <f t="shared" si="1057"/>
        <v>-3155</v>
      </c>
      <c r="CE805" s="15">
        <f t="shared" si="1057"/>
        <v>-645</v>
      </c>
      <c r="CF805" s="15">
        <f t="shared" si="1057"/>
        <v>-1700</v>
      </c>
      <c r="CG805" s="15">
        <f t="shared" si="1057"/>
        <v>-1066</v>
      </c>
      <c r="CH805" s="15">
        <f t="shared" si="1057"/>
        <v>-677</v>
      </c>
      <c r="CI805" s="15">
        <f t="shared" si="1057"/>
        <v>-4089</v>
      </c>
      <c r="CJ805" s="15">
        <f t="shared" si="1057"/>
        <v>-1167</v>
      </c>
      <c r="CK805" s="15">
        <f t="shared" si="1057"/>
        <v>-1470</v>
      </c>
      <c r="CL805" s="15"/>
      <c r="CM805" s="15"/>
      <c r="CN805" s="15"/>
      <c r="CO805" s="15"/>
      <c r="CP805" s="15"/>
      <c r="CQ805" s="15"/>
      <c r="CR805" s="15"/>
      <c r="CS805" s="15"/>
      <c r="CT805" s="15"/>
      <c r="CU805" s="15"/>
      <c r="CV805" s="15"/>
      <c r="CW805" s="15"/>
      <c r="CX805" s="15"/>
      <c r="CY805" s="15"/>
      <c r="CZ805" s="15"/>
      <c r="DA805" s="15"/>
      <c r="DB805" s="15"/>
      <c r="DC805" s="15"/>
      <c r="DD805" s="15"/>
      <c r="DE805" s="15"/>
      <c r="DF805" s="15"/>
      <c r="DG805" s="15"/>
      <c r="DH805" s="15"/>
      <c r="DI805" s="15"/>
      <c r="DJ805" s="15"/>
      <c r="DK805" s="15"/>
      <c r="DL805" s="15"/>
      <c r="DM805" s="15"/>
      <c r="DN805" s="15"/>
      <c r="DO805" s="15"/>
      <c r="DP805" s="15"/>
      <c r="DQ805" s="15"/>
      <c r="DR805" s="15"/>
      <c r="DS805" s="15"/>
      <c r="DT805" s="15"/>
      <c r="DU805" s="15"/>
      <c r="DV805" s="15"/>
      <c r="DW805" s="15"/>
    </row>
    <row r="806" spans="1:127" ht="12" customHeight="1">
      <c r="A806" s="2"/>
      <c r="C806" s="7" t="s">
        <v>391</v>
      </c>
      <c r="AA806" s="90">
        <v>23383.959799999997</v>
      </c>
      <c r="AB806" s="53"/>
      <c r="AC806" s="53"/>
      <c r="AD806" s="53"/>
      <c r="AE806" s="53"/>
      <c r="AF806" s="90">
        <v>26350</v>
      </c>
      <c r="AG806" s="53"/>
      <c r="AH806" s="53"/>
      <c r="AI806" s="53"/>
      <c r="AJ806" s="53"/>
      <c r="AK806" s="90">
        <v>25240</v>
      </c>
      <c r="AL806" s="53"/>
      <c r="AM806" s="53"/>
      <c r="AN806" s="53"/>
      <c r="AO806" s="90"/>
      <c r="AP806" s="90">
        <v>25621</v>
      </c>
      <c r="AQ806" s="90">
        <v>6221</v>
      </c>
      <c r="AR806" s="90">
        <v>8585</v>
      </c>
      <c r="AS806" s="90">
        <v>6284</v>
      </c>
      <c r="AT806" s="90">
        <v>7315</v>
      </c>
      <c r="AU806" s="90">
        <v>27427</v>
      </c>
      <c r="AV806" s="90">
        <v>6098</v>
      </c>
      <c r="AW806" s="90">
        <v>7081</v>
      </c>
      <c r="AX806" s="90">
        <v>6220</v>
      </c>
      <c r="AY806" s="90">
        <v>7165</v>
      </c>
      <c r="AZ806" s="90">
        <v>26564</v>
      </c>
      <c r="BA806" s="15">
        <f>+BA744</f>
        <v>5583</v>
      </c>
      <c r="BB806" s="15">
        <f>+BB744</f>
        <v>6323</v>
      </c>
      <c r="BC806" s="15">
        <f>+BC744</f>
        <v>6643</v>
      </c>
      <c r="BD806" s="15">
        <f>+BD744</f>
        <v>6481</v>
      </c>
      <c r="BE806" s="15">
        <f>+BE744</f>
        <v>25030</v>
      </c>
      <c r="BF806" s="15">
        <f t="shared" ref="BF806:CH806" si="1058">+BF744</f>
        <v>5703</v>
      </c>
      <c r="BG806" s="15">
        <f t="shared" si="1058"/>
        <v>6118</v>
      </c>
      <c r="BH806" s="15">
        <f t="shared" si="1058"/>
        <v>6863</v>
      </c>
      <c r="BI806" s="15">
        <f t="shared" si="1058"/>
        <v>7364</v>
      </c>
      <c r="BJ806" s="15">
        <f t="shared" si="1058"/>
        <v>26048</v>
      </c>
      <c r="BK806" s="15">
        <f t="shared" si="1058"/>
        <v>6238</v>
      </c>
      <c r="BL806" s="15">
        <f t="shared" si="1058"/>
        <v>6560</v>
      </c>
      <c r="BM806" s="15">
        <f t="shared" si="1058"/>
        <v>6522</v>
      </c>
      <c r="BN806" s="15">
        <f t="shared" si="1058"/>
        <v>6419</v>
      </c>
      <c r="BO806" s="15">
        <f t="shared" si="1058"/>
        <v>25739</v>
      </c>
      <c r="BP806" s="15">
        <f t="shared" si="1058"/>
        <v>4946</v>
      </c>
      <c r="BQ806" s="15">
        <f t="shared" si="1058"/>
        <v>5319</v>
      </c>
      <c r="BR806" s="15">
        <f t="shared" si="1058"/>
        <v>4510</v>
      </c>
      <c r="BS806" s="15">
        <f t="shared" si="1058"/>
        <v>5354</v>
      </c>
      <c r="BT806" s="15">
        <f t="shared" si="1058"/>
        <v>20129</v>
      </c>
      <c r="BU806" s="15">
        <f t="shared" si="1058"/>
        <v>4344</v>
      </c>
      <c r="BV806" s="15">
        <f t="shared" si="1058"/>
        <v>4464</v>
      </c>
      <c r="BW806" s="15">
        <f t="shared" si="1058"/>
        <v>4201</v>
      </c>
      <c r="BX806" s="15">
        <f t="shared" si="1058"/>
        <v>5028</v>
      </c>
      <c r="BY806" s="15">
        <f t="shared" si="1058"/>
        <v>18037</v>
      </c>
      <c r="BZ806" s="15">
        <f t="shared" si="1058"/>
        <v>4615</v>
      </c>
      <c r="CA806" s="15">
        <f t="shared" si="1058"/>
        <v>4630</v>
      </c>
      <c r="CB806" s="15">
        <f t="shared" si="1058"/>
        <v>4342</v>
      </c>
      <c r="CC806" s="15">
        <f t="shared" si="1058"/>
        <v>5468</v>
      </c>
      <c r="CD806" s="15">
        <f t="shared" si="1058"/>
        <v>19055</v>
      </c>
      <c r="CE806" s="15">
        <f t="shared" si="1058"/>
        <v>4645</v>
      </c>
      <c r="CF806" s="15">
        <f t="shared" si="1058"/>
        <v>5700</v>
      </c>
      <c r="CG806" s="15">
        <f t="shared" si="1058"/>
        <v>5066</v>
      </c>
      <c r="CH806" s="15">
        <f t="shared" si="1058"/>
        <v>6677</v>
      </c>
      <c r="CI806" s="15">
        <f>+CH806+CG806+CF806+CE806</f>
        <v>22088</v>
      </c>
      <c r="CJ806" s="15">
        <f>+CJ744</f>
        <v>5167</v>
      </c>
      <c r="CK806" s="15">
        <f>+CK744</f>
        <v>6670</v>
      </c>
      <c r="CL806" s="15">
        <f>+CL744</f>
        <v>5733</v>
      </c>
      <c r="CM806" s="15">
        <f>+CM744</f>
        <v>5985</v>
      </c>
      <c r="CN806" s="15">
        <f>+CM806+CL806+CK806+CJ806</f>
        <v>23555</v>
      </c>
      <c r="CO806" s="15">
        <f>+CO744</f>
        <v>5393</v>
      </c>
      <c r="CP806" s="15">
        <f>+CP744</f>
        <v>5080</v>
      </c>
      <c r="CQ806" s="15">
        <f>+CQ744</f>
        <v>5592</v>
      </c>
      <c r="CR806" s="15">
        <f>+CR744</f>
        <v>6449</v>
      </c>
      <c r="CS806" s="15">
        <f>+CR806+CQ806+CP806+CO806</f>
        <v>22514</v>
      </c>
      <c r="CT806" s="15">
        <f>+CT744</f>
        <v>5156</v>
      </c>
      <c r="CU806" s="15">
        <f>+CU744</f>
        <v>5792</v>
      </c>
      <c r="CV806" s="15">
        <f>+CV744</f>
        <v>6090</v>
      </c>
      <c r="CW806" s="15">
        <f>+CW744</f>
        <v>6713</v>
      </c>
      <c r="CX806" s="15">
        <f>+CW806+CV806+CU806+CT806</f>
        <v>23751</v>
      </c>
      <c r="CY806" s="15">
        <f>+CY744</f>
        <v>5766</v>
      </c>
      <c r="CZ806" s="15">
        <f>+CZ744</f>
        <v>6275</v>
      </c>
      <c r="DA806" s="15">
        <f>+DA744</f>
        <v>6485</v>
      </c>
      <c r="DB806" s="15">
        <f>+DB744</f>
        <v>7532</v>
      </c>
      <c r="DC806" s="15">
        <f>+DB806+DA806+CZ806+CY806</f>
        <v>26058</v>
      </c>
      <c r="DD806" s="15">
        <f>+DD744</f>
        <v>6165</v>
      </c>
      <c r="DE806" s="15">
        <f>+DE744</f>
        <v>7285</v>
      </c>
      <c r="DF806" s="15">
        <f>+DF744</f>
        <v>6690</v>
      </c>
      <c r="DG806" s="15">
        <f>+DG744</f>
        <v>7342</v>
      </c>
      <c r="DH806" s="15">
        <f>+DG806+DF806+DE806+DD806</f>
        <v>27482</v>
      </c>
      <c r="DI806" s="15">
        <f>+DI744</f>
        <v>5849</v>
      </c>
      <c r="DJ806" s="15">
        <f>+DJ744</f>
        <v>6298</v>
      </c>
      <c r="DK806" s="15">
        <f>+DK744</f>
        <v>6213.1784583999997</v>
      </c>
      <c r="DL806" s="15">
        <f>+DL744</f>
        <v>7215.1678940680004</v>
      </c>
      <c r="DM806" s="15">
        <f>+DL806+DK806+DJ806+DI806</f>
        <v>25575.346352468001</v>
      </c>
      <c r="DN806" s="15">
        <f>+DN744</f>
        <v>5441.1253467210381</v>
      </c>
      <c r="DO806" s="15">
        <f>+DO744</f>
        <v>5916.6717225516177</v>
      </c>
      <c r="DP806" s="15">
        <f>+DP744</f>
        <v>5834.2060349456888</v>
      </c>
      <c r="DQ806" s="15">
        <f>+DQ744</f>
        <v>6820.1007639370773</v>
      </c>
      <c r="DR806" s="15">
        <f>+DQ806+DP806+DO806+DN806</f>
        <v>24012.10386815542</v>
      </c>
      <c r="DS806" s="15">
        <f>+DS744</f>
        <v>5132.4313704242377</v>
      </c>
      <c r="DT806" s="15">
        <f>+DT744</f>
        <v>5593.0521551020865</v>
      </c>
      <c r="DU806" s="15">
        <f>+DU744</f>
        <v>5497.621194076577</v>
      </c>
      <c r="DV806" s="15">
        <f>+DV744</f>
        <v>6465.3228160683866</v>
      </c>
      <c r="DW806" s="15">
        <f>+DV806+DU806+DT806+DS806</f>
        <v>22688.42753567129</v>
      </c>
    </row>
    <row r="807" spans="1:127" ht="12" customHeight="1">
      <c r="A807" s="2"/>
      <c r="C807" s="7" t="s">
        <v>1247</v>
      </c>
      <c r="D807" s="7" t="s">
        <v>1248</v>
      </c>
      <c r="AA807" s="90"/>
      <c r="AB807" s="53"/>
      <c r="AC807" s="53"/>
      <c r="AD807" s="53"/>
      <c r="AE807" s="53"/>
      <c r="AF807" s="90"/>
      <c r="AG807" s="53"/>
      <c r="AH807" s="53"/>
      <c r="AI807" s="53"/>
      <c r="AJ807" s="53"/>
      <c r="AK807" s="90"/>
      <c r="AL807" s="53"/>
      <c r="AM807" s="53"/>
      <c r="AN807" s="53"/>
      <c r="AO807" s="90"/>
      <c r="AP807" s="90"/>
      <c r="AQ807" s="90"/>
      <c r="AR807" s="90"/>
      <c r="AS807" s="90"/>
      <c r="AT807" s="90"/>
      <c r="AU807" s="90"/>
      <c r="AV807" s="90"/>
      <c r="AW807" s="90"/>
      <c r="AX807" s="90"/>
      <c r="AY807" s="90"/>
      <c r="AZ807" s="90"/>
      <c r="BA807" s="15"/>
      <c r="BB807" s="15"/>
      <c r="BC807" s="15"/>
      <c r="BD807" s="15"/>
      <c r="BE807" s="15"/>
      <c r="BF807" s="15"/>
      <c r="BG807" s="15"/>
      <c r="BH807" s="15"/>
      <c r="BI807" s="15"/>
      <c r="BJ807" s="15"/>
      <c r="BK807" s="15"/>
      <c r="BL807" s="15"/>
      <c r="BM807" s="15"/>
      <c r="BN807" s="15"/>
      <c r="BO807" s="15"/>
      <c r="BP807" s="15"/>
      <c r="BQ807" s="15"/>
      <c r="BR807" s="15"/>
      <c r="BS807" s="15"/>
      <c r="BT807" s="15"/>
      <c r="BU807" s="15"/>
      <c r="BV807" s="15"/>
      <c r="BW807" s="15"/>
      <c r="BX807" s="15"/>
      <c r="BY807" s="15"/>
      <c r="BZ807" s="15"/>
      <c r="CA807" s="15"/>
      <c r="CB807" s="15"/>
      <c r="CC807" s="15"/>
      <c r="CD807" s="15"/>
      <c r="CE807" s="15"/>
      <c r="CF807" s="15"/>
      <c r="CG807" s="15"/>
      <c r="CH807" s="15"/>
      <c r="CI807" s="15"/>
      <c r="CJ807" s="15"/>
      <c r="CK807" s="15"/>
      <c r="CL807" s="15"/>
      <c r="CM807" s="15"/>
      <c r="CN807" s="15"/>
      <c r="CO807" s="15"/>
      <c r="CP807" s="15"/>
      <c r="CQ807" s="15"/>
      <c r="CR807" s="15"/>
      <c r="CS807" s="15"/>
      <c r="CT807" s="15"/>
      <c r="CU807" s="15"/>
      <c r="CV807" s="15"/>
      <c r="CW807" s="15"/>
      <c r="CX807" s="15"/>
      <c r="CY807" s="15"/>
      <c r="CZ807" s="15"/>
      <c r="DA807" s="15"/>
      <c r="DB807" s="15"/>
      <c r="DC807" s="15"/>
      <c r="DD807" s="15"/>
      <c r="DE807" s="15"/>
      <c r="DF807" s="15"/>
      <c r="DG807" s="15"/>
      <c r="DH807" s="15"/>
      <c r="DI807" s="15"/>
      <c r="DJ807" s="15"/>
      <c r="DK807" s="15"/>
      <c r="DL807" s="15"/>
      <c r="DM807" s="15">
        <v>25500</v>
      </c>
      <c r="DN807" s="15"/>
      <c r="DO807" s="15"/>
      <c r="DP807" s="15"/>
      <c r="DQ807" s="15"/>
      <c r="DR807" s="15"/>
      <c r="DS807" s="15"/>
      <c r="DT807" s="15"/>
      <c r="DU807" s="15"/>
      <c r="DV807" s="15"/>
      <c r="DW807" s="15"/>
    </row>
    <row r="808" spans="1:127" ht="12" customHeight="1">
      <c r="A808" s="2"/>
      <c r="BK808" s="3"/>
      <c r="BL808" s="3"/>
      <c r="BM808" s="3"/>
      <c r="BN808" s="3"/>
      <c r="BP808" s="3"/>
      <c r="BZ808" s="3"/>
      <c r="CO808" s="69"/>
      <c r="CP808" s="69"/>
      <c r="CQ808" s="69"/>
      <c r="CR808" s="69"/>
      <c r="CU808" s="69"/>
    </row>
    <row r="809" spans="1:127" s="4" customFormat="1" ht="12" customHeight="1">
      <c r="A809" s="2"/>
      <c r="B809" s="23"/>
      <c r="C809" s="23" t="s">
        <v>1154</v>
      </c>
      <c r="D809" s="23"/>
      <c r="E809" s="23"/>
      <c r="I809" s="27"/>
      <c r="BJ809" s="4">
        <f t="shared" ref="BJ809:CD809" si="1059">+BJ789/BJ812</f>
        <v>0.38893903339624192</v>
      </c>
      <c r="BK809" s="4">
        <f t="shared" si="1059"/>
        <v>0.38200823566677228</v>
      </c>
      <c r="BL809" s="4">
        <f t="shared" si="1059"/>
        <v>0.29235618597320723</v>
      </c>
      <c r="BM809" s="4">
        <f t="shared" si="1059"/>
        <v>0.55980066445182719</v>
      </c>
      <c r="BN809" s="4">
        <f t="shared" si="1059"/>
        <v>0.65511079342387424</v>
      </c>
      <c r="BO809" s="4">
        <f t="shared" si="1059"/>
        <v>0.47519649888155818</v>
      </c>
      <c r="BP809" s="4">
        <f t="shared" si="1059"/>
        <v>0.79669421487603309</v>
      </c>
      <c r="BQ809" s="4">
        <f t="shared" si="1059"/>
        <v>0.76144578313253009</v>
      </c>
      <c r="BR809" s="4">
        <f t="shared" si="1059"/>
        <v>0.69606003752345214</v>
      </c>
      <c r="BS809" s="4">
        <f t="shared" si="1059"/>
        <v>0.67392356071601356</v>
      </c>
      <c r="BT809" s="4">
        <f t="shared" si="1059"/>
        <v>0.73309609400668718</v>
      </c>
      <c r="BU809" s="4">
        <f t="shared" si="1059"/>
        <v>0.74915891964407366</v>
      </c>
      <c r="BV809" s="4">
        <f t="shared" si="1059"/>
        <v>0.73030502962326138</v>
      </c>
      <c r="BW809" s="4">
        <f t="shared" si="1059"/>
        <v>0.769385259700752</v>
      </c>
      <c r="BX809" s="4">
        <f t="shared" si="1059"/>
        <v>0.6616346123211877</v>
      </c>
      <c r="BY809" s="4">
        <f t="shared" si="1059"/>
        <v>0.72655495028597195</v>
      </c>
      <c r="BZ809" s="4">
        <f t="shared" si="1059"/>
        <v>0.78773853332827493</v>
      </c>
      <c r="CA809" s="4">
        <f t="shared" si="1059"/>
        <v>0.68816802012955103</v>
      </c>
      <c r="CB809" s="4">
        <f t="shared" si="1059"/>
        <v>0.7411236566453544</v>
      </c>
      <c r="CC809" s="4">
        <f t="shared" si="1059"/>
        <v>0.65671716303244454</v>
      </c>
      <c r="CD809" s="4">
        <f t="shared" si="1059"/>
        <v>0.72025213139437172</v>
      </c>
      <c r="CE809" s="4">
        <f t="shared" ref="CE809:CZ809" si="1060">+CE789/CE812</f>
        <v>0.75613943669499228</v>
      </c>
      <c r="CF809" s="4">
        <f t="shared" si="1060"/>
        <v>0.72575847709696606</v>
      </c>
      <c r="CG809" s="4">
        <f t="shared" si="1060"/>
        <v>0.75041376197402077</v>
      </c>
      <c r="CH809" s="4">
        <f>+CH789/CH812</f>
        <v>0.6614607257694074</v>
      </c>
      <c r="CI809" s="4">
        <f>+CI789/CI812</f>
        <v>0.71784172661870504</v>
      </c>
      <c r="CJ809" s="4">
        <f t="shared" si="1060"/>
        <v>0.94117647058823528</v>
      </c>
      <c r="CK809" s="4">
        <f t="shared" si="1060"/>
        <v>0.98751156336725254</v>
      </c>
      <c r="CL809" s="4">
        <f t="shared" si="1060"/>
        <v>1.06702025072324</v>
      </c>
      <c r="CM809" s="4">
        <f t="shared" si="1060"/>
        <v>0.93864370290635091</v>
      </c>
      <c r="CN809" s="4">
        <f t="shared" si="1060"/>
        <v>0.9877524429967427</v>
      </c>
      <c r="CO809" s="4">
        <f t="shared" si="1060"/>
        <v>1.1985335589396504</v>
      </c>
      <c r="CP809" s="4">
        <f t="shared" si="1060"/>
        <v>1.2568930733019503</v>
      </c>
      <c r="CQ809" s="4">
        <f t="shared" si="1060"/>
        <v>1.0869394177812746</v>
      </c>
      <c r="CR809" s="4">
        <f t="shared" si="1060"/>
        <v>0.95660653339834223</v>
      </c>
      <c r="CS809" s="4">
        <f t="shared" si="1060"/>
        <v>1.1105450840550177</v>
      </c>
      <c r="CT809" s="4">
        <f t="shared" si="1060"/>
        <v>1.1675126903553299</v>
      </c>
      <c r="CU809" s="4">
        <f t="shared" si="1060"/>
        <v>1.1480938416422288</v>
      </c>
      <c r="CV809" s="4">
        <f t="shared" si="1060"/>
        <v>1.1156961048978018</v>
      </c>
      <c r="CW809" s="4">
        <f t="shared" si="1060"/>
        <v>0.81595092024539873</v>
      </c>
      <c r="CX809" s="4">
        <f t="shared" si="1060"/>
        <v>1.0597819716328685</v>
      </c>
      <c r="CY809" s="4">
        <f t="shared" si="1060"/>
        <v>1.1470085470085469</v>
      </c>
      <c r="CZ809" s="4">
        <f t="shared" si="1060"/>
        <v>1.0222960151802656</v>
      </c>
      <c r="DA809" s="4">
        <f>+DA789/DA812</f>
        <v>0.97099113618049959</v>
      </c>
      <c r="DB809" s="4">
        <f>+DB789/DB812</f>
        <v>0.82064777327935223</v>
      </c>
      <c r="DC809" s="4">
        <f>+DC789/DC812</f>
        <v>0.97617697107203627</v>
      </c>
      <c r="DD809" s="4">
        <f t="shared" ref="DD809" si="1061">+DD789/DD812</f>
        <v>1.0696774193548386</v>
      </c>
      <c r="DE809" s="4">
        <f>+DE789/DE812</f>
        <v>1.0253467240554759</v>
      </c>
      <c r="DF809" s="4">
        <f>+DF789/DF812</f>
        <v>0.90319754708716604</v>
      </c>
      <c r="DG809" s="4">
        <f>+DG789/DG812</f>
        <v>0.66549824737105656</v>
      </c>
      <c r="DH809" s="4">
        <f>+DH789/DH812</f>
        <v>0.90809241257416995</v>
      </c>
      <c r="DI809" s="4">
        <f t="shared" ref="DI809" si="1062">+DI789/DI812</f>
        <v>0.92676923076923079</v>
      </c>
      <c r="DJ809" s="4">
        <v>0.95</v>
      </c>
      <c r="DK809" s="4">
        <v>0.95</v>
      </c>
      <c r="DL809" s="4">
        <v>0.7</v>
      </c>
      <c r="DM809" s="4">
        <f t="shared" ref="DM809" si="1063">+DM789/DM812</f>
        <v>0.8679380956589956</v>
      </c>
      <c r="DN809" s="4">
        <v>0.95</v>
      </c>
      <c r="DO809" s="4">
        <v>0.95</v>
      </c>
      <c r="DP809" s="4">
        <v>0.95</v>
      </c>
      <c r="DQ809" s="4">
        <v>0.7</v>
      </c>
      <c r="DR809" s="4">
        <f t="shared" ref="DR809:DW809" si="1064">+DR789/DR812</f>
        <v>0.88416498383344744</v>
      </c>
      <c r="DS809" s="4">
        <v>0.95</v>
      </c>
      <c r="DT809" s="4">
        <v>0.95</v>
      </c>
      <c r="DU809" s="4">
        <v>0.95</v>
      </c>
      <c r="DV809" s="4">
        <v>0.7</v>
      </c>
      <c r="DW809" s="4">
        <f t="shared" si="1064"/>
        <v>0.88393591494814405</v>
      </c>
    </row>
    <row r="810" spans="1:127" ht="12" customHeight="1">
      <c r="A810" s="2"/>
      <c r="BK810" s="3"/>
      <c r="BL810" s="3"/>
      <c r="BM810" s="3"/>
      <c r="BN810" s="3"/>
      <c r="BP810" s="3"/>
      <c r="BZ810" s="3"/>
      <c r="CO810" s="69"/>
      <c r="CP810" s="69"/>
      <c r="CQ810" s="69"/>
      <c r="CR810" s="69"/>
      <c r="CU810" s="69"/>
    </row>
    <row r="811" spans="1:127" ht="12" customHeight="1">
      <c r="A811" s="2"/>
      <c r="BK811" s="3"/>
      <c r="BL811" s="3"/>
      <c r="BM811" s="3"/>
      <c r="BN811" s="3"/>
      <c r="BP811" s="3"/>
      <c r="BZ811" s="3"/>
      <c r="CP811" s="69"/>
      <c r="CQ811" s="69"/>
      <c r="CR811" s="69"/>
    </row>
    <row r="812" spans="1:127" ht="12" customHeight="1">
      <c r="A812" s="2"/>
      <c r="C812" s="7" t="s">
        <v>658</v>
      </c>
      <c r="AK812" s="15"/>
      <c r="AL812" s="15"/>
      <c r="AM812" s="15"/>
      <c r="AN812" s="15"/>
      <c r="AO812" s="15"/>
      <c r="AP812" s="15"/>
      <c r="AQ812" s="15">
        <v>260000</v>
      </c>
      <c r="AR812" s="15">
        <v>325000</v>
      </c>
      <c r="AS812" s="15">
        <v>289000</v>
      </c>
      <c r="AT812" s="15">
        <v>221000</v>
      </c>
      <c r="AU812" s="15">
        <v>1095000</v>
      </c>
      <c r="AV812" s="15">
        <v>272000</v>
      </c>
      <c r="AW812" s="15">
        <v>283600</v>
      </c>
      <c r="AX812" s="15">
        <v>265400</v>
      </c>
      <c r="AY812" s="15">
        <v>301400</v>
      </c>
      <c r="AZ812" s="15">
        <v>1122400</v>
      </c>
      <c r="BA812" s="15">
        <v>264500</v>
      </c>
      <c r="BB812" s="15">
        <v>247000</v>
      </c>
      <c r="BC812" s="15">
        <v>321500</v>
      </c>
      <c r="BD812" s="15">
        <v>280500</v>
      </c>
      <c r="BE812" s="15">
        <v>1113500</v>
      </c>
      <c r="BF812" s="15">
        <v>300700</v>
      </c>
      <c r="BG812" s="15">
        <v>251600</v>
      </c>
      <c r="BH812" s="15">
        <v>339900</v>
      </c>
      <c r="BI812" s="15">
        <v>326500</v>
      </c>
      <c r="BJ812" s="15">
        <v>1218700</v>
      </c>
      <c r="BK812" s="15">
        <v>315700</v>
      </c>
      <c r="BL812" s="15">
        <v>253800</v>
      </c>
      <c r="BM812" s="15">
        <v>301000</v>
      </c>
      <c r="BN812" s="15">
        <v>279800</v>
      </c>
      <c r="BO812" s="15">
        <v>1150261</v>
      </c>
      <c r="BP812" s="15">
        <v>242000</v>
      </c>
      <c r="BQ812" s="15">
        <v>166000</v>
      </c>
      <c r="BR812" s="15">
        <v>213200</v>
      </c>
      <c r="BS812" s="15">
        <v>206700</v>
      </c>
      <c r="BT812" s="15">
        <v>827856</v>
      </c>
      <c r="BU812" s="15">
        <v>190826</v>
      </c>
      <c r="BV812" s="15">
        <v>150051</v>
      </c>
      <c r="BW812" s="15">
        <v>169291</v>
      </c>
      <c r="BX812" s="15">
        <v>188326</v>
      </c>
      <c r="BY812" s="15">
        <v>698495</v>
      </c>
      <c r="BZ812" s="15">
        <v>184513</v>
      </c>
      <c r="CA812" s="15">
        <v>136317</v>
      </c>
      <c r="CB812" s="15">
        <v>161722</v>
      </c>
      <c r="CC812" s="15">
        <v>180277</v>
      </c>
      <c r="CD812" s="15">
        <v>662829</v>
      </c>
      <c r="CE812" s="15">
        <v>149688</v>
      </c>
      <c r="CF812" s="15">
        <v>168100</v>
      </c>
      <c r="CG812" s="15">
        <v>159512</v>
      </c>
      <c r="CH812" s="15">
        <v>217700</v>
      </c>
      <c r="CI812" s="15">
        <v>695000</v>
      </c>
      <c r="CJ812" s="15">
        <v>158100</v>
      </c>
      <c r="CK812" s="15">
        <v>216200</v>
      </c>
      <c r="CL812" s="15">
        <v>207400</v>
      </c>
      <c r="CM812" s="15">
        <v>185800</v>
      </c>
      <c r="CN812" s="15">
        <v>767500</v>
      </c>
      <c r="CO812" s="15">
        <v>177300</v>
      </c>
      <c r="CP812" s="15">
        <v>148700</v>
      </c>
      <c r="CQ812" s="15">
        <v>254200</v>
      </c>
      <c r="CR812" s="15">
        <v>205100</v>
      </c>
      <c r="CS812" s="15">
        <v>785200</v>
      </c>
      <c r="CT812" s="15">
        <v>177300</v>
      </c>
      <c r="CU812" s="15">
        <v>204600</v>
      </c>
      <c r="CV812" s="15">
        <v>259300</v>
      </c>
      <c r="CW812" s="15">
        <v>211900</v>
      </c>
      <c r="CX812" s="15">
        <v>853100</v>
      </c>
      <c r="CY812" s="15">
        <v>175500</v>
      </c>
      <c r="CZ812" s="15">
        <v>210800</v>
      </c>
      <c r="DA812" s="15">
        <v>248200</v>
      </c>
      <c r="DB812" s="15">
        <v>247000</v>
      </c>
      <c r="DC812" s="15">
        <v>881500</v>
      </c>
      <c r="DD812" s="15">
        <v>155000</v>
      </c>
      <c r="DE812" s="15">
        <v>209100</v>
      </c>
      <c r="DF812" s="15">
        <v>228300</v>
      </c>
      <c r="DG812" s="15">
        <v>199700</v>
      </c>
      <c r="DH812" s="15">
        <f>+DG812+DF812+DE812+DD812</f>
        <v>792100</v>
      </c>
      <c r="DI812" s="15">
        <v>162500</v>
      </c>
      <c r="DJ812" s="8">
        <f>+DJ814*DJ806/1000</f>
        <v>170046</v>
      </c>
      <c r="DK812" s="8">
        <f>+DK814*DK806/1000</f>
        <v>217461.246044</v>
      </c>
      <c r="DL812" s="8">
        <f>+DL814*DL806/1000</f>
        <v>194809.53313983601</v>
      </c>
      <c r="DM812" s="15">
        <f>+DL812+DK812+DJ812+DI812</f>
        <v>744816.77918383596</v>
      </c>
      <c r="DN812" s="8">
        <f>+DN814*DN806/1000</f>
        <v>149656.52934753752</v>
      </c>
      <c r="DO812" s="8">
        <f>+DO814*DO806/1000</f>
        <v>158152.63514380474</v>
      </c>
      <c r="DP812" s="8">
        <f>+DP814*DP806/1000</f>
        <v>202155.23911086813</v>
      </c>
      <c r="DQ812" s="8">
        <f>+DQ814*DQ806/1000</f>
        <v>182301.29342003807</v>
      </c>
      <c r="DR812" s="15">
        <f>+DQ812+DP812+DO812+DN812</f>
        <v>692265.69702224853</v>
      </c>
      <c r="DS812" s="8">
        <f>+DS814*DS806/1000</f>
        <v>139754.33368949039</v>
      </c>
      <c r="DT812" s="8">
        <f>+DT814*DT806/1000</f>
        <v>148007.26126481997</v>
      </c>
      <c r="DU812" s="8">
        <f>+DU814*DU806/1000</f>
        <v>188587.64863100584</v>
      </c>
      <c r="DV812" s="8">
        <f>+DV814*DV806/1000</f>
        <v>171089.8980847729</v>
      </c>
      <c r="DW812" s="15">
        <f>+DV812+DU812+DT812+DS812</f>
        <v>647439.14167008922</v>
      </c>
    </row>
    <row r="813" spans="1:127" ht="12" customHeight="1">
      <c r="A813" s="2"/>
      <c r="D813" s="7" t="s">
        <v>1153</v>
      </c>
      <c r="Y813" s="4"/>
      <c r="Z813" s="4"/>
      <c r="AA813" s="4"/>
      <c r="AB813" s="4"/>
      <c r="AC813" s="4"/>
      <c r="AD813" s="4"/>
      <c r="AE813" s="4"/>
      <c r="AF813" s="4"/>
      <c r="AG813" s="4"/>
      <c r="AH813" s="4"/>
      <c r="AI813" s="4"/>
      <c r="AJ813" s="4"/>
      <c r="AK813" s="4">
        <f>+(AK787-AK812)/AK787</f>
        <v>1</v>
      </c>
      <c r="AL813" s="4"/>
      <c r="AM813" s="4"/>
      <c r="AN813" s="4"/>
      <c r="AO813" s="4"/>
      <c r="AP813" s="4">
        <f t="shared" ref="AP813:AU813" si="1065">+(AP787-AP812)/AP787</f>
        <v>1</v>
      </c>
      <c r="AQ813" s="4">
        <f t="shared" si="1065"/>
        <v>8.4184572032405772E-2</v>
      </c>
      <c r="AR813" s="4">
        <f t="shared" si="1065"/>
        <v>6.6091954022988508E-2</v>
      </c>
      <c r="AS813" s="4">
        <f t="shared" si="1065"/>
        <v>5.4628720968269547E-2</v>
      </c>
      <c r="AT813" s="4">
        <f t="shared" si="1065"/>
        <v>3.1126698816308637E-2</v>
      </c>
      <c r="AU813" s="4">
        <f t="shared" si="1065"/>
        <v>6.0650253066826802E-2</v>
      </c>
      <c r="AV813" s="4">
        <f>+AV787/AV812</f>
        <v>1.0470588235294118</v>
      </c>
      <c r="AW813" s="4">
        <f t="shared" ref="AW813:CJ813" si="1066">+AW787/AW812</f>
        <v>1.061706629055007</v>
      </c>
      <c r="AX813" s="4">
        <f t="shared" si="1066"/>
        <v>1.0519969856819895</v>
      </c>
      <c r="AY813" s="4">
        <f t="shared" si="1066"/>
        <v>1.0235567352355674</v>
      </c>
      <c r="AZ813" s="4">
        <f t="shared" si="1066"/>
        <v>1.0456165359942979</v>
      </c>
      <c r="BA813" s="4">
        <f t="shared" si="1066"/>
        <v>1.0582230623818525</v>
      </c>
      <c r="BB813" s="4">
        <f t="shared" si="1066"/>
        <v>1.0546558704453441</v>
      </c>
      <c r="BC813" s="4">
        <f t="shared" si="1066"/>
        <v>1.0460342146189736</v>
      </c>
      <c r="BD813" s="4">
        <f t="shared" si="1066"/>
        <v>1.0192513368983958</v>
      </c>
      <c r="BE813" s="4">
        <f t="shared" si="1066"/>
        <v>1.0440951953300404</v>
      </c>
      <c r="BF813" s="4">
        <f t="shared" si="1066"/>
        <v>1.0568673096109078</v>
      </c>
      <c r="BG813" s="4">
        <f t="shared" si="1066"/>
        <v>1.0147058823529411</v>
      </c>
      <c r="BH813" s="4">
        <f t="shared" si="1066"/>
        <v>1.0643130332450721</v>
      </c>
      <c r="BI813" s="4">
        <f t="shared" si="1066"/>
        <v>1.0096171516079633</v>
      </c>
      <c r="BJ813" s="4">
        <f t="shared" si="1066"/>
        <v>1.0375810289652909</v>
      </c>
      <c r="BK813" s="4">
        <f t="shared" si="1066"/>
        <v>1.0528983211910041</v>
      </c>
      <c r="BL813" s="4">
        <f t="shared" si="1066"/>
        <v>1.037037037037037</v>
      </c>
      <c r="BM813" s="4">
        <f t="shared" si="1066"/>
        <v>1.0664451827242525</v>
      </c>
      <c r="BN813" s="4">
        <f t="shared" si="1066"/>
        <v>1.0178699070764832</v>
      </c>
      <c r="BO813" s="4">
        <f t="shared" si="1066"/>
        <v>1.0444586054817124</v>
      </c>
      <c r="BP813" s="4">
        <f t="shared" si="1066"/>
        <v>1.0673553719008264</v>
      </c>
      <c r="BQ813" s="4">
        <f t="shared" si="1066"/>
        <v>1.0530120481927712</v>
      </c>
      <c r="BR813" s="4">
        <f t="shared" si="1066"/>
        <v>1.0253283302063789</v>
      </c>
      <c r="BS813" s="4">
        <f t="shared" si="1066"/>
        <v>1.0096758587324626</v>
      </c>
      <c r="BT813" s="4">
        <f t="shared" si="1066"/>
        <v>1.0393087686747453</v>
      </c>
      <c r="BU813" s="4">
        <f t="shared" si="1066"/>
        <v>1.0531007305084212</v>
      </c>
      <c r="BV813" s="4">
        <f t="shared" si="1066"/>
        <v>1.0541949070649312</v>
      </c>
      <c r="BW813" s="4">
        <f t="shared" si="1066"/>
        <v>1.0724137727345222</v>
      </c>
      <c r="BX813" s="4">
        <f t="shared" si="1066"/>
        <v>0.98925798880664384</v>
      </c>
      <c r="BY813" s="4">
        <f t="shared" si="1066"/>
        <v>1.0409451749833571</v>
      </c>
      <c r="BZ813" s="4">
        <f t="shared" si="1066"/>
        <v>1.0892132261683458</v>
      </c>
      <c r="CA813" s="4">
        <f t="shared" si="1066"/>
        <v>1.0799386723592803</v>
      </c>
      <c r="CB813" s="4">
        <f t="shared" si="1066"/>
        <v>1.095039635918428</v>
      </c>
      <c r="CC813" s="4">
        <f t="shared" si="1066"/>
        <v>1.0358281977179562</v>
      </c>
      <c r="CD813" s="4">
        <f t="shared" si="1066"/>
        <v>1.074207676489713</v>
      </c>
      <c r="CE813" s="4">
        <f t="shared" si="1066"/>
        <v>1.0870744481855592</v>
      </c>
      <c r="CF813" s="4">
        <f t="shared" si="1066"/>
        <v>1.0785246876859012</v>
      </c>
      <c r="CG813" s="4">
        <f t="shared" si="1066"/>
        <v>1.0732734841265861</v>
      </c>
      <c r="CH813" s="4">
        <f t="shared" si="1066"/>
        <v>1.0482315112540193</v>
      </c>
      <c r="CI813" s="4">
        <f>+CI787/CI812</f>
        <v>1.0694964028776979</v>
      </c>
      <c r="CJ813" s="4">
        <f t="shared" si="1066"/>
        <v>1.1707779886148009</v>
      </c>
      <c r="CK813" s="4">
        <f t="shared" ref="CK813:CP813" si="1067">+CK787/CK812</f>
        <v>1.2779833487511563</v>
      </c>
      <c r="CL813" s="4">
        <f t="shared" si="1067"/>
        <v>1.3167791706846672</v>
      </c>
      <c r="CM813" s="4">
        <f t="shared" si="1067"/>
        <v>1.282561894510226</v>
      </c>
      <c r="CN813" s="4">
        <f t="shared" si="1067"/>
        <v>1.2674918566775244</v>
      </c>
      <c r="CO813" s="4">
        <f t="shared" si="1067"/>
        <v>1.4585448392554992</v>
      </c>
      <c r="CP813" s="4">
        <f t="shared" si="1067"/>
        <v>1.4559515803631473</v>
      </c>
      <c r="CQ813" s="4">
        <f t="shared" ref="CQ813:CV813" si="1068">+CQ787/CQ812</f>
        <v>1.3583792289535799</v>
      </c>
      <c r="CR813" s="4">
        <f t="shared" si="1068"/>
        <v>1.3486104339346661</v>
      </c>
      <c r="CS813" s="4">
        <f t="shared" si="1068"/>
        <v>1.3972236372898625</v>
      </c>
      <c r="CT813" s="4">
        <f t="shared" si="1068"/>
        <v>1.3553299492385786</v>
      </c>
      <c r="CU813" s="4">
        <f t="shared" si="1068"/>
        <v>1.2756598240469208</v>
      </c>
      <c r="CV813" s="4">
        <f t="shared" si="1068"/>
        <v>1.2468183571153104</v>
      </c>
      <c r="CW813" s="4">
        <f t="shared" ref="CW813:DC813" si="1069">+CW787/CW812</f>
        <v>1.2218027371401605</v>
      </c>
      <c r="CX813" s="4">
        <f t="shared" si="1069"/>
        <v>1.2700738483178995</v>
      </c>
      <c r="CY813" s="4">
        <f t="shared" si="1069"/>
        <v>1.2945868945868946</v>
      </c>
      <c r="CZ813" s="4">
        <f t="shared" si="1069"/>
        <v>1.2148956356736242</v>
      </c>
      <c r="DA813" s="4">
        <f t="shared" si="1069"/>
        <v>1.2115229653505237</v>
      </c>
      <c r="DB813" s="4">
        <f t="shared" si="1069"/>
        <v>1.1603238866396761</v>
      </c>
      <c r="DC813" s="4">
        <f t="shared" si="1069"/>
        <v>1.2145207033465684</v>
      </c>
      <c r="DD813" s="4">
        <f t="shared" ref="DD813:DH813" si="1070">+DD787/DD812</f>
        <v>1.2096774193548387</v>
      </c>
      <c r="DE813" s="4">
        <f t="shared" si="1070"/>
        <v>1.2085126733620277</v>
      </c>
      <c r="DF813" s="4">
        <f t="shared" si="1070"/>
        <v>1.2159439334209374</v>
      </c>
      <c r="DG813" s="4">
        <f>+DG787/DG812</f>
        <v>1.1887831747621431</v>
      </c>
      <c r="DH813" s="4">
        <f t="shared" si="1070"/>
        <v>1.2059083449059462</v>
      </c>
      <c r="DI813" s="4">
        <f t="shared" ref="DI813" si="1071">+DI787/DI812</f>
        <v>1.1876923076923076</v>
      </c>
      <c r="DM813" s="4"/>
      <c r="DR813" s="4"/>
      <c r="DU813" s="2"/>
      <c r="DW813" s="4"/>
    </row>
    <row r="814" spans="1:127" ht="12" customHeight="1">
      <c r="A814" s="2"/>
      <c r="D814" s="7" t="s">
        <v>672</v>
      </c>
      <c r="AV814" s="28"/>
      <c r="AW814" s="28"/>
      <c r="AX814" s="28"/>
      <c r="AY814" s="28"/>
      <c r="AZ814" s="28"/>
      <c r="BA814" s="28"/>
      <c r="BB814" s="28"/>
      <c r="BC814" s="28"/>
      <c r="BD814" s="28"/>
      <c r="BE814" s="28"/>
      <c r="BF814" s="28">
        <f t="shared" ref="BF814:CH814" si="1072">+BF812/BF806*1000</f>
        <v>52726.63510433105</v>
      </c>
      <c r="BG814" s="28">
        <f t="shared" si="1072"/>
        <v>41124.55050670154</v>
      </c>
      <c r="BH814" s="28">
        <f t="shared" si="1072"/>
        <v>49526.446160571177</v>
      </c>
      <c r="BI814" s="28">
        <f t="shared" si="1072"/>
        <v>44337.316675719718</v>
      </c>
      <c r="BJ814" s="28">
        <f t="shared" si="1072"/>
        <v>46786.701474201473</v>
      </c>
      <c r="BK814" s="28">
        <f t="shared" si="1072"/>
        <v>50609.169605642834</v>
      </c>
      <c r="BL814" s="28">
        <f t="shared" si="1072"/>
        <v>38689.024390243903</v>
      </c>
      <c r="BM814" s="28">
        <f t="shared" si="1072"/>
        <v>46151.48727384238</v>
      </c>
      <c r="BN814" s="28">
        <f t="shared" si="1072"/>
        <v>43589.344134600404</v>
      </c>
      <c r="BO814" s="28">
        <f t="shared" si="1072"/>
        <v>44689.420723415831</v>
      </c>
      <c r="BP814" s="28">
        <f t="shared" si="1072"/>
        <v>48928.42701172665</v>
      </c>
      <c r="BQ814" s="28">
        <f t="shared" si="1072"/>
        <v>31208.873848467756</v>
      </c>
      <c r="BR814" s="28">
        <f t="shared" si="1072"/>
        <v>47272.727272727272</v>
      </c>
      <c r="BS814" s="28">
        <f t="shared" si="1072"/>
        <v>38606.64923421741</v>
      </c>
      <c r="BT814" s="28">
        <f t="shared" si="1072"/>
        <v>41127.527447960652</v>
      </c>
      <c r="BU814" s="28">
        <f t="shared" si="1072"/>
        <v>43928.637200736644</v>
      </c>
      <c r="BV814" s="28">
        <f t="shared" si="1072"/>
        <v>33613.575268817207</v>
      </c>
      <c r="BW814" s="28">
        <f t="shared" si="1072"/>
        <v>40297.786241371097</v>
      </c>
      <c r="BX814" s="28">
        <f t="shared" si="1072"/>
        <v>37455.44948289579</v>
      </c>
      <c r="BY814" s="28">
        <f t="shared" si="1072"/>
        <v>38725.675001386036</v>
      </c>
      <c r="BZ814" s="28">
        <f t="shared" si="1072"/>
        <v>39981.148429035755</v>
      </c>
      <c r="CA814" s="28">
        <f t="shared" si="1072"/>
        <v>29442.116630669545</v>
      </c>
      <c r="CB814" s="28">
        <f t="shared" si="1072"/>
        <v>37245.969599263015</v>
      </c>
      <c r="CC814" s="28">
        <f t="shared" si="1072"/>
        <v>32969.458668617415</v>
      </c>
      <c r="CD814" s="28">
        <f t="shared" si="1072"/>
        <v>34785.043295722906</v>
      </c>
      <c r="CE814" s="28">
        <f t="shared" si="1072"/>
        <v>32225.618945102262</v>
      </c>
      <c r="CF814" s="28">
        <f t="shared" si="1072"/>
        <v>29491.228070175439</v>
      </c>
      <c r="CG814" s="28">
        <f t="shared" si="1072"/>
        <v>31486.774575602052</v>
      </c>
      <c r="CH814" s="28">
        <f t="shared" si="1072"/>
        <v>32604.463082222559</v>
      </c>
      <c r="CI814" s="28">
        <f>+CI812/CI804*1000</f>
        <v>38611.111111111117</v>
      </c>
      <c r="CJ814" s="28">
        <f t="shared" ref="CJ814:CP814" si="1073">+CJ812/CJ806*1000</f>
        <v>30598.025933810721</v>
      </c>
      <c r="CK814" s="28">
        <f t="shared" si="1073"/>
        <v>32413.793103448279</v>
      </c>
      <c r="CL814" s="28">
        <f t="shared" si="1073"/>
        <v>36176.521890807606</v>
      </c>
      <c r="CM814" s="28">
        <f t="shared" si="1073"/>
        <v>31044.277360066833</v>
      </c>
      <c r="CN814" s="28">
        <f t="shared" si="1073"/>
        <v>32583.315644236889</v>
      </c>
      <c r="CO814" s="28">
        <f t="shared" si="1073"/>
        <v>32875.950305952159</v>
      </c>
      <c r="CP814" s="28">
        <f t="shared" si="1073"/>
        <v>29271.653543307086</v>
      </c>
      <c r="CQ814" s="28">
        <f t="shared" ref="CQ814:CV814" si="1074">+CQ812/CQ806*1000</f>
        <v>45457.796852646636</v>
      </c>
      <c r="CR814" s="28">
        <f t="shared" si="1074"/>
        <v>31803.380369049464</v>
      </c>
      <c r="CS814" s="28">
        <f t="shared" si="1074"/>
        <v>34876.077107577505</v>
      </c>
      <c r="CT814" s="28">
        <f t="shared" si="1074"/>
        <v>34387.121799844841</v>
      </c>
      <c r="CU814" s="28">
        <f t="shared" si="1074"/>
        <v>35324.585635359115</v>
      </c>
      <c r="CV814" s="28">
        <f t="shared" si="1074"/>
        <v>42577.996715927751</v>
      </c>
      <c r="CW814" s="28">
        <f t="shared" ref="CW814:DC814" si="1075">+CW812/CW806*1000</f>
        <v>31565.618948309249</v>
      </c>
      <c r="CX814" s="28">
        <f t="shared" si="1075"/>
        <v>35918.487642625572</v>
      </c>
      <c r="CY814" s="28">
        <f t="shared" si="1075"/>
        <v>30437.044745057232</v>
      </c>
      <c r="CZ814" s="28">
        <f t="shared" si="1075"/>
        <v>33593.625498007968</v>
      </c>
      <c r="DA814" s="28">
        <f t="shared" si="1075"/>
        <v>38272.937548188122</v>
      </c>
      <c r="DB814" s="28">
        <f t="shared" si="1075"/>
        <v>32793.414763674991</v>
      </c>
      <c r="DC814" s="28">
        <f t="shared" si="1075"/>
        <v>33828.382838283833</v>
      </c>
      <c r="DD814" s="28">
        <f t="shared" ref="DD814:DH814" si="1076">+DD812/DD806*1000</f>
        <v>25141.930251419304</v>
      </c>
      <c r="DE814" s="28">
        <f t="shared" si="1076"/>
        <v>28702.814001372684</v>
      </c>
      <c r="DF814" s="28">
        <f t="shared" si="1076"/>
        <v>34125.560538116595</v>
      </c>
      <c r="DG814" s="28">
        <f t="shared" si="1076"/>
        <v>27199.673113593024</v>
      </c>
      <c r="DH814" s="28">
        <f t="shared" si="1076"/>
        <v>28822.502001309949</v>
      </c>
      <c r="DI814" s="28">
        <f t="shared" ref="DI814" si="1077">+DI812/DI806*1000</f>
        <v>27782.526927679944</v>
      </c>
      <c r="DJ814" s="26">
        <v>27000</v>
      </c>
      <c r="DK814" s="26">
        <v>35000</v>
      </c>
      <c r="DL814" s="26">
        <v>27000</v>
      </c>
      <c r="DM814" s="28">
        <f>+DM812/DM806*1000</f>
        <v>29122.451321640136</v>
      </c>
      <c r="DN814" s="26">
        <f>+(1+DN815)*DI814</f>
        <v>27504.701658403144</v>
      </c>
      <c r="DO814" s="26">
        <f>+(1+DO815)*DJ814</f>
        <v>26730</v>
      </c>
      <c r="DP814" s="26">
        <f>+(1+DP815)*DK814</f>
        <v>34650</v>
      </c>
      <c r="DQ814" s="26">
        <f>+(1+DQ815)*DL814</f>
        <v>26730</v>
      </c>
      <c r="DR814" s="28">
        <f>+DR812/DR806*1000</f>
        <v>28829.864339389413</v>
      </c>
      <c r="DS814" s="26">
        <f>+(1+DS815)*DN814</f>
        <v>27229.654641819114</v>
      </c>
      <c r="DT814" s="26">
        <f>+(1+DT815)*DO814</f>
        <v>26462.7</v>
      </c>
      <c r="DU814" s="26">
        <f>+(1+DU815)*DP814</f>
        <v>34303.5</v>
      </c>
      <c r="DV814" s="26">
        <f>+(1+DV815)*DQ814</f>
        <v>26462.7</v>
      </c>
      <c r="DW814" s="28">
        <f>+DW812/DW806*1000</f>
        <v>28536.095798272923</v>
      </c>
    </row>
    <row r="815" spans="1:127" ht="12" customHeight="1">
      <c r="A815" s="2"/>
      <c r="BJ815" s="4"/>
      <c r="BK815" s="4">
        <f t="shared" ref="BK815:CK815" si="1078">+BK814/BF814-1</f>
        <v>-4.015931406391382E-2</v>
      </c>
      <c r="BL815" s="4">
        <f t="shared" si="1078"/>
        <v>-5.922316685408513E-2</v>
      </c>
      <c r="BM815" s="4">
        <f t="shared" si="1078"/>
        <v>-6.8144580287201384E-2</v>
      </c>
      <c r="BN815" s="4">
        <f t="shared" si="1078"/>
        <v>-1.6870045307205594E-2</v>
      </c>
      <c r="BO815" s="4">
        <f t="shared" si="1078"/>
        <v>-4.4826428978800736E-2</v>
      </c>
      <c r="BP815" s="4">
        <f t="shared" si="1078"/>
        <v>-3.3210238520269719E-2</v>
      </c>
      <c r="BQ815" s="4">
        <f t="shared" si="1078"/>
        <v>-0.19334037649350477</v>
      </c>
      <c r="BR815" s="4">
        <f t="shared" si="1078"/>
        <v>2.4294774992449364E-2</v>
      </c>
      <c r="BS815" s="4">
        <f t="shared" si="1078"/>
        <v>-0.11430993054166705</v>
      </c>
      <c r="BT815" s="4">
        <f t="shared" si="1078"/>
        <v>-7.9703276923186017E-2</v>
      </c>
      <c r="BU815" s="4">
        <f t="shared" si="1078"/>
        <v>-0.10218578679816759</v>
      </c>
      <c r="BV815" s="4">
        <f t="shared" si="1078"/>
        <v>7.7051848523124855E-2</v>
      </c>
      <c r="BW815" s="4">
        <f t="shared" si="1078"/>
        <v>-0.14754682950945752</v>
      </c>
      <c r="BX815" s="4">
        <f t="shared" si="1078"/>
        <v>-2.9818691188079116E-2</v>
      </c>
      <c r="BY815" s="4">
        <f t="shared" si="1078"/>
        <v>-5.8400117770603166E-2</v>
      </c>
      <c r="BZ815" s="4">
        <f t="shared" si="1078"/>
        <v>-8.9861398469122E-2</v>
      </c>
      <c r="CA815" s="4">
        <f t="shared" si="1078"/>
        <v>-0.12410041493019819</v>
      </c>
      <c r="CB815" s="4">
        <f t="shared" si="1078"/>
        <v>-7.5731620189472881E-2</v>
      </c>
      <c r="CC815" s="4">
        <f t="shared" si="1078"/>
        <v>-0.11976870859144073</v>
      </c>
      <c r="CD815" s="4">
        <f t="shared" si="1078"/>
        <v>-0.10175759894494008</v>
      </c>
      <c r="CE815" s="4">
        <f t="shared" si="1078"/>
        <v>-0.19397965763037328</v>
      </c>
      <c r="CF815" s="4">
        <f t="shared" si="1078"/>
        <v>1.6680675551272728E-3</v>
      </c>
      <c r="CG815" s="4">
        <f t="shared" si="1078"/>
        <v>-0.15462599270807864</v>
      </c>
      <c r="CH815" s="4">
        <f t="shared" si="1078"/>
        <v>-1.1070718208130104E-2</v>
      </c>
      <c r="CI815" s="4">
        <f>+CI814/CD814-1</f>
        <v>0.10999175084708468</v>
      </c>
      <c r="CJ815" s="4">
        <f t="shared" si="1078"/>
        <v>-5.0506183110531344E-2</v>
      </c>
      <c r="CK815" s="4">
        <f t="shared" si="1078"/>
        <v>9.9099468707050553E-2</v>
      </c>
      <c r="CL815" s="4">
        <f t="shared" ref="CL815:CW815" si="1079">+CL814/CG814-1</f>
        <v>0.14894340174301202</v>
      </c>
      <c r="CM815" s="4">
        <f t="shared" si="1079"/>
        <v>-4.7851906600063332E-2</v>
      </c>
      <c r="CN815" s="4">
        <f t="shared" si="1079"/>
        <v>-0.15611556604854115</v>
      </c>
      <c r="CO815" s="4">
        <f t="shared" si="1079"/>
        <v>7.444677565373059E-2</v>
      </c>
      <c r="CP815" s="4">
        <f t="shared" si="1079"/>
        <v>-9.6938348132015517E-2</v>
      </c>
      <c r="CQ815" s="4">
        <f t="shared" si="1079"/>
        <v>0.25655520422479827</v>
      </c>
      <c r="CR815" s="4">
        <f t="shared" si="1079"/>
        <v>2.4452268615506201E-2</v>
      </c>
      <c r="CS815" s="4">
        <f t="shared" si="1079"/>
        <v>7.0366118917248421E-2</v>
      </c>
      <c r="CT815" s="4">
        <f t="shared" si="1079"/>
        <v>4.5965865011637019E-2</v>
      </c>
      <c r="CU815" s="4">
        <f t="shared" si="1079"/>
        <v>0.20678476817501212</v>
      </c>
      <c r="CV815" s="4">
        <f t="shared" si="1079"/>
        <v>-6.3351071457639629E-2</v>
      </c>
      <c r="CW815" s="4">
        <f t="shared" si="1079"/>
        <v>-7.47597953365986E-3</v>
      </c>
      <c r="CX815" s="4">
        <f t="shared" ref="CX815:DC815" si="1080">+CX814/CS814-1</f>
        <v>2.9888984699531607E-2</v>
      </c>
      <c r="CY815" s="4">
        <f>+CY814/CT814-1</f>
        <v>-0.11487082512399838</v>
      </c>
      <c r="CZ815" s="4">
        <f>+CZ814/CU814-1</f>
        <v>-4.9001569479657059E-2</v>
      </c>
      <c r="DA815" s="4">
        <f>+DA814/CV814-1</f>
        <v>-0.10110995114359567</v>
      </c>
      <c r="DB815" s="4">
        <f>+DB814/CW814-1</f>
        <v>3.8896617784569321E-2</v>
      </c>
      <c r="DC815" s="4">
        <f t="shared" si="1080"/>
        <v>-5.8190222960872839E-2</v>
      </c>
      <c r="DD815" s="4">
        <f>+DD814/CY814-1</f>
        <v>-0.17396940267986494</v>
      </c>
      <c r="DE815" s="4">
        <f>+DE814/CZ814-1</f>
        <v>-0.14558748643921449</v>
      </c>
      <c r="DF815" s="4">
        <f>+DF814/DA814-1</f>
        <v>-0.10836317449763844</v>
      </c>
      <c r="DG815" s="4">
        <f>+DG814/DB814-1</f>
        <v>-0.1705751502365076</v>
      </c>
      <c r="DH815" s="4">
        <f t="shared" ref="DH815" si="1081">+DH814/DC814-1</f>
        <v>-0.14797872132713041</v>
      </c>
      <c r="DI815" s="4">
        <f>+DI814/DD814-1</f>
        <v>0.1050276032848183</v>
      </c>
      <c r="DJ815" s="4">
        <f t="shared" ref="DJ815" si="1082">+DJ814/DE814-1</f>
        <v>-5.9325681492109039E-2</v>
      </c>
      <c r="DK815" s="4">
        <f t="shared" ref="DK815" si="1083">+DK814/DF814-1</f>
        <v>2.5624178712220669E-2</v>
      </c>
      <c r="DL815" s="4">
        <f t="shared" ref="DL815" si="1084">+DL814/DG814-1</f>
        <v>-7.3410115172758417E-3</v>
      </c>
      <c r="DN815" s="4">
        <v>-0.01</v>
      </c>
      <c r="DO815" s="4">
        <v>-0.01</v>
      </c>
      <c r="DP815" s="4">
        <v>-0.01</v>
      </c>
      <c r="DQ815" s="4">
        <v>-0.01</v>
      </c>
      <c r="DS815" s="4">
        <v>-0.01</v>
      </c>
      <c r="DT815" s="4">
        <v>-0.01</v>
      </c>
      <c r="DU815" s="4">
        <v>-0.01</v>
      </c>
      <c r="DV815" s="4">
        <v>-0.01</v>
      </c>
    </row>
    <row r="816" spans="1:127" ht="12" customHeight="1">
      <c r="A816" s="2"/>
      <c r="D816" s="7" t="s">
        <v>305</v>
      </c>
      <c r="BJ816" s="8">
        <f t="shared" ref="BJ816:BU816" si="1085">+BJ795-BJ814</f>
        <v>1758.2923832923843</v>
      </c>
      <c r="BK816" s="8">
        <f t="shared" si="1085"/>
        <v>2677.1401090092986</v>
      </c>
      <c r="BL816" s="8">
        <f t="shared" si="1085"/>
        <v>1432.9268292682973</v>
      </c>
      <c r="BM816" s="8">
        <f t="shared" si="1085"/>
        <v>3066.5440049064709</v>
      </c>
      <c r="BN816" s="8">
        <f t="shared" si="1085"/>
        <v>778.9375292101613</v>
      </c>
      <c r="BO816" s="8">
        <f t="shared" si="1085"/>
        <v>1986.8293251486029</v>
      </c>
      <c r="BP816" s="8">
        <f t="shared" si="1085"/>
        <v>3295.5923978972933</v>
      </c>
      <c r="BQ816" s="8">
        <f t="shared" si="1085"/>
        <v>1654.4463244970866</v>
      </c>
      <c r="BR816" s="8">
        <f t="shared" si="1085"/>
        <v>1197.3392461197363</v>
      </c>
      <c r="BS816" s="8">
        <f t="shared" si="1085"/>
        <v>373.55248412401852</v>
      </c>
      <c r="BT816" s="8">
        <f t="shared" si="1085"/>
        <v>1616.6724626161304</v>
      </c>
      <c r="BU816" s="8">
        <f t="shared" si="1085"/>
        <v>2332.6427255985327</v>
      </c>
      <c r="BV816" s="8">
        <f t="shared" ref="BV816:CH816" si="1086">+BV795-BV814</f>
        <v>1821.6845878136155</v>
      </c>
      <c r="BW816" s="8">
        <f t="shared" si="1086"/>
        <v>2918.1147345870122</v>
      </c>
      <c r="BX816" s="8">
        <f t="shared" si="1086"/>
        <v>-402.34685759746208</v>
      </c>
      <c r="BY816" s="8">
        <f t="shared" si="1086"/>
        <v>1585.6295392803659</v>
      </c>
      <c r="BZ816" s="8">
        <f t="shared" si="1086"/>
        <v>3566.8472372697724</v>
      </c>
      <c r="CA816" s="8">
        <f t="shared" si="1086"/>
        <v>2353.563714902808</v>
      </c>
      <c r="CB816" s="8">
        <f t="shared" si="1086"/>
        <v>3539.8433901427925</v>
      </c>
      <c r="CC816" s="8">
        <f t="shared" si="1086"/>
        <v>1181.2362838332047</v>
      </c>
      <c r="CD816" s="8">
        <f t="shared" si="1086"/>
        <v>2581.3172395696674</v>
      </c>
      <c r="CE816" s="8">
        <f t="shared" si="1086"/>
        <v>2806.0279870828854</v>
      </c>
      <c r="CF816" s="8">
        <f t="shared" si="1086"/>
        <v>2315.7894736842136</v>
      </c>
      <c r="CG816" s="8">
        <f t="shared" si="1086"/>
        <v>2307.1456770627701</v>
      </c>
      <c r="CH816" s="8">
        <f t="shared" si="1086"/>
        <v>1572.5625280814711</v>
      </c>
      <c r="CI816" s="4"/>
      <c r="CJ816" s="8">
        <f>+CJ795-CJ814</f>
        <v>5225.4693245597082</v>
      </c>
      <c r="CK816" s="8">
        <f>+CK795-CK814</f>
        <v>9010.4947526236829</v>
      </c>
      <c r="CL816" s="8">
        <f>+CL795-CL814</f>
        <v>11459.968602825749</v>
      </c>
      <c r="CM816" s="8">
        <f>+CM795-CM814</f>
        <v>8771.9298245614082</v>
      </c>
      <c r="CN816" s="4"/>
      <c r="CO816" s="8">
        <f>+CO795-CO814</f>
        <v>15075.097348414616</v>
      </c>
      <c r="CP816" s="8">
        <f>+CP795-CP814</f>
        <v>13346.456692913391</v>
      </c>
      <c r="CQ816" s="8">
        <f>+CQ795-CQ814</f>
        <v>16291.130185979979</v>
      </c>
      <c r="CR816" s="8">
        <f>+CR795-CR814</f>
        <v>11086.990231043568</v>
      </c>
      <c r="CS816" s="8">
        <f>+(CS787-CS812)/CS744*1000</f>
        <v>13853.602203073644</v>
      </c>
      <c r="CT816" s="8">
        <f>+CT795-CT814</f>
        <v>12218.774243599692</v>
      </c>
      <c r="CU816" s="8">
        <f>+CU795-CU814</f>
        <v>9737.5690607734796</v>
      </c>
      <c r="CV816" s="8">
        <f>+CV795-CV814</f>
        <v>10509.031198686367</v>
      </c>
      <c r="CW816" s="8">
        <f>+CW795-CW814</f>
        <v>7001.340682258302</v>
      </c>
      <c r="CX816" s="8">
        <f>+(CX787-CX812)/CX744*1000</f>
        <v>9700.6441834028046</v>
      </c>
      <c r="CY816" s="8">
        <f>+CY795-CY814</f>
        <v>8966.3544918487678</v>
      </c>
      <c r="CZ816" s="8">
        <f>+CZ795-CZ814</f>
        <v>7219.1235059760947</v>
      </c>
      <c r="DA816" s="8">
        <f>+DA795-DA814</f>
        <v>8095.6052428681651</v>
      </c>
      <c r="DB816" s="8">
        <f>+DB795-DB814</f>
        <v>5257.5677110993056</v>
      </c>
      <c r="DC816" s="8">
        <f>+(DC787-DC812)/DC744*1000</f>
        <v>7256.8884795456288</v>
      </c>
      <c r="DD816" s="8">
        <f>+DD795-DD814</f>
        <v>5271.6950527169502</v>
      </c>
      <c r="DE816" s="8">
        <f>+DE795-DE814</f>
        <v>5984.9004804392571</v>
      </c>
      <c r="DF816" s="8">
        <f>+DF795-DF814</f>
        <v>7369.2077727952128</v>
      </c>
      <c r="DG816" s="8">
        <f>+DG795-DG814</f>
        <v>5134.8406428766029</v>
      </c>
      <c r="DH816" s="8">
        <f>+(DH787-DH812)/DH744*1000</f>
        <v>5934.7936831380539</v>
      </c>
      <c r="DI816" s="8">
        <f>+DI795-DI814</f>
        <v>5214.5665925799258</v>
      </c>
      <c r="DJ816" s="8"/>
      <c r="DK816" s="8"/>
      <c r="DL816" s="8"/>
      <c r="DN816" s="8"/>
      <c r="DO816" s="8"/>
      <c r="DP816" s="8"/>
      <c r="DQ816" s="8"/>
      <c r="DS816" s="8"/>
      <c r="DT816" s="8"/>
      <c r="DU816" s="8"/>
      <c r="DV816" s="8"/>
    </row>
    <row r="817" spans="1:127" ht="12" customHeight="1">
      <c r="A817" s="2"/>
      <c r="BK817" s="3"/>
      <c r="BL817" s="3"/>
      <c r="BM817" s="3"/>
      <c r="BN817" s="3"/>
      <c r="BP817" s="3"/>
      <c r="BZ817" s="3"/>
      <c r="CO817" s="69"/>
      <c r="CP817" s="69"/>
      <c r="CQ817" s="69"/>
      <c r="CR817" s="69"/>
      <c r="CU817" s="69"/>
    </row>
    <row r="818" spans="1:127" ht="12" customHeight="1">
      <c r="A818" s="2"/>
      <c r="C818" s="2" t="s">
        <v>1209</v>
      </c>
      <c r="D818" s="7" t="s">
        <v>1231</v>
      </c>
      <c r="AV818" s="15"/>
      <c r="AW818" s="15"/>
      <c r="AX818" s="15"/>
      <c r="AY818" s="15"/>
      <c r="AZ818" s="15"/>
      <c r="BA818" s="15"/>
      <c r="BB818" s="15"/>
      <c r="BC818" s="15"/>
      <c r="BD818" s="15"/>
      <c r="BE818" s="15"/>
      <c r="BF818" s="15"/>
      <c r="BG818" s="15"/>
      <c r="BH818" s="15"/>
      <c r="BI818" s="15"/>
      <c r="BJ818" s="15"/>
      <c r="BK818" s="15"/>
      <c r="BL818" s="15"/>
      <c r="BM818" s="15"/>
      <c r="BN818" s="15"/>
      <c r="BO818" s="15"/>
      <c r="BP818" s="15"/>
      <c r="BQ818" s="15"/>
      <c r="BR818" s="15"/>
      <c r="BS818" s="15"/>
      <c r="BT818" s="15"/>
      <c r="BU818" s="15"/>
      <c r="BV818" s="15"/>
      <c r="BW818" s="15"/>
      <c r="BX818" s="15"/>
      <c r="BY818" s="15"/>
      <c r="BZ818" s="15"/>
      <c r="CA818" s="15"/>
      <c r="CB818" s="15"/>
      <c r="CC818" s="15"/>
      <c r="CD818" s="15"/>
      <c r="CE818" s="15"/>
      <c r="CF818" s="15"/>
      <c r="CG818" s="15"/>
      <c r="CH818" s="15"/>
      <c r="CI818" s="15"/>
      <c r="CJ818" s="15"/>
      <c r="CK818" s="15"/>
      <c r="CL818" s="15"/>
      <c r="CM818" s="15"/>
      <c r="CN818" s="15"/>
      <c r="CO818" s="15"/>
      <c r="CP818" s="15"/>
      <c r="CQ818" s="15"/>
      <c r="CR818" s="15"/>
      <c r="CS818" s="15"/>
      <c r="CT818" s="15"/>
      <c r="CU818" s="15"/>
      <c r="CV818" s="15"/>
      <c r="CW818" s="15"/>
      <c r="CX818" s="15"/>
      <c r="CY818" s="15"/>
      <c r="CZ818" s="15"/>
      <c r="DA818" s="15"/>
      <c r="DB818" s="15"/>
      <c r="DC818" s="15">
        <v>881500</v>
      </c>
      <c r="DD818" s="15"/>
      <c r="DE818" s="15"/>
      <c r="DF818" s="15" t="s">
        <v>1232</v>
      </c>
      <c r="DG818" s="15">
        <f>+DH818-DC818</f>
        <v>-89400</v>
      </c>
      <c r="DH818" s="15">
        <v>792100</v>
      </c>
      <c r="DI818" s="15"/>
      <c r="DJ818" s="15"/>
      <c r="DK818" s="15"/>
      <c r="DL818" s="15"/>
      <c r="DM818" s="15">
        <v>810000</v>
      </c>
      <c r="DN818" s="15"/>
      <c r="DO818" s="15"/>
      <c r="DP818" s="15"/>
      <c r="DQ818" s="15"/>
      <c r="DR818" s="15"/>
      <c r="DS818" s="15"/>
      <c r="DT818" s="15"/>
      <c r="DU818" s="15"/>
      <c r="DV818" s="15"/>
      <c r="DW818" s="15"/>
    </row>
    <row r="819" spans="1:127" ht="12" customHeight="1">
      <c r="A819" s="2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</row>
    <row r="820" spans="1:127" ht="12" customHeight="1">
      <c r="A820" s="2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</row>
    <row r="821" spans="1:127" ht="12" customHeight="1">
      <c r="A821" s="2"/>
      <c r="C821" s="7" t="s">
        <v>861</v>
      </c>
      <c r="AP821" s="15">
        <f t="shared" ref="AP821:AY821" si="1087">+AP787-AP812</f>
        <v>1017123</v>
      </c>
      <c r="AQ821" s="15">
        <f t="shared" si="1087"/>
        <v>23900</v>
      </c>
      <c r="AR821" s="15">
        <f t="shared" si="1087"/>
        <v>23000</v>
      </c>
      <c r="AS821" s="15">
        <f t="shared" si="1087"/>
        <v>16700</v>
      </c>
      <c r="AT821" s="15">
        <f t="shared" si="1087"/>
        <v>7100</v>
      </c>
      <c r="AU821" s="15">
        <f t="shared" si="1087"/>
        <v>70700</v>
      </c>
      <c r="AV821" s="15">
        <f t="shared" si="1087"/>
        <v>12800</v>
      </c>
      <c r="AW821" s="15">
        <f t="shared" si="1087"/>
        <v>17500</v>
      </c>
      <c r="AX821" s="15">
        <f t="shared" si="1087"/>
        <v>13800</v>
      </c>
      <c r="AY821" s="15">
        <f t="shared" si="1087"/>
        <v>7100</v>
      </c>
      <c r="AZ821" s="15">
        <f>+AY821+AX821+AW821+AV821</f>
        <v>51200</v>
      </c>
      <c r="BA821" s="15">
        <f>+BA787-BA812</f>
        <v>15400</v>
      </c>
      <c r="BB821" s="15">
        <f>+BB787-BB812</f>
        <v>13500</v>
      </c>
      <c r="BC821" s="15">
        <f>+BC787-BC812</f>
        <v>14800</v>
      </c>
      <c r="BD821" s="15">
        <f>+BD787-BD812</f>
        <v>5400</v>
      </c>
      <c r="BE821" s="15">
        <f>+BD821+BC821+BB821+BA821</f>
        <v>49100</v>
      </c>
      <c r="BF821" s="15">
        <f>+BF787-BF812</f>
        <v>17100</v>
      </c>
      <c r="BG821" s="15">
        <f>+BG787-BG812</f>
        <v>3700</v>
      </c>
      <c r="BH821" s="15">
        <f>+BH787-BH812</f>
        <v>21860</v>
      </c>
      <c r="BI821" s="15">
        <f>+BI787-BI812</f>
        <v>3140</v>
      </c>
      <c r="BJ821" s="15">
        <f>+BI821+BH821+BG821+BF821</f>
        <v>45800</v>
      </c>
      <c r="BK821" s="15">
        <f>+BK787-BK812</f>
        <v>16700</v>
      </c>
      <c r="BL821" s="15">
        <f>+BL787-BL812</f>
        <v>9400</v>
      </c>
      <c r="BM821" s="15">
        <f>+BM787-BM812</f>
        <v>20000</v>
      </c>
      <c r="BN821" s="15">
        <f>+BN787-BN812</f>
        <v>5000</v>
      </c>
      <c r="BO821" s="15">
        <f>+BN821+BM821+BL821+BK821</f>
        <v>51100</v>
      </c>
      <c r="BP821" s="15">
        <f>+BP787-BP812</f>
        <v>16300</v>
      </c>
      <c r="BQ821" s="15">
        <f>+BQ787-BQ812</f>
        <v>8800</v>
      </c>
      <c r="BR821" s="15">
        <f>+BR787-BR812</f>
        <v>5400</v>
      </c>
      <c r="BS821" s="15">
        <f>+BS787-BS812</f>
        <v>2000</v>
      </c>
      <c r="BT821" s="15">
        <f>+BS821+BR821+BQ821+BP821</f>
        <v>32500</v>
      </c>
      <c r="BU821" s="15">
        <f>+BU787-BU812</f>
        <v>10133</v>
      </c>
      <c r="BV821" s="15">
        <f>+BV787-BV812</f>
        <v>8132</v>
      </c>
      <c r="BW821" s="15">
        <f>+BW787-BW812</f>
        <v>12259</v>
      </c>
      <c r="BX821" s="15">
        <f>+BX787-BX812</f>
        <v>-2023</v>
      </c>
      <c r="BY821" s="15">
        <f>+BX821+BW821+BV821+BU821</f>
        <v>28501</v>
      </c>
      <c r="BZ821" s="15">
        <f>+BZ787-BZ812</f>
        <v>16461</v>
      </c>
      <c r="CA821" s="15">
        <f>+CA787-CA812</f>
        <v>10897</v>
      </c>
      <c r="CB821" s="15">
        <f>+CB787-CB812</f>
        <v>15370</v>
      </c>
      <c r="CC821" s="15">
        <f>+CC787-CC812</f>
        <v>6459</v>
      </c>
      <c r="CD821" s="15">
        <f>+CC821+CB821+CA821+BZ821</f>
        <v>49187</v>
      </c>
      <c r="CE821" s="15">
        <f>+CE787-CE812</f>
        <v>13034</v>
      </c>
      <c r="CF821" s="15">
        <f>+CF787-CF812</f>
        <v>13200</v>
      </c>
      <c r="CG821" s="15">
        <f>+CG787-CG812</f>
        <v>11688</v>
      </c>
      <c r="CH821" s="15">
        <f>+CH787-CH812</f>
        <v>10500</v>
      </c>
      <c r="CI821" s="15">
        <f>+CH821+CG821+CF821+CE821</f>
        <v>48422</v>
      </c>
      <c r="CJ821" s="15">
        <f>+CJ787-CJ812</f>
        <v>27000</v>
      </c>
      <c r="CK821" s="15">
        <f>+CK787-CK812</f>
        <v>60100</v>
      </c>
      <c r="CL821" s="15">
        <f>+CL787-CL812</f>
        <v>65700</v>
      </c>
      <c r="CM821" s="15">
        <f>+CM787-CM812</f>
        <v>52500</v>
      </c>
      <c r="CN821" s="15">
        <f>+CM821+CL821+CK821+CJ821</f>
        <v>205300</v>
      </c>
      <c r="CO821" s="15">
        <f>+CO787-CO812</f>
        <v>81300</v>
      </c>
      <c r="CP821" s="15">
        <f>+CP787-CP812</f>
        <v>67800</v>
      </c>
      <c r="CQ821" s="15">
        <f>+CQ787-CQ812</f>
        <v>91100</v>
      </c>
      <c r="CR821" s="15">
        <f>+CR787-CR812</f>
        <v>71500</v>
      </c>
      <c r="CS821" s="15">
        <f>+CR821+CQ821+CP821+CO821</f>
        <v>311700</v>
      </c>
      <c r="CT821" s="15">
        <f>+CT787-CT812</f>
        <v>63000</v>
      </c>
      <c r="CU821" s="15">
        <f>+CU787-CU812</f>
        <v>56400</v>
      </c>
      <c r="CV821" s="15">
        <f>+CV787-CV812</f>
        <v>64000</v>
      </c>
      <c r="CW821" s="15">
        <f>+CW787-CW812</f>
        <v>47000</v>
      </c>
      <c r="CX821" s="15">
        <f>+CW821+CV821+CU821+CT821</f>
        <v>230400</v>
      </c>
      <c r="CY821" s="15">
        <f>+CY787-CY812</f>
        <v>51700</v>
      </c>
      <c r="CZ821" s="15">
        <f>+CZ787-CZ812</f>
        <v>45300</v>
      </c>
      <c r="DA821" s="15">
        <f>+DA787-DA812</f>
        <v>52500</v>
      </c>
      <c r="DB821" s="15">
        <f>+DB787-DB812</f>
        <v>39600</v>
      </c>
      <c r="DC821" s="15">
        <f>+DB821+DA821+CZ821+CY821</f>
        <v>189100</v>
      </c>
      <c r="DD821" s="15">
        <f>+DD787-DD812</f>
        <v>32500</v>
      </c>
      <c r="DE821" s="15">
        <f>+DE787-DE812</f>
        <v>43600</v>
      </c>
      <c r="DF821" s="15">
        <f>+DF787-DF812</f>
        <v>49300</v>
      </c>
      <c r="DG821" s="15">
        <f>+DG787-DG812</f>
        <v>37700</v>
      </c>
      <c r="DH821" s="15">
        <f>+DG821+DF821+DE821+DD821</f>
        <v>163100</v>
      </c>
      <c r="DI821" s="15">
        <f>+DI787-DI812</f>
        <v>30500</v>
      </c>
      <c r="DJ821" s="15"/>
      <c r="DK821" s="15"/>
      <c r="DL821" s="15"/>
      <c r="DM821" s="15"/>
      <c r="DN821" s="15"/>
      <c r="DO821" s="15"/>
      <c r="DP821" s="15"/>
      <c r="DQ821" s="15"/>
      <c r="DR821" s="15"/>
      <c r="DS821" s="15"/>
      <c r="DT821" s="15"/>
      <c r="DU821" s="15"/>
      <c r="DV821" s="15"/>
      <c r="DW821" s="15"/>
    </row>
    <row r="822" spans="1:127" ht="12" customHeight="1">
      <c r="A822" s="2"/>
      <c r="D822" s="7" t="s">
        <v>389</v>
      </c>
      <c r="AV822" s="15">
        <f>+AV821-AQ821</f>
        <v>-11100</v>
      </c>
      <c r="AW822" s="15">
        <f>+AW821-AR821</f>
        <v>-5500</v>
      </c>
      <c r="AX822" s="15">
        <f>+AX821-AS821</f>
        <v>-2900</v>
      </c>
      <c r="AY822" s="15">
        <f>+AY821-AT821</f>
        <v>0</v>
      </c>
      <c r="AZ822" s="15">
        <f>+AY822+AX822+AW822+AV822</f>
        <v>-19500</v>
      </c>
      <c r="BA822" s="15">
        <f>+BA821-AV821</f>
        <v>2600</v>
      </c>
      <c r="BB822" s="15">
        <f>+BB821-AW821</f>
        <v>-4000</v>
      </c>
      <c r="BC822" s="15">
        <f>+BC821-AX821</f>
        <v>1000</v>
      </c>
      <c r="BD822" s="15">
        <f>+BD821-AY821</f>
        <v>-1700</v>
      </c>
      <c r="BE822" s="15">
        <f>+BD822+BC822+BB822+BA822</f>
        <v>-2100</v>
      </c>
      <c r="BF822" s="15">
        <f>+BF821-BA821</f>
        <v>1700</v>
      </c>
      <c r="BG822" s="15">
        <f>+BG821-BB821</f>
        <v>-9800</v>
      </c>
      <c r="BH822" s="15">
        <f>+BH821-BC821</f>
        <v>7060</v>
      </c>
      <c r="BI822" s="15">
        <f>+BI821-BD821</f>
        <v>-2260</v>
      </c>
      <c r="BJ822" s="15">
        <f>+BI822+BH822+BG822+BF822</f>
        <v>-3300</v>
      </c>
      <c r="BK822" s="15">
        <f>+BK821-BF821</f>
        <v>-400</v>
      </c>
      <c r="BL822" s="15">
        <f>+BL821-BG821</f>
        <v>5700</v>
      </c>
      <c r="BM822" s="15">
        <f>+BM821-BH821</f>
        <v>-1860</v>
      </c>
      <c r="BN822" s="15">
        <f>+BN821-BI821</f>
        <v>1860</v>
      </c>
      <c r="BO822" s="15">
        <f>+BN822+BM822+BL822+BK822</f>
        <v>5300</v>
      </c>
      <c r="BP822" s="15">
        <f>+BP821-BK821</f>
        <v>-400</v>
      </c>
      <c r="BQ822" s="15">
        <f>+BQ821-BL821</f>
        <v>-600</v>
      </c>
      <c r="BR822" s="15">
        <f>+BR821-BM821</f>
        <v>-14600</v>
      </c>
      <c r="BS822" s="15">
        <f>+BS821-BN821</f>
        <v>-3000</v>
      </c>
      <c r="BT822" s="15">
        <f>+BS822+BR822+BQ822+BP822</f>
        <v>-18600</v>
      </c>
      <c r="BU822" s="15">
        <f>+BU821-BP821</f>
        <v>-6167</v>
      </c>
      <c r="BV822" s="15">
        <f>+BV821-BQ821</f>
        <v>-668</v>
      </c>
      <c r="BW822" s="15">
        <f>+BW821-BR821</f>
        <v>6859</v>
      </c>
      <c r="BX822" s="15">
        <f>+BX821-BS821</f>
        <v>-4023</v>
      </c>
      <c r="BY822" s="15">
        <f>+BX822+BW822+BV822+BU822</f>
        <v>-3999</v>
      </c>
      <c r="BZ822" s="15">
        <f>+BZ821-BU821</f>
        <v>6328</v>
      </c>
      <c r="CA822" s="15">
        <f>+CA821-BV821</f>
        <v>2765</v>
      </c>
      <c r="CB822" s="15">
        <f>+CB821-BW821</f>
        <v>3111</v>
      </c>
      <c r="CC822" s="15">
        <f>+CC821-BX821</f>
        <v>8482</v>
      </c>
      <c r="CD822" s="15">
        <f>+CC822+CB822+CA822+BZ822</f>
        <v>20686</v>
      </c>
      <c r="CE822" s="15">
        <f>+CE821-BZ821</f>
        <v>-3427</v>
      </c>
      <c r="CF822" s="15">
        <f>+CF821-CA821</f>
        <v>2303</v>
      </c>
      <c r="CG822" s="15">
        <f>+CG821-CB821</f>
        <v>-3682</v>
      </c>
      <c r="CH822" s="15">
        <f>+CH821-CC821</f>
        <v>4041</v>
      </c>
      <c r="CI822" s="15">
        <f>+CH822+CG822+CF822+CE822</f>
        <v>-765</v>
      </c>
      <c r="CJ822" s="15">
        <f>+CJ821-CE821</f>
        <v>13966</v>
      </c>
      <c r="CK822" s="15">
        <f>+CK821-CF821</f>
        <v>46900</v>
      </c>
      <c r="CL822" s="15">
        <f>+CL821-CG821</f>
        <v>54012</v>
      </c>
      <c r="CM822" s="15">
        <f>+CM821-CH821</f>
        <v>42000</v>
      </c>
      <c r="CN822" s="15">
        <f>+CM822+CL822+CK822+CJ822</f>
        <v>156878</v>
      </c>
      <c r="CO822" s="15">
        <f>+CO821-CJ821</f>
        <v>54300</v>
      </c>
      <c r="CP822" s="15">
        <f>+CP821-CK821</f>
        <v>7700</v>
      </c>
      <c r="CQ822" s="15">
        <f>+CQ821-CL821</f>
        <v>25400</v>
      </c>
      <c r="CR822" s="15">
        <f>+CR821-CM821</f>
        <v>19000</v>
      </c>
      <c r="CS822" s="15">
        <f>+CR822+CQ822+CP822+CO822</f>
        <v>106400</v>
      </c>
      <c r="CT822" s="15">
        <f>+CT821-CO821</f>
        <v>-18300</v>
      </c>
      <c r="CU822" s="15">
        <f>+CU821-CP821</f>
        <v>-11400</v>
      </c>
      <c r="CV822" s="15">
        <f>+CV821-CQ821</f>
        <v>-27100</v>
      </c>
      <c r="CW822" s="15">
        <f>+CW821-CR821</f>
        <v>-24500</v>
      </c>
      <c r="CX822" s="15">
        <f>+CW822+CV822+CU822+CT822</f>
        <v>-81300</v>
      </c>
      <c r="CY822" s="15">
        <f>+CY821-CT821</f>
        <v>-11300</v>
      </c>
      <c r="CZ822" s="15">
        <f>+CZ821-CU821</f>
        <v>-11100</v>
      </c>
      <c r="DA822" s="15">
        <f>+DA821-CV821</f>
        <v>-11500</v>
      </c>
      <c r="DB822" s="15">
        <f>+DB821-CW821</f>
        <v>-7400</v>
      </c>
      <c r="DC822" s="15">
        <f>+DB822+DA822+CZ822+CY822</f>
        <v>-41300</v>
      </c>
      <c r="DD822" s="15">
        <f>+DD821-CY821</f>
        <v>-19200</v>
      </c>
      <c r="DE822" s="15">
        <f>+DE821-CZ821</f>
        <v>-1700</v>
      </c>
      <c r="DF822" s="15">
        <f>+DF821-DA821</f>
        <v>-3200</v>
      </c>
      <c r="DG822" s="15">
        <f>+DG821-DB821</f>
        <v>-1900</v>
      </c>
      <c r="DH822" s="15">
        <f>+DG822+DF822+DE822+DD822</f>
        <v>-26000</v>
      </c>
      <c r="DI822" s="15">
        <f>+DI821-DD821</f>
        <v>-2000</v>
      </c>
      <c r="DJ822" s="15"/>
      <c r="DK822" s="15"/>
      <c r="DL822" s="15"/>
      <c r="DM822" s="15"/>
      <c r="DN822" s="15"/>
      <c r="DO822" s="15"/>
      <c r="DP822" s="15"/>
      <c r="DQ822" s="15"/>
      <c r="DR822" s="15"/>
      <c r="DS822" s="15"/>
      <c r="DT822" s="15"/>
      <c r="DU822" s="15"/>
      <c r="DV822" s="15"/>
      <c r="DW822" s="15"/>
    </row>
    <row r="823" spans="1:127" ht="12" customHeight="1">
      <c r="A823" s="2"/>
      <c r="C823" s="7" t="s">
        <v>1004</v>
      </c>
      <c r="AV823" s="15"/>
      <c r="AW823" s="15"/>
      <c r="AX823" s="15"/>
      <c r="AY823" s="15"/>
      <c r="AZ823" s="15">
        <f>+AY823+AX823+AW823+AV823</f>
        <v>0</v>
      </c>
      <c r="BA823" s="15">
        <f>+BA789-BA812</f>
        <v>-137200</v>
      </c>
      <c r="BB823" s="15">
        <f>+BB789-BB812</f>
        <v>-151800</v>
      </c>
      <c r="BC823" s="15">
        <f>+BC789-BC812</f>
        <v>-190800</v>
      </c>
      <c r="BD823" s="15">
        <f>+BD789-BD812</f>
        <v>-163700</v>
      </c>
      <c r="BE823" s="15">
        <f>+BD823+BC823+BB823+BA823</f>
        <v>-643500</v>
      </c>
      <c r="BF823" s="15">
        <f>+BF789-BF812</f>
        <v>-177100</v>
      </c>
      <c r="BG823" s="15">
        <f>+BG789-BG812</f>
        <v>-166100</v>
      </c>
      <c r="BH823" s="15">
        <f>+BH789-BH812</f>
        <v>-200740</v>
      </c>
      <c r="BI823" s="15">
        <f>+BI789-BI812</f>
        <v>-200760</v>
      </c>
      <c r="BJ823" s="15">
        <f>+BI823+BH823+BG823+BF823</f>
        <v>-744700</v>
      </c>
      <c r="BK823" s="15">
        <f>+BK789-BK812</f>
        <v>-195100</v>
      </c>
      <c r="BL823" s="15">
        <f>+BL789-BL812</f>
        <v>-179600</v>
      </c>
      <c r="BM823" s="15">
        <f>+BM789-BM812</f>
        <v>-132500</v>
      </c>
      <c r="BN823" s="15">
        <f>+BN789-BN812</f>
        <v>-96500</v>
      </c>
      <c r="BO823" s="15">
        <f>+BN823+BM823+BL823+BK823</f>
        <v>-603700</v>
      </c>
      <c r="BP823" s="15">
        <f>+BP789-BP812</f>
        <v>-49200</v>
      </c>
      <c r="BQ823" s="15">
        <f>+BQ789-BQ812</f>
        <v>-39600</v>
      </c>
      <c r="BR823" s="15">
        <f>+BR789-BR812</f>
        <v>-64800</v>
      </c>
      <c r="BS823" s="15">
        <f>+BS789-BS812</f>
        <v>-67400</v>
      </c>
      <c r="BT823" s="15">
        <f>+BS823+BR823+BQ823+BP823</f>
        <v>-221000</v>
      </c>
      <c r="BU823" s="15">
        <f>+BU789-BU812</f>
        <v>-47867</v>
      </c>
      <c r="BV823" s="15">
        <f>+BV789-BV812</f>
        <v>-40468</v>
      </c>
      <c r="BW823" s="15">
        <f>+BW789-BW812</f>
        <v>-39041</v>
      </c>
      <c r="BX823" s="15">
        <f>+BX789-BX812</f>
        <v>-63723</v>
      </c>
      <c r="BY823" s="15">
        <f>+BX823+BW823+BV823+BU823</f>
        <v>-191099</v>
      </c>
      <c r="BZ823" s="15">
        <f>+BZ789-BZ812</f>
        <v>-39165</v>
      </c>
      <c r="CA823" s="15">
        <f>+CA789-CA812</f>
        <v>-42508</v>
      </c>
      <c r="CB823" s="15">
        <f>+CB789-CB812</f>
        <v>-41866</v>
      </c>
      <c r="CC823" s="15">
        <f>+CC789-CC812</f>
        <v>-61886</v>
      </c>
      <c r="CD823" s="15">
        <f>+CC823+CB823+CA823+BZ823</f>
        <v>-185425</v>
      </c>
      <c r="CE823" s="15">
        <f>+CE789-CE812</f>
        <v>-36503</v>
      </c>
      <c r="CF823" s="15">
        <f>+CF789-CF812</f>
        <v>-46100</v>
      </c>
      <c r="CG823" s="15">
        <f>+CG789-CG812</f>
        <v>-39812</v>
      </c>
      <c r="CH823" s="15">
        <f>+CH789-CH812</f>
        <v>-73700</v>
      </c>
      <c r="CI823" s="15">
        <f>+CH823+CG823+CF823+CE823</f>
        <v>-196115</v>
      </c>
      <c r="CJ823" s="15">
        <f>+CJ789-CJ812</f>
        <v>-9300</v>
      </c>
      <c r="CK823" s="15">
        <f>+CK789-CK812</f>
        <v>-2700</v>
      </c>
      <c r="CL823" s="15">
        <f>+CL789-CL812</f>
        <v>13900</v>
      </c>
      <c r="CM823" s="15">
        <f>+CM789-CM812</f>
        <v>-11400</v>
      </c>
      <c r="CN823" s="15">
        <f>+CM823+CL823+CK823+CJ823</f>
        <v>-9500</v>
      </c>
      <c r="CO823" s="15">
        <f>+CO789-CO812</f>
        <v>35200</v>
      </c>
      <c r="CP823" s="15">
        <f>+CP789-CP812</f>
        <v>38200</v>
      </c>
      <c r="CQ823" s="15">
        <f>+CQ789-CQ812</f>
        <v>22100</v>
      </c>
      <c r="CR823" s="15">
        <f>+CR789-CR812</f>
        <v>-8900</v>
      </c>
      <c r="CS823" s="15">
        <f>+CR823+CQ823+CP823+CO823</f>
        <v>86600</v>
      </c>
      <c r="CT823" s="15">
        <f>+CT789-CT812</f>
        <v>29700</v>
      </c>
      <c r="CU823" s="15">
        <f>+CU789-CU812</f>
        <v>30300</v>
      </c>
      <c r="CV823" s="15">
        <f>+CV789-CV812</f>
        <v>30000</v>
      </c>
      <c r="CW823" s="15">
        <f>+CW789-CW812</f>
        <v>-39000</v>
      </c>
      <c r="CX823" s="15">
        <f>+CW823+CV823+CU823+CT823</f>
        <v>51000</v>
      </c>
      <c r="CY823" s="15">
        <f>+CY789-CY812</f>
        <v>25800</v>
      </c>
      <c r="CZ823" s="15">
        <f>+CZ789-CZ812</f>
        <v>4700</v>
      </c>
      <c r="DA823" s="15">
        <f>+DA789-DA812</f>
        <v>-7200</v>
      </c>
      <c r="DB823" s="15">
        <f>+DB789-DB812</f>
        <v>-44300</v>
      </c>
      <c r="DC823" s="15">
        <f>+DB823+DA823+CZ823+CY823</f>
        <v>-21000</v>
      </c>
      <c r="DD823" s="15">
        <f>+DD789-DD812</f>
        <v>10800</v>
      </c>
      <c r="DE823" s="15">
        <f>+DE789-DE812</f>
        <v>5300</v>
      </c>
      <c r="DF823" s="15">
        <f>+DF789-DF812</f>
        <v>-22100</v>
      </c>
      <c r="DG823" s="15">
        <f>+DG789-DG812</f>
        <v>-66800</v>
      </c>
      <c r="DH823" s="15">
        <f>+DG823+DF823+DE823+DD823</f>
        <v>-72800</v>
      </c>
      <c r="DI823" s="15">
        <f>+DI789-DI812</f>
        <v>-11900</v>
      </c>
      <c r="DJ823" s="15">
        <f>+DJ789-DJ812</f>
        <v>-17146</v>
      </c>
      <c r="DK823" s="15">
        <f>+DK789-DK812</f>
        <v>-10873.062302200007</v>
      </c>
      <c r="DL823" s="15">
        <f>+DL789-DL812</f>
        <v>-58442.859941950825</v>
      </c>
      <c r="DM823" s="15">
        <f>+DL823+DK823+DJ823+DI823</f>
        <v>-98361.922244150832</v>
      </c>
      <c r="DN823" s="15">
        <f>+DN789-DN812</f>
        <v>-7482.8264673768717</v>
      </c>
      <c r="DO823" s="15">
        <f>+DO789-DO812</f>
        <v>-7907.6317571902473</v>
      </c>
      <c r="DP823" s="15">
        <f>+DP789-DP812</f>
        <v>-10107.761955543421</v>
      </c>
      <c r="DQ823" s="15">
        <f>+DQ789-DQ812</f>
        <v>-54690.388026011424</v>
      </c>
      <c r="DR823" s="15">
        <f>+DQ823+DP823+DO823+DN823</f>
        <v>-80188.608206121964</v>
      </c>
      <c r="DS823" s="15">
        <f>+DS789-DS812</f>
        <v>-6987.7166844745225</v>
      </c>
      <c r="DT823" s="15">
        <f>+DT789-DT812</f>
        <v>-7400.3630632410059</v>
      </c>
      <c r="DU823" s="15">
        <f>+DU789-DU812</f>
        <v>-9429.3824315503007</v>
      </c>
      <c r="DV823" s="15">
        <f>+DV789-DV812</f>
        <v>-51326.969425431875</v>
      </c>
      <c r="DW823" s="15">
        <f>+DV823+DU823+DT823+DS823</f>
        <v>-75144.431604697704</v>
      </c>
    </row>
    <row r="824" spans="1:127" ht="12" customHeight="1">
      <c r="A824" s="2"/>
      <c r="D824" s="7" t="s">
        <v>37</v>
      </c>
      <c r="AV824" s="15"/>
      <c r="AW824" s="15"/>
      <c r="AX824" s="15"/>
      <c r="AY824" s="15"/>
      <c r="AZ824" s="15">
        <f>+AY824+AX824+AW824+AV824</f>
        <v>0</v>
      </c>
      <c r="BA824" s="15">
        <f>+BA823-AV823</f>
        <v>-137200</v>
      </c>
      <c r="BB824" s="15">
        <f>+BB823-AW823</f>
        <v>-151800</v>
      </c>
      <c r="BC824" s="15">
        <f>+BC823-AX823</f>
        <v>-190800</v>
      </c>
      <c r="BD824" s="15">
        <f>+BD823-AY823</f>
        <v>-163700</v>
      </c>
      <c r="BE824" s="15">
        <f>+BD824+BC824+BB824+BA824</f>
        <v>-643500</v>
      </c>
      <c r="BF824" s="15">
        <f>+BF823-BA823</f>
        <v>-39900</v>
      </c>
      <c r="BG824" s="15">
        <f>+BG823-BB823</f>
        <v>-14300</v>
      </c>
      <c r="BH824" s="15">
        <f>+BH823-BC823</f>
        <v>-9940</v>
      </c>
      <c r="BI824" s="15">
        <f>+BI823-BD823</f>
        <v>-37060</v>
      </c>
      <c r="BJ824" s="15">
        <f>+BI824+BH824+BG824+BF824</f>
        <v>-101200</v>
      </c>
      <c r="BK824" s="15">
        <f>+BK823-BF823</f>
        <v>-18000</v>
      </c>
      <c r="BL824" s="15">
        <f>+BL823-BG823</f>
        <v>-13500</v>
      </c>
      <c r="BM824" s="15">
        <f>+BM823-BH823</f>
        <v>68240</v>
      </c>
      <c r="BN824" s="15">
        <f>+BN823-BI823</f>
        <v>104260</v>
      </c>
      <c r="BO824" s="15">
        <f>+BN824+BM824+BL824+BK824</f>
        <v>141000</v>
      </c>
      <c r="BP824" s="15">
        <f>+BP823-BK823</f>
        <v>145900</v>
      </c>
      <c r="BQ824" s="15">
        <f>+BQ823-BL823</f>
        <v>140000</v>
      </c>
      <c r="BR824" s="15">
        <f>+BR823-BM823</f>
        <v>67700</v>
      </c>
      <c r="BS824" s="15">
        <f>+BS823-BN823</f>
        <v>29100</v>
      </c>
      <c r="BT824" s="15">
        <f>+BS824+BR824+BQ824+BP824</f>
        <v>382700</v>
      </c>
      <c r="BU824" s="15">
        <f>+BU823-BP823</f>
        <v>1333</v>
      </c>
      <c r="BV824" s="15">
        <f>+BV823-BQ823</f>
        <v>-868</v>
      </c>
      <c r="BW824" s="15">
        <f>+BW823-BR823</f>
        <v>25759</v>
      </c>
      <c r="BX824" s="15">
        <f>+BX823-BS823</f>
        <v>3677</v>
      </c>
      <c r="BY824" s="15">
        <f>+BX824+BW824+BV824+BU824</f>
        <v>29901</v>
      </c>
      <c r="BZ824" s="15">
        <f>+BZ823-BU823</f>
        <v>8702</v>
      </c>
      <c r="CA824" s="15">
        <f>+CA823-BV823</f>
        <v>-2040</v>
      </c>
      <c r="CB824" s="15">
        <f>+CB823-BW823</f>
        <v>-2825</v>
      </c>
      <c r="CC824" s="15">
        <f>+CC823-BX823</f>
        <v>1837</v>
      </c>
      <c r="CD824" s="15">
        <f>+CC824+CB824+CA824+BZ824</f>
        <v>5674</v>
      </c>
      <c r="CE824" s="15">
        <f>+CE823-BZ823</f>
        <v>2662</v>
      </c>
      <c r="CF824" s="15">
        <f>+CF823-CA823</f>
        <v>-3592</v>
      </c>
      <c r="CG824" s="15">
        <f>+CG823-CB823</f>
        <v>2054</v>
      </c>
      <c r="CH824" s="15">
        <f>+CH823-CC823</f>
        <v>-11814</v>
      </c>
      <c r="CI824" s="15">
        <f>+CH824+CG824+CF824+CE824</f>
        <v>-10690</v>
      </c>
      <c r="CJ824" s="15">
        <f>+CJ823-CE823</f>
        <v>27203</v>
      </c>
      <c r="CK824" s="15">
        <f>+CK823-CF823</f>
        <v>43400</v>
      </c>
      <c r="CL824" s="15">
        <f>+CL823-CG823</f>
        <v>53712</v>
      </c>
      <c r="CM824" s="15">
        <f>+CM823-CH823</f>
        <v>62300</v>
      </c>
      <c r="CN824" s="15">
        <f>+CM824+CL824+CK824+CJ824</f>
        <v>186615</v>
      </c>
      <c r="CO824" s="15">
        <f>+CO823-CJ823</f>
        <v>44500</v>
      </c>
      <c r="CP824" s="15">
        <f>+CP823-CK823</f>
        <v>40900</v>
      </c>
      <c r="CQ824" s="15">
        <f>+CQ823-CL823</f>
        <v>8200</v>
      </c>
      <c r="CR824" s="15">
        <f>+CR823-CM823</f>
        <v>2500</v>
      </c>
      <c r="CS824" s="15">
        <f>+CR824+CQ824+CP824+CO824</f>
        <v>96100</v>
      </c>
      <c r="CT824" s="15">
        <f>+CT823-CO823</f>
        <v>-5500</v>
      </c>
      <c r="CU824" s="15">
        <f>+CU823-CP823</f>
        <v>-7900</v>
      </c>
      <c r="CV824" s="15">
        <f>+CV823-CQ823</f>
        <v>7900</v>
      </c>
      <c r="CW824" s="15">
        <f>+CW823-CR823</f>
        <v>-30100</v>
      </c>
      <c r="CX824" s="15">
        <f>+CW824+CV824+CU824+CT824</f>
        <v>-35600</v>
      </c>
      <c r="CY824" s="15">
        <f>+CY823-CT823</f>
        <v>-3900</v>
      </c>
      <c r="CZ824" s="15">
        <f>+CZ823-CU823</f>
        <v>-25600</v>
      </c>
      <c r="DA824" s="15">
        <f>+DA823-CV823</f>
        <v>-37200</v>
      </c>
      <c r="DB824" s="15">
        <f>+DB823-CW823</f>
        <v>-5300</v>
      </c>
      <c r="DC824" s="15">
        <f>+DB824+DA824+CZ824+CY824</f>
        <v>-72000</v>
      </c>
      <c r="DD824" s="15">
        <f>+DD823-CY823</f>
        <v>-15000</v>
      </c>
      <c r="DE824" s="15">
        <f>+DE823-CZ823</f>
        <v>600</v>
      </c>
      <c r="DF824" s="15">
        <f>+DF823-DA823</f>
        <v>-14900</v>
      </c>
      <c r="DG824" s="15">
        <f>+DG823-DB823</f>
        <v>-22500</v>
      </c>
      <c r="DH824" s="15">
        <f>+DG824+DF824+DE824+DD824</f>
        <v>-51800</v>
      </c>
      <c r="DI824" s="15">
        <f>+DI823-DD823</f>
        <v>-22700</v>
      </c>
      <c r="DJ824" s="15">
        <f>+DJ823-DE823</f>
        <v>-22446</v>
      </c>
      <c r="DK824" s="15">
        <f>+DK823-DF823</f>
        <v>11226.937697799993</v>
      </c>
      <c r="DL824" s="15">
        <f>+DL823-DG823</f>
        <v>8357.1400580491754</v>
      </c>
      <c r="DM824" s="15">
        <f>+DL824+DK824+DJ824+DI824</f>
        <v>-25561.922244150832</v>
      </c>
      <c r="DN824" s="15">
        <f>+DN823-DI823</f>
        <v>4417.1735326231283</v>
      </c>
      <c r="DO824" s="15">
        <f>+DO823-DJ823</f>
        <v>9238.3682428097527</v>
      </c>
      <c r="DP824" s="15">
        <f>+DP823-DK823</f>
        <v>765.30034665658604</v>
      </c>
      <c r="DQ824" s="15">
        <f>+DQ823-DL823</f>
        <v>3752.4719159394008</v>
      </c>
      <c r="DR824" s="15">
        <f>+DQ824+DP824+DO824+DN824</f>
        <v>18173.314038028868</v>
      </c>
      <c r="DS824" s="15">
        <f>+DS823-DN823</f>
        <v>495.10978290234925</v>
      </c>
      <c r="DT824" s="15">
        <f>+DT823-DO823</f>
        <v>507.26869394924142</v>
      </c>
      <c r="DU824" s="15">
        <f>+DU823-DP823</f>
        <v>678.37952399312053</v>
      </c>
      <c r="DV824" s="15">
        <f>+DV823-DQ823</f>
        <v>3363.4186005795491</v>
      </c>
      <c r="DW824" s="15">
        <f>+DV824+DU824+DT824+DS824</f>
        <v>5044.1766014242603</v>
      </c>
    </row>
    <row r="825" spans="1:127" ht="12" customHeight="1">
      <c r="A825" s="2"/>
    </row>
    <row r="826" spans="1:127" ht="12" customHeight="1">
      <c r="A826" s="2"/>
      <c r="C826" s="7" t="s">
        <v>590</v>
      </c>
      <c r="D826" s="7" t="s">
        <v>227</v>
      </c>
      <c r="AK826" s="8"/>
      <c r="AL826" s="8"/>
      <c r="AM826" s="8"/>
      <c r="AN826" s="8"/>
      <c r="AO826" s="8"/>
      <c r="AP826" s="8">
        <v>1096300</v>
      </c>
      <c r="AQ826" s="8">
        <v>267300</v>
      </c>
      <c r="AR826" s="8">
        <v>349400</v>
      </c>
      <c r="AS826" s="8">
        <v>263100</v>
      </c>
      <c r="AT826" s="8">
        <v>284100</v>
      </c>
      <c r="AU826" s="8">
        <v>1163900</v>
      </c>
      <c r="AV826" s="15">
        <f t="shared" ref="AV826:CH826" si="1088">+AV827+AV828</f>
        <v>273700</v>
      </c>
      <c r="AW826" s="15">
        <f t="shared" si="1088"/>
        <v>311100</v>
      </c>
      <c r="AX826" s="15">
        <f t="shared" si="1088"/>
        <v>293400</v>
      </c>
      <c r="AY826" s="15">
        <f t="shared" si="1088"/>
        <v>338400</v>
      </c>
      <c r="AZ826" s="15">
        <f t="shared" si="1088"/>
        <v>1216600</v>
      </c>
      <c r="BA826" s="15">
        <f t="shared" si="1088"/>
        <v>266600</v>
      </c>
      <c r="BB826" s="15">
        <f t="shared" si="1088"/>
        <v>306800</v>
      </c>
      <c r="BC826" s="15">
        <f t="shared" si="1088"/>
        <v>335600</v>
      </c>
      <c r="BD826" s="15">
        <f t="shared" si="1088"/>
        <v>326900</v>
      </c>
      <c r="BE826" s="15">
        <f t="shared" si="1088"/>
        <v>1235900</v>
      </c>
      <c r="BF826" s="15">
        <f t="shared" si="1088"/>
        <v>285500</v>
      </c>
      <c r="BG826" s="15">
        <f t="shared" si="1088"/>
        <v>311500</v>
      </c>
      <c r="BH826" s="15">
        <f t="shared" si="1088"/>
        <v>347300</v>
      </c>
      <c r="BI826" s="15">
        <f t="shared" si="1088"/>
        <v>358700</v>
      </c>
      <c r="BJ826" s="15">
        <f t="shared" si="1088"/>
        <v>1303000</v>
      </c>
      <c r="BK826" s="15">
        <f t="shared" si="1088"/>
        <v>307100</v>
      </c>
      <c r="BL826" s="15">
        <f t="shared" si="1088"/>
        <v>321100</v>
      </c>
      <c r="BM826" s="15">
        <f t="shared" si="1088"/>
        <v>263700</v>
      </c>
      <c r="BN826" s="15">
        <f t="shared" si="1088"/>
        <v>213000</v>
      </c>
      <c r="BO826" s="15">
        <f t="shared" si="1088"/>
        <v>1104920</v>
      </c>
      <c r="BP826" s="15">
        <f t="shared" si="1088"/>
        <v>141000</v>
      </c>
      <c r="BQ826" s="15">
        <f t="shared" si="1088"/>
        <v>141200</v>
      </c>
      <c r="BR826" s="15">
        <f t="shared" si="1088"/>
        <v>148300</v>
      </c>
      <c r="BS826" s="15">
        <f t="shared" si="1088"/>
        <v>181400</v>
      </c>
      <c r="BT826" s="15">
        <f t="shared" si="1088"/>
        <v>612901</v>
      </c>
      <c r="BU826" s="15">
        <f t="shared" si="1088"/>
        <v>134571</v>
      </c>
      <c r="BV826" s="15">
        <f t="shared" si="1088"/>
        <v>139929</v>
      </c>
      <c r="BW826" s="15">
        <f t="shared" si="1088"/>
        <v>136840</v>
      </c>
      <c r="BX826" s="15">
        <f t="shared" si="1088"/>
        <v>152979</v>
      </c>
      <c r="BY826" s="15">
        <f t="shared" si="1088"/>
        <v>564300</v>
      </c>
      <c r="BZ826" s="15">
        <f t="shared" si="1088"/>
        <v>130361</v>
      </c>
      <c r="CA826" s="15">
        <f t="shared" si="1088"/>
        <v>138748</v>
      </c>
      <c r="CB826" s="15">
        <f t="shared" si="1088"/>
        <v>133367</v>
      </c>
      <c r="CC826" s="15">
        <f t="shared" si="1088"/>
        <v>170526</v>
      </c>
      <c r="CD826" s="15">
        <f t="shared" si="1088"/>
        <v>573001</v>
      </c>
      <c r="CE826" s="15">
        <f t="shared" si="1088"/>
        <v>130730</v>
      </c>
      <c r="CF826" s="15">
        <f t="shared" si="1088"/>
        <v>151400</v>
      </c>
      <c r="CG826" s="15">
        <f t="shared" si="1088"/>
        <v>136403</v>
      </c>
      <c r="CH826" s="15">
        <f t="shared" si="1088"/>
        <v>187700</v>
      </c>
      <c r="CI826" s="15">
        <f t="shared" ref="CI826:CO826" si="1089">+CI827+CI828</f>
        <v>606100</v>
      </c>
      <c r="CJ826" s="15">
        <f t="shared" si="1089"/>
        <v>123500</v>
      </c>
      <c r="CK826" s="15">
        <f t="shared" si="1089"/>
        <v>161300</v>
      </c>
      <c r="CL826" s="15">
        <f t="shared" si="1089"/>
        <v>139200</v>
      </c>
      <c r="CM826" s="15">
        <f t="shared" si="1089"/>
        <v>175000</v>
      </c>
      <c r="CN826" s="15">
        <f t="shared" si="1089"/>
        <v>598900</v>
      </c>
      <c r="CO826" s="15">
        <f t="shared" si="1089"/>
        <v>140000</v>
      </c>
      <c r="CP826" s="15">
        <f t="shared" ref="CP826:CU826" si="1090">+CP827+CP828</f>
        <v>116200</v>
      </c>
      <c r="CQ826" s="15">
        <f t="shared" si="1090"/>
        <v>125700</v>
      </c>
      <c r="CR826" s="15">
        <f t="shared" si="1090"/>
        <v>201600</v>
      </c>
      <c r="CS826" s="15">
        <f t="shared" si="1090"/>
        <v>583400</v>
      </c>
      <c r="CT826" s="15">
        <f t="shared" si="1090"/>
        <v>106400</v>
      </c>
      <c r="CU826" s="15">
        <f t="shared" si="1090"/>
        <v>140800</v>
      </c>
      <c r="CV826" s="15">
        <f t="shared" ref="CV826:DA826" si="1091">+CV827+CV828</f>
        <v>110700</v>
      </c>
      <c r="CW826" s="15">
        <f t="shared" si="1091"/>
        <v>185000</v>
      </c>
      <c r="CX826" s="15">
        <f t="shared" si="1091"/>
        <v>543000</v>
      </c>
      <c r="CY826" s="15">
        <f t="shared" si="1091"/>
        <v>99400</v>
      </c>
      <c r="CZ826" s="15">
        <f t="shared" si="1091"/>
        <v>118500</v>
      </c>
      <c r="DA826" s="15">
        <f t="shared" si="1091"/>
        <v>133800</v>
      </c>
      <c r="DB826" s="15">
        <f>+DB827+DB828</f>
        <v>169400</v>
      </c>
      <c r="DC826" s="15">
        <f>+DC827+DC828</f>
        <v>521200</v>
      </c>
      <c r="DD826" s="15">
        <f t="shared" ref="DD826:DF826" si="1092">+DD827+DD828</f>
        <v>97200</v>
      </c>
      <c r="DE826" s="15">
        <f t="shared" si="1092"/>
        <v>111800</v>
      </c>
      <c r="DF826" s="15">
        <f t="shared" si="1092"/>
        <v>138700</v>
      </c>
      <c r="DG826" s="15">
        <f>+DG827+DG828</f>
        <v>205800</v>
      </c>
      <c r="DH826" s="15">
        <f>+DG826+DF826+DE826+DD826</f>
        <v>553500</v>
      </c>
      <c r="DI826" s="15">
        <f t="shared" ref="DI826" si="1093">+DI827+DI828</f>
        <v>124800</v>
      </c>
      <c r="DJ826" s="8"/>
      <c r="DK826" s="8"/>
      <c r="DL826" s="8"/>
      <c r="DM826" s="15"/>
      <c r="DN826" s="8"/>
      <c r="DO826" s="8"/>
      <c r="DP826" s="8"/>
      <c r="DQ826" s="8"/>
      <c r="DR826" s="15"/>
      <c r="DS826" s="8"/>
      <c r="DT826" s="8"/>
      <c r="DU826" s="8"/>
      <c r="DV826" s="8"/>
      <c r="DW826" s="15"/>
    </row>
    <row r="827" spans="1:127" ht="12" customHeight="1">
      <c r="A827" s="2"/>
      <c r="D827" s="7" t="s">
        <v>824</v>
      </c>
      <c r="AK827" s="8"/>
      <c r="AL827" s="8"/>
      <c r="AM827" s="8"/>
      <c r="AN827" s="8"/>
      <c r="AO827" s="8"/>
      <c r="AP827" s="8">
        <v>571200</v>
      </c>
      <c r="AQ827" s="8">
        <v>141300</v>
      </c>
      <c r="AR827" s="8">
        <v>192600</v>
      </c>
      <c r="AS827" s="8">
        <v>132600</v>
      </c>
      <c r="AT827" s="8">
        <v>127400</v>
      </c>
      <c r="AU827" s="8">
        <v>593900</v>
      </c>
      <c r="AV827" s="15">
        <v>130700</v>
      </c>
      <c r="AW827" s="15">
        <v>156600</v>
      </c>
      <c r="AX827" s="15">
        <v>153900</v>
      </c>
      <c r="AY827" s="15">
        <v>180400</v>
      </c>
      <c r="AZ827" s="15">
        <v>621600</v>
      </c>
      <c r="BA827" s="15">
        <v>140500</v>
      </c>
      <c r="BB827" s="15">
        <v>174600</v>
      </c>
      <c r="BC827" s="15">
        <v>190900</v>
      </c>
      <c r="BD827" s="15">
        <v>193900</v>
      </c>
      <c r="BE827" s="15">
        <v>699900</v>
      </c>
      <c r="BF827" s="15">
        <v>167200</v>
      </c>
      <c r="BG827" s="15">
        <v>190000</v>
      </c>
      <c r="BH827" s="15">
        <v>216800</v>
      </c>
      <c r="BI827" s="15">
        <v>216900</v>
      </c>
      <c r="BJ827" s="15">
        <v>790900</v>
      </c>
      <c r="BK827" s="15">
        <v>192100</v>
      </c>
      <c r="BL827" s="15">
        <v>210800</v>
      </c>
      <c r="BM827" s="15">
        <v>167800</v>
      </c>
      <c r="BN827" s="15">
        <v>118200</v>
      </c>
      <c r="BO827" s="15">
        <v>688900</v>
      </c>
      <c r="BP827" s="15">
        <v>64100</v>
      </c>
      <c r="BQ827" s="15">
        <v>59100</v>
      </c>
      <c r="BR827" s="15">
        <v>63300</v>
      </c>
      <c r="BS827" s="15">
        <v>77800</v>
      </c>
      <c r="BT827" s="15">
        <v>265300</v>
      </c>
      <c r="BU827" s="15">
        <v>53400</v>
      </c>
      <c r="BV827" s="15">
        <v>50600</v>
      </c>
      <c r="BW827" s="15">
        <v>52000</v>
      </c>
      <c r="BX827" s="15">
        <v>63300</v>
      </c>
      <c r="BY827" s="15">
        <v>219300</v>
      </c>
      <c r="BZ827" s="15">
        <v>51808</v>
      </c>
      <c r="CA827" s="15">
        <v>56203</v>
      </c>
      <c r="CB827" s="15">
        <v>53933</v>
      </c>
      <c r="CC827" s="15">
        <v>73270</v>
      </c>
      <c r="CD827" s="15">
        <v>235213</v>
      </c>
      <c r="CE827" s="15">
        <v>48133</v>
      </c>
      <c r="CF827" s="15">
        <v>59800</v>
      </c>
      <c r="CG827" s="15">
        <v>50000</v>
      </c>
      <c r="CH827" s="15">
        <v>84400</v>
      </c>
      <c r="CI827" s="15">
        <v>242300</v>
      </c>
      <c r="CJ827" s="15">
        <v>40400</v>
      </c>
      <c r="CK827" s="15">
        <v>62300</v>
      </c>
      <c r="CL827" s="15">
        <v>48800</v>
      </c>
      <c r="CM827" s="15">
        <v>60600</v>
      </c>
      <c r="CN827" s="15">
        <v>212000</v>
      </c>
      <c r="CO827" s="15">
        <v>53500</v>
      </c>
      <c r="CP827" s="15">
        <v>32200</v>
      </c>
      <c r="CQ827" s="15">
        <v>45000</v>
      </c>
      <c r="CR827" s="15">
        <v>72600</v>
      </c>
      <c r="CS827" s="15">
        <v>203300</v>
      </c>
      <c r="CT827" s="15">
        <v>31600</v>
      </c>
      <c r="CU827" s="15">
        <v>57300</v>
      </c>
      <c r="CV827" s="15">
        <v>32400</v>
      </c>
      <c r="CW827" s="15">
        <v>85400</v>
      </c>
      <c r="CX827" s="15">
        <v>206700</v>
      </c>
      <c r="CY827" s="15">
        <v>27300</v>
      </c>
      <c r="CZ827" s="15">
        <v>39600</v>
      </c>
      <c r="DA827" s="15">
        <v>55800</v>
      </c>
      <c r="DB827" s="15">
        <v>85200</v>
      </c>
      <c r="DC827" s="15">
        <v>207900</v>
      </c>
      <c r="DD827" s="15">
        <v>25900</v>
      </c>
      <c r="DE827" s="15">
        <v>36700</v>
      </c>
      <c r="DF827" s="15">
        <v>57300</v>
      </c>
      <c r="DG827" s="15">
        <v>112800</v>
      </c>
      <c r="DH827" s="15">
        <f t="shared" ref="DH827:DH828" si="1094">+DG827+DF827+DE827+DD827</f>
        <v>232700</v>
      </c>
      <c r="DI827" s="15">
        <v>47000</v>
      </c>
      <c r="DJ827" s="15"/>
      <c r="DK827" s="15"/>
      <c r="DL827" s="15"/>
      <c r="DM827" s="15"/>
      <c r="DN827" s="15"/>
      <c r="DO827" s="15"/>
      <c r="DP827" s="15"/>
      <c r="DQ827" s="15"/>
      <c r="DR827" s="15"/>
      <c r="DS827" s="15"/>
      <c r="DT827" s="15"/>
      <c r="DU827" s="15"/>
      <c r="DV827" s="15"/>
      <c r="DW827" s="15"/>
    </row>
    <row r="828" spans="1:127" ht="12" customHeight="1">
      <c r="A828" s="2"/>
      <c r="D828" s="7" t="s">
        <v>841</v>
      </c>
      <c r="AK828" s="8">
        <v>591400</v>
      </c>
      <c r="AL828" s="8"/>
      <c r="AM828" s="8"/>
      <c r="AN828" s="8"/>
      <c r="AO828" s="8"/>
      <c r="AP828" s="8">
        <v>525100</v>
      </c>
      <c r="AQ828" s="8">
        <v>126000</v>
      </c>
      <c r="AR828" s="8">
        <v>156800</v>
      </c>
      <c r="AS828" s="8">
        <v>130500</v>
      </c>
      <c r="AT828" s="8">
        <v>156700</v>
      </c>
      <c r="AU828" s="8">
        <v>570000</v>
      </c>
      <c r="AV828" s="15">
        <v>143000</v>
      </c>
      <c r="AW828" s="15">
        <v>154500</v>
      </c>
      <c r="AX828" s="15">
        <v>139500</v>
      </c>
      <c r="AY828" s="15">
        <v>158000</v>
      </c>
      <c r="AZ828" s="15">
        <v>595000</v>
      </c>
      <c r="BA828" s="15">
        <v>126100</v>
      </c>
      <c r="BB828" s="15">
        <v>132200</v>
      </c>
      <c r="BC828" s="15">
        <v>144700</v>
      </c>
      <c r="BD828" s="15">
        <v>133000</v>
      </c>
      <c r="BE828" s="15">
        <v>536000</v>
      </c>
      <c r="BF828" s="15">
        <v>118300</v>
      </c>
      <c r="BG828" s="15">
        <v>121500</v>
      </c>
      <c r="BH828" s="15">
        <v>130500</v>
      </c>
      <c r="BI828" s="15">
        <v>141800</v>
      </c>
      <c r="BJ828" s="15">
        <v>512100</v>
      </c>
      <c r="BK828" s="15">
        <v>115000</v>
      </c>
      <c r="BL828" s="15">
        <v>110300</v>
      </c>
      <c r="BM828" s="15">
        <v>95900</v>
      </c>
      <c r="BN828" s="15">
        <v>94800</v>
      </c>
      <c r="BO828" s="15">
        <v>416020</v>
      </c>
      <c r="BP828" s="15">
        <v>76900</v>
      </c>
      <c r="BQ828" s="15">
        <v>82100</v>
      </c>
      <c r="BR828" s="15">
        <v>85000</v>
      </c>
      <c r="BS828" s="15">
        <v>103600</v>
      </c>
      <c r="BT828" s="15">
        <v>347601</v>
      </c>
      <c r="BU828" s="15">
        <v>81171</v>
      </c>
      <c r="BV828" s="15">
        <v>89329</v>
      </c>
      <c r="BW828" s="15">
        <v>84840</v>
      </c>
      <c r="BX828" s="15">
        <v>89679</v>
      </c>
      <c r="BY828" s="15">
        <v>345000</v>
      </c>
      <c r="BZ828" s="15">
        <v>78553</v>
      </c>
      <c r="CA828" s="15">
        <v>82545</v>
      </c>
      <c r="CB828" s="15">
        <v>79434</v>
      </c>
      <c r="CC828" s="15">
        <v>97256</v>
      </c>
      <c r="CD828" s="15">
        <v>337788</v>
      </c>
      <c r="CE828" s="15">
        <v>82597</v>
      </c>
      <c r="CF828" s="15">
        <v>91600</v>
      </c>
      <c r="CG828" s="15">
        <v>86403</v>
      </c>
      <c r="CH828" s="15">
        <v>103300</v>
      </c>
      <c r="CI828" s="15">
        <v>363800</v>
      </c>
      <c r="CJ828" s="15">
        <v>83100</v>
      </c>
      <c r="CK828" s="15">
        <v>99000</v>
      </c>
      <c r="CL828" s="15">
        <v>90400</v>
      </c>
      <c r="CM828" s="15">
        <v>114400</v>
      </c>
      <c r="CN828" s="15">
        <v>386900</v>
      </c>
      <c r="CO828" s="15">
        <v>86500</v>
      </c>
      <c r="CP828" s="15">
        <v>84000</v>
      </c>
      <c r="CQ828" s="15">
        <v>80700</v>
      </c>
      <c r="CR828" s="15">
        <v>129000</v>
      </c>
      <c r="CS828" s="15">
        <v>380100</v>
      </c>
      <c r="CT828" s="15">
        <v>74800</v>
      </c>
      <c r="CU828" s="15">
        <v>83500</v>
      </c>
      <c r="CV828" s="15">
        <v>78300</v>
      </c>
      <c r="CW828" s="15">
        <v>99600</v>
      </c>
      <c r="CX828" s="15">
        <v>336300</v>
      </c>
      <c r="CY828" s="15">
        <v>72100</v>
      </c>
      <c r="CZ828" s="15">
        <v>78900</v>
      </c>
      <c r="DA828" s="15">
        <v>78000</v>
      </c>
      <c r="DB828" s="15">
        <v>84200</v>
      </c>
      <c r="DC828" s="15">
        <v>313300</v>
      </c>
      <c r="DD828" s="15">
        <v>71300</v>
      </c>
      <c r="DE828" s="15">
        <v>75100</v>
      </c>
      <c r="DF828" s="15">
        <v>81400</v>
      </c>
      <c r="DG828" s="15">
        <v>93000</v>
      </c>
      <c r="DH828" s="15">
        <f t="shared" si="1094"/>
        <v>320800</v>
      </c>
      <c r="DI828" s="15">
        <v>77800</v>
      </c>
      <c r="DJ828" s="15">
        <f>+DJ841*DJ789</f>
        <v>61160</v>
      </c>
      <c r="DK828" s="15">
        <f>+DK841*DK789</f>
        <v>82635.273496720009</v>
      </c>
      <c r="DL828" s="15">
        <f>+DL841*DL789</f>
        <v>95456.67123851963</v>
      </c>
      <c r="DM828" s="15">
        <f>+DL828+DK828+DJ828+DI828</f>
        <v>317051.94473523961</v>
      </c>
      <c r="DN828" s="15">
        <f>+DN841*DN789</f>
        <v>56869.481152064262</v>
      </c>
      <c r="DO828" s="15">
        <f>+DO841*DO789</f>
        <v>60098.001354645799</v>
      </c>
      <c r="DP828" s="15">
        <f>+DP841*DP789</f>
        <v>76818.990862129882</v>
      </c>
      <c r="DQ828" s="15">
        <f>+DQ841*DQ789</f>
        <v>89327.633775818642</v>
      </c>
      <c r="DR828" s="15">
        <f>+DQ828+DP828+DO828+DN828</f>
        <v>283114.10714465857</v>
      </c>
      <c r="DS828" s="15">
        <f>+DS841*DS789</f>
        <v>53106.646802006348</v>
      </c>
      <c r="DT828" s="15">
        <f>+DT841*DT789</f>
        <v>56242.759280631588</v>
      </c>
      <c r="DU828" s="15">
        <f>+DU841*DU789</f>
        <v>71663.306479782215</v>
      </c>
      <c r="DV828" s="15">
        <f>+DV841*DV789</f>
        <v>83834.050061538714</v>
      </c>
      <c r="DW828" s="15">
        <f>+DV828+DU828+DT828+DS828</f>
        <v>264846.76262395887</v>
      </c>
    </row>
    <row r="829" spans="1:127" ht="12" customHeight="1">
      <c r="A829" s="2"/>
      <c r="E829" s="7" t="s">
        <v>110</v>
      </c>
      <c r="AU829" s="15">
        <f t="shared" ref="AU829:BD831" si="1095">+AU826-AP826</f>
        <v>67600</v>
      </c>
      <c r="AV829" s="8">
        <f t="shared" si="1095"/>
        <v>6400</v>
      </c>
      <c r="AW829" s="8">
        <f t="shared" si="1095"/>
        <v>-38300</v>
      </c>
      <c r="AX829" s="8">
        <f t="shared" si="1095"/>
        <v>30300</v>
      </c>
      <c r="AY829" s="8">
        <f t="shared" si="1095"/>
        <v>54300</v>
      </c>
      <c r="AZ829" s="15">
        <f t="shared" si="1095"/>
        <v>52700</v>
      </c>
      <c r="BA829" s="8">
        <f t="shared" si="1095"/>
        <v>-7100</v>
      </c>
      <c r="BB829" s="8">
        <f t="shared" si="1095"/>
        <v>-4300</v>
      </c>
      <c r="BC829" s="8">
        <f t="shared" si="1095"/>
        <v>42200</v>
      </c>
      <c r="BD829" s="8">
        <f t="shared" si="1095"/>
        <v>-11500</v>
      </c>
      <c r="BE829" s="15">
        <f t="shared" ref="BE829:BN831" si="1096">+BE826-AZ826</f>
        <v>19300</v>
      </c>
      <c r="BF829" s="8">
        <f t="shared" si="1096"/>
        <v>18900</v>
      </c>
      <c r="BG829" s="8">
        <f t="shared" si="1096"/>
        <v>4700</v>
      </c>
      <c r="BH829" s="8">
        <f t="shared" si="1096"/>
        <v>11700</v>
      </c>
      <c r="BI829" s="8">
        <f t="shared" si="1096"/>
        <v>31800</v>
      </c>
      <c r="BJ829" s="15">
        <f t="shared" si="1096"/>
        <v>67100</v>
      </c>
      <c r="BK829" s="8">
        <f t="shared" si="1096"/>
        <v>21600</v>
      </c>
      <c r="BL829" s="8">
        <f t="shared" si="1096"/>
        <v>9600</v>
      </c>
      <c r="BM829" s="8">
        <f t="shared" si="1096"/>
        <v>-83600</v>
      </c>
      <c r="BN829" s="8">
        <f t="shared" si="1096"/>
        <v>-145700</v>
      </c>
      <c r="BO829" s="15">
        <f t="shared" ref="BO829:BX831" si="1097">+BO826-BJ826</f>
        <v>-198080</v>
      </c>
      <c r="BP829" s="8">
        <f t="shared" si="1097"/>
        <v>-166100</v>
      </c>
      <c r="BQ829" s="8">
        <f t="shared" si="1097"/>
        <v>-179900</v>
      </c>
      <c r="BR829" s="8">
        <f t="shared" si="1097"/>
        <v>-115400</v>
      </c>
      <c r="BS829" s="8">
        <f t="shared" si="1097"/>
        <v>-31600</v>
      </c>
      <c r="BT829" s="15">
        <f t="shared" si="1097"/>
        <v>-492019</v>
      </c>
      <c r="BU829" s="8">
        <f t="shared" si="1097"/>
        <v>-6429</v>
      </c>
      <c r="BV829" s="8">
        <f t="shared" si="1097"/>
        <v>-1271</v>
      </c>
      <c r="BW829" s="8">
        <f t="shared" si="1097"/>
        <v>-11460</v>
      </c>
      <c r="BX829" s="8">
        <f t="shared" si="1097"/>
        <v>-28421</v>
      </c>
      <c r="BY829" s="15">
        <f t="shared" ref="BY829:CH831" si="1098">+BY826-BT826</f>
        <v>-48601</v>
      </c>
      <c r="BZ829" s="8">
        <f t="shared" si="1098"/>
        <v>-4210</v>
      </c>
      <c r="CA829" s="8">
        <f t="shared" si="1098"/>
        <v>-1181</v>
      </c>
      <c r="CB829" s="8">
        <f t="shared" si="1098"/>
        <v>-3473</v>
      </c>
      <c r="CC829" s="8">
        <f t="shared" si="1098"/>
        <v>17547</v>
      </c>
      <c r="CD829" s="15">
        <f t="shared" si="1098"/>
        <v>8701</v>
      </c>
      <c r="CE829" s="8">
        <f t="shared" si="1098"/>
        <v>369</v>
      </c>
      <c r="CF829" s="8">
        <f t="shared" si="1098"/>
        <v>12652</v>
      </c>
      <c r="CG829" s="8">
        <f t="shared" si="1098"/>
        <v>3036</v>
      </c>
      <c r="CH829" s="8">
        <f t="shared" si="1098"/>
        <v>17174</v>
      </c>
      <c r="CI829" s="15">
        <f t="shared" ref="CI829:CN831" si="1099">+CI826-CD826</f>
        <v>33099</v>
      </c>
      <c r="CJ829" s="8">
        <f t="shared" si="1099"/>
        <v>-7230</v>
      </c>
      <c r="CK829" s="8">
        <f t="shared" si="1099"/>
        <v>9900</v>
      </c>
      <c r="CL829" s="8">
        <f t="shared" si="1099"/>
        <v>2797</v>
      </c>
      <c r="CM829" s="8">
        <f t="shared" si="1099"/>
        <v>-12700</v>
      </c>
      <c r="CN829" s="15">
        <f t="shared" si="1099"/>
        <v>-7200</v>
      </c>
      <c r="CO829" s="8">
        <f t="shared" ref="CO829:CR831" si="1100">+CO826-CJ826</f>
        <v>16500</v>
      </c>
      <c r="CP829" s="8">
        <f t="shared" si="1100"/>
        <v>-45100</v>
      </c>
      <c r="CQ829" s="8">
        <f t="shared" si="1100"/>
        <v>-13500</v>
      </c>
      <c r="CR829" s="8">
        <f t="shared" si="1100"/>
        <v>26600</v>
      </c>
      <c r="CS829" s="15">
        <f t="shared" ref="CS829:CT831" si="1101">+CS826-CN826</f>
        <v>-15500</v>
      </c>
      <c r="CT829" s="8">
        <f>+CT826-CO826</f>
        <v>-33600</v>
      </c>
      <c r="CU829" s="8">
        <f>+CU826-CP826</f>
        <v>24600</v>
      </c>
      <c r="CV829" s="8">
        <f>+CV826-CQ826</f>
        <v>-15000</v>
      </c>
      <c r="CW829" s="8">
        <f>+CW826-CR826</f>
        <v>-16600</v>
      </c>
      <c r="CX829" s="15">
        <f>+CX826-CS826</f>
        <v>-40400</v>
      </c>
      <c r="CY829" s="8">
        <f t="shared" ref="CY829:DB831" si="1102">+CY826-CT826</f>
        <v>-7000</v>
      </c>
      <c r="CZ829" s="8">
        <f t="shared" si="1102"/>
        <v>-22300</v>
      </c>
      <c r="DA829" s="8">
        <f t="shared" si="1102"/>
        <v>23100</v>
      </c>
      <c r="DB829" s="8">
        <f t="shared" si="1102"/>
        <v>-15600</v>
      </c>
      <c r="DC829" s="15">
        <f>+DC826-CX826</f>
        <v>-21800</v>
      </c>
      <c r="DD829" s="8">
        <f t="shared" ref="DD829:DD831" si="1103">+DD826-CY826</f>
        <v>-2200</v>
      </c>
      <c r="DE829" s="8">
        <f t="shared" ref="DE829:DE831" si="1104">+DE826-CZ826</f>
        <v>-6700</v>
      </c>
      <c r="DF829" s="8">
        <f t="shared" ref="DF829:DF831" si="1105">+DF826-DA826</f>
        <v>4900</v>
      </c>
      <c r="DG829" s="8">
        <f t="shared" ref="DG829:DG831" si="1106">+DG826-DB826</f>
        <v>36400</v>
      </c>
      <c r="DH829" s="15">
        <f>+DH826-DC826</f>
        <v>32300</v>
      </c>
      <c r="DI829" s="8">
        <f t="shared" ref="DI829:DI831" si="1107">+DI826-DD826</f>
        <v>27600</v>
      </c>
      <c r="DJ829" s="8"/>
      <c r="DK829" s="8"/>
      <c r="DL829" s="8"/>
      <c r="DM829" s="15"/>
      <c r="DN829" s="8"/>
      <c r="DO829" s="8"/>
      <c r="DP829" s="8"/>
      <c r="DQ829" s="8"/>
      <c r="DR829" s="15"/>
      <c r="DS829" s="8"/>
      <c r="DT829" s="8"/>
      <c r="DU829" s="8"/>
      <c r="DV829" s="8"/>
      <c r="DW829" s="15"/>
    </row>
    <row r="830" spans="1:127" ht="12" customHeight="1">
      <c r="A830" s="2"/>
      <c r="E830" s="7" t="s">
        <v>110</v>
      </c>
      <c r="AU830" s="15">
        <f t="shared" si="1095"/>
        <v>22700</v>
      </c>
      <c r="AV830" s="8">
        <f t="shared" si="1095"/>
        <v>-10600</v>
      </c>
      <c r="AW830" s="8">
        <f t="shared" si="1095"/>
        <v>-36000</v>
      </c>
      <c r="AX830" s="8">
        <f t="shared" si="1095"/>
        <v>21300</v>
      </c>
      <c r="AY830" s="8">
        <f t="shared" si="1095"/>
        <v>53000</v>
      </c>
      <c r="AZ830" s="15">
        <f t="shared" si="1095"/>
        <v>27700</v>
      </c>
      <c r="BA830" s="8">
        <f t="shared" si="1095"/>
        <v>9800</v>
      </c>
      <c r="BB830" s="8">
        <f t="shared" si="1095"/>
        <v>18000</v>
      </c>
      <c r="BC830" s="8">
        <f t="shared" si="1095"/>
        <v>37000</v>
      </c>
      <c r="BD830" s="8">
        <f t="shared" si="1095"/>
        <v>13500</v>
      </c>
      <c r="BE830" s="15">
        <f t="shared" si="1096"/>
        <v>78300</v>
      </c>
      <c r="BF830" s="8">
        <f t="shared" si="1096"/>
        <v>26700</v>
      </c>
      <c r="BG830" s="8">
        <f t="shared" si="1096"/>
        <v>15400</v>
      </c>
      <c r="BH830" s="8">
        <f t="shared" si="1096"/>
        <v>25900</v>
      </c>
      <c r="BI830" s="8">
        <f t="shared" si="1096"/>
        <v>23000</v>
      </c>
      <c r="BJ830" s="15">
        <f t="shared" si="1096"/>
        <v>91000</v>
      </c>
      <c r="BK830" s="8">
        <f t="shared" si="1096"/>
        <v>24900</v>
      </c>
      <c r="BL830" s="8">
        <f t="shared" si="1096"/>
        <v>20800</v>
      </c>
      <c r="BM830" s="8">
        <f t="shared" si="1096"/>
        <v>-49000</v>
      </c>
      <c r="BN830" s="8">
        <f t="shared" si="1096"/>
        <v>-98700</v>
      </c>
      <c r="BO830" s="15">
        <f t="shared" si="1097"/>
        <v>-102000</v>
      </c>
      <c r="BP830" s="8">
        <f t="shared" si="1097"/>
        <v>-128000</v>
      </c>
      <c r="BQ830" s="8">
        <f t="shared" si="1097"/>
        <v>-151700</v>
      </c>
      <c r="BR830" s="8">
        <f t="shared" si="1097"/>
        <v>-104500</v>
      </c>
      <c r="BS830" s="8">
        <f t="shared" si="1097"/>
        <v>-40400</v>
      </c>
      <c r="BT830" s="15">
        <f t="shared" si="1097"/>
        <v>-423600</v>
      </c>
      <c r="BU830" s="8">
        <f t="shared" si="1097"/>
        <v>-10700</v>
      </c>
      <c r="BV830" s="8">
        <f t="shared" si="1097"/>
        <v>-8500</v>
      </c>
      <c r="BW830" s="8">
        <f t="shared" si="1097"/>
        <v>-11300</v>
      </c>
      <c r="BX830" s="8">
        <f t="shared" si="1097"/>
        <v>-14500</v>
      </c>
      <c r="BY830" s="15">
        <f t="shared" si="1098"/>
        <v>-46000</v>
      </c>
      <c r="BZ830" s="8">
        <f t="shared" si="1098"/>
        <v>-1592</v>
      </c>
      <c r="CA830" s="8">
        <f t="shared" si="1098"/>
        <v>5603</v>
      </c>
      <c r="CB830" s="8">
        <f t="shared" si="1098"/>
        <v>1933</v>
      </c>
      <c r="CC830" s="8">
        <f t="shared" si="1098"/>
        <v>9970</v>
      </c>
      <c r="CD830" s="15">
        <f t="shared" si="1098"/>
        <v>15913</v>
      </c>
      <c r="CE830" s="8">
        <f t="shared" si="1098"/>
        <v>-3675</v>
      </c>
      <c r="CF830" s="8">
        <f t="shared" si="1098"/>
        <v>3597</v>
      </c>
      <c r="CG830" s="8">
        <f t="shared" si="1098"/>
        <v>-3933</v>
      </c>
      <c r="CH830" s="8">
        <f t="shared" si="1098"/>
        <v>11130</v>
      </c>
      <c r="CI830" s="15">
        <f t="shared" si="1099"/>
        <v>7087</v>
      </c>
      <c r="CJ830" s="8">
        <f t="shared" si="1099"/>
        <v>-7733</v>
      </c>
      <c r="CK830" s="8">
        <f t="shared" si="1099"/>
        <v>2500</v>
      </c>
      <c r="CL830" s="8">
        <f t="shared" si="1099"/>
        <v>-1200</v>
      </c>
      <c r="CM830" s="8">
        <f t="shared" si="1099"/>
        <v>-23800</v>
      </c>
      <c r="CN830" s="15">
        <f t="shared" si="1099"/>
        <v>-30300</v>
      </c>
      <c r="CO830" s="8">
        <f t="shared" si="1100"/>
        <v>13100</v>
      </c>
      <c r="CP830" s="8">
        <f t="shared" si="1100"/>
        <v>-30100</v>
      </c>
      <c r="CQ830" s="8">
        <f t="shared" si="1100"/>
        <v>-3800</v>
      </c>
      <c r="CR830" s="8">
        <f t="shared" si="1100"/>
        <v>12000</v>
      </c>
      <c r="CS830" s="15">
        <f t="shared" si="1101"/>
        <v>-8700</v>
      </c>
      <c r="CT830" s="8">
        <f t="shared" si="1101"/>
        <v>-21900</v>
      </c>
      <c r="CU830" s="8">
        <f t="shared" ref="CU830:CW831" si="1108">+CU827-CP827</f>
        <v>25100</v>
      </c>
      <c r="CV830" s="8">
        <f t="shared" si="1108"/>
        <v>-12600</v>
      </c>
      <c r="CW830" s="8">
        <f t="shared" si="1108"/>
        <v>12800</v>
      </c>
      <c r="CX830" s="15">
        <f>+CX827-CS827</f>
        <v>3400</v>
      </c>
      <c r="CY830" s="8">
        <f t="shared" si="1102"/>
        <v>-4300</v>
      </c>
      <c r="CZ830" s="8">
        <f t="shared" si="1102"/>
        <v>-17700</v>
      </c>
      <c r="DA830" s="8">
        <f t="shared" si="1102"/>
        <v>23400</v>
      </c>
      <c r="DB830" s="8">
        <f t="shared" si="1102"/>
        <v>-200</v>
      </c>
      <c r="DC830" s="15">
        <f>+DC827-CX827</f>
        <v>1200</v>
      </c>
      <c r="DD830" s="8">
        <f t="shared" si="1103"/>
        <v>-1400</v>
      </c>
      <c r="DE830" s="8">
        <f t="shared" si="1104"/>
        <v>-2900</v>
      </c>
      <c r="DF830" s="8">
        <f t="shared" si="1105"/>
        <v>1500</v>
      </c>
      <c r="DG830" s="8">
        <f t="shared" si="1106"/>
        <v>27600</v>
      </c>
      <c r="DH830" s="15">
        <f>+DH827-DC827</f>
        <v>24800</v>
      </c>
      <c r="DI830" s="8">
        <f t="shared" si="1107"/>
        <v>21100</v>
      </c>
      <c r="DJ830" s="8"/>
      <c r="DK830" s="8"/>
      <c r="DL830" s="8"/>
      <c r="DM830" s="15"/>
      <c r="DN830" s="8"/>
      <c r="DO830" s="8"/>
      <c r="DP830" s="8"/>
      <c r="DQ830" s="8"/>
      <c r="DR830" s="15"/>
      <c r="DS830" s="8"/>
      <c r="DT830" s="8"/>
      <c r="DU830" s="8"/>
      <c r="DV830" s="8"/>
      <c r="DW830" s="15"/>
    </row>
    <row r="831" spans="1:127" ht="12" customHeight="1">
      <c r="A831" s="2"/>
      <c r="E831" s="7" t="s">
        <v>110</v>
      </c>
      <c r="AU831" s="15">
        <f t="shared" si="1095"/>
        <v>44900</v>
      </c>
      <c r="AV831" s="8">
        <f t="shared" si="1095"/>
        <v>17000</v>
      </c>
      <c r="AW831" s="8">
        <f t="shared" si="1095"/>
        <v>-2300</v>
      </c>
      <c r="AX831" s="8">
        <f t="shared" si="1095"/>
        <v>9000</v>
      </c>
      <c r="AY831" s="8">
        <f t="shared" si="1095"/>
        <v>1300</v>
      </c>
      <c r="AZ831" s="15">
        <f t="shared" si="1095"/>
        <v>25000</v>
      </c>
      <c r="BA831" s="8">
        <f t="shared" si="1095"/>
        <v>-16900</v>
      </c>
      <c r="BB831" s="8">
        <f t="shared" si="1095"/>
        <v>-22300</v>
      </c>
      <c r="BC831" s="8">
        <f t="shared" si="1095"/>
        <v>5200</v>
      </c>
      <c r="BD831" s="8">
        <f t="shared" si="1095"/>
        <v>-25000</v>
      </c>
      <c r="BE831" s="15">
        <f t="shared" si="1096"/>
        <v>-59000</v>
      </c>
      <c r="BF831" s="8">
        <f t="shared" si="1096"/>
        <v>-7800</v>
      </c>
      <c r="BG831" s="8">
        <f t="shared" si="1096"/>
        <v>-10700</v>
      </c>
      <c r="BH831" s="8">
        <f t="shared" si="1096"/>
        <v>-14200</v>
      </c>
      <c r="BI831" s="8">
        <f t="shared" si="1096"/>
        <v>8800</v>
      </c>
      <c r="BJ831" s="15">
        <f t="shared" si="1096"/>
        <v>-23900</v>
      </c>
      <c r="BK831" s="8">
        <f t="shared" si="1096"/>
        <v>-3300</v>
      </c>
      <c r="BL831" s="8">
        <f t="shared" si="1096"/>
        <v>-11200</v>
      </c>
      <c r="BM831" s="8">
        <f t="shared" si="1096"/>
        <v>-34600</v>
      </c>
      <c r="BN831" s="8">
        <f t="shared" si="1096"/>
        <v>-47000</v>
      </c>
      <c r="BO831" s="15">
        <f t="shared" si="1097"/>
        <v>-96080</v>
      </c>
      <c r="BP831" s="8">
        <f t="shared" si="1097"/>
        <v>-38100</v>
      </c>
      <c r="BQ831" s="8">
        <f t="shared" si="1097"/>
        <v>-28200</v>
      </c>
      <c r="BR831" s="8">
        <f t="shared" si="1097"/>
        <v>-10900</v>
      </c>
      <c r="BS831" s="8">
        <f t="shared" si="1097"/>
        <v>8800</v>
      </c>
      <c r="BT831" s="15">
        <f t="shared" si="1097"/>
        <v>-68419</v>
      </c>
      <c r="BU831" s="8">
        <f t="shared" si="1097"/>
        <v>4271</v>
      </c>
      <c r="BV831" s="8">
        <f t="shared" si="1097"/>
        <v>7229</v>
      </c>
      <c r="BW831" s="8">
        <f t="shared" si="1097"/>
        <v>-160</v>
      </c>
      <c r="BX831" s="8">
        <f t="shared" si="1097"/>
        <v>-13921</v>
      </c>
      <c r="BY831" s="15">
        <f t="shared" si="1098"/>
        <v>-2601</v>
      </c>
      <c r="BZ831" s="8">
        <f t="shared" si="1098"/>
        <v>-2618</v>
      </c>
      <c r="CA831" s="8">
        <f t="shared" si="1098"/>
        <v>-6784</v>
      </c>
      <c r="CB831" s="8">
        <f t="shared" si="1098"/>
        <v>-5406</v>
      </c>
      <c r="CC831" s="8">
        <f t="shared" si="1098"/>
        <v>7577</v>
      </c>
      <c r="CD831" s="15">
        <f t="shared" si="1098"/>
        <v>-7212</v>
      </c>
      <c r="CE831" s="8">
        <f t="shared" si="1098"/>
        <v>4044</v>
      </c>
      <c r="CF831" s="8">
        <f t="shared" si="1098"/>
        <v>9055</v>
      </c>
      <c r="CG831" s="8">
        <f t="shared" si="1098"/>
        <v>6969</v>
      </c>
      <c r="CH831" s="8">
        <f t="shared" si="1098"/>
        <v>6044</v>
      </c>
      <c r="CI831" s="15">
        <f t="shared" si="1099"/>
        <v>26012</v>
      </c>
      <c r="CJ831" s="8">
        <f t="shared" si="1099"/>
        <v>503</v>
      </c>
      <c r="CK831" s="8">
        <f t="shared" si="1099"/>
        <v>7400</v>
      </c>
      <c r="CL831" s="8">
        <f t="shared" si="1099"/>
        <v>3997</v>
      </c>
      <c r="CM831" s="8">
        <f t="shared" si="1099"/>
        <v>11100</v>
      </c>
      <c r="CN831" s="15">
        <f t="shared" si="1099"/>
        <v>23100</v>
      </c>
      <c r="CO831" s="8">
        <f t="shared" si="1100"/>
        <v>3400</v>
      </c>
      <c r="CP831" s="8">
        <f t="shared" si="1100"/>
        <v>-15000</v>
      </c>
      <c r="CQ831" s="8">
        <f t="shared" si="1100"/>
        <v>-9700</v>
      </c>
      <c r="CR831" s="8">
        <f t="shared" si="1100"/>
        <v>14600</v>
      </c>
      <c r="CS831" s="15">
        <f t="shared" si="1101"/>
        <v>-6800</v>
      </c>
      <c r="CT831" s="8">
        <f t="shared" si="1101"/>
        <v>-11700</v>
      </c>
      <c r="CU831" s="8">
        <f t="shared" si="1108"/>
        <v>-500</v>
      </c>
      <c r="CV831" s="8">
        <f t="shared" si="1108"/>
        <v>-2400</v>
      </c>
      <c r="CW831" s="8">
        <f t="shared" si="1108"/>
        <v>-29400</v>
      </c>
      <c r="CX831" s="15">
        <f>+CX828-CS828</f>
        <v>-43800</v>
      </c>
      <c r="CY831" s="8">
        <f t="shared" si="1102"/>
        <v>-2700</v>
      </c>
      <c r="CZ831" s="8">
        <f t="shared" si="1102"/>
        <v>-4600</v>
      </c>
      <c r="DA831" s="8">
        <f t="shared" si="1102"/>
        <v>-300</v>
      </c>
      <c r="DB831" s="8">
        <f t="shared" si="1102"/>
        <v>-15400</v>
      </c>
      <c r="DC831" s="15">
        <f>+DC828-CX828</f>
        <v>-23000</v>
      </c>
      <c r="DD831" s="8">
        <f t="shared" si="1103"/>
        <v>-800</v>
      </c>
      <c r="DE831" s="8">
        <f t="shared" si="1104"/>
        <v>-3800</v>
      </c>
      <c r="DF831" s="8">
        <f t="shared" si="1105"/>
        <v>3400</v>
      </c>
      <c r="DG831" s="8">
        <f t="shared" si="1106"/>
        <v>8800</v>
      </c>
      <c r="DH831" s="15">
        <f>+DH828-DC828</f>
        <v>7500</v>
      </c>
      <c r="DI831" s="8">
        <f t="shared" si="1107"/>
        <v>6500</v>
      </c>
      <c r="DJ831" s="8">
        <f>+DJ828-DE828</f>
        <v>-13940</v>
      </c>
      <c r="DK831" s="8">
        <f t="shared" ref="DK831" si="1109">+DK828-DF828</f>
        <v>1235.2734967200086</v>
      </c>
      <c r="DL831" s="8">
        <f t="shared" ref="DL831:DM831" si="1110">+DL828-DG828</f>
        <v>2456.6712385196297</v>
      </c>
      <c r="DM831" s="15">
        <f t="shared" si="1110"/>
        <v>-3748.0552647603909</v>
      </c>
      <c r="DN831" s="8">
        <f t="shared" ref="DN831:DP831" si="1111">+DN828-DI828</f>
        <v>-20930.518847935738</v>
      </c>
      <c r="DO831" s="8">
        <f t="shared" si="1111"/>
        <v>-1061.9986453542006</v>
      </c>
      <c r="DP831" s="8">
        <f t="shared" si="1111"/>
        <v>-5816.2826345901267</v>
      </c>
      <c r="DQ831" s="8">
        <f t="shared" ref="DQ831:DR831" si="1112">+DQ828-DL828</f>
        <v>-6129.0374627009878</v>
      </c>
      <c r="DR831" s="15">
        <f t="shared" si="1112"/>
        <v>-33937.837590581039</v>
      </c>
      <c r="DS831" s="8">
        <f t="shared" ref="DS831:DU831" si="1113">+DS828-DN828</f>
        <v>-3762.834350057914</v>
      </c>
      <c r="DT831" s="8">
        <f t="shared" si="1113"/>
        <v>-3855.2420740142115</v>
      </c>
      <c r="DU831" s="8">
        <f t="shared" si="1113"/>
        <v>-5155.6843823476665</v>
      </c>
      <c r="DV831" s="8">
        <f t="shared" ref="DV831:DW831" si="1114">+DV828-DQ828</f>
        <v>-5493.5837142799282</v>
      </c>
      <c r="DW831" s="15">
        <f t="shared" si="1114"/>
        <v>-18267.344520699698</v>
      </c>
    </row>
    <row r="832" spans="1:127" ht="12" customHeight="1">
      <c r="A832" s="2"/>
      <c r="BK832" s="34"/>
      <c r="BL832" s="34"/>
      <c r="BM832" s="34"/>
      <c r="BN832" s="34"/>
      <c r="BP832" s="34"/>
      <c r="BQ832" s="34"/>
      <c r="BR832" s="34"/>
      <c r="BS832" s="34"/>
      <c r="BU832" s="34"/>
      <c r="BV832" s="34"/>
      <c r="BW832" s="34"/>
      <c r="BX832" s="34"/>
      <c r="BZ832" s="34"/>
      <c r="DU832" s="2"/>
    </row>
    <row r="833" spans="1:127" ht="12" customHeight="1">
      <c r="A833" s="2"/>
      <c r="C833" s="2" t="s">
        <v>1209</v>
      </c>
      <c r="D833" s="7" t="s">
        <v>1138</v>
      </c>
      <c r="AV833" s="15"/>
      <c r="AW833" s="15"/>
      <c r="AX833" s="15"/>
      <c r="AY833" s="15"/>
      <c r="AZ833" s="15"/>
      <c r="BA833" s="15"/>
      <c r="BB833" s="15"/>
      <c r="BC833" s="15"/>
      <c r="BD833" s="15"/>
      <c r="BE833" s="15"/>
      <c r="BF833" s="15"/>
      <c r="BG833" s="15"/>
      <c r="BH833" s="15"/>
      <c r="BI833" s="15"/>
      <c r="BJ833" s="15"/>
      <c r="BK833" s="15"/>
      <c r="BL833" s="15"/>
      <c r="BM833" s="15"/>
      <c r="BN833" s="15"/>
      <c r="BO833" s="15"/>
      <c r="BP833" s="15"/>
      <c r="BQ833" s="15"/>
      <c r="BR833" s="15"/>
      <c r="BS833" s="15"/>
      <c r="BT833" s="15"/>
      <c r="BU833" s="15"/>
      <c r="BV833" s="15"/>
      <c r="BW833" s="15"/>
      <c r="BX833" s="15"/>
      <c r="BY833" s="15"/>
      <c r="BZ833" s="15"/>
      <c r="CA833" s="15"/>
      <c r="CB833" s="15"/>
      <c r="CC833" s="15"/>
      <c r="CD833" s="15"/>
      <c r="CE833" s="15"/>
      <c r="CF833" s="15"/>
      <c r="CG833" s="15"/>
      <c r="CH833" s="15"/>
      <c r="CI833" s="15"/>
      <c r="CJ833" s="15"/>
      <c r="CK833" s="15"/>
      <c r="CL833" s="15"/>
      <c r="CM833" s="15"/>
      <c r="CN833" s="15"/>
      <c r="CO833" s="15"/>
      <c r="CP833" s="15"/>
      <c r="CQ833" s="15"/>
      <c r="CR833" s="15"/>
      <c r="CS833" s="15"/>
      <c r="CT833" s="15"/>
      <c r="CU833" s="15"/>
      <c r="CV833" s="15"/>
      <c r="CW833" s="15"/>
      <c r="CX833" s="15"/>
      <c r="CY833" s="15"/>
      <c r="CZ833" s="15"/>
      <c r="DA833" s="15"/>
      <c r="DB833" s="15"/>
      <c r="DC833" s="15">
        <v>313300</v>
      </c>
      <c r="DD833" s="15"/>
      <c r="DE833" s="15"/>
      <c r="DF833" s="15" t="s">
        <v>1232</v>
      </c>
      <c r="DG833" s="15" t="s">
        <v>1232</v>
      </c>
      <c r="DH833" s="15">
        <v>320800</v>
      </c>
      <c r="DI833" s="15"/>
      <c r="DJ833" s="15"/>
      <c r="DK833" s="15"/>
      <c r="DL833" s="15"/>
      <c r="DM833" s="15">
        <v>330000</v>
      </c>
      <c r="DN833" s="15"/>
      <c r="DO833" s="15"/>
      <c r="DP833" s="15"/>
      <c r="DQ833" s="15"/>
      <c r="DR833" s="15"/>
      <c r="DS833" s="15"/>
      <c r="DT833" s="15"/>
      <c r="DU833" s="15"/>
      <c r="DV833" s="15"/>
      <c r="DW833" s="15"/>
    </row>
    <row r="834" spans="1:127" ht="12" customHeight="1">
      <c r="A834" s="2"/>
      <c r="BK834" s="34"/>
      <c r="BL834" s="34"/>
      <c r="BM834" s="34"/>
      <c r="BN834" s="34"/>
      <c r="BP834" s="34"/>
      <c r="BQ834" s="34"/>
      <c r="BR834" s="34"/>
      <c r="BS834" s="34"/>
      <c r="BU834" s="34"/>
      <c r="BV834" s="34"/>
      <c r="BW834" s="34"/>
      <c r="BX834" s="34"/>
      <c r="BZ834" s="34"/>
      <c r="DU834" s="2"/>
    </row>
    <row r="835" spans="1:127" ht="12" customHeight="1">
      <c r="A835" s="2"/>
      <c r="D835" s="7" t="s">
        <v>57</v>
      </c>
      <c r="AV835" s="8">
        <f t="shared" ref="AV835:CA835" si="1115">+AV826/AV744*1000</f>
        <v>44883.568383076417</v>
      </c>
      <c r="AW835" s="8">
        <f t="shared" si="1115"/>
        <v>43934.472532128231</v>
      </c>
      <c r="AX835" s="8">
        <f t="shared" si="1115"/>
        <v>47170.418006430875</v>
      </c>
      <c r="AY835" s="8">
        <f t="shared" si="1115"/>
        <v>47229.588276343333</v>
      </c>
      <c r="AZ835" s="8">
        <f t="shared" si="1115"/>
        <v>45798.82547809065</v>
      </c>
      <c r="BA835" s="8">
        <f t="shared" si="1115"/>
        <v>47752.104603259897</v>
      </c>
      <c r="BB835" s="8">
        <f t="shared" si="1115"/>
        <v>48521.271548315672</v>
      </c>
      <c r="BC835" s="8">
        <f t="shared" si="1115"/>
        <v>50519.343670028604</v>
      </c>
      <c r="BD835" s="8">
        <f t="shared" si="1115"/>
        <v>50439.746952630769</v>
      </c>
      <c r="BE835" s="8">
        <f t="shared" si="1115"/>
        <v>49376.747902516981</v>
      </c>
      <c r="BF835" s="8">
        <f t="shared" si="1115"/>
        <v>50061.371208136065</v>
      </c>
      <c r="BG835" s="8">
        <f t="shared" si="1115"/>
        <v>50915.33180778032</v>
      </c>
      <c r="BH835" s="8">
        <f t="shared" si="1115"/>
        <v>50604.691825732189</v>
      </c>
      <c r="BI835" s="8">
        <f t="shared" si="1115"/>
        <v>48709.940249864201</v>
      </c>
      <c r="BJ835" s="8">
        <f t="shared" si="1115"/>
        <v>50023.034398034397</v>
      </c>
      <c r="BK835" s="8">
        <f t="shared" si="1115"/>
        <v>49230.522603398524</v>
      </c>
      <c r="BL835" s="8">
        <f t="shared" si="1115"/>
        <v>48948.170731707316</v>
      </c>
      <c r="BM835" s="8">
        <f t="shared" si="1115"/>
        <v>40432.382704691809</v>
      </c>
      <c r="BN835" s="8">
        <f t="shared" si="1115"/>
        <v>33182.738744352704</v>
      </c>
      <c r="BO835" s="8">
        <f t="shared" si="1115"/>
        <v>42927.852674929098</v>
      </c>
      <c r="BP835" s="8">
        <f t="shared" si="1115"/>
        <v>28507.885159725032</v>
      </c>
      <c r="BQ835" s="8">
        <f t="shared" si="1115"/>
        <v>26546.343297612333</v>
      </c>
      <c r="BR835" s="8">
        <f t="shared" si="1115"/>
        <v>32882.483370288246</v>
      </c>
      <c r="BS835" s="8">
        <f t="shared" si="1115"/>
        <v>33881.210310048562</v>
      </c>
      <c r="BT835" s="8">
        <f t="shared" si="1115"/>
        <v>30448.656167718214</v>
      </c>
      <c r="BU835" s="8">
        <f t="shared" si="1115"/>
        <v>30978.591160220993</v>
      </c>
      <c r="BV835" s="8">
        <f t="shared" si="1115"/>
        <v>31346.102150537637</v>
      </c>
      <c r="BW835" s="8">
        <f t="shared" si="1115"/>
        <v>32573.196857890976</v>
      </c>
      <c r="BX835" s="8">
        <f t="shared" si="1115"/>
        <v>30425.417661097854</v>
      </c>
      <c r="BY835" s="8">
        <f t="shared" si="1115"/>
        <v>31285.690525031878</v>
      </c>
      <c r="BZ835" s="8">
        <f t="shared" si="1115"/>
        <v>28247.237269772479</v>
      </c>
      <c r="CA835" s="8">
        <f t="shared" si="1115"/>
        <v>29967.170626349889</v>
      </c>
      <c r="CB835" s="8">
        <f t="shared" ref="CB835:CU835" si="1116">+CB826/CB744*1000</f>
        <v>30715.56886227545</v>
      </c>
      <c r="CC835" s="8">
        <f t="shared" si="1116"/>
        <v>31186.174103877103</v>
      </c>
      <c r="CD835" s="8">
        <f t="shared" si="1116"/>
        <v>30070.900026239833</v>
      </c>
      <c r="CE835" s="8">
        <f t="shared" si="1116"/>
        <v>28144.241119483315</v>
      </c>
      <c r="CF835" s="8">
        <f t="shared" si="1116"/>
        <v>26561.403508771931</v>
      </c>
      <c r="CG835" s="8">
        <f t="shared" si="1116"/>
        <v>26925.1875246743</v>
      </c>
      <c r="CH835" s="8">
        <f t="shared" si="1116"/>
        <v>28111.427287704057</v>
      </c>
      <c r="CI835" s="8">
        <f t="shared" si="1116"/>
        <v>27438.996785730451</v>
      </c>
      <c r="CJ835" s="8">
        <f t="shared" si="1116"/>
        <v>23901.683762337914</v>
      </c>
      <c r="CK835" s="8">
        <f t="shared" si="1116"/>
        <v>24182.908545727136</v>
      </c>
      <c r="CL835" s="8">
        <f t="shared" si="1116"/>
        <v>24280.481423338566</v>
      </c>
      <c r="CM835" s="8">
        <f t="shared" si="1116"/>
        <v>29239.766081871345</v>
      </c>
      <c r="CN835" s="8">
        <f t="shared" si="1116"/>
        <v>25425.599660369346</v>
      </c>
      <c r="CO835" s="8">
        <f t="shared" si="1116"/>
        <v>25959.577229742259</v>
      </c>
      <c r="CP835" s="8">
        <f t="shared" si="1116"/>
        <v>22874.015748031496</v>
      </c>
      <c r="CQ835" s="8">
        <f t="shared" si="1116"/>
        <v>22478.540772532189</v>
      </c>
      <c r="CR835" s="8">
        <f t="shared" si="1116"/>
        <v>31260.660567529849</v>
      </c>
      <c r="CS835" s="8">
        <f t="shared" si="1116"/>
        <v>25912.765390423738</v>
      </c>
      <c r="CT835" s="8">
        <f t="shared" si="1116"/>
        <v>20636.152055857252</v>
      </c>
      <c r="CU835" s="8">
        <f t="shared" si="1116"/>
        <v>24309.392265193372</v>
      </c>
      <c r="CV835" s="8">
        <f>+CV826/CV744*1000</f>
        <v>18177.339901477833</v>
      </c>
      <c r="CW835" s="8">
        <f>+CW826/CW744*1000</f>
        <v>27558.468642931624</v>
      </c>
      <c r="CX835" s="26">
        <f>+AVERAGE(CT835:CW835)</f>
        <v>22670.33821636502</v>
      </c>
      <c r="CY835" s="8">
        <f>+CY826/CY744*1000</f>
        <v>17238.987166146377</v>
      </c>
      <c r="CZ835" s="8">
        <f>+CZ826/CZ744*1000</f>
        <v>18884.462151394422</v>
      </c>
      <c r="DA835" s="8">
        <f>+DA826/DA744*1000</f>
        <v>20632.228218966848</v>
      </c>
      <c r="DB835" s="8">
        <f>+DB826/DB744*1000</f>
        <v>22490.706319702604</v>
      </c>
      <c r="DC835" s="26">
        <f>+AVERAGE(CY835:DB835)</f>
        <v>19811.595964052562</v>
      </c>
      <c r="DD835" s="8">
        <f>+DD826/DD744*1000</f>
        <v>15766.423357664235</v>
      </c>
      <c r="DE835" s="8">
        <f>+DE826/DE744*1000</f>
        <v>15346.602608098832</v>
      </c>
      <c r="DF835" s="8">
        <f>+DF826/DF744*1000</f>
        <v>20732.436472346788</v>
      </c>
      <c r="DG835" s="8">
        <f>+DG826/DG744*1000</f>
        <v>28030.509397984202</v>
      </c>
      <c r="DH835" s="26">
        <f>+AVERAGE(DD835:DG835)</f>
        <v>19968.992959023515</v>
      </c>
      <c r="DI835" s="8">
        <f>+DI826/DI744*1000</f>
        <v>21336.980680458197</v>
      </c>
      <c r="DJ835" s="28"/>
      <c r="DK835" s="28"/>
      <c r="DL835" s="28"/>
      <c r="DM835" s="26"/>
      <c r="DN835" s="28"/>
      <c r="DO835" s="28"/>
      <c r="DP835" s="28"/>
      <c r="DQ835" s="28"/>
      <c r="DR835" s="26"/>
      <c r="DS835" s="28"/>
      <c r="DT835" s="28"/>
      <c r="DU835" s="28"/>
      <c r="DV835" s="28"/>
      <c r="DW835" s="26"/>
    </row>
    <row r="836" spans="1:127" ht="12" customHeight="1">
      <c r="A836" s="2"/>
      <c r="D836" s="7" t="s">
        <v>197</v>
      </c>
      <c r="AV836" s="28">
        <f t="shared" ref="AV836:CA836" si="1117">+AV827/AV744*1000</f>
        <v>21433.256805510002</v>
      </c>
      <c r="AW836" s="28">
        <f t="shared" si="1117"/>
        <v>22115.520406722215</v>
      </c>
      <c r="AX836" s="28">
        <f t="shared" si="1117"/>
        <v>24742.765273311896</v>
      </c>
      <c r="AY836" s="28">
        <f t="shared" si="1117"/>
        <v>25177.948360083741</v>
      </c>
      <c r="AZ836" s="28">
        <f t="shared" si="1117"/>
        <v>23400.090347839181</v>
      </c>
      <c r="BA836" s="28">
        <f t="shared" si="1117"/>
        <v>25165.681533225863</v>
      </c>
      <c r="BB836" s="28">
        <f t="shared" si="1117"/>
        <v>27613.474616479518</v>
      </c>
      <c r="BC836" s="28">
        <f t="shared" si="1117"/>
        <v>28737.016408249285</v>
      </c>
      <c r="BD836" s="28">
        <f t="shared" si="1117"/>
        <v>29918.222496528313</v>
      </c>
      <c r="BE836" s="28">
        <f t="shared" si="1117"/>
        <v>27962.445065920896</v>
      </c>
      <c r="BF836" s="28">
        <f t="shared" si="1117"/>
        <v>29317.902858144837</v>
      </c>
      <c r="BG836" s="28">
        <f t="shared" si="1117"/>
        <v>31055.900621118013</v>
      </c>
      <c r="BH836" s="28">
        <f t="shared" si="1117"/>
        <v>31589.683811744133</v>
      </c>
      <c r="BI836" s="28">
        <f t="shared" si="1117"/>
        <v>29454.101032047798</v>
      </c>
      <c r="BJ836" s="28">
        <f t="shared" si="1117"/>
        <v>30363.175675675677</v>
      </c>
      <c r="BK836" s="28">
        <f t="shared" si="1117"/>
        <v>30795.126643154857</v>
      </c>
      <c r="BL836" s="28">
        <f t="shared" si="1117"/>
        <v>32134.146341463413</v>
      </c>
      <c r="BM836" s="28">
        <f t="shared" si="1117"/>
        <v>25728.304201165287</v>
      </c>
      <c r="BN836" s="28">
        <f t="shared" si="1117"/>
        <v>18414.083190528119</v>
      </c>
      <c r="BO836" s="28">
        <f t="shared" si="1117"/>
        <v>26764.831578538404</v>
      </c>
      <c r="BP836" s="28">
        <f t="shared" si="1117"/>
        <v>12959.96765062677</v>
      </c>
      <c r="BQ836" s="28">
        <f t="shared" si="1117"/>
        <v>11111.111111111111</v>
      </c>
      <c r="BR836" s="28">
        <f t="shared" si="1117"/>
        <v>14035.476718403548</v>
      </c>
      <c r="BS836" s="28">
        <f t="shared" si="1117"/>
        <v>14531.191632424356</v>
      </c>
      <c r="BT836" s="28">
        <f t="shared" si="1117"/>
        <v>13179.989070495305</v>
      </c>
      <c r="BU836" s="28">
        <f t="shared" si="1117"/>
        <v>12292.817679558011</v>
      </c>
      <c r="BV836" s="28">
        <f t="shared" si="1117"/>
        <v>11335.125448028673</v>
      </c>
      <c r="BW836" s="28">
        <f t="shared" si="1117"/>
        <v>12378.00523684837</v>
      </c>
      <c r="BX836" s="28">
        <f t="shared" si="1117"/>
        <v>12589.498806682577</v>
      </c>
      <c r="BY836" s="28">
        <f t="shared" si="1117"/>
        <v>12158.341187558906</v>
      </c>
      <c r="BZ836" s="28">
        <f t="shared" si="1117"/>
        <v>11226.002166847238</v>
      </c>
      <c r="CA836" s="28">
        <f t="shared" si="1117"/>
        <v>12138.876889848811</v>
      </c>
      <c r="CB836" s="28">
        <f t="shared" ref="CB836:CT836" si="1118">+CB827/CB744*1000</f>
        <v>12421.234454168585</v>
      </c>
      <c r="CC836" s="28">
        <f t="shared" si="1118"/>
        <v>13399.780541331384</v>
      </c>
      <c r="CD836" s="28">
        <f t="shared" si="1118"/>
        <v>12343.899239044869</v>
      </c>
      <c r="CE836" s="28">
        <f t="shared" si="1118"/>
        <v>10362.325080731971</v>
      </c>
      <c r="CF836" s="28">
        <f t="shared" si="1118"/>
        <v>10491.228070175439</v>
      </c>
      <c r="CG836" s="28">
        <f t="shared" si="1118"/>
        <v>9869.7196999605221</v>
      </c>
      <c r="CH836" s="28">
        <f t="shared" si="1118"/>
        <v>12640.407368578703</v>
      </c>
      <c r="CI836" s="28">
        <f t="shared" si="1118"/>
        <v>10969.260718004436</v>
      </c>
      <c r="CJ836" s="28">
        <f t="shared" si="1118"/>
        <v>7818.8503967485967</v>
      </c>
      <c r="CK836" s="28">
        <f t="shared" si="1118"/>
        <v>9340.3298350824589</v>
      </c>
      <c r="CL836" s="28">
        <f t="shared" si="1118"/>
        <v>8512.1227978370825</v>
      </c>
      <c r="CM836" s="28">
        <f t="shared" si="1118"/>
        <v>10125.313283208021</v>
      </c>
      <c r="CN836" s="28">
        <f t="shared" si="1118"/>
        <v>9000.2122691572913</v>
      </c>
      <c r="CO836" s="28">
        <f t="shared" si="1118"/>
        <v>9920.2670127943638</v>
      </c>
      <c r="CP836" s="28">
        <f t="shared" si="1118"/>
        <v>6338.5826771653547</v>
      </c>
      <c r="CQ836" s="28">
        <f t="shared" si="1118"/>
        <v>8047.2103004291857</v>
      </c>
      <c r="CR836" s="28">
        <f t="shared" si="1118"/>
        <v>11257.559311521167</v>
      </c>
      <c r="CS836" s="28">
        <f t="shared" si="1118"/>
        <v>9029.9369281336058</v>
      </c>
      <c r="CT836" s="28">
        <f t="shared" si="1118"/>
        <v>6128.7820015515899</v>
      </c>
      <c r="CU836" s="28">
        <f>+CU827/CU744*1000</f>
        <v>9892.9558011049739</v>
      </c>
      <c r="CV836" s="28">
        <f>+CV827/CV744*1000</f>
        <v>5320.1970443349746</v>
      </c>
      <c r="CW836" s="28">
        <f>+CW827/CW744*1000</f>
        <v>12721.584984358706</v>
      </c>
      <c r="CY836" s="28">
        <f>+CY827/CY744*1000</f>
        <v>4734.6514047866804</v>
      </c>
      <c r="CZ836" s="28">
        <f>+CZ827/CZ744*1000</f>
        <v>6310.7569721115533</v>
      </c>
      <c r="DA836" s="28">
        <f>+DA827/DA744*1000</f>
        <v>8604.4718581341567</v>
      </c>
      <c r="DB836" s="28">
        <f>+DB827/DB744*1000</f>
        <v>11311.736590547</v>
      </c>
      <c r="DD836" s="28">
        <f>+DD827/DD744*1000</f>
        <v>4201.1354420113548</v>
      </c>
      <c r="DE836" s="28">
        <f>+DE827/DE744*1000</f>
        <v>5037.7487989018528</v>
      </c>
      <c r="DF836" s="28">
        <f>+DF827/DF744*1000</f>
        <v>8565.0224215246635</v>
      </c>
      <c r="DG836" s="28">
        <f>+DG827/DG744*1000</f>
        <v>15363.661127758103</v>
      </c>
      <c r="DI836" s="28">
        <f>+DI827/DI744*1000</f>
        <v>8035.5616344674308</v>
      </c>
      <c r="DU836" s="2"/>
    </row>
    <row r="837" spans="1:127" ht="12" customHeight="1">
      <c r="A837" s="2"/>
      <c r="E837" s="7" t="s">
        <v>491</v>
      </c>
      <c r="AV837" s="107" t="e">
        <f t="shared" ref="AV837:CM837" si="1119">+AV835/AQ835-1</f>
        <v>#DIV/0!</v>
      </c>
      <c r="AW837" s="107" t="e">
        <f t="shared" si="1119"/>
        <v>#DIV/0!</v>
      </c>
      <c r="AX837" s="107" t="e">
        <f t="shared" si="1119"/>
        <v>#DIV/0!</v>
      </c>
      <c r="AY837" s="107" t="e">
        <f t="shared" si="1119"/>
        <v>#DIV/0!</v>
      </c>
      <c r="AZ837" s="107" t="e">
        <f t="shared" si="1119"/>
        <v>#DIV/0!</v>
      </c>
      <c r="BA837" s="4">
        <f t="shared" si="1119"/>
        <v>6.3910609684614039E-2</v>
      </c>
      <c r="BB837" s="4">
        <f t="shared" si="1119"/>
        <v>0.10440091235494453</v>
      </c>
      <c r="BC837" s="4">
        <f t="shared" si="1119"/>
        <v>7.0996310932439854E-2</v>
      </c>
      <c r="BD837" s="4">
        <f t="shared" si="1119"/>
        <v>6.796922847399367E-2</v>
      </c>
      <c r="BE837" s="4">
        <f t="shared" si="1119"/>
        <v>7.8122580373550132E-2</v>
      </c>
      <c r="BF837" s="4">
        <f t="shared" si="1119"/>
        <v>4.8359472824544891E-2</v>
      </c>
      <c r="BG837" s="4">
        <f t="shared" si="1119"/>
        <v>4.934042705539432E-2</v>
      </c>
      <c r="BH837" s="4">
        <f t="shared" si="1119"/>
        <v>1.6894153704973824E-3</v>
      </c>
      <c r="BI837" s="4">
        <f t="shared" si="1119"/>
        <v>-3.4294515878342424E-2</v>
      </c>
      <c r="BJ837" s="4">
        <f t="shared" si="1119"/>
        <v>1.3088883390889983E-2</v>
      </c>
      <c r="BK837" s="4">
        <f t="shared" si="1119"/>
        <v>-1.6596601025632873E-2</v>
      </c>
      <c r="BL837" s="4">
        <f t="shared" si="1119"/>
        <v>-3.8635927651411328E-2</v>
      </c>
      <c r="BM837" s="4">
        <f t="shared" si="1119"/>
        <v>-0.20101513820241901</v>
      </c>
      <c r="BN837" s="4">
        <f t="shared" si="1119"/>
        <v>-0.31876864200330823</v>
      </c>
      <c r="BO837" s="4">
        <f t="shared" si="1119"/>
        <v>-0.14183829126895386</v>
      </c>
      <c r="BP837" s="4">
        <f t="shared" si="1119"/>
        <v>-0.42093068177673476</v>
      </c>
      <c r="BQ837" s="4">
        <f t="shared" si="1119"/>
        <v>-0.45766424156855523</v>
      </c>
      <c r="BR837" s="4">
        <f t="shared" si="1119"/>
        <v>-0.18672902335601071</v>
      </c>
      <c r="BS837" s="4">
        <f t="shared" si="1119"/>
        <v>2.1049244038505721E-2</v>
      </c>
      <c r="BT837" s="4">
        <f t="shared" si="1119"/>
        <v>-0.29070162446068581</v>
      </c>
      <c r="BU837" s="4">
        <f t="shared" si="1119"/>
        <v>8.6667460130872565E-2</v>
      </c>
      <c r="BV837" s="4">
        <f t="shared" si="1119"/>
        <v>0.18080678001919037</v>
      </c>
      <c r="BW837" s="4">
        <f t="shared" si="1119"/>
        <v>-9.4058136946169046E-3</v>
      </c>
      <c r="BX837" s="4">
        <f t="shared" si="1119"/>
        <v>-0.1019973199695815</v>
      </c>
      <c r="BY837" s="4">
        <f t="shared" si="1119"/>
        <v>2.7490026249535893E-2</v>
      </c>
      <c r="BZ837" s="4">
        <f t="shared" si="1119"/>
        <v>-8.8169080263268751E-2</v>
      </c>
      <c r="CA837" s="4">
        <f t="shared" si="1119"/>
        <v>-4.3990526080898928E-2</v>
      </c>
      <c r="CB837" s="4">
        <f t="shared" si="1119"/>
        <v>-5.7029342367588609E-2</v>
      </c>
      <c r="CC837" s="4">
        <f t="shared" si="1119"/>
        <v>2.5003976979154352E-2</v>
      </c>
      <c r="CD837" s="4">
        <f t="shared" si="1119"/>
        <v>-3.8828949542286217E-2</v>
      </c>
      <c r="CE837" s="4">
        <f t="shared" si="1119"/>
        <v>-3.6462380127836314E-3</v>
      </c>
      <c r="CF837" s="4">
        <f t="shared" si="1119"/>
        <v>-0.11364993912983212</v>
      </c>
      <c r="CG837" s="4">
        <f t="shared" si="1119"/>
        <v>-0.12340260910018364</v>
      </c>
      <c r="CH837" s="4">
        <f t="shared" si="1119"/>
        <v>-9.8593267835017651E-2</v>
      </c>
      <c r="CI837" s="4">
        <f t="shared" si="1119"/>
        <v>-8.75232612995549E-2</v>
      </c>
      <c r="CJ837" s="4">
        <f t="shared" si="1119"/>
        <v>-0.15074335595456578</v>
      </c>
      <c r="CK837" s="4">
        <f t="shared" si="1119"/>
        <v>-8.9547036257300761E-2</v>
      </c>
      <c r="CL837" s="4">
        <f t="shared" si="1119"/>
        <v>-9.8224240737863733E-2</v>
      </c>
      <c r="CM837" s="4">
        <f t="shared" si="1119"/>
        <v>4.0138082731246527E-2</v>
      </c>
      <c r="CN837" s="4">
        <f t="shared" ref="CN837:CW837" si="1120">+CN835/CI835-1</f>
        <v>-7.3377213499589922E-2</v>
      </c>
      <c r="CO837" s="4">
        <f t="shared" si="1120"/>
        <v>8.6098263530997921E-2</v>
      </c>
      <c r="CP837" s="4">
        <f t="shared" si="1120"/>
        <v>-5.4124705273589035E-2</v>
      </c>
      <c r="CQ837" s="4">
        <f t="shared" si="1120"/>
        <v>-7.4213547062305762E-2</v>
      </c>
      <c r="CR837" s="4">
        <f t="shared" si="1120"/>
        <v>6.9114591409520809E-2</v>
      </c>
      <c r="CS837" s="4">
        <f t="shared" si="1120"/>
        <v>1.9160442096228358E-2</v>
      </c>
      <c r="CT837" s="4">
        <f t="shared" si="1120"/>
        <v>-0.20506594259115607</v>
      </c>
      <c r="CU837" s="4">
        <f t="shared" si="1120"/>
        <v>6.2751400233927113E-2</v>
      </c>
      <c r="CV837" s="4">
        <f t="shared" si="1120"/>
        <v>-0.19134697908461384</v>
      </c>
      <c r="CW837" s="4">
        <f t="shared" si="1120"/>
        <v>-0.11842974068320411</v>
      </c>
      <c r="CX837" s="4">
        <f t="shared" ref="CX837:DC837" si="1121">+CX835/CS835-1</f>
        <v>-0.12512856598690081</v>
      </c>
      <c r="CY837" s="4">
        <f t="shared" si="1121"/>
        <v>-0.16462201288862099</v>
      </c>
      <c r="CZ837" s="4">
        <f t="shared" si="1121"/>
        <v>-0.22316189786309315</v>
      </c>
      <c r="DA837" s="4">
        <f t="shared" si="1121"/>
        <v>0.13505212153123836</v>
      </c>
      <c r="DB837" s="4">
        <f t="shared" si="1121"/>
        <v>-0.18389128905857521</v>
      </c>
      <c r="DC837" s="4">
        <f t="shared" si="1121"/>
        <v>-0.12610055593475089</v>
      </c>
      <c r="DD837" s="4">
        <f t="shared" ref="DD837" si="1122">+DD835/CY835-1</f>
        <v>-8.5420552512153192E-2</v>
      </c>
      <c r="DE837" s="4">
        <f t="shared" ref="DE837:DI837" si="1123">+DE835/CZ835-1</f>
        <v>-0.18734235134328969</v>
      </c>
      <c r="DF837" s="4">
        <f t="shared" si="1123"/>
        <v>4.8568798443118233E-3</v>
      </c>
      <c r="DG837" s="4">
        <f t="shared" si="1123"/>
        <v>0.24631521124921485</v>
      </c>
      <c r="DH837" s="4">
        <f t="shared" si="1123"/>
        <v>7.9446903347184517E-3</v>
      </c>
      <c r="DI837" s="4">
        <f t="shared" si="1123"/>
        <v>0.35331775612165406</v>
      </c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</row>
    <row r="838" spans="1:127" ht="12" customHeight="1">
      <c r="A838" s="2"/>
      <c r="E838" s="7" t="s">
        <v>491</v>
      </c>
      <c r="BK838" s="34"/>
      <c r="BL838" s="34"/>
      <c r="BM838" s="34"/>
      <c r="BN838" s="34"/>
      <c r="BP838" s="34"/>
      <c r="BQ838" s="34"/>
      <c r="BR838" s="34"/>
      <c r="BS838" s="34"/>
      <c r="BU838" s="34"/>
      <c r="BV838" s="34"/>
      <c r="BW838" s="34"/>
      <c r="BX838" s="34"/>
      <c r="BZ838" s="34"/>
      <c r="DU838" s="2"/>
    </row>
    <row r="839" spans="1:127" ht="12" customHeight="1">
      <c r="A839" s="2"/>
      <c r="AV839" s="112" t="e">
        <f>+AV835/AV814</f>
        <v>#DIV/0!</v>
      </c>
      <c r="AW839" s="112" t="e">
        <f>+AW835/AW814</f>
        <v>#DIV/0!</v>
      </c>
      <c r="AX839" s="112" t="e">
        <f>+AX835/AX814</f>
        <v>#DIV/0!</v>
      </c>
      <c r="AY839" s="112" t="e">
        <f>+AY835/AY814</f>
        <v>#DIV/0!</v>
      </c>
      <c r="AZ839" s="112" t="e">
        <f t="shared" ref="AZ839:CI839" si="1124">+AZ835/AZ795</f>
        <v>#DIV/0!</v>
      </c>
      <c r="BA839" s="112" t="e">
        <f t="shared" si="1124"/>
        <v>#DIV/0!</v>
      </c>
      <c r="BB839" s="112" t="e">
        <f t="shared" si="1124"/>
        <v>#DIV/0!</v>
      </c>
      <c r="BC839" s="112" t="e">
        <f t="shared" si="1124"/>
        <v>#DIV/0!</v>
      </c>
      <c r="BD839" s="112" t="e">
        <f t="shared" si="1124"/>
        <v>#DIV/0!</v>
      </c>
      <c r="BE839" s="112" t="e">
        <f t="shared" si="1124"/>
        <v>#DIV/0!</v>
      </c>
      <c r="BF839" s="34">
        <f t="shared" si="1124"/>
        <v>0.89836375078665831</v>
      </c>
      <c r="BG839" s="34">
        <f t="shared" si="1124"/>
        <v>1.2201331766549157</v>
      </c>
      <c r="BH839" s="34">
        <f t="shared" si="1124"/>
        <v>0.96002874834144181</v>
      </c>
      <c r="BI839" s="34">
        <f t="shared" si="1124"/>
        <v>1.088156777090159</v>
      </c>
      <c r="BJ839" s="34">
        <f t="shared" si="1124"/>
        <v>1.0304468169236853</v>
      </c>
      <c r="BK839" s="34">
        <f t="shared" si="1124"/>
        <v>0.92388688327316482</v>
      </c>
      <c r="BL839" s="34">
        <f t="shared" si="1124"/>
        <v>1.2199848024316107</v>
      </c>
      <c r="BM839" s="34">
        <f t="shared" si="1124"/>
        <v>0.8214953271028036</v>
      </c>
      <c r="BN839" s="34">
        <f t="shared" si="1124"/>
        <v>0.7478932584269663</v>
      </c>
      <c r="BO839" s="34">
        <f t="shared" si="1124"/>
        <v>0.91969369069419016</v>
      </c>
      <c r="BP839" s="34">
        <f t="shared" si="1124"/>
        <v>0.54587688734030193</v>
      </c>
      <c r="BQ839" s="34">
        <f t="shared" si="1124"/>
        <v>0.80778032036613279</v>
      </c>
      <c r="BR839" s="34">
        <f t="shared" si="1124"/>
        <v>0.67840805123513259</v>
      </c>
      <c r="BS839" s="34">
        <f t="shared" si="1124"/>
        <v>0.86919022520364153</v>
      </c>
      <c r="BT839" s="34">
        <f t="shared" si="1124"/>
        <v>0.71234591433266914</v>
      </c>
      <c r="BU839" s="34">
        <f t="shared" si="1124"/>
        <v>0.66964405674789373</v>
      </c>
      <c r="BV839" s="34">
        <f t="shared" si="1124"/>
        <v>0.8846020115941664</v>
      </c>
      <c r="BW839" s="34">
        <f t="shared" si="1124"/>
        <v>0.75373175433764794</v>
      </c>
      <c r="BX839" s="34">
        <f t="shared" si="1124"/>
        <v>0.82113009452343766</v>
      </c>
      <c r="BY839" s="34">
        <f t="shared" si="1124"/>
        <v>0.7761021599653416</v>
      </c>
      <c r="BZ839" s="34">
        <f t="shared" si="1124"/>
        <v>0.64864609352453539</v>
      </c>
      <c r="CA839" s="34">
        <f t="shared" si="1124"/>
        <v>0.94249188256551686</v>
      </c>
      <c r="CB839" s="34">
        <f t="shared" si="1124"/>
        <v>0.75309443678991705</v>
      </c>
      <c r="CC839" s="34">
        <f t="shared" si="1124"/>
        <v>0.91319295690172231</v>
      </c>
      <c r="CD839" s="34">
        <f t="shared" si="1124"/>
        <v>0.80475860093031626</v>
      </c>
      <c r="CE839" s="34">
        <f t="shared" si="1124"/>
        <v>0.8033947468688929</v>
      </c>
      <c r="CF839" s="34">
        <f t="shared" si="1124"/>
        <v>0.83507997793712074</v>
      </c>
      <c r="CG839" s="34">
        <f t="shared" si="1124"/>
        <v>0.79674649532710284</v>
      </c>
      <c r="CH839" s="34">
        <f t="shared" si="1124"/>
        <v>0.82252410166520584</v>
      </c>
      <c r="CI839" s="34">
        <f t="shared" si="1124"/>
        <v>0.66447187157695153</v>
      </c>
      <c r="CJ839" s="34">
        <f t="shared" ref="CJ839:CS839" si="1125">+CJ835/CJ795</f>
        <v>0.6672069151809833</v>
      </c>
      <c r="CK839" s="34">
        <f t="shared" si="1125"/>
        <v>0.58378574013753171</v>
      </c>
      <c r="CL839" s="34">
        <f t="shared" si="1125"/>
        <v>0.50970340534602709</v>
      </c>
      <c r="CM839" s="34">
        <f t="shared" si="1125"/>
        <v>0.73436844313890048</v>
      </c>
      <c r="CN839" s="34">
        <f t="shared" si="1125"/>
        <v>0.61564555921052611</v>
      </c>
      <c r="CO839" s="34">
        <f t="shared" si="1125"/>
        <v>0.54137664346481051</v>
      </c>
      <c r="CP839" s="34">
        <f t="shared" si="1125"/>
        <v>0.5367205542725173</v>
      </c>
      <c r="CQ839" s="34">
        <f t="shared" si="1125"/>
        <v>0.36403127715030409</v>
      </c>
      <c r="CR839" s="34">
        <f t="shared" si="1125"/>
        <v>0.72885032537960959</v>
      </c>
      <c r="CS839" s="34">
        <f t="shared" si="1125"/>
        <v>0.53176556375900108</v>
      </c>
      <c r="CT839" s="34">
        <f t="shared" ref="CT839:CY839" si="1126">+CT835/CT795</f>
        <v>0.44277985851019552</v>
      </c>
      <c r="CU839" s="34">
        <f t="shared" si="1126"/>
        <v>0.53946360153256712</v>
      </c>
      <c r="CV839" s="34">
        <f t="shared" si="1126"/>
        <v>0.34240643365295392</v>
      </c>
      <c r="CW839" s="34">
        <f t="shared" si="1126"/>
        <v>0.71456160679799152</v>
      </c>
      <c r="CX839" s="34">
        <f t="shared" si="1126"/>
        <v>0.49694804151073885</v>
      </c>
      <c r="CY839" s="34">
        <f t="shared" si="1126"/>
        <v>0.43750000000000006</v>
      </c>
      <c r="CZ839" s="34">
        <f>+CZ835/CZ795</f>
        <v>0.46270987895353377</v>
      </c>
      <c r="DA839" s="34">
        <f>+DA835/DA795</f>
        <v>0.44496175590289322</v>
      </c>
      <c r="DB839" s="34">
        <f>+DB835/DB795</f>
        <v>0.59106769016050242</v>
      </c>
      <c r="DC839" s="34">
        <f>+DC835/DC795</f>
        <v>0.48220676969109066</v>
      </c>
      <c r="DD839" s="34">
        <f t="shared" ref="DD839" si="1127">+DD835/DD795</f>
        <v>0.51839999999999997</v>
      </c>
      <c r="DE839" s="34">
        <f>+DE835/DE795</f>
        <v>0.44242184408389396</v>
      </c>
      <c r="DF839" s="34">
        <f>+DF835/DF795</f>
        <v>0.49963976945244964</v>
      </c>
      <c r="DG839" s="34">
        <f>+DG835/DG795</f>
        <v>0.86689132266217361</v>
      </c>
      <c r="DH839" s="34">
        <f>+DH835/DH795</f>
        <v>0.57452665881478659</v>
      </c>
      <c r="DI839" s="34">
        <f t="shared" ref="DI839" si="1128">+DI835/DI795</f>
        <v>0.64663212435233164</v>
      </c>
      <c r="DJ839" s="68"/>
      <c r="DK839" s="68"/>
      <c r="DL839" s="68"/>
      <c r="DN839" s="68"/>
      <c r="DO839" s="68"/>
      <c r="DP839" s="68"/>
      <c r="DQ839" s="68"/>
      <c r="DS839" s="68"/>
      <c r="DT839" s="68"/>
      <c r="DU839" s="68"/>
      <c r="DV839" s="68"/>
    </row>
    <row r="840" spans="1:127" ht="12" customHeight="1">
      <c r="A840" s="2"/>
      <c r="D840" s="2"/>
      <c r="DU840" s="2"/>
    </row>
    <row r="841" spans="1:127" ht="12" customHeight="1">
      <c r="A841" s="2"/>
      <c r="D841" s="2" t="s">
        <v>1157</v>
      </c>
      <c r="AZ841" s="4">
        <f t="shared" ref="AZ841:CS841" si="1129">+AZ828/AZ789</f>
        <v>1.0855683269476373</v>
      </c>
      <c r="BA841" s="4">
        <f t="shared" si="1129"/>
        <v>0.99057344854674001</v>
      </c>
      <c r="BB841" s="4">
        <f t="shared" si="1129"/>
        <v>1.3886554621848739</v>
      </c>
      <c r="BC841" s="4">
        <f t="shared" si="1129"/>
        <v>1.107115531752104</v>
      </c>
      <c r="BD841" s="4">
        <f t="shared" si="1129"/>
        <v>1.1386986301369864</v>
      </c>
      <c r="BE841" s="4">
        <f t="shared" si="1129"/>
        <v>1.1404255319148937</v>
      </c>
      <c r="BF841" s="4">
        <f t="shared" si="1129"/>
        <v>0.95711974110032361</v>
      </c>
      <c r="BG841" s="4">
        <f t="shared" si="1129"/>
        <v>1.4210526315789473</v>
      </c>
      <c r="BH841" s="4">
        <f t="shared" si="1129"/>
        <v>0.93776947398677779</v>
      </c>
      <c r="BI841" s="4">
        <f t="shared" si="1129"/>
        <v>1.1277238746620009</v>
      </c>
      <c r="BJ841" s="4">
        <f t="shared" si="1129"/>
        <v>1.080379746835443</v>
      </c>
      <c r="BK841" s="4">
        <f t="shared" si="1129"/>
        <v>0.95356550580431176</v>
      </c>
      <c r="BL841" s="4">
        <f t="shared" si="1129"/>
        <v>1.486522911051213</v>
      </c>
      <c r="BM841" s="4">
        <f t="shared" si="1129"/>
        <v>0.5691394658753709</v>
      </c>
      <c r="BN841" s="4">
        <f t="shared" si="1129"/>
        <v>0.51718494271685767</v>
      </c>
      <c r="BO841" s="4">
        <f t="shared" si="1129"/>
        <v>0.76110501280643983</v>
      </c>
      <c r="BP841" s="4">
        <f t="shared" si="1129"/>
        <v>0.39885892116182575</v>
      </c>
      <c r="BQ841" s="4">
        <f t="shared" si="1129"/>
        <v>0.64952531645569622</v>
      </c>
      <c r="BR841" s="4">
        <f t="shared" si="1129"/>
        <v>0.57277628032345018</v>
      </c>
      <c r="BS841" s="4">
        <f t="shared" si="1129"/>
        <v>0.74371859296482412</v>
      </c>
      <c r="BT841" s="4">
        <f t="shared" si="1129"/>
        <v>0.57275028093682956</v>
      </c>
      <c r="BU841" s="4">
        <f t="shared" si="1129"/>
        <v>0.56779216418693468</v>
      </c>
      <c r="BV841" s="4">
        <f t="shared" si="1129"/>
        <v>0.81517206135988252</v>
      </c>
      <c r="BW841" s="4">
        <f t="shared" si="1129"/>
        <v>0.65136276391554704</v>
      </c>
      <c r="BX841" s="4">
        <f t="shared" si="1129"/>
        <v>0.71971782380841554</v>
      </c>
      <c r="BY841" s="4">
        <f t="shared" si="1129"/>
        <v>0.67980965329707677</v>
      </c>
      <c r="BZ841" s="4">
        <f t="shared" si="1129"/>
        <v>0.54044775297905712</v>
      </c>
      <c r="CA841" s="4">
        <f t="shared" si="1129"/>
        <v>0.87992623309064166</v>
      </c>
      <c r="CB841" s="4">
        <f t="shared" si="1129"/>
        <v>0.66274529435322382</v>
      </c>
      <c r="CC841" s="4">
        <f t="shared" si="1129"/>
        <v>0.82148136260357629</v>
      </c>
      <c r="CD841" s="4">
        <f t="shared" si="1129"/>
        <v>0.70755167531063834</v>
      </c>
      <c r="CE841" s="4">
        <f t="shared" si="1129"/>
        <v>0.72975217564164863</v>
      </c>
      <c r="CF841" s="4">
        <f t="shared" si="1129"/>
        <v>0.75081967213114753</v>
      </c>
      <c r="CG841" s="4">
        <f t="shared" si="1129"/>
        <v>0.72182957393483704</v>
      </c>
      <c r="CH841" s="4">
        <f t="shared" si="1129"/>
        <v>0.71736111111111112</v>
      </c>
      <c r="CI841" s="4">
        <f t="shared" si="1129"/>
        <v>0.72920424934856687</v>
      </c>
      <c r="CJ841" s="4">
        <f t="shared" si="1129"/>
        <v>0.55846774193548387</v>
      </c>
      <c r="CK841" s="4">
        <f t="shared" si="1129"/>
        <v>0.46370023419203749</v>
      </c>
      <c r="CL841" s="4">
        <f t="shared" si="1129"/>
        <v>0.40849525530953457</v>
      </c>
      <c r="CM841" s="4">
        <f t="shared" si="1129"/>
        <v>0.65596330275229353</v>
      </c>
      <c r="CN841" s="4">
        <f t="shared" si="1129"/>
        <v>0.51035483445455743</v>
      </c>
      <c r="CO841" s="4">
        <f t="shared" si="1129"/>
        <v>0.40705882352941175</v>
      </c>
      <c r="CP841" s="4">
        <f t="shared" si="1129"/>
        <v>0.449438202247191</v>
      </c>
      <c r="CQ841" s="4">
        <f t="shared" si="1129"/>
        <v>0.29207383279044519</v>
      </c>
      <c r="CR841" s="4">
        <f t="shared" si="1129"/>
        <v>0.65749235474006118</v>
      </c>
      <c r="CS841" s="4">
        <f t="shared" si="1129"/>
        <v>0.43589449541284403</v>
      </c>
      <c r="CT841" s="4">
        <f t="shared" ref="CT841:CZ841" si="1130">+CT828/CT789</f>
        <v>0.36135265700483093</v>
      </c>
      <c r="CU841" s="4">
        <f t="shared" si="1130"/>
        <v>0.35547041294167731</v>
      </c>
      <c r="CV841" s="4">
        <f t="shared" si="1130"/>
        <v>0.270653301071552</v>
      </c>
      <c r="CW841" s="4">
        <f t="shared" si="1130"/>
        <v>0.5760555234239445</v>
      </c>
      <c r="CX841" s="4">
        <f t="shared" si="1130"/>
        <v>0.3719721269771043</v>
      </c>
      <c r="CY841" s="4">
        <f>+CY828/CY789</f>
        <v>0.3581718827620467</v>
      </c>
      <c r="CZ841" s="4">
        <f t="shared" si="1130"/>
        <v>0.36612529002320188</v>
      </c>
      <c r="DA841" s="4">
        <f>+DA828/DA789</f>
        <v>0.32365145228215769</v>
      </c>
      <c r="DB841" s="4">
        <f>+DB828/DB789</f>
        <v>0.41539220522940307</v>
      </c>
      <c r="DC841" s="4">
        <f>+DC828/DC789</f>
        <v>0.36409064497385241</v>
      </c>
      <c r="DD841" s="4">
        <f>+DD828/DD789</f>
        <v>0.43003618817852834</v>
      </c>
      <c r="DE841" s="4">
        <f t="shared" ref="DE841:DF841" si="1131">+DE828/DE789</f>
        <v>0.35027985074626866</v>
      </c>
      <c r="DF841" s="4">
        <f t="shared" si="1131"/>
        <v>0.39476236663433562</v>
      </c>
      <c r="DG841" s="4">
        <f t="shared" ref="DG841" si="1132">+DG828/DG789</f>
        <v>0.69977426636568851</v>
      </c>
      <c r="DH841" s="4">
        <f>+DH828/DH789</f>
        <v>0.44598915612400947</v>
      </c>
      <c r="DI841" s="4">
        <f>+DI828/DI789</f>
        <v>0.51660026560424965</v>
      </c>
      <c r="DJ841" s="68">
        <v>0.4</v>
      </c>
      <c r="DK841" s="68">
        <v>0.4</v>
      </c>
      <c r="DL841" s="68">
        <v>0.7</v>
      </c>
      <c r="DM841" s="4">
        <f>+DM828/DM789</f>
        <v>0.49044715393765048</v>
      </c>
      <c r="DN841" s="68">
        <v>0.4</v>
      </c>
      <c r="DO841" s="68">
        <v>0.4</v>
      </c>
      <c r="DP841" s="68">
        <v>0.4</v>
      </c>
      <c r="DQ841" s="68">
        <v>0.7</v>
      </c>
      <c r="DR841" s="4">
        <f>+DR828/DR789</f>
        <v>0.46254648690127426</v>
      </c>
      <c r="DS841" s="68">
        <v>0.4</v>
      </c>
      <c r="DT841" s="68">
        <v>0.4</v>
      </c>
      <c r="DU841" s="68">
        <v>0.4</v>
      </c>
      <c r="DV841" s="68">
        <v>0.7</v>
      </c>
      <c r="DW841" s="4">
        <f>+DW828/DW789</f>
        <v>0.46278037865088256</v>
      </c>
    </row>
    <row r="842" spans="1:127" ht="12" customHeight="1">
      <c r="A842" s="2"/>
      <c r="D842" s="2"/>
    </row>
    <row r="843" spans="1:127" ht="12" customHeight="1">
      <c r="A843" s="2"/>
      <c r="D843" s="7" t="s">
        <v>1156</v>
      </c>
      <c r="AV843" s="8">
        <v>32000</v>
      </c>
      <c r="AW843" s="8">
        <v>33000</v>
      </c>
      <c r="AX843" s="8">
        <v>35000</v>
      </c>
      <c r="AY843" s="8">
        <v>36000</v>
      </c>
      <c r="AZ843" s="8">
        <v>34000</v>
      </c>
      <c r="BA843" s="8">
        <v>34903.098692459251</v>
      </c>
      <c r="BB843" s="8">
        <v>35554.325478412145</v>
      </c>
      <c r="BC843" s="8">
        <v>36770.585578804763</v>
      </c>
      <c r="BD843" s="8">
        <v>37163.8636012961</v>
      </c>
      <c r="BE843" s="8">
        <v>36000</v>
      </c>
      <c r="BF843" s="8">
        <v>36574.434508153601</v>
      </c>
      <c r="BG843" s="8">
        <v>37005.720823798634</v>
      </c>
      <c r="BH843" s="8">
        <v>38253.679149060175</v>
      </c>
      <c r="BI843" s="8">
        <v>36499.592612710483</v>
      </c>
      <c r="BJ843" s="8">
        <v>37000</v>
      </c>
      <c r="BK843" s="8">
        <v>35579.192048733574</v>
      </c>
      <c r="BL843" s="8">
        <v>35700</v>
      </c>
      <c r="BM843" s="8">
        <v>34811.407543698253</v>
      </c>
      <c r="BN843" s="8">
        <v>33859.791244742177</v>
      </c>
      <c r="BO843" s="8">
        <v>36000</v>
      </c>
      <c r="BP843" s="8">
        <v>31844.72300849171</v>
      </c>
      <c r="BQ843" s="8">
        <v>18951.682647114118</v>
      </c>
      <c r="BR843" s="8">
        <v>14968.070953436807</v>
      </c>
      <c r="BS843" s="8">
        <v>21000</v>
      </c>
      <c r="BT843" s="8">
        <v>19000</v>
      </c>
      <c r="BU843" s="8">
        <v>15000</v>
      </c>
      <c r="BV843" s="8">
        <v>16000</v>
      </c>
      <c r="BW843" s="8">
        <v>18000</v>
      </c>
      <c r="BX843" s="8">
        <v>17000</v>
      </c>
      <c r="BY843" s="8">
        <v>17000</v>
      </c>
      <c r="BZ843" s="8">
        <v>15000</v>
      </c>
      <c r="CA843" s="8">
        <v>17000</v>
      </c>
      <c r="CB843" s="8">
        <v>18000</v>
      </c>
      <c r="CC843" s="8">
        <v>20000</v>
      </c>
      <c r="CD843" s="8">
        <v>17500</v>
      </c>
      <c r="CE843" s="8">
        <v>16000</v>
      </c>
      <c r="CF843" s="8">
        <v>16000</v>
      </c>
      <c r="CG843" s="8">
        <v>17000</v>
      </c>
      <c r="CH843" s="8">
        <v>19000</v>
      </c>
      <c r="CI843" s="8">
        <v>17000</v>
      </c>
      <c r="CJ843" s="15">
        <v>15000</v>
      </c>
      <c r="CK843" s="15">
        <v>19000</v>
      </c>
      <c r="CL843" s="15">
        <v>18000</v>
      </c>
      <c r="CM843" s="15">
        <v>22000</v>
      </c>
      <c r="CN843" s="8">
        <v>19000</v>
      </c>
      <c r="CO843" s="15">
        <v>20000</v>
      </c>
      <c r="CP843" s="15">
        <v>16000</v>
      </c>
      <c r="CQ843" s="15">
        <v>17000</v>
      </c>
      <c r="CR843" s="15">
        <v>23000</v>
      </c>
      <c r="CS843" s="8">
        <v>19000</v>
      </c>
      <c r="CT843" s="15">
        <v>14000</v>
      </c>
      <c r="CU843" s="15">
        <v>19500</v>
      </c>
      <c r="CV843" s="15">
        <v>0</v>
      </c>
      <c r="CW843" s="15">
        <v>0</v>
      </c>
    </row>
    <row r="844" spans="1:127" ht="12" customHeight="1">
      <c r="A844" s="2"/>
      <c r="D844" s="7" t="s">
        <v>58</v>
      </c>
      <c r="AV844" s="8">
        <f t="shared" ref="AV844:CA844" si="1133">+AV828/AV744*1000</f>
        <v>23450.311577566412</v>
      </c>
      <c r="AW844" s="8">
        <f t="shared" si="1133"/>
        <v>21818.952125406016</v>
      </c>
      <c r="AX844" s="8">
        <f t="shared" si="1133"/>
        <v>22427.652733118972</v>
      </c>
      <c r="AY844" s="8">
        <f t="shared" si="1133"/>
        <v>22051.639916259595</v>
      </c>
      <c r="AZ844" s="8">
        <f t="shared" si="1133"/>
        <v>22398.735130251465</v>
      </c>
      <c r="BA844" s="8">
        <f t="shared" si="1133"/>
        <v>22586.423070034034</v>
      </c>
      <c r="BB844" s="8">
        <f t="shared" si="1133"/>
        <v>20907.796931836154</v>
      </c>
      <c r="BC844" s="8">
        <f t="shared" si="1133"/>
        <v>21782.327261779315</v>
      </c>
      <c r="BD844" s="8">
        <f t="shared" si="1133"/>
        <v>20521.524456102456</v>
      </c>
      <c r="BE844" s="8">
        <f t="shared" si="1133"/>
        <v>21414.302836596085</v>
      </c>
      <c r="BF844" s="8">
        <f t="shared" si="1133"/>
        <v>20743.468349991232</v>
      </c>
      <c r="BG844" s="8">
        <f t="shared" si="1133"/>
        <v>19859.43118666231</v>
      </c>
      <c r="BH844" s="8">
        <f t="shared" si="1133"/>
        <v>19015.008013988052</v>
      </c>
      <c r="BI844" s="8">
        <f t="shared" si="1133"/>
        <v>19255.839217816403</v>
      </c>
      <c r="BJ844" s="8">
        <f t="shared" si="1133"/>
        <v>19659.858722358724</v>
      </c>
      <c r="BK844" s="8">
        <f t="shared" si="1133"/>
        <v>18435.395960243666</v>
      </c>
      <c r="BL844" s="8">
        <f t="shared" si="1133"/>
        <v>16814.0243902439</v>
      </c>
      <c r="BM844" s="8">
        <f t="shared" si="1133"/>
        <v>14704.078503526527</v>
      </c>
      <c r="BN844" s="8">
        <f t="shared" si="1133"/>
        <v>14768.655553824583</v>
      </c>
      <c r="BO844" s="8">
        <f t="shared" si="1133"/>
        <v>16163.02109639069</v>
      </c>
      <c r="BP844" s="8">
        <f t="shared" si="1133"/>
        <v>15547.917509098261</v>
      </c>
      <c r="BQ844" s="8">
        <f t="shared" si="1133"/>
        <v>15435.232186501222</v>
      </c>
      <c r="BR844" s="8">
        <f t="shared" si="1133"/>
        <v>18847.006651884702</v>
      </c>
      <c r="BS844" s="8">
        <f t="shared" si="1133"/>
        <v>19350.018677624204</v>
      </c>
      <c r="BT844" s="8">
        <f t="shared" si="1133"/>
        <v>17268.667097222911</v>
      </c>
      <c r="BU844" s="8">
        <f t="shared" si="1133"/>
        <v>18685.773480662985</v>
      </c>
      <c r="BV844" s="8">
        <f t="shared" si="1133"/>
        <v>20010.97670250896</v>
      </c>
      <c r="BW844" s="8">
        <f t="shared" si="1133"/>
        <v>20195.19162104261</v>
      </c>
      <c r="BX844" s="8">
        <f t="shared" si="1133"/>
        <v>17835.918854415275</v>
      </c>
      <c r="BY844" s="8">
        <f t="shared" si="1133"/>
        <v>19127.34933747297</v>
      </c>
      <c r="BZ844" s="8">
        <f t="shared" si="1133"/>
        <v>17021.235102925242</v>
      </c>
      <c r="CA844" s="8">
        <f t="shared" si="1133"/>
        <v>17828.29373650108</v>
      </c>
      <c r="CB844" s="8">
        <f t="shared" ref="CB844:CZ844" si="1134">+CB828/CB744*1000</f>
        <v>18294.334408106864</v>
      </c>
      <c r="CC844" s="8">
        <f t="shared" si="1134"/>
        <v>17786.39356254572</v>
      </c>
      <c r="CD844" s="8">
        <f t="shared" si="1134"/>
        <v>17727.00078719496</v>
      </c>
      <c r="CE844" s="8">
        <f t="shared" si="1134"/>
        <v>17781.916038751344</v>
      </c>
      <c r="CF844" s="8">
        <f t="shared" si="1134"/>
        <v>16070.17543859649</v>
      </c>
      <c r="CG844" s="8">
        <f t="shared" si="1134"/>
        <v>17055.467824713778</v>
      </c>
      <c r="CH844" s="8">
        <f t="shared" si="1134"/>
        <v>15471.019919125356</v>
      </c>
      <c r="CI844" s="8">
        <f t="shared" si="1134"/>
        <v>16469.736067726019</v>
      </c>
      <c r="CJ844" s="8">
        <f t="shared" si="1134"/>
        <v>16082.833365589317</v>
      </c>
      <c r="CK844" s="8">
        <f t="shared" si="1134"/>
        <v>14842.578710644677</v>
      </c>
      <c r="CL844" s="8">
        <f t="shared" si="1134"/>
        <v>15768.358625501483</v>
      </c>
      <c r="CM844" s="8">
        <f t="shared" si="1134"/>
        <v>19114.452798663326</v>
      </c>
      <c r="CN844" s="8">
        <f t="shared" si="1134"/>
        <v>16425.387391212054</v>
      </c>
      <c r="CO844" s="8">
        <f t="shared" si="1134"/>
        <v>16039.310216947897</v>
      </c>
      <c r="CP844" s="8">
        <f t="shared" si="1134"/>
        <v>16535.43307086614</v>
      </c>
      <c r="CQ844" s="8">
        <f t="shared" si="1134"/>
        <v>14431.330472103005</v>
      </c>
      <c r="CR844" s="8">
        <f t="shared" si="1134"/>
        <v>20003.101256008682</v>
      </c>
      <c r="CS844" s="8">
        <f t="shared" si="1134"/>
        <v>16882.82846229013</v>
      </c>
      <c r="CT844" s="8">
        <f t="shared" si="1134"/>
        <v>14507.370054305664</v>
      </c>
      <c r="CU844" s="8">
        <f t="shared" si="1134"/>
        <v>14416.436464088398</v>
      </c>
      <c r="CV844" s="8">
        <f t="shared" si="1134"/>
        <v>12857.142857142857</v>
      </c>
      <c r="CW844" s="8">
        <f t="shared" si="1134"/>
        <v>14836.883658572917</v>
      </c>
      <c r="CX844" s="8">
        <f t="shared" si="1134"/>
        <v>14159.403814576228</v>
      </c>
      <c r="CY844" s="8">
        <f t="shared" si="1134"/>
        <v>12504.335761359695</v>
      </c>
      <c r="CZ844" s="8">
        <f t="shared" si="1134"/>
        <v>12573.705179282868</v>
      </c>
      <c r="DA844" s="8">
        <f>+DA828/DA744*1000</f>
        <v>12027.756360832691</v>
      </c>
      <c r="DB844" s="8">
        <f>+DB828/DB744*1000</f>
        <v>11178.969729155602</v>
      </c>
      <c r="DC844" s="8">
        <f>+DC828/DC744*1000</f>
        <v>12023.179062092255</v>
      </c>
      <c r="DD844" s="8">
        <f t="shared" ref="DD844:DE844" si="1135">+DD828/DD744*1000</f>
        <v>11565.28791565288</v>
      </c>
      <c r="DE844" s="8">
        <f t="shared" si="1135"/>
        <v>10308.85380919698</v>
      </c>
      <c r="DF844" s="8">
        <f t="shared" ref="DF844" si="1136">+DF828/DF744*1000</f>
        <v>12167.414050822123</v>
      </c>
      <c r="DG844" s="8">
        <f>+DG828/DG744*1000</f>
        <v>12666.848270226095</v>
      </c>
      <c r="DH844" s="8">
        <f>+DH828/DH744*1000</f>
        <v>11673.095116803726</v>
      </c>
      <c r="DI844" s="8">
        <f t="shared" ref="DI844" si="1137">+DI828/DI744*1000</f>
        <v>13301.419045990768</v>
      </c>
      <c r="DJ844" s="8">
        <f t="shared" ref="DJ844:DW844" si="1138">+DJ828/DJ744*1000</f>
        <v>9711.0193712289602</v>
      </c>
      <c r="DK844" s="8">
        <f t="shared" si="1138"/>
        <v>13300.000000000002</v>
      </c>
      <c r="DL844" s="8">
        <f t="shared" si="1138"/>
        <v>13229.999999999998</v>
      </c>
      <c r="DM844" s="8">
        <f t="shared" si="1138"/>
        <v>12396.780100874152</v>
      </c>
      <c r="DN844" s="8">
        <f t="shared" si="1138"/>
        <v>10451.786630193195</v>
      </c>
      <c r="DO844" s="8">
        <f t="shared" si="1138"/>
        <v>10157.4</v>
      </c>
      <c r="DP844" s="8">
        <f t="shared" si="1138"/>
        <v>13167</v>
      </c>
      <c r="DQ844" s="8">
        <f t="shared" si="1138"/>
        <v>13097.699999999997</v>
      </c>
      <c r="DR844" s="8">
        <f t="shared" si="1138"/>
        <v>11790.474866307792</v>
      </c>
      <c r="DS844" s="8">
        <f t="shared" si="1138"/>
        <v>10347.268763891265</v>
      </c>
      <c r="DT844" s="8">
        <f t="shared" si="1138"/>
        <v>10055.825999999997</v>
      </c>
      <c r="DU844" s="8">
        <f t="shared" si="1138"/>
        <v>13035.329999999998</v>
      </c>
      <c r="DV844" s="8">
        <f t="shared" si="1138"/>
        <v>12966.723</v>
      </c>
      <c r="DW844" s="8">
        <f t="shared" si="1138"/>
        <v>11673.20926968431</v>
      </c>
    </row>
    <row r="845" spans="1:127" ht="12" customHeight="1">
      <c r="A845" s="2"/>
    </row>
    <row r="846" spans="1:127" ht="12" customHeight="1">
      <c r="A846" s="2"/>
    </row>
    <row r="847" spans="1:127" ht="12" customHeight="1">
      <c r="A847" s="2"/>
      <c r="C847" s="7" t="s">
        <v>1151</v>
      </c>
      <c r="AZ847" s="15">
        <f>+AY847+AX847+AW847+AV847</f>
        <v>0</v>
      </c>
      <c r="BA847" s="15">
        <f>+BA789-BA812-BA828</f>
        <v>-263300</v>
      </c>
      <c r="BB847" s="15">
        <f>+BB789-BB812-BB828</f>
        <v>-284000</v>
      </c>
      <c r="BC847" s="15">
        <f>+BC789-BC812-BC828</f>
        <v>-335500</v>
      </c>
      <c r="BD847" s="15">
        <f>+BD789-BD812-BD828</f>
        <v>-296700</v>
      </c>
      <c r="BE847" s="15">
        <f>+BD847+BC847+BB847+BA847</f>
        <v>-1179500</v>
      </c>
      <c r="BF847" s="15">
        <f>+BF789-BF812-BF828</f>
        <v>-295400</v>
      </c>
      <c r="BG847" s="15">
        <f>+BG789-BG812-BG828</f>
        <v>-287600</v>
      </c>
      <c r="BH847" s="15">
        <f>+BH789-BH812-BH828</f>
        <v>-331240</v>
      </c>
      <c r="BI847" s="15">
        <f>+BI789-BI812-BI828</f>
        <v>-342560</v>
      </c>
      <c r="BJ847" s="15">
        <f>+BI847+BH847+BG847+BF847</f>
        <v>-1256800</v>
      </c>
      <c r="BK847" s="15">
        <f>+BK789-BK812-BK828</f>
        <v>-310100</v>
      </c>
      <c r="BL847" s="15">
        <f>+BL789-BL812-BL828</f>
        <v>-289900</v>
      </c>
      <c r="BM847" s="15">
        <f>+BM789-BM812-BM828</f>
        <v>-228400</v>
      </c>
      <c r="BN847" s="15">
        <f>+BN789-BN812-BN828</f>
        <v>-191300</v>
      </c>
      <c r="BO847" s="15">
        <f>+BN847+BM847+BL847+BK847</f>
        <v>-1019700</v>
      </c>
      <c r="BP847" s="15">
        <f>+BP789-BP812-BP828</f>
        <v>-126100</v>
      </c>
      <c r="BQ847" s="15">
        <f>+BQ789-BQ812-BQ828</f>
        <v>-121700</v>
      </c>
      <c r="BR847" s="15">
        <f>+BR789-BR812-BR828</f>
        <v>-149800</v>
      </c>
      <c r="BS847" s="15">
        <f>+BS789-BS812-BS828</f>
        <v>-171000</v>
      </c>
      <c r="BT847" s="15">
        <f>+BS847+BR847+BQ847+BP847</f>
        <v>-568600</v>
      </c>
      <c r="BU847" s="15">
        <f>+BU789-BU812-BU828</f>
        <v>-129038</v>
      </c>
      <c r="BV847" s="15">
        <f>+BV789-BV812-BV828</f>
        <v>-129797</v>
      </c>
      <c r="BW847" s="15">
        <f>+BW789-BW812-BW828</f>
        <v>-123881</v>
      </c>
      <c r="BX847" s="15">
        <f>+BX789-BX812-BX828</f>
        <v>-153402</v>
      </c>
      <c r="BY847" s="15">
        <f>+BX847+BW847+BV847+BU847</f>
        <v>-536118</v>
      </c>
      <c r="BZ847" s="15">
        <f>+BZ789-BZ812-BZ828</f>
        <v>-117718</v>
      </c>
      <c r="CA847" s="15">
        <f>+CA789-CA812-CA828</f>
        <v>-125053</v>
      </c>
      <c r="CB847" s="15">
        <f>+CB789-CB812-CB828</f>
        <v>-121300</v>
      </c>
      <c r="CC847" s="15">
        <f>+CC789-CC812-CC828</f>
        <v>-159142</v>
      </c>
      <c r="CD847" s="15">
        <f>+CC847+CB847+CA847+BZ847</f>
        <v>-523213</v>
      </c>
      <c r="CE847" s="15">
        <f>+CE789-CE812-CE828</f>
        <v>-119100</v>
      </c>
      <c r="CF847" s="15">
        <f>+CF789-CF812-CF828</f>
        <v>-137700</v>
      </c>
      <c r="CG847" s="15">
        <f>+CG789-CG812-CG828</f>
        <v>-126215</v>
      </c>
      <c r="CH847" s="15">
        <f>+CH789-CH812-CH828</f>
        <v>-177000</v>
      </c>
      <c r="CI847" s="15">
        <f>+CH847+CG847+CF847+CE847</f>
        <v>-560015</v>
      </c>
      <c r="CJ847" s="15">
        <f>+CJ789-CJ812-CJ828</f>
        <v>-92400</v>
      </c>
      <c r="CK847" s="15">
        <f>+CK789-CK812-CK828</f>
        <v>-101700</v>
      </c>
      <c r="CL847" s="15">
        <f>+CL789-CL812-CL828</f>
        <v>-76500</v>
      </c>
      <c r="CM847" s="15">
        <f>+CM789-CM812-CM828</f>
        <v>-125800</v>
      </c>
      <c r="CN847" s="15">
        <f>+CM847+CL847+CK847+CJ847</f>
        <v>-396400</v>
      </c>
      <c r="CO847" s="15">
        <f>+CO789-CO812-CO828</f>
        <v>-51300</v>
      </c>
      <c r="CP847" s="15">
        <f>+CP789-CP812-CP828</f>
        <v>-45800</v>
      </c>
      <c r="CQ847" s="15">
        <f>+CQ789-CQ812-CQ828</f>
        <v>-58600</v>
      </c>
      <c r="CR847" s="15">
        <f>+CR789-CR812-CR828</f>
        <v>-137900</v>
      </c>
      <c r="CS847" s="15">
        <f>+CR847+CQ847+CP847+CO847</f>
        <v>-293600</v>
      </c>
      <c r="CT847" s="15">
        <f>+CT789-CT812-CT828</f>
        <v>-45100</v>
      </c>
      <c r="CU847" s="15">
        <f>+CU789-CU812-CU828</f>
        <v>-53200</v>
      </c>
      <c r="CV847" s="15">
        <f>+CV789-CV812-CV828</f>
        <v>-48300</v>
      </c>
      <c r="CW847" s="15">
        <f>+CW789-CW812-CW828</f>
        <v>-138600</v>
      </c>
      <c r="CX847" s="15">
        <f>+CW847+CV847+CU847+CT847</f>
        <v>-285200</v>
      </c>
      <c r="CY847" s="15">
        <f>+CY789-CY812-CY828</f>
        <v>-46300</v>
      </c>
      <c r="CZ847" s="15">
        <f>+CZ789-CZ812-CZ828</f>
        <v>-74200</v>
      </c>
      <c r="DA847" s="15">
        <f>+DA789-DA812-DA828</f>
        <v>-85200</v>
      </c>
      <c r="DB847" s="15">
        <f>+DB789-DB812-DB828</f>
        <v>-128500</v>
      </c>
      <c r="DC847" s="15">
        <f>+DB847+DA847+CZ847+CY847</f>
        <v>-334200</v>
      </c>
      <c r="DD847" s="15">
        <f>+DD789-DD812-DD828</f>
        <v>-60500</v>
      </c>
      <c r="DE847" s="15">
        <f>+DE789-DE812-DE828</f>
        <v>-69800</v>
      </c>
      <c r="DF847" s="15">
        <f>+DF789-DF812-DF828</f>
        <v>-103500</v>
      </c>
      <c r="DG847" s="15">
        <f>+DG789-DG812-DG828</f>
        <v>-159800</v>
      </c>
      <c r="DH847" s="15">
        <f>+DG847+DF847+DE847+DD847</f>
        <v>-393600</v>
      </c>
      <c r="DI847" s="15">
        <f>+DI789-DI812-DI828</f>
        <v>-89700</v>
      </c>
      <c r="DJ847" s="15">
        <f>+DJ789-DJ812-DJ828</f>
        <v>-78306</v>
      </c>
      <c r="DK847" s="15">
        <f t="shared" ref="DK847:DV847" si="1139">+DK789-DK812-DK828</f>
        <v>-93508.335798920016</v>
      </c>
      <c r="DL847" s="15">
        <f t="shared" si="1139"/>
        <v>-153899.53118047045</v>
      </c>
      <c r="DM847" s="15">
        <f>+DL847+DK847+DJ847+DI847</f>
        <v>-415413.8669793905</v>
      </c>
      <c r="DN847" s="15">
        <f>+DN789-DN812-DN828</f>
        <v>-64352.307619441133</v>
      </c>
      <c r="DO847" s="15">
        <f>+DO789-DO812-DO828</f>
        <v>-68005.633111836039</v>
      </c>
      <c r="DP847" s="15">
        <f t="shared" si="1139"/>
        <v>-86926.752817673303</v>
      </c>
      <c r="DQ847" s="15">
        <f t="shared" si="1139"/>
        <v>-144018.02180183007</v>
      </c>
      <c r="DR847" s="15">
        <f>+DQ847+DP847+DO847+DN847</f>
        <v>-363302.71535078052</v>
      </c>
      <c r="DS847" s="15">
        <f>+DS789-DS812-DS828</f>
        <v>-60094.36348648087</v>
      </c>
      <c r="DT847" s="15">
        <f>+DT789-DT812-DT828</f>
        <v>-63643.122343872594</v>
      </c>
      <c r="DU847" s="15">
        <f t="shared" si="1139"/>
        <v>-81092.688911332516</v>
      </c>
      <c r="DV847" s="15">
        <f t="shared" si="1139"/>
        <v>-135161.01948697059</v>
      </c>
      <c r="DW847" s="15">
        <f>+DV847+DU847+DT847+DS847</f>
        <v>-339991.19422865659</v>
      </c>
    </row>
    <row r="848" spans="1:127" ht="12" customHeight="1">
      <c r="A848" s="2"/>
      <c r="D848" s="7" t="s">
        <v>1155</v>
      </c>
      <c r="CS848" s="8">
        <f t="shared" ref="CS848:DV848" si="1140">+CS847-CN847</f>
        <v>102800</v>
      </c>
      <c r="CT848" s="8">
        <f t="shared" si="1140"/>
        <v>6200</v>
      </c>
      <c r="CU848" s="8">
        <f t="shared" si="1140"/>
        <v>-7400</v>
      </c>
      <c r="CV848" s="8">
        <f>+CV847-CQ847</f>
        <v>10300</v>
      </c>
      <c r="CW848" s="8">
        <f t="shared" si="1140"/>
        <v>-700</v>
      </c>
      <c r="CX848" s="8">
        <f t="shared" si="1140"/>
        <v>8400</v>
      </c>
      <c r="CY848" s="8">
        <f>+CY847-CT847</f>
        <v>-1200</v>
      </c>
      <c r="CZ848" s="8">
        <f t="shared" si="1140"/>
        <v>-21000</v>
      </c>
      <c r="DA848" s="8">
        <f t="shared" si="1140"/>
        <v>-36900</v>
      </c>
      <c r="DB848" s="8">
        <f t="shared" si="1140"/>
        <v>10100</v>
      </c>
      <c r="DC848" s="8">
        <f t="shared" si="1140"/>
        <v>-49000</v>
      </c>
      <c r="DD848" s="8">
        <f>+DD847-CY847</f>
        <v>-14200</v>
      </c>
      <c r="DE848" s="8">
        <f t="shared" ref="DE848:DG848" si="1141">+DE847-CZ847</f>
        <v>4400</v>
      </c>
      <c r="DF848" s="8">
        <f t="shared" si="1141"/>
        <v>-18300</v>
      </c>
      <c r="DG848" s="8">
        <f t="shared" si="1141"/>
        <v>-31300</v>
      </c>
      <c r="DH848" s="8">
        <f t="shared" si="1140"/>
        <v>-59400</v>
      </c>
      <c r="DI848" s="8">
        <f>+DI847-DD847</f>
        <v>-29200</v>
      </c>
      <c r="DJ848" s="8">
        <f t="shared" si="1140"/>
        <v>-8506</v>
      </c>
      <c r="DK848" s="8">
        <f t="shared" si="1140"/>
        <v>9991.6642010799842</v>
      </c>
      <c r="DL848" s="8">
        <f t="shared" si="1140"/>
        <v>5900.4688195295457</v>
      </c>
      <c r="DM848" s="8">
        <f t="shared" si="1140"/>
        <v>-21813.866979390499</v>
      </c>
      <c r="DN848" s="8">
        <f t="shared" si="1140"/>
        <v>25347.692380558867</v>
      </c>
      <c r="DO848" s="8">
        <f t="shared" si="1140"/>
        <v>10300.366888163961</v>
      </c>
      <c r="DP848" s="8">
        <f t="shared" si="1140"/>
        <v>6581.5829812467127</v>
      </c>
      <c r="DQ848" s="8">
        <f t="shared" si="1140"/>
        <v>9881.5093786403886</v>
      </c>
      <c r="DR848" s="8">
        <f t="shared" si="1140"/>
        <v>52111.15162860998</v>
      </c>
      <c r="DS848" s="8">
        <f t="shared" si="1140"/>
        <v>4257.9441329602632</v>
      </c>
      <c r="DT848" s="8">
        <f t="shared" si="1140"/>
        <v>4362.5107679634457</v>
      </c>
      <c r="DU848" s="8">
        <f t="shared" si="1140"/>
        <v>5834.0639063407871</v>
      </c>
      <c r="DV848" s="8">
        <f t="shared" si="1140"/>
        <v>8857.0023148594773</v>
      </c>
      <c r="DW848" s="15">
        <f>+DW847-DR847</f>
        <v>23311.52112212393</v>
      </c>
    </row>
    <row r="849" spans="1:127" ht="12" customHeight="1">
      <c r="A849" s="2"/>
    </row>
    <row r="850" spans="1:127" ht="12" customHeight="1">
      <c r="A850" s="2"/>
      <c r="C850" s="2" t="s">
        <v>1200</v>
      </c>
      <c r="AV850" s="15"/>
      <c r="AW850" s="15"/>
      <c r="AX850" s="15"/>
      <c r="AY850" s="15"/>
      <c r="AZ850" s="15"/>
      <c r="BA850" s="15"/>
      <c r="BB850" s="15"/>
      <c r="BC850" s="15"/>
      <c r="BD850" s="15"/>
      <c r="BE850" s="15"/>
      <c r="BF850" s="15"/>
      <c r="BG850" s="15"/>
      <c r="BH850" s="15"/>
      <c r="BI850" s="15"/>
      <c r="BJ850" s="15"/>
      <c r="BK850" s="15"/>
      <c r="BL850" s="15"/>
      <c r="BM850" s="15"/>
      <c r="BN850" s="15"/>
      <c r="BO850" s="15"/>
      <c r="BP850" s="15"/>
      <c r="BQ850" s="15"/>
      <c r="BR850" s="15"/>
      <c r="BS850" s="15"/>
      <c r="BT850" s="15"/>
      <c r="BU850" s="15"/>
      <c r="BV850" s="15"/>
      <c r="BW850" s="15"/>
      <c r="BX850" s="15"/>
      <c r="BY850" s="15"/>
      <c r="BZ850" s="15"/>
      <c r="CA850" s="15"/>
      <c r="CB850" s="15"/>
      <c r="CC850" s="15"/>
      <c r="CD850" s="15"/>
      <c r="CE850" s="15"/>
      <c r="CF850" s="15"/>
      <c r="CG850" s="15"/>
      <c r="CH850" s="15"/>
      <c r="CI850" s="15"/>
      <c r="CJ850" s="15"/>
      <c r="CK850" s="15"/>
      <c r="CL850" s="15"/>
      <c r="CM850" s="15"/>
      <c r="CN850" s="15"/>
      <c r="CO850" s="15"/>
      <c r="CP850" s="15"/>
      <c r="CQ850" s="15"/>
      <c r="CR850" s="15"/>
      <c r="CS850" s="15"/>
      <c r="CT850" s="15"/>
      <c r="CU850" s="15"/>
      <c r="CV850" s="15"/>
      <c r="CW850" s="15"/>
      <c r="CX850" s="15"/>
      <c r="CY850" s="15"/>
      <c r="CZ850" s="15"/>
      <c r="DA850" s="15"/>
      <c r="DB850" s="15"/>
      <c r="DC850" s="15"/>
      <c r="DD850" s="15"/>
      <c r="DE850" s="15"/>
      <c r="DF850" s="15"/>
      <c r="DG850" s="15"/>
      <c r="DH850" s="15"/>
      <c r="DI850" s="15"/>
      <c r="DJ850" s="15"/>
      <c r="DK850" s="15"/>
      <c r="DL850" s="15">
        <f>+DM850-DH847</f>
        <v>12600</v>
      </c>
      <c r="DM850" s="15">
        <f>+DM791-DM818-DM833</f>
        <v>-381000</v>
      </c>
      <c r="DN850" s="15"/>
      <c r="DO850" s="15"/>
      <c r="DP850" s="15"/>
      <c r="DQ850" s="15"/>
      <c r="DR850" s="15"/>
      <c r="DS850" s="15"/>
      <c r="DT850" s="15"/>
      <c r="DU850" s="15"/>
      <c r="DV850" s="15"/>
      <c r="DW850" s="15"/>
    </row>
    <row r="851" spans="1:127" ht="12" customHeight="1">
      <c r="A851" s="2"/>
    </row>
    <row r="852" spans="1:127" ht="12" customHeight="1">
      <c r="A852" s="2"/>
    </row>
    <row r="853" spans="1:127" ht="12" customHeight="1">
      <c r="A853" s="2"/>
    </row>
    <row r="854" spans="1:127" ht="12" customHeight="1">
      <c r="A854" s="2"/>
    </row>
    <row r="855" spans="1:127" ht="12" customHeight="1">
      <c r="A855" s="2"/>
    </row>
    <row r="856" spans="1:127" ht="12" customHeight="1">
      <c r="A856" s="2"/>
    </row>
    <row r="857" spans="1:127" ht="12" customHeight="1">
      <c r="A857" s="2"/>
    </row>
    <row r="858" spans="1:127" ht="12" customHeight="1">
      <c r="A858" s="2"/>
    </row>
    <row r="859" spans="1:127" ht="12" customHeight="1">
      <c r="A859" s="2"/>
    </row>
    <row r="860" spans="1:127" ht="12" customHeight="1">
      <c r="A860" s="2"/>
    </row>
    <row r="861" spans="1:127" ht="12" customHeight="1">
      <c r="A861" s="2"/>
    </row>
    <row r="862" spans="1:127" ht="12" customHeight="1">
      <c r="A862" s="2"/>
    </row>
    <row r="863" spans="1:127" ht="12" customHeight="1">
      <c r="A863" s="2"/>
    </row>
    <row r="864" spans="1:127" ht="12" customHeight="1">
      <c r="A864" s="2"/>
    </row>
    <row r="865" spans="1:127" ht="12" customHeight="1">
      <c r="A865" s="2"/>
    </row>
    <row r="866" spans="1:127" ht="12" customHeight="1">
      <c r="A866" s="2"/>
    </row>
    <row r="867" spans="1:127" ht="12" customHeight="1">
      <c r="A867" s="2"/>
    </row>
    <row r="868" spans="1:127" ht="12" customHeight="1">
      <c r="A868" s="2"/>
    </row>
    <row r="869" spans="1:127" ht="12" customHeight="1">
      <c r="A869" s="2"/>
    </row>
    <row r="870" spans="1:127" ht="12" customHeight="1">
      <c r="A870" s="2"/>
    </row>
    <row r="871" spans="1:127" ht="12" customHeight="1">
      <c r="A871" s="2"/>
    </row>
    <row r="872" spans="1:127" ht="12" customHeight="1">
      <c r="A872" s="2"/>
    </row>
    <row r="873" spans="1:127" s="77" customFormat="1">
      <c r="A873" s="2"/>
      <c r="C873" s="77" t="s">
        <v>1006</v>
      </c>
      <c r="D873" s="77" t="s">
        <v>564</v>
      </c>
      <c r="BU873" s="4"/>
      <c r="BV873" s="4"/>
      <c r="BW873" s="4"/>
      <c r="BX873" s="4"/>
      <c r="BY873" s="4"/>
      <c r="BZ873" s="4"/>
      <c r="CA873" s="4"/>
      <c r="CB873" s="4"/>
      <c r="CC873" s="4"/>
      <c r="CD873" s="4">
        <v>0.73499999999999999</v>
      </c>
      <c r="CE873" s="4">
        <v>0.72499999999999998</v>
      </c>
      <c r="CF873" s="4">
        <v>0.71499999999999997</v>
      </c>
      <c r="CG873" s="4">
        <v>0.71</v>
      </c>
      <c r="CH873" s="4">
        <v>0.71</v>
      </c>
      <c r="CI873" s="4">
        <v>0.70499999999999996</v>
      </c>
      <c r="CJ873" s="4">
        <v>0.7</v>
      </c>
      <c r="CK873" s="4">
        <v>0.69499999999999995</v>
      </c>
      <c r="CL873" s="4">
        <v>0.69</v>
      </c>
      <c r="CM873" s="4">
        <v>0.69</v>
      </c>
      <c r="CN873" s="4">
        <v>0.68500000000000005</v>
      </c>
      <c r="CO873" s="4">
        <v>0.68</v>
      </c>
      <c r="CP873" s="4">
        <v>0.67</v>
      </c>
      <c r="CQ873" s="4">
        <v>0.66500000000000004</v>
      </c>
      <c r="CR873" s="4">
        <v>0.66500000000000004</v>
      </c>
      <c r="CS873" s="4">
        <f>+CR873</f>
        <v>0.66500000000000004</v>
      </c>
      <c r="CT873" s="4">
        <v>0.67</v>
      </c>
      <c r="CU873" s="4">
        <v>0.67</v>
      </c>
      <c r="CV873" s="4">
        <v>0.67</v>
      </c>
      <c r="CW873" s="4">
        <v>0.67</v>
      </c>
      <c r="CX873" s="4">
        <v>0.67</v>
      </c>
      <c r="CY873" s="4">
        <v>0.67</v>
      </c>
      <c r="CZ873" s="4">
        <v>0.67</v>
      </c>
      <c r="DA873" s="4">
        <v>0.67</v>
      </c>
      <c r="DB873" s="4">
        <v>0.67</v>
      </c>
      <c r="DC873" s="4">
        <v>0.67</v>
      </c>
      <c r="DD873" s="4">
        <v>0.67</v>
      </c>
      <c r="DE873" s="4">
        <v>0.67</v>
      </c>
      <c r="DF873" s="4">
        <v>0.67</v>
      </c>
      <c r="DG873" s="4">
        <v>0.67</v>
      </c>
      <c r="DH873" s="4">
        <v>0.67</v>
      </c>
      <c r="DI873" s="4">
        <v>0.67</v>
      </c>
      <c r="DJ873" s="4">
        <v>0.67</v>
      </c>
      <c r="DK873" s="4">
        <v>0.67</v>
      </c>
      <c r="DL873" s="4">
        <v>0.67</v>
      </c>
      <c r="DM873" s="4">
        <v>0.67</v>
      </c>
      <c r="DN873" s="4">
        <v>0.67</v>
      </c>
      <c r="DO873" s="4">
        <v>0.67</v>
      </c>
      <c r="DP873" s="4">
        <v>0.67</v>
      </c>
      <c r="DQ873" s="4">
        <v>0.67</v>
      </c>
      <c r="DR873" s="4">
        <v>0.67</v>
      </c>
      <c r="DS873" s="4">
        <v>0.67</v>
      </c>
      <c r="DT873" s="4">
        <v>0.67</v>
      </c>
      <c r="DU873" s="4">
        <v>0.67</v>
      </c>
      <c r="DV873" s="4">
        <v>0.67</v>
      </c>
      <c r="DW873" s="4">
        <v>0.67</v>
      </c>
    </row>
    <row r="874" spans="1:127" s="77" customFormat="1">
      <c r="A874" s="2"/>
      <c r="D874" s="77" t="s">
        <v>997</v>
      </c>
      <c r="CE874" s="8">
        <f>+CE873*'wireless KPI'!CE668</f>
        <v>40867.525000000001</v>
      </c>
      <c r="CF874" s="8">
        <f>+CF873*'wireless KPI'!CF668</f>
        <v>40652.04</v>
      </c>
      <c r="CG874" s="8">
        <f>+CG873*'wireless KPI'!CG668</f>
        <v>40712.11</v>
      </c>
      <c r="CH874" s="8">
        <f>+CH873*'wireless KPI'!CH668</f>
        <v>40855.53</v>
      </c>
      <c r="CI874" s="8">
        <f>+CI873*'wireless KPI'!CI668</f>
        <v>40567.814999999995</v>
      </c>
      <c r="CJ874" s="8">
        <f>+CJ873*'wireless KPI'!CJ668</f>
        <v>40429.899999999994</v>
      </c>
      <c r="CK874" s="8">
        <f>+CK873*'wireless KPI'!CK668</f>
        <v>40291.93</v>
      </c>
      <c r="CL874" s="8">
        <f>+CL873*'wireless KPI'!CL668</f>
        <v>39945.479999999996</v>
      </c>
      <c r="CM874" s="8">
        <f>+CM873*'wireless KPI'!CM668</f>
        <v>40164.21</v>
      </c>
      <c r="CN874" s="8">
        <f>+CN873*'wireless KPI'!CN668</f>
        <v>39873.165000000001</v>
      </c>
      <c r="CO874" s="8">
        <f>+CO873*'wireless KPI'!CO668</f>
        <v>39664.400000000001</v>
      </c>
      <c r="CP874" s="8">
        <f>+CP873*'wireless KPI'!CP668</f>
        <v>39165.520000000004</v>
      </c>
      <c r="CQ874" s="8">
        <f>+CQ873*'wireless KPI'!CQ668</f>
        <v>39130.595000000001</v>
      </c>
      <c r="CR874" s="8">
        <f>+CR873*'wireless KPI'!CR668</f>
        <v>39722.445</v>
      </c>
      <c r="CS874" s="8">
        <f>+CS873*'wireless KPI'!CS668</f>
        <v>39722.445</v>
      </c>
      <c r="CT874" s="8">
        <f>+CT873*'wireless KPI'!CT668</f>
        <v>40369.51</v>
      </c>
      <c r="CU874" s="8">
        <f>+CU873*'wireless KPI'!CU668</f>
        <v>40756.770000000004</v>
      </c>
      <c r="CV874" s="8">
        <f>+CV873*'wireless KPI'!CV668</f>
        <v>41166.14</v>
      </c>
      <c r="CW874" s="8">
        <f>+CW873*'wireless KPI'!CW668</f>
        <v>41822.740000000005</v>
      </c>
      <c r="CX874" s="8">
        <f>+CX873*'wireless KPI'!CX668</f>
        <v>41822.740000000005</v>
      </c>
      <c r="CY874" s="8">
        <f>+CY873*'wireless KPI'!CY668</f>
        <v>42346.68</v>
      </c>
      <c r="CZ874" s="8">
        <f>+CZ873*'wireless KPI'!CZ668</f>
        <v>42902.11</v>
      </c>
      <c r="DA874" s="8">
        <f>+DA873*'wireless KPI'!DA668</f>
        <v>43531.240000000005</v>
      </c>
      <c r="DB874" s="8">
        <f>+DB873*'wireless KPI'!DB668</f>
        <v>44325.19</v>
      </c>
      <c r="DC874" s="8">
        <f>+DC873*'wireless KPI'!DC668</f>
        <v>44325.19</v>
      </c>
      <c r="DD874" s="8">
        <f>+DD873*'wireless KPI'!DD668</f>
        <v>44676.94</v>
      </c>
      <c r="DE874" s="8">
        <f>+DE873*'wireless KPI'!DE668</f>
        <v>45141.920000000006</v>
      </c>
      <c r="DF874" s="8">
        <f>+DF873*'wireless KPI'!DF668</f>
        <v>45501.04</v>
      </c>
      <c r="DG874" s="8">
        <f>+DG873*'wireless KPI'!DG668</f>
        <v>46093.32</v>
      </c>
      <c r="DH874" s="8">
        <f>+DH873*'wireless KPI'!DH668</f>
        <v>46093.32</v>
      </c>
      <c r="DI874" s="8">
        <f>+DI873*'wireless KPI'!DI668</f>
        <v>46234.69</v>
      </c>
      <c r="DJ874" s="8">
        <f>+DJ873*'wireless KPI'!DJ668</f>
        <v>46370.700000000004</v>
      </c>
      <c r="DK874" s="8">
        <f>+DK873*'wireless KPI'!DK668</f>
        <v>46455.548264000005</v>
      </c>
      <c r="DL874" s="8">
        <f>+DL873*'wireless KPI'!DL668</f>
        <v>46847.729236852007</v>
      </c>
      <c r="DM874" s="8">
        <f>+DM873*'wireless KPI'!DM668</f>
        <v>46847.729236852007</v>
      </c>
      <c r="DN874" s="8">
        <f>+DN873*'wireless KPI'!DN668</f>
        <v>46809.492176618915</v>
      </c>
      <c r="DO874" s="8">
        <f>+DO873*'wireless KPI'!DO668</f>
        <v>46735.37982743977</v>
      </c>
      <c r="DP874" s="8">
        <f>+DP873*'wireless KPI'!DP668</f>
        <v>46612.663854545855</v>
      </c>
      <c r="DQ874" s="8">
        <f>+DQ873*'wireless KPI'!DQ668</f>
        <v>46800.781073382212</v>
      </c>
      <c r="DR874" s="8">
        <f>+DR873*'wireless KPI'!DR668</f>
        <v>46800.781073382212</v>
      </c>
      <c r="DS874" s="8">
        <f>+DS873*'wireless KPI'!DS668</f>
        <v>46597.55304591731</v>
      </c>
      <c r="DT874" s="8">
        <f>+DT873*'wireless KPI'!DT668</f>
        <v>46361.203765875238</v>
      </c>
      <c r="DU874" s="8">
        <f>+DU873*'wireless KPI'!DU668</f>
        <v>46078.993864913893</v>
      </c>
      <c r="DV874" s="8">
        <f>+DV873*'wireless KPI'!DV668</f>
        <v>46111.076893946753</v>
      </c>
      <c r="DW874" s="8">
        <f>+DW873*'wireless KPI'!DW668</f>
        <v>46111.076893946753</v>
      </c>
    </row>
    <row r="875" spans="1:127" s="77" customFormat="1">
      <c r="A875" s="2"/>
      <c r="C875" s="77" t="s">
        <v>1005</v>
      </c>
      <c r="D875" s="77" t="s">
        <v>152</v>
      </c>
      <c r="E875" s="62">
        <v>2</v>
      </c>
      <c r="CE875" s="8">
        <f t="shared" ref="CE875:CR878" si="1142">+CE$874/$E875</f>
        <v>20433.762500000001</v>
      </c>
      <c r="CF875" s="8">
        <f t="shared" si="1142"/>
        <v>20326.02</v>
      </c>
      <c r="CG875" s="8">
        <f t="shared" si="1142"/>
        <v>20356.055</v>
      </c>
      <c r="CH875" s="8">
        <f t="shared" si="1142"/>
        <v>20427.764999999999</v>
      </c>
      <c r="CI875" s="8">
        <f t="shared" si="1142"/>
        <v>20283.907499999998</v>
      </c>
      <c r="CJ875" s="8">
        <f t="shared" si="1142"/>
        <v>20214.949999999997</v>
      </c>
      <c r="CK875" s="8">
        <f t="shared" si="1142"/>
        <v>20145.965</v>
      </c>
      <c r="CL875" s="8">
        <f t="shared" si="1142"/>
        <v>19972.739999999998</v>
      </c>
      <c r="CM875" s="8">
        <f t="shared" si="1142"/>
        <v>20082.105</v>
      </c>
      <c r="CN875" s="8">
        <f t="shared" si="1142"/>
        <v>19936.5825</v>
      </c>
      <c r="CO875" s="8">
        <f t="shared" si="1142"/>
        <v>19832.2</v>
      </c>
      <c r="CP875" s="8">
        <f t="shared" si="1142"/>
        <v>19582.760000000002</v>
      </c>
      <c r="CQ875" s="8">
        <f t="shared" si="1142"/>
        <v>19565.297500000001</v>
      </c>
      <c r="CR875" s="8">
        <f t="shared" si="1142"/>
        <v>19861.2225</v>
      </c>
      <c r="CS875" s="8">
        <f t="shared" ref="CS875:DL878" si="1143">+CS$874/$E875</f>
        <v>19861.2225</v>
      </c>
      <c r="CT875" s="8">
        <f t="shared" si="1143"/>
        <v>20184.755000000001</v>
      </c>
      <c r="CU875" s="8">
        <f t="shared" si="1143"/>
        <v>20378.385000000002</v>
      </c>
      <c r="CV875" s="8">
        <f t="shared" si="1143"/>
        <v>20583.07</v>
      </c>
      <c r="CW875" s="8">
        <f t="shared" si="1143"/>
        <v>20911.370000000003</v>
      </c>
      <c r="CX875" s="8">
        <f t="shared" si="1143"/>
        <v>20911.370000000003</v>
      </c>
      <c r="CY875" s="8">
        <f t="shared" si="1143"/>
        <v>21173.34</v>
      </c>
      <c r="CZ875" s="8">
        <f t="shared" si="1143"/>
        <v>21451.055</v>
      </c>
      <c r="DA875" s="8">
        <f t="shared" si="1143"/>
        <v>21765.620000000003</v>
      </c>
      <c r="DB875" s="8">
        <f t="shared" si="1143"/>
        <v>22162.595000000001</v>
      </c>
      <c r="DC875" s="8">
        <f t="shared" si="1143"/>
        <v>22162.595000000001</v>
      </c>
      <c r="DD875" s="8">
        <f t="shared" si="1143"/>
        <v>22338.47</v>
      </c>
      <c r="DE875" s="8">
        <f t="shared" si="1143"/>
        <v>22570.960000000003</v>
      </c>
      <c r="DF875" s="8">
        <f t="shared" si="1143"/>
        <v>22750.52</v>
      </c>
      <c r="DG875" s="8">
        <f t="shared" si="1143"/>
        <v>23046.66</v>
      </c>
      <c r="DH875" s="8">
        <f t="shared" si="1143"/>
        <v>23046.66</v>
      </c>
      <c r="DI875" s="8">
        <f t="shared" si="1143"/>
        <v>23117.345000000001</v>
      </c>
      <c r="DJ875" s="8">
        <f t="shared" si="1143"/>
        <v>23185.350000000002</v>
      </c>
      <c r="DK875" s="8">
        <f t="shared" si="1143"/>
        <v>23227.774132000002</v>
      </c>
      <c r="DL875" s="8">
        <f t="shared" si="1143"/>
        <v>23423.864618426003</v>
      </c>
      <c r="DM875" s="8">
        <f t="shared" ref="DI875:DW878" si="1144">+DM$874/$E875</f>
        <v>23423.864618426003</v>
      </c>
      <c r="DN875" s="8">
        <f t="shared" si="1144"/>
        <v>23404.746088309457</v>
      </c>
      <c r="DO875" s="8">
        <f t="shared" si="1144"/>
        <v>23367.689913719885</v>
      </c>
      <c r="DP875" s="8">
        <f t="shared" si="1144"/>
        <v>23306.331927272928</v>
      </c>
      <c r="DQ875" s="8">
        <f t="shared" si="1144"/>
        <v>23400.390536691106</v>
      </c>
      <c r="DR875" s="8">
        <f t="shared" si="1144"/>
        <v>23400.390536691106</v>
      </c>
      <c r="DS875" s="8">
        <f t="shared" si="1144"/>
        <v>23298.776522958655</v>
      </c>
      <c r="DT875" s="8">
        <f t="shared" si="1144"/>
        <v>23180.601882937619</v>
      </c>
      <c r="DU875" s="8">
        <f t="shared" si="1144"/>
        <v>23039.496932456947</v>
      </c>
      <c r="DV875" s="8">
        <f t="shared" si="1144"/>
        <v>23055.538446973376</v>
      </c>
      <c r="DW875" s="8">
        <f t="shared" si="1144"/>
        <v>23055.538446973376</v>
      </c>
    </row>
    <row r="876" spans="1:127" s="77" customFormat="1">
      <c r="A876" s="2"/>
      <c r="D876" s="77" t="s">
        <v>154</v>
      </c>
      <c r="E876" s="62">
        <v>2.5</v>
      </c>
      <c r="CE876" s="8">
        <f t="shared" si="1142"/>
        <v>16347.01</v>
      </c>
      <c r="CF876" s="8">
        <f t="shared" si="1142"/>
        <v>16260.816000000001</v>
      </c>
      <c r="CG876" s="8">
        <f t="shared" si="1142"/>
        <v>16284.844000000001</v>
      </c>
      <c r="CH876" s="8">
        <f t="shared" si="1142"/>
        <v>16342.212</v>
      </c>
      <c r="CI876" s="8">
        <f t="shared" si="1142"/>
        <v>16227.125999999998</v>
      </c>
      <c r="CJ876" s="8">
        <f t="shared" si="1142"/>
        <v>16171.959999999997</v>
      </c>
      <c r="CK876" s="8">
        <f t="shared" si="1142"/>
        <v>16116.772000000001</v>
      </c>
      <c r="CL876" s="8">
        <f t="shared" si="1142"/>
        <v>15978.191999999999</v>
      </c>
      <c r="CM876" s="8">
        <f t="shared" si="1142"/>
        <v>16065.683999999999</v>
      </c>
      <c r="CN876" s="8">
        <f t="shared" si="1142"/>
        <v>15949.266</v>
      </c>
      <c r="CO876" s="8">
        <f t="shared" si="1142"/>
        <v>15865.76</v>
      </c>
      <c r="CP876" s="8">
        <f t="shared" si="1142"/>
        <v>15666.208000000002</v>
      </c>
      <c r="CQ876" s="8">
        <f t="shared" si="1142"/>
        <v>15652.238000000001</v>
      </c>
      <c r="CR876" s="8">
        <f t="shared" si="1142"/>
        <v>15888.977999999999</v>
      </c>
      <c r="CS876" s="8">
        <f t="shared" si="1143"/>
        <v>15888.977999999999</v>
      </c>
      <c r="CT876" s="8">
        <f t="shared" si="1143"/>
        <v>16147.804</v>
      </c>
      <c r="CU876" s="8">
        <f t="shared" si="1143"/>
        <v>16302.708000000002</v>
      </c>
      <c r="CV876" s="8">
        <f t="shared" si="1143"/>
        <v>16466.455999999998</v>
      </c>
      <c r="CW876" s="8">
        <f t="shared" si="1143"/>
        <v>16729.096000000001</v>
      </c>
      <c r="CX876" s="8">
        <f t="shared" si="1143"/>
        <v>16729.096000000001</v>
      </c>
      <c r="CY876" s="8">
        <f t="shared" si="1143"/>
        <v>16938.671999999999</v>
      </c>
      <c r="CZ876" s="8">
        <f t="shared" si="1143"/>
        <v>17160.844000000001</v>
      </c>
      <c r="DA876" s="8">
        <f t="shared" si="1143"/>
        <v>17412.496000000003</v>
      </c>
      <c r="DB876" s="8">
        <f t="shared" si="1143"/>
        <v>17730.076000000001</v>
      </c>
      <c r="DC876" s="8">
        <f t="shared" si="1143"/>
        <v>17730.076000000001</v>
      </c>
      <c r="DD876" s="8">
        <f t="shared" si="1143"/>
        <v>17870.776000000002</v>
      </c>
      <c r="DE876" s="8">
        <f t="shared" si="1143"/>
        <v>18056.768000000004</v>
      </c>
      <c r="DF876" s="8">
        <f t="shared" si="1143"/>
        <v>18200.416000000001</v>
      </c>
      <c r="DG876" s="8">
        <f t="shared" si="1143"/>
        <v>18437.328000000001</v>
      </c>
      <c r="DH876" s="8">
        <f t="shared" si="1143"/>
        <v>18437.328000000001</v>
      </c>
      <c r="DI876" s="8">
        <f t="shared" si="1144"/>
        <v>18493.876</v>
      </c>
      <c r="DJ876" s="8">
        <f t="shared" si="1144"/>
        <v>18548.280000000002</v>
      </c>
      <c r="DK876" s="8">
        <f t="shared" si="1144"/>
        <v>18582.219305600003</v>
      </c>
      <c r="DL876" s="8">
        <f t="shared" si="1144"/>
        <v>18739.091694740804</v>
      </c>
      <c r="DM876" s="8">
        <f t="shared" si="1144"/>
        <v>18739.091694740804</v>
      </c>
      <c r="DN876" s="8">
        <f t="shared" si="1144"/>
        <v>18723.796870647566</v>
      </c>
      <c r="DO876" s="8">
        <f t="shared" si="1144"/>
        <v>18694.15193097591</v>
      </c>
      <c r="DP876" s="8">
        <f t="shared" si="1144"/>
        <v>18645.065541818341</v>
      </c>
      <c r="DQ876" s="8">
        <f t="shared" si="1144"/>
        <v>18720.312429352885</v>
      </c>
      <c r="DR876" s="8">
        <f t="shared" si="1144"/>
        <v>18720.312429352885</v>
      </c>
      <c r="DS876" s="8">
        <f t="shared" si="1144"/>
        <v>18639.021218366925</v>
      </c>
      <c r="DT876" s="8">
        <f t="shared" si="1144"/>
        <v>18544.481506350094</v>
      </c>
      <c r="DU876" s="8">
        <f t="shared" si="1144"/>
        <v>18431.597545965556</v>
      </c>
      <c r="DV876" s="8">
        <f t="shared" si="1144"/>
        <v>18444.430757578702</v>
      </c>
      <c r="DW876" s="8">
        <f t="shared" si="1144"/>
        <v>18444.430757578702</v>
      </c>
    </row>
    <row r="877" spans="1:127" s="77" customFormat="1">
      <c r="A877" s="2"/>
      <c r="D877" s="77" t="s">
        <v>153</v>
      </c>
      <c r="E877" s="62">
        <v>3</v>
      </c>
      <c r="CE877" s="8">
        <f t="shared" si="1142"/>
        <v>13622.508333333333</v>
      </c>
      <c r="CF877" s="8">
        <f t="shared" si="1142"/>
        <v>13550.68</v>
      </c>
      <c r="CG877" s="8">
        <f t="shared" si="1142"/>
        <v>13570.703333333333</v>
      </c>
      <c r="CH877" s="8">
        <f t="shared" si="1142"/>
        <v>13618.51</v>
      </c>
      <c r="CI877" s="8">
        <f t="shared" si="1142"/>
        <v>13522.604999999998</v>
      </c>
      <c r="CJ877" s="8">
        <f t="shared" si="1142"/>
        <v>13476.633333333331</v>
      </c>
      <c r="CK877" s="8">
        <f t="shared" si="1142"/>
        <v>13430.643333333333</v>
      </c>
      <c r="CL877" s="8">
        <f t="shared" si="1142"/>
        <v>13315.159999999998</v>
      </c>
      <c r="CM877" s="8">
        <f t="shared" si="1142"/>
        <v>13388.07</v>
      </c>
      <c r="CN877" s="8">
        <f t="shared" si="1142"/>
        <v>13291.055</v>
      </c>
      <c r="CO877" s="8">
        <f t="shared" si="1142"/>
        <v>13221.466666666667</v>
      </c>
      <c r="CP877" s="8">
        <f t="shared" si="1142"/>
        <v>13055.173333333334</v>
      </c>
      <c r="CQ877" s="8">
        <f t="shared" si="1142"/>
        <v>13043.531666666668</v>
      </c>
      <c r="CR877" s="8">
        <f t="shared" si="1142"/>
        <v>13240.815000000001</v>
      </c>
      <c r="CS877" s="8">
        <f t="shared" si="1143"/>
        <v>13240.815000000001</v>
      </c>
      <c r="CT877" s="8">
        <f t="shared" si="1143"/>
        <v>13456.503333333334</v>
      </c>
      <c r="CU877" s="8">
        <f t="shared" si="1143"/>
        <v>13585.590000000002</v>
      </c>
      <c r="CV877" s="8">
        <f t="shared" si="1143"/>
        <v>13722.046666666667</v>
      </c>
      <c r="CW877" s="8">
        <f t="shared" si="1143"/>
        <v>13940.913333333336</v>
      </c>
      <c r="CX877" s="8">
        <f t="shared" si="1143"/>
        <v>13940.913333333336</v>
      </c>
      <c r="CY877" s="8">
        <f t="shared" si="1143"/>
        <v>14115.56</v>
      </c>
      <c r="CZ877" s="8">
        <f t="shared" si="1143"/>
        <v>14300.703333333333</v>
      </c>
      <c r="DA877" s="8">
        <f t="shared" si="1143"/>
        <v>14510.413333333336</v>
      </c>
      <c r="DB877" s="8">
        <f t="shared" si="1143"/>
        <v>14775.063333333334</v>
      </c>
      <c r="DC877" s="8">
        <f t="shared" si="1143"/>
        <v>14775.063333333334</v>
      </c>
      <c r="DD877" s="8">
        <f t="shared" si="1143"/>
        <v>14892.313333333334</v>
      </c>
      <c r="DE877" s="8">
        <f t="shared" si="1143"/>
        <v>15047.306666666669</v>
      </c>
      <c r="DF877" s="8">
        <f t="shared" si="1143"/>
        <v>15167.013333333334</v>
      </c>
      <c r="DG877" s="8">
        <f t="shared" si="1143"/>
        <v>15364.44</v>
      </c>
      <c r="DH877" s="8">
        <f t="shared" si="1143"/>
        <v>15364.44</v>
      </c>
      <c r="DI877" s="8">
        <f t="shared" si="1144"/>
        <v>15411.563333333334</v>
      </c>
      <c r="DJ877" s="8">
        <f t="shared" si="1144"/>
        <v>15456.900000000001</v>
      </c>
      <c r="DK877" s="8">
        <f t="shared" si="1144"/>
        <v>15485.182754666668</v>
      </c>
      <c r="DL877" s="8">
        <f t="shared" si="1144"/>
        <v>15615.909745617335</v>
      </c>
      <c r="DM877" s="8">
        <f t="shared" si="1144"/>
        <v>15615.909745617335</v>
      </c>
      <c r="DN877" s="8">
        <f t="shared" si="1144"/>
        <v>15603.164058872972</v>
      </c>
      <c r="DO877" s="8">
        <f t="shared" si="1144"/>
        <v>15578.459942479923</v>
      </c>
      <c r="DP877" s="8">
        <f t="shared" si="1144"/>
        <v>15537.554618181952</v>
      </c>
      <c r="DQ877" s="8">
        <f t="shared" si="1144"/>
        <v>15600.26035779407</v>
      </c>
      <c r="DR877" s="8">
        <f t="shared" si="1144"/>
        <v>15600.26035779407</v>
      </c>
      <c r="DS877" s="8">
        <f t="shared" si="1144"/>
        <v>15532.517681972437</v>
      </c>
      <c r="DT877" s="8">
        <f t="shared" si="1144"/>
        <v>15453.734588625079</v>
      </c>
      <c r="DU877" s="8">
        <f t="shared" si="1144"/>
        <v>15359.664621637965</v>
      </c>
      <c r="DV877" s="8">
        <f t="shared" si="1144"/>
        <v>15370.358964648918</v>
      </c>
      <c r="DW877" s="8">
        <f t="shared" si="1144"/>
        <v>15370.358964648918</v>
      </c>
    </row>
    <row r="878" spans="1:127" s="77" customFormat="1">
      <c r="A878" s="2"/>
      <c r="D878" s="77" t="s">
        <v>155</v>
      </c>
      <c r="E878" s="62">
        <v>3.5</v>
      </c>
      <c r="CE878" s="8">
        <f t="shared" si="1142"/>
        <v>11676.435714285715</v>
      </c>
      <c r="CF878" s="8">
        <f t="shared" si="1142"/>
        <v>11614.868571428571</v>
      </c>
      <c r="CG878" s="8">
        <f t="shared" si="1142"/>
        <v>11632.031428571428</v>
      </c>
      <c r="CH878" s="8">
        <f t="shared" si="1142"/>
        <v>11673.008571428571</v>
      </c>
      <c r="CI878" s="8">
        <f t="shared" si="1142"/>
        <v>11590.804285714285</v>
      </c>
      <c r="CJ878" s="8">
        <f t="shared" si="1142"/>
        <v>11551.399999999998</v>
      </c>
      <c r="CK878" s="8">
        <f t="shared" si="1142"/>
        <v>11511.98</v>
      </c>
      <c r="CL878" s="8">
        <f t="shared" si="1142"/>
        <v>11412.994285714285</v>
      </c>
      <c r="CM878" s="8">
        <f t="shared" si="1142"/>
        <v>11475.488571428572</v>
      </c>
      <c r="CN878" s="8">
        <f t="shared" si="1142"/>
        <v>11392.332857142857</v>
      </c>
      <c r="CO878" s="8">
        <f t="shared" si="1142"/>
        <v>11332.685714285715</v>
      </c>
      <c r="CP878" s="8">
        <f t="shared" si="1142"/>
        <v>11190.148571428572</v>
      </c>
      <c r="CQ878" s="8">
        <f t="shared" si="1142"/>
        <v>11180.17</v>
      </c>
      <c r="CR878" s="8">
        <f t="shared" si="1142"/>
        <v>11349.27</v>
      </c>
      <c r="CS878" s="8">
        <f t="shared" si="1143"/>
        <v>11349.27</v>
      </c>
      <c r="CT878" s="8">
        <f t="shared" si="1143"/>
        <v>11534.145714285714</v>
      </c>
      <c r="CU878" s="8">
        <f t="shared" si="1143"/>
        <v>11644.791428571431</v>
      </c>
      <c r="CV878" s="8">
        <f t="shared" si="1143"/>
        <v>11761.754285714285</v>
      </c>
      <c r="CW878" s="8">
        <f t="shared" si="1143"/>
        <v>11949.354285714287</v>
      </c>
      <c r="CX878" s="8">
        <f t="shared" si="1143"/>
        <v>11949.354285714287</v>
      </c>
      <c r="CY878" s="8">
        <f t="shared" si="1143"/>
        <v>12099.051428571429</v>
      </c>
      <c r="CZ878" s="8">
        <f t="shared" si="1143"/>
        <v>12257.745714285715</v>
      </c>
      <c r="DA878" s="8">
        <f t="shared" si="1143"/>
        <v>12437.497142857144</v>
      </c>
      <c r="DB878" s="8">
        <f t="shared" si="1143"/>
        <v>12664.34</v>
      </c>
      <c r="DC878" s="8">
        <f t="shared" si="1143"/>
        <v>12664.34</v>
      </c>
      <c r="DD878" s="8">
        <f t="shared" si="1143"/>
        <v>12764.84</v>
      </c>
      <c r="DE878" s="8">
        <f t="shared" si="1143"/>
        <v>12897.69142857143</v>
      </c>
      <c r="DF878" s="8">
        <f t="shared" si="1143"/>
        <v>13000.297142857144</v>
      </c>
      <c r="DG878" s="8">
        <f t="shared" si="1143"/>
        <v>13169.52</v>
      </c>
      <c r="DH878" s="8">
        <f t="shared" si="1143"/>
        <v>13169.52</v>
      </c>
      <c r="DI878" s="8">
        <f t="shared" si="1144"/>
        <v>13209.911428571429</v>
      </c>
      <c r="DJ878" s="8">
        <f t="shared" si="1144"/>
        <v>13248.77142857143</v>
      </c>
      <c r="DK878" s="8">
        <f t="shared" si="1144"/>
        <v>13273.013789714287</v>
      </c>
      <c r="DL878" s="8">
        <f t="shared" si="1144"/>
        <v>13385.065496243431</v>
      </c>
      <c r="DM878" s="8">
        <f t="shared" si="1144"/>
        <v>13385.065496243431</v>
      </c>
      <c r="DN878" s="8">
        <f t="shared" si="1144"/>
        <v>13374.140621891118</v>
      </c>
      <c r="DO878" s="8">
        <f t="shared" si="1144"/>
        <v>13352.965664982792</v>
      </c>
      <c r="DP878" s="8">
        <f t="shared" si="1144"/>
        <v>13317.903958441673</v>
      </c>
      <c r="DQ878" s="8">
        <f t="shared" si="1144"/>
        <v>13371.65173525206</v>
      </c>
      <c r="DR878" s="8">
        <f t="shared" si="1144"/>
        <v>13371.65173525206</v>
      </c>
      <c r="DS878" s="8">
        <f t="shared" si="1144"/>
        <v>13313.586584547802</v>
      </c>
      <c r="DT878" s="8">
        <f t="shared" si="1144"/>
        <v>13246.058218821496</v>
      </c>
      <c r="DU878" s="8">
        <f t="shared" si="1144"/>
        <v>13165.426818546826</v>
      </c>
      <c r="DV878" s="8">
        <f t="shared" si="1144"/>
        <v>13174.593398270501</v>
      </c>
      <c r="DW878" s="8">
        <f t="shared" si="1144"/>
        <v>13174.593398270501</v>
      </c>
    </row>
    <row r="879" spans="1:127" ht="12" customHeight="1">
      <c r="A879" s="2"/>
      <c r="DU879" s="2"/>
    </row>
    <row r="880" spans="1:127" ht="12" customHeight="1">
      <c r="A880" s="2"/>
      <c r="DU880" s="2"/>
    </row>
    <row r="881" spans="1:127" ht="12" customHeight="1">
      <c r="A881" s="2"/>
      <c r="D881" s="7" t="s">
        <v>1009</v>
      </c>
      <c r="E881" s="7" t="s">
        <v>1010</v>
      </c>
      <c r="CW881" s="15">
        <v>201.06359999999998</v>
      </c>
      <c r="CX881" s="15">
        <f>+CW881</f>
        <v>201.06359999999998</v>
      </c>
      <c r="CY881" s="15">
        <v>737.2331999999999</v>
      </c>
      <c r="CZ881" s="15">
        <v>1273.4027999999998</v>
      </c>
      <c r="DA881" s="15">
        <v>1809.5723999999998</v>
      </c>
      <c r="DB881" s="15">
        <v>2345.7419999999997</v>
      </c>
      <c r="DC881" s="15">
        <f>+DB881</f>
        <v>2345.7419999999997</v>
      </c>
      <c r="DD881" s="15">
        <v>2932.1774999999998</v>
      </c>
      <c r="DE881" s="15">
        <v>3518.6130000000003</v>
      </c>
      <c r="DF881" s="15">
        <v>4105.0484999999999</v>
      </c>
      <c r="DG881" s="15">
        <v>4691.4840000000004</v>
      </c>
      <c r="DH881" s="15">
        <f>+DG881</f>
        <v>4691.4840000000004</v>
      </c>
      <c r="DI881" s="15">
        <v>4859.0369999999994</v>
      </c>
      <c r="DJ881" s="15">
        <v>5026.59</v>
      </c>
      <c r="DK881" s="15">
        <v>5194.143</v>
      </c>
      <c r="DL881" s="15">
        <v>5361.6959999999999</v>
      </c>
      <c r="DM881" s="15">
        <f>+DL881</f>
        <v>5361.6959999999999</v>
      </c>
      <c r="DN881" s="15">
        <v>5403.5842499999999</v>
      </c>
      <c r="DO881" s="15">
        <v>5445.4724999999999</v>
      </c>
      <c r="DP881" s="15">
        <v>5487.3607499999998</v>
      </c>
      <c r="DQ881" s="15">
        <v>5529.2489999999998</v>
      </c>
      <c r="DR881" s="15">
        <f>+DQ881</f>
        <v>5529.2489999999998</v>
      </c>
      <c r="DS881" s="15">
        <v>5571.1372499999998</v>
      </c>
      <c r="DT881" s="15">
        <v>5613.0254999999997</v>
      </c>
      <c r="DU881" s="15">
        <v>5654.9137499999988</v>
      </c>
      <c r="DV881" s="15">
        <v>5696.8019999999988</v>
      </c>
      <c r="DW881" s="15">
        <f>+DV881</f>
        <v>5696.8019999999988</v>
      </c>
    </row>
    <row r="882" spans="1:127" ht="12" customHeight="1">
      <c r="A882" s="2"/>
      <c r="D882" s="7" t="s">
        <v>1009</v>
      </c>
      <c r="E882" s="7" t="s">
        <v>1011</v>
      </c>
      <c r="CW882" s="15">
        <v>20.106359999999999</v>
      </c>
      <c r="CX882" s="15">
        <f>+CW882</f>
        <v>20.106359999999999</v>
      </c>
      <c r="CY882" s="15">
        <v>73.723319999999987</v>
      </c>
      <c r="CZ882" s="15">
        <v>127.34027999999999</v>
      </c>
      <c r="DA882" s="15">
        <v>180.95723999999998</v>
      </c>
      <c r="DB882" s="15">
        <v>234.57419999999999</v>
      </c>
      <c r="DC882" s="15">
        <f>+DB882</f>
        <v>234.57419999999999</v>
      </c>
      <c r="DD882" s="15">
        <v>293.21774999999997</v>
      </c>
      <c r="DE882" s="15">
        <v>351.86130000000003</v>
      </c>
      <c r="DF882" s="15">
        <v>410.50485000000003</v>
      </c>
      <c r="DG882" s="15">
        <v>469.14840000000004</v>
      </c>
      <c r="DH882" s="15">
        <f>+DG882</f>
        <v>469.14840000000004</v>
      </c>
      <c r="DI882" s="15">
        <v>485.90369999999996</v>
      </c>
      <c r="DJ882" s="15">
        <v>502.65900000000005</v>
      </c>
      <c r="DK882" s="15">
        <v>519.41430000000003</v>
      </c>
      <c r="DL882" s="15">
        <v>536.16960000000006</v>
      </c>
      <c r="DM882" s="15">
        <f>+DL882</f>
        <v>536.16960000000006</v>
      </c>
      <c r="DN882" s="15">
        <v>540.35842500000001</v>
      </c>
      <c r="DO882" s="15">
        <v>544.54724999999996</v>
      </c>
      <c r="DP882" s="15">
        <v>548.73607500000003</v>
      </c>
      <c r="DQ882" s="15">
        <v>552.92489999999998</v>
      </c>
      <c r="DR882" s="15">
        <f>+DQ882</f>
        <v>552.92489999999998</v>
      </c>
      <c r="DS882" s="15">
        <v>557.11372500000004</v>
      </c>
      <c r="DT882" s="15">
        <v>561.30255</v>
      </c>
      <c r="DU882" s="15">
        <v>565.49137499999995</v>
      </c>
      <c r="DV882" s="15">
        <v>569.6801999999999</v>
      </c>
      <c r="DW882" s="15">
        <f>+DV882</f>
        <v>569.6801999999999</v>
      </c>
    </row>
    <row r="883" spans="1:127" ht="12" customHeight="1">
      <c r="A883" s="2"/>
      <c r="D883" s="7" t="s">
        <v>1009</v>
      </c>
      <c r="E883" s="7" t="s">
        <v>1012</v>
      </c>
      <c r="CW883" s="15">
        <f>+CW881+CW882</f>
        <v>221.16995999999997</v>
      </c>
      <c r="CX883" s="15">
        <f>+CW883</f>
        <v>221.16995999999997</v>
      </c>
      <c r="CY883" s="15">
        <f>+CY881+CY882</f>
        <v>810.95651999999984</v>
      </c>
      <c r="CZ883" s="15">
        <f>+CZ881+CZ882</f>
        <v>1400.7430799999997</v>
      </c>
      <c r="DA883" s="15">
        <f>+DA881+DA882</f>
        <v>1990.5296399999997</v>
      </c>
      <c r="DB883" s="15">
        <f>+DB881+DB882</f>
        <v>2580.3161999999998</v>
      </c>
      <c r="DC883" s="15">
        <f>+DB883</f>
        <v>2580.3161999999998</v>
      </c>
      <c r="DD883" s="15">
        <f>+DD881+DD882</f>
        <v>3225.3952499999996</v>
      </c>
      <c r="DE883" s="15">
        <f>+DE881+DE882</f>
        <v>3870.4743000000003</v>
      </c>
      <c r="DF883" s="15">
        <f>+DF881+DF882</f>
        <v>4515.5533500000001</v>
      </c>
      <c r="DG883" s="15">
        <f>+DG881+DG882</f>
        <v>5160.6324000000004</v>
      </c>
      <c r="DH883" s="15">
        <f>+DG883</f>
        <v>5160.6324000000004</v>
      </c>
      <c r="DI883" s="15">
        <f>+DI881+DI882</f>
        <v>5344.9406999999992</v>
      </c>
      <c r="DJ883" s="15">
        <f>+DJ881+DJ882</f>
        <v>5529.2489999999998</v>
      </c>
      <c r="DK883" s="15">
        <f>+DK881+DK882</f>
        <v>5713.5573000000004</v>
      </c>
      <c r="DL883" s="15">
        <f>+DL881+DL882</f>
        <v>5897.8656000000001</v>
      </c>
      <c r="DM883" s="15">
        <f>+DL883</f>
        <v>5897.8656000000001</v>
      </c>
      <c r="DN883" s="15">
        <f>+DN881+DN882</f>
        <v>5943.9426750000002</v>
      </c>
      <c r="DO883" s="15">
        <f>+DO881+DO882</f>
        <v>5990.0197499999995</v>
      </c>
      <c r="DP883" s="15">
        <f>+DP881+DP882</f>
        <v>6036.0968249999996</v>
      </c>
      <c r="DQ883" s="15">
        <f>+DQ881+DQ882</f>
        <v>6082.1738999999998</v>
      </c>
      <c r="DR883" s="15">
        <f>+DQ883</f>
        <v>6082.1738999999998</v>
      </c>
      <c r="DS883" s="15">
        <f>+DS881+DS882</f>
        <v>6128.2509749999999</v>
      </c>
      <c r="DT883" s="15">
        <f>+DT881+DT882</f>
        <v>6174.3280500000001</v>
      </c>
      <c r="DU883" s="15">
        <f>+DU881+DU882</f>
        <v>6220.4051249999984</v>
      </c>
      <c r="DV883" s="15">
        <f>+DV881+DV882</f>
        <v>6266.4821999999986</v>
      </c>
      <c r="DW883" s="15">
        <f>+DV883</f>
        <v>6266.4821999999986</v>
      </c>
    </row>
    <row r="884" spans="1:127" ht="12" customHeight="1">
      <c r="A884" s="2"/>
      <c r="DU884" s="2"/>
    </row>
    <row r="885" spans="1:127" ht="12" customHeight="1">
      <c r="A885" s="2"/>
      <c r="D885" s="7" t="s">
        <v>1048</v>
      </c>
      <c r="E885" s="7" t="s">
        <v>1010</v>
      </c>
      <c r="CW885" s="15">
        <f>+CW881-CV881</f>
        <v>201.06359999999998</v>
      </c>
      <c r="CX885" s="15">
        <f>+CW885+CV885+CU885+CT885</f>
        <v>201.06359999999998</v>
      </c>
      <c r="CY885" s="15">
        <f>+CY881-CX881</f>
        <v>536.16959999999995</v>
      </c>
      <c r="CZ885" s="15">
        <f>+CZ881-CY881</f>
        <v>536.16959999999995</v>
      </c>
      <c r="DA885" s="15">
        <f>+DA881-CZ881</f>
        <v>536.16959999999995</v>
      </c>
      <c r="DB885" s="15">
        <f>+DB881-DA881</f>
        <v>536.16959999999995</v>
      </c>
      <c r="DC885" s="15">
        <f>+DB885+DA885+CZ885+CY885</f>
        <v>2144.6783999999998</v>
      </c>
      <c r="DD885" s="15">
        <f t="shared" ref="DD885:DG887" si="1145">+DD881-DC881</f>
        <v>586.43550000000005</v>
      </c>
      <c r="DE885" s="15">
        <f t="shared" si="1145"/>
        <v>586.4355000000005</v>
      </c>
      <c r="DF885" s="15">
        <f t="shared" si="1145"/>
        <v>586.43549999999959</v>
      </c>
      <c r="DG885" s="15">
        <f t="shared" si="1145"/>
        <v>586.4355000000005</v>
      </c>
      <c r="DH885" s="15">
        <f>+DG885+DF885+DE885+DD885</f>
        <v>2345.7420000000006</v>
      </c>
      <c r="DI885" s="15">
        <f t="shared" ref="DI885:DL887" si="1146">+DI881-DH881</f>
        <v>167.55299999999897</v>
      </c>
      <c r="DJ885" s="15">
        <f t="shared" si="1146"/>
        <v>167.55300000000079</v>
      </c>
      <c r="DK885" s="15">
        <f t="shared" si="1146"/>
        <v>167.55299999999988</v>
      </c>
      <c r="DL885" s="15">
        <f t="shared" si="1146"/>
        <v>167.55299999999988</v>
      </c>
      <c r="DM885" s="15">
        <f>+DL885+DK885+DJ885+DI885</f>
        <v>670.21199999999953</v>
      </c>
      <c r="DN885" s="15">
        <f t="shared" ref="DN885:DQ887" si="1147">+DN881-DM881</f>
        <v>41.888249999999971</v>
      </c>
      <c r="DO885" s="15">
        <f t="shared" si="1147"/>
        <v>41.888249999999971</v>
      </c>
      <c r="DP885" s="15">
        <f t="shared" si="1147"/>
        <v>41.888249999999971</v>
      </c>
      <c r="DQ885" s="15">
        <f t="shared" si="1147"/>
        <v>41.888249999999971</v>
      </c>
      <c r="DR885" s="15">
        <f>+DQ885+DP885+DO885+DN885</f>
        <v>167.55299999999988</v>
      </c>
      <c r="DS885" s="15">
        <f t="shared" ref="DS885:DV887" si="1148">+DS881-DR881</f>
        <v>41.888249999999971</v>
      </c>
      <c r="DT885" s="15">
        <f t="shared" si="1148"/>
        <v>41.888249999999971</v>
      </c>
      <c r="DU885" s="15">
        <f t="shared" si="1148"/>
        <v>41.888249999999061</v>
      </c>
      <c r="DV885" s="15">
        <f t="shared" si="1148"/>
        <v>41.888249999999971</v>
      </c>
      <c r="DW885" s="15">
        <f>+DV885+DU885+DT885+DS885</f>
        <v>167.55299999999897</v>
      </c>
    </row>
    <row r="886" spans="1:127" ht="12" customHeight="1">
      <c r="A886" s="2"/>
      <c r="D886" s="7" t="s">
        <v>1048</v>
      </c>
      <c r="E886" s="7" t="s">
        <v>1011</v>
      </c>
      <c r="CW886" s="15">
        <f t="shared" ref="CW886:CY887" si="1149">+CW882-CV882</f>
        <v>20.106359999999999</v>
      </c>
      <c r="CX886" s="15">
        <f>+CW886+CV886+CU886+CT886</f>
        <v>20.106359999999999</v>
      </c>
      <c r="CY886" s="15">
        <f t="shared" si="1149"/>
        <v>53.616959999999992</v>
      </c>
      <c r="CZ886" s="15">
        <f t="shared" ref="CZ886:DB887" si="1150">+CZ882-CY882</f>
        <v>53.616960000000006</v>
      </c>
      <c r="DA886" s="15">
        <f t="shared" si="1150"/>
        <v>53.616959999999992</v>
      </c>
      <c r="DB886" s="15">
        <f t="shared" si="1150"/>
        <v>53.616960000000006</v>
      </c>
      <c r="DC886" s="15">
        <f>+DB886+DA886+CZ886+CY886</f>
        <v>214.46784000000002</v>
      </c>
      <c r="DD886" s="15">
        <f t="shared" si="1145"/>
        <v>58.643549999999976</v>
      </c>
      <c r="DE886" s="15">
        <f t="shared" si="1145"/>
        <v>58.643550000000062</v>
      </c>
      <c r="DF886" s="15">
        <f t="shared" si="1145"/>
        <v>58.643550000000005</v>
      </c>
      <c r="DG886" s="15">
        <f t="shared" si="1145"/>
        <v>58.643550000000005</v>
      </c>
      <c r="DH886" s="15">
        <f>+DG886+DF886+DE886+DD886</f>
        <v>234.57420000000005</v>
      </c>
      <c r="DI886" s="15">
        <f t="shared" si="1146"/>
        <v>16.75529999999992</v>
      </c>
      <c r="DJ886" s="15">
        <f t="shared" si="1146"/>
        <v>16.755300000000091</v>
      </c>
      <c r="DK886" s="15">
        <f t="shared" si="1146"/>
        <v>16.755299999999977</v>
      </c>
      <c r="DL886" s="15">
        <f t="shared" si="1146"/>
        <v>16.755300000000034</v>
      </c>
      <c r="DM886" s="15">
        <f>+DL886+DK886+DJ886+DI886</f>
        <v>67.021200000000022</v>
      </c>
      <c r="DN886" s="15">
        <f t="shared" si="1147"/>
        <v>4.1888249999999516</v>
      </c>
      <c r="DO886" s="15">
        <f t="shared" si="1147"/>
        <v>4.1888249999999516</v>
      </c>
      <c r="DP886" s="15">
        <f t="shared" si="1147"/>
        <v>4.1888250000000653</v>
      </c>
      <c r="DQ886" s="15">
        <f t="shared" si="1147"/>
        <v>4.1888249999999516</v>
      </c>
      <c r="DR886" s="15">
        <f>+DQ886+DP886+DO886+DN886</f>
        <v>16.75529999999992</v>
      </c>
      <c r="DS886" s="15">
        <f t="shared" si="1148"/>
        <v>4.1888250000000653</v>
      </c>
      <c r="DT886" s="15">
        <f t="shared" si="1148"/>
        <v>4.1888249999999516</v>
      </c>
      <c r="DU886" s="15">
        <f t="shared" si="1148"/>
        <v>4.1888249999999516</v>
      </c>
      <c r="DV886" s="15">
        <f t="shared" si="1148"/>
        <v>4.1888249999999516</v>
      </c>
      <c r="DW886" s="15">
        <f>+DV886+DU886+DT886+DS886</f>
        <v>16.75529999999992</v>
      </c>
    </row>
    <row r="887" spans="1:127" ht="12" customHeight="1">
      <c r="A887" s="2"/>
      <c r="D887" s="7" t="s">
        <v>1048</v>
      </c>
      <c r="E887" s="7" t="s">
        <v>1012</v>
      </c>
      <c r="CW887" s="15">
        <f t="shared" si="1149"/>
        <v>221.16995999999997</v>
      </c>
      <c r="CX887" s="15">
        <f>+CW887+CV887+CU887+CT887</f>
        <v>221.16995999999997</v>
      </c>
      <c r="CY887" s="15">
        <f t="shared" si="1149"/>
        <v>589.78655999999989</v>
      </c>
      <c r="CZ887" s="15">
        <f t="shared" si="1150"/>
        <v>589.78655999999989</v>
      </c>
      <c r="DA887" s="15">
        <f t="shared" si="1150"/>
        <v>589.78656000000001</v>
      </c>
      <c r="DB887" s="15">
        <f t="shared" si="1150"/>
        <v>589.78656000000001</v>
      </c>
      <c r="DC887" s="15">
        <f>+DB887+DA887+CZ887+CY887</f>
        <v>2359.14624</v>
      </c>
      <c r="DD887" s="15">
        <f t="shared" si="1145"/>
        <v>645.07904999999982</v>
      </c>
      <c r="DE887" s="15">
        <f t="shared" si="1145"/>
        <v>645.07905000000073</v>
      </c>
      <c r="DF887" s="15">
        <f t="shared" si="1145"/>
        <v>645.07904999999982</v>
      </c>
      <c r="DG887" s="15">
        <f t="shared" si="1145"/>
        <v>645.07905000000028</v>
      </c>
      <c r="DH887" s="15">
        <f>+DG887+DF887+DE887+DD887</f>
        <v>2580.3162000000007</v>
      </c>
      <c r="DI887" s="15">
        <f t="shared" si="1146"/>
        <v>184.30829999999878</v>
      </c>
      <c r="DJ887" s="15">
        <f t="shared" si="1146"/>
        <v>184.3083000000006</v>
      </c>
      <c r="DK887" s="15">
        <f t="shared" si="1146"/>
        <v>184.3083000000006</v>
      </c>
      <c r="DL887" s="15">
        <f t="shared" si="1146"/>
        <v>184.30829999999969</v>
      </c>
      <c r="DM887" s="15">
        <f>+DL887+DK887+DJ887+DI887</f>
        <v>737.23319999999967</v>
      </c>
      <c r="DN887" s="15">
        <f t="shared" si="1147"/>
        <v>46.07707500000015</v>
      </c>
      <c r="DO887" s="15">
        <f t="shared" si="1147"/>
        <v>46.07707499999924</v>
      </c>
      <c r="DP887" s="15">
        <f t="shared" si="1147"/>
        <v>46.07707500000015</v>
      </c>
      <c r="DQ887" s="15">
        <f t="shared" si="1147"/>
        <v>46.07707500000015</v>
      </c>
      <c r="DR887" s="15">
        <f>+DQ887+DP887+DO887+DN887</f>
        <v>184.30829999999969</v>
      </c>
      <c r="DS887" s="15">
        <f t="shared" si="1148"/>
        <v>46.07707500000015</v>
      </c>
      <c r="DT887" s="15">
        <f t="shared" si="1148"/>
        <v>46.07707500000015</v>
      </c>
      <c r="DU887" s="15">
        <f t="shared" si="1148"/>
        <v>46.077074999998331</v>
      </c>
      <c r="DV887" s="15">
        <f t="shared" si="1148"/>
        <v>46.07707500000015</v>
      </c>
      <c r="DW887" s="15">
        <f>+DV887+DU887+DT887+DS887</f>
        <v>184.30829999999878</v>
      </c>
    </row>
    <row r="888" spans="1:127" ht="12" customHeight="1">
      <c r="A888" s="2"/>
      <c r="DU888" s="2"/>
    </row>
    <row r="889" spans="1:127" ht="12" customHeight="1">
      <c r="A889" s="2"/>
      <c r="D889" s="7" t="s">
        <v>1068</v>
      </c>
      <c r="CY889" s="89">
        <v>5.0000000000000001E-3</v>
      </c>
      <c r="CZ889" s="89">
        <v>5.0000000000000001E-3</v>
      </c>
      <c r="DA889" s="89">
        <v>5.0000000000000001E-3</v>
      </c>
      <c r="DB889" s="89">
        <v>5.0000000000000001E-3</v>
      </c>
      <c r="DD889" s="89">
        <v>5.0000000000000001E-3</v>
      </c>
      <c r="DE889" s="89">
        <v>5.0000000000000001E-3</v>
      </c>
      <c r="DF889" s="89">
        <v>5.0000000000000001E-3</v>
      </c>
      <c r="DG889" s="89">
        <v>5.0000000000000001E-3</v>
      </c>
      <c r="DI889" s="89">
        <v>5.0000000000000001E-3</v>
      </c>
      <c r="DJ889" s="89">
        <v>5.0000000000000001E-3</v>
      </c>
      <c r="DK889" s="89">
        <v>5.0000000000000001E-3</v>
      </c>
      <c r="DL889" s="89">
        <v>5.0000000000000001E-3</v>
      </c>
      <c r="DN889" s="89">
        <v>5.0000000000000001E-3</v>
      </c>
      <c r="DO889" s="89">
        <v>5.0000000000000001E-3</v>
      </c>
      <c r="DP889" s="89">
        <v>5.0000000000000001E-3</v>
      </c>
      <c r="DQ889" s="89">
        <v>5.0000000000000001E-3</v>
      </c>
      <c r="DS889" s="89">
        <v>5.0000000000000001E-3</v>
      </c>
      <c r="DT889" s="89">
        <v>5.0000000000000001E-3</v>
      </c>
      <c r="DU889" s="89">
        <v>5.0000000000000001E-3</v>
      </c>
      <c r="DV889" s="89">
        <v>5.0000000000000001E-3</v>
      </c>
    </row>
    <row r="890" spans="1:127" ht="12" customHeight="1">
      <c r="A890" s="2"/>
      <c r="DU890" s="2"/>
    </row>
    <row r="891" spans="1:127" s="8" customFormat="1" ht="12" customHeight="1">
      <c r="A891" s="2"/>
      <c r="B891" s="21"/>
      <c r="C891" s="21"/>
      <c r="D891" s="21" t="s">
        <v>1013</v>
      </c>
      <c r="E891" s="21" t="s">
        <v>1015</v>
      </c>
      <c r="I891" s="35"/>
      <c r="BZ891" s="17"/>
      <c r="CW891" s="8">
        <v>5200</v>
      </c>
      <c r="CX891" s="8">
        <v>5200</v>
      </c>
      <c r="CY891" s="8">
        <v>5200</v>
      </c>
      <c r="CZ891" s="8">
        <v>5200</v>
      </c>
      <c r="DA891" s="8">
        <v>5200</v>
      </c>
      <c r="DB891" s="8">
        <v>5200</v>
      </c>
      <c r="DC891" s="8">
        <v>5200</v>
      </c>
      <c r="DD891" s="8">
        <v>5200</v>
      </c>
      <c r="DE891" s="8">
        <v>5200</v>
      </c>
      <c r="DF891" s="8">
        <v>5200</v>
      </c>
      <c r="DG891" s="8">
        <v>5200</v>
      </c>
      <c r="DH891" s="8">
        <v>5200</v>
      </c>
      <c r="DI891" s="8">
        <v>5200</v>
      </c>
      <c r="DJ891" s="8">
        <v>5200</v>
      </c>
      <c r="DK891" s="8">
        <v>5200</v>
      </c>
      <c r="DL891" s="8">
        <v>5200</v>
      </c>
      <c r="DM891" s="8">
        <v>5200</v>
      </c>
      <c r="DN891" s="8">
        <v>5200</v>
      </c>
      <c r="DO891" s="8">
        <v>5200</v>
      </c>
      <c r="DP891" s="8">
        <v>5200</v>
      </c>
      <c r="DQ891" s="8">
        <v>5200</v>
      </c>
      <c r="DR891" s="8">
        <v>5200</v>
      </c>
      <c r="DS891" s="8">
        <v>5200</v>
      </c>
      <c r="DT891" s="8">
        <v>5200</v>
      </c>
      <c r="DU891" s="8">
        <v>5200</v>
      </c>
      <c r="DV891" s="8">
        <v>5200</v>
      </c>
      <c r="DW891" s="8">
        <v>5200</v>
      </c>
    </row>
    <row r="892" spans="1:127" s="8" customFormat="1" ht="12" customHeight="1">
      <c r="A892" s="2"/>
      <c r="B892" s="21"/>
      <c r="C892" s="21"/>
      <c r="D892" s="21" t="s">
        <v>1014</v>
      </c>
      <c r="E892" s="21" t="s">
        <v>1015</v>
      </c>
      <c r="I892" s="35"/>
      <c r="BZ892" s="17"/>
      <c r="CW892" s="8">
        <v>4000</v>
      </c>
      <c r="CX892" s="8">
        <v>4000</v>
      </c>
      <c r="CY892" s="8">
        <v>4000</v>
      </c>
      <c r="CZ892" s="8">
        <v>4000</v>
      </c>
      <c r="DA892" s="8">
        <v>4000</v>
      </c>
      <c r="DB892" s="8">
        <v>4000</v>
      </c>
      <c r="DC892" s="8">
        <v>4000</v>
      </c>
      <c r="DD892" s="8">
        <v>4000</v>
      </c>
      <c r="DE892" s="8">
        <v>4000</v>
      </c>
      <c r="DF892" s="8">
        <v>4000</v>
      </c>
      <c r="DG892" s="8">
        <v>4000</v>
      </c>
      <c r="DH892" s="8">
        <v>4000</v>
      </c>
      <c r="DI892" s="8">
        <v>4000</v>
      </c>
      <c r="DJ892" s="8">
        <v>4000</v>
      </c>
      <c r="DK892" s="8">
        <v>4000</v>
      </c>
      <c r="DL892" s="8">
        <v>4000</v>
      </c>
      <c r="DM892" s="8">
        <v>4000</v>
      </c>
      <c r="DN892" s="8">
        <v>4000</v>
      </c>
      <c r="DO892" s="8">
        <v>4000</v>
      </c>
      <c r="DP892" s="8">
        <v>4000</v>
      </c>
      <c r="DQ892" s="8">
        <v>4000</v>
      </c>
      <c r="DR892" s="8">
        <v>4000</v>
      </c>
      <c r="DS892" s="8">
        <v>4000</v>
      </c>
      <c r="DT892" s="8">
        <v>4000</v>
      </c>
      <c r="DU892" s="8">
        <v>4000</v>
      </c>
      <c r="DV892" s="8">
        <v>4000</v>
      </c>
      <c r="DW892" s="8">
        <v>4000</v>
      </c>
    </row>
    <row r="893" spans="1:127" s="1" customFormat="1" ht="12" customHeight="1">
      <c r="A893" s="2"/>
      <c r="D893" s="21" t="s">
        <v>1013</v>
      </c>
      <c r="E893" s="92" t="s">
        <v>1016</v>
      </c>
      <c r="BQ893" s="24"/>
      <c r="BR893" s="24"/>
      <c r="BS893" s="24"/>
      <c r="BU893" s="24"/>
      <c r="BV893" s="24"/>
      <c r="BW893" s="24"/>
      <c r="BX893" s="24"/>
      <c r="BZ893" s="6"/>
      <c r="CB893" s="24"/>
      <c r="CW893" s="88">
        <v>0.7</v>
      </c>
      <c r="CX893" s="88">
        <v>0.7</v>
      </c>
      <c r="CY893" s="88">
        <v>0.7</v>
      </c>
      <c r="CZ893" s="88">
        <v>0.7</v>
      </c>
      <c r="DA893" s="88">
        <v>0.7</v>
      </c>
      <c r="DB893" s="88">
        <v>0.7</v>
      </c>
      <c r="DC893" s="88">
        <v>0.7</v>
      </c>
      <c r="DD893" s="88">
        <v>0.7</v>
      </c>
      <c r="DE893" s="88">
        <v>0.7</v>
      </c>
      <c r="DF893" s="88">
        <v>0.7</v>
      </c>
      <c r="DG893" s="88">
        <v>0.7</v>
      </c>
      <c r="DH893" s="88">
        <v>0.7</v>
      </c>
      <c r="DI893" s="88">
        <v>0.7</v>
      </c>
      <c r="DJ893" s="88">
        <v>0.7</v>
      </c>
      <c r="DK893" s="88">
        <v>0.7</v>
      </c>
      <c r="DL893" s="88">
        <v>0.7</v>
      </c>
      <c r="DM893" s="88">
        <v>0.7</v>
      </c>
      <c r="DN893" s="88">
        <v>0.7</v>
      </c>
      <c r="DO893" s="88">
        <v>0.7</v>
      </c>
      <c r="DP893" s="88">
        <v>0.7</v>
      </c>
      <c r="DQ893" s="88">
        <v>0.7</v>
      </c>
      <c r="DR893" s="88">
        <v>0.7</v>
      </c>
      <c r="DS893" s="88">
        <v>0.7</v>
      </c>
      <c r="DT893" s="88">
        <v>0.7</v>
      </c>
      <c r="DU893" s="88">
        <v>0.7</v>
      </c>
      <c r="DV893" s="88">
        <v>0.7</v>
      </c>
      <c r="DW893" s="88">
        <v>0.7</v>
      </c>
    </row>
    <row r="894" spans="1:127" s="1" customFormat="1" ht="12" customHeight="1">
      <c r="A894" s="2"/>
      <c r="D894" s="21" t="s">
        <v>1014</v>
      </c>
      <c r="E894" s="92" t="s">
        <v>1016</v>
      </c>
      <c r="BQ894" s="24"/>
      <c r="BR894" s="24"/>
      <c r="BS894" s="24"/>
      <c r="BU894" s="24"/>
      <c r="BV894" s="24"/>
      <c r="BW894" s="24"/>
      <c r="BX894" s="24"/>
      <c r="BZ894" s="6"/>
      <c r="CB894" s="24"/>
      <c r="CW894" s="88">
        <v>0.3</v>
      </c>
      <c r="CX894" s="88">
        <v>0.3</v>
      </c>
      <c r="CY894" s="88">
        <v>0.3</v>
      </c>
      <c r="CZ894" s="88">
        <v>0.3</v>
      </c>
      <c r="DA894" s="88">
        <v>0.3</v>
      </c>
      <c r="DB894" s="88">
        <v>0.3</v>
      </c>
      <c r="DC894" s="88">
        <v>0.3</v>
      </c>
      <c r="DD894" s="88">
        <v>0.3</v>
      </c>
      <c r="DE894" s="88">
        <v>0.3</v>
      </c>
      <c r="DF894" s="88">
        <v>0.3</v>
      </c>
      <c r="DG894" s="88">
        <v>0.3</v>
      </c>
      <c r="DH894" s="88">
        <v>0.3</v>
      </c>
      <c r="DI894" s="88">
        <v>0.3</v>
      </c>
      <c r="DJ894" s="88">
        <v>0.3</v>
      </c>
      <c r="DK894" s="88">
        <v>0.3</v>
      </c>
      <c r="DL894" s="88">
        <v>0.3</v>
      </c>
      <c r="DM894" s="88">
        <v>0.3</v>
      </c>
      <c r="DN894" s="88">
        <v>0.3</v>
      </c>
      <c r="DO894" s="88">
        <v>0.3</v>
      </c>
      <c r="DP894" s="88">
        <v>0.3</v>
      </c>
      <c r="DQ894" s="88">
        <v>0.3</v>
      </c>
      <c r="DR894" s="88">
        <v>0.3</v>
      </c>
      <c r="DS894" s="88">
        <v>0.3</v>
      </c>
      <c r="DT894" s="88">
        <v>0.3</v>
      </c>
      <c r="DU894" s="88">
        <v>0.3</v>
      </c>
      <c r="DV894" s="88">
        <v>0.3</v>
      </c>
      <c r="DW894" s="88">
        <v>0.3</v>
      </c>
    </row>
    <row r="895" spans="1:127" ht="12" customHeight="1">
      <c r="A895" s="2"/>
      <c r="DU895" s="2"/>
    </row>
    <row r="896" spans="1:127" ht="12" customHeight="1">
      <c r="A896" s="2"/>
      <c r="D896" s="7" t="s">
        <v>1017</v>
      </c>
      <c r="CW896" s="8">
        <f>+CW891*CW893+CW892*CW894</f>
        <v>4840</v>
      </c>
      <c r="CX896" s="8">
        <f t="shared" ref="CX896:DH896" si="1151">+CX891*CX893+CX892*CX894</f>
        <v>4840</v>
      </c>
      <c r="CY896" s="8">
        <f t="shared" si="1151"/>
        <v>4840</v>
      </c>
      <c r="CZ896" s="8">
        <f t="shared" si="1151"/>
        <v>4840</v>
      </c>
      <c r="DA896" s="8">
        <f t="shared" si="1151"/>
        <v>4840</v>
      </c>
      <c r="DB896" s="8">
        <f t="shared" si="1151"/>
        <v>4840</v>
      </c>
      <c r="DC896" s="8">
        <f t="shared" si="1151"/>
        <v>4840</v>
      </c>
      <c r="DD896" s="8">
        <f t="shared" si="1151"/>
        <v>4840</v>
      </c>
      <c r="DE896" s="8">
        <f t="shared" si="1151"/>
        <v>4840</v>
      </c>
      <c r="DF896" s="8">
        <f t="shared" si="1151"/>
        <v>4840</v>
      </c>
      <c r="DG896" s="8">
        <f t="shared" si="1151"/>
        <v>4840</v>
      </c>
      <c r="DH896" s="8">
        <f t="shared" si="1151"/>
        <v>4840</v>
      </c>
      <c r="DI896" s="8">
        <f t="shared" ref="DI896:DW896" si="1152">+DI891*DI893+DI892*DI894</f>
        <v>4840</v>
      </c>
      <c r="DJ896" s="8">
        <f t="shared" si="1152"/>
        <v>4840</v>
      </c>
      <c r="DK896" s="8">
        <f t="shared" si="1152"/>
        <v>4840</v>
      </c>
      <c r="DL896" s="8">
        <f t="shared" si="1152"/>
        <v>4840</v>
      </c>
      <c r="DM896" s="8">
        <f t="shared" si="1152"/>
        <v>4840</v>
      </c>
      <c r="DN896" s="8">
        <f t="shared" si="1152"/>
        <v>4840</v>
      </c>
      <c r="DO896" s="8">
        <f t="shared" si="1152"/>
        <v>4840</v>
      </c>
      <c r="DP896" s="8">
        <f t="shared" si="1152"/>
        <v>4840</v>
      </c>
      <c r="DQ896" s="8">
        <f t="shared" si="1152"/>
        <v>4840</v>
      </c>
      <c r="DR896" s="8">
        <f t="shared" si="1152"/>
        <v>4840</v>
      </c>
      <c r="DS896" s="8">
        <f t="shared" si="1152"/>
        <v>4840</v>
      </c>
      <c r="DT896" s="8">
        <f t="shared" si="1152"/>
        <v>4840</v>
      </c>
      <c r="DU896" s="8">
        <f t="shared" si="1152"/>
        <v>4840</v>
      </c>
      <c r="DV896" s="8">
        <f t="shared" si="1152"/>
        <v>4840</v>
      </c>
      <c r="DW896" s="8">
        <f t="shared" si="1152"/>
        <v>4840</v>
      </c>
    </row>
    <row r="897" spans="1:127" ht="12" customHeight="1">
      <c r="A897" s="2"/>
      <c r="DU897" s="2"/>
    </row>
    <row r="898" spans="1:127" s="8" customFormat="1" ht="12" customHeight="1">
      <c r="A898" s="2"/>
      <c r="B898" s="21"/>
      <c r="C898" s="21"/>
      <c r="D898" s="21" t="s">
        <v>1018</v>
      </c>
      <c r="E898" s="21"/>
      <c r="I898" s="35"/>
      <c r="BZ898" s="17"/>
      <c r="CW898" s="8">
        <f>+CW896*3*AVERAGE(CV883:CW883)/1000</f>
        <v>3211.3878191999997</v>
      </c>
      <c r="CX898" s="8">
        <f>+CW898+CV898+CU898+CT898</f>
        <v>3211.3878191999997</v>
      </c>
      <c r="CY898" s="8">
        <f t="shared" ref="CY898:DG898" si="1153">+CY896*3*AVERAGE(CX883:CY883)/1000</f>
        <v>7493.2382447999998</v>
      </c>
      <c r="CZ898" s="8">
        <f t="shared" si="1153"/>
        <v>16056.939095999995</v>
      </c>
      <c r="DA898" s="8">
        <f t="shared" si="1153"/>
        <v>24620.639947199998</v>
      </c>
      <c r="DB898" s="8">
        <f t="shared" si="1153"/>
        <v>33184.3407984</v>
      </c>
      <c r="DC898" s="8">
        <f>+DB898+DA898+CZ898+CY898</f>
        <v>81355.158086399999</v>
      </c>
      <c r="DD898" s="8">
        <f t="shared" si="1153"/>
        <v>42149.465126999989</v>
      </c>
      <c r="DE898" s="8">
        <f t="shared" si="1153"/>
        <v>51516.012932999998</v>
      </c>
      <c r="DF898" s="8">
        <f t="shared" si="1153"/>
        <v>60882.560739</v>
      </c>
      <c r="DG898" s="8">
        <f t="shared" si="1153"/>
        <v>70249.108544999996</v>
      </c>
      <c r="DH898" s="8">
        <f>+DG898+DF898+DE898+DD898</f>
        <v>224797.147344</v>
      </c>
      <c r="DI898" s="8">
        <f>+DI896*3*AVERAGE(DH883:DI883)/1000</f>
        <v>76270.460705999998</v>
      </c>
      <c r="DJ898" s="8">
        <f>+DJ896*3*AVERAGE(DI883:DJ883)/1000</f>
        <v>78946.617221999986</v>
      </c>
      <c r="DK898" s="8">
        <f>+DK896*3*AVERAGE(DJ883:DK883)/1000</f>
        <v>81622.773738000004</v>
      </c>
      <c r="DL898" s="8">
        <f>+DL896*3*AVERAGE(DK883:DL883)/1000</f>
        <v>84298.930254000006</v>
      </c>
      <c r="DM898" s="8">
        <f>+DL898+DK898+DJ898+DI898</f>
        <v>321138.78191999998</v>
      </c>
      <c r="DN898" s="8">
        <f>+DN896*3*AVERAGE(DM883:DN883)/1000</f>
        <v>85971.528076499992</v>
      </c>
      <c r="DO898" s="8">
        <f>+DO896*3*AVERAGE(DN883:DO883)/1000</f>
        <v>86640.567205499989</v>
      </c>
      <c r="DP898" s="8">
        <f>+DP896*3*AVERAGE(DO883:DP883)/1000</f>
        <v>87309.6063345</v>
      </c>
      <c r="DQ898" s="8">
        <f>+DQ896*3*AVERAGE(DP883:DQ883)/1000</f>
        <v>87978.645463499997</v>
      </c>
      <c r="DR898" s="8">
        <f>+DQ898+DP898+DO898+DN898</f>
        <v>347900.34707999998</v>
      </c>
      <c r="DS898" s="8">
        <f>+DS896*3*AVERAGE(DR883:DS883)/1000</f>
        <v>88647.684592499994</v>
      </c>
      <c r="DT898" s="8">
        <f>+DT896*3*AVERAGE(DS883:DT883)/1000</f>
        <v>89316.723721499991</v>
      </c>
      <c r="DU898" s="8">
        <f>+DU896*3*AVERAGE(DT883:DU883)/1000</f>
        <v>89985.762850499988</v>
      </c>
      <c r="DV898" s="8">
        <f>+DV896*3*AVERAGE(DU883:DV883)/1000</f>
        <v>90654.801979499971</v>
      </c>
      <c r="DW898" s="8">
        <f>+DV898+DU898+DT898+DS898</f>
        <v>358604.97314399993</v>
      </c>
    </row>
    <row r="899" spans="1:127" ht="12" customHeight="1">
      <c r="A899" s="2"/>
      <c r="DU899" s="2"/>
    </row>
    <row r="900" spans="1:127" ht="12" customHeight="1">
      <c r="A900" s="2"/>
      <c r="C900" s="7" t="s">
        <v>1019</v>
      </c>
      <c r="D900" s="2" t="s">
        <v>1007</v>
      </c>
      <c r="E900" s="21" t="s">
        <v>1013</v>
      </c>
      <c r="CV900" s="15"/>
      <c r="CW900" s="8">
        <v>3500</v>
      </c>
      <c r="CX900" s="8">
        <v>3500</v>
      </c>
      <c r="CY900" s="8">
        <v>3500</v>
      </c>
      <c r="CZ900" s="8">
        <v>3500</v>
      </c>
      <c r="DA900" s="8">
        <v>3500</v>
      </c>
      <c r="DB900" s="8">
        <v>3500</v>
      </c>
      <c r="DC900" s="8">
        <v>3500</v>
      </c>
      <c r="DD900" s="8">
        <v>3500</v>
      </c>
      <c r="DE900" s="8">
        <v>3500</v>
      </c>
      <c r="DF900" s="8">
        <v>3500</v>
      </c>
      <c r="DG900" s="8">
        <v>3500</v>
      </c>
      <c r="DH900" s="8">
        <v>3500</v>
      </c>
      <c r="DI900" s="8">
        <v>3500</v>
      </c>
      <c r="DJ900" s="8">
        <v>3500</v>
      </c>
      <c r="DK900" s="8">
        <v>3500</v>
      </c>
      <c r="DL900" s="8">
        <v>3500</v>
      </c>
      <c r="DM900" s="8">
        <v>3500</v>
      </c>
      <c r="DN900" s="8">
        <v>3500</v>
      </c>
      <c r="DO900" s="8">
        <v>3500</v>
      </c>
      <c r="DP900" s="8">
        <v>3500</v>
      </c>
      <c r="DQ900" s="8">
        <v>3500</v>
      </c>
      <c r="DR900" s="8">
        <v>3500</v>
      </c>
      <c r="DS900" s="8">
        <v>3500</v>
      </c>
      <c r="DT900" s="8">
        <v>3500</v>
      </c>
      <c r="DU900" s="8">
        <v>3500</v>
      </c>
      <c r="DV900" s="8">
        <v>3500</v>
      </c>
      <c r="DW900" s="8">
        <v>3500</v>
      </c>
    </row>
    <row r="901" spans="1:127" ht="12" customHeight="1">
      <c r="A901" s="2"/>
      <c r="D901" s="2" t="s">
        <v>1007</v>
      </c>
      <c r="E901" s="21" t="s">
        <v>1014</v>
      </c>
      <c r="CW901" s="8">
        <v>2500</v>
      </c>
      <c r="CX901" s="8">
        <v>2500</v>
      </c>
      <c r="CY901" s="8">
        <v>2500</v>
      </c>
      <c r="CZ901" s="8">
        <v>2500</v>
      </c>
      <c r="DA901" s="8">
        <v>2500</v>
      </c>
      <c r="DB901" s="8">
        <v>2500</v>
      </c>
      <c r="DC901" s="8">
        <v>2500</v>
      </c>
      <c r="DD901" s="8">
        <v>2500</v>
      </c>
      <c r="DE901" s="8">
        <v>2500</v>
      </c>
      <c r="DF901" s="8">
        <v>2500</v>
      </c>
      <c r="DG901" s="8">
        <v>2500</v>
      </c>
      <c r="DH901" s="8">
        <v>2500</v>
      </c>
      <c r="DI901" s="8">
        <v>2500</v>
      </c>
      <c r="DJ901" s="8">
        <v>2500</v>
      </c>
      <c r="DK901" s="8">
        <v>2500</v>
      </c>
      <c r="DL901" s="8">
        <v>2500</v>
      </c>
      <c r="DM901" s="8">
        <v>2500</v>
      </c>
      <c r="DN901" s="8">
        <v>2500</v>
      </c>
      <c r="DO901" s="8">
        <v>2500</v>
      </c>
      <c r="DP901" s="8">
        <v>2500</v>
      </c>
      <c r="DQ901" s="8">
        <v>2500</v>
      </c>
      <c r="DR901" s="8">
        <v>2500</v>
      </c>
      <c r="DS901" s="8">
        <v>2500</v>
      </c>
      <c r="DT901" s="8">
        <v>2500</v>
      </c>
      <c r="DU901" s="8">
        <v>2500</v>
      </c>
      <c r="DV901" s="8">
        <v>2500</v>
      </c>
      <c r="DW901" s="8">
        <v>2500</v>
      </c>
    </row>
    <row r="902" spans="1:127" ht="12" customHeight="1">
      <c r="A902" s="2"/>
      <c r="D902" s="7" t="s">
        <v>1022</v>
      </c>
      <c r="CW902" s="8">
        <f>+CW900*CW893+CW901*CW894</f>
        <v>3200</v>
      </c>
      <c r="CX902" s="8">
        <f t="shared" ref="CX902:DH902" si="1154">+CX900*CX893+CX901*CX894</f>
        <v>3200</v>
      </c>
      <c r="CY902" s="8">
        <f>+CY900*CY893+CY901*CY894</f>
        <v>3200</v>
      </c>
      <c r="CZ902" s="8">
        <f t="shared" si="1154"/>
        <v>3200</v>
      </c>
      <c r="DA902" s="8">
        <f t="shared" si="1154"/>
        <v>3200</v>
      </c>
      <c r="DB902" s="8">
        <f t="shared" si="1154"/>
        <v>3200</v>
      </c>
      <c r="DC902" s="8">
        <f t="shared" si="1154"/>
        <v>3200</v>
      </c>
      <c r="DD902" s="8">
        <f t="shared" si="1154"/>
        <v>3200</v>
      </c>
      <c r="DE902" s="8">
        <f t="shared" si="1154"/>
        <v>3200</v>
      </c>
      <c r="DF902" s="8">
        <f t="shared" si="1154"/>
        <v>3200</v>
      </c>
      <c r="DG902" s="8">
        <f t="shared" si="1154"/>
        <v>3200</v>
      </c>
      <c r="DH902" s="8">
        <f t="shared" si="1154"/>
        <v>3200</v>
      </c>
      <c r="DI902" s="8">
        <f t="shared" ref="DI902:DW902" si="1155">+DI900*DI893+DI901*DI894</f>
        <v>3200</v>
      </c>
      <c r="DJ902" s="8">
        <f t="shared" si="1155"/>
        <v>3200</v>
      </c>
      <c r="DK902" s="8">
        <f t="shared" si="1155"/>
        <v>3200</v>
      </c>
      <c r="DL902" s="8">
        <f t="shared" si="1155"/>
        <v>3200</v>
      </c>
      <c r="DM902" s="8">
        <f t="shared" si="1155"/>
        <v>3200</v>
      </c>
      <c r="DN902" s="8">
        <f t="shared" si="1155"/>
        <v>3200</v>
      </c>
      <c r="DO902" s="8">
        <f t="shared" si="1155"/>
        <v>3200</v>
      </c>
      <c r="DP902" s="8">
        <f t="shared" si="1155"/>
        <v>3200</v>
      </c>
      <c r="DQ902" s="8">
        <f t="shared" si="1155"/>
        <v>3200</v>
      </c>
      <c r="DR902" s="8">
        <f t="shared" si="1155"/>
        <v>3200</v>
      </c>
      <c r="DS902" s="8">
        <f t="shared" si="1155"/>
        <v>3200</v>
      </c>
      <c r="DT902" s="8">
        <f t="shared" si="1155"/>
        <v>3200</v>
      </c>
      <c r="DU902" s="8">
        <f t="shared" si="1155"/>
        <v>3200</v>
      </c>
      <c r="DV902" s="8">
        <f t="shared" si="1155"/>
        <v>3200</v>
      </c>
      <c r="DW902" s="8">
        <f t="shared" si="1155"/>
        <v>3200</v>
      </c>
    </row>
    <row r="903" spans="1:127" ht="12" customHeight="1">
      <c r="A903" s="2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</row>
    <row r="904" spans="1:127" ht="12" customHeight="1">
      <c r="A904" s="2"/>
      <c r="D904" s="7" t="s">
        <v>1019</v>
      </c>
      <c r="CW904" s="8">
        <f>+CW902*AVERAGE(CV883:CW883)*0.003</f>
        <v>2123.231616</v>
      </c>
      <c r="CX904" s="8">
        <f>+CW904+CV904+CU904+CT904</f>
        <v>2123.231616</v>
      </c>
      <c r="CY904" s="8">
        <f>+CY902*AVERAGE(CX883:CY883)*0.003</f>
        <v>4954.2071039999992</v>
      </c>
      <c r="CZ904" s="8">
        <f t="shared" ref="CZ904:DG904" si="1156">+CZ902*AVERAGE(CY883:CZ883)*0.003</f>
        <v>10616.158079999997</v>
      </c>
      <c r="DA904" s="8">
        <f t="shared" si="1156"/>
        <v>16278.109055999998</v>
      </c>
      <c r="DB904" s="8">
        <f t="shared" si="1156"/>
        <v>21940.060031999998</v>
      </c>
      <c r="DC904" s="8">
        <f>+DB904+DA904+CZ904+CY904</f>
        <v>53788.53427199999</v>
      </c>
      <c r="DD904" s="8">
        <f t="shared" si="1156"/>
        <v>27867.414959999995</v>
      </c>
      <c r="DE904" s="8">
        <f t="shared" si="1156"/>
        <v>34060.173839999996</v>
      </c>
      <c r="DF904" s="8">
        <f t="shared" si="1156"/>
        <v>40252.932720000004</v>
      </c>
      <c r="DG904" s="8">
        <f t="shared" si="1156"/>
        <v>46445.691600000006</v>
      </c>
      <c r="DH904" s="8">
        <f>+DG904+DF904+DE904+DD904</f>
        <v>148626.21312</v>
      </c>
      <c r="DI904" s="8">
        <f>+DI902*AVERAGE(DH883:DI883)*0.003</f>
        <v>50426.750880000007</v>
      </c>
      <c r="DJ904" s="8">
        <f>+DJ902*AVERAGE(DI883:DJ883)*0.003</f>
        <v>52196.110560000001</v>
      </c>
      <c r="DK904" s="8">
        <f>+DK902*AVERAGE(DJ883:DK883)*0.003</f>
        <v>53965.47024000001</v>
      </c>
      <c r="DL904" s="8">
        <f>+DL902*AVERAGE(DK883:DL883)*0.003</f>
        <v>55734.829920000004</v>
      </c>
      <c r="DM904" s="8">
        <f>+DL904+DK904+DJ904+DI904</f>
        <v>212323.16160000002</v>
      </c>
      <c r="DN904" s="8">
        <f>+DN902*AVERAGE(DM883:DN883)*0.003</f>
        <v>56840.679719999993</v>
      </c>
      <c r="DO904" s="8">
        <f>+DO902*AVERAGE(DN883:DO883)*0.003</f>
        <v>57283.019639999999</v>
      </c>
      <c r="DP904" s="8">
        <f>+DP902*AVERAGE(DO883:DP883)*0.003</f>
        <v>57725.359559999997</v>
      </c>
      <c r="DQ904" s="8">
        <f>+DQ902*AVERAGE(DP883:DQ883)*0.003</f>
        <v>58167.699479999988</v>
      </c>
      <c r="DR904" s="8">
        <f>+DQ904+DP904+DO904+DN904</f>
        <v>230016.75839999996</v>
      </c>
      <c r="DS904" s="8">
        <f>+DS902*AVERAGE(DR883:DS883)*0.003</f>
        <v>58610.039400000001</v>
      </c>
      <c r="DT904" s="8">
        <f>+DT902*AVERAGE(DS883:DT883)*0.003</f>
        <v>59052.379319999993</v>
      </c>
      <c r="DU904" s="8">
        <f>+DU902*AVERAGE(DT883:DU883)*0.003</f>
        <v>59494.719239999984</v>
      </c>
      <c r="DV904" s="8">
        <f>+DV902*AVERAGE(DU883:DV883)*0.003</f>
        <v>59937.05915999999</v>
      </c>
      <c r="DW904" s="8">
        <f>+DV904+DU904+DT904+DS904</f>
        <v>237094.19711999997</v>
      </c>
    </row>
    <row r="905" spans="1:127" ht="12" customHeight="1">
      <c r="A905" s="2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</row>
    <row r="906" spans="1:127" ht="12" customHeight="1">
      <c r="A906" s="2"/>
      <c r="D906" s="7" t="s">
        <v>1020</v>
      </c>
      <c r="E906" s="7" t="s">
        <v>1023</v>
      </c>
      <c r="CW906" s="2">
        <v>750</v>
      </c>
      <c r="CX906" s="2">
        <v>750</v>
      </c>
      <c r="CY906" s="2">
        <v>750</v>
      </c>
      <c r="CZ906" s="2">
        <v>750</v>
      </c>
      <c r="DA906" s="2">
        <v>750</v>
      </c>
      <c r="DB906" s="2">
        <v>750</v>
      </c>
      <c r="DC906" s="2">
        <v>750</v>
      </c>
      <c r="DD906" s="2">
        <v>750</v>
      </c>
      <c r="DE906" s="2">
        <v>750</v>
      </c>
      <c r="DF906" s="2">
        <v>750</v>
      </c>
      <c r="DG906" s="2">
        <v>750</v>
      </c>
      <c r="DH906" s="2">
        <v>750</v>
      </c>
      <c r="DI906" s="2">
        <v>750</v>
      </c>
      <c r="DJ906" s="2">
        <v>750</v>
      </c>
      <c r="DK906" s="2">
        <v>750</v>
      </c>
      <c r="DL906" s="2">
        <v>750</v>
      </c>
      <c r="DM906" s="2">
        <v>750</v>
      </c>
      <c r="DN906" s="2">
        <v>750</v>
      </c>
      <c r="DO906" s="2">
        <v>750</v>
      </c>
      <c r="DP906" s="2">
        <v>750</v>
      </c>
      <c r="DQ906" s="2">
        <v>750</v>
      </c>
      <c r="DR906" s="2">
        <v>750</v>
      </c>
      <c r="DS906" s="2">
        <v>750</v>
      </c>
      <c r="DT906" s="2">
        <v>750</v>
      </c>
      <c r="DU906" s="2">
        <v>750</v>
      </c>
      <c r="DV906" s="2">
        <v>750</v>
      </c>
      <c r="DW906" s="2">
        <v>750</v>
      </c>
    </row>
    <row r="907" spans="1:127" ht="12" customHeight="1">
      <c r="A907" s="2"/>
      <c r="E907" s="7" t="s">
        <v>1021</v>
      </c>
      <c r="CW907" s="68">
        <v>0.9</v>
      </c>
      <c r="CX907" s="68"/>
      <c r="CY907" s="68">
        <v>0.8</v>
      </c>
      <c r="CZ907" s="68">
        <v>0.7</v>
      </c>
      <c r="DA907" s="68">
        <v>0.6</v>
      </c>
      <c r="DB907" s="68">
        <v>0.5</v>
      </c>
      <c r="DC907" s="68"/>
      <c r="DD907" s="68">
        <v>0.5</v>
      </c>
      <c r="DE907" s="68">
        <v>0.5</v>
      </c>
      <c r="DF907" s="68">
        <v>0.5</v>
      </c>
      <c r="DG907" s="68">
        <v>0.5</v>
      </c>
      <c r="DH907" s="68">
        <v>0.7</v>
      </c>
      <c r="DI907" s="68">
        <v>0.66</v>
      </c>
      <c r="DJ907" s="68">
        <v>0.7</v>
      </c>
      <c r="DK907" s="68">
        <v>0.74</v>
      </c>
      <c r="DL907" s="68">
        <v>0.78</v>
      </c>
      <c r="DM907" s="68">
        <v>0.82</v>
      </c>
      <c r="DN907" s="68">
        <v>0.86</v>
      </c>
      <c r="DO907" s="68">
        <v>0.9</v>
      </c>
      <c r="DP907" s="68">
        <v>0.94</v>
      </c>
      <c r="DQ907" s="68">
        <v>0.98</v>
      </c>
      <c r="DR907" s="68">
        <v>1.02</v>
      </c>
      <c r="DS907" s="68">
        <v>1.06</v>
      </c>
      <c r="DT907" s="68">
        <v>1.1000000000000001</v>
      </c>
      <c r="DU907" s="68">
        <v>1.1399999999999999</v>
      </c>
      <c r="DV907" s="68">
        <v>1.18</v>
      </c>
      <c r="DW907" s="68">
        <v>1.22</v>
      </c>
    </row>
    <row r="908" spans="1:127" ht="12" customHeight="1">
      <c r="A908" s="2"/>
      <c r="D908" s="7" t="s">
        <v>1024</v>
      </c>
      <c r="CW908" s="2">
        <f>+CW907*CW906</f>
        <v>675</v>
      </c>
      <c r="CY908" s="2">
        <f>+CY907*CY906</f>
        <v>600</v>
      </c>
      <c r="CZ908" s="2">
        <f>+CZ907*CZ906</f>
        <v>525</v>
      </c>
      <c r="DA908" s="2">
        <f>+DA907*DA906</f>
        <v>450</v>
      </c>
      <c r="DB908" s="2">
        <f>+DB907*DB906</f>
        <v>375</v>
      </c>
      <c r="DD908" s="2">
        <f>+DD907*DD906</f>
        <v>375</v>
      </c>
      <c r="DE908" s="2">
        <f>+DE907*DE906</f>
        <v>375</v>
      </c>
      <c r="DF908" s="2">
        <f>+DF907*DF906</f>
        <v>375</v>
      </c>
      <c r="DG908" s="2">
        <f>+DG907*DG906</f>
        <v>375</v>
      </c>
      <c r="DI908" s="2">
        <f>+DI907*DI906</f>
        <v>495</v>
      </c>
      <c r="DJ908" s="2">
        <f>+DJ907*DJ906</f>
        <v>525</v>
      </c>
      <c r="DK908" s="2">
        <f>+DK907*DK906</f>
        <v>555</v>
      </c>
      <c r="DL908" s="2">
        <f>+DL907*DL906</f>
        <v>585</v>
      </c>
      <c r="DN908" s="2">
        <f>+DN907*DN906</f>
        <v>645</v>
      </c>
      <c r="DO908" s="2">
        <f>+DO907*DO906</f>
        <v>675</v>
      </c>
      <c r="DP908" s="2">
        <f>+DP907*DP906</f>
        <v>705</v>
      </c>
      <c r="DQ908" s="2">
        <f>+DQ907*DQ906</f>
        <v>735</v>
      </c>
      <c r="DS908" s="2">
        <f>+DS907*DS906</f>
        <v>795</v>
      </c>
      <c r="DT908" s="2">
        <f>+DT907*DT906</f>
        <v>825.00000000000011</v>
      </c>
      <c r="DU908" s="2">
        <f>+DU907*DU906</f>
        <v>854.99999999999989</v>
      </c>
      <c r="DV908" s="2">
        <f>+DV907*DV906</f>
        <v>885</v>
      </c>
    </row>
    <row r="909" spans="1:127" ht="12" customHeight="1">
      <c r="A909" s="2"/>
      <c r="DU909" s="2"/>
    </row>
    <row r="910" spans="1:127" s="8" customFormat="1" ht="12" customHeight="1">
      <c r="A910" s="2"/>
      <c r="B910" s="21"/>
      <c r="C910" s="21"/>
      <c r="D910" s="21" t="s">
        <v>1025</v>
      </c>
      <c r="E910" s="21"/>
      <c r="I910" s="35"/>
      <c r="BZ910" s="17"/>
      <c r="CW910" s="8">
        <f>+CW908*AVERAGE(CV883:CW883)*0.003</f>
        <v>447.86916899999994</v>
      </c>
      <c r="CX910" s="8">
        <f>+CW910+CV910+CU910+CT910</f>
        <v>447.86916899999994</v>
      </c>
      <c r="CY910" s="8">
        <f>+CY908*AVERAGE(CX883:CY883)*0.003</f>
        <v>928.91383199999984</v>
      </c>
      <c r="CZ910" s="8">
        <f>+CZ908*AVERAGE(CY883:CZ883)*0.003</f>
        <v>1741.7134349999997</v>
      </c>
      <c r="DA910" s="8">
        <f>+DA908*AVERAGE(CZ883:DA883)*0.003</f>
        <v>2289.1090859999995</v>
      </c>
      <c r="DB910" s="8">
        <f>+DB908*AVERAGE(DA883:DB883)*0.003</f>
        <v>2571.1007850000001</v>
      </c>
      <c r="DC910" s="8">
        <f>+DB910+DA910+CZ910+CY910</f>
        <v>7530.837137999999</v>
      </c>
      <c r="DD910" s="8">
        <f>+DD908*AVERAGE(DC883:DD883)*0.003</f>
        <v>3265.7126906249996</v>
      </c>
      <c r="DE910" s="8">
        <f>+DE908*AVERAGE(DD883:DE883)*0.003</f>
        <v>3991.4266218749999</v>
      </c>
      <c r="DF910" s="8">
        <f>+DF908*AVERAGE(DE883:DF883)*0.003</f>
        <v>4717.1405531250002</v>
      </c>
      <c r="DG910" s="8">
        <f>+DG908*AVERAGE(DF883:DG883)*0.003</f>
        <v>5442.8544843750005</v>
      </c>
      <c r="DH910" s="8">
        <f>+DG910+DF910+DE910+DD910</f>
        <v>17417.13435</v>
      </c>
      <c r="DI910" s="8">
        <f>+DI908*AVERAGE(DH883:DI883)*0.003</f>
        <v>7800.388026749999</v>
      </c>
      <c r="DJ910" s="8">
        <f>+DJ908*AVERAGE(DI883:DJ883)*0.003</f>
        <v>8563.4243887499997</v>
      </c>
      <c r="DK910" s="8">
        <f>+DK908*AVERAGE(DJ883:DK883)*0.003</f>
        <v>9359.6362447500014</v>
      </c>
      <c r="DL910" s="8">
        <f>+DL908*AVERAGE(DK883:DL883)*0.003</f>
        <v>10189.02359475</v>
      </c>
      <c r="DM910" s="8">
        <f>+DL910+DK910+DJ910+DI910</f>
        <v>35912.472255000001</v>
      </c>
      <c r="DN910" s="8">
        <f>+DN908*AVERAGE(DM883:DN883)*0.003</f>
        <v>11456.949506062499</v>
      </c>
      <c r="DO910" s="8">
        <f>+DO908*AVERAGE(DN883:DO883)*0.003</f>
        <v>12083.136955312501</v>
      </c>
      <c r="DP910" s="8">
        <f>+DP908*AVERAGE(DO883:DP883)*0.003</f>
        <v>12717.618278062499</v>
      </c>
      <c r="DQ910" s="8">
        <f>+DQ908*AVERAGE(DP883:DQ883)*0.003</f>
        <v>13360.393474312499</v>
      </c>
      <c r="DR910" s="8">
        <f>+DQ910+DP910+DO910+DN910</f>
        <v>49618.098213749996</v>
      </c>
      <c r="DS910" s="8">
        <f>+DS908*AVERAGE(DR883:DS883)*0.003</f>
        <v>14560.931663437499</v>
      </c>
      <c r="DT910" s="8">
        <f>+DT908*AVERAGE(DS883:DT883)*0.003</f>
        <v>15224.441543437502</v>
      </c>
      <c r="DU910" s="8">
        <f>+DU908*AVERAGE(DT883:DU883)*0.003</f>
        <v>15896.245296937494</v>
      </c>
      <c r="DV910" s="8">
        <f>+DV908*AVERAGE(DU883:DV883)*0.003</f>
        <v>16576.342923937496</v>
      </c>
      <c r="DW910" s="8">
        <f>+DV910+DU910+DT910+DS910</f>
        <v>62257.961427749993</v>
      </c>
    </row>
    <row r="911" spans="1:127" ht="12" customHeight="1">
      <c r="A911" s="2"/>
      <c r="DU911" s="2"/>
    </row>
    <row r="912" spans="1:127" ht="12" customHeight="1">
      <c r="A912" s="2"/>
      <c r="C912" s="7" t="s">
        <v>1026</v>
      </c>
      <c r="CW912" s="15">
        <f>+CW910+CW904</f>
        <v>2571.1007850000001</v>
      </c>
      <c r="CX912" s="8">
        <f>+CW912+CV912+CU912+CT912</f>
        <v>2571.1007850000001</v>
      </c>
      <c r="CY912" s="15">
        <f t="shared" ref="CY912:DG912" si="1157">+CY910+CY904</f>
        <v>5883.1209359999993</v>
      </c>
      <c r="CZ912" s="15">
        <f t="shared" si="1157"/>
        <v>12357.871514999997</v>
      </c>
      <c r="DA912" s="15">
        <f t="shared" si="1157"/>
        <v>18567.218141999998</v>
      </c>
      <c r="DB912" s="15">
        <f t="shared" si="1157"/>
        <v>24511.160816999996</v>
      </c>
      <c r="DC912" s="8">
        <f>+DB912+DA912+CZ912+CY912</f>
        <v>61319.371409999992</v>
      </c>
      <c r="DD912" s="15">
        <f t="shared" si="1157"/>
        <v>31133.127650624992</v>
      </c>
      <c r="DE912" s="15">
        <f t="shared" si="1157"/>
        <v>38051.600461874994</v>
      </c>
      <c r="DF912" s="15">
        <f t="shared" si="1157"/>
        <v>44970.073273125003</v>
      </c>
      <c r="DG912" s="15">
        <f t="shared" si="1157"/>
        <v>51888.546084375004</v>
      </c>
      <c r="DH912" s="8">
        <f>+DG912+DF912+DE912+DD912</f>
        <v>166043.34746999998</v>
      </c>
      <c r="DI912" s="15">
        <f>+DI910+DI904</f>
        <v>58227.138906750006</v>
      </c>
      <c r="DJ912" s="15">
        <f>+DJ910+DJ904</f>
        <v>60759.534948749999</v>
      </c>
      <c r="DK912" s="15">
        <f>+DK910+DK904</f>
        <v>63325.106484750009</v>
      </c>
      <c r="DL912" s="15">
        <f>+DL910+DL904</f>
        <v>65923.853514750008</v>
      </c>
      <c r="DM912" s="8">
        <f>+DL912+DK912+DJ912+DI912</f>
        <v>248235.63385500002</v>
      </c>
      <c r="DN912" s="15">
        <f>+DN910+DN904</f>
        <v>68297.62922606249</v>
      </c>
      <c r="DO912" s="15">
        <f>+DO910+DO904</f>
        <v>69366.156595312495</v>
      </c>
      <c r="DP912" s="15">
        <f>+DP910+DP904</f>
        <v>70442.977838062492</v>
      </c>
      <c r="DQ912" s="15">
        <f>+DQ910+DQ904</f>
        <v>71528.09295431248</v>
      </c>
      <c r="DR912" s="8">
        <f>+DQ912+DP912+DO912+DN912</f>
        <v>279634.85661374993</v>
      </c>
      <c r="DS912" s="15">
        <f>+DS910+DS904</f>
        <v>73170.971063437493</v>
      </c>
      <c r="DT912" s="15">
        <f>+DT910+DT904</f>
        <v>74276.82086343749</v>
      </c>
      <c r="DU912" s="15">
        <f>+DU910+DU904</f>
        <v>75390.964536937478</v>
      </c>
      <c r="DV912" s="15">
        <f>+DV910+DV904</f>
        <v>76513.402083937486</v>
      </c>
      <c r="DW912" s="8">
        <f>+DV912+DU912+DT912+DS912</f>
        <v>299352.15854774998</v>
      </c>
    </row>
    <row r="913" spans="1:127" ht="12" customHeight="1">
      <c r="A913" s="2"/>
      <c r="CY913" s="15"/>
      <c r="CZ913" s="15"/>
      <c r="DA913" s="15"/>
      <c r="DB913" s="15"/>
      <c r="DU913" s="2"/>
    </row>
    <row r="914" spans="1:127" ht="12" customHeight="1">
      <c r="A914" s="2"/>
      <c r="C914" s="7" t="s">
        <v>1027</v>
      </c>
      <c r="CW914" s="15">
        <f>+CW898-CW912</f>
        <v>640.28703419999965</v>
      </c>
      <c r="CX914" s="8">
        <f>+CW914+CV914+CU914+CT914</f>
        <v>640.28703419999965</v>
      </c>
      <c r="CY914" s="15">
        <f t="shared" ref="CY914:DG914" si="1158">+CY898-CY912</f>
        <v>1610.1173088000005</v>
      </c>
      <c r="CZ914" s="15">
        <f t="shared" si="1158"/>
        <v>3699.0675809999975</v>
      </c>
      <c r="DA914" s="15">
        <f t="shared" si="1158"/>
        <v>6053.4218051999997</v>
      </c>
      <c r="DB914" s="15">
        <f t="shared" si="1158"/>
        <v>8673.1799814000042</v>
      </c>
      <c r="DC914" s="8">
        <f>+DB914+DA914+CZ914+CY914</f>
        <v>20035.786676399999</v>
      </c>
      <c r="DD914" s="15">
        <f t="shared" si="1158"/>
        <v>11016.337476374996</v>
      </c>
      <c r="DE914" s="15">
        <f t="shared" si="1158"/>
        <v>13464.412471125004</v>
      </c>
      <c r="DF914" s="15">
        <f t="shared" si="1158"/>
        <v>15912.487465874998</v>
      </c>
      <c r="DG914" s="15">
        <f t="shared" si="1158"/>
        <v>18360.562460624991</v>
      </c>
      <c r="DH914" s="8">
        <f>+DG914+DF914+DE914+DD914</f>
        <v>58753.799873999989</v>
      </c>
      <c r="DI914" s="15">
        <f>+DI898-DI912</f>
        <v>18043.321799249992</v>
      </c>
      <c r="DJ914" s="15">
        <f>+DJ898-DJ912</f>
        <v>18187.082273249987</v>
      </c>
      <c r="DK914" s="15">
        <f>+DK898-DK912</f>
        <v>18297.667253249994</v>
      </c>
      <c r="DL914" s="15">
        <f>+DL898-DL912</f>
        <v>18375.076739249998</v>
      </c>
      <c r="DM914" s="8">
        <f>+DL914+DK914+DJ914+DI914</f>
        <v>72903.148064999972</v>
      </c>
      <c r="DN914" s="15">
        <f>+DN898-DN912</f>
        <v>17673.898850437501</v>
      </c>
      <c r="DO914" s="15">
        <f>+DO898-DO912</f>
        <v>17274.410610187493</v>
      </c>
      <c r="DP914" s="15">
        <f>+DP898-DP912</f>
        <v>16866.628496437508</v>
      </c>
      <c r="DQ914" s="15">
        <f>+DQ898-DQ912</f>
        <v>16450.552509187517</v>
      </c>
      <c r="DR914" s="8">
        <f>+DQ914+DP914+DO914+DN914</f>
        <v>68265.490466250019</v>
      </c>
      <c r="DS914" s="15">
        <f>+DS898-DS912</f>
        <v>15476.713529062501</v>
      </c>
      <c r="DT914" s="15">
        <f>+DT898-DT912</f>
        <v>15039.902858062502</v>
      </c>
      <c r="DU914" s="15">
        <f>+DU898-DU912</f>
        <v>14594.798313562511</v>
      </c>
      <c r="DV914" s="15">
        <f>+DV898-DV912</f>
        <v>14141.399895562485</v>
      </c>
      <c r="DW914" s="8">
        <f>+DV914+DU914+DT914+DS914</f>
        <v>59252.814596249998</v>
      </c>
    </row>
    <row r="915" spans="1:127" s="4" customFormat="1" ht="12" customHeight="1">
      <c r="A915" s="2"/>
      <c r="B915" s="23"/>
      <c r="C915" s="23"/>
      <c r="D915" s="23" t="s">
        <v>1028</v>
      </c>
      <c r="E915" s="23"/>
      <c r="I915" s="27"/>
      <c r="BZ915" s="20"/>
      <c r="CW915" s="4">
        <f>+CW914/CW898</f>
        <v>0.19938016528925612</v>
      </c>
      <c r="CX915" s="4">
        <f t="shared" ref="CX915:DH915" si="1159">+CX914/CX898</f>
        <v>0.19938016528925612</v>
      </c>
      <c r="CY915" s="4">
        <f t="shared" si="1159"/>
        <v>0.2148760330578513</v>
      </c>
      <c r="CZ915" s="4">
        <f t="shared" si="1159"/>
        <v>0.23037190082644621</v>
      </c>
      <c r="DA915" s="4">
        <f t="shared" si="1159"/>
        <v>0.24586776859504134</v>
      </c>
      <c r="DB915" s="4">
        <f t="shared" si="1159"/>
        <v>0.26136363636363646</v>
      </c>
      <c r="DC915" s="4">
        <f t="shared" si="1159"/>
        <v>0.2462755545889517</v>
      </c>
      <c r="DD915" s="4">
        <f t="shared" si="1159"/>
        <v>0.26136363636363635</v>
      </c>
      <c r="DE915" s="4">
        <f t="shared" si="1159"/>
        <v>0.26136363636363646</v>
      </c>
      <c r="DF915" s="4">
        <f t="shared" si="1159"/>
        <v>0.2613636363636363</v>
      </c>
      <c r="DG915" s="4">
        <f t="shared" si="1159"/>
        <v>0.26136363636363624</v>
      </c>
      <c r="DH915" s="4">
        <f t="shared" si="1159"/>
        <v>0.2613636363636363</v>
      </c>
      <c r="DI915" s="4">
        <f t="shared" ref="DI915:DW915" si="1160">+DI914/DI898</f>
        <v>0.2365702479338842</v>
      </c>
      <c r="DJ915" s="4">
        <f t="shared" si="1160"/>
        <v>0.23037190082644615</v>
      </c>
      <c r="DK915" s="4">
        <f t="shared" si="1160"/>
        <v>0.22417355371900818</v>
      </c>
      <c r="DL915" s="4">
        <f t="shared" si="1160"/>
        <v>0.21797520661157022</v>
      </c>
      <c r="DM915" s="4">
        <f t="shared" si="1160"/>
        <v>0.22701446280991727</v>
      </c>
      <c r="DN915" s="4">
        <f t="shared" si="1160"/>
        <v>0.20557851239669425</v>
      </c>
      <c r="DO915" s="4">
        <f t="shared" si="1160"/>
        <v>0.19938016528925614</v>
      </c>
      <c r="DP915" s="4">
        <f t="shared" si="1160"/>
        <v>0.19318181818181829</v>
      </c>
      <c r="DQ915" s="4">
        <f t="shared" si="1160"/>
        <v>0.18698347107438038</v>
      </c>
      <c r="DR915" s="4">
        <f t="shared" si="1160"/>
        <v>0.19622139224411958</v>
      </c>
      <c r="DS915" s="4">
        <f t="shared" si="1160"/>
        <v>0.17458677685950416</v>
      </c>
      <c r="DT915" s="4">
        <f t="shared" si="1160"/>
        <v>0.16838842975206617</v>
      </c>
      <c r="DU915" s="4">
        <f t="shared" si="1160"/>
        <v>0.16219008264462825</v>
      </c>
      <c r="DV915" s="4">
        <f t="shared" si="1160"/>
        <v>0.15599173553718995</v>
      </c>
      <c r="DW915" s="4">
        <f t="shared" si="1160"/>
        <v>0.16523143579622551</v>
      </c>
    </row>
    <row r="916" spans="1:127" ht="12" customHeight="1">
      <c r="A916" s="2"/>
      <c r="DU916" s="2"/>
    </row>
    <row r="917" spans="1:127" ht="12" customHeight="1">
      <c r="A917" s="2"/>
      <c r="C917" s="7" t="s">
        <v>1029</v>
      </c>
      <c r="DU917" s="2"/>
    </row>
    <row r="918" spans="1:127" ht="12" customHeight="1">
      <c r="A918" s="2"/>
      <c r="D918" s="7" t="s">
        <v>1030</v>
      </c>
      <c r="E918" s="7" t="s">
        <v>1037</v>
      </c>
      <c r="CW918" s="68">
        <v>0.25</v>
      </c>
      <c r="CX918" s="68">
        <v>0.25</v>
      </c>
      <c r="CY918" s="68">
        <v>0.25</v>
      </c>
      <c r="CZ918" s="68">
        <v>0.25</v>
      </c>
      <c r="DA918" s="68">
        <v>0.25</v>
      </c>
      <c r="DB918" s="68">
        <v>0.25</v>
      </c>
      <c r="DC918" s="68">
        <v>0.25</v>
      </c>
      <c r="DD918" s="68">
        <v>0.25</v>
      </c>
      <c r="DE918" s="68">
        <v>0.25</v>
      </c>
      <c r="DF918" s="68">
        <v>0.25</v>
      </c>
      <c r="DG918" s="68">
        <v>0.25</v>
      </c>
      <c r="DH918" s="68">
        <v>0.25</v>
      </c>
      <c r="DI918" s="68">
        <v>0.25</v>
      </c>
      <c r="DJ918" s="68">
        <v>0.25</v>
      </c>
      <c r="DK918" s="68">
        <v>0.25</v>
      </c>
      <c r="DL918" s="68">
        <v>0.25</v>
      </c>
      <c r="DM918" s="68">
        <v>0.25</v>
      </c>
      <c r="DN918" s="68">
        <v>0.25</v>
      </c>
      <c r="DO918" s="68">
        <v>0.25</v>
      </c>
      <c r="DP918" s="68">
        <v>0.25</v>
      </c>
      <c r="DQ918" s="68">
        <v>0.25</v>
      </c>
      <c r="DR918" s="68">
        <v>0.25</v>
      </c>
      <c r="DS918" s="68">
        <v>0.25</v>
      </c>
      <c r="DT918" s="68">
        <v>0.25</v>
      </c>
      <c r="DU918" s="68">
        <v>0.25</v>
      </c>
      <c r="DV918" s="68">
        <v>0.25</v>
      </c>
      <c r="DW918" s="68">
        <v>0.25</v>
      </c>
    </row>
    <row r="919" spans="1:127" ht="12" customHeight="1">
      <c r="A919" s="2"/>
      <c r="D919" s="7" t="s">
        <v>1031</v>
      </c>
      <c r="E919" s="7" t="s">
        <v>1037</v>
      </c>
      <c r="CW919" s="68">
        <v>0.3</v>
      </c>
      <c r="CX919" s="68">
        <v>0.3</v>
      </c>
      <c r="CY919" s="68">
        <v>0.3</v>
      </c>
      <c r="CZ919" s="68">
        <v>0.3</v>
      </c>
      <c r="DA919" s="68">
        <v>0.3</v>
      </c>
      <c r="DB919" s="68">
        <v>0.3</v>
      </c>
      <c r="DC919" s="68">
        <v>0.3</v>
      </c>
      <c r="DD919" s="68">
        <v>0.3</v>
      </c>
      <c r="DE919" s="68">
        <v>0.3</v>
      </c>
      <c r="DF919" s="68">
        <v>0.3</v>
      </c>
      <c r="DG919" s="68">
        <v>0.3</v>
      </c>
      <c r="DH919" s="68">
        <v>0.3</v>
      </c>
      <c r="DI919" s="68">
        <v>0.3</v>
      </c>
      <c r="DJ919" s="68">
        <v>0.3</v>
      </c>
      <c r="DK919" s="68">
        <v>0.3</v>
      </c>
      <c r="DL919" s="68">
        <v>0.3</v>
      </c>
      <c r="DM919" s="68">
        <v>0.3</v>
      </c>
      <c r="DN919" s="68">
        <v>0.3</v>
      </c>
      <c r="DO919" s="68">
        <v>0.3</v>
      </c>
      <c r="DP919" s="68">
        <v>0.3</v>
      </c>
      <c r="DQ919" s="68">
        <v>0.3</v>
      </c>
      <c r="DR919" s="68">
        <v>0.3</v>
      </c>
      <c r="DS919" s="68">
        <v>0.3</v>
      </c>
      <c r="DT919" s="68">
        <v>0.3</v>
      </c>
      <c r="DU919" s="68">
        <v>0.3</v>
      </c>
      <c r="DV919" s="68">
        <v>0.3</v>
      </c>
      <c r="DW919" s="68">
        <v>0.3</v>
      </c>
    </row>
    <row r="920" spans="1:127" ht="12" customHeight="1">
      <c r="A920" s="2"/>
      <c r="D920" s="7" t="s">
        <v>1032</v>
      </c>
      <c r="E920" s="7" t="s">
        <v>1037</v>
      </c>
      <c r="CW920" s="68">
        <v>7.0000000000000007E-2</v>
      </c>
      <c r="CX920" s="68">
        <v>7.0000000000000007E-2</v>
      </c>
      <c r="CY920" s="68">
        <v>7.0000000000000007E-2</v>
      </c>
      <c r="CZ920" s="68">
        <v>7.0000000000000007E-2</v>
      </c>
      <c r="DA920" s="68">
        <v>7.0000000000000007E-2</v>
      </c>
      <c r="DB920" s="68">
        <v>7.0000000000000007E-2</v>
      </c>
      <c r="DC920" s="68">
        <v>7.0000000000000007E-2</v>
      </c>
      <c r="DD920" s="68">
        <v>7.0000000000000007E-2</v>
      </c>
      <c r="DE920" s="68">
        <v>7.0000000000000007E-2</v>
      </c>
      <c r="DF920" s="68">
        <v>7.0000000000000007E-2</v>
      </c>
      <c r="DG920" s="68">
        <v>7.0000000000000007E-2</v>
      </c>
      <c r="DH920" s="68">
        <v>7.0000000000000007E-2</v>
      </c>
      <c r="DI920" s="68">
        <v>7.0000000000000007E-2</v>
      </c>
      <c r="DJ920" s="68">
        <v>7.0000000000000007E-2</v>
      </c>
      <c r="DK920" s="68">
        <v>7.0000000000000007E-2</v>
      </c>
      <c r="DL920" s="68">
        <v>7.0000000000000007E-2</v>
      </c>
      <c r="DM920" s="68">
        <v>7.0000000000000007E-2</v>
      </c>
      <c r="DN920" s="68">
        <v>7.0000000000000007E-2</v>
      </c>
      <c r="DO920" s="68">
        <v>7.0000000000000007E-2</v>
      </c>
      <c r="DP920" s="68">
        <v>7.0000000000000007E-2</v>
      </c>
      <c r="DQ920" s="68">
        <v>7.0000000000000007E-2</v>
      </c>
      <c r="DR920" s="68">
        <v>7.0000000000000007E-2</v>
      </c>
      <c r="DS920" s="68">
        <v>7.0000000000000007E-2</v>
      </c>
      <c r="DT920" s="68">
        <v>7.0000000000000007E-2</v>
      </c>
      <c r="DU920" s="68">
        <v>7.0000000000000007E-2</v>
      </c>
      <c r="DV920" s="68">
        <v>7.0000000000000007E-2</v>
      </c>
      <c r="DW920" s="68">
        <v>7.0000000000000007E-2</v>
      </c>
    </row>
    <row r="921" spans="1:127" ht="12" customHeight="1">
      <c r="A921" s="2"/>
      <c r="D921" s="7" t="s">
        <v>1033</v>
      </c>
      <c r="E921" s="7" t="s">
        <v>1037</v>
      </c>
      <c r="CW921" s="68">
        <v>0.26</v>
      </c>
      <c r="CX921" s="68">
        <v>0.26</v>
      </c>
      <c r="CY921" s="68">
        <v>0.26</v>
      </c>
      <c r="CZ921" s="68">
        <v>0.26</v>
      </c>
      <c r="DA921" s="68">
        <v>0.26</v>
      </c>
      <c r="DB921" s="68">
        <v>0.26</v>
      </c>
      <c r="DC921" s="68">
        <v>0.26</v>
      </c>
      <c r="DD921" s="68">
        <v>0.26</v>
      </c>
      <c r="DE921" s="68">
        <v>0.26</v>
      </c>
      <c r="DF921" s="68">
        <v>0.26</v>
      </c>
      <c r="DG921" s="68">
        <v>0.26</v>
      </c>
      <c r="DH921" s="68">
        <v>0.26</v>
      </c>
      <c r="DI921" s="68">
        <v>0.26</v>
      </c>
      <c r="DJ921" s="68">
        <v>0.26</v>
      </c>
      <c r="DK921" s="68">
        <v>0.26</v>
      </c>
      <c r="DL921" s="68">
        <v>0.26</v>
      </c>
      <c r="DM921" s="68">
        <v>0.26</v>
      </c>
      <c r="DN921" s="68">
        <v>0.26</v>
      </c>
      <c r="DO921" s="68">
        <v>0.26</v>
      </c>
      <c r="DP921" s="68">
        <v>0.26</v>
      </c>
      <c r="DQ921" s="68">
        <v>0.26</v>
      </c>
      <c r="DR921" s="68">
        <v>0.26</v>
      </c>
      <c r="DS921" s="68">
        <v>0.26</v>
      </c>
      <c r="DT921" s="68">
        <v>0.26</v>
      </c>
      <c r="DU921" s="68">
        <v>0.26</v>
      </c>
      <c r="DV921" s="68">
        <v>0.26</v>
      </c>
      <c r="DW921" s="68">
        <v>0.26</v>
      </c>
    </row>
    <row r="922" spans="1:127" ht="12" customHeight="1">
      <c r="A922" s="2"/>
      <c r="D922" s="7" t="s">
        <v>1034</v>
      </c>
      <c r="E922" s="7" t="s">
        <v>1037</v>
      </c>
      <c r="CW922" s="68">
        <v>7.0000000000000007E-2</v>
      </c>
      <c r="CX922" s="68">
        <v>7.0000000000000007E-2</v>
      </c>
      <c r="CY922" s="68">
        <v>7.0000000000000007E-2</v>
      </c>
      <c r="CZ922" s="68">
        <v>7.0000000000000007E-2</v>
      </c>
      <c r="DA922" s="68">
        <v>7.0000000000000007E-2</v>
      </c>
      <c r="DB922" s="68">
        <v>7.0000000000000007E-2</v>
      </c>
      <c r="DC922" s="68">
        <v>7.0000000000000007E-2</v>
      </c>
      <c r="DD922" s="68">
        <v>7.0000000000000007E-2</v>
      </c>
      <c r="DE922" s="68">
        <v>7.0000000000000007E-2</v>
      </c>
      <c r="DF922" s="68">
        <v>7.0000000000000007E-2</v>
      </c>
      <c r="DG922" s="68">
        <v>7.0000000000000007E-2</v>
      </c>
      <c r="DH922" s="68">
        <v>7.0000000000000007E-2</v>
      </c>
      <c r="DI922" s="68">
        <v>7.0000000000000007E-2</v>
      </c>
      <c r="DJ922" s="68">
        <v>7.0000000000000007E-2</v>
      </c>
      <c r="DK922" s="68">
        <v>7.0000000000000007E-2</v>
      </c>
      <c r="DL922" s="68">
        <v>7.0000000000000007E-2</v>
      </c>
      <c r="DM922" s="68">
        <v>7.0000000000000007E-2</v>
      </c>
      <c r="DN922" s="68">
        <v>7.0000000000000007E-2</v>
      </c>
      <c r="DO922" s="68">
        <v>7.0000000000000007E-2</v>
      </c>
      <c r="DP922" s="68">
        <v>7.0000000000000007E-2</v>
      </c>
      <c r="DQ922" s="68">
        <v>7.0000000000000007E-2</v>
      </c>
      <c r="DR922" s="68">
        <v>7.0000000000000007E-2</v>
      </c>
      <c r="DS922" s="68">
        <v>7.0000000000000007E-2</v>
      </c>
      <c r="DT922" s="68">
        <v>7.0000000000000007E-2</v>
      </c>
      <c r="DU922" s="68">
        <v>7.0000000000000007E-2</v>
      </c>
      <c r="DV922" s="68">
        <v>7.0000000000000007E-2</v>
      </c>
      <c r="DW922" s="68">
        <v>7.0000000000000007E-2</v>
      </c>
    </row>
    <row r="923" spans="1:127" ht="12" customHeight="1">
      <c r="A923" s="2"/>
      <c r="D923" s="7" t="s">
        <v>1035</v>
      </c>
      <c r="E923" s="7" t="s">
        <v>1037</v>
      </c>
      <c r="CW923" s="68">
        <v>0.03</v>
      </c>
      <c r="CX923" s="68">
        <v>0.03</v>
      </c>
      <c r="CY923" s="68">
        <v>0.03</v>
      </c>
      <c r="CZ923" s="68">
        <v>0.03</v>
      </c>
      <c r="DA923" s="68">
        <v>0.03</v>
      </c>
      <c r="DB923" s="68">
        <v>0.03</v>
      </c>
      <c r="DC923" s="68">
        <v>0.03</v>
      </c>
      <c r="DD923" s="68">
        <v>0.03</v>
      </c>
      <c r="DE923" s="68">
        <v>0.03</v>
      </c>
      <c r="DF923" s="68">
        <v>0.03</v>
      </c>
      <c r="DG923" s="68">
        <v>0.03</v>
      </c>
      <c r="DH923" s="68">
        <v>0.03</v>
      </c>
      <c r="DI923" s="68">
        <v>0.03</v>
      </c>
      <c r="DJ923" s="68">
        <v>0.03</v>
      </c>
      <c r="DK923" s="68">
        <v>0.03</v>
      </c>
      <c r="DL923" s="68">
        <v>0.03</v>
      </c>
      <c r="DM923" s="68">
        <v>0.03</v>
      </c>
      <c r="DN923" s="68">
        <v>0.03</v>
      </c>
      <c r="DO923" s="68">
        <v>0.03</v>
      </c>
      <c r="DP923" s="68">
        <v>0.03</v>
      </c>
      <c r="DQ923" s="68">
        <v>0.03</v>
      </c>
      <c r="DR923" s="68">
        <v>0.03</v>
      </c>
      <c r="DS923" s="68">
        <v>0.03</v>
      </c>
      <c r="DT923" s="68">
        <v>0.03</v>
      </c>
      <c r="DU923" s="68">
        <v>0.03</v>
      </c>
      <c r="DV923" s="68">
        <v>0.03</v>
      </c>
      <c r="DW923" s="68">
        <v>0.03</v>
      </c>
    </row>
    <row r="924" spans="1:127" ht="12" customHeight="1">
      <c r="A924" s="2"/>
      <c r="D924" s="7" t="s">
        <v>1036</v>
      </c>
      <c r="E924" s="7" t="s">
        <v>1037</v>
      </c>
      <c r="CW924" s="68">
        <v>0.02</v>
      </c>
      <c r="CX924" s="68">
        <v>0.02</v>
      </c>
      <c r="CY924" s="68">
        <v>0.02</v>
      </c>
      <c r="CZ924" s="68">
        <v>0.02</v>
      </c>
      <c r="DA924" s="68">
        <v>0.02</v>
      </c>
      <c r="DB924" s="68">
        <v>0.02</v>
      </c>
      <c r="DC924" s="68">
        <v>0.02</v>
      </c>
      <c r="DD924" s="68">
        <v>0.02</v>
      </c>
      <c r="DE924" s="68">
        <v>0.02</v>
      </c>
      <c r="DF924" s="68">
        <v>0.02</v>
      </c>
      <c r="DG924" s="68">
        <v>0.02</v>
      </c>
      <c r="DH924" s="68">
        <v>0.02</v>
      </c>
      <c r="DI924" s="68">
        <v>0.02</v>
      </c>
      <c r="DJ924" s="68">
        <v>0.02</v>
      </c>
      <c r="DK924" s="68">
        <v>0.02</v>
      </c>
      <c r="DL924" s="68">
        <v>0.02</v>
      </c>
      <c r="DM924" s="68">
        <v>0.02</v>
      </c>
      <c r="DN924" s="68">
        <v>0.02</v>
      </c>
      <c r="DO924" s="68">
        <v>0.02</v>
      </c>
      <c r="DP924" s="68">
        <v>0.02</v>
      </c>
      <c r="DQ924" s="68">
        <v>0.02</v>
      </c>
      <c r="DR924" s="68">
        <v>0.02</v>
      </c>
      <c r="DS924" s="68">
        <v>0.02</v>
      </c>
      <c r="DT924" s="68">
        <v>0.02</v>
      </c>
      <c r="DU924" s="68">
        <v>0.02</v>
      </c>
      <c r="DV924" s="68">
        <v>0.02</v>
      </c>
      <c r="DW924" s="68">
        <v>0.02</v>
      </c>
    </row>
    <row r="925" spans="1:127" ht="12" customHeight="1">
      <c r="A925" s="2"/>
      <c r="CW925" s="68">
        <f>+CW918+CW919+CW920+CW921+CW922+CW923+CW924</f>
        <v>1.0000000000000002</v>
      </c>
      <c r="CX925" s="68">
        <f t="shared" ref="CX925:DH925" si="1161">+CX918+CX919+CX920+CX921+CX922+CX923+CX924</f>
        <v>1.0000000000000002</v>
      </c>
      <c r="CY925" s="68">
        <f t="shared" si="1161"/>
        <v>1.0000000000000002</v>
      </c>
      <c r="CZ925" s="68">
        <f t="shared" si="1161"/>
        <v>1.0000000000000002</v>
      </c>
      <c r="DA925" s="68">
        <f t="shared" si="1161"/>
        <v>1.0000000000000002</v>
      </c>
      <c r="DB925" s="68">
        <f t="shared" si="1161"/>
        <v>1.0000000000000002</v>
      </c>
      <c r="DC925" s="68">
        <f t="shared" si="1161"/>
        <v>1.0000000000000002</v>
      </c>
      <c r="DD925" s="68">
        <f t="shared" si="1161"/>
        <v>1.0000000000000002</v>
      </c>
      <c r="DE925" s="68">
        <f t="shared" si="1161"/>
        <v>1.0000000000000002</v>
      </c>
      <c r="DF925" s="68">
        <f t="shared" si="1161"/>
        <v>1.0000000000000002</v>
      </c>
      <c r="DG925" s="68">
        <f t="shared" si="1161"/>
        <v>1.0000000000000002</v>
      </c>
      <c r="DH925" s="68">
        <f t="shared" si="1161"/>
        <v>1.0000000000000002</v>
      </c>
      <c r="DI925" s="68">
        <f t="shared" ref="DI925:DW925" si="1162">+DI918+DI919+DI920+DI921+DI922+DI923+DI924</f>
        <v>1.0000000000000002</v>
      </c>
      <c r="DJ925" s="68">
        <f t="shared" si="1162"/>
        <v>1.0000000000000002</v>
      </c>
      <c r="DK925" s="68">
        <f t="shared" si="1162"/>
        <v>1.0000000000000002</v>
      </c>
      <c r="DL925" s="68">
        <f t="shared" si="1162"/>
        <v>1.0000000000000002</v>
      </c>
      <c r="DM925" s="68">
        <f t="shared" si="1162"/>
        <v>1.0000000000000002</v>
      </c>
      <c r="DN925" s="68">
        <f t="shared" si="1162"/>
        <v>1.0000000000000002</v>
      </c>
      <c r="DO925" s="68">
        <f t="shared" si="1162"/>
        <v>1.0000000000000002</v>
      </c>
      <c r="DP925" s="68">
        <f t="shared" si="1162"/>
        <v>1.0000000000000002</v>
      </c>
      <c r="DQ925" s="68">
        <f t="shared" si="1162"/>
        <v>1.0000000000000002</v>
      </c>
      <c r="DR925" s="68">
        <f t="shared" si="1162"/>
        <v>1.0000000000000002</v>
      </c>
      <c r="DS925" s="68">
        <f t="shared" si="1162"/>
        <v>1.0000000000000002</v>
      </c>
      <c r="DT925" s="68">
        <f t="shared" si="1162"/>
        <v>1.0000000000000002</v>
      </c>
      <c r="DU925" s="68">
        <f t="shared" si="1162"/>
        <v>1.0000000000000002</v>
      </c>
      <c r="DV925" s="68">
        <f t="shared" si="1162"/>
        <v>1.0000000000000002</v>
      </c>
      <c r="DW925" s="68">
        <f t="shared" si="1162"/>
        <v>1.0000000000000002</v>
      </c>
    </row>
    <row r="926" spans="1:127" ht="12" customHeight="1">
      <c r="A926" s="2"/>
      <c r="CW926" s="68"/>
      <c r="CX926" s="68"/>
      <c r="CY926" s="68"/>
      <c r="CZ926" s="68"/>
      <c r="DA926" s="68"/>
      <c r="DB926" s="68"/>
      <c r="DC926" s="68"/>
      <c r="DD926" s="68"/>
      <c r="DE926" s="68"/>
      <c r="DF926" s="68"/>
      <c r="DG926" s="68"/>
      <c r="DH926" s="68"/>
      <c r="DI926" s="68"/>
      <c r="DJ926" s="68"/>
      <c r="DK926" s="68"/>
      <c r="DL926" s="68"/>
      <c r="DM926" s="68"/>
      <c r="DN926" s="68"/>
      <c r="DO926" s="68"/>
      <c r="DP926" s="68"/>
      <c r="DQ926" s="68"/>
      <c r="DR926" s="68"/>
      <c r="DS926" s="68"/>
      <c r="DT926" s="68"/>
      <c r="DU926" s="68"/>
      <c r="DV926" s="68"/>
      <c r="DW926" s="68"/>
    </row>
    <row r="927" spans="1:127" ht="12" customHeight="1">
      <c r="A927" s="2"/>
      <c r="D927" s="7" t="s">
        <v>1030</v>
      </c>
      <c r="E927" s="7" t="s">
        <v>1039</v>
      </c>
      <c r="CW927" s="28">
        <v>500</v>
      </c>
      <c r="CX927" s="28">
        <v>500</v>
      </c>
      <c r="CY927" s="28">
        <v>500</v>
      </c>
      <c r="CZ927" s="28">
        <v>500</v>
      </c>
      <c r="DA927" s="28">
        <v>500</v>
      </c>
      <c r="DB927" s="28">
        <v>500</v>
      </c>
      <c r="DC927" s="28">
        <v>500</v>
      </c>
      <c r="DD927" s="28">
        <v>500</v>
      </c>
      <c r="DE927" s="28">
        <v>500</v>
      </c>
      <c r="DF927" s="28">
        <v>500</v>
      </c>
      <c r="DG927" s="28">
        <v>500</v>
      </c>
      <c r="DH927" s="28">
        <v>500</v>
      </c>
      <c r="DI927" s="28">
        <v>500</v>
      </c>
      <c r="DJ927" s="28">
        <v>500</v>
      </c>
      <c r="DK927" s="28">
        <v>500</v>
      </c>
      <c r="DL927" s="28">
        <v>500</v>
      </c>
      <c r="DM927" s="28">
        <v>500</v>
      </c>
      <c r="DN927" s="28">
        <v>500</v>
      </c>
      <c r="DO927" s="28">
        <v>500</v>
      </c>
      <c r="DP927" s="28">
        <v>500</v>
      </c>
      <c r="DQ927" s="28">
        <v>500</v>
      </c>
      <c r="DR927" s="28">
        <v>500</v>
      </c>
      <c r="DS927" s="28">
        <v>500</v>
      </c>
      <c r="DT927" s="28">
        <v>500</v>
      </c>
      <c r="DU927" s="28">
        <v>500</v>
      </c>
      <c r="DV927" s="28">
        <v>500</v>
      </c>
      <c r="DW927" s="28">
        <v>500</v>
      </c>
    </row>
    <row r="928" spans="1:127" ht="12" customHeight="1">
      <c r="A928" s="2"/>
      <c r="D928" s="7" t="s">
        <v>1031</v>
      </c>
      <c r="E928" s="7" t="s">
        <v>1039</v>
      </c>
      <c r="CW928" s="28">
        <v>800</v>
      </c>
      <c r="CX928" s="28">
        <v>800</v>
      </c>
      <c r="CY928" s="28">
        <v>800</v>
      </c>
      <c r="CZ928" s="28">
        <v>800</v>
      </c>
      <c r="DA928" s="28">
        <v>800</v>
      </c>
      <c r="DB928" s="28">
        <v>800</v>
      </c>
      <c r="DC928" s="28">
        <v>800</v>
      </c>
      <c r="DD928" s="28">
        <v>800</v>
      </c>
      <c r="DE928" s="28">
        <v>800</v>
      </c>
      <c r="DF928" s="28">
        <v>800</v>
      </c>
      <c r="DG928" s="28">
        <v>800</v>
      </c>
      <c r="DH928" s="28">
        <v>800</v>
      </c>
      <c r="DI928" s="28">
        <v>800</v>
      </c>
      <c r="DJ928" s="28">
        <v>800</v>
      </c>
      <c r="DK928" s="28">
        <v>800</v>
      </c>
      <c r="DL928" s="28">
        <v>800</v>
      </c>
      <c r="DM928" s="28">
        <v>800</v>
      </c>
      <c r="DN928" s="28">
        <v>800</v>
      </c>
      <c r="DO928" s="28">
        <v>800</v>
      </c>
      <c r="DP928" s="28">
        <v>800</v>
      </c>
      <c r="DQ928" s="28">
        <v>800</v>
      </c>
      <c r="DR928" s="28">
        <v>800</v>
      </c>
      <c r="DS928" s="28">
        <v>800</v>
      </c>
      <c r="DT928" s="28">
        <v>800</v>
      </c>
      <c r="DU928" s="28">
        <v>800</v>
      </c>
      <c r="DV928" s="28">
        <v>800</v>
      </c>
      <c r="DW928" s="28">
        <v>800</v>
      </c>
    </row>
    <row r="929" spans="1:127" ht="12" customHeight="1">
      <c r="A929" s="2"/>
      <c r="D929" s="7" t="s">
        <v>1032</v>
      </c>
      <c r="E929" s="7" t="s">
        <v>1039</v>
      </c>
      <c r="CW929" s="28">
        <v>1000</v>
      </c>
      <c r="CX929" s="28">
        <v>1000</v>
      </c>
      <c r="CY929" s="28">
        <v>1000</v>
      </c>
      <c r="CZ929" s="28">
        <v>1000</v>
      </c>
      <c r="DA929" s="28">
        <v>1000</v>
      </c>
      <c r="DB929" s="28">
        <v>1000</v>
      </c>
      <c r="DC929" s="28">
        <v>1000</v>
      </c>
      <c r="DD929" s="28">
        <v>1000</v>
      </c>
      <c r="DE929" s="28">
        <v>1000</v>
      </c>
      <c r="DF929" s="28">
        <v>1000</v>
      </c>
      <c r="DG929" s="28">
        <v>1000</v>
      </c>
      <c r="DH929" s="28">
        <v>1000</v>
      </c>
      <c r="DI929" s="28">
        <v>1000</v>
      </c>
      <c r="DJ929" s="28">
        <v>1000</v>
      </c>
      <c r="DK929" s="28">
        <v>1000</v>
      </c>
      <c r="DL929" s="28">
        <v>1000</v>
      </c>
      <c r="DM929" s="28">
        <v>1000</v>
      </c>
      <c r="DN929" s="28">
        <v>1000</v>
      </c>
      <c r="DO929" s="28">
        <v>1000</v>
      </c>
      <c r="DP929" s="28">
        <v>1000</v>
      </c>
      <c r="DQ929" s="28">
        <v>1000</v>
      </c>
      <c r="DR929" s="28">
        <v>1000</v>
      </c>
      <c r="DS929" s="28">
        <v>1000</v>
      </c>
      <c r="DT929" s="28">
        <v>1000</v>
      </c>
      <c r="DU929" s="28">
        <v>1000</v>
      </c>
      <c r="DV929" s="28">
        <v>1000</v>
      </c>
      <c r="DW929" s="28">
        <v>1000</v>
      </c>
    </row>
    <row r="930" spans="1:127" ht="12" customHeight="1">
      <c r="A930" s="2"/>
      <c r="D930" s="7" t="s">
        <v>1033</v>
      </c>
      <c r="E930" s="7" t="s">
        <v>1039</v>
      </c>
      <c r="CW930" s="28">
        <v>1200</v>
      </c>
      <c r="CX930" s="28">
        <v>1200</v>
      </c>
      <c r="CY930" s="28">
        <v>1200</v>
      </c>
      <c r="CZ930" s="28">
        <v>1200</v>
      </c>
      <c r="DA930" s="28">
        <v>1200</v>
      </c>
      <c r="DB930" s="28">
        <v>1200</v>
      </c>
      <c r="DC930" s="28">
        <v>1200</v>
      </c>
      <c r="DD930" s="28">
        <v>1200</v>
      </c>
      <c r="DE930" s="28">
        <v>1200</v>
      </c>
      <c r="DF930" s="28">
        <v>1200</v>
      </c>
      <c r="DG930" s="28">
        <v>1200</v>
      </c>
      <c r="DH930" s="28">
        <v>1200</v>
      </c>
      <c r="DI930" s="28">
        <v>1200</v>
      </c>
      <c r="DJ930" s="28">
        <v>1200</v>
      </c>
      <c r="DK930" s="28">
        <v>1200</v>
      </c>
      <c r="DL930" s="28">
        <v>1200</v>
      </c>
      <c r="DM930" s="28">
        <v>1200</v>
      </c>
      <c r="DN930" s="28">
        <v>1200</v>
      </c>
      <c r="DO930" s="28">
        <v>1200</v>
      </c>
      <c r="DP930" s="28">
        <v>1200</v>
      </c>
      <c r="DQ930" s="28">
        <v>1200</v>
      </c>
      <c r="DR930" s="28">
        <v>1200</v>
      </c>
      <c r="DS930" s="28">
        <v>1200</v>
      </c>
      <c r="DT930" s="28">
        <v>1200</v>
      </c>
      <c r="DU930" s="28">
        <v>1200</v>
      </c>
      <c r="DV930" s="28">
        <v>1200</v>
      </c>
      <c r="DW930" s="28">
        <v>1200</v>
      </c>
    </row>
    <row r="931" spans="1:127" ht="12" customHeight="1">
      <c r="A931" s="2"/>
      <c r="D931" s="7" t="s">
        <v>1034</v>
      </c>
      <c r="E931" s="7" t="s">
        <v>1039</v>
      </c>
      <c r="CW931" s="28">
        <v>1800</v>
      </c>
      <c r="CX931" s="28">
        <v>1800</v>
      </c>
      <c r="CY931" s="28">
        <v>1800</v>
      </c>
      <c r="CZ931" s="28">
        <v>1800</v>
      </c>
      <c r="DA931" s="28">
        <v>1800</v>
      </c>
      <c r="DB931" s="28">
        <v>1800</v>
      </c>
      <c r="DC931" s="28">
        <v>1800</v>
      </c>
      <c r="DD931" s="28">
        <v>1800</v>
      </c>
      <c r="DE931" s="28">
        <v>1800</v>
      </c>
      <c r="DF931" s="28">
        <v>1800</v>
      </c>
      <c r="DG931" s="28">
        <v>1800</v>
      </c>
      <c r="DH931" s="28">
        <v>1800</v>
      </c>
      <c r="DI931" s="28">
        <v>1800</v>
      </c>
      <c r="DJ931" s="28">
        <v>1800</v>
      </c>
      <c r="DK931" s="28">
        <v>1800</v>
      </c>
      <c r="DL931" s="28">
        <v>1800</v>
      </c>
      <c r="DM931" s="28">
        <v>1800</v>
      </c>
      <c r="DN931" s="28">
        <v>1800</v>
      </c>
      <c r="DO931" s="28">
        <v>1800</v>
      </c>
      <c r="DP931" s="28">
        <v>1800</v>
      </c>
      <c r="DQ931" s="28">
        <v>1800</v>
      </c>
      <c r="DR931" s="28">
        <v>1800</v>
      </c>
      <c r="DS931" s="28">
        <v>1800</v>
      </c>
      <c r="DT931" s="28">
        <v>1800</v>
      </c>
      <c r="DU931" s="28">
        <v>1800</v>
      </c>
      <c r="DV931" s="28">
        <v>1800</v>
      </c>
      <c r="DW931" s="28">
        <v>1800</v>
      </c>
    </row>
    <row r="932" spans="1:127" ht="12" customHeight="1">
      <c r="A932" s="2"/>
      <c r="D932" s="7" t="s">
        <v>1035</v>
      </c>
      <c r="E932" s="7" t="s">
        <v>1039</v>
      </c>
      <c r="CW932" s="28">
        <v>2500</v>
      </c>
      <c r="CX932" s="28">
        <v>2500</v>
      </c>
      <c r="CY932" s="28">
        <v>2500</v>
      </c>
      <c r="CZ932" s="28">
        <v>2500</v>
      </c>
      <c r="DA932" s="28">
        <v>2500</v>
      </c>
      <c r="DB932" s="28">
        <v>2500</v>
      </c>
      <c r="DC932" s="28">
        <v>2500</v>
      </c>
      <c r="DD932" s="28">
        <v>2500</v>
      </c>
      <c r="DE932" s="28">
        <v>2500</v>
      </c>
      <c r="DF932" s="28">
        <v>2500</v>
      </c>
      <c r="DG932" s="28">
        <v>2500</v>
      </c>
      <c r="DH932" s="28">
        <v>2500</v>
      </c>
      <c r="DI932" s="28">
        <v>2500</v>
      </c>
      <c r="DJ932" s="28">
        <v>2500</v>
      </c>
      <c r="DK932" s="28">
        <v>2500</v>
      </c>
      <c r="DL932" s="28">
        <v>2500</v>
      </c>
      <c r="DM932" s="28">
        <v>2500</v>
      </c>
      <c r="DN932" s="28">
        <v>2500</v>
      </c>
      <c r="DO932" s="28">
        <v>2500</v>
      </c>
      <c r="DP932" s="28">
        <v>2500</v>
      </c>
      <c r="DQ932" s="28">
        <v>2500</v>
      </c>
      <c r="DR932" s="28">
        <v>2500</v>
      </c>
      <c r="DS932" s="28">
        <v>2500</v>
      </c>
      <c r="DT932" s="28">
        <v>2500</v>
      </c>
      <c r="DU932" s="28">
        <v>2500</v>
      </c>
      <c r="DV932" s="28">
        <v>2500</v>
      </c>
      <c r="DW932" s="28">
        <v>2500</v>
      </c>
    </row>
    <row r="933" spans="1:127" ht="12" customHeight="1">
      <c r="A933" s="2"/>
      <c r="D933" s="7" t="s">
        <v>1036</v>
      </c>
      <c r="E933" s="7" t="s">
        <v>1039</v>
      </c>
      <c r="CW933" s="28">
        <v>3200</v>
      </c>
      <c r="CX933" s="28">
        <v>3200</v>
      </c>
      <c r="CY933" s="28">
        <v>3200</v>
      </c>
      <c r="CZ933" s="28">
        <v>3200</v>
      </c>
      <c r="DA933" s="28">
        <v>3200</v>
      </c>
      <c r="DB933" s="28">
        <v>3200</v>
      </c>
      <c r="DC933" s="28">
        <v>3200</v>
      </c>
      <c r="DD933" s="28">
        <v>3200</v>
      </c>
      <c r="DE933" s="28">
        <v>3200</v>
      </c>
      <c r="DF933" s="28">
        <v>3200</v>
      </c>
      <c r="DG933" s="28">
        <v>3200</v>
      </c>
      <c r="DH933" s="28">
        <v>3200</v>
      </c>
      <c r="DI933" s="28">
        <v>3200</v>
      </c>
      <c r="DJ933" s="28">
        <v>3200</v>
      </c>
      <c r="DK933" s="28">
        <v>3200</v>
      </c>
      <c r="DL933" s="28">
        <v>3200</v>
      </c>
      <c r="DM933" s="28">
        <v>3200</v>
      </c>
      <c r="DN933" s="28">
        <v>3200</v>
      </c>
      <c r="DO933" s="28">
        <v>3200</v>
      </c>
      <c r="DP933" s="28">
        <v>3200</v>
      </c>
      <c r="DQ933" s="28">
        <v>3200</v>
      </c>
      <c r="DR933" s="28">
        <v>3200</v>
      </c>
      <c r="DS933" s="28">
        <v>3200</v>
      </c>
      <c r="DT933" s="28">
        <v>3200</v>
      </c>
      <c r="DU933" s="28">
        <v>3200</v>
      </c>
      <c r="DV933" s="28">
        <v>3200</v>
      </c>
      <c r="DW933" s="28">
        <v>3200</v>
      </c>
    </row>
    <row r="934" spans="1:127" ht="12" customHeight="1">
      <c r="A934" s="2"/>
      <c r="DU934" s="2"/>
    </row>
    <row r="935" spans="1:127" ht="12" customHeight="1">
      <c r="A935" s="2"/>
      <c r="D935" s="7" t="s">
        <v>1038</v>
      </c>
      <c r="CW935" s="26">
        <f>+CW918*CW927+CW919*CW928+CW920*CW929+CW921*CW930+CW922*CW931+CW923*CW932+CW924*CW933</f>
        <v>1012</v>
      </c>
      <c r="CX935" s="26">
        <f t="shared" ref="CX935:DH935" si="1163">+CX918*CX927+CX919*CX928+CX920*CX929+CX921*CX930+CX922*CX931+CX923*CX932+CX924*CX933</f>
        <v>1012</v>
      </c>
      <c r="CY935" s="26">
        <f t="shared" si="1163"/>
        <v>1012</v>
      </c>
      <c r="CZ935" s="26">
        <f t="shared" si="1163"/>
        <v>1012</v>
      </c>
      <c r="DA935" s="26">
        <f t="shared" si="1163"/>
        <v>1012</v>
      </c>
      <c r="DB935" s="26">
        <f t="shared" si="1163"/>
        <v>1012</v>
      </c>
      <c r="DC935" s="26">
        <f t="shared" si="1163"/>
        <v>1012</v>
      </c>
      <c r="DD935" s="26">
        <f t="shared" si="1163"/>
        <v>1012</v>
      </c>
      <c r="DE935" s="26">
        <f t="shared" si="1163"/>
        <v>1012</v>
      </c>
      <c r="DF935" s="26">
        <f t="shared" si="1163"/>
        <v>1012</v>
      </c>
      <c r="DG935" s="26">
        <f t="shared" si="1163"/>
        <v>1012</v>
      </c>
      <c r="DH935" s="26">
        <f t="shared" si="1163"/>
        <v>1012</v>
      </c>
      <c r="DI935" s="26">
        <f t="shared" ref="DI935:DW935" si="1164">+DI918*DI927+DI919*DI928+DI920*DI929+DI921*DI930+DI922*DI931+DI923*DI932+DI924*DI933</f>
        <v>1012</v>
      </c>
      <c r="DJ935" s="26">
        <f t="shared" si="1164"/>
        <v>1012</v>
      </c>
      <c r="DK935" s="26">
        <f t="shared" si="1164"/>
        <v>1012</v>
      </c>
      <c r="DL935" s="26">
        <f t="shared" si="1164"/>
        <v>1012</v>
      </c>
      <c r="DM935" s="26">
        <f t="shared" si="1164"/>
        <v>1012</v>
      </c>
      <c r="DN935" s="26">
        <f t="shared" si="1164"/>
        <v>1012</v>
      </c>
      <c r="DO935" s="26">
        <f t="shared" si="1164"/>
        <v>1012</v>
      </c>
      <c r="DP935" s="26">
        <f t="shared" si="1164"/>
        <v>1012</v>
      </c>
      <c r="DQ935" s="26">
        <f t="shared" si="1164"/>
        <v>1012</v>
      </c>
      <c r="DR935" s="26">
        <f t="shared" si="1164"/>
        <v>1012</v>
      </c>
      <c r="DS935" s="26">
        <f t="shared" si="1164"/>
        <v>1012</v>
      </c>
      <c r="DT935" s="26">
        <f t="shared" si="1164"/>
        <v>1012</v>
      </c>
      <c r="DU935" s="26">
        <f t="shared" si="1164"/>
        <v>1012</v>
      </c>
      <c r="DV935" s="26">
        <f t="shared" si="1164"/>
        <v>1012</v>
      </c>
      <c r="DW935" s="26">
        <f t="shared" si="1164"/>
        <v>1012</v>
      </c>
    </row>
    <row r="936" spans="1:127" ht="12" customHeight="1">
      <c r="A936" s="2"/>
      <c r="DU936" s="2"/>
    </row>
    <row r="937" spans="1:127" s="8" customFormat="1" ht="12" customHeight="1">
      <c r="A937" s="2"/>
      <c r="B937" s="21"/>
      <c r="C937" s="21"/>
      <c r="D937" s="21" t="s">
        <v>1041</v>
      </c>
      <c r="E937" s="21"/>
      <c r="I937" s="35"/>
      <c r="BZ937" s="17"/>
      <c r="CW937" s="8">
        <f>+CW935*3*AVERAGE(CV883:CW883)/1000</f>
        <v>671.47199855999997</v>
      </c>
      <c r="CX937" s="8">
        <f>+CW937+CV937+CU937+CT937</f>
        <v>671.47199855999997</v>
      </c>
      <c r="CY937" s="8">
        <f t="shared" ref="CY937:DG937" si="1165">+CY935*3*AVERAGE(CX883:CY883)/1000</f>
        <v>1566.7679966399999</v>
      </c>
      <c r="CZ937" s="8">
        <f t="shared" si="1165"/>
        <v>3357.3599927999994</v>
      </c>
      <c r="DA937" s="8">
        <f t="shared" si="1165"/>
        <v>5147.9519889599987</v>
      </c>
      <c r="DB937" s="8">
        <f t="shared" si="1165"/>
        <v>6938.5439851199999</v>
      </c>
      <c r="DC937" s="8">
        <f>+DB937+DA937+CZ937+CY937</f>
        <v>17010.623963519996</v>
      </c>
      <c r="DD937" s="8">
        <f t="shared" si="1165"/>
        <v>8813.0699810999977</v>
      </c>
      <c r="DE937" s="8">
        <f t="shared" si="1165"/>
        <v>10771.529976899998</v>
      </c>
      <c r="DF937" s="8">
        <f t="shared" si="1165"/>
        <v>12729.989972699999</v>
      </c>
      <c r="DG937" s="8">
        <f t="shared" si="1165"/>
        <v>14688.449968500001</v>
      </c>
      <c r="DH937" s="8">
        <f>+DG937+DF937+DE937+DD937</f>
        <v>47003.039899199997</v>
      </c>
      <c r="DI937" s="8">
        <f>+DI935*3*AVERAGE(DH883:DI883)/1000</f>
        <v>15947.459965799999</v>
      </c>
      <c r="DJ937" s="8">
        <f>+DJ935*3*AVERAGE(DI883:DJ883)/1000</f>
        <v>16507.0199646</v>
      </c>
      <c r="DK937" s="8">
        <f>+DK935*3*AVERAGE(DJ883:DK883)/1000</f>
        <v>17066.5799634</v>
      </c>
      <c r="DL937" s="8">
        <f>+DL935*3*AVERAGE(DK883:DL883)/1000</f>
        <v>17626.139962200003</v>
      </c>
      <c r="DM937" s="8">
        <f>+DL937+DK937+DJ937+DI937</f>
        <v>67147.199855999992</v>
      </c>
      <c r="DN937" s="8">
        <f>+DN935*3*AVERAGE(DM883:DN883)/1000</f>
        <v>17975.864961449999</v>
      </c>
      <c r="DO937" s="8">
        <f>+DO935*3*AVERAGE(DN883:DO883)/1000</f>
        <v>18115.754961149996</v>
      </c>
      <c r="DP937" s="8">
        <f>+DP935*3*AVERAGE(DO883:DP883)/1000</f>
        <v>18255.644960850001</v>
      </c>
      <c r="DQ937" s="8">
        <f>+DQ935*3*AVERAGE(DP883:DQ883)/1000</f>
        <v>18395.534960549998</v>
      </c>
      <c r="DR937" s="8">
        <f>+DQ937+DP937+DO937+DN937</f>
        <v>72742.799843999994</v>
      </c>
      <c r="DS937" s="8">
        <f>+DS935*3*AVERAGE(DR883:DS883)/1000</f>
        <v>18535.424960250002</v>
      </c>
      <c r="DT937" s="8">
        <f>+DT935*3*AVERAGE(DS883:DT883)/1000</f>
        <v>18675.314959949999</v>
      </c>
      <c r="DU937" s="8">
        <f>+DU935*3*AVERAGE(DT883:DU883)/1000</f>
        <v>18815.204959649996</v>
      </c>
      <c r="DV937" s="8">
        <f>+DV935*3*AVERAGE(DU883:DV883)/1000</f>
        <v>18955.094959349994</v>
      </c>
      <c r="DW937" s="8">
        <f>+DV937+DU937+DT937+DS937</f>
        <v>74981.039839199992</v>
      </c>
    </row>
    <row r="938" spans="1:127" ht="12" customHeight="1">
      <c r="A938" s="2"/>
      <c r="DU938" s="2"/>
    </row>
    <row r="939" spans="1:127" ht="12" customHeight="1">
      <c r="A939" s="2"/>
      <c r="D939" s="7" t="s">
        <v>1040</v>
      </c>
      <c r="CW939" s="8">
        <f>+CW937/AVERAGE(CV668:CW668)/3*1000</f>
        <v>3.6140282813408251</v>
      </c>
      <c r="CX939" s="8">
        <f>+CX937/AVERAGE(CS668:CW668)/3*1000</f>
        <v>3.6730875820940589</v>
      </c>
      <c r="CY939" s="8">
        <f>+CY937/AVERAGE(CX668:CY668)/3*1000</f>
        <v>8.3144571805199554</v>
      </c>
      <c r="CZ939" s="8">
        <f>+CZ937/AVERAGE(CY668:CZ668)/3*1000</f>
        <v>17.591109466585976</v>
      </c>
      <c r="DA939" s="8">
        <f>+DA937/AVERAGE(CZ668:DA668)/3*1000</f>
        <v>26.60337190527498</v>
      </c>
      <c r="DB939" s="8">
        <f>+DB937/AVERAGE(DA668:DB668)/3*1000</f>
        <v>35.275919057416743</v>
      </c>
      <c r="DC939" s="8">
        <f>+DC937/AVERAGE(CX668:DB668)/12*1000</f>
        <v>22.094841405538858</v>
      </c>
      <c r="DD939" s="8">
        <f>+DD937/AVERAGE(DC668:DD668)/3*1000</f>
        <v>44.229330147020065</v>
      </c>
      <c r="DE939" s="8">
        <f>+DE937/AVERAGE(DD668:DE668)/3*1000</f>
        <v>53.566515870742506</v>
      </c>
      <c r="DF939" s="8">
        <f>+DF937/AVERAGE(DE668:DF668)/3*1000</f>
        <v>62.730323323576364</v>
      </c>
      <c r="DG939" s="8">
        <f>+DG937/AVERAGE(DF668:DG668)/3*1000</f>
        <v>71.629311956871589</v>
      </c>
      <c r="DH939" s="8">
        <f>+DH937/AVERAGE(DC668:DG668)/12*1000</f>
        <v>58.127821365712627</v>
      </c>
      <c r="DI939" s="8">
        <f>+DI937/AVERAGE(DH668:DI668)/3*1000</f>
        <v>77.151005255328258</v>
      </c>
      <c r="DJ939" s="8">
        <f>+DJ937/AVERAGE(DI668:DJ668)/3*1000</f>
        <v>79.618860027348305</v>
      </c>
      <c r="DK939" s="8">
        <f>+DK937/AVERAGE(DJ668:DK668)/3*1000</f>
        <v>82.121948545973822</v>
      </c>
      <c r="DL939" s="8">
        <f>+DL937/AVERAGE(DK668:DL668)/3*1000</f>
        <v>84.380842709883453</v>
      </c>
      <c r="DM939" s="8">
        <f>+DM937/AVERAGE(DH668:DL668)/12*1000</f>
        <v>80.79784212939623</v>
      </c>
      <c r="DN939" s="8">
        <f>+DN937/AVERAGE(DM668:DN668)/3*1000</f>
        <v>85.729851490406702</v>
      </c>
      <c r="DO939" s="8">
        <f>+DO937/AVERAGE(DN668:DO668)/3*1000</f>
        <v>86.500774540542622</v>
      </c>
      <c r="DP939" s="8">
        <f>+DP937/AVERAGE(DO668:DP668)/3*1000</f>
        <v>87.352533174582234</v>
      </c>
      <c r="DQ939" s="8">
        <f>+DQ937/AVERAGE(DP668:DQ668)/3*1000</f>
        <v>87.960274762572624</v>
      </c>
      <c r="DR939" s="8">
        <f>+DR937/AVERAGE(DM668:DQ668)/12*1000</f>
        <v>86.855602278930846</v>
      </c>
      <c r="DS939" s="8">
        <f>+DS937/AVERAGE(DR668:DS668)/3*1000</f>
        <v>88.643513402175586</v>
      </c>
      <c r="DT939" s="8">
        <f>+DT937/AVERAGE(DS668:DT668)/3*1000</f>
        <v>89.734856276098554</v>
      </c>
      <c r="DU939" s="8">
        <f>+DU937/AVERAGE(DT668:DU668)/3*1000</f>
        <v>90.914181247680816</v>
      </c>
      <c r="DV939" s="8">
        <f>+DV937/AVERAGE(DU668:DV668)/3*1000</f>
        <v>91.838622230683654</v>
      </c>
      <c r="DW939" s="8">
        <f>+DW937/AVERAGE(DR668:DV668)/12*1000</f>
        <v>90.244631484737226</v>
      </c>
    </row>
    <row r="940" spans="1:127" ht="12" customHeight="1">
      <c r="A940" s="2"/>
      <c r="DU940" s="2"/>
    </row>
    <row r="941" spans="1:127" ht="12" customHeight="1">
      <c r="A941" s="2"/>
      <c r="C941" s="7" t="s">
        <v>1042</v>
      </c>
      <c r="D941" s="2" t="s">
        <v>1050</v>
      </c>
      <c r="CW941" s="15">
        <f>+CW942+CW943+CW944+CW945</f>
        <v>11327.019759999999</v>
      </c>
      <c r="CX941" s="15">
        <f>+CX942+CX943+CX944+CX945</f>
        <v>11327.019759999999</v>
      </c>
      <c r="CY941" s="15">
        <f>+CY942+CY943+CY944+CY945+CY946</f>
        <v>3555.3071069999992</v>
      </c>
      <c r="CZ941" s="15">
        <f>+CZ942+CZ943+CZ944+CZ945+CZ946</f>
        <v>3599.5410989999991</v>
      </c>
      <c r="DA941" s="15">
        <f>+DA942+DA943+DA944+DA945+DA946</f>
        <v>3643.7750909999991</v>
      </c>
      <c r="DB941" s="15">
        <f>+DB942+DB943+DB944+DB945+DB946</f>
        <v>3688.0090829999995</v>
      </c>
      <c r="DC941" s="15">
        <f>+DB941+DA941+CZ941+CY941</f>
        <v>14486.632379999997</v>
      </c>
      <c r="DD941" s="15">
        <f>+DD942+DD943+DD944+DD945+DD946</f>
        <v>4063.9980150000001</v>
      </c>
      <c r="DE941" s="15">
        <f>+DE942+DE943+DE944+DE945+DE946</f>
        <v>4112.3789437500036</v>
      </c>
      <c r="DF941" s="15">
        <f>+DF942+DF943+DF944+DF945+DF946</f>
        <v>4160.759872499998</v>
      </c>
      <c r="DG941" s="15">
        <f>+DG942+DG943+DG944+DG945+DG946</f>
        <v>4209.1408012500024</v>
      </c>
      <c r="DH941" s="15">
        <f>+DG941+DF941+DE941+DD941</f>
        <v>16546.277632500005</v>
      </c>
      <c r="DI941" s="15">
        <f>+DI942+DI943+DI944+DI945+DI946</f>
        <v>1492.8972299999932</v>
      </c>
      <c r="DJ941" s="15">
        <f>+DJ942+DJ943+DJ944+DJ945+DJ946</f>
        <v>1506.720352500005</v>
      </c>
      <c r="DK941" s="15">
        <f>+DK942+DK943+DK944+DK945+DK946</f>
        <v>1520.5434749999999</v>
      </c>
      <c r="DL941" s="15">
        <f>+DL942+DL943+DL944+DL945+DL946</f>
        <v>1534.3665974999994</v>
      </c>
      <c r="DM941" s="15">
        <f>+DL941+DK941+DJ941+DI941</f>
        <v>6054.527654999998</v>
      </c>
      <c r="DN941" s="15">
        <f>+DN942+DN943+DN944+DN945+DN946</f>
        <v>718.80236999999977</v>
      </c>
      <c r="DO941" s="15">
        <f>+DO942+DO943+DO944+DO945+DO946</f>
        <v>722.25815062499896</v>
      </c>
      <c r="DP941" s="15">
        <f>+DP942+DP943+DP944+DP945+DP946</f>
        <v>725.71393125000031</v>
      </c>
      <c r="DQ941" s="15">
        <f>+DQ942+DQ943+DQ944+DQ945+DQ946</f>
        <v>729.16971187499973</v>
      </c>
      <c r="DR941" s="15">
        <f>+DQ941+DP941+DO941+DN941</f>
        <v>2895.944163749999</v>
      </c>
      <c r="DS941" s="15">
        <f>+DS942+DS943+DS944+DS945+DS946</f>
        <v>732.62549250000029</v>
      </c>
      <c r="DT941" s="15">
        <f>+DT942+DT943+DT944+DT945+DT946</f>
        <v>736.08127312499983</v>
      </c>
      <c r="DU941" s="15">
        <f>+DU942+DU943+DU944+DU945+DU946</f>
        <v>739.53705374999333</v>
      </c>
      <c r="DV941" s="15">
        <f>+DV942+DV943+DV944+DV945+DV946</f>
        <v>742.9928343749998</v>
      </c>
      <c r="DW941" s="15">
        <f>+DV941+DU941+DT941+DS941</f>
        <v>2951.2366537499934</v>
      </c>
    </row>
    <row r="942" spans="1:127" s="8" customFormat="1" ht="12" customHeight="1">
      <c r="A942" s="2"/>
      <c r="B942" s="21"/>
      <c r="C942" s="21"/>
      <c r="D942" s="21" t="s">
        <v>1043</v>
      </c>
      <c r="E942" s="21"/>
      <c r="I942" s="35"/>
      <c r="BZ942" s="17"/>
      <c r="CW942" s="8">
        <v>10000</v>
      </c>
      <c r="CX942" s="8">
        <f>+CW942+CV942+CU942+CT942</f>
        <v>10000</v>
      </c>
    </row>
    <row r="943" spans="1:127" ht="12" customHeight="1">
      <c r="A943" s="2"/>
      <c r="D943" s="7" t="s">
        <v>1044</v>
      </c>
      <c r="CW943" s="8">
        <f>+CW949*CW887/1000</f>
        <v>221.16995999999997</v>
      </c>
      <c r="CX943" s="8">
        <f>+CW943+CV943+CU943+CT943</f>
        <v>221.16995999999997</v>
      </c>
      <c r="CY943" s="8">
        <f>+CY949*CY887/1000</f>
        <v>589.78655999999989</v>
      </c>
      <c r="CZ943" s="8">
        <f>+CZ949*CZ887/1000</f>
        <v>589.78655999999989</v>
      </c>
      <c r="DA943" s="8">
        <f>+DA949*DA887/1000</f>
        <v>589.78656000000001</v>
      </c>
      <c r="DB943" s="8">
        <f>+DB949*DB887/1000</f>
        <v>589.78656000000001</v>
      </c>
      <c r="DC943" s="8">
        <f>+DB943+DA943+CZ943+CY943</f>
        <v>2359.14624</v>
      </c>
      <c r="DD943" s="8">
        <f>+DD949*DD887/1000</f>
        <v>645.07904999999982</v>
      </c>
      <c r="DE943" s="8">
        <f>+DE949*DE887/1000</f>
        <v>645.07905000000073</v>
      </c>
      <c r="DF943" s="8">
        <f>+DF949*DF887/1000</f>
        <v>645.07904999999982</v>
      </c>
      <c r="DG943" s="8">
        <f>+DG949*DG887/1000</f>
        <v>645.07905000000028</v>
      </c>
      <c r="DH943" s="8">
        <f>+DG943+DF943+DE943+DD943</f>
        <v>2580.3162000000007</v>
      </c>
      <c r="DI943" s="8">
        <f>+DI949*DI887/1000</f>
        <v>184.30829999999875</v>
      </c>
      <c r="DJ943" s="8">
        <f>+DJ949*DJ887/1000</f>
        <v>184.3083000000006</v>
      </c>
      <c r="DK943" s="8">
        <f>+DK949*DK887/1000</f>
        <v>184.3083000000006</v>
      </c>
      <c r="DL943" s="8">
        <f>+DL949*DL887/1000</f>
        <v>184.30829999999969</v>
      </c>
      <c r="DM943" s="8">
        <f>+DL943+DK943+DJ943+DI943</f>
        <v>737.23319999999967</v>
      </c>
      <c r="DN943" s="8">
        <f>+DN949*DN887/1000</f>
        <v>46.07707500000015</v>
      </c>
      <c r="DO943" s="8">
        <f>+DO949*DO887/1000</f>
        <v>46.07707499999924</v>
      </c>
      <c r="DP943" s="8">
        <f>+DP949*DP887/1000</f>
        <v>46.07707500000015</v>
      </c>
      <c r="DQ943" s="8">
        <f>+DQ949*DQ887/1000</f>
        <v>46.07707500000015</v>
      </c>
      <c r="DR943" s="8">
        <f>+DQ943+DP943+DO943+DN943</f>
        <v>184.30829999999969</v>
      </c>
      <c r="DS943" s="8">
        <f>+DS949*DS887/1000</f>
        <v>46.07707500000015</v>
      </c>
      <c r="DT943" s="8">
        <f>+DT949*DT887/1000</f>
        <v>46.07707500000015</v>
      </c>
      <c r="DU943" s="8">
        <f>+DU949*DU887/1000</f>
        <v>46.077074999998331</v>
      </c>
      <c r="DV943" s="8">
        <f>+DV949*DV887/1000</f>
        <v>46.07707500000015</v>
      </c>
      <c r="DW943" s="8">
        <f>+DV943+DU943+DT943+DS943</f>
        <v>184.30829999999878</v>
      </c>
    </row>
    <row r="944" spans="1:127" s="8" customFormat="1" ht="12" customHeight="1">
      <c r="A944" s="2"/>
      <c r="B944" s="21"/>
      <c r="C944" s="21"/>
      <c r="D944" s="21" t="s">
        <v>1045</v>
      </c>
      <c r="E944" s="21"/>
      <c r="I944" s="35"/>
      <c r="BZ944" s="17"/>
      <c r="CW944" s="8">
        <f>+CW886*CW947/1000</f>
        <v>100.53179999999999</v>
      </c>
      <c r="CX944" s="8">
        <f>+CW944+CV944+CU944+CT944</f>
        <v>100.53179999999999</v>
      </c>
      <c r="CY944" s="8">
        <f>+CY886*CY947/1000</f>
        <v>268.08479999999992</v>
      </c>
      <c r="CZ944" s="8">
        <f>+CZ886*CZ947/1000</f>
        <v>268.08480000000003</v>
      </c>
      <c r="DA944" s="8">
        <f>+DA886*DA947/1000</f>
        <v>268.08479999999992</v>
      </c>
      <c r="DB944" s="8">
        <f>+DB886*DB947/1000</f>
        <v>268.08480000000003</v>
      </c>
      <c r="DC944" s="8">
        <f>+DB944+DA944+CZ944+CY944</f>
        <v>1072.3391999999999</v>
      </c>
      <c r="DD944" s="8">
        <f>+DD886*DD947/1000</f>
        <v>293.21774999999991</v>
      </c>
      <c r="DE944" s="8">
        <f>+DE886*DE947/1000</f>
        <v>293.21775000000031</v>
      </c>
      <c r="DF944" s="8">
        <f>+DF886*DF947/1000</f>
        <v>293.21775000000002</v>
      </c>
      <c r="DG944" s="8">
        <f>+DG886*DG947/1000</f>
        <v>293.21775000000002</v>
      </c>
      <c r="DH944" s="8">
        <f>+DG944+DF944+DE944+DD944</f>
        <v>1172.8710000000001</v>
      </c>
      <c r="DI944" s="8">
        <f>+DI886*DI947/1000</f>
        <v>83.776499999999601</v>
      </c>
      <c r="DJ944" s="8">
        <f>+DJ886*DJ947/1000</f>
        <v>83.776500000000453</v>
      </c>
      <c r="DK944" s="8">
        <f>+DK886*DK947/1000</f>
        <v>83.776499999999885</v>
      </c>
      <c r="DL944" s="8">
        <f>+DL886*DL947/1000</f>
        <v>83.776500000000169</v>
      </c>
      <c r="DM944" s="8">
        <f>+DL944+DK944+DJ944+DI944</f>
        <v>335.10600000000011</v>
      </c>
      <c r="DN944" s="8">
        <f>+DN886*DN947/1000</f>
        <v>20.944124999999762</v>
      </c>
      <c r="DO944" s="8">
        <f>+DO886*DO947/1000</f>
        <v>20.944124999999762</v>
      </c>
      <c r="DP944" s="8">
        <f>+DP886*DP947/1000</f>
        <v>20.944125000000327</v>
      </c>
      <c r="DQ944" s="8">
        <f>+DQ886*DQ947/1000</f>
        <v>20.944124999999762</v>
      </c>
      <c r="DR944" s="8">
        <f>+DQ944+DP944+DO944+DN944</f>
        <v>83.776499999999601</v>
      </c>
      <c r="DS944" s="8">
        <f>+DS886*DS947/1000</f>
        <v>20.944125000000327</v>
      </c>
      <c r="DT944" s="8">
        <f>+DT886*DT947/1000</f>
        <v>20.944124999999762</v>
      </c>
      <c r="DU944" s="8">
        <f>+DU886*DU947/1000</f>
        <v>20.944124999999762</v>
      </c>
      <c r="DV944" s="8">
        <f>+DV886*DV947/1000</f>
        <v>20.944124999999762</v>
      </c>
      <c r="DW944" s="8">
        <f>+DV944+DU944+DT944+DS944</f>
        <v>83.776499999999615</v>
      </c>
    </row>
    <row r="945" spans="1:127" s="8" customFormat="1" ht="12" customHeight="1">
      <c r="A945" s="2"/>
      <c r="B945" s="21"/>
      <c r="C945" s="21"/>
      <c r="D945" s="21" t="s">
        <v>1046</v>
      </c>
      <c r="E945" s="21"/>
      <c r="I945" s="35"/>
      <c r="BZ945" s="17"/>
      <c r="CW945" s="8">
        <f>+CW885*CW948/1000</f>
        <v>1005.3179999999999</v>
      </c>
      <c r="CX945" s="8">
        <f>+CW945+CV945+CU945+CT945</f>
        <v>1005.3179999999999</v>
      </c>
      <c r="CY945" s="8">
        <f>+CY885*CY948/1000</f>
        <v>2680.8479999999995</v>
      </c>
      <c r="CZ945" s="8">
        <f>+CZ885*CZ948/1000</f>
        <v>2680.8479999999995</v>
      </c>
      <c r="DA945" s="8">
        <f>+DA885*DA948/1000</f>
        <v>2680.8479999999995</v>
      </c>
      <c r="DB945" s="8">
        <f>+DB885*DB948/1000</f>
        <v>2680.8479999999995</v>
      </c>
      <c r="DC945" s="8">
        <f>+DB945+DA945+CZ945+CY945</f>
        <v>10723.391999999998</v>
      </c>
      <c r="DD945" s="8">
        <f>+DD885*DD948/1000</f>
        <v>2932.1775000000007</v>
      </c>
      <c r="DE945" s="8">
        <f>+DE885*DE948/1000</f>
        <v>2932.1775000000025</v>
      </c>
      <c r="DF945" s="8">
        <f>+DF885*DF948/1000</f>
        <v>2932.177499999998</v>
      </c>
      <c r="DG945" s="8">
        <f>+DG885*DG948/1000</f>
        <v>2932.1775000000025</v>
      </c>
      <c r="DH945" s="8">
        <f>+DG945+DF945+DE945+DD945</f>
        <v>11728.710000000003</v>
      </c>
      <c r="DI945" s="8">
        <f>+DI885*DI948/1000</f>
        <v>837.76499999999487</v>
      </c>
      <c r="DJ945" s="8">
        <f>+DJ885*DJ948/1000</f>
        <v>837.76500000000397</v>
      </c>
      <c r="DK945" s="8">
        <f>+DK885*DK948/1000</f>
        <v>837.76499999999942</v>
      </c>
      <c r="DL945" s="8">
        <f>+DL885*DL948/1000</f>
        <v>837.76499999999942</v>
      </c>
      <c r="DM945" s="8">
        <f>+DL945+DK945+DJ945+DI945</f>
        <v>3351.0599999999977</v>
      </c>
      <c r="DN945" s="8">
        <f>+DN885*DN948/1000</f>
        <v>209.44124999999985</v>
      </c>
      <c r="DO945" s="8">
        <f>+DO885*DO948/1000</f>
        <v>209.44124999999985</v>
      </c>
      <c r="DP945" s="8">
        <f>+DP885*DP948/1000</f>
        <v>209.44124999999985</v>
      </c>
      <c r="DQ945" s="8">
        <f>+DQ885*DQ948/1000</f>
        <v>209.44124999999985</v>
      </c>
      <c r="DR945" s="8">
        <f>+DQ945+DP945+DO945+DN945</f>
        <v>837.76499999999942</v>
      </c>
      <c r="DS945" s="8">
        <f>+DS885*DS948/1000</f>
        <v>209.44124999999985</v>
      </c>
      <c r="DT945" s="8">
        <f>+DT885*DT948/1000</f>
        <v>209.44124999999985</v>
      </c>
      <c r="DU945" s="8">
        <f>+DU885*DU948/1000</f>
        <v>209.44124999999531</v>
      </c>
      <c r="DV945" s="8">
        <f>+DV885*DV948/1000</f>
        <v>209.44124999999985</v>
      </c>
      <c r="DW945" s="8">
        <f>+DV945+DU945+DT945+DS945</f>
        <v>837.76499999999487</v>
      </c>
    </row>
    <row r="946" spans="1:127" ht="12" customHeight="1">
      <c r="A946" s="2"/>
      <c r="D946" s="7" t="s">
        <v>1067</v>
      </c>
      <c r="CY946" s="8">
        <f>+AVERAGE(CX883)*3*CY889*CY950/1000</f>
        <v>16.587747</v>
      </c>
      <c r="CZ946" s="8">
        <f>+AVERAGE(CY883)*3*CZ889*CZ950/1000</f>
        <v>60.821738999999987</v>
      </c>
      <c r="DA946" s="8">
        <f>+AVERAGE(CZ883)*3*DA889*DA950/1000</f>
        <v>105.05573099999997</v>
      </c>
      <c r="DB946" s="8">
        <f>+AVERAGE(DA883)*3*DB889*DB950/1000</f>
        <v>149.28972299999998</v>
      </c>
      <c r="DC946" s="8">
        <f>+DB946+DA946+CZ946+CY946</f>
        <v>331.75493999999992</v>
      </c>
      <c r="DD946" s="8">
        <f t="shared" ref="DD946:DV946" si="1166">+AVERAGE(DC883)*3*DD889*DD950/1000</f>
        <v>193.52371500000001</v>
      </c>
      <c r="DE946" s="8">
        <f t="shared" si="1166"/>
        <v>241.90464374999999</v>
      </c>
      <c r="DF946" s="8">
        <f t="shared" si="1166"/>
        <v>290.28557250000006</v>
      </c>
      <c r="DG946" s="8">
        <f t="shared" si="1166"/>
        <v>338.66650124999995</v>
      </c>
      <c r="DH946" s="8">
        <f>+DG946+DF946+DE946+DD946</f>
        <v>1064.3804324999999</v>
      </c>
      <c r="DI946" s="8">
        <f>+AVERAGE(DH883)*3*DI889*DI950/1000</f>
        <v>387.04743000000002</v>
      </c>
      <c r="DJ946" s="8">
        <f t="shared" si="1166"/>
        <v>400.87055249999992</v>
      </c>
      <c r="DK946" s="8">
        <f t="shared" si="1166"/>
        <v>414.69367499999998</v>
      </c>
      <c r="DL946" s="8">
        <f t="shared" si="1166"/>
        <v>428.51679750000005</v>
      </c>
      <c r="DM946" s="8">
        <f>+DL946+DK946+DJ946+DI946</f>
        <v>1631.128455</v>
      </c>
      <c r="DN946" s="8">
        <f>+AVERAGE(DM883)*3*DN889*DN950/1000</f>
        <v>442.33992000000001</v>
      </c>
      <c r="DO946" s="8">
        <f t="shared" si="1166"/>
        <v>445.79570062500005</v>
      </c>
      <c r="DP946" s="8">
        <f t="shared" si="1166"/>
        <v>449.25148124999998</v>
      </c>
      <c r="DQ946" s="8">
        <f t="shared" si="1166"/>
        <v>452.70726187499997</v>
      </c>
      <c r="DR946" s="8">
        <f>+DQ946+DP946+DO946+DN946</f>
        <v>1790.09436375</v>
      </c>
      <c r="DS946" s="8">
        <f>+AVERAGE(DR883)*3*DS889*DS950/1000</f>
        <v>456.1630424999999</v>
      </c>
      <c r="DT946" s="8">
        <f t="shared" si="1166"/>
        <v>459.61882312500001</v>
      </c>
      <c r="DU946" s="8">
        <f t="shared" si="1166"/>
        <v>463.07460374999994</v>
      </c>
      <c r="DV946" s="8">
        <f t="shared" si="1166"/>
        <v>466.53038437499998</v>
      </c>
      <c r="DW946" s="8">
        <f>+DV946+DU946+DT946+DS946</f>
        <v>1845.3868537499998</v>
      </c>
    </row>
    <row r="947" spans="1:127" s="28" customFormat="1" ht="12" customHeight="1">
      <c r="A947" s="2"/>
      <c r="B947" s="30"/>
      <c r="C947" s="30"/>
      <c r="D947" s="30" t="s">
        <v>1045</v>
      </c>
      <c r="E947" s="30" t="s">
        <v>1047</v>
      </c>
      <c r="I947" s="31"/>
      <c r="BZ947" s="33"/>
      <c r="CW947" s="28">
        <v>5000</v>
      </c>
      <c r="CY947" s="28">
        <v>5000</v>
      </c>
      <c r="CZ947" s="28">
        <v>5000</v>
      </c>
      <c r="DA947" s="28">
        <v>5000</v>
      </c>
      <c r="DB947" s="28">
        <v>5000</v>
      </c>
      <c r="DD947" s="28">
        <v>5000</v>
      </c>
      <c r="DE947" s="28">
        <v>5000</v>
      </c>
      <c r="DF947" s="28">
        <v>5000</v>
      </c>
      <c r="DG947" s="28">
        <v>5000</v>
      </c>
      <c r="DI947" s="28">
        <v>5000</v>
      </c>
      <c r="DJ947" s="28">
        <v>5000</v>
      </c>
      <c r="DK947" s="28">
        <v>5000</v>
      </c>
      <c r="DL947" s="28">
        <v>5000</v>
      </c>
      <c r="DN947" s="28">
        <v>5000</v>
      </c>
      <c r="DO947" s="28">
        <v>5000</v>
      </c>
      <c r="DP947" s="28">
        <v>5000</v>
      </c>
      <c r="DQ947" s="28">
        <v>5000</v>
      </c>
      <c r="DS947" s="28">
        <v>5000</v>
      </c>
      <c r="DT947" s="28">
        <v>5000</v>
      </c>
      <c r="DU947" s="28">
        <v>5000</v>
      </c>
      <c r="DV947" s="28">
        <v>5000</v>
      </c>
    </row>
    <row r="948" spans="1:127" s="28" customFormat="1" ht="12" customHeight="1">
      <c r="A948" s="2"/>
      <c r="B948" s="30"/>
      <c r="C948" s="30"/>
      <c r="D948" s="30" t="s">
        <v>1046</v>
      </c>
      <c r="E948" s="30" t="s">
        <v>1047</v>
      </c>
      <c r="I948" s="31"/>
      <c r="BZ948" s="33"/>
      <c r="CW948" s="28">
        <v>5000</v>
      </c>
      <c r="CY948" s="28">
        <v>5000</v>
      </c>
      <c r="CZ948" s="28">
        <v>5000</v>
      </c>
      <c r="DA948" s="28">
        <v>5000</v>
      </c>
      <c r="DB948" s="28">
        <v>5000</v>
      </c>
      <c r="DD948" s="28">
        <v>5000</v>
      </c>
      <c r="DE948" s="28">
        <v>5000</v>
      </c>
      <c r="DF948" s="28">
        <v>5000</v>
      </c>
      <c r="DG948" s="28">
        <v>5000</v>
      </c>
      <c r="DI948" s="28">
        <v>5000</v>
      </c>
      <c r="DJ948" s="28">
        <v>5000</v>
      </c>
      <c r="DK948" s="28">
        <v>5000</v>
      </c>
      <c r="DL948" s="28">
        <v>5000</v>
      </c>
      <c r="DN948" s="28">
        <v>5000</v>
      </c>
      <c r="DO948" s="28">
        <v>5000</v>
      </c>
      <c r="DP948" s="28">
        <v>5000</v>
      </c>
      <c r="DQ948" s="28">
        <v>5000</v>
      </c>
      <c r="DS948" s="28">
        <v>5000</v>
      </c>
      <c r="DT948" s="28">
        <v>5000</v>
      </c>
      <c r="DU948" s="28">
        <v>5000</v>
      </c>
      <c r="DV948" s="28">
        <v>5000</v>
      </c>
    </row>
    <row r="949" spans="1:127" s="28" customFormat="1" ht="12" customHeight="1">
      <c r="A949" s="2"/>
      <c r="B949" s="30"/>
      <c r="C949" s="30"/>
      <c r="D949" s="30" t="s">
        <v>1049</v>
      </c>
      <c r="E949" s="30" t="s">
        <v>1047</v>
      </c>
      <c r="I949" s="31"/>
      <c r="BZ949" s="33"/>
      <c r="CW949" s="28">
        <v>1000</v>
      </c>
      <c r="CY949" s="28">
        <v>1000</v>
      </c>
      <c r="CZ949" s="28">
        <v>1000</v>
      </c>
      <c r="DA949" s="28">
        <v>1000</v>
      </c>
      <c r="DB949" s="28">
        <v>1000</v>
      </c>
      <c r="DD949" s="28">
        <v>1000</v>
      </c>
      <c r="DE949" s="28">
        <v>1000</v>
      </c>
      <c r="DF949" s="28">
        <v>1000</v>
      </c>
      <c r="DG949" s="28">
        <v>1000</v>
      </c>
      <c r="DI949" s="28">
        <v>1000</v>
      </c>
      <c r="DJ949" s="28">
        <v>1000</v>
      </c>
      <c r="DK949" s="28">
        <v>1000</v>
      </c>
      <c r="DL949" s="28">
        <v>1000</v>
      </c>
      <c r="DN949" s="28">
        <v>1000</v>
      </c>
      <c r="DO949" s="28">
        <v>1000</v>
      </c>
      <c r="DP949" s="28">
        <v>1000</v>
      </c>
      <c r="DQ949" s="28">
        <v>1000</v>
      </c>
      <c r="DS949" s="28">
        <v>1000</v>
      </c>
      <c r="DT949" s="28">
        <v>1000</v>
      </c>
      <c r="DU949" s="28">
        <v>1000</v>
      </c>
      <c r="DV949" s="28">
        <v>1000</v>
      </c>
    </row>
    <row r="950" spans="1:127" ht="12" customHeight="1">
      <c r="A950" s="2"/>
      <c r="D950" s="7" t="s">
        <v>1067</v>
      </c>
      <c r="E950" s="30" t="s">
        <v>1047</v>
      </c>
      <c r="CY950" s="28">
        <v>5000</v>
      </c>
      <c r="CZ950" s="28">
        <v>5000</v>
      </c>
      <c r="DA950" s="28">
        <v>5000</v>
      </c>
      <c r="DB950" s="28">
        <v>5000</v>
      </c>
      <c r="DD950" s="28">
        <v>5000</v>
      </c>
      <c r="DE950" s="28">
        <v>5000</v>
      </c>
      <c r="DF950" s="28">
        <v>5000</v>
      </c>
      <c r="DG950" s="28">
        <v>5000</v>
      </c>
      <c r="DI950" s="28">
        <v>5000</v>
      </c>
      <c r="DJ950" s="28">
        <v>5000</v>
      </c>
      <c r="DK950" s="28">
        <v>5000</v>
      </c>
      <c r="DL950" s="28">
        <v>5000</v>
      </c>
      <c r="DN950" s="28">
        <v>5000</v>
      </c>
      <c r="DO950" s="28">
        <v>5000</v>
      </c>
      <c r="DP950" s="28">
        <v>5000</v>
      </c>
      <c r="DQ950" s="28">
        <v>5000</v>
      </c>
      <c r="DS950" s="28">
        <v>5000</v>
      </c>
      <c r="DT950" s="28">
        <v>5000</v>
      </c>
      <c r="DU950" s="28">
        <v>5000</v>
      </c>
      <c r="DV950" s="28">
        <v>5000</v>
      </c>
    </row>
    <row r="951" spans="1:127" ht="12" customHeight="1">
      <c r="A951" s="2"/>
      <c r="C951" s="7" t="s">
        <v>1051</v>
      </c>
      <c r="CW951" s="15">
        <f>+CW914-CW941</f>
        <v>-10686.7327258</v>
      </c>
      <c r="CX951" s="15">
        <f>+CW951+CV951+CU951+CT951</f>
        <v>-10686.7327258</v>
      </c>
      <c r="CY951" s="15">
        <f>+CY914-CY941</f>
        <v>-1945.1897981999987</v>
      </c>
      <c r="CZ951" s="15">
        <f>+CZ914-CZ941</f>
        <v>99.526481999998396</v>
      </c>
      <c r="DA951" s="15">
        <f>+DA914-DA941</f>
        <v>2409.6467142000006</v>
      </c>
      <c r="DB951" s="15">
        <f>+DB914-DB941</f>
        <v>4985.1708984000052</v>
      </c>
      <c r="DC951" s="15">
        <f>+DB951+DA951+CZ951+CY951</f>
        <v>5549.1542964000055</v>
      </c>
      <c r="DD951" s="15">
        <f>+DD914-DD941</f>
        <v>6952.3394613749961</v>
      </c>
      <c r="DE951" s="15">
        <f>+DE914-DE941</f>
        <v>9352.0335273750006</v>
      </c>
      <c r="DF951" s="15">
        <f>+DF914-DF941</f>
        <v>11751.727593374999</v>
      </c>
      <c r="DG951" s="15">
        <f>+DG914-DG941</f>
        <v>14151.421659374988</v>
      </c>
      <c r="DH951" s="15">
        <f>+DG951+DF951+DE951+DD951</f>
        <v>42207.522241499988</v>
      </c>
      <c r="DI951" s="15">
        <f>+DI914-DI941</f>
        <v>16550.424569249997</v>
      </c>
      <c r="DJ951" s="15">
        <f>+DJ914-DJ941</f>
        <v>16680.361920749983</v>
      </c>
      <c r="DK951" s="15">
        <f>+DK914-DK941</f>
        <v>16777.123778249996</v>
      </c>
      <c r="DL951" s="15">
        <f>+DL914-DL941</f>
        <v>16840.710141749998</v>
      </c>
      <c r="DM951" s="15">
        <f>+DL951+DK951+DJ951+DI951</f>
        <v>66848.620409999974</v>
      </c>
      <c r="DN951" s="15">
        <f>+DN914-DN941</f>
        <v>16955.0964804375</v>
      </c>
      <c r="DO951" s="15">
        <f>+DO914-DO941</f>
        <v>16552.152459562494</v>
      </c>
      <c r="DP951" s="15">
        <f>+DP914-DP941</f>
        <v>16140.914565187508</v>
      </c>
      <c r="DQ951" s="15">
        <f>+DQ914-DQ941</f>
        <v>15721.382797312517</v>
      </c>
      <c r="DR951" s="15">
        <f>+DQ951+DP951+DO951+DN951</f>
        <v>65369.546302500021</v>
      </c>
      <c r="DS951" s="15">
        <f>+DS914-DS941</f>
        <v>14744.088036562502</v>
      </c>
      <c r="DT951" s="15">
        <f>+DT914-DT941</f>
        <v>14303.821584937501</v>
      </c>
      <c r="DU951" s="15">
        <f>+DU914-DU941</f>
        <v>13855.261259812518</v>
      </c>
      <c r="DV951" s="15">
        <f>+DV914-DV941</f>
        <v>13398.407061187485</v>
      </c>
      <c r="DW951" s="15">
        <f>+DV951+DU951+DT951+DS951</f>
        <v>56301.577942500007</v>
      </c>
    </row>
    <row r="952" spans="1:127" ht="12" customHeight="1">
      <c r="A952" s="2"/>
      <c r="D952" s="7" t="s">
        <v>1052</v>
      </c>
      <c r="CW952" s="4">
        <f t="shared" ref="CW952:DH952" si="1167">+CW951/CW898</f>
        <v>-3.3277614936156201</v>
      </c>
      <c r="CX952" s="4">
        <f t="shared" si="1167"/>
        <v>-3.3277614936156201</v>
      </c>
      <c r="CY952" s="4">
        <f t="shared" si="1167"/>
        <v>-0.25959268004722535</v>
      </c>
      <c r="CZ952" s="4">
        <f t="shared" si="1167"/>
        <v>6.1983471074379187E-3</v>
      </c>
      <c r="DA952" s="4">
        <f t="shared" si="1167"/>
        <v>9.7871002515271324E-2</v>
      </c>
      <c r="DB952" s="4">
        <f t="shared" si="1167"/>
        <v>0.15022660623833659</v>
      </c>
      <c r="DC952" s="4">
        <f t="shared" si="1167"/>
        <v>6.8209003914745617E-2</v>
      </c>
      <c r="DD952" s="4">
        <f t="shared" si="1167"/>
        <v>0.16494490358126718</v>
      </c>
      <c r="DE952" s="4">
        <f t="shared" si="1167"/>
        <v>0.18153643876784376</v>
      </c>
      <c r="DF952" s="4">
        <f t="shared" si="1167"/>
        <v>0.19302288620470437</v>
      </c>
      <c r="DG952" s="4">
        <f t="shared" si="1167"/>
        <v>0.20144628099173537</v>
      </c>
      <c r="DH952" s="4">
        <f t="shared" si="1167"/>
        <v>0.18775826446280985</v>
      </c>
      <c r="DI952" s="4">
        <f t="shared" ref="DI952:DW952" si="1168">+DI951/DI898</f>
        <v>0.21699652022618526</v>
      </c>
      <c r="DJ952" s="4">
        <f t="shared" si="1168"/>
        <v>0.21128659476117087</v>
      </c>
      <c r="DK952" s="4">
        <f t="shared" si="1168"/>
        <v>0.20554464164747319</v>
      </c>
      <c r="DL952" s="4">
        <f t="shared" si="1168"/>
        <v>0.19977371113734746</v>
      </c>
      <c r="DM952" s="4">
        <f t="shared" si="1168"/>
        <v>0.20816115702479332</v>
      </c>
      <c r="DN952" s="4">
        <f t="shared" si="1168"/>
        <v>0.19721757725825645</v>
      </c>
      <c r="DO952" s="4">
        <f t="shared" si="1168"/>
        <v>0.19104390695299783</v>
      </c>
      <c r="DP952" s="4">
        <f t="shared" si="1168"/>
        <v>0.18486985845920023</v>
      </c>
      <c r="DQ952" s="4">
        <f t="shared" si="1168"/>
        <v>0.17869544040473892</v>
      </c>
      <c r="DR952" s="4">
        <f t="shared" si="1168"/>
        <v>0.18789732994278455</v>
      </c>
      <c r="DS952" s="4">
        <f t="shared" si="1168"/>
        <v>0.16632231404958681</v>
      </c>
      <c r="DT952" s="4">
        <f t="shared" si="1168"/>
        <v>0.16014718172532272</v>
      </c>
      <c r="DU952" s="4">
        <f t="shared" si="1168"/>
        <v>0.15397170419982203</v>
      </c>
      <c r="DV952" s="4">
        <f t="shared" si="1168"/>
        <v>0.14779588911591585</v>
      </c>
      <c r="DW952" s="4">
        <f t="shared" si="1168"/>
        <v>0.15700166522758116</v>
      </c>
    </row>
    <row r="953" spans="1:127" ht="12" customHeight="1">
      <c r="A953" s="2"/>
    </row>
    <row r="954" spans="1:127" ht="12" customHeight="1">
      <c r="A954" s="2"/>
    </row>
    <row r="955" spans="1:127" ht="12" customHeight="1">
      <c r="A955" s="2"/>
      <c r="BY955" s="15"/>
    </row>
    <row r="956" spans="1:127" ht="12" customHeight="1">
      <c r="A956" s="2"/>
      <c r="BY956" s="16"/>
    </row>
    <row r="957" spans="1:127" s="8" customFormat="1" ht="12" customHeight="1">
      <c r="A957" s="2"/>
      <c r="B957" s="21"/>
      <c r="C957" s="21"/>
      <c r="D957" s="21"/>
      <c r="E957" s="21"/>
      <c r="I957" s="35"/>
    </row>
    <row r="958" spans="1:127" ht="12" hidden="1" customHeight="1" outlineLevel="1">
      <c r="A958" s="2"/>
      <c r="B958" s="7" t="s">
        <v>176</v>
      </c>
      <c r="C958" s="2"/>
      <c r="D958" s="10" t="s">
        <v>668</v>
      </c>
      <c r="AA958" s="14">
        <v>1.61E-2</v>
      </c>
      <c r="AB958" s="14"/>
      <c r="AC958" s="14"/>
      <c r="AD958" s="14"/>
      <c r="AE958" s="14"/>
      <c r="AF958" s="14">
        <v>1.3899999999999999E-2</v>
      </c>
      <c r="AG958" s="14"/>
      <c r="AH958" s="14"/>
      <c r="AI958" s="14">
        <v>1.1599999999999999E-2</v>
      </c>
      <c r="AJ958" s="14">
        <v>1.15E-2</v>
      </c>
      <c r="AK958" s="14">
        <v>1.18E-2</v>
      </c>
      <c r="AL958" s="14">
        <v>1.1599999999999999E-2</v>
      </c>
      <c r="AM958" s="14">
        <v>1.21E-2</v>
      </c>
      <c r="AN958" s="14">
        <v>1.2E-2</v>
      </c>
      <c r="AO958" s="14">
        <v>1.3299999999999999E-2</v>
      </c>
      <c r="AP958" s="14">
        <v>1.2200000000000001E-2</v>
      </c>
      <c r="AQ958" s="14">
        <v>1.17E-2</v>
      </c>
      <c r="AR958" s="14">
        <v>1.2E-2</v>
      </c>
      <c r="AS958" s="14">
        <v>1.11E-2</v>
      </c>
      <c r="AT958" s="14">
        <v>1.37E-2</v>
      </c>
      <c r="AU958" s="14">
        <v>1.21E-2</v>
      </c>
      <c r="AV958" s="14">
        <v>1.0699999999999999E-2</v>
      </c>
      <c r="AW958" s="14">
        <v>1.0800000000000001E-2</v>
      </c>
      <c r="AX958" s="14">
        <v>9.4999999999999998E-3</v>
      </c>
      <c r="AY958" s="14">
        <v>9.5999999999999992E-3</v>
      </c>
      <c r="AZ958" s="14">
        <v>1.01E-2</v>
      </c>
      <c r="BA958" s="14">
        <v>8.0000000000000002E-3</v>
      </c>
      <c r="BB958" s="14">
        <v>8.0999999999999996E-3</v>
      </c>
      <c r="BC958" s="14">
        <v>7.1999999999999998E-3</v>
      </c>
      <c r="BD958" s="14">
        <v>7.4999999999999997E-3</v>
      </c>
      <c r="BE958" s="14">
        <v>7.7000000000000002E-3</v>
      </c>
      <c r="BF958" s="14">
        <v>6.4000000000000003E-3</v>
      </c>
      <c r="BG958" s="14">
        <v>6.0000000000000001E-3</v>
      </c>
      <c r="BH958" s="14">
        <v>9.2999999999999992E-3</v>
      </c>
      <c r="BI958" s="14">
        <v>9.7000000000000003E-3</v>
      </c>
      <c r="BJ958" s="14">
        <v>7.7999999999999996E-3</v>
      </c>
      <c r="BK958" s="14">
        <v>8.5000000000000006E-3</v>
      </c>
      <c r="BL958" s="14">
        <v>9.4000000000000004E-3</v>
      </c>
      <c r="BM958" s="14">
        <v>7.4000000000000003E-3</v>
      </c>
      <c r="BN958" s="14">
        <v>6.7999999999999996E-3</v>
      </c>
      <c r="BO958" s="14">
        <v>8.0000000000000002E-3</v>
      </c>
      <c r="BP958" s="14">
        <v>5.1000000000000004E-3</v>
      </c>
      <c r="BQ958" s="14">
        <v>5.1999999999999998E-3</v>
      </c>
      <c r="BR958" s="14">
        <v>4.4000000000000003E-3</v>
      </c>
      <c r="BS958" s="14">
        <v>5.1999999999999998E-3</v>
      </c>
      <c r="BT958" s="14">
        <v>5.0000000000000001E-3</v>
      </c>
      <c r="BU958" s="14">
        <v>4.4000000000000003E-3</v>
      </c>
      <c r="BV958" s="14">
        <v>4.5999999999999999E-3</v>
      </c>
      <c r="BW958" s="14">
        <v>4.4999999999999997E-3</v>
      </c>
      <c r="BX958" s="14">
        <v>4.8999999999999998E-3</v>
      </c>
      <c r="BY958" s="14">
        <v>4.5999999999999999E-3</v>
      </c>
      <c r="BZ958" s="14">
        <v>4.4000000000000003E-3</v>
      </c>
      <c r="CA958" s="14">
        <v>4.8999999999999998E-3</v>
      </c>
      <c r="CB958" s="14">
        <v>4.5999999999999999E-3</v>
      </c>
      <c r="CC958" s="14">
        <v>4.7999999999999996E-3</v>
      </c>
      <c r="CD958" s="14">
        <v>4.7000000000000002E-3</v>
      </c>
      <c r="CE958" s="14">
        <v>4.8999999999999998E-3</v>
      </c>
      <c r="CF958" s="14">
        <v>5.0000000000000001E-3</v>
      </c>
      <c r="CG958" s="14">
        <v>5.8999999999999999E-3</v>
      </c>
      <c r="CH958" s="14">
        <v>8.2000000000000007E-3</v>
      </c>
      <c r="CI958" s="14">
        <v>6.0000000000000001E-3</v>
      </c>
      <c r="CJ958" s="14">
        <v>7.4000000000000003E-3</v>
      </c>
      <c r="CK958" s="14">
        <v>7.9000000000000008E-3</v>
      </c>
      <c r="CL958" s="14">
        <v>8.6E-3</v>
      </c>
      <c r="CM958" s="14">
        <v>8.9000000000000017E-3</v>
      </c>
      <c r="CN958" s="14">
        <v>8.2000000000000007E-3</v>
      </c>
      <c r="CO958" s="14">
        <v>8.6E-3</v>
      </c>
      <c r="CP958" s="14">
        <v>8.6E-3</v>
      </c>
      <c r="CQ958" s="14">
        <v>7.6E-3</v>
      </c>
      <c r="CR958" s="14">
        <v>9.9999999999999985E-3</v>
      </c>
      <c r="CS958" s="14">
        <v>8.6999999999999994E-3</v>
      </c>
      <c r="CT958" s="14">
        <v>6.7000000000000002E-3</v>
      </c>
      <c r="CU958" s="14">
        <v>6.1999999999999998E-3</v>
      </c>
      <c r="CV958" s="14">
        <v>7.0000000000000001E-3</v>
      </c>
      <c r="CW958" s="14">
        <v>8.3999999999999995E-3</v>
      </c>
      <c r="CX958" s="14">
        <v>7.1000000000000004E-3</v>
      </c>
      <c r="CY958" s="14">
        <v>7.9000000000000008E-3</v>
      </c>
      <c r="CZ958" s="14"/>
      <c r="DA958" s="14"/>
      <c r="DB958" s="14"/>
      <c r="DC958" s="14"/>
    </row>
    <row r="959" spans="1:127" ht="12" hidden="1" customHeight="1" outlineLevel="1">
      <c r="A959" s="2"/>
      <c r="B959" s="7" t="s">
        <v>177</v>
      </c>
      <c r="C959" s="2"/>
      <c r="D959" s="10" t="s">
        <v>178</v>
      </c>
      <c r="AK959" s="15"/>
      <c r="AL959" s="3"/>
      <c r="AM959" s="3"/>
      <c r="AN959" s="3"/>
      <c r="AO959" s="3"/>
      <c r="AP959" s="15"/>
      <c r="AQ959" s="3"/>
      <c r="AR959" s="3"/>
      <c r="AS959" s="3"/>
      <c r="AT959" s="3"/>
      <c r="AU959" s="15"/>
      <c r="AV959" s="3">
        <v>0</v>
      </c>
      <c r="AW959" s="3">
        <v>0</v>
      </c>
      <c r="AX959" s="3">
        <v>0</v>
      </c>
      <c r="AY959" s="3">
        <v>0</v>
      </c>
      <c r="AZ959" s="3">
        <v>0</v>
      </c>
      <c r="BA959" s="3">
        <v>0</v>
      </c>
      <c r="BB959" s="3">
        <v>0</v>
      </c>
      <c r="BC959" s="3">
        <v>0</v>
      </c>
      <c r="BD959" s="3">
        <v>0</v>
      </c>
      <c r="BE959" s="3">
        <v>0</v>
      </c>
      <c r="BF959" s="3">
        <v>6400</v>
      </c>
      <c r="BG959" s="3">
        <v>5200</v>
      </c>
      <c r="BH959" s="3">
        <v>7100</v>
      </c>
      <c r="BI959" s="3">
        <v>6700</v>
      </c>
      <c r="BJ959" s="3">
        <v>25400</v>
      </c>
      <c r="BK959" s="3">
        <v>6800</v>
      </c>
      <c r="BL959" s="3">
        <v>5600</v>
      </c>
      <c r="BM959" s="3">
        <v>6700</v>
      </c>
      <c r="BN959" s="3">
        <v>5800</v>
      </c>
      <c r="BO959" s="3">
        <v>24900</v>
      </c>
      <c r="BP959" s="3">
        <v>5100</v>
      </c>
      <c r="BQ959" s="3">
        <v>3700</v>
      </c>
      <c r="BR959" s="3">
        <v>4500</v>
      </c>
      <c r="BS959" s="3">
        <v>4300</v>
      </c>
      <c r="BT959" s="3">
        <v>17600</v>
      </c>
      <c r="BU959" s="3">
        <v>4300</v>
      </c>
      <c r="BV959" s="3">
        <v>3500</v>
      </c>
      <c r="BW959" s="3">
        <v>3900</v>
      </c>
      <c r="BX959" s="3">
        <v>3800</v>
      </c>
      <c r="BY959" s="3">
        <v>15500</v>
      </c>
      <c r="BZ959" s="3">
        <v>4300</v>
      </c>
      <c r="CA959" s="3">
        <v>3300</v>
      </c>
      <c r="CB959" s="3">
        <v>4000</v>
      </c>
      <c r="CC959" s="3">
        <v>4300</v>
      </c>
      <c r="CD959" s="3">
        <v>15900</v>
      </c>
      <c r="CE959" s="15">
        <v>4000</v>
      </c>
      <c r="CF959" s="15">
        <v>4000</v>
      </c>
      <c r="CG959" s="15">
        <v>4000</v>
      </c>
      <c r="CH959" s="15">
        <v>6000</v>
      </c>
      <c r="CI959" s="15">
        <v>18000</v>
      </c>
      <c r="CJ959" s="15">
        <v>5596.6449999999968</v>
      </c>
      <c r="CK959" s="15">
        <v>5646.4828398899954</v>
      </c>
      <c r="CL959" s="15">
        <v>5739.9124629949538</v>
      </c>
      <c r="CM959" s="15">
        <v>5998.7306955978966</v>
      </c>
      <c r="CN959" s="15">
        <v>22981.770998482843</v>
      </c>
      <c r="CO959" s="15">
        <v>5044.8130930389943</v>
      </c>
      <c r="CP959" s="15">
        <v>5074.6914723480086</v>
      </c>
      <c r="CQ959" s="15">
        <v>5325.7856346799144</v>
      </c>
      <c r="CR959" s="15">
        <v>5975.6553958652239</v>
      </c>
      <c r="CS959" s="15">
        <v>21420.945595932142</v>
      </c>
      <c r="CT959" s="15">
        <v>5170.5776815283643</v>
      </c>
      <c r="CU959" s="15">
        <v>5199.5675171998246</v>
      </c>
      <c r="CV959" s="15">
        <v>5447.2709111722024</v>
      </c>
      <c r="CW959" s="15">
        <v>6108.4359848209151</v>
      </c>
      <c r="CX959" s="15">
        <v>21925.852094721307</v>
      </c>
      <c r="CY959" s="3">
        <v>5293.2885222974628</v>
      </c>
      <c r="CZ959" s="3">
        <v>5321.2615908439366</v>
      </c>
      <c r="DA959" s="3">
        <v>5565.2850760811953</v>
      </c>
      <c r="DB959" s="3">
        <v>6237.464712514764</v>
      </c>
      <c r="DC959" s="15">
        <v>22417.299901737359</v>
      </c>
      <c r="DD959" s="3"/>
      <c r="DE959" s="3"/>
      <c r="DF959" s="3"/>
      <c r="DG959" s="3"/>
      <c r="DH959" s="15"/>
      <c r="DI959" s="3"/>
      <c r="DJ959" s="3"/>
      <c r="DK959" s="3"/>
      <c r="DL959" s="3"/>
      <c r="DM959" s="15"/>
      <c r="DN959" s="3"/>
      <c r="DO959" s="3"/>
      <c r="DP959" s="3"/>
      <c r="DQ959" s="3"/>
      <c r="DR959" s="15"/>
      <c r="DS959" s="3"/>
      <c r="DT959" s="3"/>
      <c r="DV959" s="3"/>
      <c r="DW959" s="15"/>
    </row>
    <row r="960" spans="1:127" ht="12" hidden="1" customHeight="1" outlineLevel="1">
      <c r="A960" s="2"/>
      <c r="B960" s="7" t="s">
        <v>669</v>
      </c>
      <c r="C960" s="2"/>
      <c r="D960" s="10" t="s">
        <v>179</v>
      </c>
      <c r="AK960" s="15"/>
      <c r="AL960" s="3"/>
      <c r="AM960" s="3"/>
      <c r="AN960" s="3"/>
      <c r="AO960" s="3"/>
      <c r="AP960" s="15"/>
      <c r="AQ960" s="3"/>
      <c r="AR960" s="3"/>
      <c r="AS960" s="3"/>
      <c r="AT960" s="3"/>
      <c r="AU960" s="15"/>
      <c r="AV960" s="3">
        <v>6098</v>
      </c>
      <c r="AW960" s="3">
        <v>7081</v>
      </c>
      <c r="AX960" s="3">
        <v>6220</v>
      </c>
      <c r="AY960" s="3">
        <v>7165</v>
      </c>
      <c r="AZ960" s="3">
        <v>26564</v>
      </c>
      <c r="BA960" s="3">
        <v>5583</v>
      </c>
      <c r="BB960" s="3">
        <v>6323</v>
      </c>
      <c r="BC960" s="3">
        <v>6643</v>
      </c>
      <c r="BD960" s="3">
        <v>6481</v>
      </c>
      <c r="BE960" s="3">
        <v>25030</v>
      </c>
      <c r="BF960" s="3">
        <v>5703</v>
      </c>
      <c r="BG960" s="3">
        <v>6118</v>
      </c>
      <c r="BH960" s="3">
        <v>6863</v>
      </c>
      <c r="BI960" s="3">
        <v>7364</v>
      </c>
      <c r="BJ960" s="3">
        <v>26048</v>
      </c>
      <c r="BK960" s="3">
        <v>6238</v>
      </c>
      <c r="BL960" s="3">
        <v>6560</v>
      </c>
      <c r="BM960" s="3">
        <v>6522</v>
      </c>
      <c r="BN960" s="3">
        <v>6419</v>
      </c>
      <c r="BO960" s="3">
        <v>25739</v>
      </c>
      <c r="BP960" s="3">
        <v>4946</v>
      </c>
      <c r="BQ960" s="3">
        <v>5319</v>
      </c>
      <c r="BR960" s="3">
        <v>4510</v>
      </c>
      <c r="BS960" s="3">
        <v>5354</v>
      </c>
      <c r="BT960" s="3">
        <v>20129</v>
      </c>
      <c r="BU960" s="3">
        <v>4344</v>
      </c>
      <c r="BV960" s="3">
        <v>4464</v>
      </c>
      <c r="BW960" s="3">
        <v>4201</v>
      </c>
      <c r="BX960" s="3">
        <v>5028</v>
      </c>
      <c r="BY960" s="3">
        <v>18037</v>
      </c>
      <c r="BZ960" s="3">
        <v>4615</v>
      </c>
      <c r="CA960" s="3">
        <v>4630</v>
      </c>
      <c r="CB960" s="3">
        <v>4342</v>
      </c>
      <c r="CC960" s="3">
        <v>5468</v>
      </c>
      <c r="CD960" s="3">
        <v>19055</v>
      </c>
      <c r="CE960" s="15">
        <v>4645</v>
      </c>
      <c r="CF960" s="15">
        <v>5700</v>
      </c>
      <c r="CG960" s="15">
        <v>5066</v>
      </c>
      <c r="CH960" s="15">
        <v>6677</v>
      </c>
      <c r="CI960" s="15">
        <v>22089</v>
      </c>
      <c r="CJ960" s="15">
        <v>5596.6449999999968</v>
      </c>
      <c r="CK960" s="15">
        <v>5646.4828398899954</v>
      </c>
      <c r="CL960" s="15">
        <v>5739.9124629949538</v>
      </c>
      <c r="CM960" s="15">
        <v>5998.7306955978966</v>
      </c>
      <c r="CN960" s="15">
        <v>22981.770998482843</v>
      </c>
      <c r="CO960" s="15">
        <v>5044.8130930389943</v>
      </c>
      <c r="CP960" s="15">
        <v>5074.6914723480086</v>
      </c>
      <c r="CQ960" s="15">
        <v>5325.7856346799144</v>
      </c>
      <c r="CR960" s="15">
        <v>5975.6553958652239</v>
      </c>
      <c r="CS960" s="15">
        <v>21420.945595932142</v>
      </c>
      <c r="CT960" s="15">
        <v>5170.5776815283643</v>
      </c>
      <c r="CU960" s="15">
        <v>5199.5675171998246</v>
      </c>
      <c r="CV960" s="15">
        <v>5447.2709111722024</v>
      </c>
      <c r="CW960" s="15">
        <v>6108.4359848209151</v>
      </c>
      <c r="CX960" s="15">
        <v>21925.852094721307</v>
      </c>
      <c r="CY960" s="15">
        <v>5293.2885222974628</v>
      </c>
      <c r="CZ960" s="15">
        <v>5321.2615908439366</v>
      </c>
      <c r="DA960" s="15">
        <v>5565.2850760811953</v>
      </c>
      <c r="DB960" s="15">
        <v>6237.464712514764</v>
      </c>
      <c r="DC960" s="15">
        <v>22417.299901737359</v>
      </c>
      <c r="DD960" s="3"/>
      <c r="DE960" s="3"/>
      <c r="DF960" s="3"/>
      <c r="DG960" s="3"/>
      <c r="DH960" s="15"/>
      <c r="DI960" s="3"/>
      <c r="DJ960" s="3"/>
      <c r="DK960" s="3"/>
      <c r="DL960" s="3"/>
      <c r="DM960" s="15"/>
      <c r="DN960" s="3"/>
      <c r="DO960" s="3"/>
      <c r="DP960" s="3"/>
      <c r="DQ960" s="3"/>
      <c r="DR960" s="15"/>
      <c r="DS960" s="3"/>
      <c r="DT960" s="3"/>
      <c r="DV960" s="3"/>
      <c r="DW960" s="15"/>
    </row>
    <row r="961" spans="1:127" ht="12" hidden="1" customHeight="1" outlineLevel="1">
      <c r="A961" s="2"/>
      <c r="B961" s="7" t="s">
        <v>180</v>
      </c>
      <c r="C961" s="2"/>
      <c r="D961" s="10" t="s">
        <v>670</v>
      </c>
      <c r="AK961" s="15"/>
      <c r="AL961" s="3"/>
      <c r="AM961" s="3"/>
      <c r="AN961" s="3"/>
      <c r="AO961" s="3"/>
      <c r="AP961" s="15"/>
      <c r="AQ961" s="8"/>
      <c r="AR961" s="8"/>
      <c r="AS961" s="8"/>
      <c r="AT961" s="8"/>
      <c r="AU961" s="15"/>
      <c r="AV961" s="3">
        <v>1994</v>
      </c>
      <c r="AW961" s="3">
        <v>2150</v>
      </c>
      <c r="AX961" s="3">
        <v>1972</v>
      </c>
      <c r="AY961" s="3">
        <v>2372</v>
      </c>
      <c r="AZ961" s="3">
        <v>8488</v>
      </c>
      <c r="BA961" s="3">
        <v>1843</v>
      </c>
      <c r="BB961" s="3">
        <v>1742</v>
      </c>
      <c r="BC961" s="3">
        <v>1589</v>
      </c>
      <c r="BD961" s="3">
        <v>1944</v>
      </c>
      <c r="BE961" s="3">
        <v>7118</v>
      </c>
      <c r="BF961" s="3">
        <v>1535</v>
      </c>
      <c r="BG961" s="3">
        <v>1378</v>
      </c>
      <c r="BH961" s="3">
        <v>1579</v>
      </c>
      <c r="BI961" s="3">
        <v>1936</v>
      </c>
      <c r="BJ961" s="3">
        <v>6428</v>
      </c>
      <c r="BK961" s="3">
        <v>1570</v>
      </c>
      <c r="BL961" s="3">
        <v>1593</v>
      </c>
      <c r="BM961" s="3">
        <v>1393</v>
      </c>
      <c r="BN961" s="3">
        <v>1318</v>
      </c>
      <c r="BO961" s="3">
        <v>5874</v>
      </c>
      <c r="BP961" s="3">
        <v>1062</v>
      </c>
      <c r="BQ961" s="3">
        <v>1140</v>
      </c>
      <c r="BR961" s="3">
        <v>931</v>
      </c>
      <c r="BS961" s="3">
        <v>1294</v>
      </c>
      <c r="BT961" s="3">
        <v>4427</v>
      </c>
      <c r="BU961" s="3">
        <v>990</v>
      </c>
      <c r="BV961" s="3">
        <v>1075</v>
      </c>
      <c r="BW961" s="3">
        <v>988</v>
      </c>
      <c r="BX961" s="3">
        <v>1456</v>
      </c>
      <c r="BY961" s="3">
        <v>4509</v>
      </c>
      <c r="BZ961" s="3">
        <v>1169</v>
      </c>
      <c r="CA961" s="3">
        <v>1211</v>
      </c>
      <c r="CB961" s="3">
        <v>1103</v>
      </c>
      <c r="CC961" s="3">
        <v>1612</v>
      </c>
      <c r="CD961" s="3">
        <v>5118</v>
      </c>
      <c r="CE961" s="15">
        <v>1258</v>
      </c>
      <c r="CF961" s="15">
        <v>1470</v>
      </c>
      <c r="CG961" s="15">
        <v>1672</v>
      </c>
      <c r="CH961" s="15">
        <v>1976</v>
      </c>
      <c r="CI961" s="15">
        <v>6376</v>
      </c>
      <c r="CJ961" s="15">
        <v>1528.9194999999972</v>
      </c>
      <c r="CK961" s="15">
        <v>1554.0154559999958</v>
      </c>
      <c r="CL961" s="15">
        <v>1614.1828008464072</v>
      </c>
      <c r="CM961" s="15">
        <v>1837.0015470851115</v>
      </c>
      <c r="CN961" s="15">
        <v>6534.1193039315112</v>
      </c>
      <c r="CO961" s="15">
        <v>1320.1101075142051</v>
      </c>
      <c r="CP961" s="15">
        <v>1331.8861969504394</v>
      </c>
      <c r="CQ961" s="15">
        <v>1558.0388936096035</v>
      </c>
      <c r="CR961" s="15">
        <v>1700.1089774137195</v>
      </c>
      <c r="CS961" s="15">
        <v>5910.1441754879679</v>
      </c>
      <c r="CT961" s="15">
        <v>1344.3052152778043</v>
      </c>
      <c r="CU961" s="15">
        <v>1355.436301149578</v>
      </c>
      <c r="CV961" s="15">
        <v>1578.5483215070844</v>
      </c>
      <c r="CW961" s="15">
        <v>1719.8912684769639</v>
      </c>
      <c r="CX961" s="15">
        <v>5998.1811064114308</v>
      </c>
      <c r="CY961" s="15">
        <v>1367.0307649362528</v>
      </c>
      <c r="CZ961" s="15">
        <v>1377.452585952524</v>
      </c>
      <c r="DA961" s="15">
        <v>1597.3061574678779</v>
      </c>
      <c r="DB961" s="15">
        <v>1737.9403672822707</v>
      </c>
      <c r="DC961" s="15">
        <v>6079.7298756389255</v>
      </c>
      <c r="DD961" s="8"/>
      <c r="DE961" s="8"/>
      <c r="DF961" s="8"/>
      <c r="DG961" s="8"/>
      <c r="DH961" s="15"/>
      <c r="DI961" s="8"/>
      <c r="DJ961" s="8"/>
      <c r="DK961" s="8"/>
      <c r="DL961" s="8"/>
      <c r="DM961" s="15"/>
      <c r="DN961" s="8"/>
      <c r="DO961" s="8"/>
      <c r="DP961" s="8"/>
      <c r="DQ961" s="8"/>
      <c r="DR961" s="15"/>
      <c r="DS961" s="8"/>
      <c r="DT961" s="8"/>
      <c r="DU961" s="8"/>
      <c r="DV961" s="8"/>
      <c r="DW961" s="15"/>
    </row>
    <row r="962" spans="1:127" ht="12" hidden="1" customHeight="1" outlineLevel="1">
      <c r="A962" s="2"/>
      <c r="B962" s="7" t="s">
        <v>671</v>
      </c>
      <c r="C962" s="2"/>
      <c r="D962" s="10" t="s">
        <v>282</v>
      </c>
      <c r="AK962" s="15"/>
      <c r="AL962" s="3"/>
      <c r="AM962" s="3"/>
      <c r="AN962" s="3"/>
      <c r="AO962" s="3"/>
      <c r="AP962" s="15"/>
      <c r="AQ962" s="8"/>
      <c r="AR962" s="8"/>
      <c r="AS962" s="8"/>
      <c r="AT962" s="8"/>
      <c r="AU962" s="8"/>
      <c r="AV962" s="3">
        <v>4104</v>
      </c>
      <c r="AW962" s="3">
        <v>4931</v>
      </c>
      <c r="AX962" s="3">
        <v>4248</v>
      </c>
      <c r="AY962" s="3">
        <v>4793</v>
      </c>
      <c r="AZ962" s="3">
        <v>18076</v>
      </c>
      <c r="BA962" s="3">
        <v>3740</v>
      </c>
      <c r="BB962" s="3">
        <v>4581</v>
      </c>
      <c r="BC962" s="3">
        <v>5054</v>
      </c>
      <c r="BD962" s="3">
        <v>4537</v>
      </c>
      <c r="BE962" s="3">
        <v>17912</v>
      </c>
      <c r="BF962" s="3">
        <v>4168</v>
      </c>
      <c r="BG962" s="3">
        <v>4740</v>
      </c>
      <c r="BH962" s="3">
        <v>5284</v>
      </c>
      <c r="BI962" s="3">
        <v>5428</v>
      </c>
      <c r="BJ962" s="3">
        <v>19620</v>
      </c>
      <c r="BK962" s="3">
        <v>4668</v>
      </c>
      <c r="BL962" s="3">
        <v>4967</v>
      </c>
      <c r="BM962" s="3">
        <v>5129</v>
      </c>
      <c r="BN962" s="3">
        <v>5101</v>
      </c>
      <c r="BO962" s="3">
        <v>19865</v>
      </c>
      <c r="BP962" s="3">
        <v>3885</v>
      </c>
      <c r="BQ962" s="3">
        <v>4178</v>
      </c>
      <c r="BR962" s="3">
        <v>3579</v>
      </c>
      <c r="BS962" s="3">
        <v>4058</v>
      </c>
      <c r="BT962" s="3">
        <v>15700</v>
      </c>
      <c r="BU962" s="3">
        <v>3353</v>
      </c>
      <c r="BV962" s="3">
        <v>3390</v>
      </c>
      <c r="BW962" s="3">
        <v>3214</v>
      </c>
      <c r="BX962" s="3">
        <v>3571</v>
      </c>
      <c r="BY962" s="3">
        <v>13528</v>
      </c>
      <c r="BZ962" s="3">
        <v>3445</v>
      </c>
      <c r="CA962" s="3">
        <v>3419</v>
      </c>
      <c r="CB962" s="3">
        <v>3238</v>
      </c>
      <c r="CC962" s="3">
        <v>3833</v>
      </c>
      <c r="CD962" s="3">
        <v>13936</v>
      </c>
      <c r="CE962" s="15">
        <v>3385</v>
      </c>
      <c r="CF962" s="15">
        <v>4233</v>
      </c>
      <c r="CG962" s="15">
        <v>3395</v>
      </c>
      <c r="CH962" s="15">
        <v>4700</v>
      </c>
      <c r="CI962" s="15">
        <v>15713</v>
      </c>
      <c r="CJ962" s="15">
        <v>4067.7255</v>
      </c>
      <c r="CK962" s="15">
        <v>4092.4673838899998</v>
      </c>
      <c r="CL962" s="15">
        <v>4125.7296621485466</v>
      </c>
      <c r="CM962" s="15">
        <v>4161.7291485127853</v>
      </c>
      <c r="CN962" s="15">
        <v>16447.651694551332</v>
      </c>
      <c r="CO962" s="15">
        <v>3724.7029855247893</v>
      </c>
      <c r="CP962" s="15">
        <v>3742.8052753975694</v>
      </c>
      <c r="CQ962" s="15">
        <v>3767.7467410703111</v>
      </c>
      <c r="CR962" s="15">
        <v>4275.5464184515049</v>
      </c>
      <c r="CS962" s="15">
        <v>15510.801420444175</v>
      </c>
      <c r="CT962" s="15">
        <v>3826.2724662505598</v>
      </c>
      <c r="CU962" s="15">
        <v>3844.1312160502471</v>
      </c>
      <c r="CV962" s="15">
        <v>3868.722589665118</v>
      </c>
      <c r="CW962" s="15">
        <v>4388.5447163439512</v>
      </c>
      <c r="CX962" s="15">
        <v>15927.670988309877</v>
      </c>
      <c r="CY962" s="15">
        <v>3926.2577573612098</v>
      </c>
      <c r="CZ962" s="15">
        <v>3943.8090048914128</v>
      </c>
      <c r="DA962" s="15">
        <v>3967.9789186133171</v>
      </c>
      <c r="DB962" s="15">
        <v>4499.524345232493</v>
      </c>
      <c r="DC962" s="15">
        <v>16337.570026098434</v>
      </c>
      <c r="DD962" s="8"/>
      <c r="DE962" s="8"/>
      <c r="DF962" s="8"/>
      <c r="DG962" s="8"/>
      <c r="DH962" s="15"/>
      <c r="DI962" s="8"/>
      <c r="DJ962" s="8"/>
      <c r="DK962" s="8"/>
      <c r="DL962" s="8"/>
      <c r="DM962" s="15"/>
      <c r="DN962" s="8"/>
      <c r="DO962" s="8"/>
      <c r="DP962" s="8"/>
      <c r="DQ962" s="8"/>
      <c r="DR962" s="15"/>
      <c r="DS962" s="8"/>
      <c r="DT962" s="8"/>
      <c r="DU962" s="8"/>
      <c r="DV962" s="8"/>
      <c r="DW962" s="15"/>
    </row>
    <row r="963" spans="1:127" ht="12" hidden="1" customHeight="1" outlineLevel="1">
      <c r="A963" s="2"/>
      <c r="B963" s="7" t="s">
        <v>3</v>
      </c>
      <c r="C963" s="2"/>
      <c r="D963" s="10" t="s">
        <v>161</v>
      </c>
      <c r="AK963" s="15"/>
      <c r="AL963" s="3"/>
      <c r="AM963" s="3"/>
      <c r="AN963" s="3"/>
      <c r="AO963" s="3"/>
      <c r="AP963" s="15"/>
      <c r="AQ963" s="8"/>
      <c r="AR963" s="8"/>
      <c r="AS963" s="8"/>
      <c r="AT963" s="8"/>
      <c r="AU963" s="8"/>
      <c r="AV963" s="8">
        <v>141400</v>
      </c>
      <c r="AW963" s="8">
        <v>146700</v>
      </c>
      <c r="AX963" s="8">
        <v>120500</v>
      </c>
      <c r="AY963" s="8">
        <v>139500</v>
      </c>
      <c r="AZ963" s="8">
        <v>548100</v>
      </c>
      <c r="BA963" s="8">
        <v>127300</v>
      </c>
      <c r="BB963" s="8">
        <v>95200</v>
      </c>
      <c r="BC963" s="8">
        <v>130700</v>
      </c>
      <c r="BD963" s="8">
        <v>116800</v>
      </c>
      <c r="BE963" s="8">
        <v>470000</v>
      </c>
      <c r="BF963" s="8">
        <v>123600</v>
      </c>
      <c r="BG963" s="8">
        <v>85500</v>
      </c>
      <c r="BH963" s="8">
        <v>139160</v>
      </c>
      <c r="BI963" s="8">
        <v>125740</v>
      </c>
      <c r="BJ963" s="8">
        <v>474000</v>
      </c>
      <c r="BK963" s="8">
        <v>120600</v>
      </c>
      <c r="BL963" s="8">
        <v>74200</v>
      </c>
      <c r="BM963" s="8">
        <v>168500</v>
      </c>
      <c r="BN963" s="8">
        <v>183300</v>
      </c>
      <c r="BO963" s="8">
        <v>546600</v>
      </c>
      <c r="BP963" s="8">
        <v>192800</v>
      </c>
      <c r="BQ963" s="8">
        <v>126400</v>
      </c>
      <c r="BR963" s="8">
        <v>148400</v>
      </c>
      <c r="BS963" s="8">
        <v>139300</v>
      </c>
      <c r="BT963" s="8">
        <v>606900</v>
      </c>
      <c r="BU963" s="8">
        <v>143000</v>
      </c>
      <c r="BV963" s="8">
        <v>109600</v>
      </c>
      <c r="BW963" s="8">
        <v>130300</v>
      </c>
      <c r="BX963" s="8">
        <v>124600</v>
      </c>
      <c r="BY963" s="8">
        <v>507500</v>
      </c>
      <c r="BZ963" s="8">
        <v>145300</v>
      </c>
      <c r="CA963" s="8">
        <v>93800</v>
      </c>
      <c r="CB963" s="8">
        <v>119900</v>
      </c>
      <c r="CC963" s="8">
        <v>118400</v>
      </c>
      <c r="CD963" s="8">
        <v>477400</v>
      </c>
      <c r="CE963" s="15">
        <v>113200</v>
      </c>
      <c r="CF963" s="15">
        <v>122000</v>
      </c>
      <c r="CG963" s="15">
        <v>119700</v>
      </c>
      <c r="CH963" s="15">
        <v>144000</v>
      </c>
      <c r="CI963" s="15">
        <v>498900</v>
      </c>
      <c r="CJ963" s="15">
        <v>175869.19634579986</v>
      </c>
      <c r="CK963" s="15">
        <v>177435.3026200168</v>
      </c>
      <c r="CL963" s="15">
        <v>174798.24302508088</v>
      </c>
      <c r="CM963" s="15">
        <v>200152.92854163595</v>
      </c>
      <c r="CN963" s="15">
        <v>728255.67053253343</v>
      </c>
      <c r="CO963" s="15">
        <v>153091.50640777536</v>
      </c>
      <c r="CP963" s="15">
        <v>153998.20523151403</v>
      </c>
      <c r="CQ963" s="15">
        <v>156602.2042956863</v>
      </c>
      <c r="CR963" s="15">
        <v>192594.79735555599</v>
      </c>
      <c r="CS963" s="15">
        <v>656286.71329053165</v>
      </c>
      <c r="CT963" s="15">
        <v>151502.73075570352</v>
      </c>
      <c r="CU963" s="15">
        <v>152352.15987927627</v>
      </c>
      <c r="CV963" s="15">
        <v>154633.80710304138</v>
      </c>
      <c r="CW963" s="15">
        <v>190143.43499147182</v>
      </c>
      <c r="CX963" s="15">
        <v>648632.13272949308</v>
      </c>
      <c r="CY963" s="15">
        <v>149730.73029453171</v>
      </c>
      <c r="CZ963" s="15">
        <v>150522.00172521212</v>
      </c>
      <c r="DA963" s="15">
        <v>152493.09017533119</v>
      </c>
      <c r="DB963" s="15">
        <v>187492.98906664757</v>
      </c>
      <c r="DC963" s="15">
        <v>640238.81126172259</v>
      </c>
      <c r="DD963" s="8"/>
      <c r="DE963" s="8"/>
      <c r="DF963" s="8"/>
      <c r="DG963" s="8"/>
      <c r="DH963" s="15"/>
      <c r="DI963" s="8"/>
      <c r="DJ963" s="8"/>
      <c r="DK963" s="8"/>
      <c r="DL963" s="8"/>
      <c r="DM963" s="15"/>
      <c r="DN963" s="8"/>
      <c r="DO963" s="8"/>
      <c r="DP963" s="8"/>
      <c r="DQ963" s="8"/>
      <c r="DR963" s="15"/>
      <c r="DS963" s="8"/>
      <c r="DT963" s="8"/>
      <c r="DU963" s="8"/>
      <c r="DV963" s="8"/>
      <c r="DW963" s="15"/>
    </row>
    <row r="964" spans="1:127" ht="12" hidden="1" customHeight="1" outlineLevel="1">
      <c r="A964" s="2"/>
      <c r="B964" s="7" t="s">
        <v>842</v>
      </c>
      <c r="C964" s="2"/>
      <c r="D964" s="10" t="s">
        <v>843</v>
      </c>
      <c r="AK964" s="15"/>
      <c r="AL964" s="3"/>
      <c r="AM964" s="3"/>
      <c r="AN964" s="3"/>
      <c r="AO964" s="3"/>
      <c r="AP964" s="15"/>
      <c r="AQ964" s="8"/>
      <c r="AR964" s="8"/>
      <c r="AS964" s="8"/>
      <c r="AT964" s="8"/>
      <c r="AU964" s="8"/>
      <c r="AV964" s="8">
        <v>272000</v>
      </c>
      <c r="AW964" s="8">
        <v>283600</v>
      </c>
      <c r="AX964" s="8">
        <v>265400</v>
      </c>
      <c r="AY964" s="8">
        <v>301400</v>
      </c>
      <c r="AZ964" s="8">
        <v>1122400</v>
      </c>
      <c r="BA964" s="8">
        <v>264500</v>
      </c>
      <c r="BB964" s="8">
        <v>247000</v>
      </c>
      <c r="BC964" s="8">
        <v>321500</v>
      </c>
      <c r="BD964" s="8">
        <v>280500</v>
      </c>
      <c r="BE964" s="8">
        <v>1113500</v>
      </c>
      <c r="BF964" s="8">
        <v>300700</v>
      </c>
      <c r="BG964" s="8">
        <v>251600</v>
      </c>
      <c r="BH964" s="8">
        <v>339900</v>
      </c>
      <c r="BI964" s="8">
        <v>326500</v>
      </c>
      <c r="BJ964" s="8">
        <v>1218700</v>
      </c>
      <c r="BK964" s="8">
        <v>315700</v>
      </c>
      <c r="BL964" s="8">
        <v>253800</v>
      </c>
      <c r="BM964" s="8">
        <v>301000</v>
      </c>
      <c r="BN964" s="8">
        <v>279800</v>
      </c>
      <c r="BO964" s="8">
        <v>1150261</v>
      </c>
      <c r="BP964" s="8">
        <v>242000</v>
      </c>
      <c r="BQ964" s="8">
        <v>166000</v>
      </c>
      <c r="BR964" s="8">
        <v>213200</v>
      </c>
      <c r="BS964" s="8">
        <v>206700</v>
      </c>
      <c r="BT964" s="8">
        <v>827856</v>
      </c>
      <c r="BU964" s="8">
        <v>190826</v>
      </c>
      <c r="BV964" s="8">
        <v>150051</v>
      </c>
      <c r="BW964" s="8">
        <v>169291</v>
      </c>
      <c r="BX964" s="8">
        <v>188326</v>
      </c>
      <c r="BY964" s="8">
        <v>698495</v>
      </c>
      <c r="BZ964" s="8">
        <v>184513</v>
      </c>
      <c r="CA964" s="8">
        <v>136317</v>
      </c>
      <c r="CB964" s="8">
        <v>161722</v>
      </c>
      <c r="CC964" s="8">
        <v>180277</v>
      </c>
      <c r="CD964" s="8">
        <v>662829</v>
      </c>
      <c r="CE964" s="15">
        <v>149688</v>
      </c>
      <c r="CF964" s="15">
        <v>168100</v>
      </c>
      <c r="CG964" s="15">
        <v>159512</v>
      </c>
      <c r="CH964" s="15">
        <v>217700</v>
      </c>
      <c r="CI964" s="15">
        <v>695000</v>
      </c>
      <c r="CJ964" s="15">
        <v>173322.4990049999</v>
      </c>
      <c r="CK964" s="15">
        <v>174865.92706855328</v>
      </c>
      <c r="CL964" s="15">
        <v>172955.04233496395</v>
      </c>
      <c r="CM964" s="15">
        <v>195816.56609640215</v>
      </c>
      <c r="CN964" s="15">
        <v>716960.0345049192</v>
      </c>
      <c r="CO964" s="15">
        <v>151545.83217797487</v>
      </c>
      <c r="CP964" s="15">
        <v>152443.37660093111</v>
      </c>
      <c r="CQ964" s="15">
        <v>155662.27556184994</v>
      </c>
      <c r="CR964" s="15">
        <v>189211.41951461165</v>
      </c>
      <c r="CS964" s="15">
        <v>648862.90385536756</v>
      </c>
      <c r="CT964" s="15">
        <v>150664.07786429411</v>
      </c>
      <c r="CU964" s="15">
        <v>151508.80491954784</v>
      </c>
      <c r="CV964" s="15">
        <v>154436.66052010027</v>
      </c>
      <c r="CW964" s="15">
        <v>187613.27320962583</v>
      </c>
      <c r="CX964" s="15">
        <v>644222.81651356805</v>
      </c>
      <c r="CY964" s="15">
        <v>149612.52469385372</v>
      </c>
      <c r="CZ964" s="15">
        <v>150403.17145173263</v>
      </c>
      <c r="DA964" s="15">
        <v>153049.02846353155</v>
      </c>
      <c r="DB964" s="15">
        <v>185828.94851117587</v>
      </c>
      <c r="DC964" s="15">
        <v>638893.67312029377</v>
      </c>
      <c r="DD964" s="8"/>
      <c r="DE964" s="8"/>
      <c r="DF964" s="8"/>
      <c r="DG964" s="8"/>
      <c r="DH964" s="15"/>
      <c r="DI964" s="8"/>
      <c r="DJ964" s="8"/>
      <c r="DK964" s="8"/>
      <c r="DL964" s="8"/>
      <c r="DM964" s="15"/>
      <c r="DN964" s="8"/>
      <c r="DO964" s="8"/>
      <c r="DP964" s="8"/>
      <c r="DQ964" s="8"/>
      <c r="DR964" s="15"/>
      <c r="DS964" s="8"/>
      <c r="DT964" s="8"/>
      <c r="DU964" s="8"/>
      <c r="DV964" s="8"/>
      <c r="DW964" s="15"/>
    </row>
    <row r="965" spans="1:127" ht="12" hidden="1" customHeight="1" outlineLevel="1">
      <c r="A965" s="2"/>
      <c r="B965" s="7" t="s">
        <v>844</v>
      </c>
      <c r="C965" s="2"/>
      <c r="D965" s="10" t="s">
        <v>843</v>
      </c>
      <c r="AK965" s="16"/>
      <c r="AL965" s="3"/>
      <c r="AM965" s="3"/>
      <c r="AN965" s="3"/>
      <c r="AO965" s="3"/>
      <c r="AP965" s="15"/>
      <c r="AQ965" s="16"/>
      <c r="AR965" s="16"/>
      <c r="AS965" s="16"/>
      <c r="AT965" s="16"/>
      <c r="AU965" s="16"/>
      <c r="AV965" s="28"/>
      <c r="AW965" s="28"/>
      <c r="AX965" s="28"/>
      <c r="AY965" s="28"/>
      <c r="AZ965" s="28">
        <v>44180.09335943382</v>
      </c>
      <c r="BA965" s="28">
        <v>50134.336378291242</v>
      </c>
      <c r="BB965" s="28">
        <v>41198.798038905588</v>
      </c>
      <c r="BC965" s="28">
        <v>50624.717748005416</v>
      </c>
      <c r="BD965" s="28">
        <v>44113.562721802191</v>
      </c>
      <c r="BE965" s="28">
        <v>46448.262085497401</v>
      </c>
      <c r="BF965" s="28">
        <v>49656.25</v>
      </c>
      <c r="BG965" s="28">
        <v>49096.153846153844</v>
      </c>
      <c r="BH965" s="28">
        <v>50952.112676056335</v>
      </c>
      <c r="BI965" s="28">
        <v>49200</v>
      </c>
      <c r="BJ965" s="28">
        <v>49783.464566929135</v>
      </c>
      <c r="BK965" s="28">
        <v>48882.352941176468</v>
      </c>
      <c r="BL965" s="28">
        <v>47000</v>
      </c>
      <c r="BM965" s="28">
        <v>47910.447761194031</v>
      </c>
      <c r="BN965" s="28">
        <v>49103.448275862072</v>
      </c>
      <c r="BO965" s="28">
        <v>48248.99598393574</v>
      </c>
      <c r="BP965" s="28">
        <v>50647.058823529413</v>
      </c>
      <c r="BQ965" s="28">
        <v>47243.24324324324</v>
      </c>
      <c r="BR965" s="28">
        <v>48577.777777777774</v>
      </c>
      <c r="BS965" s="28">
        <v>48534.883720930229</v>
      </c>
      <c r="BT965" s="28">
        <v>48886.363636363632</v>
      </c>
      <c r="BU965" s="28">
        <v>46744.186046511626</v>
      </c>
      <c r="BV965" s="28">
        <v>45200</v>
      </c>
      <c r="BW965" s="28">
        <v>46564.102564102563</v>
      </c>
      <c r="BX965" s="28">
        <v>49026.315789473687</v>
      </c>
      <c r="BY965" s="28">
        <v>40311.581748627825</v>
      </c>
      <c r="BZ965" s="28">
        <v>46726.976744186046</v>
      </c>
      <c r="CA965" s="28">
        <v>44607.57575757576</v>
      </c>
      <c r="CB965" s="28">
        <v>44284</v>
      </c>
      <c r="CC965" s="28">
        <v>43429.069767441862</v>
      </c>
      <c r="CD965" s="28">
        <v>44780.628930817613</v>
      </c>
      <c r="CE965" s="28">
        <v>40684.25</v>
      </c>
      <c r="CF965" s="28">
        <v>45325</v>
      </c>
      <c r="CG965" s="28">
        <v>33793.920252664822</v>
      </c>
      <c r="CH965" s="28">
        <v>34177.02561030403</v>
      </c>
      <c r="CI965" s="28">
        <v>33657.959072799713</v>
      </c>
      <c r="CJ965" s="28">
        <v>35924.04</v>
      </c>
      <c r="CK965" s="28">
        <v>35924.04</v>
      </c>
      <c r="CL965" s="28">
        <v>34953.119999999995</v>
      </c>
      <c r="CM965" s="28">
        <v>37865.880000000005</v>
      </c>
      <c r="CN965" s="28">
        <v>36188.405152962747</v>
      </c>
      <c r="CO965" s="28">
        <v>34846.318800000001</v>
      </c>
      <c r="CP965" s="28">
        <v>34846.318799999994</v>
      </c>
      <c r="CQ965" s="28">
        <v>33904.526400000002</v>
      </c>
      <c r="CR965" s="28">
        <v>36729.903599999998</v>
      </c>
      <c r="CS965" s="28">
        <v>35137.616362517685</v>
      </c>
      <c r="CT965" s="28">
        <v>33800.929235999996</v>
      </c>
      <c r="CU965" s="28">
        <v>33800.929236000004</v>
      </c>
      <c r="CV965" s="28">
        <v>32887.390607999994</v>
      </c>
      <c r="CW965" s="28">
        <v>35628.006492</v>
      </c>
      <c r="CX965" s="28">
        <v>34082.984046747843</v>
      </c>
      <c r="CY965" s="28">
        <v>32786.901358919997</v>
      </c>
      <c r="CZ965" s="28">
        <v>32786.901358919989</v>
      </c>
      <c r="DA965" s="28">
        <v>31900.768889759995</v>
      </c>
      <c r="DB965" s="28">
        <v>34559.166297240001</v>
      </c>
      <c r="DC965" s="28">
        <v>33060.032388740256</v>
      </c>
      <c r="DD965" s="16"/>
      <c r="DE965" s="16"/>
      <c r="DF965" s="16"/>
      <c r="DG965" s="16"/>
      <c r="DH965" s="16"/>
      <c r="DI965" s="16"/>
      <c r="DJ965" s="16"/>
      <c r="DK965" s="16"/>
      <c r="DL965" s="16"/>
      <c r="DM965" s="16"/>
      <c r="DN965" s="16"/>
      <c r="DO965" s="16"/>
      <c r="DP965" s="16"/>
      <c r="DQ965" s="16"/>
      <c r="DR965" s="16"/>
      <c r="DS965" s="16"/>
      <c r="DT965" s="16"/>
      <c r="DU965" s="16"/>
      <c r="DV965" s="16"/>
      <c r="DW965" s="16"/>
    </row>
    <row r="966" spans="1:127" s="28" customFormat="1" ht="12" hidden="1" customHeight="1" outlineLevel="1">
      <c r="A966" s="2"/>
      <c r="B966" s="30" t="s">
        <v>672</v>
      </c>
      <c r="D966" s="32" t="s">
        <v>181</v>
      </c>
      <c r="E966" s="30"/>
      <c r="I966" s="31"/>
      <c r="AV966" s="28">
        <v>43000</v>
      </c>
      <c r="AW966" s="28">
        <v>41000</v>
      </c>
      <c r="AX966" s="28">
        <v>43000</v>
      </c>
      <c r="AY966" s="28">
        <v>45000</v>
      </c>
      <c r="AZ966" s="28">
        <v>42750</v>
      </c>
      <c r="BA966" s="28">
        <v>43500</v>
      </c>
      <c r="BB966" s="28">
        <v>44000</v>
      </c>
      <c r="BC966" s="28">
        <v>46000</v>
      </c>
      <c r="BD966" s="28">
        <v>46000</v>
      </c>
      <c r="BE966" s="28">
        <v>44750</v>
      </c>
      <c r="BF966" s="28">
        <v>47000</v>
      </c>
      <c r="BG966" s="28">
        <v>46250</v>
      </c>
      <c r="BH966" s="28">
        <v>47500</v>
      </c>
      <c r="BI966" s="28">
        <v>46000</v>
      </c>
      <c r="BJ966" s="28">
        <v>46750</v>
      </c>
      <c r="BK966" s="28">
        <v>46500</v>
      </c>
      <c r="BL966" s="28">
        <v>44000</v>
      </c>
      <c r="BM966" s="28">
        <v>46750</v>
      </c>
      <c r="BN966" s="28">
        <v>45750</v>
      </c>
      <c r="BO966" s="28">
        <v>46000</v>
      </c>
      <c r="BP966" s="28">
        <v>46750</v>
      </c>
      <c r="BQ966" s="28">
        <v>43750</v>
      </c>
      <c r="BR966" s="28">
        <v>46700</v>
      </c>
      <c r="BS966" s="28">
        <v>46000</v>
      </c>
      <c r="BT966" s="28">
        <v>46000</v>
      </c>
      <c r="BU966" s="28">
        <v>44000</v>
      </c>
      <c r="BV966" s="28">
        <v>42000</v>
      </c>
      <c r="BW966" s="28">
        <v>43500</v>
      </c>
      <c r="BX966" s="28">
        <v>43000</v>
      </c>
      <c r="BY966" s="28">
        <v>43000</v>
      </c>
      <c r="BZ966" s="28">
        <v>42000</v>
      </c>
      <c r="CA966" s="28">
        <v>41000</v>
      </c>
      <c r="CB966" s="28">
        <v>40000</v>
      </c>
      <c r="CC966" s="28">
        <v>39000</v>
      </c>
      <c r="CD966" s="28">
        <f>+AVERAGE(BZ966:CC966)</f>
        <v>40500</v>
      </c>
      <c r="CE966" s="28">
        <v>37000</v>
      </c>
      <c r="CF966" s="28">
        <v>37000</v>
      </c>
      <c r="CG966" s="28">
        <v>36000</v>
      </c>
      <c r="CH966" s="28">
        <v>39000</v>
      </c>
      <c r="CI966" s="28">
        <v>37000</v>
      </c>
      <c r="CJ966" s="28">
        <v>34410</v>
      </c>
      <c r="CK966" s="28">
        <v>34410</v>
      </c>
      <c r="CL966" s="28">
        <v>33480</v>
      </c>
      <c r="CM966" s="28">
        <v>36270</v>
      </c>
      <c r="CN966" s="28">
        <v>34642.5</v>
      </c>
      <c r="CO966" s="28">
        <v>33377.699999999997</v>
      </c>
      <c r="CP966" s="28">
        <v>33377.699999999997</v>
      </c>
      <c r="CQ966" s="28">
        <v>32475.599999999999</v>
      </c>
      <c r="CR966" s="28">
        <v>35181.9</v>
      </c>
      <c r="CS966" s="28">
        <v>33603.224999999999</v>
      </c>
      <c r="CT966" s="28">
        <v>32376.368999999995</v>
      </c>
      <c r="CU966" s="28">
        <v>32376.368999999995</v>
      </c>
      <c r="CV966" s="28">
        <v>31501.331999999999</v>
      </c>
      <c r="CW966" s="28">
        <v>34126.442999999999</v>
      </c>
      <c r="CX966" s="28">
        <v>32595.128249999998</v>
      </c>
      <c r="CY966" s="28">
        <v>31405.077929999996</v>
      </c>
      <c r="CZ966" s="28">
        <v>31405.077929999996</v>
      </c>
      <c r="DA966" s="28">
        <v>30556.292039999997</v>
      </c>
      <c r="DB966" s="28">
        <v>33102.649709999998</v>
      </c>
      <c r="DC966" s="28">
        <v>31617.274402499996</v>
      </c>
    </row>
    <row r="967" spans="1:127" ht="12" hidden="1" customHeight="1" outlineLevel="1">
      <c r="A967" s="2"/>
      <c r="B967" s="7" t="s">
        <v>673</v>
      </c>
      <c r="C967" s="2"/>
      <c r="D967" s="10" t="s">
        <v>975</v>
      </c>
      <c r="AK967" s="16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>
        <v>143400</v>
      </c>
      <c r="AW967" s="3">
        <v>154400</v>
      </c>
      <c r="AX967" s="3">
        <v>158700</v>
      </c>
      <c r="AY967" s="3">
        <v>169000</v>
      </c>
      <c r="AZ967" s="3">
        <v>625500</v>
      </c>
      <c r="BA967" s="3">
        <v>152600</v>
      </c>
      <c r="BB967" s="3">
        <v>165300</v>
      </c>
      <c r="BC967" s="3">
        <v>205600</v>
      </c>
      <c r="BD967" s="3">
        <v>169100</v>
      </c>
      <c r="BE967" s="3">
        <v>692600</v>
      </c>
      <c r="BF967" s="3">
        <v>194200</v>
      </c>
      <c r="BG967" s="3">
        <v>169800</v>
      </c>
      <c r="BH967" s="3">
        <v>222600</v>
      </c>
      <c r="BI967" s="3">
        <v>203900</v>
      </c>
      <c r="BJ967" s="3">
        <v>790500</v>
      </c>
      <c r="BK967" s="3">
        <v>211800</v>
      </c>
      <c r="BL967" s="3">
        <v>189000</v>
      </c>
      <c r="BM967" s="3">
        <v>152500</v>
      </c>
      <c r="BN967" s="3">
        <v>101500</v>
      </c>
      <c r="BO967" s="3">
        <v>654800</v>
      </c>
      <c r="BP967" s="3">
        <v>65500</v>
      </c>
      <c r="BQ967" s="3">
        <v>48400</v>
      </c>
      <c r="BR967" s="3">
        <v>70200</v>
      </c>
      <c r="BS967" s="3">
        <v>69400</v>
      </c>
      <c r="BT967" s="3">
        <v>253500</v>
      </c>
      <c r="BU967" s="3">
        <v>58000</v>
      </c>
      <c r="BV967" s="3">
        <v>48600</v>
      </c>
      <c r="BW967" s="3">
        <v>51300</v>
      </c>
      <c r="BX967" s="3">
        <v>61700</v>
      </c>
      <c r="BY967" s="3">
        <v>219600</v>
      </c>
      <c r="BZ967" s="3">
        <v>55626</v>
      </c>
      <c r="CA967" s="3">
        <v>53405</v>
      </c>
      <c r="CB967" s="3">
        <v>57236</v>
      </c>
      <c r="CC967" s="3">
        <v>68345</v>
      </c>
      <c r="CD967" s="3">
        <v>234612</v>
      </c>
      <c r="CE967" s="25">
        <v>49537</v>
      </c>
      <c r="CF967" s="25">
        <v>59300</v>
      </c>
      <c r="CG967" s="25">
        <v>51500</v>
      </c>
      <c r="CH967" s="25">
        <v>84200</v>
      </c>
      <c r="CI967" s="25">
        <v>244400</v>
      </c>
      <c r="CJ967" s="25">
        <v>25184.902499999986</v>
      </c>
      <c r="CK967" s="25">
        <v>25409.172779504981</v>
      </c>
      <c r="CL967" s="25">
        <v>25829.606083477291</v>
      </c>
      <c r="CM967" s="25">
        <v>26994.288130190533</v>
      </c>
      <c r="CN967" s="25">
        <v>103417.96949317279</v>
      </c>
      <c r="CO967" s="25">
        <v>22701.658918675475</v>
      </c>
      <c r="CP967" s="25">
        <v>22836.111625566038</v>
      </c>
      <c r="CQ967" s="25">
        <v>23966.035356059616</v>
      </c>
      <c r="CR967" s="25">
        <v>26890.44928139351</v>
      </c>
      <c r="CS967" s="25">
        <v>96394.255181694636</v>
      </c>
      <c r="CT967" s="25">
        <v>23267.599566877641</v>
      </c>
      <c r="CU967" s="25">
        <v>23398.05382739921</v>
      </c>
      <c r="CV967" s="25">
        <v>24512.71910027491</v>
      </c>
      <c r="CW967" s="25">
        <v>27487.961931694117</v>
      </c>
      <c r="CX967" s="25">
        <v>98666.334426245885</v>
      </c>
      <c r="CY967" s="25">
        <v>23819.79835033858</v>
      </c>
      <c r="CZ967" s="25">
        <v>23945.677158797716</v>
      </c>
      <c r="DA967" s="25">
        <v>25043.782842365381</v>
      </c>
      <c r="DB967" s="25">
        <v>28068.591206316436</v>
      </c>
      <c r="DC967" s="25">
        <v>100877.8495578181</v>
      </c>
      <c r="DD967" s="3"/>
      <c r="DE967" s="3"/>
      <c r="DF967" s="3"/>
      <c r="DG967" s="3"/>
      <c r="DH967" s="16"/>
      <c r="DI967" s="3"/>
      <c r="DJ967" s="3"/>
      <c r="DK967" s="3"/>
      <c r="DL967" s="3"/>
      <c r="DM967" s="16"/>
      <c r="DN967" s="3"/>
      <c r="DO967" s="3"/>
      <c r="DP967" s="3"/>
      <c r="DQ967" s="3"/>
      <c r="DR967" s="16"/>
      <c r="DS967" s="3"/>
      <c r="DT967" s="3"/>
      <c r="DV967" s="3"/>
      <c r="DW967" s="16"/>
    </row>
    <row r="968" spans="1:127" ht="12" hidden="1" customHeight="1" outlineLevel="1">
      <c r="A968" s="2"/>
      <c r="B968" s="7" t="s">
        <v>674</v>
      </c>
      <c r="C968" s="2"/>
      <c r="D968" s="10" t="s">
        <v>977</v>
      </c>
      <c r="AK968" s="16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>
        <v>0</v>
      </c>
      <c r="AW968" s="3">
        <v>0</v>
      </c>
      <c r="AX968" s="3">
        <v>0</v>
      </c>
      <c r="AY968" s="3">
        <v>0</v>
      </c>
      <c r="AZ968" s="3">
        <v>0</v>
      </c>
      <c r="BA968" s="3">
        <v>0</v>
      </c>
      <c r="BB968" s="3">
        <v>0</v>
      </c>
      <c r="BC968" s="3">
        <v>0</v>
      </c>
      <c r="BD968" s="3">
        <v>0</v>
      </c>
      <c r="BE968" s="3">
        <v>0</v>
      </c>
      <c r="BF968" s="3">
        <v>0</v>
      </c>
      <c r="BG968" s="3">
        <v>0</v>
      </c>
      <c r="BH968" s="3">
        <v>0</v>
      </c>
      <c r="BI968" s="3">
        <v>0</v>
      </c>
      <c r="BJ968" s="3">
        <v>0</v>
      </c>
      <c r="BK968" s="3">
        <v>0</v>
      </c>
      <c r="BL968" s="3">
        <v>0</v>
      </c>
      <c r="BM968" s="3">
        <v>0</v>
      </c>
      <c r="BN968" s="3">
        <v>0</v>
      </c>
      <c r="BO968" s="3">
        <v>0</v>
      </c>
      <c r="BP968" s="3">
        <v>0</v>
      </c>
      <c r="BQ968" s="3">
        <v>0</v>
      </c>
      <c r="BR968" s="3">
        <v>0</v>
      </c>
      <c r="BS968" s="3">
        <v>0</v>
      </c>
      <c r="BT968" s="3">
        <v>0</v>
      </c>
      <c r="BU968" s="3">
        <v>0</v>
      </c>
      <c r="BV968" s="3">
        <v>0</v>
      </c>
      <c r="BW968" s="3">
        <v>0</v>
      </c>
      <c r="BX968" s="3">
        <v>0</v>
      </c>
      <c r="BY968" s="3">
        <v>0</v>
      </c>
      <c r="BZ968" s="3">
        <v>0</v>
      </c>
      <c r="CA968" s="3">
        <v>0</v>
      </c>
      <c r="CB968" s="3">
        <v>1</v>
      </c>
      <c r="CC968" s="3">
        <v>1</v>
      </c>
      <c r="CD968" s="3">
        <v>26</v>
      </c>
      <c r="CE968" s="3">
        <v>98</v>
      </c>
      <c r="CF968" s="3">
        <v>280</v>
      </c>
      <c r="CG968" s="3">
        <v>778</v>
      </c>
      <c r="CH968" s="3">
        <v>1143</v>
      </c>
      <c r="CI968" s="16">
        <v>2299</v>
      </c>
      <c r="CJ968" s="3"/>
      <c r="CK968" s="3"/>
      <c r="CL968" s="3"/>
      <c r="CM968" s="3"/>
      <c r="CN968" s="16"/>
      <c r="CO968" s="3"/>
      <c r="CP968" s="3"/>
      <c r="CQ968" s="3"/>
      <c r="CR968" s="3"/>
      <c r="CS968" s="16"/>
      <c r="CT968" s="3"/>
      <c r="CU968" s="3"/>
      <c r="CV968" s="3"/>
      <c r="CW968" s="3"/>
      <c r="CX968" s="16"/>
      <c r="CY968" s="3"/>
      <c r="CZ968" s="3"/>
      <c r="DA968" s="3"/>
      <c r="DB968" s="3"/>
      <c r="DC968" s="16"/>
      <c r="DD968" s="3"/>
      <c r="DE968" s="3"/>
      <c r="DF968" s="3"/>
      <c r="DG968" s="3"/>
      <c r="DH968" s="16"/>
      <c r="DI968" s="3"/>
      <c r="DJ968" s="3"/>
      <c r="DK968" s="3"/>
      <c r="DL968" s="3"/>
      <c r="DM968" s="16"/>
      <c r="DN968" s="3"/>
      <c r="DO968" s="3"/>
      <c r="DP968" s="3"/>
      <c r="DQ968" s="3"/>
      <c r="DR968" s="16"/>
      <c r="DS968" s="3"/>
      <c r="DT968" s="3"/>
      <c r="DV968" s="3"/>
      <c r="DW968" s="16"/>
    </row>
    <row r="969" spans="1:127" ht="12" hidden="1" customHeight="1" outlineLevel="1">
      <c r="A969" s="2"/>
      <c r="B969" s="7" t="s">
        <v>675</v>
      </c>
      <c r="C969" s="2"/>
      <c r="D969" s="10" t="s">
        <v>75</v>
      </c>
      <c r="AK969" s="16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>
        <v>0</v>
      </c>
      <c r="AW969" s="3">
        <v>0</v>
      </c>
      <c r="AX969" s="3">
        <v>0</v>
      </c>
      <c r="AY969" s="3">
        <v>0</v>
      </c>
      <c r="AZ969" s="3">
        <v>0</v>
      </c>
      <c r="BA969" s="3">
        <v>0</v>
      </c>
      <c r="BB969" s="3">
        <v>0</v>
      </c>
      <c r="BC969" s="3">
        <v>0</v>
      </c>
      <c r="BD969" s="3">
        <v>0</v>
      </c>
      <c r="BE969" s="3">
        <v>0</v>
      </c>
      <c r="BF969" s="3">
        <v>0</v>
      </c>
      <c r="BG969" s="3">
        <v>0</v>
      </c>
      <c r="BH969" s="3">
        <v>0</v>
      </c>
      <c r="BI969" s="3">
        <v>0</v>
      </c>
      <c r="BJ969" s="3">
        <v>0</v>
      </c>
      <c r="BK969" s="3">
        <v>0</v>
      </c>
      <c r="BL969" s="3">
        <v>0</v>
      </c>
      <c r="BM969" s="3">
        <v>0</v>
      </c>
      <c r="BN969" s="3">
        <v>0</v>
      </c>
      <c r="BO969" s="3">
        <v>0</v>
      </c>
      <c r="BP969" s="3">
        <v>0</v>
      </c>
      <c r="BQ969" s="3">
        <v>0</v>
      </c>
      <c r="BR969" s="3">
        <v>0</v>
      </c>
      <c r="BS969" s="3">
        <v>0</v>
      </c>
      <c r="BT969" s="3">
        <v>0</v>
      </c>
      <c r="BU969" s="3">
        <v>0</v>
      </c>
      <c r="BV969" s="3">
        <v>0</v>
      </c>
      <c r="BW969" s="3">
        <v>0</v>
      </c>
      <c r="BX969" s="3">
        <v>0</v>
      </c>
      <c r="BY969" s="3">
        <v>0</v>
      </c>
      <c r="BZ969" s="3">
        <v>0</v>
      </c>
      <c r="CA969" s="3">
        <v>0</v>
      </c>
      <c r="CB969" s="3">
        <v>1</v>
      </c>
      <c r="CC969" s="3">
        <v>1</v>
      </c>
      <c r="CD969" s="3">
        <v>25</v>
      </c>
      <c r="CE969" s="3">
        <v>97</v>
      </c>
      <c r="CF969" s="3">
        <v>276</v>
      </c>
      <c r="CG969" s="3">
        <v>439</v>
      </c>
      <c r="CH969" s="3">
        <v>394</v>
      </c>
      <c r="CI969" s="16">
        <v>1206</v>
      </c>
      <c r="CJ969" s="3"/>
      <c r="CK969" s="3"/>
      <c r="CL969" s="3"/>
      <c r="CM969" s="3"/>
      <c r="CN969" s="16"/>
      <c r="CO969" s="3"/>
      <c r="CP969" s="3"/>
      <c r="CQ969" s="3"/>
      <c r="CR969" s="3"/>
      <c r="CS969" s="16"/>
      <c r="CT969" s="3"/>
      <c r="CU969" s="3"/>
      <c r="CV969" s="3"/>
      <c r="CW969" s="3"/>
      <c r="CX969" s="16"/>
      <c r="CY969" s="3"/>
      <c r="CZ969" s="3"/>
      <c r="DA969" s="3"/>
      <c r="DB969" s="3"/>
      <c r="DC969" s="16"/>
      <c r="DD969" s="3"/>
      <c r="DE969" s="3"/>
      <c r="DF969" s="3"/>
      <c r="DG969" s="3"/>
      <c r="DH969" s="16"/>
      <c r="DI969" s="3"/>
      <c r="DJ969" s="3"/>
      <c r="DK969" s="3"/>
      <c r="DL969" s="3"/>
      <c r="DM969" s="16"/>
      <c r="DN969" s="3"/>
      <c r="DO969" s="3"/>
      <c r="DP969" s="3"/>
      <c r="DQ969" s="3"/>
      <c r="DR969" s="16"/>
      <c r="DS969" s="3"/>
      <c r="DT969" s="3"/>
      <c r="DV969" s="3"/>
      <c r="DW969" s="16"/>
    </row>
    <row r="970" spans="1:127" ht="12" hidden="1" customHeight="1" outlineLevel="1">
      <c r="A970" s="2"/>
      <c r="B970" s="7" t="s">
        <v>676</v>
      </c>
      <c r="C970" s="2"/>
      <c r="D970" s="10" t="s">
        <v>612</v>
      </c>
      <c r="AK970" s="16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>
        <v>0</v>
      </c>
      <c r="AW970" s="3">
        <v>0</v>
      </c>
      <c r="AX970" s="3">
        <v>0</v>
      </c>
      <c r="AY970" s="3">
        <v>0</v>
      </c>
      <c r="AZ970" s="3">
        <v>0</v>
      </c>
      <c r="BA970" s="3">
        <v>0</v>
      </c>
      <c r="BB970" s="3">
        <v>0</v>
      </c>
      <c r="BC970" s="3">
        <v>0</v>
      </c>
      <c r="BD970" s="3">
        <v>0</v>
      </c>
      <c r="BE970" s="3">
        <v>0</v>
      </c>
      <c r="BF970" s="3">
        <v>0</v>
      </c>
      <c r="BG970" s="3">
        <v>0</v>
      </c>
      <c r="BH970" s="3">
        <v>0</v>
      </c>
      <c r="BI970" s="3">
        <v>0</v>
      </c>
      <c r="BJ970" s="3">
        <v>0</v>
      </c>
      <c r="BK970" s="3">
        <v>0</v>
      </c>
      <c r="BL970" s="3">
        <v>0</v>
      </c>
      <c r="BM970" s="3">
        <v>0</v>
      </c>
      <c r="BN970" s="3">
        <v>0</v>
      </c>
      <c r="BO970" s="3">
        <v>0</v>
      </c>
      <c r="BP970" s="3">
        <v>0</v>
      </c>
      <c r="BQ970" s="3">
        <v>0</v>
      </c>
      <c r="BR970" s="3">
        <v>0</v>
      </c>
      <c r="BS970" s="3">
        <v>0</v>
      </c>
      <c r="BT970" s="3">
        <v>0</v>
      </c>
      <c r="BU970" s="3">
        <v>0</v>
      </c>
      <c r="BV970" s="3">
        <v>0</v>
      </c>
      <c r="BW970" s="3">
        <v>0</v>
      </c>
      <c r="BX970" s="3">
        <v>0</v>
      </c>
      <c r="BY970" s="3">
        <v>0</v>
      </c>
      <c r="BZ970" s="3">
        <v>0</v>
      </c>
      <c r="CA970" s="3">
        <v>0</v>
      </c>
      <c r="CB970" s="3">
        <v>0</v>
      </c>
      <c r="CC970" s="3">
        <v>0</v>
      </c>
      <c r="CD970" s="3">
        <v>1</v>
      </c>
      <c r="CE970" s="3">
        <v>1</v>
      </c>
      <c r="CF970" s="3">
        <v>2</v>
      </c>
      <c r="CG970" s="3">
        <v>330</v>
      </c>
      <c r="CH970" s="3">
        <v>723</v>
      </c>
      <c r="CI970" s="16">
        <v>1056</v>
      </c>
      <c r="CJ970" s="3"/>
      <c r="CK970" s="3"/>
      <c r="CL970" s="3"/>
      <c r="CM970" s="3"/>
      <c r="CN970" s="16"/>
      <c r="CO970" s="3"/>
      <c r="CP970" s="3"/>
      <c r="CQ970" s="3"/>
      <c r="CR970" s="3"/>
      <c r="CS970" s="16"/>
      <c r="CT970" s="3"/>
      <c r="CU970" s="3"/>
      <c r="CV970" s="3"/>
      <c r="CW970" s="3"/>
      <c r="CX970" s="16"/>
      <c r="CY970" s="3"/>
      <c r="CZ970" s="3"/>
      <c r="DA970" s="3"/>
      <c r="DB970" s="3"/>
      <c r="DC970" s="16"/>
      <c r="DD970" s="3"/>
      <c r="DE970" s="3"/>
      <c r="DF970" s="3"/>
      <c r="DG970" s="3"/>
      <c r="DH970" s="16"/>
      <c r="DI970" s="3"/>
      <c r="DJ970" s="3"/>
      <c r="DK970" s="3"/>
      <c r="DL970" s="3"/>
      <c r="DM970" s="16"/>
      <c r="DN970" s="3"/>
      <c r="DO970" s="3"/>
      <c r="DP970" s="3"/>
      <c r="DQ970" s="3"/>
      <c r="DR970" s="16"/>
      <c r="DS970" s="3"/>
      <c r="DT970" s="3"/>
      <c r="DV970" s="3"/>
      <c r="DW970" s="16"/>
    </row>
    <row r="971" spans="1:127" ht="12" hidden="1" customHeight="1" outlineLevel="1">
      <c r="A971" s="2"/>
      <c r="B971" s="7" t="s">
        <v>677</v>
      </c>
      <c r="C971" s="2"/>
      <c r="D971" s="2" t="s">
        <v>950</v>
      </c>
      <c r="E971" s="2"/>
      <c r="I971" s="2"/>
      <c r="AV971" s="28">
        <v>0</v>
      </c>
      <c r="AW971" s="28">
        <v>0</v>
      </c>
      <c r="AX971" s="28">
        <v>0</v>
      </c>
      <c r="AY971" s="28">
        <v>0</v>
      </c>
      <c r="AZ971" s="28">
        <v>0</v>
      </c>
      <c r="BA971" s="28">
        <v>27332.975102991222</v>
      </c>
      <c r="BB971" s="28">
        <v>26142.653803574252</v>
      </c>
      <c r="BC971" s="28">
        <v>30949.872045762459</v>
      </c>
      <c r="BD971" s="28">
        <v>26091.652522758835</v>
      </c>
      <c r="BE971" s="28">
        <v>27670.795045944866</v>
      </c>
      <c r="BF971" s="28">
        <v>30343.75</v>
      </c>
      <c r="BG971" s="28">
        <v>32653.846153846152</v>
      </c>
      <c r="BH971" s="28">
        <v>31352.112676056338</v>
      </c>
      <c r="BI971" s="28">
        <v>30432.835820895521</v>
      </c>
      <c r="BJ971" s="28">
        <v>31122.04724409449</v>
      </c>
      <c r="BK971" s="28">
        <v>31147.058823529413</v>
      </c>
      <c r="BL971" s="28">
        <v>33750</v>
      </c>
      <c r="BM971" s="28">
        <v>22761.194029850747</v>
      </c>
      <c r="BN971" s="28">
        <v>17500</v>
      </c>
      <c r="BO971" s="28">
        <v>26297.188755020081</v>
      </c>
      <c r="BP971" s="28">
        <v>12843.137254901962</v>
      </c>
      <c r="BQ971" s="28">
        <v>13081.08108108108</v>
      </c>
      <c r="BR971" s="28">
        <v>15600</v>
      </c>
      <c r="BS971" s="28">
        <v>16139.534883720931</v>
      </c>
      <c r="BT971" s="28">
        <v>14403.409090909092</v>
      </c>
      <c r="BU971" s="28">
        <v>13488.372093023258</v>
      </c>
      <c r="BV971" s="28">
        <v>13885.714285714286</v>
      </c>
      <c r="BW971" s="28">
        <v>13153.846153846152</v>
      </c>
      <c r="BX971" s="28">
        <v>16236.842105263158</v>
      </c>
      <c r="BY971" s="28">
        <v>12174.973665243666</v>
      </c>
      <c r="BZ971" s="28">
        <v>12936.279069767443</v>
      </c>
      <c r="CA971" s="28">
        <v>16183.333333333334</v>
      </c>
      <c r="CB971" s="28">
        <v>14309</v>
      </c>
      <c r="CC971" s="28">
        <v>15894.186046511628</v>
      </c>
      <c r="CD971" s="28">
        <v>14755.471698113208</v>
      </c>
      <c r="CE971" s="28">
        <v>12384.25</v>
      </c>
      <c r="CF971" s="28">
        <v>14825</v>
      </c>
      <c r="CG971" s="28">
        <v>10165.811290959336</v>
      </c>
      <c r="CH971" s="28">
        <v>12610.453796615246</v>
      </c>
      <c r="CI971" s="28">
        <v>12496.378771893644</v>
      </c>
      <c r="CJ971" s="28">
        <v>4500</v>
      </c>
      <c r="CK971" s="28">
        <v>4500</v>
      </c>
      <c r="CL971" s="28">
        <v>4500</v>
      </c>
      <c r="CM971" s="28">
        <v>4500</v>
      </c>
      <c r="CN971" s="28">
        <v>4500</v>
      </c>
      <c r="CO971" s="28">
        <v>4500</v>
      </c>
      <c r="CP971" s="28">
        <v>4500</v>
      </c>
      <c r="CQ971" s="28">
        <v>4500</v>
      </c>
      <c r="CR971" s="28">
        <v>4500</v>
      </c>
      <c r="CS971" s="28">
        <v>4500</v>
      </c>
      <c r="CT971" s="28">
        <v>4500</v>
      </c>
      <c r="CU971" s="28">
        <v>4500</v>
      </c>
      <c r="CV971" s="28">
        <v>4500</v>
      </c>
      <c r="CW971" s="28">
        <v>4500</v>
      </c>
      <c r="CX971" s="28">
        <v>4500</v>
      </c>
      <c r="CY971" s="28">
        <v>4500</v>
      </c>
      <c r="CZ971" s="28">
        <v>4500</v>
      </c>
      <c r="DA971" s="28">
        <v>4500</v>
      </c>
      <c r="DB971" s="28">
        <v>4500</v>
      </c>
      <c r="DC971" s="28">
        <v>4500</v>
      </c>
      <c r="DD971" s="28"/>
      <c r="DE971" s="28"/>
      <c r="DF971" s="28"/>
      <c r="DG971" s="28"/>
      <c r="DH971" s="16"/>
      <c r="DI971" s="3"/>
      <c r="DJ971" s="3"/>
      <c r="DK971" s="3"/>
      <c r="DL971" s="3"/>
      <c r="DM971" s="16"/>
      <c r="DN971" s="3"/>
      <c r="DO971" s="3"/>
      <c r="DP971" s="3"/>
      <c r="DQ971" s="3"/>
      <c r="DR971" s="16"/>
      <c r="DS971" s="3"/>
      <c r="DT971" s="3"/>
      <c r="DV971" s="3"/>
      <c r="DW971" s="16"/>
    </row>
    <row r="972" spans="1:127" ht="12" hidden="1" customHeight="1" outlineLevel="1">
      <c r="A972" s="2"/>
      <c r="B972" s="7" t="s">
        <v>59</v>
      </c>
      <c r="C972" s="2"/>
      <c r="D972" s="10"/>
      <c r="AK972" s="16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16"/>
      <c r="BF972" s="3"/>
      <c r="BG972" s="3"/>
      <c r="BH972" s="3"/>
      <c r="BI972" s="3"/>
      <c r="BJ972" s="16"/>
      <c r="BK972" s="3"/>
      <c r="BL972" s="3"/>
      <c r="BM972" s="3"/>
      <c r="BN972" s="3"/>
      <c r="BO972" s="16"/>
      <c r="BP972" s="3"/>
      <c r="BT972" s="16"/>
      <c r="BY972" s="3"/>
      <c r="BZ972" s="3"/>
      <c r="CA972" s="3"/>
      <c r="CC972" s="3"/>
      <c r="CD972" s="3"/>
      <c r="CE972" s="3"/>
      <c r="CF972" s="3"/>
      <c r="CG972" s="3"/>
      <c r="CH972" s="3"/>
      <c r="CI972" s="16"/>
      <c r="CJ972" s="3"/>
      <c r="CK972" s="3"/>
      <c r="CL972" s="3"/>
      <c r="CM972" s="3"/>
      <c r="CN972" s="16"/>
      <c r="CO972" s="3"/>
      <c r="CP972" s="3"/>
      <c r="CQ972" s="3"/>
      <c r="CR972" s="3"/>
      <c r="CS972" s="16"/>
      <c r="CT972" s="3"/>
      <c r="CU972" s="3"/>
      <c r="CV972" s="3"/>
      <c r="CW972" s="3"/>
      <c r="CX972" s="16"/>
      <c r="CY972" s="3"/>
      <c r="CZ972" s="3"/>
      <c r="DA972" s="3"/>
      <c r="DB972" s="3"/>
      <c r="DC972" s="16"/>
      <c r="DD972" s="3"/>
      <c r="DE972" s="3"/>
      <c r="DF972" s="3"/>
      <c r="DG972" s="3"/>
      <c r="DH972" s="16"/>
      <c r="DI972" s="3"/>
      <c r="DJ972" s="3"/>
      <c r="DK972" s="3"/>
      <c r="DL972" s="3"/>
      <c r="DM972" s="16"/>
      <c r="DN972" s="3"/>
      <c r="DO972" s="3"/>
      <c r="DP972" s="3"/>
      <c r="DQ972" s="3"/>
      <c r="DR972" s="16"/>
      <c r="DS972" s="3"/>
      <c r="DT972" s="3"/>
      <c r="DV972" s="3"/>
      <c r="DW972" s="16"/>
    </row>
    <row r="973" spans="1:127" ht="12" hidden="1" customHeight="1" outlineLevel="1">
      <c r="A973" s="2"/>
      <c r="B973" s="7" t="s">
        <v>60</v>
      </c>
      <c r="C973" s="2"/>
      <c r="D973" s="10"/>
      <c r="AK973" s="16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16"/>
      <c r="BF973" s="3"/>
      <c r="BG973" s="3"/>
      <c r="BH973" s="3"/>
      <c r="BI973" s="3"/>
      <c r="BJ973" s="16"/>
      <c r="BK973" s="3"/>
      <c r="BL973" s="3"/>
      <c r="BM973" s="3"/>
      <c r="BN973" s="3"/>
      <c r="BO973" s="16"/>
      <c r="BP973" s="3"/>
      <c r="BT973" s="16"/>
      <c r="BY973" s="3"/>
      <c r="BZ973" s="3"/>
      <c r="CA973" s="3"/>
      <c r="CC973" s="3"/>
      <c r="CD973" s="3"/>
      <c r="CE973" s="3"/>
      <c r="CF973" s="3"/>
      <c r="CG973" s="3"/>
      <c r="CH973" s="3"/>
      <c r="CI973" s="16"/>
      <c r="CJ973" s="3"/>
      <c r="CK973" s="3"/>
      <c r="CL973" s="3"/>
      <c r="CM973" s="3"/>
      <c r="CN973" s="16"/>
      <c r="CO973" s="3"/>
      <c r="CP973" s="3"/>
      <c r="CQ973" s="3"/>
      <c r="CR973" s="3"/>
      <c r="CS973" s="16"/>
      <c r="CT973" s="3"/>
      <c r="CU973" s="3"/>
      <c r="CV973" s="3"/>
      <c r="CW973" s="3"/>
      <c r="CX973" s="16"/>
      <c r="CY973" s="3"/>
      <c r="CZ973" s="3"/>
      <c r="DA973" s="3"/>
      <c r="DB973" s="3"/>
      <c r="DC973" s="16"/>
      <c r="DD973" s="3"/>
      <c r="DE973" s="3"/>
      <c r="DF973" s="3"/>
      <c r="DG973" s="3"/>
      <c r="DH973" s="16"/>
      <c r="DI973" s="3"/>
      <c r="DJ973" s="3"/>
      <c r="DK973" s="3"/>
      <c r="DL973" s="3"/>
      <c r="DM973" s="16"/>
      <c r="DN973" s="3"/>
      <c r="DO973" s="3"/>
      <c r="DP973" s="3"/>
      <c r="DQ973" s="3"/>
      <c r="DR973" s="16"/>
      <c r="DS973" s="3"/>
      <c r="DT973" s="3"/>
      <c r="DV973" s="3"/>
      <c r="DW973" s="16"/>
    </row>
    <row r="974" spans="1:127" ht="12" hidden="1" customHeight="1" outlineLevel="1">
      <c r="A974" s="2"/>
      <c r="B974" s="7" t="s">
        <v>61</v>
      </c>
      <c r="C974" s="2"/>
      <c r="D974" s="10"/>
      <c r="AK974" s="16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16"/>
      <c r="BF974" s="3"/>
      <c r="BG974" s="3"/>
      <c r="BH974" s="3"/>
      <c r="BI974" s="3"/>
      <c r="BJ974" s="16"/>
      <c r="BK974" s="3"/>
      <c r="BL974" s="3"/>
      <c r="BM974" s="3"/>
      <c r="BN974" s="3"/>
      <c r="BO974" s="16"/>
      <c r="BP974" s="3"/>
      <c r="BT974" s="16"/>
      <c r="BY974" s="3"/>
      <c r="BZ974" s="3"/>
      <c r="CA974" s="3"/>
      <c r="CC974" s="3"/>
      <c r="CD974" s="3"/>
      <c r="CE974" s="3"/>
      <c r="CF974" s="3"/>
      <c r="CG974" s="3"/>
      <c r="CH974" s="3"/>
      <c r="CI974" s="16"/>
      <c r="CJ974" s="3"/>
      <c r="CK974" s="3"/>
      <c r="CL974" s="3"/>
      <c r="CM974" s="3"/>
      <c r="CN974" s="16"/>
      <c r="CO974" s="3"/>
      <c r="CP974" s="3"/>
      <c r="CQ974" s="3"/>
      <c r="CR974" s="3"/>
      <c r="CS974" s="16"/>
      <c r="CT974" s="3"/>
      <c r="CU974" s="3"/>
      <c r="CV974" s="3"/>
      <c r="CW974" s="3"/>
      <c r="CX974" s="16"/>
      <c r="CY974" s="3"/>
      <c r="CZ974" s="3"/>
      <c r="DA974" s="3"/>
      <c r="DB974" s="3"/>
      <c r="DC974" s="16"/>
      <c r="DD974" s="3"/>
      <c r="DE974" s="3"/>
      <c r="DF974" s="3"/>
      <c r="DG974" s="3"/>
      <c r="DH974" s="16"/>
      <c r="DI974" s="3"/>
      <c r="DJ974" s="3"/>
      <c r="DK974" s="3"/>
      <c r="DL974" s="3"/>
      <c r="DM974" s="16"/>
      <c r="DN974" s="3"/>
      <c r="DO974" s="3"/>
      <c r="DP974" s="3"/>
      <c r="DQ974" s="3"/>
      <c r="DR974" s="16"/>
      <c r="DS974" s="3"/>
      <c r="DT974" s="3"/>
      <c r="DV974" s="3"/>
      <c r="DW974" s="16"/>
    </row>
    <row r="975" spans="1:127" ht="12" hidden="1" customHeight="1" outlineLevel="1">
      <c r="A975" s="2"/>
      <c r="B975" s="7" t="s">
        <v>62</v>
      </c>
      <c r="C975" s="2"/>
      <c r="D975" s="10" t="s">
        <v>731</v>
      </c>
      <c r="AK975" s="16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16"/>
      <c r="BF975" s="3"/>
      <c r="BG975" s="3"/>
      <c r="BH975" s="3"/>
      <c r="BI975" s="3"/>
      <c r="BJ975" s="16"/>
      <c r="BK975" s="3"/>
      <c r="BL975" s="3"/>
      <c r="BM975" s="3"/>
      <c r="BN975" s="3"/>
      <c r="BO975" s="16">
        <v>0</v>
      </c>
      <c r="BP975" s="3">
        <v>40.625</v>
      </c>
      <c r="BQ975" s="3">
        <v>44.6875</v>
      </c>
      <c r="BR975" s="3">
        <v>50.78125</v>
      </c>
      <c r="BS975" s="3">
        <v>65</v>
      </c>
      <c r="BT975" s="16">
        <v>201.09375</v>
      </c>
      <c r="BU975" s="3">
        <v>85.3125</v>
      </c>
      <c r="BV975" s="3">
        <v>134.0625</v>
      </c>
      <c r="BW975" s="3">
        <v>166.5625</v>
      </c>
      <c r="BX975" s="3">
        <v>199.0625</v>
      </c>
      <c r="BY975" s="3">
        <v>585</v>
      </c>
      <c r="BZ975" s="3">
        <v>150.3125</v>
      </c>
      <c r="CA975" s="3">
        <v>195</v>
      </c>
      <c r="CB975" s="3">
        <v>201.09375</v>
      </c>
      <c r="CC975" s="3">
        <v>260</v>
      </c>
      <c r="CD975" s="3">
        <v>806.40625</v>
      </c>
      <c r="CE975" s="3">
        <v>260</v>
      </c>
      <c r="CF975" s="3">
        <v>500</v>
      </c>
      <c r="CG975" s="3">
        <v>500</v>
      </c>
      <c r="CH975" s="3">
        <v>390</v>
      </c>
      <c r="CI975" s="16">
        <v>1650</v>
      </c>
      <c r="CJ975" s="3"/>
      <c r="CK975" s="3"/>
      <c r="CL975" s="3"/>
      <c r="CM975" s="3"/>
      <c r="CN975" s="16"/>
      <c r="CO975" s="3"/>
      <c r="CP975" s="3"/>
      <c r="CQ975" s="3"/>
      <c r="CR975" s="3"/>
      <c r="CS975" s="16"/>
      <c r="CT975" s="3"/>
      <c r="CU975" s="3"/>
      <c r="CV975" s="3"/>
      <c r="CW975" s="3"/>
      <c r="CX975" s="16"/>
      <c r="CY975" s="3"/>
      <c r="CZ975" s="3"/>
      <c r="DA975" s="3"/>
      <c r="DB975" s="3"/>
      <c r="DC975" s="16"/>
      <c r="DD975" s="3"/>
      <c r="DE975" s="3"/>
      <c r="DF975" s="3"/>
      <c r="DG975" s="3"/>
      <c r="DH975" s="16"/>
      <c r="DI975" s="3"/>
      <c r="DJ975" s="3"/>
      <c r="DK975" s="3"/>
      <c r="DL975" s="3"/>
      <c r="DM975" s="16"/>
      <c r="DN975" s="3"/>
      <c r="DO975" s="3"/>
      <c r="DP975" s="3"/>
      <c r="DQ975" s="3"/>
      <c r="DR975" s="16"/>
      <c r="DS975" s="3"/>
      <c r="DT975" s="3"/>
      <c r="DV975" s="3"/>
      <c r="DW975" s="16"/>
    </row>
    <row r="976" spans="1:127" ht="12" hidden="1" customHeight="1" outlineLevel="1">
      <c r="A976" s="2"/>
      <c r="B976" s="7" t="s">
        <v>63</v>
      </c>
      <c r="C976" s="2"/>
      <c r="D976" s="10" t="s">
        <v>659</v>
      </c>
      <c r="AK976" s="16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>
        <v>0</v>
      </c>
      <c r="BB976" s="3">
        <v>0</v>
      </c>
      <c r="BC976" s="3">
        <v>0</v>
      </c>
      <c r="BD976" s="3">
        <v>0</v>
      </c>
      <c r="BE976" s="3"/>
      <c r="BF976" s="3">
        <v>0</v>
      </c>
      <c r="BG976" s="3">
        <v>0</v>
      </c>
      <c r="BH976" s="3">
        <v>0</v>
      </c>
      <c r="BI976" s="3">
        <v>0</v>
      </c>
      <c r="BJ976" s="3"/>
      <c r="BK976" s="3">
        <v>0</v>
      </c>
      <c r="BL976" s="3">
        <v>0</v>
      </c>
      <c r="BM976" s="3">
        <v>0</v>
      </c>
      <c r="BN976" s="3">
        <v>0</v>
      </c>
      <c r="BO976" s="3"/>
      <c r="BP976" s="3">
        <v>0</v>
      </c>
      <c r="BQ976" s="3">
        <v>0</v>
      </c>
      <c r="BR976" s="3">
        <v>0</v>
      </c>
      <c r="BS976" s="3">
        <v>0</v>
      </c>
      <c r="BT976" s="3"/>
      <c r="BU976" s="3">
        <v>0</v>
      </c>
      <c r="BV976" s="3">
        <v>0</v>
      </c>
      <c r="BW976" s="3">
        <v>0</v>
      </c>
      <c r="BX976" s="3">
        <v>0</v>
      </c>
      <c r="BY976" s="3"/>
      <c r="BZ976" s="3">
        <v>300</v>
      </c>
      <c r="CA976" s="3">
        <v>280</v>
      </c>
      <c r="CB976" s="3">
        <v>680</v>
      </c>
      <c r="CC976" s="3">
        <v>1260</v>
      </c>
      <c r="CD976" s="3">
        <v>2520</v>
      </c>
      <c r="CE976" s="25">
        <v>1300</v>
      </c>
      <c r="CF976" s="25">
        <v>2330</v>
      </c>
      <c r="CG976" s="25">
        <v>1900</v>
      </c>
      <c r="CH976" s="25">
        <v>3290</v>
      </c>
      <c r="CI976" s="25">
        <v>8820</v>
      </c>
      <c r="CJ976" s="25">
        <v>3357.9869999999978</v>
      </c>
      <c r="CK976" s="25">
        <v>3387.8897039339972</v>
      </c>
      <c r="CL976" s="25">
        <v>3443.9474777969722</v>
      </c>
      <c r="CM976" s="25">
        <v>3599.2384173587379</v>
      </c>
      <c r="CN976" s="25">
        <v>13789.062599089704</v>
      </c>
      <c r="CO976" s="25">
        <v>3026.8878558233964</v>
      </c>
      <c r="CP976" s="25">
        <v>3044.8148834088051</v>
      </c>
      <c r="CQ976" s="25">
        <v>3195.4713808079487</v>
      </c>
      <c r="CR976" s="25">
        <v>3585.3932375191343</v>
      </c>
      <c r="CS976" s="25">
        <v>12852.567357559285</v>
      </c>
      <c r="CT976" s="25">
        <v>3102.3466089170183</v>
      </c>
      <c r="CU976" s="25">
        <v>3119.7405103198948</v>
      </c>
      <c r="CV976" s="25">
        <v>3813.0896378205416</v>
      </c>
      <c r="CW976" s="25">
        <v>4275.90518937464</v>
      </c>
      <c r="CX976" s="25">
        <v>14311.081946432094</v>
      </c>
      <c r="CY976" s="25">
        <v>3705.3019656082238</v>
      </c>
      <c r="CZ976" s="25">
        <v>3724.8831135907553</v>
      </c>
      <c r="DA976" s="25">
        <v>4452.2280608649562</v>
      </c>
      <c r="DB976" s="25">
        <v>4989.9717700118117</v>
      </c>
      <c r="DC976" s="25">
        <v>16872.384910075747</v>
      </c>
      <c r="DD976" s="3"/>
      <c r="DE976" s="3"/>
      <c r="DF976" s="3"/>
      <c r="DG976" s="3"/>
      <c r="DH976" s="16"/>
      <c r="DI976" s="3"/>
      <c r="DJ976" s="3"/>
      <c r="DK976" s="3"/>
      <c r="DL976" s="3"/>
      <c r="DM976" s="16"/>
      <c r="DN976" s="3"/>
      <c r="DO976" s="3"/>
      <c r="DP976" s="3"/>
      <c r="DQ976" s="3"/>
      <c r="DR976" s="16"/>
      <c r="DS976" s="3"/>
      <c r="DT976" s="3"/>
      <c r="DV976" s="3"/>
      <c r="DW976" s="16"/>
    </row>
    <row r="977" spans="1:127" ht="12" hidden="1" customHeight="1" outlineLevel="1">
      <c r="A977" s="2"/>
      <c r="B977" s="7" t="s">
        <v>590</v>
      </c>
      <c r="C977" s="2"/>
      <c r="D977" s="10"/>
      <c r="AL977" s="3"/>
      <c r="AM977" s="3"/>
      <c r="AN977" s="3"/>
      <c r="AO977" s="3"/>
      <c r="AQ977" s="3"/>
      <c r="AR977" s="3"/>
      <c r="AS977" s="3"/>
      <c r="AT977" s="3"/>
      <c r="AV977" s="15">
        <v>143000</v>
      </c>
      <c r="AW977" s="15">
        <v>154500</v>
      </c>
      <c r="AX977" s="15">
        <v>139500</v>
      </c>
      <c r="AY977" s="15">
        <v>158000</v>
      </c>
      <c r="AZ977" s="15">
        <v>595000</v>
      </c>
      <c r="BA977" s="15">
        <v>126100</v>
      </c>
      <c r="BB977" s="15">
        <v>132200</v>
      </c>
      <c r="BC977" s="15">
        <v>144700</v>
      </c>
      <c r="BD977" s="15">
        <v>133000</v>
      </c>
      <c r="BE977" s="15">
        <v>536000</v>
      </c>
      <c r="BF977" s="15">
        <v>118300</v>
      </c>
      <c r="BG977" s="15">
        <v>121500</v>
      </c>
      <c r="BH977" s="15">
        <v>130500</v>
      </c>
      <c r="BI977" s="15">
        <v>141800</v>
      </c>
      <c r="BJ977" s="15">
        <v>512100</v>
      </c>
      <c r="BK977" s="15">
        <v>115000</v>
      </c>
      <c r="BL977" s="15">
        <v>110300</v>
      </c>
      <c r="BM977" s="15">
        <v>95900</v>
      </c>
      <c r="BN977" s="15">
        <v>94800</v>
      </c>
      <c r="BO977" s="15">
        <v>416020</v>
      </c>
      <c r="BP977" s="15">
        <v>76900</v>
      </c>
      <c r="BQ977" s="15">
        <v>82100</v>
      </c>
      <c r="BR977" s="15">
        <v>85000</v>
      </c>
      <c r="BS977" s="15">
        <v>103600</v>
      </c>
      <c r="BT977" s="15">
        <v>347601</v>
      </c>
      <c r="BU977" s="15">
        <v>81171</v>
      </c>
      <c r="BV977" s="15">
        <v>89329</v>
      </c>
      <c r="BW977" s="15">
        <v>84840</v>
      </c>
      <c r="BX977" s="15">
        <v>89679</v>
      </c>
      <c r="BY977" s="15">
        <v>345000</v>
      </c>
      <c r="BZ977" s="15">
        <v>78553</v>
      </c>
      <c r="CA977" s="15">
        <v>82545</v>
      </c>
      <c r="CB977" s="15">
        <v>79434</v>
      </c>
      <c r="CC977" s="15">
        <v>97256</v>
      </c>
      <c r="CD977" s="15">
        <v>337788</v>
      </c>
      <c r="CE977" s="15">
        <v>82597</v>
      </c>
      <c r="CF977" s="15">
        <v>91600</v>
      </c>
      <c r="CG977" s="15">
        <v>86403</v>
      </c>
      <c r="CH977" s="15">
        <v>103300</v>
      </c>
      <c r="CI977" s="15">
        <v>363800</v>
      </c>
      <c r="CJ977" s="15">
        <v>92344.642499999944</v>
      </c>
      <c r="CK977" s="15">
        <v>93166.966858184926</v>
      </c>
      <c r="CL977" s="15">
        <v>94708.555639416736</v>
      </c>
      <c r="CM977" s="15">
        <v>98979.056477365288</v>
      </c>
      <c r="CN977" s="15">
        <v>379199.22147496697</v>
      </c>
      <c r="CO977" s="15">
        <v>83239.416035143411</v>
      </c>
      <c r="CP977" s="15">
        <v>83732.409293742152</v>
      </c>
      <c r="CQ977" s="15">
        <v>87875.462972218593</v>
      </c>
      <c r="CR977" s="15">
        <v>98598.314031776201</v>
      </c>
      <c r="CS977" s="15">
        <v>353445.60233288031</v>
      </c>
      <c r="CT977" s="15">
        <v>85314.531745218017</v>
      </c>
      <c r="CU977" s="15">
        <v>85792.864033797101</v>
      </c>
      <c r="CV977" s="15">
        <v>89879.970034341357</v>
      </c>
      <c r="CW977" s="15">
        <v>100789.19374954511</v>
      </c>
      <c r="CX977" s="15">
        <v>361776.55956290156</v>
      </c>
      <c r="CY977" s="15">
        <v>87339.260617908134</v>
      </c>
      <c r="CZ977" s="15">
        <v>87800.816248924952</v>
      </c>
      <c r="DA977" s="15">
        <v>91827.203755339709</v>
      </c>
      <c r="DB977" s="15">
        <v>102918.16775649361</v>
      </c>
      <c r="DC977" s="15">
        <v>369885.44837866642</v>
      </c>
      <c r="DU977" s="2"/>
    </row>
    <row r="978" spans="1:127" ht="12" hidden="1" customHeight="1" outlineLevel="1">
      <c r="A978" s="2"/>
      <c r="B978" s="7" t="s">
        <v>591</v>
      </c>
      <c r="C978" s="2"/>
      <c r="D978" s="10"/>
      <c r="AA978" s="15"/>
      <c r="AB978" s="3"/>
      <c r="AC978" s="3"/>
      <c r="AD978" s="3"/>
      <c r="AE978" s="3"/>
      <c r="AF978" s="15"/>
      <c r="AG978" s="3"/>
      <c r="AH978" s="3"/>
      <c r="AI978" s="3"/>
      <c r="AJ978" s="3"/>
      <c r="AK978" s="15"/>
      <c r="AL978" s="3"/>
      <c r="AM978" s="3"/>
      <c r="AN978" s="3"/>
      <c r="AO978" s="3"/>
      <c r="AP978" s="15"/>
      <c r="AQ978" s="3"/>
      <c r="AR978" s="3"/>
      <c r="AS978" s="3"/>
      <c r="AT978" s="3"/>
      <c r="AU978" s="15"/>
      <c r="AV978" s="3"/>
      <c r="AW978" s="3"/>
      <c r="AX978" s="3"/>
      <c r="AY978" s="3"/>
      <c r="AZ978" s="15"/>
      <c r="BA978" s="3"/>
      <c r="BB978" s="3"/>
      <c r="BC978" s="3"/>
      <c r="BD978" s="3"/>
      <c r="BE978" s="15"/>
      <c r="BF978" s="3"/>
      <c r="BG978" s="3"/>
      <c r="BH978" s="3"/>
      <c r="BI978" s="3"/>
      <c r="BJ978" s="15"/>
      <c r="BK978" s="3"/>
      <c r="BL978" s="3"/>
      <c r="BM978" s="3"/>
      <c r="BN978" s="3"/>
      <c r="BO978" s="15"/>
      <c r="BP978" s="3"/>
      <c r="BT978" s="15"/>
      <c r="BY978" s="3"/>
      <c r="BZ978" s="3"/>
      <c r="CA978" s="3"/>
      <c r="CC978" s="3"/>
      <c r="CD978" s="3"/>
      <c r="CE978" s="3"/>
      <c r="CF978" s="3"/>
      <c r="CG978" s="3"/>
      <c r="CH978" s="3"/>
      <c r="CI978" s="15"/>
      <c r="CJ978" s="3"/>
      <c r="CK978" s="3"/>
      <c r="CL978" s="3"/>
      <c r="CM978" s="3"/>
      <c r="CN978" s="15"/>
      <c r="CO978" s="3"/>
      <c r="CP978" s="3"/>
      <c r="CQ978" s="3"/>
      <c r="CR978" s="3"/>
      <c r="CS978" s="15"/>
      <c r="CT978" s="3"/>
      <c r="CU978" s="3"/>
      <c r="CV978" s="3"/>
      <c r="CW978" s="3"/>
      <c r="CX978" s="15"/>
      <c r="CY978" s="3"/>
      <c r="CZ978" s="3"/>
      <c r="DA978" s="3"/>
      <c r="DB978" s="3"/>
      <c r="DC978" s="15"/>
      <c r="DD978" s="3"/>
      <c r="DE978" s="3"/>
      <c r="DF978" s="3"/>
      <c r="DG978" s="3"/>
      <c r="DH978" s="15"/>
      <c r="DI978" s="3"/>
      <c r="DJ978" s="3"/>
      <c r="DK978" s="3"/>
      <c r="DL978" s="3"/>
      <c r="DM978" s="15"/>
      <c r="DN978" s="3"/>
      <c r="DO978" s="3"/>
      <c r="DP978" s="3"/>
      <c r="DQ978" s="3"/>
      <c r="DR978" s="15"/>
      <c r="DS978" s="3"/>
      <c r="DT978" s="3"/>
      <c r="DV978" s="3"/>
      <c r="DW978" s="15"/>
    </row>
    <row r="979" spans="1:127" ht="12" hidden="1" customHeight="1" outlineLevel="1">
      <c r="A979" s="2"/>
      <c r="B979" s="7" t="s">
        <v>592</v>
      </c>
      <c r="C979" s="2"/>
      <c r="D979" s="10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T979" s="3"/>
      <c r="BY979" s="3"/>
      <c r="BZ979" s="3"/>
      <c r="CA979" s="3"/>
      <c r="CC979" s="3"/>
      <c r="CD979" s="3"/>
      <c r="CE979" s="3"/>
      <c r="CF979" s="3"/>
      <c r="CG979" s="3"/>
      <c r="CH979" s="3"/>
      <c r="CI979" s="15"/>
      <c r="CJ979" s="3"/>
      <c r="CK979" s="3"/>
      <c r="CL979" s="3"/>
      <c r="CM979" s="3"/>
      <c r="CN979" s="15"/>
      <c r="CO979" s="3"/>
      <c r="CP979" s="3"/>
      <c r="CQ979" s="3"/>
      <c r="CR979" s="3"/>
      <c r="CS979" s="15"/>
      <c r="CT979" s="3"/>
      <c r="CU979" s="3"/>
      <c r="CV979" s="3"/>
      <c r="CW979" s="3"/>
      <c r="CX979" s="15"/>
      <c r="CY979" s="3"/>
      <c r="CZ979" s="3"/>
      <c r="DA979" s="3"/>
      <c r="DB979" s="3"/>
      <c r="DC979" s="15"/>
      <c r="DD979" s="3"/>
      <c r="DE979" s="3"/>
      <c r="DF979" s="3"/>
      <c r="DG979" s="3"/>
      <c r="DH979" s="15"/>
      <c r="DI979" s="3"/>
      <c r="DJ979" s="3"/>
      <c r="DK979" s="3"/>
      <c r="DL979" s="3"/>
      <c r="DM979" s="15"/>
      <c r="DN979" s="3"/>
      <c r="DO979" s="3"/>
      <c r="DP979" s="3"/>
      <c r="DQ979" s="3"/>
      <c r="DR979" s="15"/>
      <c r="DS979" s="3"/>
      <c r="DT979" s="3"/>
      <c r="DV979" s="3"/>
      <c r="DW979" s="15"/>
    </row>
    <row r="980" spans="1:127" ht="12" hidden="1" customHeight="1" outlineLevel="1">
      <c r="A980" s="2"/>
      <c r="B980" s="7" t="s">
        <v>845</v>
      </c>
      <c r="C980" s="2"/>
      <c r="D980" s="2" t="s">
        <v>976</v>
      </c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>
        <v>130700</v>
      </c>
      <c r="AW980" s="3">
        <v>156600</v>
      </c>
      <c r="AX980" s="3">
        <v>153900</v>
      </c>
      <c r="AY980" s="3">
        <v>180400</v>
      </c>
      <c r="AZ980" s="3">
        <v>621600</v>
      </c>
      <c r="BA980" s="3">
        <v>140500</v>
      </c>
      <c r="BB980" s="3">
        <v>174600</v>
      </c>
      <c r="BC980" s="3">
        <v>190900</v>
      </c>
      <c r="BD980" s="3">
        <v>193900</v>
      </c>
      <c r="BE980" s="3">
        <v>699900</v>
      </c>
      <c r="BF980" s="3">
        <v>167200</v>
      </c>
      <c r="BG980" s="3">
        <v>190000</v>
      </c>
      <c r="BH980" s="3">
        <v>216800</v>
      </c>
      <c r="BI980" s="3">
        <v>216900</v>
      </c>
      <c r="BJ980" s="3">
        <v>790900</v>
      </c>
      <c r="BK980" s="3">
        <v>192100</v>
      </c>
      <c r="BL980" s="3">
        <v>210800</v>
      </c>
      <c r="BM980" s="3">
        <v>167800</v>
      </c>
      <c r="BN980" s="3">
        <v>118200</v>
      </c>
      <c r="BO980" s="3">
        <v>688900</v>
      </c>
      <c r="BP980" s="3">
        <v>64100</v>
      </c>
      <c r="BQ980" s="3">
        <v>59100</v>
      </c>
      <c r="BR980" s="3">
        <v>63300</v>
      </c>
      <c r="BS980" s="3">
        <v>77800</v>
      </c>
      <c r="BT980" s="3">
        <v>265300</v>
      </c>
      <c r="BU980" s="3">
        <v>53400</v>
      </c>
      <c r="BV980" s="3">
        <v>50600</v>
      </c>
      <c r="BW980" s="3">
        <v>52000</v>
      </c>
      <c r="BX980" s="3">
        <v>63300</v>
      </c>
      <c r="BY980" s="3">
        <v>219300</v>
      </c>
      <c r="BZ980" s="3">
        <v>51808</v>
      </c>
      <c r="CA980" s="3">
        <v>56203</v>
      </c>
      <c r="CB980" s="3">
        <v>53933</v>
      </c>
      <c r="CC980" s="3">
        <v>73270</v>
      </c>
      <c r="CD980" s="3">
        <v>235213</v>
      </c>
      <c r="CE980" s="15">
        <v>48133</v>
      </c>
      <c r="CF980" s="15">
        <v>59800</v>
      </c>
      <c r="CG980" s="15">
        <v>50000</v>
      </c>
      <c r="CH980" s="15">
        <v>84400</v>
      </c>
      <c r="CI980" s="15">
        <v>242300</v>
      </c>
      <c r="CJ980" s="15">
        <v>25184.902499999986</v>
      </c>
      <c r="CK980" s="15">
        <v>25409.172779504981</v>
      </c>
      <c r="CL980" s="15">
        <v>25829.606083477291</v>
      </c>
      <c r="CM980" s="15">
        <v>26994.288130190533</v>
      </c>
      <c r="CN980" s="15">
        <v>103417.96949317279</v>
      </c>
      <c r="CO980" s="15">
        <v>22701.658918675475</v>
      </c>
      <c r="CP980" s="15">
        <v>22836.111625566038</v>
      </c>
      <c r="CQ980" s="15">
        <v>23966.035356059616</v>
      </c>
      <c r="CR980" s="15">
        <v>26890.44928139351</v>
      </c>
      <c r="CS980" s="15">
        <v>96394.255181694636</v>
      </c>
      <c r="CT980" s="15">
        <v>23267.599566877641</v>
      </c>
      <c r="CU980" s="15">
        <v>23398.05382739921</v>
      </c>
      <c r="CV980" s="15">
        <v>24512.71910027491</v>
      </c>
      <c r="CW980" s="15">
        <v>27487.961931694117</v>
      </c>
      <c r="CX980" s="15">
        <v>98666.334426245885</v>
      </c>
      <c r="CY980" s="15">
        <v>23819.79835033858</v>
      </c>
      <c r="CZ980" s="15">
        <v>23945.677158797716</v>
      </c>
      <c r="DA980" s="15">
        <v>25043.782842365381</v>
      </c>
      <c r="DB980" s="15">
        <v>28068.591206316436</v>
      </c>
      <c r="DC980" s="15">
        <v>100877.8495578181</v>
      </c>
      <c r="DD980" s="3"/>
      <c r="DE980" s="3"/>
      <c r="DF980" s="3"/>
      <c r="DG980" s="3"/>
      <c r="DH980" s="15"/>
      <c r="DI980" s="3"/>
      <c r="DJ980" s="3"/>
      <c r="DK980" s="3"/>
      <c r="DL980" s="3"/>
      <c r="DM980" s="15"/>
      <c r="DN980" s="3"/>
      <c r="DO980" s="3"/>
      <c r="DP980" s="3"/>
      <c r="DQ980" s="3"/>
      <c r="DR980" s="15"/>
      <c r="DS980" s="3"/>
      <c r="DT980" s="3"/>
      <c r="DV980" s="3"/>
      <c r="DW980" s="15"/>
    </row>
    <row r="981" spans="1:127" s="28" customFormat="1" ht="12" hidden="1" customHeight="1" outlineLevel="1">
      <c r="A981" s="2"/>
      <c r="B981" s="30" t="s">
        <v>593</v>
      </c>
      <c r="D981" s="28" t="s">
        <v>951</v>
      </c>
      <c r="E981" s="32"/>
      <c r="I981" s="31"/>
      <c r="AV981" s="28">
        <v>32000</v>
      </c>
      <c r="AW981" s="28">
        <v>33000</v>
      </c>
      <c r="AX981" s="28">
        <v>35000</v>
      </c>
      <c r="AY981" s="28">
        <v>36000</v>
      </c>
      <c r="AZ981" s="28">
        <v>34000</v>
      </c>
      <c r="BA981" s="28">
        <v>34903.098692459251</v>
      </c>
      <c r="BB981" s="28">
        <v>35554.325478412145</v>
      </c>
      <c r="BC981" s="28">
        <v>36770.585578804763</v>
      </c>
      <c r="BD981" s="28">
        <v>37163.8636012961</v>
      </c>
      <c r="BE981" s="28">
        <v>36000</v>
      </c>
      <c r="BF981" s="28">
        <v>36574.434508153601</v>
      </c>
      <c r="BG981" s="28">
        <v>37005.720823798634</v>
      </c>
      <c r="BH981" s="28">
        <v>38253.679149060175</v>
      </c>
      <c r="BI981" s="28">
        <v>36499.592612710483</v>
      </c>
      <c r="BJ981" s="28">
        <v>37000</v>
      </c>
      <c r="BK981" s="28">
        <v>35579.192048733574</v>
      </c>
      <c r="BL981" s="28">
        <v>35700</v>
      </c>
      <c r="BM981" s="28">
        <v>34811.407543698253</v>
      </c>
      <c r="BN981" s="28">
        <v>33859.791244742177</v>
      </c>
      <c r="BO981" s="28">
        <v>36000</v>
      </c>
      <c r="BP981" s="28">
        <v>31844.72300849171</v>
      </c>
      <c r="BQ981" s="28">
        <v>18951.682647114118</v>
      </c>
      <c r="BR981" s="28">
        <v>14968.070953436807</v>
      </c>
      <c r="BS981" s="28">
        <v>21000</v>
      </c>
      <c r="BT981" s="28">
        <v>19000</v>
      </c>
      <c r="BU981" s="28">
        <v>15000</v>
      </c>
      <c r="BV981" s="28">
        <v>16000</v>
      </c>
      <c r="BW981" s="28">
        <v>18000</v>
      </c>
      <c r="BX981" s="28">
        <v>17000</v>
      </c>
      <c r="BY981" s="28">
        <v>17000</v>
      </c>
      <c r="BZ981" s="28">
        <v>15000</v>
      </c>
      <c r="CA981" s="28">
        <v>16000</v>
      </c>
      <c r="CB981" s="28">
        <v>18000</v>
      </c>
      <c r="CC981" s="28">
        <v>20000</v>
      </c>
      <c r="CD981" s="28">
        <v>17500</v>
      </c>
      <c r="CE981" s="28">
        <v>16000</v>
      </c>
      <c r="CF981" s="28">
        <v>16000</v>
      </c>
      <c r="CG981" s="28">
        <v>17000</v>
      </c>
      <c r="CH981" s="28">
        <v>19000</v>
      </c>
      <c r="CI981" s="28">
        <v>17000</v>
      </c>
    </row>
    <row r="982" spans="1:127" s="28" customFormat="1" ht="12" hidden="1" customHeight="1" outlineLevel="1">
      <c r="A982" s="2"/>
      <c r="B982" s="30" t="s">
        <v>594</v>
      </c>
      <c r="D982" s="28" t="s">
        <v>950</v>
      </c>
      <c r="E982" s="32"/>
      <c r="I982" s="31"/>
      <c r="AV982" s="28">
        <f t="shared" ref="AV982:CE982" si="1169">+AV980/AV960*1000</f>
        <v>21433.256805510002</v>
      </c>
      <c r="AW982" s="28">
        <f t="shared" si="1169"/>
        <v>22115.520406722215</v>
      </c>
      <c r="AX982" s="28">
        <f t="shared" si="1169"/>
        <v>24742.765273311896</v>
      </c>
      <c r="AY982" s="28">
        <f t="shared" si="1169"/>
        <v>25177.948360083741</v>
      </c>
      <c r="AZ982" s="28">
        <f t="shared" si="1169"/>
        <v>23400.090347839181</v>
      </c>
      <c r="BA982" s="28">
        <f t="shared" si="1169"/>
        <v>25165.681533225863</v>
      </c>
      <c r="BB982" s="28">
        <f t="shared" si="1169"/>
        <v>27613.474616479518</v>
      </c>
      <c r="BC982" s="28">
        <f t="shared" si="1169"/>
        <v>28737.016408249285</v>
      </c>
      <c r="BD982" s="28">
        <f t="shared" si="1169"/>
        <v>29918.222496528313</v>
      </c>
      <c r="BE982" s="28">
        <f t="shared" si="1169"/>
        <v>27962.445065920896</v>
      </c>
      <c r="BF982" s="28">
        <f t="shared" si="1169"/>
        <v>29317.902858144837</v>
      </c>
      <c r="BG982" s="28">
        <f t="shared" si="1169"/>
        <v>31055.900621118013</v>
      </c>
      <c r="BH982" s="28">
        <f t="shared" si="1169"/>
        <v>31589.683811744133</v>
      </c>
      <c r="BI982" s="28">
        <f t="shared" si="1169"/>
        <v>29454.101032047798</v>
      </c>
      <c r="BJ982" s="28">
        <f t="shared" si="1169"/>
        <v>30363.175675675677</v>
      </c>
      <c r="BK982" s="28">
        <f t="shared" si="1169"/>
        <v>30795.126643154857</v>
      </c>
      <c r="BL982" s="28">
        <f t="shared" si="1169"/>
        <v>32134.146341463413</v>
      </c>
      <c r="BM982" s="28">
        <f t="shared" si="1169"/>
        <v>25728.304201165287</v>
      </c>
      <c r="BN982" s="28">
        <f t="shared" si="1169"/>
        <v>18414.083190528119</v>
      </c>
      <c r="BO982" s="28">
        <f t="shared" si="1169"/>
        <v>26764.831578538404</v>
      </c>
      <c r="BP982" s="28">
        <f t="shared" si="1169"/>
        <v>12959.96765062677</v>
      </c>
      <c r="BQ982" s="28">
        <f t="shared" si="1169"/>
        <v>11111.111111111111</v>
      </c>
      <c r="BR982" s="28">
        <f t="shared" si="1169"/>
        <v>14035.476718403548</v>
      </c>
      <c r="BS982" s="28">
        <f t="shared" si="1169"/>
        <v>14531.191632424356</v>
      </c>
      <c r="BT982" s="28">
        <f t="shared" si="1169"/>
        <v>13179.989070495305</v>
      </c>
      <c r="BU982" s="28">
        <f t="shared" si="1169"/>
        <v>12292.817679558011</v>
      </c>
      <c r="BV982" s="28">
        <f t="shared" si="1169"/>
        <v>11335.125448028673</v>
      </c>
      <c r="BW982" s="28">
        <f t="shared" si="1169"/>
        <v>12378.00523684837</v>
      </c>
      <c r="BX982" s="28">
        <f t="shared" si="1169"/>
        <v>12589.498806682577</v>
      </c>
      <c r="BY982" s="28">
        <f t="shared" si="1169"/>
        <v>12158.341187558906</v>
      </c>
      <c r="BZ982" s="28">
        <f t="shared" si="1169"/>
        <v>11226.002166847238</v>
      </c>
      <c r="CA982" s="28">
        <f t="shared" si="1169"/>
        <v>12138.876889848811</v>
      </c>
      <c r="CB982" s="28">
        <f t="shared" si="1169"/>
        <v>12421.234454168585</v>
      </c>
      <c r="CC982" s="28">
        <f t="shared" si="1169"/>
        <v>13399.780541331384</v>
      </c>
      <c r="CD982" s="28">
        <f t="shared" si="1169"/>
        <v>12343.899239044869</v>
      </c>
      <c r="CE982" s="28">
        <f t="shared" si="1169"/>
        <v>10362.325080731971</v>
      </c>
      <c r="CF982" s="28">
        <f>+CF980/CF960*1000</f>
        <v>10491.228070175439</v>
      </c>
      <c r="CG982" s="28">
        <f>+CG980/CG960*1000</f>
        <v>9869.7196999605221</v>
      </c>
      <c r="CH982" s="28">
        <f>+CH980/CH960*1000</f>
        <v>12640.407368578703</v>
      </c>
      <c r="CI982" s="28">
        <f>+CI980/CI960*1000</f>
        <v>10969.260718004436</v>
      </c>
      <c r="CJ982" s="28">
        <f t="shared" ref="CJ982:DC982" si="1170">+CJ980/CJ960*1000</f>
        <v>4500</v>
      </c>
      <c r="CK982" s="28">
        <f t="shared" si="1170"/>
        <v>4500</v>
      </c>
      <c r="CL982" s="28">
        <f t="shared" si="1170"/>
        <v>4500</v>
      </c>
      <c r="CM982" s="28">
        <f t="shared" si="1170"/>
        <v>4500</v>
      </c>
      <c r="CN982" s="28">
        <f t="shared" si="1170"/>
        <v>4500</v>
      </c>
      <c r="CO982" s="28">
        <f t="shared" si="1170"/>
        <v>4500</v>
      </c>
      <c r="CP982" s="28">
        <f t="shared" si="1170"/>
        <v>4500</v>
      </c>
      <c r="CQ982" s="28">
        <f t="shared" si="1170"/>
        <v>4500</v>
      </c>
      <c r="CR982" s="28">
        <f t="shared" si="1170"/>
        <v>4500.0000000000009</v>
      </c>
      <c r="CS982" s="28">
        <f t="shared" si="1170"/>
        <v>4500</v>
      </c>
      <c r="CT982" s="28">
        <f t="shared" si="1170"/>
        <v>4500</v>
      </c>
      <c r="CU982" s="28">
        <f t="shared" si="1170"/>
        <v>4500</v>
      </c>
      <c r="CV982" s="28">
        <f t="shared" si="1170"/>
        <v>4500</v>
      </c>
      <c r="CW982" s="28">
        <f t="shared" si="1170"/>
        <v>4500</v>
      </c>
      <c r="CX982" s="28">
        <f t="shared" si="1170"/>
        <v>4500</v>
      </c>
      <c r="CY982" s="28">
        <f t="shared" si="1170"/>
        <v>4500</v>
      </c>
      <c r="CZ982" s="28">
        <f t="shared" si="1170"/>
        <v>4500</v>
      </c>
      <c r="DA982" s="28">
        <f t="shared" si="1170"/>
        <v>4500</v>
      </c>
      <c r="DB982" s="28">
        <f t="shared" si="1170"/>
        <v>4500</v>
      </c>
      <c r="DC982" s="28">
        <f t="shared" si="1170"/>
        <v>4499.9999999999991</v>
      </c>
    </row>
    <row r="983" spans="1:127" s="28" customFormat="1" ht="12" hidden="1" customHeight="1" outlineLevel="1">
      <c r="A983" s="2"/>
      <c r="B983" s="30" t="s">
        <v>595</v>
      </c>
      <c r="D983" s="32" t="s">
        <v>326</v>
      </c>
      <c r="E983" s="32"/>
      <c r="I983" s="31"/>
      <c r="AV983" s="28">
        <v>44883.568383076417</v>
      </c>
      <c r="AW983" s="28">
        <v>43934.472532128231</v>
      </c>
      <c r="AX983" s="28">
        <v>47170.418006430875</v>
      </c>
      <c r="AY983" s="28">
        <v>47229.588276343333</v>
      </c>
      <c r="AZ983" s="28">
        <v>45798.82547809065</v>
      </c>
      <c r="BA983" s="28">
        <v>47752.104603259897</v>
      </c>
      <c r="BB983" s="28">
        <v>48521.271548315672</v>
      </c>
      <c r="BC983" s="28">
        <v>50519.343670028604</v>
      </c>
      <c r="BD983" s="28">
        <v>50439.746952630769</v>
      </c>
      <c r="BE983" s="28">
        <v>49376.747902516981</v>
      </c>
      <c r="BF983" s="28">
        <v>50061.371208136065</v>
      </c>
      <c r="BG983" s="28">
        <v>50915.33180778032</v>
      </c>
      <c r="BH983" s="28">
        <v>50604.691825732189</v>
      </c>
      <c r="BI983" s="28">
        <v>48709.940249864201</v>
      </c>
      <c r="BJ983" s="28">
        <v>50023.034398034397</v>
      </c>
      <c r="BK983" s="28">
        <v>49230.522603398524</v>
      </c>
      <c r="BL983" s="28">
        <v>48948.170731707316</v>
      </c>
      <c r="BM983" s="28">
        <v>40432.382704691809</v>
      </c>
      <c r="BN983" s="28">
        <v>33182.738744352704</v>
      </c>
      <c r="BO983" s="28">
        <v>42927.852674929098</v>
      </c>
      <c r="BP983" s="28">
        <v>28507.885159725032</v>
      </c>
      <c r="BQ983" s="28">
        <v>26546.343297612333</v>
      </c>
      <c r="BR983" s="28">
        <v>32882.483370288246</v>
      </c>
      <c r="BS983" s="28">
        <v>33881.210310048562</v>
      </c>
      <c r="BT983" s="28">
        <v>30448.656167718214</v>
      </c>
      <c r="BU983" s="28">
        <v>30978.591160220993</v>
      </c>
      <c r="BV983" s="28">
        <v>31346.102150537637</v>
      </c>
      <c r="BW983" s="28">
        <v>32573.196857890976</v>
      </c>
      <c r="BX983" s="28">
        <v>30425.417661097854</v>
      </c>
      <c r="BY983" s="28">
        <v>31285.690525031878</v>
      </c>
      <c r="BZ983" s="28">
        <v>28247.237269772479</v>
      </c>
      <c r="CA983" s="28">
        <v>29967.170626349889</v>
      </c>
      <c r="CB983" s="28">
        <v>30715.56886227545</v>
      </c>
      <c r="CC983" s="28">
        <v>31186.174103877103</v>
      </c>
      <c r="CD983" s="28">
        <v>30070.900026239833</v>
      </c>
      <c r="CE983" s="28">
        <v>28144.241119483315</v>
      </c>
      <c r="CF983" s="28">
        <v>26561.403508771931</v>
      </c>
      <c r="CG983" s="28">
        <v>26925.1875246743</v>
      </c>
      <c r="CH983" s="28">
        <v>28111.427287704057</v>
      </c>
      <c r="CI983" s="28">
        <v>27435.564860158403</v>
      </c>
      <c r="CJ983" s="28">
        <v>21000</v>
      </c>
      <c r="CK983" s="28">
        <v>21000</v>
      </c>
      <c r="CL983" s="28">
        <v>21000</v>
      </c>
      <c r="CM983" s="28">
        <v>21000</v>
      </c>
      <c r="CN983" s="28">
        <v>21000</v>
      </c>
      <c r="CO983" s="28">
        <v>21000</v>
      </c>
      <c r="CP983" s="28">
        <v>21000</v>
      </c>
      <c r="CQ983" s="28">
        <v>21000</v>
      </c>
      <c r="CR983" s="28">
        <v>21000</v>
      </c>
      <c r="CS983" s="28">
        <v>21000</v>
      </c>
      <c r="CT983" s="28">
        <v>21000</v>
      </c>
      <c r="CU983" s="28">
        <v>21000</v>
      </c>
      <c r="CV983" s="28">
        <v>21000</v>
      </c>
      <c r="CW983" s="28">
        <v>21000</v>
      </c>
      <c r="CX983" s="28">
        <v>21000</v>
      </c>
      <c r="CY983" s="28">
        <v>21000</v>
      </c>
      <c r="CZ983" s="28">
        <v>21000</v>
      </c>
      <c r="DA983" s="28">
        <v>21000</v>
      </c>
      <c r="DB983" s="28">
        <v>21000</v>
      </c>
      <c r="DC983" s="28">
        <v>21000</v>
      </c>
    </row>
    <row r="984" spans="1:127" ht="12" hidden="1" customHeight="1" outlineLevel="1">
      <c r="A984" s="2"/>
      <c r="B984" s="7" t="s">
        <v>596</v>
      </c>
      <c r="C984" s="2"/>
      <c r="D984" s="10" t="s">
        <v>324</v>
      </c>
      <c r="E984" s="10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>
        <v>143000</v>
      </c>
      <c r="AW984" s="3">
        <v>154500</v>
      </c>
      <c r="AX984" s="3">
        <v>139500</v>
      </c>
      <c r="AY984" s="3">
        <v>158000</v>
      </c>
      <c r="AZ984" s="3">
        <v>595000</v>
      </c>
      <c r="BA984" s="3">
        <v>126100</v>
      </c>
      <c r="BB984" s="3">
        <v>132200</v>
      </c>
      <c r="BC984" s="3">
        <v>144700</v>
      </c>
      <c r="BD984" s="3">
        <v>133000</v>
      </c>
      <c r="BE984" s="3">
        <v>536000</v>
      </c>
      <c r="BF984" s="3">
        <v>118300</v>
      </c>
      <c r="BG984" s="3">
        <v>121500</v>
      </c>
      <c r="BH984" s="3">
        <v>130500</v>
      </c>
      <c r="BI984" s="3">
        <v>141800</v>
      </c>
      <c r="BJ984" s="3">
        <v>512100</v>
      </c>
      <c r="BK984" s="3">
        <v>115000</v>
      </c>
      <c r="BL984" s="3">
        <v>110300</v>
      </c>
      <c r="BM984" s="3">
        <v>95900</v>
      </c>
      <c r="BN984" s="3">
        <v>94800</v>
      </c>
      <c r="BO984" s="3">
        <v>416020</v>
      </c>
      <c r="BP984" s="3">
        <v>76900</v>
      </c>
      <c r="BQ984" s="3">
        <v>82100</v>
      </c>
      <c r="BR984" s="3">
        <v>85000</v>
      </c>
      <c r="BS984" s="3">
        <v>103600</v>
      </c>
      <c r="BT984" s="3">
        <v>347601</v>
      </c>
      <c r="BU984" s="3">
        <v>81171</v>
      </c>
      <c r="BV984" s="3">
        <v>89329</v>
      </c>
      <c r="BW984" s="3">
        <v>84840</v>
      </c>
      <c r="BX984" s="3">
        <v>89679</v>
      </c>
      <c r="BY984" s="3">
        <v>345000</v>
      </c>
      <c r="BZ984" s="3">
        <v>78553</v>
      </c>
      <c r="CA984" s="3">
        <v>82545</v>
      </c>
      <c r="CB984" s="3">
        <v>79434</v>
      </c>
      <c r="CC984" s="3">
        <v>97256</v>
      </c>
      <c r="CD984" s="3">
        <v>337788</v>
      </c>
      <c r="CE984" s="3">
        <v>82597</v>
      </c>
      <c r="CF984" s="3">
        <v>91600</v>
      </c>
      <c r="CG984" s="3">
        <v>86403</v>
      </c>
      <c r="CH984" s="3">
        <v>103300</v>
      </c>
      <c r="CI984" s="15">
        <v>363800</v>
      </c>
      <c r="CJ984" s="3">
        <v>92344.642499999944</v>
      </c>
      <c r="CK984" s="3">
        <v>93166.966858184926</v>
      </c>
      <c r="CL984" s="3">
        <v>94708.555639416736</v>
      </c>
      <c r="CM984" s="3">
        <v>98979.056477365288</v>
      </c>
      <c r="CN984" s="15">
        <v>379199.22147496697</v>
      </c>
      <c r="CO984" s="3">
        <v>83239.416035143411</v>
      </c>
      <c r="CP984" s="3">
        <v>83732.409293742152</v>
      </c>
      <c r="CQ984" s="3">
        <v>87875.462972218593</v>
      </c>
      <c r="CR984" s="3">
        <v>98598.314031776201</v>
      </c>
      <c r="CS984" s="15">
        <v>353445.60233288031</v>
      </c>
      <c r="CT984" s="3">
        <v>85314.531745218017</v>
      </c>
      <c r="CU984" s="3">
        <v>85792.864033797101</v>
      </c>
      <c r="CV984" s="3">
        <v>89879.970034341357</v>
      </c>
      <c r="CW984" s="3">
        <v>100789.19374954511</v>
      </c>
      <c r="CX984" s="15">
        <v>361776.55956290156</v>
      </c>
      <c r="CY984" s="3">
        <v>87339.260617908134</v>
      </c>
      <c r="CZ984" s="3">
        <v>87800.816248924952</v>
      </c>
      <c r="DA984" s="3">
        <v>91827.203755339709</v>
      </c>
      <c r="DB984" s="3">
        <v>102918.16775649361</v>
      </c>
      <c r="DC984" s="15">
        <v>369885.44837866642</v>
      </c>
      <c r="DD984" s="3"/>
      <c r="DE984" s="3"/>
      <c r="DF984" s="3"/>
      <c r="DG984" s="3"/>
      <c r="DH984" s="15"/>
      <c r="DI984" s="3"/>
      <c r="DJ984" s="3"/>
      <c r="DK984" s="3"/>
      <c r="DL984" s="3"/>
      <c r="DM984" s="15"/>
      <c r="DN984" s="3"/>
      <c r="DO984" s="3"/>
      <c r="DP984" s="3"/>
      <c r="DQ984" s="3"/>
      <c r="DR984" s="15"/>
      <c r="DS984" s="3"/>
      <c r="DT984" s="3"/>
      <c r="DV984" s="3"/>
      <c r="DW984" s="15"/>
    </row>
    <row r="985" spans="1:127" ht="12" hidden="1" customHeight="1" outlineLevel="1">
      <c r="A985" s="2"/>
      <c r="B985" s="7" t="s">
        <v>597</v>
      </c>
      <c r="C985" s="2"/>
      <c r="D985" s="10" t="s">
        <v>325</v>
      </c>
      <c r="E985" s="10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>
        <f t="shared" ref="AV985:CF985" si="1171">+AV984+AV980</f>
        <v>273700</v>
      </c>
      <c r="AW985" s="3">
        <f t="shared" si="1171"/>
        <v>311100</v>
      </c>
      <c r="AX985" s="3">
        <f t="shared" si="1171"/>
        <v>293400</v>
      </c>
      <c r="AY985" s="3">
        <f t="shared" si="1171"/>
        <v>338400</v>
      </c>
      <c r="AZ985" s="3">
        <f t="shared" si="1171"/>
        <v>1216600</v>
      </c>
      <c r="BA985" s="3">
        <f t="shared" si="1171"/>
        <v>266600</v>
      </c>
      <c r="BB985" s="3">
        <f t="shared" si="1171"/>
        <v>306800</v>
      </c>
      <c r="BC985" s="3">
        <f t="shared" si="1171"/>
        <v>335600</v>
      </c>
      <c r="BD985" s="3">
        <f t="shared" si="1171"/>
        <v>326900</v>
      </c>
      <c r="BE985" s="3">
        <f t="shared" si="1171"/>
        <v>1235900</v>
      </c>
      <c r="BF985" s="3">
        <f t="shared" si="1171"/>
        <v>285500</v>
      </c>
      <c r="BG985" s="3">
        <f t="shared" si="1171"/>
        <v>311500</v>
      </c>
      <c r="BH985" s="3">
        <f t="shared" si="1171"/>
        <v>347300</v>
      </c>
      <c r="BI985" s="3">
        <f t="shared" si="1171"/>
        <v>358700</v>
      </c>
      <c r="BJ985" s="3">
        <f t="shared" si="1171"/>
        <v>1303000</v>
      </c>
      <c r="BK985" s="3">
        <f t="shared" si="1171"/>
        <v>307100</v>
      </c>
      <c r="BL985" s="3">
        <f t="shared" si="1171"/>
        <v>321100</v>
      </c>
      <c r="BM985" s="3">
        <f t="shared" si="1171"/>
        <v>263700</v>
      </c>
      <c r="BN985" s="3">
        <f t="shared" si="1171"/>
        <v>213000</v>
      </c>
      <c r="BO985" s="3">
        <f t="shared" si="1171"/>
        <v>1104920</v>
      </c>
      <c r="BP985" s="3">
        <f t="shared" si="1171"/>
        <v>141000</v>
      </c>
      <c r="BQ985" s="3">
        <f t="shared" si="1171"/>
        <v>141200</v>
      </c>
      <c r="BR985" s="3">
        <f t="shared" si="1171"/>
        <v>148300</v>
      </c>
      <c r="BS985" s="3">
        <f t="shared" si="1171"/>
        <v>181400</v>
      </c>
      <c r="BT985" s="3">
        <f t="shared" si="1171"/>
        <v>612901</v>
      </c>
      <c r="BU985" s="3">
        <f t="shared" si="1171"/>
        <v>134571</v>
      </c>
      <c r="BV985" s="3">
        <f t="shared" si="1171"/>
        <v>139929</v>
      </c>
      <c r="BW985" s="3">
        <f t="shared" si="1171"/>
        <v>136840</v>
      </c>
      <c r="BX985" s="3">
        <f t="shared" si="1171"/>
        <v>152979</v>
      </c>
      <c r="BY985" s="3">
        <f t="shared" si="1171"/>
        <v>564300</v>
      </c>
      <c r="BZ985" s="3">
        <f t="shared" si="1171"/>
        <v>130361</v>
      </c>
      <c r="CA985" s="3">
        <f t="shared" si="1171"/>
        <v>138748</v>
      </c>
      <c r="CB985" s="3">
        <f t="shared" si="1171"/>
        <v>133367</v>
      </c>
      <c r="CC985" s="3">
        <f t="shared" si="1171"/>
        <v>170526</v>
      </c>
      <c r="CD985" s="3">
        <f t="shared" si="1171"/>
        <v>573001</v>
      </c>
      <c r="CE985" s="3">
        <f t="shared" si="1171"/>
        <v>130730</v>
      </c>
      <c r="CF985" s="3">
        <f t="shared" si="1171"/>
        <v>151400</v>
      </c>
      <c r="CG985" s="3">
        <f>+CG984+CG980</f>
        <v>136403</v>
      </c>
      <c r="CH985" s="3">
        <f>+CH984+CH980</f>
        <v>187700</v>
      </c>
      <c r="CI985" s="15">
        <f>+CI984+CI980</f>
        <v>606100</v>
      </c>
      <c r="CJ985" s="3">
        <v>117529.54499999993</v>
      </c>
      <c r="CK985" s="3">
        <v>118576.13963768991</v>
      </c>
      <c r="CL985" s="3">
        <v>120538.16172289403</v>
      </c>
      <c r="CM985" s="3">
        <v>125973.34460755582</v>
      </c>
      <c r="CN985" s="15">
        <v>482617.19096813974</v>
      </c>
      <c r="CO985" s="3">
        <v>105941.07495381888</v>
      </c>
      <c r="CP985" s="3">
        <v>106568.52091930818</v>
      </c>
      <c r="CQ985" s="3">
        <v>111841.49832827821</v>
      </c>
      <c r="CR985" s="3">
        <v>125488.76331316971</v>
      </c>
      <c r="CS985" s="15">
        <v>449839.85751457495</v>
      </c>
      <c r="CT985" s="3">
        <v>108582.13131209566</v>
      </c>
      <c r="CU985" s="3">
        <v>109190.91786119631</v>
      </c>
      <c r="CV985" s="3">
        <v>114392.68913461626</v>
      </c>
      <c r="CW985" s="3">
        <v>128277.15568123922</v>
      </c>
      <c r="CX985" s="15">
        <v>460442.89398914744</v>
      </c>
      <c r="CY985" s="3">
        <v>111159.05896824671</v>
      </c>
      <c r="CZ985" s="3">
        <v>111746.49340772266</v>
      </c>
      <c r="DA985" s="3">
        <v>116870.98659770509</v>
      </c>
      <c r="DB985" s="3">
        <v>130986.75896281004</v>
      </c>
      <c r="DC985" s="15">
        <v>470763.29793648451</v>
      </c>
      <c r="DD985" s="3"/>
      <c r="DE985" s="3"/>
      <c r="DF985" s="3"/>
      <c r="DG985" s="3"/>
      <c r="DH985" s="15"/>
      <c r="DI985" s="3"/>
      <c r="DJ985" s="3"/>
      <c r="DK985" s="3"/>
      <c r="DL985" s="3"/>
      <c r="DM985" s="15"/>
      <c r="DN985" s="3"/>
      <c r="DO985" s="3"/>
      <c r="DP985" s="3"/>
      <c r="DQ985" s="3"/>
      <c r="DR985" s="15"/>
      <c r="DS985" s="3"/>
      <c r="DT985" s="3"/>
      <c r="DV985" s="3"/>
      <c r="DW985" s="15"/>
    </row>
    <row r="986" spans="1:127" ht="12" hidden="1" customHeight="1" outlineLevel="1">
      <c r="A986" s="2"/>
      <c r="B986" s="7" t="s">
        <v>598</v>
      </c>
      <c r="C986" s="2"/>
      <c r="D986" s="10"/>
      <c r="E986" s="10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T986" s="3"/>
      <c r="BY986" s="3"/>
      <c r="BZ986" s="3"/>
      <c r="CA986" s="3"/>
      <c r="CC986" s="3"/>
      <c r="CD986" s="3"/>
      <c r="CE986" s="3"/>
      <c r="CF986" s="3"/>
      <c r="CG986" s="3"/>
      <c r="CH986" s="3"/>
      <c r="CI986" s="15"/>
      <c r="CJ986" s="3"/>
      <c r="CK986" s="3"/>
      <c r="CL986" s="3"/>
      <c r="CM986" s="3"/>
      <c r="CN986" s="15"/>
      <c r="CO986" s="3"/>
      <c r="CP986" s="3"/>
      <c r="CQ986" s="3"/>
      <c r="CR986" s="3"/>
      <c r="CS986" s="15"/>
      <c r="CT986" s="3"/>
      <c r="CU986" s="3"/>
      <c r="CV986" s="3"/>
      <c r="CW986" s="3"/>
      <c r="CX986" s="15"/>
      <c r="CY986" s="3"/>
      <c r="CZ986" s="3"/>
      <c r="DA986" s="3"/>
      <c r="DB986" s="3"/>
      <c r="DC986" s="15"/>
      <c r="DD986" s="3"/>
      <c r="DE986" s="3"/>
      <c r="DF986" s="3"/>
      <c r="DG986" s="3"/>
      <c r="DH986" s="15"/>
      <c r="DI986" s="3"/>
      <c r="DJ986" s="3"/>
      <c r="DK986" s="3"/>
      <c r="DL986" s="3"/>
      <c r="DM986" s="15"/>
      <c r="DN986" s="3"/>
      <c r="DO986" s="3"/>
      <c r="DP986" s="3"/>
      <c r="DQ986" s="3"/>
      <c r="DR986" s="15"/>
      <c r="DS986" s="3"/>
      <c r="DT986" s="3"/>
      <c r="DV986" s="3"/>
      <c r="DW986" s="15"/>
    </row>
    <row r="987" spans="1:127" ht="12" hidden="1" customHeight="1" outlineLevel="1">
      <c r="A987" s="2"/>
      <c r="B987" s="7" t="s">
        <v>159</v>
      </c>
      <c r="C987" s="2"/>
      <c r="D987" s="10"/>
      <c r="E987" s="10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T987" s="3"/>
      <c r="BY987" s="3"/>
      <c r="BZ987" s="3"/>
      <c r="CA987" s="3"/>
      <c r="CC987" s="3"/>
      <c r="CD987" s="3"/>
      <c r="CE987" s="3"/>
      <c r="CF987" s="3"/>
      <c r="CG987" s="3"/>
      <c r="CH987" s="3"/>
      <c r="CI987" s="15"/>
      <c r="CJ987" s="3"/>
      <c r="CK987" s="3"/>
      <c r="CL987" s="3"/>
      <c r="CM987" s="3"/>
      <c r="CN987" s="15"/>
      <c r="CO987" s="3"/>
      <c r="CP987" s="3"/>
      <c r="CQ987" s="3"/>
      <c r="CR987" s="3"/>
      <c r="CS987" s="15"/>
      <c r="CT987" s="3"/>
      <c r="CU987" s="3"/>
      <c r="CV987" s="3"/>
      <c r="CW987" s="3"/>
      <c r="CX987" s="15"/>
      <c r="CY987" s="3"/>
      <c r="CZ987" s="3"/>
      <c r="DA987" s="3"/>
      <c r="DB987" s="3"/>
      <c r="DC987" s="15"/>
      <c r="DD987" s="3"/>
      <c r="DE987" s="3"/>
      <c r="DF987" s="3"/>
      <c r="DG987" s="3"/>
      <c r="DH987" s="15"/>
      <c r="DI987" s="3"/>
      <c r="DJ987" s="3"/>
      <c r="DK987" s="3"/>
      <c r="DL987" s="3"/>
      <c r="DM987" s="15"/>
      <c r="DN987" s="3"/>
      <c r="DO987" s="3"/>
      <c r="DP987" s="3"/>
      <c r="DQ987" s="3"/>
      <c r="DR987" s="15"/>
      <c r="DS987" s="3"/>
      <c r="DT987" s="3"/>
      <c r="DV987" s="3"/>
      <c r="DW987" s="15"/>
    </row>
    <row r="988" spans="1:127" ht="12" hidden="1" customHeight="1" outlineLevel="1">
      <c r="A988" s="2"/>
      <c r="B988" s="7" t="s">
        <v>160</v>
      </c>
      <c r="C988" s="2"/>
      <c r="D988" s="10"/>
      <c r="E988" s="10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T988" s="3"/>
      <c r="BU988" s="2"/>
      <c r="BV988" s="2"/>
      <c r="BW988" s="2"/>
      <c r="BX988" s="2"/>
      <c r="BZ988" s="2"/>
      <c r="CB988" s="2"/>
      <c r="CE988" s="3"/>
      <c r="CF988" s="3"/>
      <c r="CG988" s="3"/>
      <c r="CH988" s="3"/>
      <c r="CI988" s="15"/>
      <c r="CJ988" s="3"/>
      <c r="CK988" s="3"/>
      <c r="CL988" s="3"/>
      <c r="CM988" s="3"/>
      <c r="CN988" s="15"/>
      <c r="CO988" s="3"/>
      <c r="CP988" s="3"/>
      <c r="CQ988" s="3"/>
      <c r="CR988" s="3"/>
      <c r="CS988" s="15"/>
      <c r="CT988" s="3"/>
      <c r="CU988" s="3"/>
      <c r="CV988" s="3"/>
      <c r="CW988" s="3"/>
      <c r="CX988" s="15"/>
      <c r="CY988" s="3"/>
      <c r="CZ988" s="3"/>
      <c r="DA988" s="3"/>
      <c r="DB988" s="3"/>
      <c r="DC988" s="15"/>
      <c r="DD988" s="3"/>
      <c r="DE988" s="3"/>
      <c r="DF988" s="3"/>
      <c r="DG988" s="3"/>
      <c r="DH988" s="15"/>
      <c r="DI988" s="3"/>
      <c r="DJ988" s="3"/>
      <c r="DK988" s="3"/>
      <c r="DL988" s="3"/>
      <c r="DM988" s="15"/>
      <c r="DN988" s="3"/>
      <c r="DO988" s="3"/>
      <c r="DP988" s="3"/>
      <c r="DQ988" s="3"/>
      <c r="DR988" s="15"/>
      <c r="DS988" s="3"/>
      <c r="DT988" s="3"/>
      <c r="DV988" s="3"/>
      <c r="DW988" s="15"/>
    </row>
    <row r="989" spans="1:127" ht="12" hidden="1" customHeight="1" outlineLevel="1">
      <c r="A989" s="2"/>
      <c r="B989" s="7" t="s">
        <v>162</v>
      </c>
      <c r="C989" s="2"/>
      <c r="D989" s="10"/>
      <c r="E989" s="10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T989" s="3"/>
      <c r="BU989" s="2"/>
      <c r="BV989" s="2"/>
      <c r="BW989" s="2"/>
      <c r="BX989" s="2"/>
      <c r="BZ989" s="2"/>
      <c r="CB989" s="2"/>
      <c r="CE989" s="3"/>
      <c r="CF989" s="3"/>
      <c r="CG989" s="3"/>
      <c r="CH989" s="3"/>
      <c r="CI989" s="15"/>
      <c r="CJ989" s="3"/>
      <c r="CK989" s="3"/>
      <c r="CL989" s="3"/>
      <c r="CM989" s="3"/>
      <c r="CN989" s="15"/>
      <c r="CO989" s="3"/>
      <c r="CP989" s="3"/>
      <c r="CQ989" s="3"/>
      <c r="CR989" s="3"/>
      <c r="CS989" s="15"/>
      <c r="CT989" s="3"/>
      <c r="CU989" s="3"/>
      <c r="CV989" s="3"/>
      <c r="CW989" s="3"/>
      <c r="CX989" s="15"/>
      <c r="CY989" s="3"/>
      <c r="CZ989" s="3"/>
      <c r="DA989" s="3"/>
      <c r="DB989" s="3"/>
      <c r="DC989" s="15"/>
      <c r="DD989" s="3"/>
      <c r="DE989" s="3"/>
      <c r="DF989" s="3"/>
      <c r="DG989" s="3"/>
      <c r="DH989" s="15"/>
      <c r="DI989" s="3"/>
      <c r="DJ989" s="3"/>
      <c r="DK989" s="3"/>
      <c r="DL989" s="3"/>
      <c r="DM989" s="15"/>
      <c r="DN989" s="3"/>
      <c r="DO989" s="3"/>
      <c r="DP989" s="3"/>
      <c r="DQ989" s="3"/>
      <c r="DR989" s="15"/>
      <c r="DS989" s="3"/>
      <c r="DT989" s="3"/>
      <c r="DV989" s="3"/>
      <c r="DW989" s="15"/>
    </row>
    <row r="990" spans="1:127" ht="12" hidden="1" customHeight="1" outlineLevel="1">
      <c r="A990" s="2"/>
      <c r="B990" s="7" t="s">
        <v>163</v>
      </c>
      <c r="C990" s="2"/>
      <c r="D990" s="10" t="s">
        <v>668</v>
      </c>
      <c r="AD990" s="8"/>
      <c r="AE990" s="8"/>
      <c r="AF990" s="8"/>
      <c r="AG990" s="8"/>
      <c r="AH990" s="8"/>
      <c r="AI990" s="3"/>
      <c r="AJ990" s="3"/>
      <c r="AK990" s="3"/>
      <c r="AL990" s="8">
        <v>7660</v>
      </c>
      <c r="AM990" s="8">
        <v>7700</v>
      </c>
      <c r="AN990" s="8">
        <v>7750</v>
      </c>
      <c r="AO990" s="8">
        <v>7550</v>
      </c>
      <c r="AP990" s="8">
        <v>7665</v>
      </c>
      <c r="AQ990" s="8">
        <v>7700</v>
      </c>
      <c r="AR990" s="8">
        <v>7700</v>
      </c>
      <c r="AS990" s="8">
        <v>7500</v>
      </c>
      <c r="AT990" s="8">
        <v>7360</v>
      </c>
      <c r="AU990" s="8">
        <v>7565</v>
      </c>
      <c r="AV990" s="8">
        <v>7170</v>
      </c>
      <c r="AW990" s="8">
        <v>7170</v>
      </c>
      <c r="AX990" s="8">
        <v>7170</v>
      </c>
      <c r="AY990" s="8">
        <v>6920</v>
      </c>
      <c r="AZ990" s="8">
        <v>7200</v>
      </c>
      <c r="BA990" s="8">
        <v>6940</v>
      </c>
      <c r="BB990" s="8">
        <v>7050</v>
      </c>
      <c r="BC990" s="8">
        <v>6920</v>
      </c>
      <c r="BD990" s="8">
        <v>6720</v>
      </c>
      <c r="BE990" s="8">
        <v>6910</v>
      </c>
      <c r="BF990" s="8">
        <v>6900</v>
      </c>
      <c r="BG990" s="8">
        <v>6720</v>
      </c>
      <c r="BH990" s="8">
        <v>6670</v>
      </c>
      <c r="BI990" s="8">
        <v>6530</v>
      </c>
      <c r="BJ990" s="8">
        <v>6700</v>
      </c>
      <c r="BK990" s="8">
        <v>6560</v>
      </c>
      <c r="BL990" s="8">
        <v>6550</v>
      </c>
      <c r="BM990" s="8">
        <v>6290</v>
      </c>
      <c r="BN990" s="8">
        <v>6050</v>
      </c>
      <c r="BO990" s="8">
        <v>6360</v>
      </c>
      <c r="BP990" s="8">
        <v>5890</v>
      </c>
      <c r="BQ990" s="8">
        <v>5860</v>
      </c>
      <c r="BR990" s="8">
        <v>5730</v>
      </c>
      <c r="BS990" s="8">
        <v>5390</v>
      </c>
      <c r="BT990" s="8">
        <v>5710</v>
      </c>
      <c r="BU990" s="8">
        <v>5440</v>
      </c>
      <c r="BV990" s="8">
        <v>5420</v>
      </c>
      <c r="BW990" s="8">
        <v>5470</v>
      </c>
      <c r="BX990" s="8">
        <v>5060</v>
      </c>
      <c r="BY990" s="8">
        <v>5350</v>
      </c>
      <c r="BZ990" s="8">
        <v>5190</v>
      </c>
      <c r="CA990" s="8">
        <v>5200</v>
      </c>
      <c r="CB990" s="8">
        <v>5130</v>
      </c>
      <c r="CC990" s="8">
        <v>4760</v>
      </c>
      <c r="CD990" s="8">
        <v>5070</v>
      </c>
      <c r="CE990" s="28">
        <v>4960</v>
      </c>
      <c r="CF990" s="28">
        <v>4970</v>
      </c>
      <c r="CG990" s="28">
        <v>4880</v>
      </c>
      <c r="CH990" s="28">
        <v>4680</v>
      </c>
      <c r="CI990" s="28">
        <v>4870</v>
      </c>
      <c r="CJ990" s="28">
        <v>4630</v>
      </c>
      <c r="CK990" s="28">
        <v>4606.689164593834</v>
      </c>
      <c r="CL990" s="28">
        <v>4537.4516798227787</v>
      </c>
      <c r="CM990" s="28">
        <v>4355.0039652024352</v>
      </c>
      <c r="CN990" s="28">
        <v>4532.2862024047618</v>
      </c>
      <c r="CO990" s="28">
        <v>4403.9231816943502</v>
      </c>
      <c r="CP990" s="28">
        <v>4428.3570615736553</v>
      </c>
      <c r="CQ990" s="28">
        <v>4394.2106760170573</v>
      </c>
      <c r="CR990" s="28">
        <v>4241.0835422067985</v>
      </c>
      <c r="CS990" s="28">
        <v>4366.8936153729655</v>
      </c>
      <c r="CT990" s="28">
        <v>4413.4948844785413</v>
      </c>
      <c r="CU990" s="28">
        <v>4411.9665521839624</v>
      </c>
      <c r="CV990" s="28">
        <v>4359.4553401468911</v>
      </c>
      <c r="CW990" s="28">
        <v>4195.8749773979134</v>
      </c>
      <c r="CX990" s="28">
        <v>4345.1979385518271</v>
      </c>
      <c r="CY990" s="28">
        <v>4376.3574627453963</v>
      </c>
      <c r="CZ990" s="28">
        <v>4380.9957189443639</v>
      </c>
      <c r="DA990" s="28">
        <v>4334.907532603549</v>
      </c>
      <c r="DB990" s="28">
        <v>4178.3781164050333</v>
      </c>
      <c r="DC990" s="28">
        <v>4317.6597076745857</v>
      </c>
    </row>
    <row r="991" spans="1:127" ht="12" hidden="1" customHeight="1" outlineLevel="1">
      <c r="A991" s="2"/>
      <c r="B991" s="7" t="s">
        <v>163</v>
      </c>
      <c r="C991" s="2"/>
      <c r="D991" s="10" t="s">
        <v>164</v>
      </c>
      <c r="AA991" s="3"/>
      <c r="AB991" s="3"/>
      <c r="AC991" s="3"/>
      <c r="AD991" s="8"/>
      <c r="AE991" s="8"/>
      <c r="AF991" s="8"/>
      <c r="AG991" s="8"/>
      <c r="AH991" s="8"/>
      <c r="AI991" s="3"/>
      <c r="AJ991" s="3"/>
      <c r="AK991" s="3"/>
      <c r="AL991" s="8">
        <v>6520</v>
      </c>
      <c r="AM991" s="8">
        <v>6460</v>
      </c>
      <c r="AN991" s="8">
        <v>6430</v>
      </c>
      <c r="AO991" s="8">
        <v>6120</v>
      </c>
      <c r="AP991" s="8">
        <v>6382.5</v>
      </c>
      <c r="AQ991" s="8">
        <v>6150</v>
      </c>
      <c r="AR991" s="8">
        <v>6060</v>
      </c>
      <c r="AS991" s="8">
        <v>5840</v>
      </c>
      <c r="AT991" s="8">
        <v>5640</v>
      </c>
      <c r="AU991" s="8">
        <v>5922.5</v>
      </c>
      <c r="AV991" s="8">
        <v>5450</v>
      </c>
      <c r="AW991" s="8">
        <v>5440</v>
      </c>
      <c r="AX991" s="8">
        <v>5350</v>
      </c>
      <c r="AY991" s="8">
        <v>5090</v>
      </c>
      <c r="AZ991" s="8">
        <v>5330</v>
      </c>
      <c r="BA991" s="8">
        <v>5120</v>
      </c>
      <c r="BB991" s="8">
        <v>5170</v>
      </c>
      <c r="BC991" s="8">
        <v>5040</v>
      </c>
      <c r="BD991" s="8">
        <v>4780</v>
      </c>
      <c r="BE991" s="8">
        <v>5030</v>
      </c>
      <c r="BF991" s="8">
        <v>4930</v>
      </c>
      <c r="BG991" s="8">
        <v>4740</v>
      </c>
      <c r="BH991" s="8">
        <v>4660</v>
      </c>
      <c r="BI991" s="8">
        <v>4450</v>
      </c>
      <c r="BJ991" s="8">
        <v>4690</v>
      </c>
      <c r="BK991" s="8">
        <v>4440</v>
      </c>
      <c r="BL991" s="8">
        <v>4340</v>
      </c>
      <c r="BM991" s="8">
        <v>4090</v>
      </c>
      <c r="BN991" s="8">
        <v>3780</v>
      </c>
      <c r="BO991" s="8">
        <v>4160</v>
      </c>
      <c r="BP991" s="8">
        <v>3560</v>
      </c>
      <c r="BQ991" s="8">
        <v>3450</v>
      </c>
      <c r="BR991" s="8">
        <v>3340</v>
      </c>
      <c r="BS991" s="8">
        <v>2970</v>
      </c>
      <c r="BT991" s="8">
        <v>3330</v>
      </c>
      <c r="BU991" s="8">
        <v>3010</v>
      </c>
      <c r="BV991" s="8">
        <v>2970</v>
      </c>
      <c r="BW991" s="8">
        <v>3030</v>
      </c>
      <c r="BX991" s="8">
        <v>2590</v>
      </c>
      <c r="BY991" s="8">
        <v>2900</v>
      </c>
      <c r="BZ991" s="8">
        <v>2680</v>
      </c>
      <c r="CA991" s="8">
        <v>2660</v>
      </c>
      <c r="CB991" s="8">
        <v>2590</v>
      </c>
      <c r="CC991" s="8">
        <v>2190</v>
      </c>
      <c r="CD991" s="8">
        <v>2530</v>
      </c>
      <c r="CE991" s="28">
        <v>2340</v>
      </c>
      <c r="CF991" s="28">
        <v>2280</v>
      </c>
      <c r="CG991" s="28">
        <v>2190</v>
      </c>
      <c r="CH991" s="28">
        <v>1980</v>
      </c>
      <c r="CI991" s="28">
        <v>2200</v>
      </c>
      <c r="CJ991" s="33">
        <v>1890</v>
      </c>
      <c r="CK991" s="28">
        <v>1836.6891645938342</v>
      </c>
      <c r="CL991" s="28">
        <v>1737.4516798227789</v>
      </c>
      <c r="CM991" s="28">
        <v>1525.0039652024354</v>
      </c>
      <c r="CN991" s="28">
        <v>1747.286202404762</v>
      </c>
      <c r="CO991" s="33">
        <v>1523.9231816943498</v>
      </c>
      <c r="CP991" s="28">
        <v>1498.3570615736548</v>
      </c>
      <c r="CQ991" s="28">
        <v>1414.2106760170577</v>
      </c>
      <c r="CR991" s="28">
        <v>1211.0835422067985</v>
      </c>
      <c r="CS991" s="28">
        <v>1411.8936153729653</v>
      </c>
      <c r="CT991" s="33">
        <v>1353.4948844785411</v>
      </c>
      <c r="CU991" s="28">
        <v>1321.9665521839627</v>
      </c>
      <c r="CV991" s="28">
        <v>1239.4553401468913</v>
      </c>
      <c r="CW991" s="28">
        <v>1045.8749773979137</v>
      </c>
      <c r="CX991" s="28">
        <v>1240.1979385518271</v>
      </c>
      <c r="CY991" s="33">
        <v>1196.3574627453968</v>
      </c>
      <c r="CZ991" s="28">
        <v>1170.9957189443637</v>
      </c>
      <c r="DA991" s="28">
        <v>1094.9075326035486</v>
      </c>
      <c r="DB991" s="28">
        <v>908.37811640503344</v>
      </c>
      <c r="DC991" s="28">
        <v>1092.6597076745857</v>
      </c>
      <c r="DD991" s="17"/>
      <c r="DE991" s="8"/>
      <c r="DF991" s="8"/>
      <c r="DG991" s="8"/>
      <c r="DH991" s="8"/>
      <c r="DI991" s="17"/>
      <c r="DJ991" s="8"/>
      <c r="DK991" s="8"/>
      <c r="DL991" s="8"/>
      <c r="DM991" s="8"/>
      <c r="DN991" s="17"/>
      <c r="DO991" s="8"/>
      <c r="DP991" s="8"/>
      <c r="DQ991" s="8"/>
      <c r="DR991" s="8"/>
      <c r="DS991" s="17"/>
      <c r="DT991" s="8"/>
      <c r="DU991" s="8"/>
      <c r="DV991" s="8"/>
      <c r="DW991" s="8"/>
    </row>
    <row r="992" spans="1:127" ht="12" hidden="1" customHeight="1" outlineLevel="1">
      <c r="A992" s="2"/>
      <c r="B992" s="7" t="s">
        <v>163</v>
      </c>
      <c r="C992" s="2"/>
      <c r="D992" s="10" t="s">
        <v>433</v>
      </c>
      <c r="AA992" s="3"/>
      <c r="AB992" s="3"/>
      <c r="AC992" s="3"/>
      <c r="AD992" s="8"/>
      <c r="AE992" s="8"/>
      <c r="AF992" s="8"/>
      <c r="AG992" s="8"/>
      <c r="AH992" s="8"/>
      <c r="AI992" s="3"/>
      <c r="AJ992" s="3"/>
      <c r="AK992" s="3"/>
      <c r="AL992" s="8">
        <v>1140</v>
      </c>
      <c r="AM992" s="8">
        <v>1240</v>
      </c>
      <c r="AN992" s="8">
        <v>1320</v>
      </c>
      <c r="AO992" s="8">
        <v>1430</v>
      </c>
      <c r="AP992" s="8">
        <v>1282.5</v>
      </c>
      <c r="AQ992" s="8">
        <v>1550</v>
      </c>
      <c r="AR992" s="8">
        <v>1640</v>
      </c>
      <c r="AS992" s="8">
        <v>1660</v>
      </c>
      <c r="AT992" s="8">
        <v>1720</v>
      </c>
      <c r="AU992" s="8">
        <v>1642.5</v>
      </c>
      <c r="AV992" s="8">
        <v>1720</v>
      </c>
      <c r="AW992" s="8">
        <v>1730</v>
      </c>
      <c r="AX992" s="8">
        <v>1820</v>
      </c>
      <c r="AY992" s="8">
        <v>1830</v>
      </c>
      <c r="AZ992" s="8">
        <v>1870</v>
      </c>
      <c r="BA992" s="8">
        <v>1820</v>
      </c>
      <c r="BB992" s="8">
        <v>1880</v>
      </c>
      <c r="BC992" s="8">
        <v>1880</v>
      </c>
      <c r="BD992" s="8">
        <v>1940</v>
      </c>
      <c r="BE992" s="8">
        <v>1880</v>
      </c>
      <c r="BF992" s="8">
        <v>1970</v>
      </c>
      <c r="BG992" s="8">
        <v>1980</v>
      </c>
      <c r="BH992" s="8">
        <v>2010</v>
      </c>
      <c r="BI992" s="8">
        <v>2080</v>
      </c>
      <c r="BJ992" s="8">
        <v>2010</v>
      </c>
      <c r="BK992" s="8">
        <v>2120</v>
      </c>
      <c r="BL992" s="8">
        <v>2210</v>
      </c>
      <c r="BM992" s="8">
        <v>2200</v>
      </c>
      <c r="BN992" s="8">
        <v>2270</v>
      </c>
      <c r="BO992" s="8">
        <v>2200</v>
      </c>
      <c r="BP992" s="8">
        <v>2330</v>
      </c>
      <c r="BQ992" s="8">
        <v>2410</v>
      </c>
      <c r="BR992" s="8">
        <v>2390</v>
      </c>
      <c r="BS992" s="8">
        <v>2420</v>
      </c>
      <c r="BT992" s="8">
        <v>2380</v>
      </c>
      <c r="BU992" s="8">
        <v>2430</v>
      </c>
      <c r="BV992" s="8">
        <v>2450</v>
      </c>
      <c r="BW992" s="8">
        <v>2440</v>
      </c>
      <c r="BX992" s="8">
        <v>2470</v>
      </c>
      <c r="BY992" s="8">
        <v>2450</v>
      </c>
      <c r="BZ992" s="8">
        <v>2510</v>
      </c>
      <c r="CA992" s="8">
        <v>2540</v>
      </c>
      <c r="CB992" s="8">
        <v>2540</v>
      </c>
      <c r="CC992" s="8">
        <v>2570</v>
      </c>
      <c r="CD992" s="8">
        <v>2540</v>
      </c>
      <c r="CE992" s="28">
        <v>2620</v>
      </c>
      <c r="CF992" s="28">
        <v>2690</v>
      </c>
      <c r="CG992" s="28">
        <v>2690</v>
      </c>
      <c r="CH992" s="28">
        <v>2700</v>
      </c>
      <c r="CI992" s="28">
        <v>2670</v>
      </c>
      <c r="CJ992" s="33">
        <v>2740</v>
      </c>
      <c r="CK992" s="28">
        <v>2770</v>
      </c>
      <c r="CL992" s="28">
        <v>2800</v>
      </c>
      <c r="CM992" s="28">
        <v>2830</v>
      </c>
      <c r="CN992" s="28">
        <v>2785</v>
      </c>
      <c r="CO992" s="33">
        <v>2880</v>
      </c>
      <c r="CP992" s="28">
        <v>2930</v>
      </c>
      <c r="CQ992" s="28">
        <v>2980</v>
      </c>
      <c r="CR992" s="28">
        <v>3030</v>
      </c>
      <c r="CS992" s="28">
        <v>2955</v>
      </c>
      <c r="CT992" s="33">
        <v>3060</v>
      </c>
      <c r="CU992" s="28">
        <v>3090</v>
      </c>
      <c r="CV992" s="28">
        <v>3120</v>
      </c>
      <c r="CW992" s="28">
        <v>3150</v>
      </c>
      <c r="CX992" s="28">
        <v>3105</v>
      </c>
      <c r="CY992" s="33">
        <v>3180</v>
      </c>
      <c r="CZ992" s="28">
        <v>3210</v>
      </c>
      <c r="DA992" s="28">
        <v>3240</v>
      </c>
      <c r="DB992" s="28">
        <v>3270</v>
      </c>
      <c r="DC992" s="28">
        <v>3225</v>
      </c>
      <c r="DD992" s="17"/>
      <c r="DE992" s="8"/>
      <c r="DF992" s="8"/>
      <c r="DG992" s="8"/>
      <c r="DH992" s="8"/>
      <c r="DI992" s="17"/>
      <c r="DJ992" s="8"/>
      <c r="DK992" s="8"/>
      <c r="DL992" s="8"/>
      <c r="DM992" s="8"/>
      <c r="DN992" s="17"/>
      <c r="DO992" s="8"/>
      <c r="DP992" s="8"/>
      <c r="DQ992" s="8"/>
      <c r="DR992" s="8"/>
      <c r="DS992" s="17"/>
      <c r="DT992" s="8"/>
      <c r="DU992" s="8"/>
      <c r="DV992" s="8"/>
      <c r="DW992" s="8"/>
    </row>
    <row r="993" spans="1:127" ht="12" hidden="1" customHeight="1" outlineLevel="1">
      <c r="A993" s="2"/>
      <c r="B993" s="7" t="s">
        <v>846</v>
      </c>
      <c r="D993" s="18" t="s">
        <v>613</v>
      </c>
      <c r="AI993" s="3"/>
      <c r="AJ993" s="3"/>
      <c r="AK993" s="3"/>
      <c r="AL993" s="3"/>
      <c r="AM993" s="3"/>
      <c r="AN993" s="3"/>
      <c r="AO993" s="3"/>
      <c r="AQ993" s="3"/>
      <c r="AR993" s="3"/>
      <c r="AS993" s="3"/>
      <c r="AT993" s="3"/>
      <c r="AU993" s="16"/>
      <c r="AV993" s="3"/>
      <c r="AW993" s="3"/>
      <c r="AX993" s="3"/>
      <c r="AY993" s="3"/>
      <c r="AZ993" s="16"/>
      <c r="BA993" s="3"/>
      <c r="BB993" s="3"/>
      <c r="BC993" s="3"/>
      <c r="BD993" s="3"/>
      <c r="BE993" s="16"/>
      <c r="BF993" s="3"/>
      <c r="BG993" s="3"/>
      <c r="BH993" s="3"/>
      <c r="BI993" s="3"/>
      <c r="BJ993" s="16"/>
      <c r="BK993" s="3"/>
      <c r="BL993" s="3"/>
      <c r="BM993" s="3"/>
      <c r="BN993" s="3"/>
      <c r="BO993" s="16"/>
      <c r="BP993" s="3"/>
      <c r="BT993" s="16"/>
      <c r="BU993" s="8">
        <v>24000</v>
      </c>
      <c r="BV993" s="8">
        <v>27000</v>
      </c>
      <c r="BW993" s="8">
        <v>29700</v>
      </c>
      <c r="BX993" s="8">
        <v>33000</v>
      </c>
      <c r="BY993" s="8">
        <v>33000</v>
      </c>
      <c r="BZ993" s="8">
        <v>35000</v>
      </c>
      <c r="CA993" s="8">
        <v>37200</v>
      </c>
      <c r="CB993" s="8">
        <v>38900.399999999994</v>
      </c>
      <c r="CC993" s="8">
        <v>39722.199999999997</v>
      </c>
      <c r="CD993" s="8">
        <v>39722.199999999997</v>
      </c>
      <c r="CE993" s="3">
        <v>42993</v>
      </c>
      <c r="CF993" s="3">
        <v>43396.5</v>
      </c>
      <c r="CG993" s="3">
        <v>43471.5</v>
      </c>
      <c r="CH993" s="3">
        <v>45210</v>
      </c>
      <c r="CI993" s="15">
        <v>45210</v>
      </c>
      <c r="CJ993" s="3"/>
      <c r="CK993" s="3"/>
      <c r="CL993" s="3"/>
      <c r="CM993" s="3"/>
      <c r="CN993" s="15"/>
      <c r="CO993" s="3"/>
      <c r="CP993" s="3"/>
      <c r="CQ993" s="3"/>
      <c r="CR993" s="3"/>
      <c r="CS993" s="15"/>
      <c r="CT993" s="3"/>
      <c r="CU993" s="3"/>
      <c r="CV993" s="3"/>
      <c r="CW993" s="3"/>
      <c r="CX993" s="15"/>
      <c r="CY993" s="3"/>
      <c r="CZ993" s="3"/>
      <c r="DA993" s="3"/>
      <c r="DB993" s="3"/>
      <c r="DC993" s="15"/>
      <c r="DD993" s="3"/>
      <c r="DE993" s="3"/>
      <c r="DF993" s="3"/>
      <c r="DG993" s="3"/>
      <c r="DH993" s="15"/>
      <c r="DI993" s="3"/>
      <c r="DJ993" s="3"/>
      <c r="DK993" s="3"/>
      <c r="DL993" s="3"/>
      <c r="DM993" s="15"/>
      <c r="DN993" s="3"/>
      <c r="DO993" s="3"/>
      <c r="DP993" s="3"/>
      <c r="DQ993" s="3"/>
      <c r="DR993" s="15"/>
      <c r="DS993" s="3"/>
      <c r="DT993" s="3"/>
      <c r="DV993" s="3"/>
      <c r="DW993" s="15"/>
    </row>
    <row r="994" spans="1:127" ht="12" hidden="1" customHeight="1" outlineLevel="1">
      <c r="A994" s="2"/>
      <c r="B994" s="7" t="s">
        <v>434</v>
      </c>
      <c r="D994" s="18" t="s">
        <v>614</v>
      </c>
      <c r="AI994" s="3"/>
      <c r="AJ994" s="3"/>
      <c r="AK994" s="3"/>
      <c r="AL994" s="3"/>
      <c r="AM994" s="3"/>
      <c r="AN994" s="3"/>
      <c r="AO994" s="3"/>
      <c r="AQ994" s="3"/>
      <c r="AR994" s="3"/>
      <c r="AS994" s="3"/>
      <c r="AT994" s="3"/>
      <c r="AU994" s="16"/>
      <c r="AV994" s="3"/>
      <c r="AW994" s="3"/>
      <c r="AX994" s="3"/>
      <c r="AY994" s="3"/>
      <c r="AZ994" s="16"/>
      <c r="BA994" s="3"/>
      <c r="BB994" s="3"/>
      <c r="BC994" s="3"/>
      <c r="BD994" s="3"/>
      <c r="BE994" s="16"/>
      <c r="BF994" s="3"/>
      <c r="BG994" s="3"/>
      <c r="BH994" s="3"/>
      <c r="BI994" s="3"/>
      <c r="BJ994" s="16"/>
      <c r="BK994" s="3"/>
      <c r="BL994" s="3"/>
      <c r="BM994" s="3"/>
      <c r="BN994" s="3"/>
      <c r="BO994" s="16"/>
      <c r="BP994" s="3"/>
      <c r="BT994" s="16"/>
      <c r="BU994" s="8"/>
      <c r="BV994" s="8"/>
      <c r="BW994" s="8"/>
      <c r="BX994" s="8"/>
      <c r="BY994" s="8"/>
      <c r="BZ994" s="8"/>
      <c r="CA994" s="8"/>
      <c r="CB994" s="8"/>
      <c r="CC994" s="8">
        <v>300</v>
      </c>
      <c r="CD994" s="8">
        <f>+CC994+CB994+CA994+BZ994</f>
        <v>300</v>
      </c>
      <c r="CE994" s="3">
        <v>1170</v>
      </c>
      <c r="CF994" s="3">
        <v>2097</v>
      </c>
      <c r="CG994" s="3">
        <v>1710</v>
      </c>
      <c r="CH994" s="3">
        <v>2961</v>
      </c>
      <c r="CI994" s="15">
        <f>+CH994+CG994+CF994+CE994</f>
        <v>7938</v>
      </c>
      <c r="CJ994" s="3"/>
      <c r="CK994" s="3"/>
      <c r="CL994" s="3"/>
      <c r="CM994" s="3"/>
      <c r="CN994" s="15"/>
      <c r="CO994" s="3"/>
      <c r="CP994" s="3"/>
      <c r="CQ994" s="3"/>
      <c r="CR994" s="3"/>
      <c r="CS994" s="15"/>
      <c r="CT994" s="3"/>
      <c r="CU994" s="3"/>
      <c r="CV994" s="3"/>
      <c r="CW994" s="3"/>
      <c r="CX994" s="15"/>
      <c r="CY994" s="3"/>
      <c r="CZ994" s="3"/>
      <c r="DA994" s="3"/>
      <c r="DB994" s="3"/>
      <c r="DC994" s="15"/>
      <c r="DD994" s="3"/>
      <c r="DE994" s="3"/>
      <c r="DF994" s="3"/>
      <c r="DG994" s="3"/>
      <c r="DH994" s="15"/>
      <c r="DI994" s="3"/>
      <c r="DJ994" s="3"/>
      <c r="DK994" s="3"/>
      <c r="DL994" s="3"/>
      <c r="DM994" s="15"/>
      <c r="DN994" s="3"/>
      <c r="DO994" s="3"/>
      <c r="DP994" s="3"/>
      <c r="DQ994" s="3"/>
      <c r="DR994" s="15"/>
      <c r="DS994" s="3"/>
      <c r="DT994" s="3"/>
      <c r="DV994" s="3"/>
      <c r="DW994" s="15"/>
    </row>
    <row r="995" spans="1:127" ht="12" hidden="1" customHeight="1" outlineLevel="1">
      <c r="A995" s="2"/>
      <c r="B995" s="7" t="s">
        <v>435</v>
      </c>
      <c r="D995" s="18" t="s">
        <v>660</v>
      </c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16"/>
      <c r="BA995" s="3"/>
      <c r="BB995" s="3"/>
      <c r="BC995" s="3"/>
      <c r="BD995" s="3"/>
      <c r="BE995" s="16"/>
      <c r="BF995" s="3"/>
      <c r="BG995" s="3"/>
      <c r="BH995" s="3"/>
      <c r="BI995" s="3"/>
      <c r="BJ995" s="16"/>
      <c r="BK995" s="3"/>
      <c r="BL995" s="3"/>
      <c r="BM995" s="3"/>
      <c r="BN995" s="3"/>
      <c r="BO995" s="16"/>
      <c r="BP995" s="3"/>
      <c r="BT995" s="16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3">
        <v>10</v>
      </c>
      <c r="CF995" s="3">
        <v>40</v>
      </c>
      <c r="CG995" s="3">
        <v>60</v>
      </c>
      <c r="CH995" s="3">
        <v>90</v>
      </c>
      <c r="CI995" s="15">
        <v>50</v>
      </c>
      <c r="CJ995" s="3"/>
      <c r="CK995" s="3"/>
      <c r="CL995" s="3"/>
      <c r="CM995" s="3"/>
      <c r="CN995" s="15"/>
      <c r="CO995" s="3"/>
      <c r="CP995" s="3"/>
      <c r="CQ995" s="3"/>
      <c r="CR995" s="3"/>
      <c r="CS995" s="15"/>
      <c r="CT995" s="3"/>
      <c r="CU995" s="3"/>
      <c r="CV995" s="3"/>
      <c r="CW995" s="3"/>
      <c r="CX995" s="15"/>
      <c r="CY995" s="3"/>
      <c r="CZ995" s="3"/>
      <c r="DA995" s="3"/>
      <c r="DB995" s="3"/>
      <c r="DC995" s="15"/>
      <c r="DD995" s="3"/>
      <c r="DE995" s="3"/>
      <c r="DF995" s="3"/>
      <c r="DG995" s="3"/>
      <c r="DH995" s="15"/>
      <c r="DI995" s="3"/>
      <c r="DJ995" s="3"/>
      <c r="DK995" s="3"/>
      <c r="DL995" s="3"/>
      <c r="DM995" s="15"/>
      <c r="DN995" s="3"/>
      <c r="DO995" s="3"/>
      <c r="DP995" s="3"/>
      <c r="DQ995" s="3"/>
      <c r="DR995" s="15"/>
      <c r="DS995" s="3"/>
      <c r="DT995" s="3"/>
      <c r="DV995" s="3"/>
      <c r="DW995" s="15"/>
    </row>
    <row r="996" spans="1:127" ht="12" hidden="1" customHeight="1" outlineLevel="1">
      <c r="A996" s="2"/>
      <c r="B996" s="7" t="s">
        <v>436</v>
      </c>
      <c r="D996" s="18"/>
      <c r="AL996" s="3"/>
      <c r="AM996" s="3"/>
      <c r="AN996" s="3"/>
      <c r="AO996" s="3"/>
      <c r="AQ996" s="3"/>
      <c r="AR996" s="3"/>
      <c r="AS996" s="3"/>
      <c r="AT996" s="3"/>
      <c r="AU996" s="16"/>
      <c r="AV996" s="3"/>
      <c r="AW996" s="3"/>
      <c r="AX996" s="3"/>
      <c r="AY996" s="3"/>
      <c r="AZ996" s="16"/>
      <c r="BA996" s="3"/>
      <c r="BB996" s="3"/>
      <c r="BC996" s="3"/>
      <c r="BD996" s="3"/>
      <c r="BE996" s="16"/>
      <c r="BF996" s="3"/>
      <c r="BG996" s="3"/>
      <c r="BH996" s="3"/>
      <c r="BI996" s="3"/>
      <c r="BJ996" s="16"/>
      <c r="BK996" s="3"/>
      <c r="BL996" s="3"/>
      <c r="BM996" s="3"/>
      <c r="BN996" s="3"/>
      <c r="BO996" s="16"/>
      <c r="BP996" s="3"/>
      <c r="BT996" s="16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3"/>
      <c r="CF996" s="3"/>
      <c r="CG996" s="3"/>
      <c r="CH996" s="3"/>
      <c r="CI996" s="15"/>
      <c r="CJ996" s="3"/>
      <c r="CK996" s="3"/>
      <c r="CL996" s="3"/>
      <c r="CM996" s="3"/>
      <c r="CN996" s="15"/>
      <c r="CO996" s="3"/>
      <c r="CP996" s="3"/>
      <c r="CQ996" s="3"/>
      <c r="CR996" s="3"/>
      <c r="CS996" s="15"/>
      <c r="CT996" s="3"/>
      <c r="CU996" s="3"/>
      <c r="CV996" s="3"/>
      <c r="CW996" s="3"/>
      <c r="CX996" s="15"/>
      <c r="CY996" s="3"/>
      <c r="CZ996" s="3"/>
      <c r="DA996" s="3"/>
      <c r="DB996" s="3"/>
      <c r="DC996" s="15"/>
      <c r="DD996" s="3"/>
      <c r="DE996" s="3"/>
      <c r="DF996" s="3"/>
      <c r="DG996" s="3"/>
      <c r="DH996" s="15"/>
      <c r="DI996" s="3"/>
      <c r="DJ996" s="3"/>
      <c r="DK996" s="3"/>
      <c r="DL996" s="3"/>
      <c r="DM996" s="15"/>
      <c r="DN996" s="3"/>
      <c r="DO996" s="3"/>
      <c r="DP996" s="3"/>
      <c r="DQ996" s="3"/>
      <c r="DR996" s="15"/>
      <c r="DS996" s="3"/>
      <c r="DT996" s="3"/>
      <c r="DV996" s="3"/>
      <c r="DW996" s="15"/>
    </row>
    <row r="997" spans="1:127" ht="12" hidden="1" customHeight="1" outlineLevel="1">
      <c r="A997" s="2"/>
      <c r="B997" s="7" t="s">
        <v>280</v>
      </c>
      <c r="D997" s="18"/>
      <c r="AL997" s="3"/>
      <c r="AM997" s="3"/>
      <c r="AN997" s="3"/>
      <c r="AO997" s="3"/>
      <c r="AQ997" s="3"/>
      <c r="AR997" s="3"/>
      <c r="AS997" s="3"/>
      <c r="AT997" s="3"/>
      <c r="AU997" s="16"/>
      <c r="AV997" s="3"/>
      <c r="AW997" s="3"/>
      <c r="AX997" s="3"/>
      <c r="AY997" s="3"/>
      <c r="AZ997" s="16"/>
      <c r="BA997" s="3"/>
      <c r="BB997" s="3"/>
      <c r="BC997" s="3"/>
      <c r="BD997" s="3"/>
      <c r="BE997" s="16"/>
      <c r="BF997" s="3"/>
      <c r="BG997" s="3"/>
      <c r="BH997" s="3"/>
      <c r="BI997" s="3"/>
      <c r="BJ997" s="16"/>
      <c r="BK997" s="3"/>
      <c r="BL997" s="3"/>
      <c r="BM997" s="3"/>
      <c r="BN997" s="3"/>
      <c r="BO997" s="16"/>
      <c r="BP997" s="3"/>
      <c r="BT997" s="16"/>
      <c r="BY997" s="16"/>
      <c r="BZ997" s="3"/>
      <c r="CA997" s="3"/>
      <c r="CC997" s="3"/>
      <c r="CD997" s="16"/>
      <c r="CE997" s="3"/>
      <c r="CF997" s="3"/>
      <c r="CG997" s="3"/>
      <c r="CH997" s="3"/>
      <c r="CI997" s="16"/>
      <c r="CJ997" s="3"/>
      <c r="CK997" s="3"/>
      <c r="CL997" s="3"/>
      <c r="CM997" s="3"/>
      <c r="CN997" s="16"/>
      <c r="CO997" s="3"/>
      <c r="CP997" s="3"/>
      <c r="CQ997" s="3"/>
      <c r="CR997" s="3"/>
      <c r="CS997" s="16"/>
      <c r="CT997" s="3"/>
      <c r="CU997" s="3"/>
      <c r="CV997" s="3"/>
      <c r="CW997" s="3"/>
      <c r="CX997" s="16"/>
      <c r="CY997" s="3"/>
      <c r="CZ997" s="3"/>
      <c r="DA997" s="3"/>
      <c r="DB997" s="3"/>
      <c r="DC997" s="16"/>
      <c r="DD997" s="3"/>
      <c r="DE997" s="3"/>
      <c r="DF997" s="3"/>
      <c r="DG997" s="3"/>
      <c r="DH997" s="16"/>
      <c r="DI997" s="3"/>
      <c r="DJ997" s="3"/>
      <c r="DK997" s="3"/>
      <c r="DL997" s="3"/>
      <c r="DM997" s="16"/>
      <c r="DN997" s="3"/>
      <c r="DO997" s="3"/>
      <c r="DP997" s="3"/>
      <c r="DQ997" s="3"/>
      <c r="DR997" s="16"/>
      <c r="DS997" s="3"/>
      <c r="DT997" s="3"/>
      <c r="DV997" s="3"/>
      <c r="DW997" s="16"/>
    </row>
    <row r="998" spans="1:127" ht="12" hidden="1" customHeight="1" outlineLevel="1">
      <c r="A998" s="2"/>
      <c r="B998" s="7" t="s">
        <v>171</v>
      </c>
      <c r="D998" s="18"/>
      <c r="AL998" s="3"/>
      <c r="AM998" s="3"/>
      <c r="AN998" s="3"/>
      <c r="AO998" s="3"/>
      <c r="AQ998" s="3"/>
      <c r="AR998" s="3"/>
      <c r="AS998" s="3"/>
      <c r="AT998" s="3"/>
      <c r="AU998" s="16"/>
      <c r="AV998" s="3"/>
      <c r="AW998" s="3"/>
      <c r="AX998" s="3"/>
      <c r="AY998" s="3"/>
      <c r="AZ998" s="16"/>
      <c r="BA998" s="3"/>
      <c r="BB998" s="3"/>
      <c r="BC998" s="3"/>
      <c r="BD998" s="3"/>
      <c r="BE998" s="16"/>
      <c r="BF998" s="3"/>
      <c r="BG998" s="3"/>
      <c r="BH998" s="3"/>
      <c r="BI998" s="3"/>
      <c r="BJ998" s="16"/>
      <c r="BK998" s="3"/>
      <c r="BL998" s="3"/>
      <c r="BM998" s="3"/>
      <c r="BN998" s="3"/>
      <c r="BO998" s="16"/>
      <c r="BP998" s="3"/>
      <c r="BT998" s="16"/>
      <c r="BY998" s="16"/>
      <c r="BZ998" s="3"/>
      <c r="CA998" s="3"/>
      <c r="CC998" s="3"/>
      <c r="CD998" s="16"/>
      <c r="CE998" s="3"/>
      <c r="CF998" s="3"/>
      <c r="CG998" s="3"/>
      <c r="CH998" s="3"/>
      <c r="CI998" s="16"/>
      <c r="CJ998" s="3"/>
      <c r="CK998" s="3"/>
      <c r="CL998" s="3"/>
      <c r="CM998" s="3"/>
      <c r="CN998" s="16"/>
      <c r="CO998" s="3"/>
      <c r="CP998" s="3"/>
      <c r="CQ998" s="3"/>
      <c r="CR998" s="3"/>
      <c r="CS998" s="16"/>
      <c r="CT998" s="3"/>
      <c r="CU998" s="3"/>
      <c r="CV998" s="3"/>
      <c r="CW998" s="3"/>
      <c r="CX998" s="16"/>
      <c r="CY998" s="3"/>
      <c r="CZ998" s="3"/>
      <c r="DA998" s="3"/>
      <c r="DB998" s="3"/>
      <c r="DC998" s="16"/>
      <c r="DD998" s="3"/>
      <c r="DE998" s="3"/>
      <c r="DF998" s="3"/>
      <c r="DG998" s="3"/>
      <c r="DH998" s="16"/>
      <c r="DI998" s="3"/>
      <c r="DJ998" s="3"/>
      <c r="DK998" s="3"/>
      <c r="DL998" s="3"/>
      <c r="DM998" s="16"/>
      <c r="DN998" s="3"/>
      <c r="DO998" s="3"/>
      <c r="DP998" s="3"/>
      <c r="DQ998" s="3"/>
      <c r="DR998" s="16"/>
      <c r="DS998" s="3"/>
      <c r="DT998" s="3"/>
      <c r="DV998" s="3"/>
      <c r="DW998" s="16"/>
    </row>
    <row r="999" spans="1:127" ht="12" hidden="1" customHeight="1" outlineLevel="1">
      <c r="A999" s="2"/>
      <c r="B999" s="7" t="s">
        <v>172</v>
      </c>
      <c r="AL999" s="3"/>
      <c r="AM999" s="3"/>
      <c r="AN999" s="3"/>
      <c r="AO999" s="3"/>
      <c r="AQ999" s="3"/>
      <c r="AR999" s="3"/>
      <c r="AS999" s="3"/>
      <c r="AT999" s="3"/>
      <c r="AV999" s="3"/>
      <c r="AW999" s="3"/>
      <c r="AX999" s="3"/>
      <c r="AY999" s="3"/>
      <c r="BA999" s="3"/>
      <c r="BB999" s="3"/>
      <c r="BC999" s="3"/>
      <c r="BD999" s="3"/>
      <c r="BF999" s="3"/>
      <c r="BG999" s="3"/>
      <c r="BH999" s="3"/>
      <c r="BI999" s="3"/>
      <c r="BK999" s="3"/>
      <c r="BL999" s="3"/>
      <c r="BM999" s="3"/>
      <c r="BN999" s="3"/>
      <c r="BP999" s="3"/>
      <c r="BT999" s="16"/>
      <c r="CA999" s="6"/>
      <c r="CB999" s="6"/>
      <c r="DU999" s="2"/>
    </row>
    <row r="1000" spans="1:127" ht="12" hidden="1" customHeight="1" outlineLevel="1">
      <c r="A1000" s="2"/>
      <c r="B1000" s="7" t="s">
        <v>173</v>
      </c>
      <c r="AL1000" s="3"/>
      <c r="AM1000" s="3"/>
      <c r="AN1000" s="3"/>
      <c r="AO1000" s="3"/>
      <c r="AP1000" s="16"/>
      <c r="AQ1000" s="3"/>
      <c r="AR1000" s="3"/>
      <c r="AS1000" s="3"/>
      <c r="AT1000" s="3"/>
      <c r="AU1000" s="16"/>
      <c r="AV1000" s="3"/>
      <c r="AW1000" s="3"/>
      <c r="AX1000" s="3"/>
      <c r="AY1000" s="3"/>
      <c r="AZ1000" s="16"/>
      <c r="BA1000" s="3"/>
      <c r="BB1000" s="3"/>
      <c r="BC1000" s="3"/>
      <c r="BD1000" s="3"/>
      <c r="BE1000" s="16"/>
      <c r="BF1000" s="3"/>
      <c r="BG1000" s="3"/>
      <c r="BH1000" s="3"/>
      <c r="BI1000" s="3"/>
      <c r="BJ1000" s="16"/>
      <c r="BK1000" s="3"/>
      <c r="BL1000" s="3"/>
      <c r="BM1000" s="3"/>
      <c r="BN1000" s="3"/>
      <c r="BO1000" s="16"/>
      <c r="BP1000" s="3"/>
      <c r="BT1000" s="16"/>
      <c r="BY1000" s="15"/>
      <c r="BZ1000" s="3"/>
      <c r="CA1000" s="3"/>
      <c r="CC1000" s="3"/>
      <c r="CD1000" s="15"/>
      <c r="CE1000" s="3"/>
      <c r="CF1000" s="3"/>
      <c r="CG1000" s="3"/>
      <c r="CH1000" s="3"/>
      <c r="CI1000" s="15"/>
      <c r="CJ1000" s="3"/>
      <c r="CK1000" s="3"/>
      <c r="CL1000" s="3"/>
      <c r="CM1000" s="3"/>
      <c r="CN1000" s="15"/>
      <c r="CO1000" s="3"/>
      <c r="CP1000" s="3"/>
      <c r="CQ1000" s="3"/>
      <c r="CR1000" s="3"/>
      <c r="CS1000" s="15"/>
      <c r="CT1000" s="3"/>
      <c r="CU1000" s="3"/>
      <c r="CV1000" s="3"/>
      <c r="CW1000" s="3"/>
      <c r="CX1000" s="15"/>
      <c r="CY1000" s="3"/>
      <c r="CZ1000" s="3"/>
      <c r="DA1000" s="3"/>
      <c r="DB1000" s="3"/>
      <c r="DC1000" s="15"/>
      <c r="DD1000" s="3"/>
      <c r="DE1000" s="3"/>
      <c r="DF1000" s="3"/>
      <c r="DG1000" s="3"/>
      <c r="DH1000" s="15"/>
      <c r="DI1000" s="3"/>
      <c r="DJ1000" s="3"/>
      <c r="DK1000" s="3"/>
      <c r="DL1000" s="3"/>
      <c r="DM1000" s="15"/>
      <c r="DN1000" s="3"/>
      <c r="DO1000" s="3"/>
      <c r="DP1000" s="3"/>
      <c r="DQ1000" s="3"/>
      <c r="DR1000" s="15"/>
      <c r="DS1000" s="3"/>
      <c r="DT1000" s="3"/>
      <c r="DV1000" s="3"/>
      <c r="DW1000" s="15"/>
    </row>
    <row r="1001" spans="1:127" ht="12" hidden="1" customHeight="1" outlineLevel="1">
      <c r="A1001" s="2"/>
      <c r="B1001" s="7" t="s">
        <v>174</v>
      </c>
      <c r="D1001" s="18"/>
      <c r="AL1001" s="3"/>
      <c r="AM1001" s="3"/>
      <c r="AN1001" s="3"/>
      <c r="AO1001" s="3"/>
      <c r="AP1001" s="16"/>
      <c r="AQ1001" s="3"/>
      <c r="AR1001" s="3"/>
      <c r="AS1001" s="3"/>
      <c r="AT1001" s="3"/>
      <c r="AU1001" s="16"/>
      <c r="AV1001" s="3"/>
      <c r="AW1001" s="3"/>
      <c r="AX1001" s="3"/>
      <c r="AY1001" s="3"/>
      <c r="AZ1001" s="16"/>
      <c r="BA1001" s="3"/>
      <c r="BB1001" s="3"/>
      <c r="BC1001" s="3"/>
      <c r="BD1001" s="3"/>
      <c r="BE1001" s="16"/>
      <c r="BF1001" s="3"/>
      <c r="BG1001" s="3"/>
      <c r="BH1001" s="3"/>
      <c r="BI1001" s="3"/>
      <c r="BJ1001" s="16"/>
      <c r="BK1001" s="3"/>
      <c r="BL1001" s="3"/>
      <c r="BM1001" s="3"/>
      <c r="BN1001" s="3"/>
      <c r="BO1001" s="16"/>
      <c r="BP1001" s="3"/>
      <c r="BT1001" s="16"/>
      <c r="BY1001" s="15"/>
      <c r="BZ1001" s="3"/>
      <c r="CA1001" s="3"/>
      <c r="CC1001" s="3"/>
      <c r="CD1001" s="15"/>
      <c r="CE1001" s="3"/>
      <c r="CF1001" s="3"/>
      <c r="CG1001" s="3"/>
      <c r="CH1001" s="3"/>
      <c r="CI1001" s="15"/>
      <c r="CJ1001" s="3"/>
      <c r="CK1001" s="3"/>
      <c r="CL1001" s="3"/>
      <c r="CM1001" s="3"/>
      <c r="CN1001" s="15"/>
      <c r="CO1001" s="3"/>
      <c r="CP1001" s="3"/>
      <c r="CQ1001" s="3"/>
      <c r="CR1001" s="3"/>
      <c r="CS1001" s="15"/>
      <c r="CT1001" s="3"/>
      <c r="CU1001" s="3"/>
      <c r="CV1001" s="3"/>
      <c r="CW1001" s="3"/>
      <c r="CX1001" s="15"/>
      <c r="CY1001" s="3"/>
      <c r="CZ1001" s="3"/>
      <c r="DA1001" s="3"/>
      <c r="DB1001" s="3"/>
      <c r="DC1001" s="15"/>
      <c r="DD1001" s="3"/>
      <c r="DE1001" s="3"/>
      <c r="DF1001" s="3"/>
      <c r="DG1001" s="3"/>
      <c r="DH1001" s="15"/>
      <c r="DI1001" s="3"/>
      <c r="DJ1001" s="3"/>
      <c r="DK1001" s="3"/>
      <c r="DL1001" s="3"/>
      <c r="DM1001" s="15"/>
      <c r="DN1001" s="3"/>
      <c r="DO1001" s="3"/>
      <c r="DP1001" s="3"/>
      <c r="DQ1001" s="3"/>
      <c r="DR1001" s="15"/>
      <c r="DS1001" s="3"/>
      <c r="DT1001" s="3"/>
      <c r="DV1001" s="3"/>
      <c r="DW1001" s="15"/>
    </row>
    <row r="1002" spans="1:127" ht="12" hidden="1" customHeight="1" outlineLevel="1">
      <c r="A1002" s="2"/>
      <c r="B1002" s="7" t="s">
        <v>175</v>
      </c>
      <c r="D1002" s="18"/>
      <c r="AL1002" s="3"/>
      <c r="AM1002" s="3"/>
      <c r="AN1002" s="3"/>
      <c r="AO1002" s="3"/>
      <c r="AP1002" s="16"/>
      <c r="AQ1002" s="3"/>
      <c r="AR1002" s="3"/>
      <c r="AS1002" s="3"/>
      <c r="AT1002" s="3"/>
      <c r="AU1002" s="16"/>
      <c r="AV1002" s="3"/>
      <c r="AW1002" s="3"/>
      <c r="AX1002" s="3"/>
      <c r="AY1002" s="3"/>
      <c r="AZ1002" s="16"/>
      <c r="BA1002" s="3"/>
      <c r="BB1002" s="3"/>
      <c r="BC1002" s="3"/>
      <c r="BD1002" s="3"/>
      <c r="BE1002" s="16"/>
      <c r="BF1002" s="3"/>
      <c r="BG1002" s="3"/>
      <c r="BH1002" s="3"/>
      <c r="BI1002" s="3"/>
      <c r="BJ1002" s="16"/>
      <c r="BK1002" s="3"/>
      <c r="BL1002" s="3"/>
      <c r="BM1002" s="3"/>
      <c r="BN1002" s="3"/>
      <c r="BO1002" s="16"/>
      <c r="BP1002" s="3"/>
      <c r="BT1002" s="16"/>
      <c r="BY1002" s="15"/>
      <c r="BZ1002" s="3"/>
      <c r="CA1002" s="3"/>
      <c r="CC1002" s="3"/>
      <c r="CD1002" s="15"/>
      <c r="CE1002" s="3"/>
      <c r="CF1002" s="3"/>
      <c r="CG1002" s="3"/>
      <c r="CH1002" s="3"/>
      <c r="CI1002" s="15"/>
      <c r="CJ1002" s="3"/>
      <c r="CK1002" s="3"/>
      <c r="CL1002" s="3"/>
      <c r="CM1002" s="3"/>
      <c r="CN1002" s="15"/>
      <c r="CO1002" s="3"/>
      <c r="CP1002" s="3"/>
      <c r="CQ1002" s="3"/>
      <c r="CR1002" s="3"/>
      <c r="CS1002" s="15"/>
      <c r="CT1002" s="3"/>
      <c r="CU1002" s="3"/>
      <c r="CV1002" s="3"/>
      <c r="CW1002" s="3"/>
      <c r="CX1002" s="15"/>
      <c r="CY1002" s="3"/>
      <c r="CZ1002" s="3"/>
      <c r="DA1002" s="3"/>
      <c r="DB1002" s="3"/>
      <c r="DC1002" s="15"/>
      <c r="DD1002" s="3"/>
      <c r="DE1002" s="3"/>
      <c r="DF1002" s="3"/>
      <c r="DG1002" s="3"/>
      <c r="DH1002" s="15"/>
      <c r="DI1002" s="3"/>
      <c r="DJ1002" s="3"/>
      <c r="DK1002" s="3"/>
      <c r="DL1002" s="3"/>
      <c r="DM1002" s="15"/>
      <c r="DN1002" s="3"/>
      <c r="DO1002" s="3"/>
      <c r="DP1002" s="3"/>
      <c r="DQ1002" s="3"/>
      <c r="DR1002" s="15"/>
      <c r="DS1002" s="3"/>
      <c r="DT1002" s="3"/>
      <c r="DV1002" s="3"/>
      <c r="DW1002" s="15"/>
    </row>
    <row r="1003" spans="1:127" ht="12" hidden="1" customHeight="1" outlineLevel="1">
      <c r="A1003" s="2"/>
      <c r="B1003" s="7" t="s">
        <v>924</v>
      </c>
      <c r="C1003" s="7" t="s">
        <v>30</v>
      </c>
      <c r="D1003" s="18"/>
      <c r="AL1003" s="3"/>
      <c r="AM1003" s="3"/>
      <c r="AN1003" s="3"/>
      <c r="AO1003" s="3"/>
      <c r="AP1003" s="16"/>
      <c r="AQ1003" s="3"/>
      <c r="AR1003" s="3"/>
      <c r="AS1003" s="3"/>
      <c r="AT1003" s="3"/>
      <c r="AU1003" s="16"/>
      <c r="AV1003" s="3"/>
      <c r="AW1003" s="3"/>
      <c r="AX1003" s="3"/>
      <c r="AY1003" s="3"/>
      <c r="AZ1003" s="3">
        <v>48824.9</v>
      </c>
      <c r="BA1003" s="3">
        <v>49429.599999999999</v>
      </c>
      <c r="BB1003" s="3">
        <v>49904.2</v>
      </c>
      <c r="BC1003" s="3">
        <v>50365.7</v>
      </c>
      <c r="BD1003" s="3">
        <v>51143.6</v>
      </c>
      <c r="BE1003" s="3">
        <v>51143.6</v>
      </c>
      <c r="BF1003" s="3">
        <v>51672.2</v>
      </c>
      <c r="BG1003" s="3">
        <v>52102.9</v>
      </c>
      <c r="BH1003" s="3">
        <v>52213.8</v>
      </c>
      <c r="BI1003" s="3">
        <v>52621.1</v>
      </c>
      <c r="BJ1003" s="3">
        <v>52621</v>
      </c>
      <c r="BK1003" s="3">
        <v>52845.7</v>
      </c>
      <c r="BL1003" s="3">
        <v>52941.7</v>
      </c>
      <c r="BM1003" s="3">
        <v>53150.5</v>
      </c>
      <c r="BN1003" s="3">
        <v>53387.7</v>
      </c>
      <c r="BO1003" s="3">
        <v>53388</v>
      </c>
      <c r="BP1003" s="3">
        <v>53628.7</v>
      </c>
      <c r="BQ1003" s="3">
        <v>53937</v>
      </c>
      <c r="BR1003" s="3">
        <v>54155.1</v>
      </c>
      <c r="BS1003" s="3">
        <v>54600.7</v>
      </c>
      <c r="BT1003" s="3">
        <v>54601</v>
      </c>
      <c r="BU1003" s="3">
        <v>54864</v>
      </c>
      <c r="BV1003" s="3">
        <v>55186</v>
      </c>
      <c r="BW1003" s="3">
        <v>55436</v>
      </c>
      <c r="BX1003" s="3">
        <v>56082</v>
      </c>
      <c r="BY1003" s="3">
        <v>56082</v>
      </c>
      <c r="BZ1003" s="3">
        <v>56515</v>
      </c>
      <c r="CA1003" s="3">
        <v>56895</v>
      </c>
      <c r="CB1003" s="3">
        <v>57210</v>
      </c>
      <c r="CC1003" s="3">
        <v>58010</v>
      </c>
      <c r="CD1003" s="3">
        <v>58010</v>
      </c>
      <c r="CE1003" s="15">
        <v>58415</v>
      </c>
      <c r="CF1003" s="15">
        <v>58993</v>
      </c>
      <c r="CG1003" s="15">
        <v>59624</v>
      </c>
      <c r="CH1003" s="15">
        <v>60129</v>
      </c>
      <c r="CI1003" s="15">
        <v>60129</v>
      </c>
      <c r="CJ1003" s="15">
        <v>60395.7</v>
      </c>
      <c r="CK1003" s="15">
        <v>60862.592855999996</v>
      </c>
      <c r="CL1003" s="15">
        <v>61381.248985438404</v>
      </c>
      <c r="CM1003" s="15">
        <v>61929.244303829306</v>
      </c>
      <c r="CN1003" s="15">
        <v>61929.244303829306</v>
      </c>
      <c r="CO1003" s="15">
        <v>62227.521880330329</v>
      </c>
      <c r="CP1003" s="15">
        <v>62532.653966255319</v>
      </c>
      <c r="CQ1003" s="15">
        <v>63058.904069421711</v>
      </c>
      <c r="CR1003" s="15">
        <v>63623.952773585843</v>
      </c>
      <c r="CS1003" s="15">
        <v>63623.952773585836</v>
      </c>
      <c r="CT1003" s="15">
        <v>63918.462768099482</v>
      </c>
      <c r="CU1003" s="15">
        <v>64219.244433575419</v>
      </c>
      <c r="CV1003" s="15">
        <v>64738.175221928512</v>
      </c>
      <c r="CW1003" s="15">
        <v>65292.779336410764</v>
      </c>
      <c r="CX1003" s="15">
        <v>65292.779336410749</v>
      </c>
      <c r="CY1003" s="15">
        <v>65582.479242296235</v>
      </c>
      <c r="CZ1003" s="15">
        <v>65877.820920750877</v>
      </c>
      <c r="DA1003" s="15">
        <v>66388.143033026368</v>
      </c>
      <c r="DB1003" s="15">
        <v>66931.096825714165</v>
      </c>
      <c r="DC1003" s="15">
        <v>66931.09682571415</v>
      </c>
      <c r="DD1003" s="3"/>
      <c r="DE1003" s="3"/>
      <c r="DF1003" s="3"/>
      <c r="DG1003" s="3"/>
      <c r="DH1003" s="15"/>
      <c r="DI1003" s="3"/>
      <c r="DJ1003" s="3"/>
      <c r="DK1003" s="3"/>
      <c r="DL1003" s="3"/>
      <c r="DM1003" s="15"/>
      <c r="DN1003" s="3"/>
      <c r="DO1003" s="3"/>
      <c r="DP1003" s="3"/>
      <c r="DQ1003" s="3"/>
      <c r="DR1003" s="15"/>
      <c r="DS1003" s="3"/>
      <c r="DT1003" s="3"/>
      <c r="DV1003" s="3"/>
      <c r="DW1003" s="15"/>
    </row>
    <row r="1004" spans="1:127" ht="12" hidden="1" customHeight="1" outlineLevel="1">
      <c r="A1004" s="2"/>
      <c r="B1004" s="7" t="s">
        <v>908</v>
      </c>
      <c r="C1004" s="7" t="s">
        <v>561</v>
      </c>
      <c r="D1004" s="18"/>
      <c r="AL1004" s="3"/>
      <c r="AM1004" s="3"/>
      <c r="AN1004" s="3"/>
      <c r="AO1004" s="3"/>
      <c r="AP1004" s="16"/>
      <c r="AQ1004" s="3"/>
      <c r="AR1004" s="3"/>
      <c r="AS1004" s="3"/>
      <c r="AT1004" s="3"/>
      <c r="AU1004" s="16"/>
      <c r="AV1004" s="3"/>
      <c r="AW1004" s="3"/>
      <c r="AX1004" s="3"/>
      <c r="AY1004" s="3"/>
      <c r="AZ1004" s="37">
        <v>0.49184493558680981</v>
      </c>
      <c r="BA1004" s="37">
        <v>0.58880233690359152</v>
      </c>
      <c r="BB1004" s="37">
        <v>0.4514840182648463</v>
      </c>
      <c r="BC1004" s="37">
        <v>0.43910561370123086</v>
      </c>
      <c r="BD1004" s="37">
        <v>0.48191054392268795</v>
      </c>
      <c r="BE1004" s="37">
        <v>0.48362673118638411</v>
      </c>
      <c r="BF1004" s="37">
        <v>0.49067112225006693</v>
      </c>
      <c r="BG1004" s="37">
        <v>0.45668539921535545</v>
      </c>
      <c r="BH1004" s="37">
        <v>9.8709390298177921E-2</v>
      </c>
      <c r="BI1004" s="37">
        <v>0.22856341189674279</v>
      </c>
      <c r="BJ1004" s="37">
        <v>0.2999451876814393</v>
      </c>
      <c r="BK1004" s="37">
        <v>0.16787502802900031</v>
      </c>
      <c r="BL1004" s="37">
        <v>7.512912818907394E-2</v>
      </c>
      <c r="BM1004" s="37">
        <v>0.17530014272521571</v>
      </c>
      <c r="BN1004" s="37">
        <v>0.10782308286740203</v>
      </c>
      <c r="BO1004" s="37">
        <v>0.12762415302911731</v>
      </c>
      <c r="BP1004" s="37">
        <v>0.26087897813379024</v>
      </c>
      <c r="BQ1004" s="37">
        <v>0.2601248734390883</v>
      </c>
      <c r="BR1004" s="37">
        <v>0.21994755949979231</v>
      </c>
      <c r="BS1004" s="37">
        <v>0.26820753581317203</v>
      </c>
      <c r="BT1004" s="37">
        <v>0.25472490550188998</v>
      </c>
      <c r="BU1004" s="37">
        <v>0.26284801915976441</v>
      </c>
      <c r="BV1004" s="37">
        <v>0.28154746310365891</v>
      </c>
      <c r="BW1004" s="37">
        <v>0.25376169174460866</v>
      </c>
      <c r="BX1004" s="37">
        <v>0.41264771638454167</v>
      </c>
      <c r="BY1004" s="37">
        <v>0.31543981432191215</v>
      </c>
      <c r="BZ1004" s="37">
        <v>0.2819693511574865</v>
      </c>
      <c r="CA1004" s="37">
        <v>0.22565898836380704</v>
      </c>
      <c r="CB1004" s="37">
        <v>0.18998855490633282</v>
      </c>
      <c r="CC1004" s="37">
        <v>0.32321681147706727</v>
      </c>
      <c r="CD1004" s="37">
        <v>0.26218293097585965</v>
      </c>
      <c r="CE1004" s="37">
        <v>0.23666218664173394</v>
      </c>
      <c r="CF1004" s="37">
        <v>0.30725099601593314</v>
      </c>
      <c r="CG1004" s="37">
        <v>0.25992422994564252</v>
      </c>
      <c r="CH1004" s="37">
        <v>0.19081979599546603</v>
      </c>
      <c r="CI1004" s="37">
        <v>0.2445092972823322</v>
      </c>
      <c r="CJ1004" s="37">
        <v>0.1491065927295126</v>
      </c>
      <c r="CK1004" s="37">
        <v>0.26107100356468821</v>
      </c>
      <c r="CL1004" s="37">
        <v>0.22482038398183002</v>
      </c>
      <c r="CM1004" s="37">
        <v>0.21792110965379075</v>
      </c>
      <c r="CN1004" s="37">
        <v>0.21437509463078536</v>
      </c>
      <c r="CO1004" s="37">
        <v>0.17586758321675167</v>
      </c>
      <c r="CP1004" s="37">
        <v>0.17959973126146786</v>
      </c>
      <c r="CQ1004" s="37">
        <v>0.24011802313728259</v>
      </c>
      <c r="CR1004" s="37">
        <v>0.23652918284709648</v>
      </c>
      <c r="CS1004" s="37">
        <v>0.21248824817863021</v>
      </c>
      <c r="CT1004" s="37"/>
      <c r="CU1004" s="37"/>
      <c r="CV1004" s="37"/>
      <c r="CW1004" s="37"/>
      <c r="CX1004" s="37"/>
      <c r="CY1004" s="37"/>
      <c r="CZ1004" s="37"/>
      <c r="DA1004" s="37"/>
      <c r="DB1004" s="37"/>
      <c r="DC1004" s="37"/>
      <c r="DD1004" s="3"/>
      <c r="DE1004" s="3"/>
      <c r="DF1004" s="3"/>
      <c r="DG1004" s="3"/>
      <c r="DH1004" s="15"/>
      <c r="DI1004" s="3"/>
      <c r="DJ1004" s="3"/>
      <c r="DK1004" s="3"/>
      <c r="DL1004" s="3"/>
      <c r="DM1004" s="15"/>
      <c r="DN1004" s="3"/>
      <c r="DO1004" s="3"/>
      <c r="DP1004" s="3"/>
      <c r="DQ1004" s="3"/>
      <c r="DR1004" s="15"/>
      <c r="DS1004" s="3"/>
      <c r="DT1004" s="3"/>
      <c r="DV1004" s="3"/>
      <c r="DW1004" s="15"/>
    </row>
    <row r="1005" spans="1:127" s="16" customFormat="1" ht="12" hidden="1" customHeight="1" outlineLevel="1">
      <c r="A1005" s="2"/>
      <c r="B1005" s="7" t="s">
        <v>909</v>
      </c>
      <c r="C1005" s="19" t="s">
        <v>562</v>
      </c>
      <c r="D1005" s="18"/>
      <c r="E1005" s="19"/>
      <c r="AZ1005" s="37">
        <v>0.43780274655263163</v>
      </c>
      <c r="BA1005" s="37">
        <v>0.41190455324396263</v>
      </c>
      <c r="BB1005" s="37">
        <v>0.38270948938123134</v>
      </c>
      <c r="BC1005" s="37">
        <v>0.34943919821158526</v>
      </c>
      <c r="BD1005" s="37">
        <v>0.34079311141515134</v>
      </c>
      <c r="BE1005" s="37">
        <v>0.37523147911507182</v>
      </c>
      <c r="BF1005" s="37">
        <v>0.3450232121831312</v>
      </c>
      <c r="BG1005" s="37">
        <v>0.38238403668669685</v>
      </c>
      <c r="BH1005" s="37">
        <v>0.34337403310395903</v>
      </c>
      <c r="BI1005" s="37">
        <v>0.35243537076235021</v>
      </c>
      <c r="BJ1005" s="37">
        <v>0.35777327549728816</v>
      </c>
      <c r="BK1005" s="37">
        <v>0.35115082994778796</v>
      </c>
      <c r="BL1005" s="37">
        <v>0.35354450294608214</v>
      </c>
      <c r="BM1005" s="37">
        <v>0.35638616223206698</v>
      </c>
      <c r="BN1005" s="37">
        <v>0.27197578147135559</v>
      </c>
      <c r="BO1005" s="37">
        <v>0.33115150181791725</v>
      </c>
      <c r="BP1005" s="37">
        <v>0.34226416622750655</v>
      </c>
      <c r="BQ1005" s="37">
        <v>0.34775436292862749</v>
      </c>
      <c r="BR1005" s="37">
        <v>0.32492426036669453</v>
      </c>
      <c r="BS1005" s="37">
        <v>0.32762990966503325</v>
      </c>
      <c r="BT1005" s="37">
        <v>0.33549787782326662</v>
      </c>
      <c r="BU1005" s="37">
        <v>0.32722982117925342</v>
      </c>
      <c r="BV1005" s="37">
        <v>0.31666414279797922</v>
      </c>
      <c r="BW1005" s="37">
        <v>0.31553022705247852</v>
      </c>
      <c r="BX1005" s="37">
        <v>0.31976761510841978</v>
      </c>
      <c r="BY1005" s="37">
        <v>0.31966188241239585</v>
      </c>
      <c r="BZ1005" s="37">
        <v>0.31192881531869121</v>
      </c>
      <c r="CA1005" s="37">
        <v>0.30512211090630853</v>
      </c>
      <c r="CB1005" s="37">
        <v>0.28494160528187362</v>
      </c>
      <c r="CC1005" s="37">
        <v>0.33072349314523014</v>
      </c>
      <c r="CD1005" s="37">
        <v>0.30956648969264278</v>
      </c>
      <c r="CE1005" s="37">
        <v>0.30082578125308668</v>
      </c>
      <c r="CF1005" s="37">
        <v>0.32849296358321567</v>
      </c>
      <c r="CG1005" s="37">
        <v>0.32856310801681227</v>
      </c>
      <c r="CH1005" s="37">
        <v>0.32546822520899049</v>
      </c>
      <c r="CI1005" s="37">
        <v>0.32173194923537546</v>
      </c>
      <c r="CJ1005" s="37">
        <v>0.3249482908637138</v>
      </c>
      <c r="CK1005" s="37">
        <v>0.32</v>
      </c>
      <c r="CL1005" s="37">
        <v>0.32</v>
      </c>
      <c r="CM1005" s="37">
        <v>0.32</v>
      </c>
      <c r="CN1005" s="37">
        <v>0.32114429694019259</v>
      </c>
      <c r="CO1005" s="37">
        <v>0.31</v>
      </c>
      <c r="CP1005" s="37">
        <v>0.31</v>
      </c>
      <c r="CQ1005" s="37">
        <v>0.31</v>
      </c>
      <c r="CR1005" s="37">
        <v>0.31</v>
      </c>
      <c r="CS1005" s="37">
        <v>0.31</v>
      </c>
      <c r="CT1005" s="37"/>
      <c r="CU1005" s="37"/>
      <c r="CV1005" s="37"/>
      <c r="CW1005" s="37"/>
      <c r="CX1005" s="37"/>
      <c r="CY1005" s="37"/>
      <c r="CZ1005" s="37"/>
      <c r="DA1005" s="37"/>
      <c r="DB1005" s="37"/>
      <c r="DC1005" s="37"/>
    </row>
    <row r="1006" spans="1:127" ht="12" hidden="1" customHeight="1" outlineLevel="1">
      <c r="A1006" s="2"/>
      <c r="B1006" s="7" t="s">
        <v>910</v>
      </c>
      <c r="C1006" s="7" t="s">
        <v>281</v>
      </c>
      <c r="D1006" s="18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15"/>
      <c r="BK1006" s="3"/>
      <c r="BL1006" s="3"/>
      <c r="BM1006" s="3"/>
      <c r="BN1006" s="3"/>
      <c r="BO1006" s="15"/>
      <c r="BP1006" s="3">
        <v>440</v>
      </c>
      <c r="BQ1006" s="3">
        <v>470</v>
      </c>
      <c r="BR1006" s="3">
        <v>500</v>
      </c>
      <c r="BS1006" s="3">
        <v>530</v>
      </c>
      <c r="BT1006" s="15">
        <v>530</v>
      </c>
      <c r="BU1006" s="3">
        <v>580</v>
      </c>
      <c r="BV1006" s="3">
        <v>670</v>
      </c>
      <c r="BW1006" s="3">
        <v>800</v>
      </c>
      <c r="BX1006" s="3">
        <v>960</v>
      </c>
      <c r="BY1006" s="15">
        <v>960</v>
      </c>
      <c r="BZ1006" s="3">
        <v>1070</v>
      </c>
      <c r="CA1006" s="3">
        <v>1210</v>
      </c>
      <c r="CB1006" s="3">
        <v>1340</v>
      </c>
      <c r="CC1006" s="3">
        <v>1540</v>
      </c>
      <c r="CD1006" s="15">
        <v>1540</v>
      </c>
      <c r="CE1006" s="3">
        <v>1730</v>
      </c>
      <c r="CF1006" s="3">
        <v>2140</v>
      </c>
      <c r="CG1006" s="3">
        <v>2530</v>
      </c>
      <c r="CH1006" s="3">
        <v>2730</v>
      </c>
      <c r="CI1006" s="15">
        <v>2730</v>
      </c>
      <c r="CJ1006" s="3"/>
      <c r="CK1006" s="3"/>
      <c r="CL1006" s="3"/>
      <c r="CM1006" s="3"/>
      <c r="CN1006" s="15"/>
      <c r="CO1006" s="3"/>
      <c r="CP1006" s="3"/>
      <c r="CQ1006" s="3"/>
      <c r="CR1006" s="3"/>
      <c r="CS1006" s="15"/>
      <c r="CT1006" s="3"/>
      <c r="CU1006" s="3"/>
      <c r="CV1006" s="3"/>
      <c r="CW1006" s="3"/>
      <c r="CX1006" s="15"/>
      <c r="CY1006" s="3"/>
      <c r="CZ1006" s="3"/>
      <c r="DA1006" s="3"/>
      <c r="DB1006" s="3"/>
      <c r="DC1006" s="15"/>
      <c r="DD1006" s="3"/>
      <c r="DE1006" s="3"/>
      <c r="DF1006" s="3"/>
      <c r="DG1006" s="3"/>
      <c r="DH1006" s="15"/>
      <c r="DI1006" s="3"/>
      <c r="DJ1006" s="3"/>
      <c r="DK1006" s="3"/>
      <c r="DL1006" s="3"/>
      <c r="DM1006" s="15"/>
      <c r="DN1006" s="3"/>
      <c r="DO1006" s="3"/>
      <c r="DP1006" s="3"/>
      <c r="DQ1006" s="3"/>
      <c r="DR1006" s="15"/>
      <c r="DS1006" s="3"/>
      <c r="DT1006" s="3"/>
      <c r="DV1006" s="3"/>
      <c r="DW1006" s="15"/>
    </row>
    <row r="1007" spans="1:127" s="8" customFormat="1" ht="12" hidden="1" customHeight="1" outlineLevel="1">
      <c r="A1007" s="2"/>
      <c r="B1007" s="7" t="s">
        <v>911</v>
      </c>
      <c r="C1007" s="21" t="s">
        <v>132</v>
      </c>
      <c r="D1007" s="21"/>
      <c r="E1007" s="21"/>
      <c r="I1007" s="35"/>
      <c r="AV1007" s="8">
        <v>46580.75</v>
      </c>
      <c r="AW1007" s="8">
        <v>46853</v>
      </c>
      <c r="AX1007" s="8">
        <v>47135.45</v>
      </c>
      <c r="AY1007" s="8">
        <v>47839.65</v>
      </c>
      <c r="AZ1007" s="8">
        <v>47142.659999999996</v>
      </c>
      <c r="BA1007" s="8">
        <v>48564.45</v>
      </c>
      <c r="BB1007" s="8">
        <v>49071.7</v>
      </c>
      <c r="BC1007" s="8">
        <v>49513.3</v>
      </c>
      <c r="BD1007" s="8">
        <v>50104.7</v>
      </c>
      <c r="BE1007" s="8">
        <v>49326.740000000005</v>
      </c>
      <c r="BF1007" s="8">
        <v>50708.85</v>
      </c>
      <c r="BG1007" s="8">
        <v>51121.65</v>
      </c>
      <c r="BH1007" s="8">
        <v>51296.9</v>
      </c>
      <c r="BI1007" s="8">
        <v>51442.15</v>
      </c>
      <c r="BJ1007" s="8">
        <v>51121.159999999996</v>
      </c>
      <c r="BK1007" s="8">
        <v>51650</v>
      </c>
      <c r="BL1007" s="8">
        <v>51700.05</v>
      </c>
      <c r="BM1007" s="8">
        <v>51742.350000000006</v>
      </c>
      <c r="BN1007" s="8">
        <v>51872.600000000006</v>
      </c>
      <c r="BO1007" s="8">
        <v>51747.92</v>
      </c>
      <c r="BP1007" s="8">
        <v>52058.65</v>
      </c>
      <c r="BQ1007" s="8">
        <v>52295.3</v>
      </c>
      <c r="BR1007" s="8">
        <v>52523.399999999994</v>
      </c>
      <c r="BS1007" s="8">
        <v>52846.3</v>
      </c>
      <c r="BT1007" s="8">
        <v>52447.619999999995</v>
      </c>
      <c r="BU1007" s="8">
        <v>53210</v>
      </c>
      <c r="BV1007" s="8">
        <v>53498.05</v>
      </c>
      <c r="BW1007" s="8">
        <v>53765.899999999994</v>
      </c>
      <c r="BX1007" s="8">
        <v>54180.649999999994</v>
      </c>
      <c r="BY1007" s="8">
        <v>53686.279999999992</v>
      </c>
      <c r="BZ1007" s="8">
        <v>54650.05</v>
      </c>
      <c r="CA1007" s="8">
        <v>54955.85</v>
      </c>
      <c r="CB1007" s="8">
        <v>55211.45</v>
      </c>
      <c r="CC1007" s="8">
        <v>55686.5</v>
      </c>
      <c r="CD1007" s="8">
        <v>55152.86</v>
      </c>
      <c r="CE1007" s="8">
        <v>56212.95</v>
      </c>
      <c r="CF1007" s="8">
        <v>56626.45</v>
      </c>
      <c r="CG1007" s="8">
        <v>57114.75</v>
      </c>
      <c r="CH1007" s="8">
        <v>57580.2</v>
      </c>
      <c r="CI1007" s="8">
        <v>57799.199999999997</v>
      </c>
      <c r="CJ1007" s="8">
        <v>57868.799999999996</v>
      </c>
      <c r="CK1007" s="8">
        <v>58134.34642799999</v>
      </c>
      <c r="CL1007" s="8">
        <v>58552.120920719201</v>
      </c>
      <c r="CM1007" s="8">
        <v>59010.446644633848</v>
      </c>
      <c r="CN1007" s="8">
        <v>58417.757229053532</v>
      </c>
      <c r="CO1007" s="8">
        <v>59358.583092079818</v>
      </c>
      <c r="CP1007" s="8">
        <v>59585.287923292824</v>
      </c>
      <c r="CQ1007" s="8">
        <v>59925.979017838516</v>
      </c>
      <c r="CR1007" s="8">
        <v>60396.628421503774</v>
      </c>
      <c r="CS1007" s="8">
        <v>59842.15539868451</v>
      </c>
      <c r="CT1007" s="8">
        <v>60751.407770842663</v>
      </c>
      <c r="CU1007" s="8">
        <v>60974.053600837447</v>
      </c>
      <c r="CV1007" s="8">
        <v>61308.909827751966</v>
      </c>
      <c r="CW1007" s="8">
        <v>61770.677279169635</v>
      </c>
      <c r="CX1007" s="8">
        <v>61226.222906719995</v>
      </c>
      <c r="CY1007" s="8">
        <v>62117.829289353496</v>
      </c>
      <c r="CZ1007" s="8">
        <v>62335.350081523553</v>
      </c>
      <c r="DA1007" s="8">
        <v>62663.18197688862</v>
      </c>
      <c r="DB1007" s="8">
        <v>63114.819929370264</v>
      </c>
      <c r="DC1007" s="8">
        <v>62582.163871639685</v>
      </c>
    </row>
    <row r="1008" spans="1:127" ht="12" hidden="1" customHeight="1" outlineLevel="1">
      <c r="A1008" s="2"/>
      <c r="B1008" s="7" t="s">
        <v>912</v>
      </c>
      <c r="C1008" s="7" t="s">
        <v>659</v>
      </c>
      <c r="AL1008" s="3"/>
      <c r="AM1008" s="3"/>
      <c r="AN1008" s="3"/>
      <c r="AO1008" s="3"/>
      <c r="AQ1008" s="3"/>
      <c r="AR1008" s="3"/>
      <c r="AS1008" s="3"/>
      <c r="AT1008" s="3"/>
      <c r="AV1008" s="3"/>
      <c r="AW1008" s="3"/>
      <c r="AX1008" s="3"/>
      <c r="AY1008" s="3"/>
      <c r="AZ1008" s="2">
        <v>0</v>
      </c>
      <c r="BA1008" s="15">
        <v>0</v>
      </c>
      <c r="BB1008" s="15">
        <v>0</v>
      </c>
      <c r="BC1008" s="15">
        <v>0</v>
      </c>
      <c r="BD1008" s="15">
        <v>0</v>
      </c>
      <c r="BE1008" s="15">
        <v>0</v>
      </c>
      <c r="BF1008" s="15">
        <v>0</v>
      </c>
      <c r="BG1008" s="15">
        <v>0</v>
      </c>
      <c r="BH1008" s="15">
        <v>0</v>
      </c>
      <c r="BI1008" s="15">
        <v>0</v>
      </c>
      <c r="BJ1008" s="15">
        <v>0</v>
      </c>
      <c r="BK1008" s="15">
        <v>0</v>
      </c>
      <c r="BL1008" s="15">
        <v>0</v>
      </c>
      <c r="BM1008" s="15">
        <v>0</v>
      </c>
      <c r="BN1008" s="15">
        <v>0</v>
      </c>
      <c r="BO1008" s="15">
        <v>0</v>
      </c>
      <c r="BP1008" s="15">
        <v>0</v>
      </c>
      <c r="BQ1008" s="15">
        <v>0</v>
      </c>
      <c r="BR1008" s="15">
        <v>0</v>
      </c>
      <c r="BS1008" s="15">
        <v>0</v>
      </c>
      <c r="BT1008" s="15">
        <v>0</v>
      </c>
      <c r="BU1008" s="15">
        <v>0</v>
      </c>
      <c r="BV1008" s="15">
        <v>0</v>
      </c>
      <c r="BW1008" s="15">
        <v>0</v>
      </c>
      <c r="BX1008" s="15">
        <v>0</v>
      </c>
      <c r="BY1008" s="15">
        <v>0</v>
      </c>
      <c r="BZ1008" s="15">
        <v>296.04000000000002</v>
      </c>
      <c r="CA1008" s="15">
        <v>567.57221199999992</v>
      </c>
      <c r="CB1008" s="15">
        <v>1230.3557154744001</v>
      </c>
      <c r="CC1008" s="3">
        <v>2454.4945931715688</v>
      </c>
      <c r="CD1008" s="15">
        <v>2454.4945931715688</v>
      </c>
      <c r="CE1008" s="3">
        <v>3569.3035226519469</v>
      </c>
      <c r="CF1008" s="3">
        <v>5577.8139698121677</v>
      </c>
      <c r="CG1008" s="3">
        <v>7178.4414063156273</v>
      </c>
      <c r="CH1008" s="3">
        <v>9564.5756319573102</v>
      </c>
      <c r="CI1008" s="15"/>
      <c r="CJ1008" s="3"/>
      <c r="CK1008" s="3"/>
      <c r="CL1008" s="3"/>
      <c r="CM1008" s="3"/>
      <c r="CN1008" s="15"/>
      <c r="CO1008" s="3"/>
      <c r="CP1008" s="3"/>
      <c r="CQ1008" s="3"/>
      <c r="CR1008" s="3"/>
      <c r="CS1008" s="15"/>
      <c r="CT1008" s="3"/>
      <c r="CU1008" s="3"/>
      <c r="CV1008" s="3"/>
      <c r="CW1008" s="3"/>
      <c r="CX1008" s="15"/>
      <c r="CY1008" s="3"/>
      <c r="CZ1008" s="3"/>
      <c r="DA1008" s="3"/>
      <c r="DB1008" s="3"/>
      <c r="DC1008" s="15"/>
      <c r="DD1008" s="3"/>
      <c r="DE1008" s="3"/>
      <c r="DF1008" s="3"/>
      <c r="DG1008" s="3"/>
      <c r="DH1008" s="15"/>
      <c r="DI1008" s="3"/>
      <c r="DJ1008" s="3"/>
      <c r="DK1008" s="3"/>
      <c r="DL1008" s="3"/>
      <c r="DM1008" s="15"/>
      <c r="DN1008" s="3"/>
      <c r="DO1008" s="3"/>
      <c r="DP1008" s="3"/>
      <c r="DQ1008" s="3"/>
      <c r="DR1008" s="15"/>
      <c r="DS1008" s="3"/>
      <c r="DT1008" s="3"/>
      <c r="DV1008" s="3"/>
      <c r="DW1008" s="15"/>
    </row>
    <row r="1009" spans="1:127" ht="12" hidden="1" customHeight="1" outlineLevel="1">
      <c r="A1009" s="2"/>
      <c r="B1009" s="7" t="s">
        <v>661</v>
      </c>
      <c r="C1009" s="7" t="s">
        <v>923</v>
      </c>
      <c r="D1009" s="18"/>
      <c r="AL1009" s="3"/>
      <c r="AM1009" s="3"/>
      <c r="AN1009" s="3"/>
      <c r="AO1009" s="3"/>
      <c r="AQ1009" s="3"/>
      <c r="AR1009" s="3"/>
      <c r="AS1009" s="3"/>
      <c r="AT1009" s="3"/>
      <c r="AV1009" s="3"/>
      <c r="AW1009" s="3"/>
      <c r="AX1009" s="3"/>
      <c r="AY1009" s="3"/>
      <c r="BA1009" s="15"/>
      <c r="BB1009" s="15"/>
      <c r="BC1009" s="15"/>
      <c r="BD1009" s="15"/>
      <c r="BE1009" s="15"/>
      <c r="BF1009" s="15"/>
      <c r="BG1009" s="15"/>
      <c r="BH1009" s="15"/>
      <c r="BI1009" s="15"/>
      <c r="BJ1009" s="15"/>
      <c r="BK1009" s="15"/>
      <c r="BL1009" s="15"/>
      <c r="BM1009" s="15"/>
      <c r="BN1009" s="15"/>
      <c r="BO1009" s="15"/>
      <c r="BP1009" s="15"/>
      <c r="BQ1009" s="15"/>
      <c r="BR1009" s="15"/>
      <c r="BS1009" s="15"/>
      <c r="BT1009" s="15"/>
      <c r="BU1009" s="15"/>
      <c r="BV1009" s="15"/>
      <c r="BW1009" s="15"/>
      <c r="BX1009" s="15"/>
      <c r="BY1009" s="15"/>
      <c r="BZ1009" s="15"/>
      <c r="CA1009" s="15">
        <v>270</v>
      </c>
      <c r="CB1009" s="15">
        <v>936</v>
      </c>
      <c r="CC1009" s="3">
        <v>2095</v>
      </c>
      <c r="CD1009" s="15">
        <v>2095</v>
      </c>
      <c r="CE1009" s="3">
        <v>3296</v>
      </c>
      <c r="CF1009" s="3">
        <v>5375</v>
      </c>
      <c r="CG1009" s="3">
        <v>6971</v>
      </c>
      <c r="CH1009" s="3">
        <v>9586</v>
      </c>
      <c r="CI1009" s="15">
        <v>9586</v>
      </c>
      <c r="CJ1009" s="3"/>
      <c r="CK1009" s="3"/>
      <c r="CL1009" s="3"/>
      <c r="CM1009" s="3"/>
      <c r="CN1009" s="15"/>
      <c r="CO1009" s="3"/>
      <c r="CP1009" s="3"/>
      <c r="CQ1009" s="3"/>
      <c r="CR1009" s="3"/>
      <c r="CS1009" s="15"/>
      <c r="CT1009" s="3"/>
      <c r="CU1009" s="3"/>
      <c r="CV1009" s="3"/>
      <c r="CW1009" s="3"/>
      <c r="CX1009" s="15"/>
      <c r="CY1009" s="3"/>
      <c r="CZ1009" s="3"/>
      <c r="DA1009" s="3"/>
      <c r="DB1009" s="3"/>
      <c r="DC1009" s="15"/>
      <c r="DD1009" s="3"/>
      <c r="DE1009" s="3"/>
      <c r="DF1009" s="3"/>
      <c r="DG1009" s="3"/>
      <c r="DH1009" s="15"/>
      <c r="DI1009" s="3"/>
      <c r="DJ1009" s="3"/>
      <c r="DK1009" s="3"/>
      <c r="DL1009" s="3"/>
      <c r="DM1009" s="15"/>
      <c r="DN1009" s="3"/>
      <c r="DO1009" s="3"/>
      <c r="DP1009" s="3"/>
      <c r="DQ1009" s="3"/>
      <c r="DR1009" s="15"/>
      <c r="DS1009" s="3"/>
      <c r="DT1009" s="3"/>
      <c r="DV1009" s="3"/>
      <c r="DW1009" s="15"/>
    </row>
    <row r="1010" spans="1:127" ht="12" hidden="1" customHeight="1" outlineLevel="1">
      <c r="A1010" s="2"/>
      <c r="B1010" s="7" t="s">
        <v>662</v>
      </c>
      <c r="D1010" s="18"/>
      <c r="AL1010" s="3"/>
      <c r="AM1010" s="3"/>
      <c r="AN1010" s="3"/>
      <c r="AO1010" s="3"/>
      <c r="AQ1010" s="3"/>
      <c r="AR1010" s="3"/>
      <c r="AS1010" s="3"/>
      <c r="AT1010" s="3"/>
      <c r="AV1010" s="3"/>
      <c r="AW1010" s="3"/>
      <c r="AX1010" s="3"/>
      <c r="AY1010" s="3"/>
      <c r="BA1010" s="15"/>
      <c r="BB1010" s="15"/>
      <c r="BC1010" s="15"/>
      <c r="BD1010" s="15"/>
      <c r="BE1010" s="15"/>
      <c r="BF1010" s="15"/>
      <c r="BG1010" s="15"/>
      <c r="BH1010" s="15"/>
      <c r="BI1010" s="15"/>
      <c r="BJ1010" s="15"/>
      <c r="BK1010" s="15"/>
      <c r="BL1010" s="15"/>
      <c r="BM1010" s="15"/>
      <c r="BN1010" s="15"/>
      <c r="BO1010" s="15"/>
      <c r="BP1010" s="15"/>
      <c r="BQ1010" s="15"/>
      <c r="BR1010" s="15"/>
      <c r="BS1010" s="15"/>
      <c r="BT1010" s="15"/>
      <c r="BU1010" s="15"/>
      <c r="BV1010" s="15"/>
      <c r="BW1010" s="15"/>
      <c r="BX1010" s="15"/>
      <c r="BY1010" s="15"/>
      <c r="BZ1010" s="15"/>
      <c r="CA1010" s="15"/>
      <c r="CB1010" s="15"/>
      <c r="CE1010" s="3"/>
      <c r="CF1010" s="3"/>
      <c r="CG1010" s="3"/>
      <c r="CH1010" s="3"/>
      <c r="CJ1010" s="3"/>
      <c r="CK1010" s="3"/>
      <c r="CL1010" s="3"/>
      <c r="CO1010" s="3"/>
      <c r="CP1010" s="3"/>
      <c r="CQ1010" s="3"/>
      <c r="CT1010" s="3"/>
      <c r="CU1010" s="3"/>
      <c r="CV1010" s="3"/>
      <c r="CY1010" s="3"/>
      <c r="CZ1010" s="3"/>
      <c r="DA1010" s="3"/>
      <c r="DD1010" s="3"/>
      <c r="DE1010" s="3"/>
      <c r="DF1010" s="3"/>
      <c r="DI1010" s="3"/>
      <c r="DJ1010" s="3"/>
      <c r="DK1010" s="3"/>
      <c r="DN1010" s="3"/>
      <c r="DO1010" s="3"/>
      <c r="DP1010" s="3"/>
      <c r="DS1010" s="3"/>
      <c r="DT1010" s="3"/>
    </row>
    <row r="1011" spans="1:127" ht="12" hidden="1" customHeight="1" outlineLevel="1">
      <c r="A1011" s="2"/>
      <c r="B1011" s="7" t="s">
        <v>663</v>
      </c>
      <c r="D1011" s="18"/>
      <c r="AL1011" s="3"/>
      <c r="AM1011" s="3"/>
      <c r="AN1011" s="3"/>
      <c r="AO1011" s="3"/>
      <c r="AQ1011" s="3"/>
      <c r="AR1011" s="3"/>
      <c r="AS1011" s="3"/>
      <c r="AT1011" s="3"/>
      <c r="AV1011" s="3"/>
      <c r="AW1011" s="3"/>
      <c r="AX1011" s="3"/>
      <c r="AY1011" s="3"/>
      <c r="BA1011" s="15"/>
      <c r="BB1011" s="15"/>
      <c r="BC1011" s="15"/>
      <c r="BD1011" s="15"/>
      <c r="BE1011" s="15"/>
      <c r="BF1011" s="15"/>
      <c r="BG1011" s="15"/>
      <c r="BH1011" s="15"/>
      <c r="BI1011" s="15"/>
      <c r="BJ1011" s="15"/>
      <c r="BK1011" s="15"/>
      <c r="BL1011" s="15"/>
      <c r="BM1011" s="15"/>
      <c r="BN1011" s="15"/>
      <c r="BO1011" s="15"/>
      <c r="BP1011" s="15"/>
      <c r="BQ1011" s="15"/>
      <c r="BR1011" s="15"/>
      <c r="BS1011" s="15"/>
      <c r="BT1011" s="15"/>
      <c r="BU1011" s="15"/>
      <c r="BV1011" s="15"/>
      <c r="BW1011" s="15"/>
      <c r="BX1011" s="15"/>
      <c r="BY1011" s="15"/>
      <c r="BZ1011" s="15"/>
      <c r="CA1011" s="15"/>
      <c r="CB1011" s="15"/>
      <c r="CC1011" s="3"/>
      <c r="CD1011" s="15"/>
      <c r="CE1011" s="3"/>
      <c r="CF1011" s="3"/>
      <c r="CG1011" s="3"/>
      <c r="CH1011" s="3"/>
      <c r="CI1011" s="15"/>
      <c r="CJ1011" s="3"/>
      <c r="CK1011" s="3"/>
      <c r="CL1011" s="3"/>
      <c r="CM1011" s="3"/>
      <c r="CN1011" s="15"/>
      <c r="CO1011" s="3"/>
      <c r="CP1011" s="3"/>
      <c r="CQ1011" s="3"/>
      <c r="CR1011" s="3"/>
      <c r="CS1011" s="15"/>
      <c r="CT1011" s="3"/>
      <c r="CU1011" s="3"/>
      <c r="CV1011" s="3"/>
      <c r="CW1011" s="3"/>
      <c r="CX1011" s="15"/>
      <c r="CY1011" s="3"/>
      <c r="CZ1011" s="3"/>
      <c r="DA1011" s="3"/>
      <c r="DB1011" s="3"/>
      <c r="DC1011" s="15"/>
      <c r="DD1011" s="3"/>
      <c r="DE1011" s="3"/>
      <c r="DF1011" s="3"/>
      <c r="DG1011" s="3"/>
      <c r="DH1011" s="15"/>
      <c r="DI1011" s="3"/>
      <c r="DJ1011" s="3"/>
      <c r="DK1011" s="3"/>
      <c r="DL1011" s="3"/>
      <c r="DM1011" s="15"/>
      <c r="DN1011" s="3"/>
      <c r="DO1011" s="3"/>
      <c r="DP1011" s="3"/>
      <c r="DQ1011" s="3"/>
      <c r="DR1011" s="15"/>
      <c r="DS1011" s="3"/>
      <c r="DT1011" s="3"/>
      <c r="DV1011" s="3"/>
      <c r="DW1011" s="15"/>
    </row>
    <row r="1012" spans="1:127" ht="12" hidden="1" customHeight="1" outlineLevel="1">
      <c r="A1012" s="2"/>
      <c r="B1012" s="7" t="s">
        <v>664</v>
      </c>
      <c r="D1012" s="18"/>
      <c r="AL1012" s="3"/>
      <c r="AM1012" s="3"/>
      <c r="AN1012" s="3"/>
      <c r="AO1012" s="3"/>
      <c r="AQ1012" s="3"/>
      <c r="AR1012" s="3"/>
      <c r="AS1012" s="3"/>
      <c r="AT1012" s="3"/>
      <c r="AV1012" s="3"/>
      <c r="AW1012" s="3"/>
      <c r="AX1012" s="3"/>
      <c r="AY1012" s="3"/>
      <c r="BA1012" s="15"/>
      <c r="BB1012" s="15"/>
      <c r="BC1012" s="15"/>
      <c r="BD1012" s="15"/>
      <c r="BE1012" s="15"/>
      <c r="BF1012" s="15"/>
      <c r="BG1012" s="15"/>
      <c r="BH1012" s="15"/>
      <c r="BI1012" s="15"/>
      <c r="BJ1012" s="15"/>
      <c r="BK1012" s="15"/>
      <c r="BL1012" s="15"/>
      <c r="BM1012" s="15"/>
      <c r="BN1012" s="15"/>
      <c r="BO1012" s="15"/>
      <c r="BP1012" s="15"/>
      <c r="BQ1012" s="15"/>
      <c r="BR1012" s="15"/>
      <c r="BS1012" s="15"/>
      <c r="BT1012" s="15"/>
      <c r="BU1012" s="15"/>
      <c r="BV1012" s="15"/>
      <c r="BW1012" s="15"/>
      <c r="BX1012" s="15"/>
      <c r="BY1012" s="15"/>
      <c r="BZ1012" s="15"/>
      <c r="CA1012" s="15"/>
      <c r="CB1012" s="15"/>
      <c r="DU1012" s="2"/>
    </row>
    <row r="1013" spans="1:127" ht="12" hidden="1" customHeight="1" outlineLevel="1">
      <c r="A1013" s="2"/>
      <c r="B1013" s="7" t="s">
        <v>665</v>
      </c>
      <c r="D1013" s="18"/>
      <c r="AL1013" s="3"/>
      <c r="AM1013" s="3"/>
      <c r="AN1013" s="3"/>
      <c r="AO1013" s="3"/>
      <c r="AQ1013" s="3"/>
      <c r="AR1013" s="3"/>
      <c r="AS1013" s="3"/>
      <c r="AT1013" s="3"/>
      <c r="AV1013" s="3"/>
      <c r="AW1013" s="3"/>
      <c r="AX1013" s="3"/>
      <c r="AY1013" s="3"/>
      <c r="BA1013" s="16"/>
      <c r="BB1013" s="16"/>
      <c r="BC1013" s="16"/>
      <c r="BD1013" s="16"/>
      <c r="BE1013" s="16"/>
      <c r="BF1013" s="16"/>
      <c r="BG1013" s="16"/>
      <c r="BH1013" s="16"/>
      <c r="BI1013" s="16"/>
      <c r="BJ1013" s="16"/>
      <c r="BK1013" s="16"/>
      <c r="BL1013" s="16"/>
      <c r="BM1013" s="16"/>
      <c r="BN1013" s="16"/>
      <c r="BO1013" s="16"/>
      <c r="BP1013" s="16"/>
      <c r="BQ1013" s="16"/>
      <c r="BR1013" s="16"/>
      <c r="BS1013" s="16"/>
      <c r="BT1013" s="16"/>
      <c r="BU1013" s="16"/>
      <c r="BV1013" s="16"/>
      <c r="BW1013" s="16"/>
      <c r="BX1013" s="16"/>
      <c r="BY1013" s="15"/>
      <c r="BZ1013" s="16"/>
      <c r="CA1013" s="16"/>
      <c r="CB1013" s="16"/>
      <c r="DU1013" s="2"/>
    </row>
    <row r="1014" spans="1:127" ht="12" hidden="1" customHeight="1" outlineLevel="1">
      <c r="A1014" s="2"/>
      <c r="D1014" s="18"/>
      <c r="AL1014" s="3"/>
      <c r="AM1014" s="3"/>
      <c r="AN1014" s="3"/>
      <c r="AO1014" s="3"/>
      <c r="AQ1014" s="3"/>
      <c r="AR1014" s="3"/>
      <c r="AS1014" s="3"/>
      <c r="AT1014" s="3"/>
      <c r="AV1014" s="3"/>
      <c r="AW1014" s="3"/>
      <c r="AX1014" s="3"/>
      <c r="AY1014" s="3"/>
      <c r="BE1014" s="15"/>
      <c r="BI1014" s="15"/>
      <c r="BJ1014" s="15"/>
      <c r="BN1014" s="15"/>
      <c r="BO1014" s="15"/>
      <c r="BQ1014" s="2"/>
      <c r="BR1014" s="2"/>
      <c r="BS1014" s="15"/>
      <c r="BT1014" s="15"/>
      <c r="BU1014" s="2"/>
      <c r="BV1014" s="2"/>
      <c r="BW1014" s="2"/>
      <c r="BX1014" s="15"/>
      <c r="BY1014" s="15"/>
      <c r="BZ1014" s="15"/>
      <c r="CA1014" s="15"/>
      <c r="CB1014" s="15"/>
      <c r="DU1014" s="2"/>
    </row>
    <row r="1015" spans="1:127" s="28" customFormat="1" ht="12" hidden="1" customHeight="1" outlineLevel="1">
      <c r="A1015" s="2"/>
      <c r="B1015" s="30" t="s">
        <v>952</v>
      </c>
      <c r="C1015" s="30" t="s">
        <v>445</v>
      </c>
      <c r="D1015" s="30"/>
      <c r="E1015" s="30"/>
      <c r="I1015" s="31"/>
      <c r="N1015" s="31">
        <v>0</v>
      </c>
      <c r="O1015" s="28">
        <v>0</v>
      </c>
      <c r="P1015" s="28">
        <v>0</v>
      </c>
      <c r="Q1015" s="31">
        <v>0</v>
      </c>
      <c r="R1015" s="28">
        <v>0</v>
      </c>
      <c r="S1015" s="28">
        <v>0</v>
      </c>
      <c r="T1015" s="31">
        <v>0</v>
      </c>
      <c r="U1015" s="28">
        <v>0</v>
      </c>
      <c r="V1015" s="28">
        <v>0</v>
      </c>
      <c r="W1015" s="31">
        <v>0</v>
      </c>
      <c r="X1015" s="28">
        <v>0</v>
      </c>
      <c r="Y1015" s="28">
        <v>0</v>
      </c>
      <c r="Z1015" s="31">
        <v>0</v>
      </c>
      <c r="AA1015" s="28">
        <v>0</v>
      </c>
      <c r="AB1015" s="28">
        <v>0</v>
      </c>
      <c r="AC1015" s="31">
        <v>0</v>
      </c>
      <c r="AD1015" s="28">
        <v>0</v>
      </c>
      <c r="AE1015" s="28">
        <v>0</v>
      </c>
      <c r="AF1015" s="31">
        <v>0</v>
      </c>
      <c r="AG1015" s="28">
        <v>0</v>
      </c>
      <c r="AH1015" s="28">
        <v>0</v>
      </c>
      <c r="AI1015" s="31">
        <v>0</v>
      </c>
      <c r="AJ1015" s="28">
        <v>0</v>
      </c>
      <c r="AK1015" s="28">
        <v>0</v>
      </c>
      <c r="AL1015" s="31">
        <v>0</v>
      </c>
      <c r="AM1015" s="28">
        <v>0</v>
      </c>
      <c r="AN1015" s="28">
        <v>0</v>
      </c>
      <c r="AO1015" s="31">
        <v>8030</v>
      </c>
      <c r="AP1015" s="28">
        <v>0</v>
      </c>
      <c r="AQ1015" s="28">
        <v>9610</v>
      </c>
      <c r="AR1015" s="31">
        <v>10430</v>
      </c>
      <c r="AS1015" s="28">
        <v>0</v>
      </c>
      <c r="AT1015" s="28">
        <v>0</v>
      </c>
      <c r="AU1015" s="31">
        <v>0</v>
      </c>
      <c r="AV1015" s="28">
        <v>0</v>
      </c>
      <c r="AW1015" s="28">
        <v>0</v>
      </c>
      <c r="AX1015" s="31">
        <v>9650</v>
      </c>
      <c r="AY1015" s="28">
        <v>9280</v>
      </c>
      <c r="AZ1015" s="28">
        <v>9650</v>
      </c>
      <c r="BA1015" s="31">
        <v>9090</v>
      </c>
      <c r="BB1015" s="31">
        <v>9050</v>
      </c>
      <c r="BC1015" s="31">
        <v>8650</v>
      </c>
      <c r="BD1015" s="28">
        <v>8260</v>
      </c>
      <c r="BE1015" s="28">
        <v>8700</v>
      </c>
      <c r="BF1015" s="31">
        <v>8300</v>
      </c>
      <c r="BG1015" s="31">
        <v>7970</v>
      </c>
      <c r="BH1015" s="31">
        <v>7780</v>
      </c>
      <c r="BI1015" s="28">
        <v>7500</v>
      </c>
      <c r="BJ1015" s="28">
        <v>7860</v>
      </c>
      <c r="BK1015" s="31">
        <v>7370</v>
      </c>
      <c r="BL1015" s="31">
        <v>7270</v>
      </c>
      <c r="BM1015" s="31">
        <v>6870</v>
      </c>
      <c r="BN1015" s="28">
        <v>6530</v>
      </c>
      <c r="BO1015" s="28">
        <v>6990</v>
      </c>
      <c r="BP1015" s="31">
        <v>6260</v>
      </c>
      <c r="BQ1015" s="31">
        <v>6180</v>
      </c>
      <c r="BR1015" s="31">
        <v>6000</v>
      </c>
      <c r="BS1015" s="28">
        <v>5610</v>
      </c>
      <c r="BT1015" s="28">
        <v>6010</v>
      </c>
      <c r="BU1015" s="31">
        <v>5610</v>
      </c>
      <c r="BV1015" s="31">
        <v>5560</v>
      </c>
      <c r="BW1015" s="31">
        <v>5600</v>
      </c>
      <c r="BX1015" s="28">
        <v>5150</v>
      </c>
      <c r="BY1015" s="28">
        <v>5480</v>
      </c>
      <c r="BZ1015" s="31">
        <v>5260</v>
      </c>
      <c r="CA1015" s="31">
        <v>5260</v>
      </c>
      <c r="CB1015" s="31">
        <v>5180</v>
      </c>
      <c r="CC1015" s="28">
        <v>4790</v>
      </c>
      <c r="CD1015" s="28">
        <v>5120</v>
      </c>
      <c r="CE1015" s="28">
        <v>4980</v>
      </c>
      <c r="CF1015" s="28">
        <v>5000</v>
      </c>
      <c r="CG1015" s="28">
        <v>4910</v>
      </c>
      <c r="CH1015" s="28">
        <v>4690</v>
      </c>
      <c r="CI1015" s="28">
        <v>4890</v>
      </c>
    </row>
    <row r="1016" spans="1:127" s="28" customFormat="1" ht="12" hidden="1" customHeight="1" outlineLevel="1">
      <c r="A1016" s="2"/>
      <c r="B1016" s="30" t="s">
        <v>952</v>
      </c>
      <c r="C1016" s="30" t="s">
        <v>953</v>
      </c>
      <c r="D1016" s="30"/>
      <c r="E1016" s="30"/>
      <c r="I1016" s="31"/>
      <c r="N1016" s="31">
        <v>0</v>
      </c>
      <c r="O1016" s="28">
        <v>0</v>
      </c>
      <c r="P1016" s="28">
        <v>0</v>
      </c>
      <c r="Q1016" s="31">
        <v>0</v>
      </c>
      <c r="R1016" s="28">
        <v>0</v>
      </c>
      <c r="S1016" s="28">
        <v>0</v>
      </c>
      <c r="T1016" s="31">
        <v>0</v>
      </c>
      <c r="U1016" s="28">
        <v>0</v>
      </c>
      <c r="V1016" s="28">
        <v>0</v>
      </c>
      <c r="W1016" s="31">
        <v>0</v>
      </c>
      <c r="X1016" s="28">
        <v>0</v>
      </c>
      <c r="Y1016" s="28">
        <v>0</v>
      </c>
      <c r="Z1016" s="31">
        <v>0</v>
      </c>
      <c r="AA1016" s="28">
        <v>0</v>
      </c>
      <c r="AB1016" s="28">
        <v>0</v>
      </c>
      <c r="AC1016" s="31">
        <v>0</v>
      </c>
      <c r="AD1016" s="28">
        <v>0</v>
      </c>
      <c r="AE1016" s="28">
        <v>0</v>
      </c>
      <c r="AF1016" s="31">
        <v>0</v>
      </c>
      <c r="AG1016" s="28">
        <v>0</v>
      </c>
      <c r="AH1016" s="28">
        <v>0</v>
      </c>
      <c r="AI1016" s="31">
        <v>0</v>
      </c>
      <c r="AJ1016" s="28">
        <v>0</v>
      </c>
      <c r="AK1016" s="28">
        <v>0</v>
      </c>
      <c r="AL1016" s="31">
        <v>0</v>
      </c>
      <c r="AM1016" s="28">
        <v>0</v>
      </c>
      <c r="AN1016" s="28">
        <v>0</v>
      </c>
      <c r="AO1016" s="31">
        <v>0</v>
      </c>
      <c r="AP1016" s="28">
        <v>0</v>
      </c>
      <c r="AQ1016" s="28">
        <v>6360</v>
      </c>
      <c r="AR1016" s="31">
        <v>6830</v>
      </c>
      <c r="AS1016" s="28">
        <v>0</v>
      </c>
      <c r="AT1016" s="28">
        <v>0</v>
      </c>
      <c r="AU1016" s="31">
        <v>0</v>
      </c>
      <c r="AV1016" s="28">
        <v>0</v>
      </c>
      <c r="AW1016" s="28">
        <v>0</v>
      </c>
      <c r="AX1016" s="31">
        <v>6460</v>
      </c>
      <c r="AY1016" s="28">
        <v>6110</v>
      </c>
      <c r="AZ1016" s="28">
        <v>6380</v>
      </c>
      <c r="BA1016" s="31">
        <v>5990</v>
      </c>
      <c r="BB1016" s="31">
        <v>5970</v>
      </c>
      <c r="BC1016" s="31">
        <v>5660</v>
      </c>
      <c r="BD1016" s="28">
        <v>5330</v>
      </c>
      <c r="BE1016" s="28">
        <v>5680</v>
      </c>
      <c r="BF1016" s="31">
        <v>5420</v>
      </c>
      <c r="BG1016" s="31">
        <v>5180</v>
      </c>
      <c r="BH1016" s="31">
        <v>5030</v>
      </c>
      <c r="BI1016" s="28">
        <v>4770</v>
      </c>
      <c r="BJ1016" s="28">
        <v>5070</v>
      </c>
      <c r="BK1016" s="31">
        <v>4710</v>
      </c>
      <c r="BL1016" s="31">
        <v>4570</v>
      </c>
      <c r="BM1016" s="31">
        <v>4260</v>
      </c>
      <c r="BN1016" s="28">
        <v>3900</v>
      </c>
      <c r="BO1016" s="28">
        <v>4340</v>
      </c>
      <c r="BP1016" s="31">
        <v>3630</v>
      </c>
      <c r="BQ1016" s="31">
        <v>3500</v>
      </c>
      <c r="BR1016" s="31">
        <v>3370</v>
      </c>
      <c r="BS1016" s="28">
        <v>2980</v>
      </c>
      <c r="BT1016" s="28">
        <v>3360</v>
      </c>
      <c r="BU1016" s="31">
        <v>3010</v>
      </c>
      <c r="BV1016" s="31">
        <v>2970</v>
      </c>
      <c r="BW1016" s="31">
        <v>3040</v>
      </c>
      <c r="BX1016" s="28">
        <v>2590</v>
      </c>
      <c r="BY1016" s="28">
        <v>2900</v>
      </c>
      <c r="BZ1016" s="31">
        <v>2670</v>
      </c>
      <c r="CA1016" s="31">
        <v>2660</v>
      </c>
      <c r="CB1016" s="31">
        <v>2580</v>
      </c>
      <c r="CC1016" s="28">
        <v>2180</v>
      </c>
      <c r="CD1016" s="28">
        <v>2520</v>
      </c>
      <c r="CE1016" s="28">
        <v>2340</v>
      </c>
      <c r="CF1016" s="28">
        <v>2290</v>
      </c>
      <c r="CG1016" s="28">
        <v>2210</v>
      </c>
      <c r="CH1016" s="28">
        <v>2010</v>
      </c>
      <c r="CI1016" s="28">
        <v>2210</v>
      </c>
    </row>
    <row r="1017" spans="1:127" s="28" customFormat="1" ht="12" hidden="1" customHeight="1" outlineLevel="1">
      <c r="A1017" s="2"/>
      <c r="B1017" s="30" t="s">
        <v>952</v>
      </c>
      <c r="C1017" s="30" t="s">
        <v>954</v>
      </c>
      <c r="D1017" s="30"/>
      <c r="E1017" s="30"/>
      <c r="I1017" s="31"/>
      <c r="N1017" s="28">
        <v>0</v>
      </c>
      <c r="O1017" s="28">
        <v>0</v>
      </c>
      <c r="P1017" s="28">
        <v>0</v>
      </c>
      <c r="Q1017" s="28">
        <v>0</v>
      </c>
      <c r="R1017" s="28">
        <v>0</v>
      </c>
      <c r="S1017" s="28">
        <v>0</v>
      </c>
      <c r="T1017" s="28">
        <v>0</v>
      </c>
      <c r="U1017" s="28">
        <v>0</v>
      </c>
      <c r="V1017" s="28">
        <v>0</v>
      </c>
      <c r="W1017" s="28">
        <v>0</v>
      </c>
      <c r="X1017" s="28">
        <v>0</v>
      </c>
      <c r="Y1017" s="28">
        <v>0</v>
      </c>
      <c r="Z1017" s="28">
        <v>0</v>
      </c>
      <c r="AA1017" s="28">
        <v>0</v>
      </c>
      <c r="AB1017" s="28">
        <v>0</v>
      </c>
      <c r="AC1017" s="28">
        <v>0</v>
      </c>
      <c r="AD1017" s="28">
        <v>0</v>
      </c>
      <c r="AE1017" s="28">
        <v>0</v>
      </c>
      <c r="AF1017" s="28">
        <v>0</v>
      </c>
      <c r="AG1017" s="28">
        <v>0</v>
      </c>
      <c r="AH1017" s="28">
        <v>0</v>
      </c>
      <c r="AI1017" s="28">
        <v>0</v>
      </c>
      <c r="AJ1017" s="28">
        <v>0</v>
      </c>
      <c r="AK1017" s="28">
        <v>0</v>
      </c>
      <c r="AL1017" s="28">
        <v>0</v>
      </c>
      <c r="AM1017" s="28">
        <v>0</v>
      </c>
      <c r="AN1017" s="28">
        <v>0</v>
      </c>
      <c r="AO1017" s="28">
        <v>0</v>
      </c>
      <c r="AP1017" s="28">
        <v>0</v>
      </c>
      <c r="AQ1017" s="28">
        <v>3250</v>
      </c>
      <c r="AR1017" s="28">
        <v>3600</v>
      </c>
      <c r="AS1017" s="28">
        <v>0</v>
      </c>
      <c r="AT1017" s="28">
        <v>0</v>
      </c>
      <c r="AU1017" s="28">
        <v>0</v>
      </c>
      <c r="AV1017" s="28">
        <v>0</v>
      </c>
      <c r="AW1017" s="28">
        <v>0</v>
      </c>
      <c r="AX1017" s="28">
        <v>3190</v>
      </c>
      <c r="AY1017" s="28">
        <v>3170</v>
      </c>
      <c r="AZ1017" s="28">
        <v>3270</v>
      </c>
      <c r="BA1017" s="28">
        <v>3100</v>
      </c>
      <c r="BB1017" s="28">
        <v>3080</v>
      </c>
      <c r="BC1017" s="28">
        <v>2990</v>
      </c>
      <c r="BD1017" s="28">
        <v>2930</v>
      </c>
      <c r="BE1017" s="28">
        <v>3020</v>
      </c>
      <c r="BF1017" s="28">
        <v>2880</v>
      </c>
      <c r="BG1017" s="28">
        <v>2790</v>
      </c>
      <c r="BH1017" s="28">
        <v>2750</v>
      </c>
      <c r="BI1017" s="28">
        <v>2730</v>
      </c>
      <c r="BJ1017" s="28">
        <v>2790</v>
      </c>
      <c r="BK1017" s="28">
        <v>2660</v>
      </c>
      <c r="BL1017" s="28">
        <v>2700</v>
      </c>
      <c r="BM1017" s="28">
        <v>2610</v>
      </c>
      <c r="BN1017" s="28">
        <v>2630</v>
      </c>
      <c r="BO1017" s="28">
        <v>2650</v>
      </c>
      <c r="BP1017" s="28">
        <v>2630</v>
      </c>
      <c r="BQ1017" s="28">
        <v>2680</v>
      </c>
      <c r="BR1017" s="28">
        <v>2630</v>
      </c>
      <c r="BS1017" s="28">
        <v>2630</v>
      </c>
      <c r="BT1017" s="28">
        <v>2650</v>
      </c>
      <c r="BU1017" s="28">
        <v>2600</v>
      </c>
      <c r="BV1017" s="28">
        <v>2590</v>
      </c>
      <c r="BW1017" s="28">
        <v>2560</v>
      </c>
      <c r="BX1017" s="28">
        <v>2560</v>
      </c>
      <c r="BY1017" s="28">
        <v>2580</v>
      </c>
      <c r="BZ1017" s="28">
        <v>2590</v>
      </c>
      <c r="CA1017" s="28">
        <v>2600</v>
      </c>
      <c r="CB1017" s="28">
        <v>2600</v>
      </c>
      <c r="CC1017" s="28">
        <v>2610</v>
      </c>
      <c r="CD1017" s="28">
        <v>2600</v>
      </c>
      <c r="CE1017" s="28">
        <v>2640</v>
      </c>
      <c r="CF1017" s="28">
        <v>2710</v>
      </c>
      <c r="CG1017" s="28">
        <v>2700</v>
      </c>
      <c r="CH1017" s="28">
        <v>2680</v>
      </c>
      <c r="CI1017" s="28">
        <v>2680</v>
      </c>
    </row>
    <row r="1018" spans="1:127" s="28" customFormat="1" ht="12" hidden="1" customHeight="1" outlineLevel="1">
      <c r="A1018" s="2"/>
      <c r="B1018" s="30" t="s">
        <v>955</v>
      </c>
      <c r="C1018" s="30" t="s">
        <v>445</v>
      </c>
      <c r="D1018" s="40"/>
      <c r="E1018" s="30"/>
      <c r="I1018" s="31"/>
      <c r="N1018" s="28">
        <v>0</v>
      </c>
      <c r="O1018" s="28">
        <v>0</v>
      </c>
      <c r="P1018" s="28">
        <v>0</v>
      </c>
      <c r="Q1018" s="28">
        <v>0</v>
      </c>
      <c r="R1018" s="28">
        <v>0</v>
      </c>
      <c r="S1018" s="28">
        <v>0</v>
      </c>
      <c r="T1018" s="28">
        <v>0</v>
      </c>
      <c r="U1018" s="28">
        <v>0</v>
      </c>
      <c r="V1018" s="28">
        <v>0</v>
      </c>
      <c r="W1018" s="28">
        <v>0</v>
      </c>
      <c r="X1018" s="28">
        <v>0</v>
      </c>
      <c r="Y1018" s="28">
        <v>0</v>
      </c>
      <c r="Z1018" s="28">
        <v>0</v>
      </c>
      <c r="AA1018" s="28">
        <v>0</v>
      </c>
      <c r="AB1018" s="28">
        <v>0</v>
      </c>
      <c r="AC1018" s="28">
        <v>0</v>
      </c>
      <c r="AD1018" s="28">
        <v>0</v>
      </c>
      <c r="AE1018" s="28">
        <v>0</v>
      </c>
      <c r="AF1018" s="28">
        <v>0</v>
      </c>
      <c r="AG1018" s="28">
        <v>0</v>
      </c>
      <c r="AH1018" s="28">
        <v>0</v>
      </c>
      <c r="AI1018" s="28">
        <v>0</v>
      </c>
      <c r="AJ1018" s="28">
        <v>0</v>
      </c>
      <c r="AK1018" s="28">
        <v>0</v>
      </c>
      <c r="AL1018" s="28">
        <v>0</v>
      </c>
      <c r="AM1018" s="28">
        <v>0</v>
      </c>
      <c r="AN1018" s="28">
        <v>0</v>
      </c>
      <c r="AO1018" s="28">
        <v>7990</v>
      </c>
      <c r="AP1018" s="28">
        <v>0</v>
      </c>
      <c r="AQ1018" s="28">
        <v>8040</v>
      </c>
      <c r="AR1018" s="28">
        <v>8070</v>
      </c>
      <c r="AS1018" s="28">
        <v>0</v>
      </c>
      <c r="AT1018" s="28">
        <v>0</v>
      </c>
      <c r="AU1018" s="28">
        <v>0</v>
      </c>
      <c r="AV1018" s="28">
        <v>0</v>
      </c>
      <c r="AW1018" s="28">
        <v>0</v>
      </c>
      <c r="AX1018" s="28">
        <v>6710</v>
      </c>
      <c r="AY1018" s="28">
        <v>6300</v>
      </c>
      <c r="AZ1018" s="28">
        <v>6800</v>
      </c>
      <c r="BA1018" s="28">
        <v>6190</v>
      </c>
      <c r="BB1018" s="28">
        <v>6140</v>
      </c>
      <c r="BC1018" s="28">
        <v>5910</v>
      </c>
      <c r="BD1018" s="28">
        <v>5540</v>
      </c>
      <c r="BE1018" s="28">
        <v>5970</v>
      </c>
      <c r="BF1018" s="28">
        <v>5540</v>
      </c>
      <c r="BG1018" s="28">
        <v>5240</v>
      </c>
      <c r="BH1018" s="28">
        <v>5070</v>
      </c>
      <c r="BI1018" s="28">
        <v>4720</v>
      </c>
      <c r="BJ1018" s="28">
        <v>5180</v>
      </c>
      <c r="BK1018" s="28">
        <v>4600</v>
      </c>
      <c r="BL1018" s="28">
        <v>4440</v>
      </c>
      <c r="BM1018" s="28">
        <v>4200</v>
      </c>
      <c r="BN1018" s="28">
        <v>3950</v>
      </c>
      <c r="BO1018" s="28">
        <v>4340</v>
      </c>
      <c r="BP1018" s="28">
        <v>3890</v>
      </c>
      <c r="BQ1018" s="28">
        <v>3820</v>
      </c>
      <c r="BR1018" s="28">
        <v>3730</v>
      </c>
      <c r="BS1018" s="28">
        <v>3490</v>
      </c>
      <c r="BT1018" s="28">
        <v>3750</v>
      </c>
      <c r="BU1018" s="28">
        <v>3550</v>
      </c>
      <c r="BV1018" s="28">
        <v>3500</v>
      </c>
      <c r="BW1018" s="28">
        <v>3460</v>
      </c>
      <c r="BX1018" s="28">
        <v>3250</v>
      </c>
      <c r="BY1018" s="28">
        <v>3460</v>
      </c>
      <c r="BZ1018" s="28">
        <v>3330</v>
      </c>
      <c r="CA1018" s="28">
        <v>3310</v>
      </c>
      <c r="CB1018" s="28">
        <v>3290</v>
      </c>
      <c r="CC1018" s="28">
        <v>3290</v>
      </c>
      <c r="CD1018" s="28">
        <v>3280</v>
      </c>
      <c r="CE1018" s="28">
        <v>3230</v>
      </c>
      <c r="CF1018" s="28">
        <v>3260</v>
      </c>
      <c r="CG1018" s="28">
        <v>3290</v>
      </c>
      <c r="CH1018" s="28">
        <v>3860</v>
      </c>
      <c r="CI1018" s="28">
        <v>3320</v>
      </c>
    </row>
    <row r="1019" spans="1:127" s="28" customFormat="1" ht="12" hidden="1" customHeight="1" outlineLevel="1">
      <c r="A1019" s="2"/>
      <c r="B1019" s="30" t="s">
        <v>955</v>
      </c>
      <c r="C1019" s="30" t="s">
        <v>953</v>
      </c>
      <c r="D1019" s="40"/>
      <c r="E1019" s="30"/>
      <c r="I1019" s="31"/>
      <c r="N1019" s="28">
        <v>0</v>
      </c>
      <c r="O1019" s="28">
        <v>0</v>
      </c>
      <c r="P1019" s="28">
        <v>0</v>
      </c>
      <c r="Q1019" s="28">
        <v>0</v>
      </c>
      <c r="R1019" s="28">
        <v>0</v>
      </c>
      <c r="S1019" s="28">
        <v>0</v>
      </c>
      <c r="T1019" s="28">
        <v>0</v>
      </c>
      <c r="U1019" s="28">
        <v>0</v>
      </c>
      <c r="V1019" s="28">
        <v>0</v>
      </c>
      <c r="W1019" s="28">
        <v>0</v>
      </c>
      <c r="X1019" s="28">
        <v>0</v>
      </c>
      <c r="Y1019" s="28">
        <v>0</v>
      </c>
      <c r="Z1019" s="28">
        <v>0</v>
      </c>
      <c r="AA1019" s="28">
        <v>0</v>
      </c>
      <c r="AB1019" s="28">
        <v>0</v>
      </c>
      <c r="AC1019" s="28">
        <v>0</v>
      </c>
      <c r="AD1019" s="28">
        <v>0</v>
      </c>
      <c r="AE1019" s="28">
        <v>0</v>
      </c>
      <c r="AF1019" s="28">
        <v>0</v>
      </c>
      <c r="AG1019" s="28">
        <v>0</v>
      </c>
      <c r="AH1019" s="28">
        <v>0</v>
      </c>
      <c r="AI1019" s="28">
        <v>0</v>
      </c>
      <c r="AJ1019" s="28">
        <v>0</v>
      </c>
      <c r="AK1019" s="28">
        <v>0</v>
      </c>
      <c r="AL1019" s="28">
        <v>0</v>
      </c>
      <c r="AM1019" s="28">
        <v>0</v>
      </c>
      <c r="AN1019" s="28">
        <v>0</v>
      </c>
      <c r="AO1019" s="28">
        <v>6120</v>
      </c>
      <c r="AP1019" s="28">
        <v>0</v>
      </c>
      <c r="AQ1019" s="28">
        <v>6140</v>
      </c>
      <c r="AR1019" s="28">
        <v>6050</v>
      </c>
      <c r="AS1019" s="28">
        <v>0</v>
      </c>
      <c r="AT1019" s="28">
        <v>0</v>
      </c>
      <c r="AU1019" s="28">
        <v>0</v>
      </c>
      <c r="AV1019" s="28">
        <v>0</v>
      </c>
      <c r="AW1019" s="28">
        <v>0</v>
      </c>
      <c r="AX1019" s="28">
        <v>5150</v>
      </c>
      <c r="AY1019" s="28">
        <v>4830</v>
      </c>
      <c r="AZ1019" s="28">
        <v>5160</v>
      </c>
      <c r="BA1019" s="28">
        <v>4820</v>
      </c>
      <c r="BB1019" s="28">
        <v>4810</v>
      </c>
      <c r="BC1019" s="28">
        <v>4680</v>
      </c>
      <c r="BD1019" s="28">
        <v>4370</v>
      </c>
      <c r="BE1019" s="28">
        <v>4680</v>
      </c>
      <c r="BF1019" s="28">
        <v>4460</v>
      </c>
      <c r="BG1019" s="28">
        <v>4220</v>
      </c>
      <c r="BH1019" s="28">
        <v>4130</v>
      </c>
      <c r="BI1019" s="28">
        <v>3860</v>
      </c>
      <c r="BJ1019" s="28">
        <v>4190</v>
      </c>
      <c r="BK1019" s="28">
        <v>3800</v>
      </c>
      <c r="BL1019" s="28">
        <v>3660</v>
      </c>
      <c r="BM1019" s="28">
        <v>3490</v>
      </c>
      <c r="BN1019" s="28">
        <v>3280</v>
      </c>
      <c r="BO1019" s="28">
        <v>3590</v>
      </c>
      <c r="BP1019" s="28">
        <v>3220</v>
      </c>
      <c r="BQ1019" s="28">
        <v>3210</v>
      </c>
      <c r="BR1019" s="28">
        <v>3070</v>
      </c>
      <c r="BS1019" s="28">
        <v>2860</v>
      </c>
      <c r="BT1019" s="28">
        <v>3090</v>
      </c>
      <c r="BU1019" s="28">
        <v>2940</v>
      </c>
      <c r="BV1019" s="28">
        <v>2890</v>
      </c>
      <c r="BW1019" s="28">
        <v>2880</v>
      </c>
      <c r="BX1019" s="28">
        <v>2690</v>
      </c>
      <c r="BY1019" s="28">
        <v>2870</v>
      </c>
      <c r="BZ1019" s="28">
        <v>2770</v>
      </c>
      <c r="CA1019" s="28">
        <v>2750</v>
      </c>
      <c r="CB1019" s="28">
        <v>2750</v>
      </c>
      <c r="CC1019" s="28">
        <v>2540</v>
      </c>
      <c r="CD1019" s="28">
        <v>2720</v>
      </c>
      <c r="CE1019" s="28">
        <v>2680</v>
      </c>
      <c r="CF1019" s="28">
        <v>2700</v>
      </c>
      <c r="CG1019" s="28">
        <v>2730</v>
      </c>
      <c r="CH1019" s="28">
        <v>3250</v>
      </c>
      <c r="CI1019" s="28">
        <v>2760</v>
      </c>
      <c r="CJ1019" s="31"/>
      <c r="CO1019" s="31"/>
      <c r="CT1019" s="31"/>
      <c r="CY1019" s="31"/>
      <c r="DD1019" s="31"/>
      <c r="DI1019" s="31"/>
      <c r="DN1019" s="31"/>
      <c r="DS1019" s="31"/>
    </row>
    <row r="1020" spans="1:127" s="28" customFormat="1" ht="12" hidden="1" customHeight="1" outlineLevel="1">
      <c r="A1020" s="2"/>
      <c r="B1020" s="30" t="s">
        <v>955</v>
      </c>
      <c r="C1020" s="30" t="s">
        <v>954</v>
      </c>
      <c r="D1020" s="40"/>
      <c r="E1020" s="30"/>
      <c r="I1020" s="31"/>
      <c r="N1020" s="28">
        <v>0</v>
      </c>
      <c r="O1020" s="28">
        <v>0</v>
      </c>
      <c r="P1020" s="28">
        <v>0</v>
      </c>
      <c r="Q1020" s="28">
        <v>0</v>
      </c>
      <c r="R1020" s="28">
        <v>0</v>
      </c>
      <c r="S1020" s="28">
        <v>0</v>
      </c>
      <c r="T1020" s="28">
        <v>0</v>
      </c>
      <c r="U1020" s="28">
        <v>0</v>
      </c>
      <c r="V1020" s="28">
        <v>0</v>
      </c>
      <c r="W1020" s="28">
        <v>0</v>
      </c>
      <c r="X1020" s="28">
        <v>0</v>
      </c>
      <c r="Y1020" s="28">
        <v>0</v>
      </c>
      <c r="Z1020" s="28">
        <v>0</v>
      </c>
      <c r="AA1020" s="28">
        <v>0</v>
      </c>
      <c r="AB1020" s="28">
        <v>0</v>
      </c>
      <c r="AC1020" s="28">
        <v>0</v>
      </c>
      <c r="AD1020" s="28">
        <v>0</v>
      </c>
      <c r="AE1020" s="28">
        <v>0</v>
      </c>
      <c r="AF1020" s="28">
        <v>0</v>
      </c>
      <c r="AG1020" s="28">
        <v>0</v>
      </c>
      <c r="AH1020" s="28">
        <v>0</v>
      </c>
      <c r="AI1020" s="28">
        <v>0</v>
      </c>
      <c r="AJ1020" s="28">
        <v>0</v>
      </c>
      <c r="AK1020" s="28">
        <v>0</v>
      </c>
      <c r="AL1020" s="28">
        <v>0</v>
      </c>
      <c r="AM1020" s="28">
        <v>0</v>
      </c>
      <c r="AN1020" s="28">
        <v>0</v>
      </c>
      <c r="AO1020" s="28">
        <v>0</v>
      </c>
      <c r="AP1020" s="28">
        <v>0</v>
      </c>
      <c r="AQ1020" s="28">
        <v>0</v>
      </c>
      <c r="AR1020" s="28">
        <v>0</v>
      </c>
      <c r="AS1020" s="28">
        <v>0</v>
      </c>
      <c r="AT1020" s="28">
        <v>0</v>
      </c>
      <c r="AU1020" s="28">
        <v>0</v>
      </c>
      <c r="AV1020" s="28">
        <v>0</v>
      </c>
      <c r="AW1020" s="28">
        <v>0</v>
      </c>
      <c r="AX1020" s="28">
        <v>1560</v>
      </c>
      <c r="AY1020" s="28">
        <v>1470</v>
      </c>
      <c r="AZ1020" s="28">
        <v>1640</v>
      </c>
      <c r="BA1020" s="28">
        <v>1370</v>
      </c>
      <c r="BB1020" s="28">
        <v>1330</v>
      </c>
      <c r="BC1020" s="28">
        <v>1230</v>
      </c>
      <c r="BD1020" s="28">
        <v>1170</v>
      </c>
      <c r="BE1020" s="28">
        <v>1290</v>
      </c>
      <c r="BF1020" s="28">
        <v>1080</v>
      </c>
      <c r="BG1020" s="28">
        <v>1020</v>
      </c>
      <c r="BH1020" s="28">
        <v>940</v>
      </c>
      <c r="BI1020" s="28">
        <v>860</v>
      </c>
      <c r="BJ1020" s="28">
        <v>990</v>
      </c>
      <c r="BK1020" s="28">
        <v>800</v>
      </c>
      <c r="BL1020" s="28">
        <v>780</v>
      </c>
      <c r="BM1020" s="28">
        <v>710</v>
      </c>
      <c r="BN1020" s="28">
        <v>670</v>
      </c>
      <c r="BO1020" s="28">
        <v>750</v>
      </c>
      <c r="BP1020" s="28">
        <v>670</v>
      </c>
      <c r="BQ1020" s="28">
        <v>700</v>
      </c>
      <c r="BR1020" s="28">
        <v>660</v>
      </c>
      <c r="BS1020" s="28">
        <v>630</v>
      </c>
      <c r="BT1020" s="28">
        <v>660</v>
      </c>
      <c r="BU1020" s="28">
        <v>610</v>
      </c>
      <c r="BV1020" s="28">
        <v>610</v>
      </c>
      <c r="BW1020" s="28">
        <v>580</v>
      </c>
      <c r="BX1020" s="28">
        <v>560</v>
      </c>
      <c r="BY1020" s="28">
        <v>590</v>
      </c>
      <c r="BZ1020" s="28">
        <v>560</v>
      </c>
      <c r="CA1020" s="28">
        <v>560</v>
      </c>
      <c r="CB1020" s="28">
        <v>540</v>
      </c>
      <c r="CC1020" s="28">
        <v>540</v>
      </c>
      <c r="CD1020" s="28">
        <v>560</v>
      </c>
      <c r="CE1020" s="28">
        <v>550</v>
      </c>
      <c r="CF1020" s="28">
        <v>560</v>
      </c>
      <c r="CG1020" s="28">
        <v>560</v>
      </c>
      <c r="CH1020" s="28">
        <v>610</v>
      </c>
      <c r="CI1020" s="28">
        <v>560</v>
      </c>
    </row>
    <row r="1021" spans="1:127" ht="12" hidden="1" customHeight="1" outlineLevel="1">
      <c r="A1021" s="2"/>
      <c r="D1021" s="18"/>
      <c r="AL1021" s="3"/>
      <c r="AM1021" s="3"/>
      <c r="AN1021" s="3"/>
      <c r="AO1021" s="3"/>
      <c r="AQ1021" s="3"/>
      <c r="AR1021" s="3"/>
      <c r="AS1021" s="3"/>
      <c r="AT1021" s="3"/>
      <c r="AV1021" s="3"/>
      <c r="AW1021" s="3"/>
      <c r="AX1021" s="3"/>
      <c r="AY1021" s="3"/>
      <c r="BA1021" s="3"/>
      <c r="BB1021" s="3"/>
      <c r="BC1021" s="3"/>
      <c r="BD1021" s="3"/>
      <c r="BE1021" s="15"/>
      <c r="BF1021" s="3"/>
      <c r="BG1021" s="3"/>
      <c r="BH1021" s="3"/>
      <c r="BI1021" s="3"/>
      <c r="BJ1021" s="15"/>
      <c r="BK1021" s="3"/>
      <c r="BL1021" s="3"/>
      <c r="BM1021" s="3"/>
      <c r="BN1021" s="3"/>
      <c r="BO1021" s="15"/>
      <c r="BP1021" s="3"/>
      <c r="BT1021" s="15"/>
      <c r="BY1021" s="15"/>
      <c r="BZ1021" s="3"/>
      <c r="CA1021" s="3"/>
      <c r="CC1021" s="3"/>
      <c r="CD1021" s="15"/>
      <c r="CE1021" s="3"/>
      <c r="CF1021" s="3"/>
      <c r="CG1021" s="3"/>
      <c r="CH1021" s="3"/>
      <c r="CI1021" s="15"/>
      <c r="CJ1021" s="3"/>
      <c r="CK1021" s="3"/>
      <c r="CL1021" s="3"/>
      <c r="CM1021" s="3"/>
      <c r="CN1021" s="15"/>
      <c r="CO1021" s="3"/>
      <c r="CP1021" s="3"/>
      <c r="CQ1021" s="3"/>
      <c r="CR1021" s="3"/>
      <c r="CS1021" s="15"/>
      <c r="CT1021" s="3"/>
      <c r="CU1021" s="3"/>
      <c r="CV1021" s="3"/>
      <c r="CW1021" s="3"/>
      <c r="CX1021" s="15"/>
      <c r="CY1021" s="3"/>
      <c r="CZ1021" s="3"/>
      <c r="DA1021" s="3"/>
      <c r="DB1021" s="3"/>
      <c r="DC1021" s="15"/>
      <c r="DD1021" s="3"/>
      <c r="DE1021" s="3"/>
      <c r="DF1021" s="3"/>
      <c r="DG1021" s="3"/>
      <c r="DH1021" s="15"/>
      <c r="DI1021" s="3"/>
      <c r="DJ1021" s="3"/>
      <c r="DK1021" s="3"/>
      <c r="DL1021" s="3"/>
      <c r="DM1021" s="15"/>
      <c r="DN1021" s="3"/>
      <c r="DO1021" s="3"/>
      <c r="DP1021" s="3"/>
      <c r="DQ1021" s="3"/>
      <c r="DR1021" s="15"/>
      <c r="DS1021" s="3"/>
      <c r="DT1021" s="3"/>
      <c r="DV1021" s="3"/>
      <c r="DW1021" s="15"/>
    </row>
    <row r="1022" spans="1:127" s="16" customFormat="1" ht="12" hidden="1" customHeight="1" outlineLevel="1">
      <c r="A1022" s="2"/>
      <c r="B1022" s="19"/>
      <c r="C1022" s="19"/>
      <c r="D1022" s="18"/>
      <c r="E1022" s="19"/>
    </row>
    <row r="1023" spans="1:127" ht="12" hidden="1" customHeight="1" outlineLevel="1">
      <c r="A1023" s="2"/>
      <c r="D1023" s="18"/>
      <c r="AL1023" s="3"/>
      <c r="AM1023" s="3"/>
      <c r="AN1023" s="3"/>
      <c r="AO1023" s="3"/>
      <c r="AQ1023" s="3"/>
      <c r="AR1023" s="3"/>
      <c r="AS1023" s="3"/>
      <c r="AT1023" s="3"/>
      <c r="AV1023" s="3"/>
      <c r="AW1023" s="3"/>
      <c r="AX1023" s="3"/>
      <c r="AY1023" s="3"/>
      <c r="BA1023" s="3"/>
      <c r="BB1023" s="3"/>
      <c r="BC1023" s="3"/>
      <c r="BD1023" s="3"/>
      <c r="BE1023" s="15"/>
      <c r="BF1023" s="3"/>
      <c r="BG1023" s="3"/>
      <c r="BH1023" s="3"/>
      <c r="BI1023" s="3"/>
      <c r="BJ1023" s="15"/>
      <c r="BK1023" s="3"/>
      <c r="BL1023" s="3"/>
      <c r="BM1023" s="3"/>
      <c r="BN1023" s="3"/>
      <c r="BO1023" s="15"/>
      <c r="BP1023" s="3"/>
      <c r="BT1023" s="15"/>
      <c r="BY1023" s="15"/>
      <c r="BZ1023" s="3"/>
      <c r="CA1023" s="3"/>
      <c r="CD1023" s="15"/>
      <c r="CE1023" s="6"/>
      <c r="CF1023" s="6"/>
      <c r="CG1023" s="6"/>
      <c r="CH1023" s="6"/>
      <c r="CI1023" s="15"/>
      <c r="CJ1023" s="6"/>
      <c r="CK1023" s="6"/>
      <c r="CL1023" s="6"/>
      <c r="CM1023" s="6"/>
      <c r="CN1023" s="15"/>
      <c r="CO1023" s="6"/>
      <c r="CP1023" s="6"/>
      <c r="CQ1023" s="6"/>
      <c r="CR1023" s="6"/>
      <c r="CS1023" s="15"/>
      <c r="CT1023" s="6"/>
      <c r="CU1023" s="6"/>
      <c r="CV1023" s="6"/>
      <c r="CW1023" s="6"/>
      <c r="CX1023" s="15"/>
      <c r="CY1023" s="6"/>
      <c r="CZ1023" s="6"/>
      <c r="DA1023" s="6"/>
      <c r="DB1023" s="6"/>
      <c r="DC1023" s="15"/>
      <c r="DD1023" s="6"/>
      <c r="DE1023" s="6"/>
      <c r="DF1023" s="6"/>
      <c r="DG1023" s="6"/>
      <c r="DH1023" s="15"/>
      <c r="DI1023" s="6"/>
      <c r="DJ1023" s="6"/>
      <c r="DK1023" s="6"/>
      <c r="DL1023" s="6"/>
      <c r="DM1023" s="15"/>
      <c r="DN1023" s="6"/>
      <c r="DO1023" s="6"/>
      <c r="DP1023" s="6"/>
      <c r="DQ1023" s="6"/>
      <c r="DR1023" s="15"/>
      <c r="DS1023" s="6"/>
      <c r="DT1023" s="6"/>
      <c r="DU1023" s="6"/>
      <c r="DV1023" s="6"/>
      <c r="DW1023" s="15"/>
    </row>
    <row r="1024" spans="1:127" ht="12" hidden="1" customHeight="1" outlineLevel="1">
      <c r="A1024" s="2"/>
      <c r="D1024" s="18"/>
      <c r="AL1024" s="3"/>
      <c r="AM1024" s="3"/>
      <c r="AN1024" s="3"/>
      <c r="AO1024" s="3"/>
      <c r="AQ1024" s="3"/>
      <c r="AR1024" s="3"/>
      <c r="AS1024" s="3"/>
      <c r="AT1024" s="3"/>
      <c r="AV1024" s="3"/>
      <c r="AW1024" s="3"/>
      <c r="AX1024" s="3"/>
      <c r="AY1024" s="3"/>
      <c r="BA1024" s="3"/>
      <c r="BB1024" s="3"/>
      <c r="BC1024" s="3"/>
      <c r="BD1024" s="3"/>
      <c r="BE1024" s="16"/>
      <c r="BF1024" s="3"/>
      <c r="BG1024" s="3"/>
      <c r="BH1024" s="3"/>
      <c r="BI1024" s="3"/>
      <c r="BJ1024" s="16"/>
      <c r="BK1024" s="3"/>
      <c r="BL1024" s="3"/>
      <c r="BM1024" s="3"/>
      <c r="BN1024" s="3"/>
      <c r="BO1024" s="16"/>
      <c r="BP1024" s="3"/>
      <c r="BT1024" s="16"/>
      <c r="BY1024" s="16"/>
      <c r="BZ1024" s="3"/>
      <c r="CA1024" s="3"/>
      <c r="CC1024" s="3"/>
      <c r="CD1024" s="16"/>
      <c r="CE1024" s="3"/>
      <c r="CF1024" s="3"/>
      <c r="CG1024" s="3"/>
      <c r="CH1024" s="3"/>
      <c r="CI1024" s="16"/>
      <c r="CJ1024" s="3"/>
      <c r="CK1024" s="3"/>
      <c r="CL1024" s="3"/>
      <c r="CM1024" s="3"/>
      <c r="CN1024" s="16"/>
      <c r="CO1024" s="3"/>
      <c r="CP1024" s="3"/>
      <c r="CQ1024" s="3"/>
      <c r="CR1024" s="3"/>
      <c r="CS1024" s="16"/>
      <c r="CT1024" s="3"/>
      <c r="CU1024" s="3"/>
      <c r="CV1024" s="3"/>
      <c r="CW1024" s="3"/>
      <c r="CX1024" s="16"/>
      <c r="CY1024" s="3"/>
      <c r="CZ1024" s="3"/>
      <c r="DA1024" s="3"/>
      <c r="DB1024" s="3"/>
      <c r="DC1024" s="16"/>
      <c r="DD1024" s="3"/>
      <c r="DE1024" s="3"/>
      <c r="DF1024" s="3"/>
      <c r="DG1024" s="3"/>
      <c r="DH1024" s="16"/>
      <c r="DI1024" s="3"/>
      <c r="DJ1024" s="3"/>
      <c r="DK1024" s="3"/>
      <c r="DL1024" s="3"/>
      <c r="DM1024" s="16"/>
      <c r="DN1024" s="3"/>
      <c r="DO1024" s="3"/>
      <c r="DP1024" s="3"/>
      <c r="DQ1024" s="3"/>
      <c r="DR1024" s="16"/>
      <c r="DS1024" s="3"/>
      <c r="DT1024" s="3"/>
      <c r="DV1024" s="3"/>
      <c r="DW1024" s="16"/>
    </row>
    <row r="1025" spans="1:127" ht="12" hidden="1" customHeight="1" outlineLevel="1">
      <c r="A1025" s="2"/>
      <c r="D1025" s="18"/>
      <c r="AL1025" s="3"/>
      <c r="AM1025" s="3"/>
      <c r="AN1025" s="3"/>
      <c r="AO1025" s="3"/>
      <c r="AQ1025" s="3"/>
      <c r="AR1025" s="3"/>
      <c r="AS1025" s="3"/>
      <c r="AT1025" s="3"/>
      <c r="AV1025" s="3"/>
      <c r="AW1025" s="3"/>
      <c r="AX1025" s="3"/>
      <c r="AY1025" s="3"/>
      <c r="BA1025" s="3"/>
      <c r="BB1025" s="3"/>
      <c r="BC1025" s="3"/>
      <c r="BD1025" s="3"/>
      <c r="BE1025" s="16"/>
      <c r="BF1025" s="3"/>
      <c r="BG1025" s="3"/>
      <c r="BH1025" s="3"/>
      <c r="BI1025" s="3"/>
      <c r="BJ1025" s="16"/>
      <c r="BK1025" s="3"/>
      <c r="BL1025" s="3"/>
      <c r="BM1025" s="3"/>
      <c r="BN1025" s="3"/>
      <c r="BO1025" s="16"/>
      <c r="BP1025" s="3"/>
      <c r="BT1025" s="16"/>
      <c r="BY1025" s="16"/>
      <c r="BZ1025" s="3"/>
      <c r="CA1025" s="3"/>
      <c r="CC1025" s="3"/>
      <c r="CD1025" s="16"/>
      <c r="CE1025" s="3"/>
      <c r="CF1025" s="3"/>
      <c r="CG1025" s="3"/>
      <c r="CH1025" s="3"/>
      <c r="CI1025" s="16"/>
      <c r="CJ1025" s="3"/>
      <c r="CK1025" s="3"/>
      <c r="CL1025" s="3"/>
      <c r="CM1025" s="3"/>
      <c r="CN1025" s="16"/>
      <c r="CO1025" s="3"/>
      <c r="CP1025" s="3"/>
      <c r="CQ1025" s="3"/>
      <c r="CR1025" s="3"/>
      <c r="CS1025" s="16"/>
      <c r="CT1025" s="3"/>
      <c r="CU1025" s="3"/>
      <c r="CV1025" s="3"/>
      <c r="CW1025" s="3"/>
      <c r="CX1025" s="16"/>
      <c r="CY1025" s="3"/>
      <c r="CZ1025" s="3"/>
      <c r="DA1025" s="3"/>
      <c r="DB1025" s="3"/>
      <c r="DC1025" s="16"/>
      <c r="DD1025" s="3"/>
      <c r="DE1025" s="3"/>
      <c r="DF1025" s="3"/>
      <c r="DG1025" s="3"/>
      <c r="DH1025" s="16"/>
      <c r="DI1025" s="3"/>
      <c r="DJ1025" s="3"/>
      <c r="DK1025" s="3"/>
      <c r="DL1025" s="3"/>
      <c r="DM1025" s="16"/>
      <c r="DN1025" s="3"/>
      <c r="DO1025" s="3"/>
      <c r="DP1025" s="3"/>
      <c r="DQ1025" s="3"/>
      <c r="DR1025" s="16"/>
      <c r="DS1025" s="3"/>
      <c r="DT1025" s="3"/>
      <c r="DV1025" s="3"/>
      <c r="DW1025" s="16"/>
    </row>
    <row r="1026" spans="1:127" ht="12" hidden="1" customHeight="1" outlineLevel="1">
      <c r="A1026" s="2"/>
      <c r="B1026" s="19"/>
      <c r="AL1026" s="3"/>
      <c r="AM1026" s="3"/>
      <c r="AN1026" s="3"/>
      <c r="AO1026" s="3"/>
      <c r="AQ1026" s="3"/>
      <c r="AR1026" s="3"/>
      <c r="AS1026" s="3"/>
      <c r="AT1026" s="3"/>
      <c r="AV1026" s="3"/>
      <c r="AW1026" s="3"/>
      <c r="AX1026" s="3"/>
      <c r="AY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15"/>
      <c r="BK1026" s="3"/>
      <c r="BL1026" s="3"/>
      <c r="BM1026" s="3"/>
      <c r="BN1026" s="3"/>
      <c r="BO1026" s="15"/>
      <c r="BP1026" s="3"/>
      <c r="BT1026" s="15"/>
      <c r="BY1026" s="15"/>
      <c r="BZ1026" s="3"/>
      <c r="CA1026" s="3"/>
      <c r="CC1026" s="3"/>
      <c r="CD1026" s="15"/>
      <c r="CE1026" s="3"/>
      <c r="CF1026" s="3"/>
      <c r="CG1026" s="3"/>
      <c r="CH1026" s="3"/>
      <c r="CI1026" s="15"/>
      <c r="CJ1026" s="3"/>
      <c r="CK1026" s="3"/>
      <c r="CL1026" s="3"/>
      <c r="CM1026" s="3"/>
      <c r="CN1026" s="15"/>
      <c r="CO1026" s="3"/>
      <c r="CP1026" s="3"/>
      <c r="CQ1026" s="3"/>
      <c r="CR1026" s="3"/>
      <c r="CS1026" s="15"/>
      <c r="CT1026" s="3"/>
      <c r="CU1026" s="3"/>
      <c r="CV1026" s="3"/>
      <c r="CW1026" s="3"/>
      <c r="CX1026" s="15"/>
      <c r="CY1026" s="3"/>
      <c r="CZ1026" s="3"/>
      <c r="DA1026" s="3"/>
      <c r="DB1026" s="3"/>
      <c r="DC1026" s="15"/>
      <c r="DD1026" s="3"/>
      <c r="DE1026" s="3"/>
      <c r="DF1026" s="3"/>
      <c r="DG1026" s="3"/>
      <c r="DH1026" s="15"/>
      <c r="DI1026" s="3"/>
      <c r="DJ1026" s="3"/>
      <c r="DK1026" s="3"/>
      <c r="DL1026" s="3"/>
      <c r="DM1026" s="15"/>
      <c r="DN1026" s="3"/>
      <c r="DO1026" s="3"/>
      <c r="DP1026" s="3"/>
      <c r="DQ1026" s="3"/>
      <c r="DR1026" s="15"/>
      <c r="DS1026" s="3"/>
      <c r="DT1026" s="3"/>
      <c r="DV1026" s="3"/>
      <c r="DW1026" s="15"/>
    </row>
    <row r="1027" spans="1:127" s="16" customFormat="1" ht="12" hidden="1" customHeight="1" outlineLevel="1">
      <c r="A1027" s="2"/>
      <c r="B1027" s="19" t="s">
        <v>647</v>
      </c>
      <c r="C1027" s="19" t="s">
        <v>283</v>
      </c>
      <c r="D1027" s="18"/>
      <c r="E1027" s="19"/>
      <c r="AF1027" s="8"/>
      <c r="AK1027" s="8"/>
      <c r="AP1027" s="8"/>
      <c r="AU1027" s="8"/>
      <c r="AV1027" s="8"/>
      <c r="AW1027" s="8"/>
      <c r="AX1027" s="8"/>
      <c r="AY1027" s="8"/>
      <c r="BA1027" s="16">
        <v>47.2</v>
      </c>
      <c r="BB1027" s="16">
        <v>44.3</v>
      </c>
      <c r="BC1027" s="16">
        <v>41.8</v>
      </c>
      <c r="BD1027" s="16">
        <v>44</v>
      </c>
      <c r="BF1027" s="16">
        <v>45.5</v>
      </c>
      <c r="BG1027" s="16">
        <v>47.6</v>
      </c>
      <c r="BH1027" s="16">
        <v>50</v>
      </c>
      <c r="BI1027" s="16">
        <v>50.3</v>
      </c>
      <c r="BK1027" s="16">
        <v>55.2</v>
      </c>
      <c r="BL1027" s="16">
        <v>56</v>
      </c>
      <c r="BM1027" s="16">
        <v>58.1</v>
      </c>
      <c r="BN1027" s="16">
        <v>65.3</v>
      </c>
      <c r="BP1027" s="16">
        <v>65.7</v>
      </c>
      <c r="BQ1027" s="16">
        <v>68.5</v>
      </c>
      <c r="BR1027" s="16">
        <v>71.599999999999994</v>
      </c>
      <c r="BS1027" s="16">
        <v>80.2</v>
      </c>
      <c r="BU1027" s="16">
        <v>83.6</v>
      </c>
      <c r="BV1027" s="16">
        <v>89.8</v>
      </c>
      <c r="BW1027" s="16">
        <v>101</v>
      </c>
      <c r="BX1027" s="16">
        <v>98.8</v>
      </c>
      <c r="BZ1027" s="16">
        <v>129</v>
      </c>
      <c r="CA1027" s="16">
        <v>136</v>
      </c>
      <c r="CB1027" s="16">
        <v>142</v>
      </c>
      <c r="CC1027" s="16">
        <v>0</v>
      </c>
      <c r="CD1027" s="8">
        <v>0</v>
      </c>
      <c r="CE1027" s="16">
        <v>151</v>
      </c>
      <c r="CF1027" s="16">
        <v>144.5</v>
      </c>
      <c r="CG1027" s="16">
        <v>143.80000000000001</v>
      </c>
      <c r="CH1027" s="16">
        <v>145.9</v>
      </c>
      <c r="CI1027" s="8"/>
      <c r="CN1027" s="8"/>
      <c r="CS1027" s="8"/>
      <c r="CX1027" s="8"/>
      <c r="DC1027" s="8"/>
      <c r="DH1027" s="8"/>
      <c r="DM1027" s="8"/>
      <c r="DR1027" s="8"/>
      <c r="DW1027" s="8"/>
    </row>
    <row r="1028" spans="1:127" s="8" customFormat="1" ht="12" hidden="1" customHeight="1" outlineLevel="1">
      <c r="A1028" s="2"/>
      <c r="B1028" s="21"/>
      <c r="C1028" s="21" t="s">
        <v>284</v>
      </c>
      <c r="D1028" s="18" t="s">
        <v>285</v>
      </c>
      <c r="E1028" s="19"/>
      <c r="I1028" s="16"/>
      <c r="AZ1028" s="16"/>
      <c r="BA1028" s="101" t="e">
        <v>#REF!</v>
      </c>
      <c r="BB1028" s="101" t="e">
        <v>#REF!</v>
      </c>
      <c r="BC1028" s="101" t="e">
        <v>#REF!</v>
      </c>
      <c r="BD1028" s="101" t="e">
        <v>#REF!</v>
      </c>
      <c r="BE1028" s="16"/>
      <c r="BF1028" s="101" t="e">
        <v>#REF!</v>
      </c>
      <c r="BG1028" s="101" t="e">
        <v>#REF!</v>
      </c>
      <c r="BH1028" s="101" t="e">
        <v>#REF!</v>
      </c>
      <c r="BI1028" s="101" t="e">
        <v>#REF!</v>
      </c>
      <c r="BJ1028" s="16"/>
      <c r="BK1028" s="101" t="e">
        <v>#REF!</v>
      </c>
      <c r="BL1028" s="101" t="e">
        <v>#REF!</v>
      </c>
      <c r="BM1028" s="101" t="e">
        <v>#REF!</v>
      </c>
      <c r="BN1028" s="101" t="e">
        <v>#REF!</v>
      </c>
      <c r="BO1028" s="16"/>
      <c r="BP1028" s="101" t="e">
        <v>#REF!</v>
      </c>
      <c r="BQ1028" s="101" t="e">
        <v>#REF!</v>
      </c>
      <c r="BR1028" s="101" t="e">
        <v>#REF!</v>
      </c>
      <c r="BS1028" s="101" t="e">
        <v>#REF!</v>
      </c>
      <c r="BT1028" s="16"/>
      <c r="BU1028" s="101" t="e">
        <v>#REF!</v>
      </c>
      <c r="BV1028" s="101" t="e">
        <v>#REF!</v>
      </c>
      <c r="BW1028" s="101" t="e">
        <v>#REF!</v>
      </c>
      <c r="BX1028" s="8">
        <v>155.97812879999998</v>
      </c>
      <c r="BY1028" s="16"/>
      <c r="BZ1028" s="8">
        <v>207.75224249999999</v>
      </c>
      <c r="CA1028" s="8">
        <v>222.56930399999999</v>
      </c>
      <c r="CB1028" s="8">
        <v>235.39247700000004</v>
      </c>
      <c r="CE1028" s="8">
        <v>258.36741749999999</v>
      </c>
      <c r="CF1028" s="8">
        <v>249.66565499999999</v>
      </c>
      <c r="CG1028" s="8">
        <v>249.832368</v>
      </c>
      <c r="CH1028" s="8">
        <v>253.57383525</v>
      </c>
      <c r="CJ1028" s="16"/>
      <c r="CO1028" s="16"/>
      <c r="CT1028" s="16"/>
      <c r="CY1028" s="16"/>
      <c r="DD1028" s="16"/>
      <c r="DI1028" s="16"/>
      <c r="DN1028" s="16"/>
      <c r="DS1028" s="16"/>
    </row>
    <row r="1029" spans="1:127" ht="12" hidden="1" customHeight="1" outlineLevel="1">
      <c r="A1029" s="2"/>
      <c r="AL1029" s="3"/>
      <c r="AM1029" s="3"/>
      <c r="AN1029" s="3"/>
      <c r="AO1029" s="3"/>
      <c r="AQ1029" s="3"/>
      <c r="AR1029" s="3"/>
      <c r="AS1029" s="3"/>
      <c r="AT1029" s="3"/>
      <c r="AV1029" s="3"/>
      <c r="AW1029" s="3"/>
      <c r="AX1029" s="3"/>
      <c r="AY1029" s="3"/>
      <c r="BA1029" s="3"/>
      <c r="BB1029" s="3"/>
      <c r="BC1029" s="3"/>
      <c r="BD1029" s="3"/>
      <c r="BF1029" s="3"/>
      <c r="BG1029" s="3"/>
      <c r="BH1029" s="3"/>
      <c r="BI1029" s="3"/>
      <c r="BK1029" s="3"/>
      <c r="BL1029" s="3"/>
      <c r="BM1029" s="3"/>
      <c r="BN1029" s="3"/>
      <c r="BP1029" s="3"/>
      <c r="BT1029" s="15"/>
      <c r="BY1029" s="8"/>
      <c r="DU1029" s="2"/>
    </row>
    <row r="1030" spans="1:127" ht="12" hidden="1" customHeight="1" outlineLevel="1">
      <c r="A1030" s="2"/>
      <c r="B1030" s="21"/>
      <c r="C1030" s="21"/>
      <c r="D1030" s="21"/>
      <c r="AL1030" s="3"/>
      <c r="AM1030" s="3"/>
      <c r="AN1030" s="3"/>
      <c r="AO1030" s="3"/>
      <c r="AQ1030" s="3"/>
      <c r="AR1030" s="3"/>
      <c r="AS1030" s="3"/>
      <c r="AT1030" s="3"/>
      <c r="AU1030" s="8"/>
      <c r="AV1030" s="3"/>
      <c r="AW1030" s="3"/>
      <c r="AX1030" s="3"/>
      <c r="AY1030" s="3"/>
      <c r="AZ1030" s="8"/>
      <c r="BA1030" s="3"/>
      <c r="BB1030" s="3"/>
      <c r="BC1030" s="3"/>
      <c r="BD1030" s="3"/>
      <c r="BE1030" s="8"/>
      <c r="BF1030" s="3"/>
      <c r="BG1030" s="3"/>
      <c r="BH1030" s="3"/>
      <c r="BI1030" s="3"/>
      <c r="BJ1030" s="8"/>
      <c r="BK1030" s="3"/>
      <c r="BL1030" s="3"/>
      <c r="BM1030" s="3"/>
      <c r="BN1030" s="3"/>
      <c r="BO1030" s="8"/>
      <c r="BP1030" s="3"/>
      <c r="BT1030" s="8"/>
      <c r="BY1030" s="8"/>
      <c r="BZ1030" s="3"/>
      <c r="CA1030" s="3"/>
      <c r="CC1030" s="3"/>
      <c r="CD1030" s="8"/>
      <c r="CE1030" s="3"/>
      <c r="CF1030" s="3"/>
      <c r="CG1030" s="3"/>
      <c r="CH1030" s="3"/>
      <c r="CI1030" s="8"/>
      <c r="CJ1030" s="3"/>
      <c r="CK1030" s="3"/>
      <c r="CL1030" s="3"/>
      <c r="CM1030" s="3"/>
      <c r="CN1030" s="8"/>
      <c r="CO1030" s="3"/>
      <c r="CP1030" s="3"/>
      <c r="CQ1030" s="3"/>
      <c r="CR1030" s="3"/>
      <c r="CS1030" s="8"/>
      <c r="CT1030" s="3"/>
      <c r="CU1030" s="3"/>
      <c r="CV1030" s="3"/>
      <c r="CW1030" s="3"/>
      <c r="CX1030" s="8"/>
      <c r="CY1030" s="3"/>
      <c r="CZ1030" s="3"/>
      <c r="DA1030" s="3"/>
      <c r="DB1030" s="3"/>
      <c r="DC1030" s="8"/>
      <c r="DD1030" s="3"/>
      <c r="DE1030" s="3"/>
      <c r="DF1030" s="3"/>
      <c r="DG1030" s="3"/>
      <c r="DH1030" s="8"/>
      <c r="DI1030" s="3"/>
      <c r="DJ1030" s="3"/>
      <c r="DK1030" s="3"/>
      <c r="DL1030" s="3"/>
      <c r="DM1030" s="8"/>
      <c r="DN1030" s="3"/>
      <c r="DO1030" s="3"/>
      <c r="DP1030" s="3"/>
      <c r="DQ1030" s="3"/>
      <c r="DR1030" s="8"/>
      <c r="DS1030" s="3"/>
      <c r="DT1030" s="3"/>
      <c r="DV1030" s="3"/>
      <c r="DW1030" s="8"/>
    </row>
    <row r="1031" spans="1:127" ht="12" hidden="1" customHeight="1" outlineLevel="1">
      <c r="A1031" s="2"/>
      <c r="B1031" s="21" t="s">
        <v>126</v>
      </c>
      <c r="C1031" s="21" t="s">
        <v>127</v>
      </c>
      <c r="D1031" s="18"/>
      <c r="AL1031" s="3"/>
      <c r="AM1031" s="3"/>
      <c r="AN1031" s="3"/>
      <c r="AO1031" s="3"/>
      <c r="AQ1031" s="3"/>
      <c r="AR1031" s="3"/>
      <c r="AS1031" s="3"/>
      <c r="AT1031" s="3"/>
      <c r="AU1031" s="8"/>
      <c r="AV1031" s="3"/>
      <c r="AW1031" s="3"/>
      <c r="AX1031" s="3"/>
      <c r="AY1031" s="3"/>
      <c r="AZ1031" s="8"/>
      <c r="BA1031" s="3">
        <v>6.0441599999999998</v>
      </c>
      <c r="BB1031" s="3">
        <v>7.6223999999999998</v>
      </c>
      <c r="BC1031" s="3">
        <v>9.0739199999999993</v>
      </c>
      <c r="BD1031" s="3">
        <v>11.59296</v>
      </c>
      <c r="BE1031" s="8"/>
      <c r="BF1031" s="3">
        <v>13.79712</v>
      </c>
      <c r="BG1031" s="3">
        <v>16.730879999999999</v>
      </c>
      <c r="BH1031" s="3">
        <v>19.315200000000001</v>
      </c>
      <c r="BI1031" s="3">
        <v>23.450880000000002</v>
      </c>
      <c r="BJ1031" s="8"/>
      <c r="BK1031" s="3">
        <v>26.23488</v>
      </c>
      <c r="BL1031" s="3">
        <v>31.7376</v>
      </c>
      <c r="BM1031" s="3">
        <v>36.85248</v>
      </c>
      <c r="BN1031" s="3">
        <v>47.784959999999998</v>
      </c>
      <c r="BO1031" s="8"/>
      <c r="BP1031" s="3">
        <v>55.534080000000003</v>
      </c>
      <c r="BQ1031" s="3">
        <v>66.155519999999996</v>
      </c>
      <c r="BR1031" s="3">
        <v>73.363200000000006</v>
      </c>
      <c r="BS1031" s="3">
        <v>89.552639999999997</v>
      </c>
      <c r="BT1031" s="8"/>
      <c r="BU1031" s="3">
        <v>101.63712</v>
      </c>
      <c r="BV1031" s="3">
        <v>118.58687999999999</v>
      </c>
      <c r="BW1031" s="3">
        <v>135.31392</v>
      </c>
      <c r="BX1031" s="3">
        <v>162.76992000000001</v>
      </c>
      <c r="BY1031" s="8"/>
      <c r="BZ1031" s="3">
        <v>181.22880000000001</v>
      </c>
      <c r="CA1031" s="3">
        <v>200.09088</v>
      </c>
      <c r="CB1031" s="3">
        <v>211.68384</v>
      </c>
      <c r="CC1031" s="3">
        <v>226.85184000000001</v>
      </c>
      <c r="CD1031" s="8"/>
      <c r="CE1031" s="3">
        <v>228.24191999999999</v>
      </c>
      <c r="CF1031" s="3">
        <v>226.30271999999999</v>
      </c>
      <c r="CG1031" s="3">
        <v>228.25344000000001</v>
      </c>
      <c r="CH1031" s="3">
        <v>230.89536000000001</v>
      </c>
      <c r="CI1031" s="8"/>
      <c r="CJ1031" s="3"/>
      <c r="CK1031" s="3"/>
      <c r="CL1031" s="3"/>
      <c r="CM1031" s="3"/>
      <c r="CN1031" s="8"/>
      <c r="CO1031" s="3"/>
      <c r="CP1031" s="3"/>
      <c r="CQ1031" s="3"/>
      <c r="CR1031" s="3"/>
      <c r="CS1031" s="8"/>
      <c r="CT1031" s="3"/>
      <c r="CU1031" s="3"/>
      <c r="CV1031" s="3"/>
      <c r="CW1031" s="3"/>
      <c r="CX1031" s="8"/>
      <c r="CY1031" s="3"/>
      <c r="CZ1031" s="3"/>
      <c r="DA1031" s="3"/>
      <c r="DB1031" s="3"/>
      <c r="DC1031" s="8"/>
      <c r="DD1031" s="3"/>
      <c r="DE1031" s="3"/>
      <c r="DF1031" s="3"/>
      <c r="DG1031" s="3"/>
      <c r="DH1031" s="8"/>
      <c r="DI1031" s="3"/>
      <c r="DJ1031" s="3"/>
      <c r="DK1031" s="3"/>
      <c r="DL1031" s="3"/>
      <c r="DM1031" s="8"/>
      <c r="DN1031" s="3"/>
      <c r="DO1031" s="3"/>
      <c r="DP1031" s="3"/>
      <c r="DQ1031" s="3"/>
      <c r="DR1031" s="8"/>
      <c r="DS1031" s="3"/>
      <c r="DT1031" s="3"/>
      <c r="DV1031" s="3"/>
      <c r="DW1031" s="8"/>
    </row>
    <row r="1032" spans="1:127" ht="12" hidden="1" customHeight="1" outlineLevel="1">
      <c r="A1032" s="2"/>
      <c r="B1032" s="21"/>
      <c r="C1032" s="21" t="s">
        <v>128</v>
      </c>
      <c r="D1032" s="18"/>
      <c r="AL1032" s="3"/>
      <c r="AM1032" s="3"/>
      <c r="AN1032" s="3"/>
      <c r="AO1032" s="3"/>
      <c r="AQ1032" s="3"/>
      <c r="AR1032" s="3"/>
      <c r="AS1032" s="3"/>
      <c r="AT1032" s="3"/>
      <c r="AU1032" s="8"/>
      <c r="AV1032" s="3"/>
      <c r="AW1032" s="3"/>
      <c r="AX1032" s="3"/>
      <c r="AY1032" s="3"/>
      <c r="AZ1032" s="8"/>
      <c r="BA1032" s="3"/>
      <c r="BB1032" s="3"/>
      <c r="BC1032" s="3"/>
      <c r="BD1032" s="3"/>
      <c r="BE1032" s="8"/>
      <c r="BF1032" s="3"/>
      <c r="BG1032" s="3"/>
      <c r="BH1032" s="3"/>
      <c r="BI1032" s="3"/>
      <c r="BJ1032" s="8"/>
      <c r="BK1032" s="3"/>
      <c r="BL1032" s="3"/>
      <c r="BM1032" s="3"/>
      <c r="BN1032" s="3"/>
      <c r="BO1032" s="8"/>
      <c r="BP1032" s="3"/>
      <c r="BT1032" s="8"/>
      <c r="BY1032" s="8"/>
      <c r="BZ1032" s="3"/>
      <c r="CA1032" s="3"/>
      <c r="CC1032" s="3"/>
      <c r="CD1032" s="8"/>
      <c r="CE1032" s="3">
        <v>1329.3887999999999</v>
      </c>
      <c r="CF1032" s="3">
        <v>1595.58528</v>
      </c>
      <c r="CG1032" s="3">
        <v>1682.4998399999999</v>
      </c>
      <c r="CH1032" s="3">
        <v>1912.9228800000001</v>
      </c>
      <c r="CI1032" s="8"/>
      <c r="CJ1032" s="3"/>
      <c r="CK1032" s="3"/>
      <c r="CL1032" s="3"/>
      <c r="CM1032" s="3"/>
      <c r="CN1032" s="8"/>
      <c r="CO1032" s="3"/>
      <c r="CP1032" s="3"/>
      <c r="CQ1032" s="3"/>
      <c r="CR1032" s="3"/>
      <c r="CS1032" s="8"/>
      <c r="CT1032" s="3"/>
      <c r="CU1032" s="3"/>
      <c r="CV1032" s="3"/>
      <c r="CW1032" s="3"/>
      <c r="CX1032" s="8"/>
      <c r="CY1032" s="3"/>
      <c r="CZ1032" s="3"/>
      <c r="DA1032" s="3"/>
      <c r="DB1032" s="3"/>
      <c r="DC1032" s="8"/>
      <c r="DD1032" s="3"/>
      <c r="DE1032" s="3"/>
      <c r="DF1032" s="3"/>
      <c r="DG1032" s="3"/>
      <c r="DH1032" s="8"/>
      <c r="DI1032" s="3"/>
      <c r="DJ1032" s="3"/>
      <c r="DK1032" s="3"/>
      <c r="DL1032" s="3"/>
      <c r="DM1032" s="8"/>
      <c r="DN1032" s="3"/>
      <c r="DO1032" s="3"/>
      <c r="DP1032" s="3"/>
      <c r="DQ1032" s="3"/>
      <c r="DR1032" s="8"/>
      <c r="DS1032" s="3"/>
      <c r="DT1032" s="3"/>
      <c r="DV1032" s="3"/>
      <c r="DW1032" s="8"/>
    </row>
    <row r="1033" spans="1:127" ht="12" hidden="1" customHeight="1" outlineLevel="1">
      <c r="A1033" s="2"/>
      <c r="B1033" s="21"/>
      <c r="C1033" s="21" t="s">
        <v>129</v>
      </c>
      <c r="D1033" s="18"/>
      <c r="AL1033" s="3"/>
      <c r="AM1033" s="3"/>
      <c r="AN1033" s="3"/>
      <c r="AO1033" s="3"/>
      <c r="AQ1033" s="3"/>
      <c r="AR1033" s="3"/>
      <c r="AS1033" s="3"/>
      <c r="AT1033" s="3"/>
      <c r="AU1033" s="8"/>
      <c r="AV1033" s="3"/>
      <c r="AW1033" s="3"/>
      <c r="AX1033" s="3"/>
      <c r="AY1033" s="3"/>
      <c r="AZ1033" s="8"/>
      <c r="BA1033" s="3"/>
      <c r="BB1033" s="3"/>
      <c r="BC1033" s="3"/>
      <c r="BD1033" s="3"/>
      <c r="BE1033" s="8"/>
      <c r="BF1033" s="3"/>
      <c r="BG1033" s="3"/>
      <c r="BH1033" s="3"/>
      <c r="BI1033" s="3"/>
      <c r="BJ1033" s="8"/>
      <c r="BK1033" s="3"/>
      <c r="BL1033" s="3"/>
      <c r="BM1033" s="3"/>
      <c r="BN1033" s="3"/>
      <c r="BO1033" s="8"/>
      <c r="BP1033" s="3"/>
      <c r="BT1033" s="8"/>
      <c r="BY1033" s="8"/>
      <c r="BZ1033" s="3"/>
      <c r="CA1033" s="3"/>
      <c r="CC1033" s="3"/>
      <c r="CD1033" s="8"/>
      <c r="CE1033" s="3"/>
      <c r="CF1033" s="3"/>
      <c r="CG1033" s="3">
        <v>1582.95</v>
      </c>
      <c r="CH1033" s="3">
        <v>2445.7800000000002</v>
      </c>
      <c r="CI1033" s="8"/>
      <c r="CJ1033" s="3"/>
      <c r="CK1033" s="3"/>
      <c r="CL1033" s="3"/>
      <c r="CM1033" s="3"/>
      <c r="CN1033" s="8"/>
      <c r="CO1033" s="3"/>
      <c r="CP1033" s="3"/>
      <c r="CQ1033" s="3"/>
      <c r="CR1033" s="3"/>
      <c r="CS1033" s="8"/>
      <c r="CT1033" s="3"/>
      <c r="CU1033" s="3"/>
      <c r="CV1033" s="3"/>
      <c r="CW1033" s="3"/>
      <c r="CX1033" s="8"/>
      <c r="CY1033" s="3"/>
      <c r="CZ1033" s="3"/>
      <c r="DA1033" s="3"/>
      <c r="DB1033" s="3"/>
      <c r="DC1033" s="8"/>
      <c r="DD1033" s="3"/>
      <c r="DE1033" s="3"/>
      <c r="DF1033" s="3"/>
      <c r="DG1033" s="3"/>
      <c r="DH1033" s="8"/>
      <c r="DI1033" s="3"/>
      <c r="DJ1033" s="3"/>
      <c r="DK1033" s="3"/>
      <c r="DL1033" s="3"/>
      <c r="DM1033" s="8"/>
      <c r="DN1033" s="3"/>
      <c r="DO1033" s="3"/>
      <c r="DP1033" s="3"/>
      <c r="DQ1033" s="3"/>
      <c r="DR1033" s="8"/>
      <c r="DS1033" s="3"/>
      <c r="DT1033" s="3"/>
      <c r="DV1033" s="3"/>
      <c r="DW1033" s="8"/>
    </row>
    <row r="1034" spans="1:127" ht="12" hidden="1" customHeight="1" outlineLevel="1">
      <c r="A1034" s="2"/>
      <c r="B1034" s="21"/>
      <c r="C1034" s="21"/>
      <c r="D1034" s="18"/>
      <c r="AL1034" s="3"/>
      <c r="AM1034" s="3"/>
      <c r="AN1034" s="3"/>
      <c r="AO1034" s="3"/>
      <c r="AQ1034" s="3"/>
      <c r="AR1034" s="3"/>
      <c r="AS1034" s="3"/>
      <c r="AT1034" s="3"/>
      <c r="AU1034" s="8"/>
      <c r="AV1034" s="3"/>
      <c r="AW1034" s="3"/>
      <c r="AX1034" s="3"/>
      <c r="AY1034" s="3"/>
      <c r="AZ1034" s="8"/>
      <c r="BA1034" s="3"/>
      <c r="BB1034" s="3"/>
      <c r="BC1034" s="3"/>
      <c r="BD1034" s="3"/>
      <c r="BE1034" s="8"/>
      <c r="BF1034" s="3"/>
      <c r="BG1034" s="3"/>
      <c r="BH1034" s="3"/>
      <c r="BI1034" s="3"/>
      <c r="BJ1034" s="8"/>
      <c r="BK1034" s="3"/>
      <c r="BL1034" s="3"/>
      <c r="BM1034" s="3"/>
      <c r="BN1034" s="3"/>
      <c r="BO1034" s="8"/>
      <c r="BP1034" s="3"/>
      <c r="BT1034" s="8"/>
      <c r="BY1034" s="8"/>
      <c r="BZ1034" s="3"/>
      <c r="CA1034" s="3"/>
      <c r="CC1034" s="3"/>
      <c r="CD1034" s="8"/>
      <c r="CE1034" s="3"/>
      <c r="CF1034" s="3"/>
      <c r="CG1034" s="3"/>
      <c r="CH1034" s="3"/>
      <c r="CI1034" s="8"/>
      <c r="CJ1034" s="3"/>
      <c r="CK1034" s="3"/>
      <c r="CL1034" s="3"/>
      <c r="CM1034" s="3"/>
      <c r="CN1034" s="8"/>
      <c r="CO1034" s="3"/>
      <c r="CP1034" s="3"/>
      <c r="CQ1034" s="3"/>
      <c r="CR1034" s="3"/>
      <c r="CS1034" s="8"/>
      <c r="CT1034" s="3"/>
      <c r="CU1034" s="3"/>
      <c r="CV1034" s="3"/>
      <c r="CW1034" s="3"/>
      <c r="CX1034" s="8"/>
      <c r="CY1034" s="3"/>
      <c r="CZ1034" s="3"/>
      <c r="DA1034" s="3"/>
      <c r="DB1034" s="3"/>
      <c r="DC1034" s="8"/>
      <c r="DD1034" s="3"/>
      <c r="DE1034" s="3"/>
      <c r="DF1034" s="3"/>
      <c r="DG1034" s="3"/>
      <c r="DH1034" s="8"/>
      <c r="DI1034" s="3"/>
      <c r="DJ1034" s="3"/>
      <c r="DK1034" s="3"/>
      <c r="DL1034" s="3"/>
      <c r="DM1034" s="8"/>
      <c r="DN1034" s="3"/>
      <c r="DO1034" s="3"/>
      <c r="DP1034" s="3"/>
      <c r="DQ1034" s="3"/>
      <c r="DR1034" s="8"/>
      <c r="DS1034" s="3"/>
      <c r="DT1034" s="3"/>
      <c r="DV1034" s="3"/>
      <c r="DW1034" s="8"/>
    </row>
    <row r="1035" spans="1:127" ht="12" hidden="1" customHeight="1" outlineLevel="1">
      <c r="A1035" s="2"/>
      <c r="B1035" s="19"/>
      <c r="C1035" s="19"/>
      <c r="D1035" s="18"/>
      <c r="AL1035" s="3"/>
      <c r="AM1035" s="3"/>
      <c r="AN1035" s="3"/>
      <c r="AO1035" s="3"/>
      <c r="AQ1035" s="3"/>
      <c r="AR1035" s="3"/>
      <c r="AS1035" s="3"/>
      <c r="AT1035" s="3"/>
      <c r="AU1035" s="8"/>
      <c r="AV1035" s="3"/>
      <c r="AW1035" s="3"/>
      <c r="AX1035" s="3"/>
      <c r="AY1035" s="3"/>
      <c r="AZ1035" s="8"/>
      <c r="BA1035" s="3"/>
      <c r="BB1035" s="3"/>
      <c r="BC1035" s="3"/>
      <c r="BD1035" s="3"/>
      <c r="BE1035" s="8"/>
      <c r="BF1035" s="3"/>
      <c r="BG1035" s="3"/>
      <c r="BH1035" s="3"/>
      <c r="BI1035" s="3"/>
      <c r="BJ1035" s="8"/>
      <c r="BK1035" s="3"/>
      <c r="BL1035" s="3"/>
      <c r="BM1035" s="3"/>
      <c r="BN1035" s="3"/>
      <c r="BO1035" s="8"/>
      <c r="BP1035" s="3"/>
      <c r="BT1035" s="8"/>
      <c r="BY1035" s="8"/>
      <c r="BZ1035" s="3"/>
      <c r="CA1035" s="3"/>
      <c r="CC1035" s="3"/>
      <c r="CD1035" s="8"/>
      <c r="CE1035" s="3"/>
      <c r="CF1035" s="3"/>
      <c r="CG1035" s="3"/>
      <c r="CH1035" s="3"/>
      <c r="CI1035" s="8"/>
      <c r="CJ1035" s="3"/>
      <c r="CK1035" s="3"/>
      <c r="CL1035" s="3"/>
      <c r="CM1035" s="3"/>
      <c r="CN1035" s="8"/>
      <c r="CO1035" s="3"/>
      <c r="CP1035" s="3"/>
      <c r="CQ1035" s="3"/>
      <c r="CR1035" s="3"/>
      <c r="CS1035" s="8"/>
      <c r="CT1035" s="3"/>
      <c r="CU1035" s="3"/>
      <c r="CV1035" s="3"/>
      <c r="CW1035" s="3"/>
      <c r="CX1035" s="8"/>
      <c r="CY1035" s="3"/>
      <c r="CZ1035" s="3"/>
      <c r="DA1035" s="3"/>
      <c r="DB1035" s="3"/>
      <c r="DC1035" s="8"/>
      <c r="DD1035" s="3"/>
      <c r="DE1035" s="3"/>
      <c r="DF1035" s="3"/>
      <c r="DG1035" s="3"/>
      <c r="DH1035" s="8"/>
      <c r="DI1035" s="3"/>
      <c r="DJ1035" s="3"/>
      <c r="DK1035" s="3"/>
      <c r="DL1035" s="3"/>
      <c r="DM1035" s="8"/>
      <c r="DN1035" s="3"/>
      <c r="DO1035" s="3"/>
      <c r="DP1035" s="3"/>
      <c r="DQ1035" s="3"/>
      <c r="DR1035" s="8"/>
      <c r="DS1035" s="3"/>
      <c r="DT1035" s="3"/>
      <c r="DV1035" s="3"/>
      <c r="DW1035" s="8"/>
    </row>
    <row r="1036" spans="1:127" ht="12" hidden="1" customHeight="1" outlineLevel="1">
      <c r="A1036" s="2"/>
      <c r="B1036" s="21"/>
      <c r="C1036" s="21"/>
      <c r="D1036" s="18"/>
      <c r="AL1036" s="3"/>
      <c r="AM1036" s="3"/>
      <c r="AN1036" s="3"/>
      <c r="AO1036" s="3"/>
      <c r="AQ1036" s="3"/>
      <c r="AR1036" s="3"/>
      <c r="AS1036" s="3"/>
      <c r="AT1036" s="3"/>
      <c r="AU1036" s="8"/>
      <c r="AV1036" s="3"/>
      <c r="AW1036" s="3"/>
      <c r="AX1036" s="3"/>
      <c r="AY1036" s="3"/>
      <c r="AZ1036" s="8"/>
      <c r="BA1036" s="3"/>
      <c r="BB1036" s="3"/>
      <c r="BC1036" s="3"/>
      <c r="BD1036" s="3"/>
      <c r="BE1036" s="8"/>
      <c r="BF1036" s="3"/>
      <c r="BG1036" s="3"/>
      <c r="BH1036" s="3"/>
      <c r="BI1036" s="3"/>
      <c r="BJ1036" s="8"/>
      <c r="BK1036" s="3"/>
      <c r="BL1036" s="3"/>
      <c r="BM1036" s="3"/>
      <c r="BN1036" s="3"/>
      <c r="BO1036" s="8"/>
      <c r="BP1036" s="3"/>
      <c r="BT1036" s="8"/>
      <c r="BY1036" s="8"/>
      <c r="BZ1036" s="3"/>
      <c r="CA1036" s="3"/>
      <c r="CC1036" s="3"/>
      <c r="CD1036" s="8"/>
      <c r="CE1036" s="3"/>
      <c r="CF1036" s="3"/>
      <c r="CG1036" s="3"/>
      <c r="CH1036" s="3"/>
      <c r="CI1036" s="8"/>
      <c r="CJ1036" s="3"/>
      <c r="CK1036" s="3"/>
      <c r="CL1036" s="3"/>
      <c r="CM1036" s="3"/>
      <c r="CN1036" s="8"/>
      <c r="CO1036" s="3"/>
      <c r="CP1036" s="3"/>
      <c r="CQ1036" s="3"/>
      <c r="CR1036" s="3"/>
      <c r="CS1036" s="8"/>
      <c r="CT1036" s="3"/>
      <c r="CU1036" s="3"/>
      <c r="CV1036" s="3"/>
      <c r="CW1036" s="3"/>
      <c r="CX1036" s="8"/>
      <c r="CY1036" s="3"/>
      <c r="CZ1036" s="3"/>
      <c r="DA1036" s="3"/>
      <c r="DB1036" s="3"/>
      <c r="DC1036" s="8"/>
      <c r="DD1036" s="3"/>
      <c r="DE1036" s="3"/>
      <c r="DF1036" s="3"/>
      <c r="DG1036" s="3"/>
      <c r="DH1036" s="8"/>
      <c r="DI1036" s="3"/>
      <c r="DJ1036" s="3"/>
      <c r="DK1036" s="3"/>
      <c r="DL1036" s="3"/>
      <c r="DM1036" s="8"/>
      <c r="DN1036" s="3"/>
      <c r="DO1036" s="3"/>
      <c r="DP1036" s="3"/>
      <c r="DQ1036" s="3"/>
      <c r="DR1036" s="8"/>
      <c r="DS1036" s="3"/>
      <c r="DT1036" s="3"/>
      <c r="DV1036" s="3"/>
      <c r="DW1036" s="8"/>
    </row>
    <row r="1037" spans="1:127" ht="12" hidden="1" customHeight="1" outlineLevel="1">
      <c r="A1037" s="2"/>
      <c r="B1037" s="21"/>
      <c r="C1037" s="21"/>
      <c r="D1037" s="18"/>
      <c r="AL1037" s="3"/>
      <c r="AM1037" s="3"/>
      <c r="AN1037" s="3"/>
      <c r="AO1037" s="3"/>
      <c r="AQ1037" s="3"/>
      <c r="AR1037" s="3"/>
      <c r="AS1037" s="3"/>
      <c r="AT1037" s="3"/>
      <c r="AV1037" s="3"/>
      <c r="AW1037" s="3"/>
      <c r="AX1037" s="3"/>
      <c r="AY1037" s="3"/>
      <c r="BA1037" s="3"/>
      <c r="BB1037" s="3"/>
      <c r="BC1037" s="3"/>
      <c r="BD1037" s="3"/>
      <c r="BF1037" s="3"/>
      <c r="BG1037" s="3"/>
      <c r="BH1037" s="3"/>
      <c r="BI1037" s="3"/>
      <c r="BK1037" s="3"/>
      <c r="BL1037" s="3"/>
      <c r="BM1037" s="3"/>
      <c r="BN1037" s="3"/>
      <c r="BP1037" s="3"/>
      <c r="BT1037" s="16"/>
      <c r="BZ1037" s="3"/>
      <c r="CA1037" s="3"/>
      <c r="CC1037" s="3"/>
      <c r="CE1037" s="3"/>
      <c r="CF1037" s="3"/>
      <c r="CG1037" s="3"/>
      <c r="CH1037" s="3"/>
      <c r="CJ1037" s="3"/>
      <c r="CK1037" s="3"/>
      <c r="CL1037" s="3"/>
      <c r="CM1037" s="3"/>
      <c r="CO1037" s="3"/>
      <c r="CP1037" s="3"/>
      <c r="CQ1037" s="3"/>
      <c r="CR1037" s="3"/>
      <c r="CT1037" s="3"/>
      <c r="CU1037" s="3"/>
      <c r="CV1037" s="3"/>
      <c r="CW1037" s="3"/>
      <c r="CY1037" s="3"/>
      <c r="CZ1037" s="3"/>
      <c r="DA1037" s="3"/>
      <c r="DB1037" s="3"/>
      <c r="DD1037" s="3"/>
      <c r="DE1037" s="3"/>
      <c r="DF1037" s="3"/>
      <c r="DG1037" s="3"/>
      <c r="DI1037" s="3"/>
      <c r="DJ1037" s="3"/>
      <c r="DK1037" s="3"/>
      <c r="DL1037" s="3"/>
      <c r="DN1037" s="3"/>
      <c r="DO1037" s="3"/>
      <c r="DP1037" s="3"/>
      <c r="DQ1037" s="3"/>
      <c r="DS1037" s="3"/>
      <c r="DT1037" s="3"/>
      <c r="DV1037" s="3"/>
    </row>
    <row r="1038" spans="1:127" ht="12" hidden="1" customHeight="1" outlineLevel="1">
      <c r="A1038" s="2"/>
      <c r="B1038" s="21"/>
      <c r="C1038" s="21"/>
      <c r="D1038" s="18"/>
      <c r="AL1038" s="3"/>
      <c r="AM1038" s="3"/>
      <c r="AN1038" s="3"/>
      <c r="AO1038" s="3"/>
      <c r="AQ1038" s="3"/>
      <c r="AR1038" s="3"/>
      <c r="AS1038" s="3"/>
      <c r="AT1038" s="3"/>
      <c r="AV1038" s="3"/>
      <c r="AW1038" s="3"/>
      <c r="AX1038" s="3"/>
      <c r="AY1038" s="3"/>
      <c r="BA1038" s="3"/>
      <c r="BB1038" s="3"/>
      <c r="BC1038" s="3"/>
      <c r="BD1038" s="3"/>
      <c r="BF1038" s="3"/>
      <c r="BG1038" s="3"/>
      <c r="BH1038" s="3"/>
      <c r="BI1038" s="3"/>
      <c r="BK1038" s="3"/>
      <c r="BL1038" s="3"/>
      <c r="BM1038" s="3"/>
      <c r="BN1038" s="3"/>
      <c r="BP1038" s="3"/>
      <c r="BT1038" s="16"/>
      <c r="DU1038" s="2"/>
    </row>
    <row r="1039" spans="1:127" ht="12" hidden="1" customHeight="1" outlineLevel="1">
      <c r="A1039" s="2"/>
      <c r="D1039" s="18"/>
      <c r="AL1039" s="3"/>
      <c r="AM1039" s="3"/>
      <c r="AN1039" s="3"/>
      <c r="AO1039" s="3"/>
      <c r="AP1039" s="16"/>
      <c r="AQ1039" s="16"/>
      <c r="AR1039" s="4"/>
      <c r="AS1039" s="4"/>
      <c r="AT1039" s="4"/>
      <c r="AU1039" s="16"/>
      <c r="AV1039" s="16"/>
      <c r="AW1039" s="4"/>
      <c r="AX1039" s="4"/>
      <c r="AY1039" s="4"/>
      <c r="AZ1039" s="16"/>
      <c r="BA1039" s="16"/>
      <c r="BB1039" s="4"/>
      <c r="BC1039" s="4"/>
      <c r="BD1039" s="4"/>
      <c r="BE1039" s="16"/>
      <c r="BF1039" s="16"/>
      <c r="BG1039" s="4"/>
      <c r="BH1039" s="4"/>
      <c r="BI1039" s="4"/>
      <c r="BJ1039" s="16"/>
      <c r="BK1039" s="16"/>
      <c r="BL1039" s="4"/>
      <c r="BM1039" s="4"/>
      <c r="BN1039" s="4"/>
      <c r="BO1039" s="16"/>
      <c r="BP1039" s="16"/>
      <c r="BQ1039" s="4"/>
      <c r="BR1039" s="4"/>
      <c r="BS1039" s="4"/>
      <c r="BT1039" s="16"/>
      <c r="BU1039" s="16"/>
      <c r="BV1039" s="4"/>
      <c r="BW1039" s="4"/>
      <c r="BX1039" s="4"/>
      <c r="BY1039" s="16"/>
      <c r="BZ1039" s="16"/>
      <c r="CA1039" s="4"/>
      <c r="CB1039" s="4"/>
      <c r="CC1039" s="4"/>
      <c r="CD1039" s="16"/>
      <c r="CE1039" s="4"/>
      <c r="CF1039" s="4"/>
      <c r="CG1039" s="4"/>
      <c r="CH1039" s="4"/>
      <c r="CI1039" s="16"/>
      <c r="CJ1039" s="16"/>
      <c r="CK1039" s="4"/>
      <c r="CL1039" s="4"/>
      <c r="CM1039" s="4"/>
      <c r="CN1039" s="16"/>
      <c r="CO1039" s="16"/>
      <c r="CP1039" s="4"/>
      <c r="CQ1039" s="4"/>
      <c r="CR1039" s="4"/>
      <c r="CS1039" s="16"/>
      <c r="CT1039" s="16"/>
      <c r="CU1039" s="4"/>
      <c r="CV1039" s="4"/>
      <c r="CW1039" s="4"/>
      <c r="CX1039" s="16"/>
      <c r="CY1039" s="16"/>
      <c r="CZ1039" s="4"/>
      <c r="DA1039" s="4"/>
      <c r="DB1039" s="4"/>
      <c r="DC1039" s="16"/>
      <c r="DD1039" s="16"/>
      <c r="DE1039" s="4"/>
      <c r="DF1039" s="4"/>
      <c r="DG1039" s="4"/>
      <c r="DH1039" s="16"/>
      <c r="DI1039" s="16"/>
      <c r="DJ1039" s="4"/>
      <c r="DK1039" s="4"/>
      <c r="DL1039" s="4"/>
      <c r="DM1039" s="16"/>
      <c r="DN1039" s="16"/>
      <c r="DO1039" s="4"/>
      <c r="DP1039" s="4"/>
      <c r="DQ1039" s="4"/>
      <c r="DR1039" s="16"/>
      <c r="DS1039" s="16"/>
      <c r="DT1039" s="4"/>
      <c r="DU1039" s="4"/>
      <c r="DV1039" s="4"/>
      <c r="DW1039" s="16"/>
    </row>
    <row r="1040" spans="1:127" ht="12" hidden="1" customHeight="1" outlineLevel="1">
      <c r="A1040" s="2"/>
    </row>
    <row r="1041" spans="1:9" ht="12" hidden="1" customHeight="1" outlineLevel="1">
      <c r="A1041" s="2"/>
    </row>
    <row r="1042" spans="1:9" ht="12" hidden="1" customHeight="1" outlineLevel="1">
      <c r="A1042" s="2"/>
    </row>
    <row r="1043" spans="1:9" ht="12" hidden="1" customHeight="1" outlineLevel="1">
      <c r="A1043" s="2"/>
    </row>
    <row r="1044" spans="1:9" ht="12" hidden="1" customHeight="1" outlineLevel="1">
      <c r="A1044" s="2"/>
    </row>
    <row r="1045" spans="1:9" ht="12" hidden="1" customHeight="1" outlineLevel="1">
      <c r="A1045" s="2"/>
    </row>
    <row r="1046" spans="1:9" ht="12" hidden="1" customHeight="1" outlineLevel="1">
      <c r="A1046" s="2"/>
    </row>
    <row r="1047" spans="1:9" s="8" customFormat="1" ht="12" customHeight="1" collapsed="1">
      <c r="A1047" s="2"/>
      <c r="B1047" s="21"/>
      <c r="C1047" s="21"/>
      <c r="D1047" s="21"/>
      <c r="E1047" s="21"/>
      <c r="I1047" s="35"/>
    </row>
    <row r="1048" spans="1:9" s="8" customFormat="1" ht="12" customHeight="1">
      <c r="A1048" s="2"/>
      <c r="B1048" s="21"/>
      <c r="C1048" s="21"/>
      <c r="D1048" s="21"/>
      <c r="E1048" s="21"/>
      <c r="I1048" s="35"/>
    </row>
    <row r="1049" spans="1:9" s="8" customFormat="1" ht="12" customHeight="1">
      <c r="A1049" s="2"/>
      <c r="B1049" s="21"/>
      <c r="C1049" s="21"/>
      <c r="D1049" s="21"/>
      <c r="E1049" s="21"/>
      <c r="I1049" s="35"/>
    </row>
    <row r="1050" spans="1:9" s="8" customFormat="1" ht="12" customHeight="1">
      <c r="A1050" s="2"/>
      <c r="B1050" s="21"/>
      <c r="C1050" s="21"/>
      <c r="D1050" s="21"/>
      <c r="E1050" s="21"/>
      <c r="I1050" s="35"/>
    </row>
    <row r="1051" spans="1:9" s="8" customFormat="1" ht="12" customHeight="1">
      <c r="A1051" s="2"/>
      <c r="B1051" s="21"/>
      <c r="C1051" s="21"/>
      <c r="D1051" s="21"/>
      <c r="E1051" s="21"/>
      <c r="I1051" s="35"/>
    </row>
    <row r="1052" spans="1:9" s="8" customFormat="1" ht="12" customHeight="1">
      <c r="A1052" s="2"/>
      <c r="B1052" s="21"/>
      <c r="C1052" s="21"/>
      <c r="D1052" s="21"/>
      <c r="E1052" s="21"/>
      <c r="I1052" s="35"/>
    </row>
    <row r="1053" spans="1:9" s="8" customFormat="1" ht="12" customHeight="1">
      <c r="A1053" s="2"/>
      <c r="B1053" s="21"/>
      <c r="C1053" s="21"/>
      <c r="D1053" s="21"/>
      <c r="E1053" s="21"/>
      <c r="I1053" s="35"/>
    </row>
    <row r="1054" spans="1:9" s="8" customFormat="1" ht="12" customHeight="1">
      <c r="A1054" s="2"/>
      <c r="B1054" s="21"/>
      <c r="C1054" s="21"/>
      <c r="D1054" s="21"/>
      <c r="E1054" s="21"/>
      <c r="I1054" s="35"/>
    </row>
    <row r="1055" spans="1:9" s="8" customFormat="1" ht="12" customHeight="1">
      <c r="A1055" s="2"/>
      <c r="B1055" s="21"/>
      <c r="C1055" s="21"/>
      <c r="D1055" s="21"/>
      <c r="E1055" s="21"/>
      <c r="I1055" s="35"/>
    </row>
    <row r="1056" spans="1:9" s="8" customFormat="1" ht="12" customHeight="1">
      <c r="A1056" s="2"/>
      <c r="B1056" s="21"/>
      <c r="C1056" s="21"/>
      <c r="D1056" s="21"/>
      <c r="E1056" s="21"/>
      <c r="I1056" s="35"/>
    </row>
    <row r="1057" spans="1:127" s="8" customFormat="1" ht="12" customHeight="1">
      <c r="A1057" s="2"/>
      <c r="B1057" s="21"/>
      <c r="C1057" s="21"/>
      <c r="D1057" s="21"/>
      <c r="E1057" s="21"/>
      <c r="I1057" s="35"/>
    </row>
    <row r="1058" spans="1:127" s="8" customFormat="1" ht="12" customHeight="1">
      <c r="A1058" s="2"/>
      <c r="B1058" s="21"/>
      <c r="C1058" s="21"/>
      <c r="D1058" s="21"/>
      <c r="E1058" s="21"/>
      <c r="I1058" s="35"/>
    </row>
    <row r="1059" spans="1:127" s="8" customFormat="1" ht="12" customHeight="1">
      <c r="A1059" s="2"/>
      <c r="B1059" s="21"/>
      <c r="C1059" s="21"/>
      <c r="D1059" s="21"/>
      <c r="E1059" s="21"/>
      <c r="I1059" s="35"/>
    </row>
    <row r="1060" spans="1:127" s="8" customFormat="1" ht="12" customHeight="1">
      <c r="A1060" s="2"/>
      <c r="B1060" s="21"/>
      <c r="C1060" s="21"/>
      <c r="D1060" s="21"/>
      <c r="E1060" s="21"/>
      <c r="I1060" s="35"/>
    </row>
    <row r="1061" spans="1:127" s="8" customFormat="1" ht="12" customHeight="1">
      <c r="A1061" s="2"/>
      <c r="B1061" s="21"/>
      <c r="C1061" s="21"/>
      <c r="D1061" s="21"/>
      <c r="E1061" s="21"/>
      <c r="I1061" s="35"/>
      <c r="CC1061" s="10"/>
      <c r="CD1061" s="10"/>
      <c r="CE1061" s="10"/>
      <c r="CF1061" s="10"/>
      <c r="CG1061" s="10"/>
      <c r="CH1061" s="10"/>
      <c r="CI1061" s="10"/>
      <c r="CJ1061" s="10"/>
      <c r="CK1061" s="10"/>
      <c r="CL1061" s="10"/>
      <c r="CM1061" s="10"/>
      <c r="CN1061" s="10"/>
      <c r="CO1061" s="10"/>
      <c r="CP1061" s="10"/>
      <c r="CQ1061" s="10"/>
      <c r="CR1061" s="10"/>
      <c r="CS1061" s="10"/>
      <c r="CT1061" s="10"/>
      <c r="CU1061" s="10"/>
      <c r="CV1061" s="10"/>
      <c r="CW1061" s="10"/>
      <c r="CX1061" s="10"/>
      <c r="CY1061" s="10"/>
      <c r="CZ1061" s="10"/>
      <c r="DA1061" s="10"/>
      <c r="DB1061" s="10"/>
      <c r="DC1061" s="10"/>
      <c r="DD1061" s="10"/>
      <c r="DE1061" s="10"/>
      <c r="DF1061" s="10"/>
      <c r="DG1061" s="10"/>
      <c r="DH1061" s="10"/>
      <c r="DI1061" s="10"/>
      <c r="DJ1061" s="10"/>
      <c r="DK1061" s="10"/>
      <c r="DL1061" s="10"/>
      <c r="DM1061" s="10"/>
      <c r="DN1061" s="10"/>
      <c r="DO1061" s="10"/>
      <c r="DP1061" s="10"/>
      <c r="DQ1061" s="10"/>
      <c r="DR1061" s="10"/>
      <c r="DS1061" s="10"/>
      <c r="DT1061" s="10"/>
      <c r="DU1061" s="10"/>
      <c r="DV1061" s="10"/>
      <c r="DW1061" s="10"/>
    </row>
    <row r="1062" spans="1:127" s="8" customFormat="1" ht="12" customHeight="1">
      <c r="A1062" s="2"/>
      <c r="B1062" s="21"/>
      <c r="C1062" s="21"/>
      <c r="D1062" s="21"/>
      <c r="E1062" s="21"/>
      <c r="I1062" s="35"/>
    </row>
    <row r="1063" spans="1:127" s="37" customFormat="1" ht="12" customHeight="1">
      <c r="A1063" s="2"/>
      <c r="B1063" s="36"/>
      <c r="C1063" s="36"/>
      <c r="D1063" s="36"/>
      <c r="E1063" s="36"/>
      <c r="I1063" s="38"/>
      <c r="BK1063" s="9"/>
      <c r="BL1063" s="9"/>
      <c r="BM1063" s="9"/>
      <c r="BN1063" s="9"/>
      <c r="BO1063" s="9"/>
      <c r="BP1063" s="9"/>
      <c r="BQ1063" s="9"/>
      <c r="BR1063" s="9"/>
      <c r="BS1063" s="9"/>
      <c r="BT1063" s="9"/>
      <c r="BU1063" s="9"/>
      <c r="BV1063" s="9"/>
      <c r="BW1063" s="9"/>
      <c r="BX1063" s="9"/>
      <c r="BY1063" s="9"/>
      <c r="BZ1063" s="9"/>
      <c r="CA1063" s="9"/>
      <c r="CB1063" s="9"/>
      <c r="CC1063" s="9"/>
      <c r="CD1063" s="9"/>
      <c r="CE1063" s="9"/>
      <c r="CF1063" s="9"/>
      <c r="CG1063" s="9"/>
      <c r="CH1063" s="9"/>
      <c r="CI1063" s="9"/>
      <c r="CJ1063" s="9"/>
      <c r="CK1063" s="9"/>
      <c r="CL1063" s="9"/>
      <c r="CM1063" s="9"/>
      <c r="CN1063" s="9"/>
      <c r="CO1063" s="9"/>
      <c r="CP1063" s="9"/>
      <c r="CQ1063" s="9"/>
      <c r="CR1063" s="9"/>
      <c r="CS1063" s="9"/>
      <c r="CT1063" s="9"/>
      <c r="CU1063" s="9"/>
      <c r="CV1063" s="9"/>
      <c r="CW1063" s="9"/>
      <c r="CX1063" s="9"/>
      <c r="CY1063" s="9"/>
      <c r="CZ1063" s="9"/>
      <c r="DA1063" s="9"/>
      <c r="DB1063" s="9"/>
      <c r="DC1063" s="9"/>
      <c r="DD1063" s="9"/>
      <c r="DE1063" s="9"/>
      <c r="DF1063" s="9"/>
      <c r="DG1063" s="9"/>
      <c r="DH1063" s="9"/>
      <c r="DI1063" s="9"/>
      <c r="DJ1063" s="9"/>
      <c r="DK1063" s="9"/>
      <c r="DL1063" s="9"/>
      <c r="DM1063" s="9"/>
      <c r="DN1063" s="9"/>
      <c r="DO1063" s="9"/>
      <c r="DP1063" s="9"/>
      <c r="DQ1063" s="9"/>
      <c r="DR1063" s="9"/>
      <c r="DS1063" s="9"/>
      <c r="DT1063" s="9"/>
      <c r="DU1063" s="9"/>
      <c r="DV1063" s="9"/>
      <c r="DW1063" s="9"/>
    </row>
    <row r="1064" spans="1:127" s="8" customFormat="1" ht="12" customHeight="1">
      <c r="A1064" s="2"/>
      <c r="B1064" s="21"/>
      <c r="C1064" s="21"/>
      <c r="D1064" s="21"/>
      <c r="E1064" s="21"/>
      <c r="I1064" s="35"/>
    </row>
    <row r="1065" spans="1:127" s="8" customFormat="1" ht="12" customHeight="1">
      <c r="A1065" s="2"/>
      <c r="B1065" s="21"/>
      <c r="C1065" s="21"/>
      <c r="D1065" s="21"/>
      <c r="E1065" s="18"/>
      <c r="I1065" s="10"/>
    </row>
    <row r="1066" spans="1:127" s="8" customFormat="1" ht="12" customHeight="1">
      <c r="A1066" s="2"/>
      <c r="B1066" s="21"/>
      <c r="C1066" s="21"/>
      <c r="D1066" s="21"/>
      <c r="E1066" s="18"/>
      <c r="I1066" s="10"/>
      <c r="CJ1066" s="17"/>
      <c r="CO1066" s="17"/>
      <c r="CT1066" s="17"/>
      <c r="CY1066" s="17"/>
      <c r="DD1066" s="17"/>
      <c r="DI1066" s="17"/>
      <c r="DN1066" s="17"/>
      <c r="DS1066" s="17"/>
    </row>
    <row r="1067" spans="1:127" s="8" customFormat="1" ht="12" customHeight="1">
      <c r="A1067" s="2"/>
      <c r="B1067" s="21"/>
      <c r="C1067" s="21"/>
      <c r="D1067" s="21"/>
      <c r="E1067" s="21"/>
      <c r="I1067" s="35"/>
      <c r="BZ1067" s="17"/>
    </row>
    <row r="1068" spans="1:127" s="8" customFormat="1" ht="12" customHeight="1">
      <c r="A1068" s="2"/>
      <c r="B1068" s="21"/>
      <c r="C1068" s="21"/>
      <c r="D1068" s="21"/>
      <c r="E1068" s="21"/>
      <c r="I1068" s="35"/>
    </row>
    <row r="1069" spans="1:127" ht="12" customHeight="1">
      <c r="A1069" s="2"/>
      <c r="BY1069" s="15"/>
    </row>
    <row r="1070" spans="1:127" ht="12" customHeight="1">
      <c r="A1070" s="2"/>
      <c r="BY1070" s="15"/>
    </row>
    <row r="1071" spans="1:127" ht="12" customHeight="1">
      <c r="A1071" s="2"/>
      <c r="BY1071" s="15"/>
    </row>
    <row r="1072" spans="1:127" ht="12" customHeight="1">
      <c r="A1072" s="2"/>
      <c r="BY1072" s="15"/>
    </row>
    <row r="1073" spans="1:127" ht="12" customHeight="1">
      <c r="A1073" s="2"/>
      <c r="BY1073" s="15"/>
    </row>
    <row r="1074" spans="1:127" ht="12" customHeight="1">
      <c r="A1074" s="2"/>
      <c r="BY1074" s="15"/>
    </row>
    <row r="1075" spans="1:127" ht="12" customHeight="1">
      <c r="A1075" s="2"/>
      <c r="BY1075" s="15"/>
    </row>
    <row r="1076" spans="1:127" ht="12" customHeight="1">
      <c r="A1076" s="2"/>
      <c r="D1076" s="19"/>
      <c r="BY1076" s="15"/>
    </row>
    <row r="1077" spans="1:127" ht="12" customHeight="1">
      <c r="A1077" s="2"/>
      <c r="BY1077" s="15"/>
    </row>
    <row r="1078" spans="1:127" ht="12" customHeight="1">
      <c r="A1078" s="2"/>
      <c r="BY1078" s="15"/>
    </row>
    <row r="1079" spans="1:127" ht="12" customHeight="1">
      <c r="A1079" s="2"/>
      <c r="BY1079" s="15"/>
    </row>
    <row r="1080" spans="1:127" ht="12" customHeight="1">
      <c r="A1080" s="2"/>
      <c r="AA1080" s="15"/>
      <c r="AF1080" s="15"/>
      <c r="AK1080" s="15"/>
      <c r="AP1080" s="15"/>
      <c r="AU1080" s="15"/>
      <c r="AZ1080" s="15"/>
      <c r="BA1080" s="16"/>
      <c r="BB1080" s="8"/>
      <c r="BC1080" s="8"/>
      <c r="BD1080" s="8"/>
      <c r="BE1080" s="8"/>
      <c r="BF1080" s="16"/>
      <c r="BG1080" s="8"/>
      <c r="BH1080" s="8"/>
      <c r="BI1080" s="8"/>
      <c r="BJ1080" s="8"/>
      <c r="BK1080" s="16"/>
      <c r="BL1080" s="8"/>
      <c r="BM1080" s="8"/>
      <c r="BN1080" s="8"/>
      <c r="BO1080" s="8"/>
      <c r="BP1080" s="16"/>
      <c r="BQ1080" s="8"/>
      <c r="BR1080" s="8"/>
      <c r="BS1080" s="8"/>
      <c r="BT1080" s="8"/>
      <c r="BU1080" s="16"/>
      <c r="BV1080" s="8"/>
      <c r="BW1080" s="8"/>
      <c r="BX1080" s="8"/>
      <c r="BY1080" s="8"/>
      <c r="BZ1080" s="16"/>
      <c r="CA1080" s="8"/>
      <c r="CB1080" s="8"/>
      <c r="CC1080" s="8"/>
      <c r="CD1080" s="8"/>
      <c r="CE1080" s="8"/>
      <c r="CF1080" s="8"/>
      <c r="CG1080" s="8"/>
      <c r="CH1080" s="8"/>
      <c r="CI1080" s="8"/>
      <c r="CJ1080" s="16"/>
      <c r="CK1080" s="8"/>
      <c r="CL1080" s="8"/>
      <c r="CM1080" s="8"/>
      <c r="CN1080" s="8"/>
      <c r="CO1080" s="16"/>
      <c r="CP1080" s="8"/>
      <c r="CQ1080" s="8"/>
      <c r="CR1080" s="8"/>
      <c r="CS1080" s="8"/>
      <c r="CT1080" s="16"/>
      <c r="CU1080" s="8"/>
      <c r="CV1080" s="8"/>
      <c r="CW1080" s="8"/>
      <c r="CX1080" s="8"/>
      <c r="CY1080" s="16"/>
      <c r="CZ1080" s="8"/>
      <c r="DA1080" s="8"/>
      <c r="DB1080" s="8"/>
      <c r="DC1080" s="8"/>
      <c r="DD1080" s="16"/>
      <c r="DE1080" s="8"/>
      <c r="DF1080" s="8"/>
      <c r="DG1080" s="8"/>
      <c r="DH1080" s="8"/>
      <c r="DI1080" s="16"/>
      <c r="DJ1080" s="8"/>
      <c r="DK1080" s="8"/>
      <c r="DL1080" s="8"/>
      <c r="DM1080" s="8"/>
      <c r="DN1080" s="16"/>
      <c r="DO1080" s="8"/>
      <c r="DP1080" s="8"/>
      <c r="DQ1080" s="8"/>
      <c r="DR1080" s="8"/>
      <c r="DS1080" s="16"/>
      <c r="DT1080" s="8"/>
      <c r="DU1080" s="8"/>
      <c r="DV1080" s="8"/>
      <c r="DW1080" s="8"/>
    </row>
    <row r="1081" spans="1:127" ht="12" customHeight="1">
      <c r="A1081" s="2"/>
      <c r="AA1081" s="4"/>
      <c r="AF1081" s="4"/>
      <c r="AK1081" s="4"/>
      <c r="AP1081" s="4"/>
      <c r="AU1081" s="4"/>
      <c r="AZ1081" s="4"/>
      <c r="BA1081" s="20"/>
      <c r="BB1081" s="4"/>
      <c r="BC1081" s="4"/>
      <c r="BD1081" s="4"/>
      <c r="BE1081" s="4"/>
      <c r="BF1081" s="20"/>
      <c r="BG1081" s="4"/>
      <c r="BH1081" s="4"/>
      <c r="BI1081" s="4"/>
      <c r="BJ1081" s="4"/>
      <c r="BK1081" s="20"/>
      <c r="BL1081" s="4"/>
      <c r="BM1081" s="4"/>
      <c r="BN1081" s="4"/>
      <c r="BO1081" s="4"/>
      <c r="BP1081" s="20"/>
      <c r="BQ1081" s="4"/>
      <c r="BR1081" s="4"/>
      <c r="BS1081" s="4"/>
      <c r="BT1081" s="4"/>
      <c r="BU1081" s="20"/>
      <c r="BV1081" s="4"/>
      <c r="BW1081" s="4"/>
      <c r="BX1081" s="4"/>
      <c r="BY1081" s="4"/>
      <c r="BZ1081" s="20"/>
      <c r="CA1081" s="4"/>
      <c r="CB1081" s="4"/>
      <c r="CC1081" s="4"/>
      <c r="CD1081" s="4"/>
      <c r="CE1081" s="4"/>
      <c r="CF1081" s="4"/>
      <c r="CG1081" s="4"/>
      <c r="CH1081" s="4"/>
      <c r="CI1081" s="4"/>
      <c r="CJ1081" s="20"/>
      <c r="CK1081" s="4"/>
      <c r="CL1081" s="4"/>
      <c r="CM1081" s="4"/>
      <c r="CN1081" s="4"/>
      <c r="CO1081" s="20"/>
      <c r="CP1081" s="4"/>
      <c r="CQ1081" s="4"/>
      <c r="CR1081" s="4"/>
      <c r="CS1081" s="4"/>
      <c r="CT1081" s="20"/>
      <c r="CU1081" s="4"/>
      <c r="CV1081" s="4"/>
      <c r="CW1081" s="4"/>
      <c r="CX1081" s="4"/>
      <c r="CY1081" s="20"/>
      <c r="CZ1081" s="4"/>
      <c r="DA1081" s="4"/>
      <c r="DB1081" s="4"/>
      <c r="DC1081" s="4"/>
      <c r="DD1081" s="20"/>
      <c r="DE1081" s="4"/>
      <c r="DF1081" s="4"/>
      <c r="DG1081" s="4"/>
      <c r="DH1081" s="4"/>
      <c r="DI1081" s="20"/>
      <c r="DJ1081" s="4"/>
      <c r="DK1081" s="4"/>
      <c r="DL1081" s="4"/>
      <c r="DM1081" s="4"/>
      <c r="DN1081" s="20"/>
      <c r="DO1081" s="4"/>
      <c r="DP1081" s="4"/>
      <c r="DQ1081" s="4"/>
      <c r="DR1081" s="4"/>
      <c r="DS1081" s="20"/>
      <c r="DT1081" s="4"/>
      <c r="DU1081" s="4"/>
      <c r="DV1081" s="4"/>
      <c r="DW1081" s="4"/>
    </row>
    <row r="1082" spans="1:127" ht="12" customHeight="1">
      <c r="A1082" s="2"/>
      <c r="BZ1082" s="3"/>
    </row>
    <row r="1083" spans="1:127" ht="12" customHeight="1">
      <c r="A1083" s="2"/>
      <c r="AA1083" s="15"/>
      <c r="AF1083" s="15"/>
      <c r="AK1083" s="15"/>
      <c r="AP1083" s="15"/>
      <c r="AU1083" s="15"/>
      <c r="AZ1083" s="15"/>
      <c r="BA1083" s="3"/>
      <c r="BB1083" s="3"/>
      <c r="BC1083" s="3"/>
      <c r="BD1083" s="3"/>
      <c r="BE1083" s="15"/>
      <c r="BF1083" s="3"/>
      <c r="BG1083" s="3"/>
      <c r="BH1083" s="3"/>
      <c r="BI1083" s="3"/>
      <c r="BJ1083" s="15"/>
      <c r="BK1083" s="3"/>
      <c r="BL1083" s="3"/>
      <c r="BM1083" s="3"/>
      <c r="BN1083" s="3"/>
      <c r="BO1083" s="15"/>
      <c r="BP1083" s="3"/>
      <c r="BT1083" s="15"/>
      <c r="BY1083" s="15"/>
      <c r="BZ1083" s="3"/>
      <c r="CA1083" s="3"/>
      <c r="CC1083" s="3"/>
      <c r="CD1083" s="15"/>
      <c r="CE1083" s="3"/>
      <c r="CF1083" s="3"/>
      <c r="CG1083" s="3"/>
      <c r="CH1083" s="3"/>
      <c r="CI1083" s="15"/>
      <c r="CJ1083" s="3"/>
      <c r="CK1083" s="3"/>
      <c r="CL1083" s="3"/>
      <c r="CM1083" s="3"/>
      <c r="CN1083" s="15"/>
      <c r="CO1083" s="3"/>
      <c r="CP1083" s="3"/>
      <c r="CQ1083" s="3"/>
      <c r="CR1083" s="3"/>
      <c r="CS1083" s="15"/>
      <c r="CT1083" s="3"/>
      <c r="CU1083" s="3"/>
      <c r="CV1083" s="3"/>
      <c r="CW1083" s="3"/>
      <c r="CX1083" s="15"/>
      <c r="CY1083" s="3"/>
      <c r="CZ1083" s="3"/>
      <c r="DA1083" s="3"/>
      <c r="DB1083" s="3"/>
      <c r="DC1083" s="15"/>
      <c r="DD1083" s="3"/>
      <c r="DE1083" s="3"/>
      <c r="DF1083" s="3"/>
      <c r="DG1083" s="3"/>
      <c r="DH1083" s="15"/>
      <c r="DI1083" s="3"/>
      <c r="DJ1083" s="3"/>
      <c r="DK1083" s="3"/>
      <c r="DL1083" s="3"/>
      <c r="DM1083" s="15"/>
      <c r="DN1083" s="3"/>
      <c r="DO1083" s="3"/>
      <c r="DP1083" s="3"/>
      <c r="DQ1083" s="3"/>
      <c r="DR1083" s="15"/>
      <c r="DS1083" s="3"/>
      <c r="DT1083" s="3"/>
      <c r="DV1083" s="3"/>
      <c r="DW1083" s="15"/>
    </row>
    <row r="1084" spans="1:127" ht="12" customHeight="1">
      <c r="A1084" s="2"/>
      <c r="AA1084" s="15"/>
      <c r="AF1084" s="15"/>
      <c r="AK1084" s="15"/>
      <c r="AP1084" s="15"/>
      <c r="AU1084" s="15"/>
      <c r="AZ1084" s="15"/>
      <c r="BA1084" s="15"/>
      <c r="BB1084" s="15"/>
      <c r="BC1084" s="15"/>
      <c r="BD1084" s="15"/>
      <c r="BE1084" s="15"/>
      <c r="BF1084" s="15"/>
      <c r="BG1084" s="15"/>
      <c r="BH1084" s="15"/>
      <c r="BI1084" s="15"/>
      <c r="BJ1084" s="15"/>
      <c r="BK1084" s="15"/>
      <c r="BL1084" s="15"/>
      <c r="BM1084" s="15"/>
      <c r="BN1084" s="15"/>
      <c r="BO1084" s="15"/>
      <c r="BP1084" s="15"/>
      <c r="BQ1084" s="15"/>
      <c r="BR1084" s="15"/>
      <c r="BS1084" s="15"/>
      <c r="BT1084" s="15"/>
      <c r="BU1084" s="15"/>
      <c r="BV1084" s="15"/>
      <c r="BW1084" s="15"/>
      <c r="BX1084" s="15"/>
      <c r="BY1084" s="15"/>
      <c r="BZ1084" s="15"/>
      <c r="CA1084" s="15"/>
      <c r="CB1084" s="15"/>
      <c r="CC1084" s="15"/>
      <c r="CD1084" s="15"/>
      <c r="CE1084" s="15"/>
      <c r="CF1084" s="15"/>
      <c r="CG1084" s="15"/>
      <c r="CH1084" s="15"/>
      <c r="CI1084" s="15"/>
      <c r="CJ1084" s="15"/>
      <c r="CK1084" s="15"/>
      <c r="CL1084" s="15"/>
      <c r="CM1084" s="15"/>
      <c r="CN1084" s="15"/>
      <c r="CO1084" s="15"/>
      <c r="CP1084" s="15"/>
      <c r="CQ1084" s="15"/>
      <c r="CR1084" s="15"/>
      <c r="CS1084" s="15"/>
      <c r="CT1084" s="15"/>
      <c r="CU1084" s="15"/>
      <c r="CV1084" s="15"/>
      <c r="CW1084" s="15"/>
      <c r="CX1084" s="15"/>
      <c r="CY1084" s="15"/>
      <c r="CZ1084" s="15"/>
      <c r="DA1084" s="15"/>
      <c r="DB1084" s="15"/>
      <c r="DC1084" s="15"/>
      <c r="DD1084" s="15"/>
      <c r="DE1084" s="15"/>
      <c r="DF1084" s="15"/>
      <c r="DG1084" s="15"/>
      <c r="DH1084" s="15"/>
      <c r="DI1084" s="15"/>
      <c r="DJ1084" s="15"/>
      <c r="DK1084" s="15"/>
      <c r="DL1084" s="15"/>
      <c r="DM1084" s="15"/>
      <c r="DN1084" s="15"/>
      <c r="DO1084" s="15"/>
      <c r="DP1084" s="15"/>
      <c r="DQ1084" s="15"/>
      <c r="DR1084" s="15"/>
      <c r="DS1084" s="15"/>
      <c r="DT1084" s="15"/>
      <c r="DU1084" s="15"/>
      <c r="DV1084" s="15"/>
      <c r="DW1084" s="15"/>
    </row>
    <row r="1085" spans="1:127" ht="12" customHeight="1">
      <c r="A1085" s="2"/>
      <c r="BF1085" s="4"/>
      <c r="BG1085" s="4"/>
      <c r="BH1085" s="4"/>
      <c r="BI1085" s="4"/>
      <c r="BJ1085" s="4"/>
      <c r="BK1085" s="4"/>
      <c r="BL1085" s="4"/>
      <c r="BM1085" s="4"/>
      <c r="BN1085" s="4"/>
      <c r="BO1085" s="4"/>
      <c r="BP1085" s="4"/>
      <c r="BQ1085" s="4"/>
      <c r="BR1085" s="4"/>
      <c r="BS1085" s="4"/>
      <c r="BT1085" s="4"/>
      <c r="BU1085" s="4"/>
      <c r="BV1085" s="4"/>
      <c r="BW1085" s="4"/>
      <c r="BX1085" s="4"/>
      <c r="BY1085" s="4"/>
      <c r="BZ1085" s="4"/>
      <c r="CA1085" s="4"/>
      <c r="CB1085" s="4"/>
      <c r="CC1085" s="4"/>
      <c r="CD1085" s="4"/>
      <c r="CE1085" s="4"/>
      <c r="CF1085" s="4"/>
      <c r="CG1085" s="4"/>
      <c r="CH1085" s="4"/>
      <c r="CI1085" s="4"/>
      <c r="CJ1085" s="4"/>
      <c r="CK1085" s="4"/>
      <c r="CL1085" s="4"/>
      <c r="CM1085" s="4"/>
      <c r="CN1085" s="4"/>
      <c r="CO1085" s="4"/>
      <c r="CP1085" s="4"/>
      <c r="CQ1085" s="4"/>
      <c r="CR1085" s="4"/>
      <c r="CS1085" s="4"/>
      <c r="CT1085" s="4"/>
      <c r="CU1085" s="4"/>
      <c r="CV1085" s="4"/>
      <c r="CW1085" s="4"/>
      <c r="CX1085" s="4"/>
      <c r="CY1085" s="4"/>
      <c r="CZ1085" s="4"/>
      <c r="DA1085" s="4"/>
      <c r="DB1085" s="4"/>
      <c r="DC1085" s="4"/>
      <c r="DD1085" s="4"/>
      <c r="DE1085" s="4"/>
      <c r="DF1085" s="4"/>
      <c r="DG1085" s="4"/>
      <c r="DH1085" s="4"/>
      <c r="DI1085" s="4"/>
      <c r="DJ1085" s="4"/>
      <c r="DK1085" s="4"/>
      <c r="DL1085" s="4"/>
      <c r="DM1085" s="4"/>
      <c r="DN1085" s="4"/>
      <c r="DO1085" s="4"/>
      <c r="DP1085" s="4"/>
      <c r="DQ1085" s="4"/>
      <c r="DR1085" s="4"/>
      <c r="DS1085" s="4"/>
      <c r="DT1085" s="4"/>
      <c r="DU1085" s="4"/>
      <c r="DV1085" s="4"/>
      <c r="DW1085" s="4"/>
    </row>
    <row r="1086" spans="1:127" ht="12" customHeight="1">
      <c r="A1086" s="2"/>
      <c r="BF1086" s="4"/>
      <c r="BG1086" s="4"/>
      <c r="BH1086" s="4"/>
      <c r="BI1086" s="4"/>
      <c r="BJ1086" s="4"/>
      <c r="BK1086" s="4"/>
      <c r="BL1086" s="4"/>
      <c r="BM1086" s="4"/>
      <c r="BN1086" s="4"/>
      <c r="BO1086" s="4"/>
      <c r="BP1086" s="4"/>
      <c r="BQ1086" s="4"/>
      <c r="BR1086" s="4"/>
      <c r="BS1086" s="4"/>
      <c r="BT1086" s="4"/>
      <c r="BU1086" s="4"/>
      <c r="BV1086" s="4"/>
      <c r="BW1086" s="4"/>
      <c r="BX1086" s="4"/>
      <c r="BY1086" s="4"/>
      <c r="BZ1086" s="4"/>
      <c r="CA1086" s="4"/>
      <c r="CB1086" s="4"/>
      <c r="CC1086" s="4"/>
      <c r="CD1086" s="4"/>
      <c r="CE1086" s="4"/>
      <c r="CF1086" s="4"/>
      <c r="CG1086" s="4"/>
      <c r="CH1086" s="4"/>
      <c r="CI1086" s="4"/>
      <c r="CJ1086" s="4"/>
      <c r="CK1086" s="4"/>
      <c r="CL1086" s="4"/>
      <c r="CM1086" s="4"/>
      <c r="CN1086" s="4"/>
      <c r="CO1086" s="4"/>
      <c r="CP1086" s="4"/>
      <c r="CQ1086" s="4"/>
      <c r="CR1086" s="4"/>
      <c r="CS1086" s="4"/>
      <c r="CT1086" s="4"/>
      <c r="CU1086" s="4"/>
      <c r="CV1086" s="4"/>
      <c r="CW1086" s="4"/>
      <c r="CX1086" s="4"/>
      <c r="CY1086" s="4"/>
      <c r="CZ1086" s="4"/>
      <c r="DA1086" s="4"/>
      <c r="DB1086" s="4"/>
      <c r="DC1086" s="4"/>
      <c r="DD1086" s="4"/>
      <c r="DE1086" s="4"/>
      <c r="DF1086" s="4"/>
      <c r="DG1086" s="4"/>
      <c r="DH1086" s="4"/>
      <c r="DI1086" s="4"/>
      <c r="DJ1086" s="4"/>
      <c r="DK1086" s="4"/>
      <c r="DL1086" s="4"/>
      <c r="DM1086" s="4"/>
      <c r="DN1086" s="4"/>
      <c r="DO1086" s="4"/>
      <c r="DP1086" s="4"/>
      <c r="DQ1086" s="4"/>
      <c r="DR1086" s="4"/>
      <c r="DS1086" s="4"/>
      <c r="DT1086" s="4"/>
      <c r="DU1086" s="4"/>
      <c r="DV1086" s="4"/>
      <c r="DW1086" s="4"/>
    </row>
    <row r="1087" spans="1:127" ht="12" customHeight="1">
      <c r="A1087" s="2"/>
    </row>
    <row r="1088" spans="1:127" ht="12" customHeight="1">
      <c r="A1088" s="2"/>
    </row>
    <row r="1089" spans="1:127" ht="12" customHeight="1">
      <c r="A1089" s="2"/>
      <c r="BA1089" s="15"/>
      <c r="CA1089" s="6"/>
      <c r="CB1089" s="6"/>
    </row>
    <row r="1090" spans="1:127" ht="12" customHeight="1">
      <c r="A1090" s="2"/>
      <c r="CA1090" s="6"/>
      <c r="CB1090" s="6"/>
    </row>
    <row r="1091" spans="1:127" s="16" customFormat="1" ht="12" customHeight="1">
      <c r="A1091" s="2"/>
      <c r="B1091" s="19"/>
      <c r="C1091" s="19"/>
      <c r="D1091" s="19"/>
      <c r="E1091" s="19"/>
      <c r="AA1091" s="10"/>
      <c r="AF1091" s="10"/>
      <c r="AK1091" s="10"/>
      <c r="AP1091" s="10"/>
      <c r="AU1091" s="10"/>
      <c r="AZ1091" s="10"/>
      <c r="BA1091" s="10"/>
      <c r="BB1091" s="10"/>
      <c r="BC1091" s="10"/>
      <c r="BD1091" s="10"/>
      <c r="BE1091" s="10"/>
      <c r="BF1091" s="10"/>
      <c r="BG1091" s="10"/>
      <c r="BH1091" s="10"/>
      <c r="BI1091" s="10"/>
      <c r="BJ1091" s="10"/>
      <c r="BK1091" s="10"/>
      <c r="BL1091" s="10"/>
      <c r="BM1091" s="10"/>
      <c r="BN1091" s="10"/>
      <c r="BO1091" s="10"/>
      <c r="BP1091" s="10"/>
      <c r="BQ1091" s="10"/>
      <c r="BR1091" s="10"/>
      <c r="BS1091" s="10"/>
      <c r="BT1091" s="10"/>
      <c r="BU1091" s="10"/>
      <c r="BV1091" s="10"/>
      <c r="BW1091" s="10"/>
      <c r="BX1091" s="10"/>
      <c r="BY1091" s="10"/>
      <c r="BZ1091" s="10"/>
      <c r="CA1091" s="10"/>
      <c r="CB1091" s="10"/>
      <c r="CC1091" s="10"/>
      <c r="CD1091" s="25"/>
      <c r="CE1091" s="25"/>
      <c r="CF1091" s="25"/>
      <c r="CG1091" s="25"/>
      <c r="CH1091" s="25"/>
      <c r="CI1091" s="25"/>
      <c r="CJ1091" s="25"/>
      <c r="CK1091" s="25"/>
      <c r="CL1091" s="25"/>
      <c r="CM1091" s="25"/>
      <c r="CN1091" s="25"/>
      <c r="CO1091" s="25"/>
      <c r="CP1091" s="25"/>
      <c r="CQ1091" s="25"/>
      <c r="CR1091" s="25"/>
      <c r="CS1091" s="25"/>
      <c r="CT1091" s="25"/>
      <c r="CU1091" s="25"/>
      <c r="CV1091" s="25"/>
      <c r="CW1091" s="25"/>
      <c r="CX1091" s="25"/>
      <c r="CY1091" s="25"/>
      <c r="CZ1091" s="25"/>
      <c r="DA1091" s="25"/>
      <c r="DB1091" s="25"/>
      <c r="DC1091" s="25"/>
      <c r="DD1091" s="25"/>
      <c r="DE1091" s="25"/>
      <c r="DF1091" s="25"/>
      <c r="DG1091" s="25"/>
      <c r="DH1091" s="25"/>
      <c r="DI1091" s="25"/>
      <c r="DJ1091" s="25"/>
      <c r="DK1091" s="25"/>
      <c r="DL1091" s="25"/>
      <c r="DM1091" s="25"/>
      <c r="DN1091" s="25"/>
      <c r="DO1091" s="25"/>
      <c r="DP1091" s="25"/>
      <c r="DQ1091" s="25"/>
      <c r="DR1091" s="25"/>
      <c r="DS1091" s="25"/>
      <c r="DT1091" s="25"/>
      <c r="DU1091" s="25"/>
      <c r="DV1091" s="25"/>
      <c r="DW1091" s="25"/>
    </row>
    <row r="1092" spans="1:127" s="10" customFormat="1" ht="12" customHeight="1">
      <c r="A1092" s="2"/>
      <c r="B1092" s="18"/>
      <c r="C1092" s="18"/>
      <c r="D1092" s="18"/>
      <c r="E1092" s="18"/>
      <c r="CD1092" s="16"/>
      <c r="CI1092" s="16"/>
      <c r="CN1092" s="16"/>
      <c r="CS1092" s="16"/>
      <c r="CX1092" s="16"/>
      <c r="DC1092" s="16"/>
      <c r="DH1092" s="16"/>
      <c r="DM1092" s="16"/>
      <c r="DR1092" s="16"/>
      <c r="DW1092" s="16"/>
    </row>
    <row r="1093" spans="1:127" s="10" customFormat="1" ht="12" customHeight="1">
      <c r="A1093" s="2"/>
      <c r="B1093" s="18"/>
      <c r="C1093" s="18"/>
      <c r="D1093" s="18"/>
      <c r="E1093" s="18"/>
      <c r="AF1093" s="16"/>
      <c r="AK1093" s="16"/>
      <c r="AP1093" s="16"/>
      <c r="AU1093" s="16"/>
      <c r="AZ1093" s="16"/>
      <c r="BE1093" s="16"/>
      <c r="BJ1093" s="16"/>
      <c r="BO1093" s="16"/>
      <c r="BT1093" s="16"/>
      <c r="BY1093" s="16"/>
      <c r="CD1093" s="16"/>
      <c r="CI1093" s="16"/>
      <c r="CN1093" s="16"/>
      <c r="CS1093" s="16"/>
      <c r="CX1093" s="16"/>
      <c r="DC1093" s="16"/>
      <c r="DH1093" s="16"/>
      <c r="DM1093" s="16"/>
      <c r="DR1093" s="16"/>
      <c r="DW1093" s="16"/>
    </row>
    <row r="1094" spans="1:127" s="10" customFormat="1" ht="12" customHeight="1">
      <c r="A1094" s="2"/>
      <c r="B1094" s="18"/>
      <c r="C1094" s="18"/>
      <c r="D1094" s="18"/>
      <c r="E1094" s="18"/>
      <c r="CD1094" s="16"/>
      <c r="CI1094" s="16"/>
      <c r="CN1094" s="16"/>
      <c r="CS1094" s="16"/>
      <c r="CX1094" s="16"/>
      <c r="DC1094" s="16"/>
      <c r="DH1094" s="16"/>
      <c r="DM1094" s="16"/>
      <c r="DR1094" s="16"/>
      <c r="DW1094" s="16"/>
    </row>
    <row r="1095" spans="1:127" s="10" customFormat="1" ht="12" customHeight="1">
      <c r="A1095" s="2"/>
      <c r="B1095" s="18"/>
      <c r="C1095" s="18"/>
      <c r="D1095" s="18"/>
      <c r="E1095" s="18"/>
      <c r="CD1095" s="16"/>
      <c r="CI1095" s="16"/>
      <c r="CN1095" s="16"/>
      <c r="CS1095" s="16"/>
      <c r="CX1095" s="16"/>
      <c r="DC1095" s="16"/>
      <c r="DH1095" s="16"/>
      <c r="DM1095" s="16"/>
      <c r="DR1095" s="16"/>
      <c r="DW1095" s="16"/>
    </row>
    <row r="1096" spans="1:127" s="10" customFormat="1" ht="12" customHeight="1">
      <c r="A1096" s="2"/>
      <c r="B1096" s="18"/>
      <c r="C1096" s="18"/>
      <c r="D1096" s="18"/>
      <c r="E1096" s="18"/>
    </row>
    <row r="1097" spans="1:127" s="10" customFormat="1" ht="12" customHeight="1">
      <c r="A1097" s="2"/>
      <c r="B1097" s="18"/>
      <c r="C1097" s="18"/>
      <c r="D1097" s="18"/>
      <c r="E1097" s="18"/>
    </row>
    <row r="1098" spans="1:127" s="10" customFormat="1" ht="12" customHeight="1">
      <c r="A1098" s="2"/>
      <c r="B1098" s="18"/>
      <c r="C1098" s="18"/>
      <c r="D1098" s="18"/>
      <c r="E1098" s="18"/>
    </row>
    <row r="1099" spans="1:127" s="10" customFormat="1" ht="12" customHeight="1">
      <c r="A1099" s="2"/>
      <c r="B1099" s="18"/>
      <c r="C1099" s="18"/>
      <c r="D1099" s="18"/>
      <c r="E1099" s="18"/>
    </row>
    <row r="1100" spans="1:127" s="10" customFormat="1" ht="12" customHeight="1">
      <c r="A1100" s="2"/>
      <c r="B1100" s="18"/>
      <c r="C1100" s="18"/>
      <c r="D1100" s="18"/>
      <c r="E1100" s="18"/>
    </row>
    <row r="1101" spans="1:127" s="16" customFormat="1" ht="12" customHeight="1">
      <c r="A1101" s="2"/>
      <c r="B1101" s="19"/>
      <c r="C1101" s="19"/>
      <c r="D1101" s="19"/>
      <c r="E1101" s="19"/>
    </row>
    <row r="1102" spans="1:127" s="16" customFormat="1" ht="12" customHeight="1">
      <c r="A1102" s="2"/>
      <c r="B1102" s="19"/>
      <c r="C1102" s="19"/>
      <c r="D1102" s="19"/>
      <c r="E1102" s="19"/>
    </row>
    <row r="1103" spans="1:127" s="10" customFormat="1" ht="12" customHeight="1">
      <c r="A1103" s="2"/>
      <c r="B1103" s="18"/>
      <c r="C1103" s="18"/>
      <c r="D1103" s="18"/>
      <c r="E1103" s="18"/>
      <c r="AF1103" s="16"/>
      <c r="AK1103" s="16"/>
      <c r="AP1103" s="16"/>
      <c r="AU1103" s="16"/>
      <c r="AZ1103" s="16"/>
      <c r="BE1103" s="16"/>
      <c r="BJ1103" s="16"/>
      <c r="BO1103" s="16"/>
      <c r="BT1103" s="16"/>
      <c r="BY1103" s="16"/>
      <c r="CD1103" s="16"/>
      <c r="CI1103" s="16"/>
      <c r="CN1103" s="16"/>
      <c r="CS1103" s="16"/>
      <c r="CX1103" s="16"/>
      <c r="DC1103" s="16"/>
      <c r="DH1103" s="16"/>
      <c r="DM1103" s="16"/>
      <c r="DR1103" s="16"/>
      <c r="DW1103" s="16"/>
    </row>
    <row r="1104" spans="1:127" s="10" customFormat="1" ht="12" customHeight="1">
      <c r="A1104" s="2"/>
      <c r="B1104" s="18"/>
      <c r="C1104" s="18"/>
      <c r="D1104" s="18"/>
      <c r="E1104" s="18"/>
      <c r="AF1104" s="16"/>
      <c r="AK1104" s="16"/>
      <c r="AP1104" s="16"/>
      <c r="AU1104" s="16"/>
      <c r="AZ1104" s="16"/>
      <c r="BE1104" s="16"/>
      <c r="BJ1104" s="16"/>
      <c r="BO1104" s="16"/>
      <c r="BT1104" s="16"/>
      <c r="BY1104" s="16"/>
      <c r="CD1104" s="16"/>
      <c r="CI1104" s="16"/>
      <c r="CN1104" s="16"/>
      <c r="CS1104" s="16"/>
      <c r="CX1104" s="16"/>
      <c r="DC1104" s="16"/>
      <c r="DH1104" s="16"/>
      <c r="DM1104" s="16"/>
      <c r="DR1104" s="16"/>
      <c r="DW1104" s="16"/>
    </row>
    <row r="1105" spans="1:127" s="10" customFormat="1" ht="12" customHeight="1">
      <c r="A1105" s="2"/>
      <c r="B1105" s="18"/>
      <c r="C1105" s="18"/>
      <c r="D1105" s="18"/>
      <c r="E1105" s="18"/>
    </row>
    <row r="1106" spans="1:127" s="10" customFormat="1" ht="12" customHeight="1">
      <c r="A1106" s="2"/>
      <c r="B1106" s="18"/>
      <c r="C1106" s="18"/>
      <c r="D1106" s="18"/>
      <c r="E1106" s="18"/>
    </row>
    <row r="1107" spans="1:127" s="10" customFormat="1" ht="12" customHeight="1">
      <c r="A1107" s="2"/>
      <c r="B1107" s="18"/>
      <c r="C1107" s="18"/>
      <c r="D1107" s="18"/>
      <c r="E1107" s="18"/>
      <c r="AF1107" s="16"/>
      <c r="AK1107" s="16"/>
      <c r="AP1107" s="16"/>
      <c r="AZ1107" s="16"/>
      <c r="BE1107" s="16"/>
      <c r="BJ1107" s="16"/>
      <c r="BO1107" s="16"/>
      <c r="BT1107" s="16"/>
      <c r="BY1107" s="16"/>
      <c r="CD1107" s="16"/>
      <c r="CI1107" s="16"/>
      <c r="CN1107" s="16"/>
      <c r="CS1107" s="16"/>
      <c r="CX1107" s="16"/>
      <c r="DC1107" s="16"/>
      <c r="DH1107" s="16"/>
      <c r="DM1107" s="16"/>
      <c r="DR1107" s="16"/>
      <c r="DW1107" s="16"/>
    </row>
    <row r="1108" spans="1:127" s="10" customFormat="1" ht="12" customHeight="1">
      <c r="A1108" s="2"/>
      <c r="B1108" s="18"/>
      <c r="C1108" s="18"/>
      <c r="D1108" s="18"/>
      <c r="E1108" s="18"/>
    </row>
    <row r="1109" spans="1:127" s="10" customFormat="1" ht="12" customHeight="1">
      <c r="A1109" s="2"/>
      <c r="B1109" s="18"/>
      <c r="C1109" s="18"/>
      <c r="D1109" s="18"/>
      <c r="E1109" s="18"/>
      <c r="AF1109" s="16"/>
      <c r="AK1109" s="16"/>
      <c r="AP1109" s="16"/>
      <c r="AZ1109" s="16"/>
      <c r="BE1109" s="16"/>
      <c r="BJ1109" s="16"/>
      <c r="BO1109" s="16"/>
      <c r="BT1109" s="16"/>
      <c r="BY1109" s="16"/>
      <c r="CD1109" s="16"/>
      <c r="CI1109" s="16"/>
      <c r="CN1109" s="16"/>
      <c r="CS1109" s="16"/>
      <c r="CX1109" s="16"/>
      <c r="DC1109" s="16"/>
      <c r="DH1109" s="16"/>
      <c r="DM1109" s="16"/>
      <c r="DR1109" s="16"/>
      <c r="DW1109" s="16"/>
    </row>
    <row r="1110" spans="1:127" s="10" customFormat="1" ht="12" customHeight="1">
      <c r="A1110" s="2"/>
      <c r="B1110" s="18"/>
      <c r="C1110" s="18"/>
      <c r="D1110" s="18"/>
      <c r="E1110" s="18"/>
    </row>
    <row r="1111" spans="1:127" s="10" customFormat="1" ht="12" customHeight="1">
      <c r="A1111" s="2"/>
      <c r="B1111" s="18"/>
      <c r="C1111" s="18"/>
      <c r="D1111" s="18"/>
      <c r="E1111" s="18"/>
    </row>
    <row r="1112" spans="1:127" s="10" customFormat="1" ht="12" customHeight="1">
      <c r="A1112" s="2"/>
      <c r="B1112" s="18"/>
      <c r="C1112" s="18"/>
      <c r="D1112" s="18"/>
      <c r="E1112" s="18"/>
    </row>
    <row r="1113" spans="1:127" s="10" customFormat="1" ht="12" customHeight="1">
      <c r="A1113" s="2"/>
      <c r="B1113" s="18"/>
      <c r="C1113" s="18"/>
      <c r="D1113" s="18"/>
      <c r="E1113" s="18"/>
    </row>
    <row r="1114" spans="1:127" s="10" customFormat="1" ht="12" customHeight="1">
      <c r="A1114" s="2"/>
      <c r="B1114" s="18"/>
      <c r="C1114" s="18"/>
      <c r="D1114" s="18"/>
      <c r="E1114" s="18"/>
    </row>
    <row r="1115" spans="1:127" s="10" customFormat="1" ht="12" customHeight="1">
      <c r="A1115" s="2"/>
      <c r="B1115" s="18"/>
      <c r="C1115" s="18"/>
      <c r="D1115" s="18"/>
      <c r="E1115" s="18"/>
    </row>
    <row r="1116" spans="1:127" s="16" customFormat="1" ht="12" customHeight="1">
      <c r="A1116" s="2"/>
      <c r="B1116" s="19"/>
      <c r="C1116" s="19"/>
      <c r="D1116" s="19"/>
      <c r="E1116" s="19"/>
      <c r="AV1116" s="10"/>
      <c r="AW1116" s="10"/>
      <c r="AX1116" s="10"/>
      <c r="AY1116" s="10"/>
      <c r="BT1116" s="10"/>
      <c r="BY1116" s="10"/>
      <c r="CD1116" s="10"/>
    </row>
    <row r="1117" spans="1:127" s="16" customFormat="1" ht="12" customHeight="1">
      <c r="A1117" s="2"/>
      <c r="B1117" s="19"/>
      <c r="C1117" s="19"/>
      <c r="D1117" s="19"/>
      <c r="E1117" s="19"/>
      <c r="BA1117" s="29"/>
      <c r="BB1117" s="29"/>
      <c r="BC1117" s="29"/>
      <c r="BD1117" s="29"/>
      <c r="BF1117" s="29"/>
      <c r="BG1117" s="29"/>
      <c r="BH1117" s="29"/>
      <c r="BI1117" s="29"/>
      <c r="BK1117" s="29"/>
      <c r="BL1117" s="29"/>
      <c r="BM1117" s="29"/>
      <c r="BN1117" s="29"/>
      <c r="BP1117" s="29"/>
      <c r="BQ1117" s="29"/>
      <c r="BR1117" s="29"/>
      <c r="BS1117" s="29"/>
      <c r="BU1117" s="29"/>
      <c r="BV1117" s="29"/>
      <c r="BW1117" s="29"/>
      <c r="BX1117" s="29"/>
      <c r="BZ1117" s="29"/>
      <c r="CA1117" s="29"/>
      <c r="CB1117" s="29"/>
      <c r="CC1117" s="39"/>
      <c r="CE1117" s="39"/>
      <c r="CF1117" s="39"/>
      <c r="CG1117" s="39"/>
      <c r="CH1117" s="39"/>
      <c r="CJ1117" s="39"/>
      <c r="CK1117" s="39"/>
      <c r="CL1117" s="39"/>
      <c r="CM1117" s="39"/>
      <c r="CO1117" s="39"/>
      <c r="CP1117" s="39"/>
      <c r="CQ1117" s="39"/>
      <c r="CR1117" s="39"/>
      <c r="CT1117" s="39"/>
      <c r="CU1117" s="39"/>
      <c r="CV1117" s="39"/>
      <c r="CW1117" s="39"/>
      <c r="CY1117" s="39"/>
      <c r="CZ1117" s="39"/>
      <c r="DA1117" s="39"/>
      <c r="DB1117" s="39"/>
      <c r="DD1117" s="39"/>
      <c r="DE1117" s="39"/>
      <c r="DF1117" s="39"/>
      <c r="DG1117" s="39"/>
      <c r="DI1117" s="39"/>
      <c r="DJ1117" s="39"/>
      <c r="DK1117" s="39"/>
      <c r="DL1117" s="39"/>
      <c r="DN1117" s="39"/>
      <c r="DO1117" s="39"/>
      <c r="DP1117" s="39"/>
      <c r="DQ1117" s="39"/>
      <c r="DS1117" s="39"/>
      <c r="DT1117" s="39"/>
      <c r="DU1117" s="39"/>
      <c r="DV1117" s="39"/>
    </row>
    <row r="1118" spans="1:127" s="16" customFormat="1" ht="12" customHeight="1">
      <c r="A1118" s="2"/>
      <c r="B1118" s="19"/>
      <c r="C1118" s="18"/>
      <c r="D1118" s="19"/>
      <c r="E1118" s="19"/>
      <c r="BA1118" s="29"/>
      <c r="BB1118" s="29"/>
      <c r="BC1118" s="29"/>
      <c r="BD1118" s="29"/>
      <c r="BF1118" s="29"/>
      <c r="BG1118" s="29"/>
      <c r="BH1118" s="29"/>
      <c r="BI1118" s="29"/>
      <c r="BK1118" s="29"/>
      <c r="BL1118" s="29"/>
      <c r="BM1118" s="29"/>
      <c r="BN1118" s="29"/>
      <c r="BP1118" s="29"/>
      <c r="BQ1118" s="29"/>
      <c r="BR1118" s="29"/>
      <c r="BS1118" s="29"/>
      <c r="BU1118" s="29"/>
      <c r="BV1118" s="29"/>
      <c r="BW1118" s="29"/>
      <c r="BX1118" s="29"/>
      <c r="BZ1118" s="29"/>
      <c r="CA1118" s="29"/>
      <c r="CB1118" s="29"/>
      <c r="CC1118" s="39"/>
      <c r="CE1118" s="39"/>
      <c r="CF1118" s="39"/>
      <c r="CG1118" s="39"/>
      <c r="CH1118" s="39"/>
      <c r="CJ1118" s="39"/>
      <c r="CK1118" s="39"/>
      <c r="CL1118" s="39"/>
      <c r="CM1118" s="39"/>
      <c r="CO1118" s="39"/>
      <c r="CP1118" s="39"/>
      <c r="CQ1118" s="39"/>
      <c r="CR1118" s="39"/>
      <c r="CT1118" s="39"/>
      <c r="CU1118" s="39"/>
      <c r="CV1118" s="39"/>
      <c r="CW1118" s="39"/>
      <c r="CY1118" s="39"/>
      <c r="CZ1118" s="39"/>
      <c r="DA1118" s="39"/>
      <c r="DB1118" s="39"/>
      <c r="DD1118" s="39"/>
      <c r="DE1118" s="39"/>
      <c r="DF1118" s="39"/>
      <c r="DG1118" s="39"/>
      <c r="DI1118" s="39"/>
      <c r="DJ1118" s="39"/>
      <c r="DK1118" s="39"/>
      <c r="DL1118" s="39"/>
      <c r="DN1118" s="39"/>
      <c r="DO1118" s="39"/>
      <c r="DP1118" s="39"/>
      <c r="DQ1118" s="39"/>
      <c r="DS1118" s="39"/>
      <c r="DT1118" s="39"/>
      <c r="DU1118" s="39"/>
      <c r="DV1118" s="39"/>
    </row>
    <row r="1119" spans="1:127" s="32" customFormat="1" ht="12" customHeight="1">
      <c r="A1119" s="2"/>
      <c r="B1119" s="40"/>
      <c r="C1119" s="40"/>
      <c r="D1119" s="40"/>
      <c r="E1119" s="40"/>
    </row>
    <row r="1120" spans="1:127" s="32" customFormat="1" ht="12" customHeight="1">
      <c r="A1120" s="2"/>
      <c r="B1120" s="40"/>
      <c r="C1120" s="18"/>
      <c r="D1120" s="40"/>
      <c r="E1120" s="40"/>
    </row>
    <row r="1121" spans="1:127" s="32" customFormat="1" ht="12" customHeight="1">
      <c r="A1121" s="2"/>
      <c r="B1121" s="40"/>
      <c r="C1121" s="40"/>
      <c r="D1121" s="40"/>
      <c r="E1121" s="40"/>
      <c r="BA1121" s="29"/>
      <c r="BB1121" s="29"/>
      <c r="BC1121" s="29"/>
      <c r="BD1121" s="29"/>
      <c r="BF1121" s="29"/>
      <c r="BG1121" s="29"/>
      <c r="BH1121" s="29"/>
      <c r="BI1121" s="29"/>
      <c r="BK1121" s="29"/>
      <c r="BL1121" s="29"/>
      <c r="BM1121" s="29"/>
      <c r="BN1121" s="29"/>
      <c r="BP1121" s="29"/>
      <c r="BQ1121" s="29"/>
      <c r="BR1121" s="29"/>
      <c r="BS1121" s="29"/>
      <c r="BU1121" s="29"/>
      <c r="BV1121" s="29"/>
      <c r="BW1121" s="29"/>
      <c r="BX1121" s="29"/>
      <c r="BZ1121" s="29"/>
      <c r="CA1121" s="29"/>
      <c r="CB1121" s="29"/>
      <c r="CC1121" s="4"/>
      <c r="CD1121" s="16"/>
      <c r="CE1121" s="29"/>
      <c r="CF1121" s="29"/>
      <c r="CG1121" s="29"/>
      <c r="CH1121" s="29"/>
      <c r="CI1121" s="16"/>
      <c r="CJ1121" s="29"/>
      <c r="CK1121" s="29"/>
      <c r="CL1121" s="29"/>
      <c r="CM1121" s="29"/>
      <c r="CN1121" s="16"/>
      <c r="CO1121" s="29"/>
      <c r="CP1121" s="29"/>
      <c r="CQ1121" s="29"/>
      <c r="CR1121" s="29"/>
      <c r="CS1121" s="16"/>
      <c r="CT1121" s="29"/>
      <c r="CU1121" s="29"/>
      <c r="CV1121" s="29"/>
      <c r="CW1121" s="29"/>
      <c r="CX1121" s="16"/>
      <c r="CY1121" s="29"/>
      <c r="CZ1121" s="29"/>
      <c r="DA1121" s="29"/>
      <c r="DB1121" s="29"/>
      <c r="DC1121" s="16"/>
      <c r="DD1121" s="29"/>
      <c r="DE1121" s="29"/>
      <c r="DF1121" s="29"/>
      <c r="DG1121" s="29"/>
      <c r="DH1121" s="16"/>
      <c r="DI1121" s="29"/>
      <c r="DJ1121" s="29"/>
      <c r="DK1121" s="29"/>
      <c r="DL1121" s="29"/>
      <c r="DM1121" s="16"/>
      <c r="DN1121" s="29"/>
      <c r="DO1121" s="29"/>
      <c r="DP1121" s="29"/>
      <c r="DQ1121" s="29"/>
      <c r="DR1121" s="16"/>
      <c r="DS1121" s="29"/>
      <c r="DT1121" s="29"/>
      <c r="DU1121" s="29"/>
      <c r="DV1121" s="29"/>
      <c r="DW1121" s="16"/>
    </row>
    <row r="1122" spans="1:127" s="16" customFormat="1" ht="12" customHeight="1">
      <c r="A1122" s="2"/>
      <c r="B1122" s="19"/>
      <c r="C1122" s="19"/>
      <c r="D1122" s="19"/>
      <c r="E1122" s="19"/>
    </row>
    <row r="1123" spans="1:127" s="16" customFormat="1" ht="12" customHeight="1">
      <c r="A1123" s="2"/>
      <c r="B1123" s="19"/>
      <c r="C1123" s="19"/>
      <c r="D1123" s="19"/>
      <c r="E1123" s="19"/>
      <c r="BA1123" s="41"/>
      <c r="BB1123" s="41"/>
      <c r="BC1123" s="41"/>
      <c r="BD1123" s="41"/>
      <c r="BF1123" s="41"/>
      <c r="BG1123" s="41"/>
      <c r="BH1123" s="41"/>
      <c r="BI1123" s="41"/>
      <c r="BK1123" s="41"/>
      <c r="BL1123" s="41"/>
      <c r="BM1123" s="41"/>
      <c r="BN1123" s="41"/>
      <c r="BP1123" s="41"/>
      <c r="BQ1123" s="41"/>
      <c r="BR1123" s="41"/>
      <c r="BS1123" s="41"/>
      <c r="BU1123" s="41"/>
      <c r="BV1123" s="41"/>
    </row>
    <row r="1124" spans="1:127" s="16" customFormat="1" ht="12" customHeight="1">
      <c r="A1124" s="2"/>
      <c r="B1124" s="19"/>
      <c r="C1124" s="19"/>
      <c r="D1124" s="19"/>
      <c r="E1124" s="19"/>
      <c r="BA1124" s="32"/>
      <c r="BB1124" s="32"/>
      <c r="BC1124" s="32"/>
      <c r="BD1124" s="32"/>
      <c r="BF1124" s="32"/>
      <c r="BG1124" s="32"/>
      <c r="BH1124" s="32"/>
      <c r="BI1124" s="32"/>
      <c r="BK1124" s="32"/>
      <c r="BL1124" s="32"/>
      <c r="BM1124" s="32"/>
      <c r="BN1124" s="32"/>
      <c r="BP1124" s="32"/>
      <c r="BQ1124" s="32"/>
      <c r="BR1124" s="32"/>
      <c r="BS1124" s="32"/>
      <c r="BU1124" s="32"/>
      <c r="BV1124" s="32"/>
    </row>
    <row r="1125" spans="1:127" s="16" customFormat="1" ht="12" customHeight="1">
      <c r="A1125" s="2"/>
      <c r="B1125" s="19"/>
      <c r="C1125" s="19"/>
      <c r="D1125" s="19"/>
      <c r="E1125" s="19"/>
      <c r="BA1125" s="32"/>
      <c r="BB1125" s="32"/>
      <c r="BC1125" s="32"/>
      <c r="BD1125" s="32"/>
      <c r="BF1125" s="32"/>
      <c r="BG1125" s="32"/>
      <c r="BH1125" s="32"/>
      <c r="BI1125" s="32"/>
      <c r="BK1125" s="32"/>
      <c r="BL1125" s="32"/>
      <c r="BM1125" s="32"/>
      <c r="BN1125" s="32"/>
      <c r="BP1125" s="32"/>
      <c r="BQ1125" s="32"/>
      <c r="BR1125" s="32"/>
      <c r="BS1125" s="32"/>
      <c r="BU1125" s="32"/>
      <c r="BV1125" s="32"/>
    </row>
    <row r="1126" spans="1:127" s="16" customFormat="1" ht="12" customHeight="1">
      <c r="A1126" s="2"/>
      <c r="B1126" s="19"/>
      <c r="C1126" s="19"/>
      <c r="D1126" s="19"/>
      <c r="E1126" s="19"/>
      <c r="BH1126" s="10"/>
      <c r="BI1126" s="10"/>
      <c r="BK1126" s="10"/>
      <c r="BL1126" s="10"/>
      <c r="BM1126" s="10"/>
      <c r="BN1126" s="10"/>
      <c r="BP1126" s="10"/>
      <c r="BQ1126" s="10"/>
      <c r="BR1126" s="10"/>
      <c r="BS1126" s="10"/>
      <c r="BU1126" s="10"/>
      <c r="BV1126" s="10"/>
    </row>
    <row r="1127" spans="1:127" s="16" customFormat="1" ht="12" customHeight="1">
      <c r="A1127" s="2"/>
      <c r="B1127" s="19"/>
      <c r="C1127" s="19"/>
      <c r="D1127" s="19"/>
      <c r="E1127" s="19"/>
      <c r="BH1127" s="32"/>
      <c r="BI1127" s="32"/>
      <c r="BK1127" s="32"/>
      <c r="BL1127" s="32"/>
      <c r="BM1127" s="32"/>
      <c r="BN1127" s="32"/>
      <c r="BP1127" s="32"/>
      <c r="BQ1127" s="32"/>
      <c r="BR1127" s="32"/>
      <c r="BS1127" s="32"/>
      <c r="BU1127" s="32"/>
      <c r="BV1127" s="32"/>
    </row>
    <row r="1128" spans="1:127" s="16" customFormat="1" ht="12" customHeight="1">
      <c r="A1128" s="2"/>
      <c r="B1128" s="19"/>
      <c r="C1128" s="19"/>
      <c r="D1128" s="19"/>
      <c r="E1128" s="19"/>
    </row>
    <row r="1129" spans="1:127" s="16" customFormat="1" ht="12" customHeight="1">
      <c r="A1129" s="2"/>
      <c r="B1129" s="19"/>
      <c r="C1129" s="19"/>
      <c r="D1129" s="19"/>
      <c r="E1129" s="19"/>
    </row>
    <row r="1130" spans="1:127" s="16" customFormat="1" ht="12" customHeight="1">
      <c r="A1130" s="2"/>
      <c r="B1130" s="19"/>
      <c r="C1130" s="19"/>
      <c r="D1130" s="19"/>
      <c r="E1130" s="19"/>
      <c r="CA1130" s="25"/>
    </row>
    <row r="1131" spans="1:127" s="16" customFormat="1" ht="12" customHeight="1">
      <c r="A1131" s="2"/>
      <c r="B1131" s="19"/>
      <c r="C1131" s="19"/>
      <c r="D1131" s="19"/>
      <c r="E1131" s="19"/>
    </row>
    <row r="1132" spans="1:127" s="16" customFormat="1" ht="12" customHeight="1">
      <c r="A1132" s="2"/>
      <c r="B1132" s="19"/>
      <c r="C1132" s="19"/>
      <c r="D1132" s="19"/>
      <c r="E1132" s="19"/>
    </row>
    <row r="1133" spans="1:127" s="16" customFormat="1" ht="12" customHeight="1">
      <c r="A1133" s="2"/>
      <c r="B1133" s="19"/>
      <c r="C1133" s="19"/>
      <c r="D1133" s="19"/>
      <c r="E1133" s="19"/>
    </row>
    <row r="1134" spans="1:127" s="16" customFormat="1" ht="12" customHeight="1">
      <c r="A1134" s="2"/>
      <c r="B1134" s="19"/>
      <c r="C1134" s="19"/>
      <c r="D1134" s="19"/>
      <c r="E1134" s="19"/>
    </row>
    <row r="1135" spans="1:127" s="16" customFormat="1" ht="12" customHeight="1">
      <c r="A1135" s="2"/>
      <c r="B1135" s="19"/>
      <c r="C1135" s="19"/>
      <c r="D1135" s="19"/>
      <c r="E1135" s="19"/>
      <c r="AA1135" s="25"/>
      <c r="AF1135" s="25"/>
      <c r="AK1135" s="25"/>
      <c r="AP1135" s="25"/>
      <c r="AU1135" s="25"/>
      <c r="AZ1135" s="25"/>
      <c r="BA1135" s="25"/>
      <c r="BB1135" s="25"/>
      <c r="BC1135" s="25"/>
      <c r="BD1135" s="25"/>
      <c r="BE1135" s="25"/>
      <c r="BF1135" s="25"/>
      <c r="BG1135" s="25"/>
      <c r="BH1135" s="25"/>
      <c r="BI1135" s="25"/>
      <c r="BJ1135" s="25"/>
      <c r="BK1135" s="25"/>
      <c r="BL1135" s="25"/>
      <c r="BM1135" s="25"/>
      <c r="BN1135" s="25"/>
      <c r="BO1135" s="25"/>
      <c r="BP1135" s="25"/>
      <c r="BQ1135" s="25"/>
      <c r="BR1135" s="25"/>
      <c r="BS1135" s="25"/>
      <c r="BT1135" s="25"/>
      <c r="BU1135" s="25"/>
      <c r="BV1135" s="25"/>
      <c r="BW1135" s="25"/>
      <c r="BX1135" s="25"/>
      <c r="BY1135" s="25"/>
      <c r="BZ1135" s="25"/>
      <c r="CA1135" s="25"/>
      <c r="CB1135" s="25"/>
      <c r="CC1135" s="25"/>
      <c r="CD1135" s="25"/>
      <c r="CE1135" s="25"/>
      <c r="CF1135" s="25"/>
      <c r="CG1135" s="25"/>
      <c r="CH1135" s="25"/>
      <c r="CI1135" s="25"/>
      <c r="CJ1135" s="25"/>
      <c r="CK1135" s="25"/>
      <c r="CL1135" s="25"/>
      <c r="CM1135" s="25"/>
      <c r="CN1135" s="25"/>
      <c r="CO1135" s="25"/>
      <c r="CP1135" s="25"/>
      <c r="CQ1135" s="25"/>
      <c r="CR1135" s="25"/>
      <c r="CS1135" s="25"/>
      <c r="CT1135" s="25"/>
      <c r="CU1135" s="25"/>
      <c r="CV1135" s="25"/>
      <c r="CW1135" s="25"/>
      <c r="CX1135" s="25"/>
      <c r="CY1135" s="25"/>
      <c r="CZ1135" s="25"/>
      <c r="DA1135" s="25"/>
      <c r="DB1135" s="25"/>
      <c r="DC1135" s="25"/>
      <c r="DD1135" s="25"/>
      <c r="DE1135" s="25"/>
      <c r="DF1135" s="25"/>
      <c r="DG1135" s="25"/>
      <c r="DH1135" s="25"/>
      <c r="DI1135" s="25"/>
      <c r="DJ1135" s="25"/>
      <c r="DK1135" s="25"/>
      <c r="DL1135" s="25"/>
      <c r="DM1135" s="25"/>
      <c r="DN1135" s="25"/>
      <c r="DO1135" s="25"/>
      <c r="DP1135" s="25"/>
      <c r="DQ1135" s="25"/>
      <c r="DR1135" s="25"/>
      <c r="DS1135" s="25"/>
      <c r="DT1135" s="25"/>
      <c r="DU1135" s="25"/>
      <c r="DV1135" s="25"/>
      <c r="DW1135" s="25"/>
    </row>
    <row r="1136" spans="1:127" s="16" customFormat="1" ht="12" customHeight="1">
      <c r="A1136" s="2"/>
      <c r="B1136" s="19"/>
      <c r="C1136" s="19"/>
      <c r="D1136" s="19"/>
      <c r="E1136" s="19"/>
      <c r="AA1136" s="25"/>
      <c r="AF1136" s="25"/>
      <c r="AK1136" s="25"/>
      <c r="AP1136" s="25"/>
      <c r="AU1136" s="25"/>
      <c r="AZ1136" s="25"/>
      <c r="BA1136" s="10"/>
      <c r="BB1136" s="10"/>
      <c r="BC1136" s="10"/>
      <c r="BD1136" s="10"/>
      <c r="BE1136" s="25"/>
      <c r="BF1136" s="10"/>
      <c r="BG1136" s="10"/>
      <c r="BH1136" s="10"/>
      <c r="BI1136" s="10"/>
      <c r="BJ1136" s="25"/>
      <c r="BK1136" s="10"/>
      <c r="BL1136" s="10"/>
      <c r="BM1136" s="10"/>
      <c r="BN1136" s="10"/>
      <c r="BO1136" s="25"/>
      <c r="BP1136" s="10"/>
      <c r="BQ1136" s="10"/>
      <c r="BR1136" s="10"/>
      <c r="BS1136" s="10"/>
      <c r="BT1136" s="25"/>
      <c r="BU1136" s="10"/>
      <c r="BV1136" s="10"/>
      <c r="BW1136" s="10"/>
      <c r="BX1136" s="10"/>
      <c r="BY1136" s="25"/>
      <c r="BZ1136" s="10"/>
      <c r="CA1136" s="10"/>
      <c r="CB1136" s="10"/>
      <c r="CC1136" s="25"/>
      <c r="CD1136" s="25"/>
      <c r="CE1136" s="25"/>
      <c r="CF1136" s="25"/>
      <c r="CG1136" s="25"/>
      <c r="CH1136" s="25"/>
      <c r="CI1136" s="25"/>
      <c r="CJ1136" s="25"/>
      <c r="CK1136" s="25"/>
      <c r="CL1136" s="25"/>
      <c r="CM1136" s="25"/>
      <c r="CN1136" s="25"/>
      <c r="CO1136" s="25"/>
      <c r="CP1136" s="25"/>
      <c r="CQ1136" s="25"/>
      <c r="CR1136" s="25"/>
      <c r="CS1136" s="25"/>
      <c r="CT1136" s="25"/>
      <c r="CU1136" s="25"/>
      <c r="CV1136" s="25"/>
      <c r="CW1136" s="25"/>
      <c r="CX1136" s="25"/>
      <c r="CY1136" s="25"/>
      <c r="CZ1136" s="25"/>
      <c r="DA1136" s="25"/>
      <c r="DB1136" s="25"/>
      <c r="DC1136" s="25"/>
      <c r="DD1136" s="25"/>
      <c r="DE1136" s="25"/>
      <c r="DF1136" s="25"/>
      <c r="DG1136" s="25"/>
      <c r="DH1136" s="25"/>
      <c r="DI1136" s="25"/>
      <c r="DJ1136" s="25"/>
      <c r="DK1136" s="25"/>
      <c r="DL1136" s="25"/>
      <c r="DM1136" s="25"/>
      <c r="DN1136" s="25"/>
      <c r="DO1136" s="25"/>
      <c r="DP1136" s="25"/>
      <c r="DQ1136" s="25"/>
      <c r="DR1136" s="25"/>
      <c r="DS1136" s="25"/>
      <c r="DT1136" s="25"/>
      <c r="DU1136" s="25"/>
      <c r="DV1136" s="25"/>
      <c r="DW1136" s="25"/>
    </row>
    <row r="1137" spans="1:127" s="16" customFormat="1" ht="12" customHeight="1">
      <c r="A1137" s="2"/>
      <c r="B1137" s="19"/>
      <c r="C1137" s="19"/>
      <c r="D1137" s="19"/>
      <c r="E1137" s="19"/>
      <c r="AA1137" s="25"/>
      <c r="AF1137" s="25"/>
      <c r="AK1137" s="25"/>
      <c r="AP1137" s="25"/>
      <c r="AU1137" s="25"/>
      <c r="AZ1137" s="25"/>
      <c r="BA1137" s="10"/>
      <c r="BB1137" s="10"/>
      <c r="BC1137" s="10"/>
      <c r="BD1137" s="10"/>
      <c r="BE1137" s="25"/>
      <c r="BF1137" s="10"/>
      <c r="BG1137" s="10"/>
      <c r="BH1137" s="10"/>
      <c r="BI1137" s="10"/>
      <c r="BJ1137" s="25"/>
      <c r="BK1137" s="10"/>
      <c r="BL1137" s="10"/>
      <c r="BM1137" s="10"/>
      <c r="BN1137" s="10"/>
      <c r="BO1137" s="25"/>
      <c r="BP1137" s="10"/>
      <c r="BQ1137" s="10"/>
      <c r="BR1137" s="10"/>
      <c r="BS1137" s="10"/>
      <c r="BT1137" s="25"/>
      <c r="BU1137" s="10"/>
      <c r="BV1137" s="10"/>
      <c r="BW1137" s="10"/>
      <c r="BX1137" s="10"/>
      <c r="BY1137" s="25"/>
      <c r="BZ1137" s="10"/>
      <c r="CA1137" s="10"/>
      <c r="CB1137" s="10"/>
      <c r="CC1137" s="25"/>
      <c r="CD1137" s="25"/>
      <c r="CE1137" s="25"/>
      <c r="CF1137" s="25"/>
      <c r="CG1137" s="25"/>
      <c r="CH1137" s="25"/>
      <c r="CI1137" s="25"/>
      <c r="CJ1137" s="25"/>
      <c r="CK1137" s="25"/>
      <c r="CL1137" s="25"/>
      <c r="CM1137" s="25"/>
      <c r="CN1137" s="25"/>
      <c r="CO1137" s="25"/>
      <c r="CP1137" s="25"/>
      <c r="CQ1137" s="25"/>
      <c r="CR1137" s="25"/>
      <c r="CS1137" s="25"/>
      <c r="CT1137" s="25"/>
      <c r="CU1137" s="25"/>
      <c r="CV1137" s="25"/>
      <c r="CW1137" s="25"/>
      <c r="CX1137" s="25"/>
      <c r="CY1137" s="25"/>
      <c r="CZ1137" s="25"/>
      <c r="DA1137" s="25"/>
      <c r="DB1137" s="25"/>
      <c r="DC1137" s="25"/>
      <c r="DD1137" s="25"/>
      <c r="DE1137" s="25"/>
      <c r="DF1137" s="25"/>
      <c r="DG1137" s="25"/>
      <c r="DH1137" s="25"/>
      <c r="DI1137" s="25"/>
      <c r="DJ1137" s="25"/>
      <c r="DK1137" s="25"/>
      <c r="DL1137" s="25"/>
      <c r="DM1137" s="25"/>
      <c r="DN1137" s="25"/>
      <c r="DO1137" s="25"/>
      <c r="DP1137" s="25"/>
      <c r="DQ1137" s="25"/>
      <c r="DR1137" s="25"/>
      <c r="DS1137" s="25"/>
      <c r="DT1137" s="25"/>
      <c r="DU1137" s="25"/>
      <c r="DV1137" s="25"/>
      <c r="DW1137" s="25"/>
    </row>
    <row r="1138" spans="1:127" s="16" customFormat="1" ht="12" customHeight="1">
      <c r="A1138" s="2"/>
      <c r="B1138" s="19"/>
      <c r="C1138" s="19"/>
      <c r="D1138" s="19"/>
      <c r="E1138" s="19"/>
    </row>
    <row r="1139" spans="1:127" s="16" customFormat="1" ht="12" customHeight="1">
      <c r="A1139" s="2"/>
      <c r="B1139" s="19"/>
      <c r="C1139" s="19"/>
      <c r="D1139" s="19"/>
      <c r="E1139" s="19"/>
      <c r="AA1139" s="25"/>
      <c r="AB1139" s="10"/>
      <c r="AC1139" s="10"/>
      <c r="AD1139" s="10"/>
      <c r="AE1139" s="10"/>
      <c r="AF1139" s="25"/>
      <c r="AG1139" s="10"/>
      <c r="AH1139" s="10"/>
      <c r="AI1139" s="10"/>
      <c r="AJ1139" s="10"/>
      <c r="AK1139" s="25"/>
      <c r="AL1139" s="10"/>
      <c r="AM1139" s="10"/>
      <c r="AN1139" s="10"/>
      <c r="AO1139" s="10"/>
      <c r="AP1139" s="25"/>
      <c r="AQ1139" s="10"/>
      <c r="AR1139" s="10"/>
      <c r="AS1139" s="10"/>
      <c r="AT1139" s="10"/>
      <c r="AU1139" s="25"/>
      <c r="AV1139" s="10"/>
      <c r="AW1139" s="10"/>
      <c r="AX1139" s="10"/>
      <c r="AY1139" s="10"/>
      <c r="AZ1139" s="25"/>
      <c r="BA1139" s="10"/>
      <c r="BB1139" s="10"/>
      <c r="BC1139" s="10"/>
      <c r="BD1139" s="10"/>
      <c r="BE1139" s="25"/>
      <c r="BF1139" s="10"/>
      <c r="BG1139" s="10"/>
      <c r="BH1139" s="10"/>
      <c r="BI1139" s="10"/>
      <c r="BJ1139" s="25"/>
      <c r="BK1139" s="10"/>
      <c r="BL1139" s="10"/>
      <c r="BM1139" s="10"/>
      <c r="BN1139" s="10"/>
      <c r="BO1139" s="25"/>
      <c r="BP1139" s="10"/>
      <c r="BQ1139" s="10"/>
      <c r="BR1139" s="10"/>
      <c r="BS1139" s="10"/>
      <c r="BT1139" s="25"/>
      <c r="BU1139" s="10"/>
      <c r="BV1139" s="10"/>
      <c r="BW1139" s="10"/>
      <c r="BX1139" s="10"/>
      <c r="BY1139" s="25"/>
      <c r="BZ1139" s="10"/>
      <c r="CA1139" s="10"/>
      <c r="CB1139" s="10"/>
      <c r="CC1139" s="10"/>
      <c r="CD1139" s="25"/>
      <c r="CE1139" s="10"/>
      <c r="CF1139" s="10"/>
      <c r="CG1139" s="10"/>
      <c r="CH1139" s="10"/>
      <c r="CI1139" s="25"/>
      <c r="CJ1139" s="10"/>
      <c r="CK1139" s="10"/>
      <c r="CL1139" s="10"/>
      <c r="CM1139" s="10"/>
      <c r="CN1139" s="25"/>
      <c r="CO1139" s="10"/>
      <c r="CP1139" s="10"/>
      <c r="CQ1139" s="10"/>
      <c r="CR1139" s="10"/>
      <c r="CS1139" s="25"/>
      <c r="CT1139" s="10"/>
      <c r="CU1139" s="10"/>
      <c r="CV1139" s="10"/>
      <c r="CW1139" s="10"/>
      <c r="CX1139" s="25"/>
      <c r="CY1139" s="10"/>
      <c r="CZ1139" s="10"/>
      <c r="DA1139" s="10"/>
      <c r="DB1139" s="10"/>
      <c r="DC1139" s="25"/>
      <c r="DD1139" s="10"/>
      <c r="DE1139" s="10"/>
      <c r="DF1139" s="10"/>
      <c r="DG1139" s="10"/>
      <c r="DH1139" s="25"/>
      <c r="DI1139" s="10"/>
      <c r="DJ1139" s="10"/>
      <c r="DK1139" s="10"/>
      <c r="DL1139" s="10"/>
      <c r="DM1139" s="25"/>
      <c r="DN1139" s="10"/>
      <c r="DO1139" s="10"/>
      <c r="DP1139" s="10"/>
      <c r="DQ1139" s="10"/>
      <c r="DR1139" s="25"/>
      <c r="DS1139" s="10"/>
      <c r="DT1139" s="10"/>
      <c r="DU1139" s="10"/>
      <c r="DV1139" s="10"/>
      <c r="DW1139" s="25"/>
    </row>
    <row r="1140" spans="1:127" s="16" customFormat="1" ht="12" customHeight="1">
      <c r="A1140" s="2"/>
      <c r="B1140" s="19"/>
      <c r="C1140" s="19"/>
      <c r="D1140" s="19"/>
      <c r="E1140" s="19"/>
      <c r="AU1140" s="25"/>
      <c r="AZ1140" s="25"/>
      <c r="BA1140" s="25"/>
      <c r="BB1140" s="25"/>
      <c r="BC1140" s="25"/>
      <c r="BD1140" s="25"/>
      <c r="BE1140" s="25"/>
      <c r="BF1140" s="25"/>
      <c r="BG1140" s="25"/>
      <c r="BH1140" s="25"/>
      <c r="BI1140" s="25"/>
      <c r="BJ1140" s="25"/>
      <c r="BK1140" s="25"/>
      <c r="BL1140" s="25"/>
      <c r="BM1140" s="25"/>
      <c r="BN1140" s="25"/>
      <c r="BO1140" s="25"/>
      <c r="BP1140" s="25"/>
      <c r="BQ1140" s="25"/>
      <c r="BR1140" s="25"/>
      <c r="BS1140" s="25"/>
      <c r="BT1140" s="25"/>
      <c r="BU1140" s="25"/>
      <c r="BV1140" s="25"/>
      <c r="BW1140" s="25"/>
      <c r="BX1140" s="25"/>
      <c r="BY1140" s="25"/>
      <c r="BZ1140" s="25"/>
      <c r="CA1140" s="25"/>
      <c r="CB1140" s="25"/>
      <c r="CC1140" s="10"/>
      <c r="CD1140" s="25"/>
      <c r="CE1140" s="10"/>
      <c r="CF1140" s="10"/>
      <c r="CG1140" s="10"/>
      <c r="CH1140" s="10"/>
      <c r="CI1140" s="25"/>
      <c r="CJ1140" s="10"/>
      <c r="CK1140" s="10"/>
      <c r="CL1140" s="10"/>
      <c r="CM1140" s="10"/>
      <c r="CN1140" s="25"/>
      <c r="CO1140" s="10"/>
      <c r="CP1140" s="10"/>
      <c r="CQ1140" s="10"/>
      <c r="CR1140" s="10"/>
      <c r="CS1140" s="25"/>
      <c r="CT1140" s="10"/>
      <c r="CU1140" s="10"/>
      <c r="CV1140" s="10"/>
      <c r="CW1140" s="10"/>
      <c r="CX1140" s="25"/>
      <c r="CY1140" s="10"/>
      <c r="CZ1140" s="10"/>
      <c r="DA1140" s="10"/>
      <c r="DB1140" s="10"/>
      <c r="DC1140" s="25"/>
      <c r="DD1140" s="10"/>
      <c r="DE1140" s="10"/>
      <c r="DF1140" s="10"/>
      <c r="DG1140" s="10"/>
      <c r="DH1140" s="25"/>
      <c r="DI1140" s="10"/>
      <c r="DJ1140" s="10"/>
      <c r="DK1140" s="10"/>
      <c r="DL1140" s="10"/>
      <c r="DM1140" s="25"/>
      <c r="DN1140" s="10"/>
      <c r="DO1140" s="10"/>
      <c r="DP1140" s="10"/>
      <c r="DQ1140" s="10"/>
      <c r="DR1140" s="25"/>
      <c r="DS1140" s="10"/>
      <c r="DT1140" s="10"/>
      <c r="DU1140" s="10"/>
      <c r="DV1140" s="10"/>
      <c r="DW1140" s="25"/>
    </row>
    <row r="1141" spans="1:127" s="16" customFormat="1" ht="12" customHeight="1">
      <c r="A1141" s="2"/>
      <c r="B1141" s="19"/>
      <c r="C1141" s="19"/>
      <c r="D1141" s="19"/>
      <c r="E1141" s="19"/>
      <c r="AU1141" s="29"/>
      <c r="AZ1141" s="29"/>
      <c r="BA1141" s="29"/>
      <c r="BB1141" s="29"/>
      <c r="BC1141" s="29"/>
      <c r="BD1141" s="29"/>
      <c r="BE1141" s="29"/>
      <c r="BF1141" s="29"/>
      <c r="BG1141" s="29"/>
      <c r="BH1141" s="29"/>
      <c r="BI1141" s="29"/>
      <c r="BJ1141" s="29"/>
      <c r="BK1141" s="29"/>
      <c r="BL1141" s="29"/>
      <c r="BM1141" s="29"/>
      <c r="BN1141" s="29"/>
      <c r="BO1141" s="29"/>
      <c r="BP1141" s="29"/>
      <c r="BQ1141" s="29"/>
      <c r="BR1141" s="29"/>
      <c r="BS1141" s="29"/>
      <c r="BU1141" s="29"/>
      <c r="BV1141" s="29"/>
      <c r="BW1141" s="29"/>
      <c r="BX1141" s="29"/>
      <c r="BZ1141" s="29"/>
      <c r="CA1141" s="29"/>
      <c r="CB1141" s="29"/>
      <c r="CC1141" s="39"/>
      <c r="CE1141" s="39"/>
      <c r="CF1141" s="39"/>
      <c r="CG1141" s="39"/>
      <c r="CH1141" s="39"/>
      <c r="CJ1141" s="39"/>
      <c r="CK1141" s="39"/>
      <c r="CL1141" s="39"/>
      <c r="CM1141" s="39"/>
      <c r="CO1141" s="39"/>
      <c r="CP1141" s="39"/>
      <c r="CQ1141" s="39"/>
      <c r="CR1141" s="39"/>
      <c r="CT1141" s="39"/>
      <c r="CU1141" s="39"/>
      <c r="CV1141" s="39"/>
      <c r="CW1141" s="39"/>
      <c r="CY1141" s="39"/>
      <c r="CZ1141" s="39"/>
      <c r="DA1141" s="39"/>
      <c r="DB1141" s="39"/>
      <c r="DD1141" s="39"/>
      <c r="DE1141" s="39"/>
      <c r="DF1141" s="39"/>
      <c r="DG1141" s="39"/>
      <c r="DI1141" s="39"/>
      <c r="DJ1141" s="39"/>
      <c r="DK1141" s="39"/>
      <c r="DL1141" s="39"/>
      <c r="DN1141" s="39"/>
      <c r="DO1141" s="39"/>
      <c r="DP1141" s="39"/>
      <c r="DQ1141" s="39"/>
      <c r="DS1141" s="39"/>
      <c r="DT1141" s="39"/>
      <c r="DU1141" s="39"/>
      <c r="DV1141" s="39"/>
    </row>
    <row r="1142" spans="1:127" s="16" customFormat="1" ht="12" customHeight="1">
      <c r="A1142" s="2"/>
      <c r="B1142" s="19"/>
      <c r="C1142" s="19"/>
      <c r="D1142" s="19"/>
      <c r="E1142" s="19"/>
    </row>
    <row r="1143" spans="1:127" s="16" customFormat="1" ht="12" customHeight="1">
      <c r="A1143" s="2"/>
      <c r="B1143" s="19"/>
      <c r="C1143" s="19"/>
      <c r="D1143" s="19"/>
      <c r="E1143" s="19"/>
    </row>
    <row r="1144" spans="1:127" s="16" customFormat="1" ht="12" customHeight="1">
      <c r="A1144" s="2"/>
      <c r="B1144" s="19"/>
      <c r="C1144" s="19"/>
      <c r="D1144" s="19"/>
      <c r="E1144" s="19"/>
      <c r="BK1144" s="42"/>
      <c r="BL1144" s="42"/>
      <c r="BM1144" s="42"/>
      <c r="BN1144" s="42"/>
      <c r="BP1144" s="42"/>
      <c r="BQ1144" s="42"/>
      <c r="BR1144" s="42"/>
      <c r="BS1144" s="42"/>
      <c r="BU1144" s="42"/>
      <c r="BV1144" s="42"/>
    </row>
    <row r="1145" spans="1:127" s="16" customFormat="1" ht="12" customHeight="1">
      <c r="A1145" s="2"/>
      <c r="B1145" s="19"/>
      <c r="C1145" s="19"/>
      <c r="D1145" s="19"/>
      <c r="E1145" s="19"/>
    </row>
    <row r="1146" spans="1:127" s="16" customFormat="1" ht="12" customHeight="1">
      <c r="A1146" s="2"/>
      <c r="B1146" s="19"/>
      <c r="C1146" s="19"/>
      <c r="D1146" s="19"/>
      <c r="E1146" s="19"/>
      <c r="BK1146" s="42"/>
      <c r="BL1146" s="42"/>
      <c r="BM1146" s="42"/>
      <c r="BN1146" s="42"/>
      <c r="BP1146" s="42"/>
      <c r="BQ1146" s="42"/>
      <c r="BR1146" s="42"/>
      <c r="BS1146" s="42"/>
      <c r="BU1146" s="42"/>
      <c r="BV1146" s="42"/>
    </row>
    <row r="1147" spans="1:127" ht="12" customHeight="1">
      <c r="A1147" s="2"/>
    </row>
    <row r="1148" spans="1:127" ht="12" customHeight="1">
      <c r="A1148" s="2"/>
    </row>
    <row r="1149" spans="1:127" ht="12" customHeight="1">
      <c r="A1149" s="2"/>
    </row>
    <row r="1150" spans="1:127" ht="12" customHeight="1">
      <c r="A1150" s="2"/>
    </row>
    <row r="1151" spans="1:127" ht="12" customHeight="1">
      <c r="A1151" s="2"/>
    </row>
    <row r="1152" spans="1:127" ht="12" customHeight="1">
      <c r="A1152" s="2"/>
    </row>
    <row r="1153" spans="1:1" ht="12" customHeight="1">
      <c r="A1153" s="2"/>
    </row>
    <row r="1154" spans="1:1" ht="12" customHeight="1">
      <c r="A1154" s="2"/>
    </row>
    <row r="1155" spans="1:1" ht="12" customHeight="1">
      <c r="A1155" s="2"/>
    </row>
    <row r="1156" spans="1:1" ht="12" customHeight="1">
      <c r="A1156" s="2"/>
    </row>
    <row r="1157" spans="1:1" ht="12" customHeight="1">
      <c r="A1157" s="2"/>
    </row>
    <row r="1158" spans="1:1" ht="12" customHeight="1">
      <c r="A1158" s="2"/>
    </row>
    <row r="1159" spans="1:1" ht="12" customHeight="1">
      <c r="A1159" s="2"/>
    </row>
    <row r="1160" spans="1:1" ht="12" customHeight="1">
      <c r="A1160" s="2"/>
    </row>
    <row r="1161" spans="1:1" ht="12" customHeight="1">
      <c r="A1161" s="2"/>
    </row>
    <row r="1162" spans="1:1" ht="12" customHeight="1">
      <c r="A1162" s="2"/>
    </row>
    <row r="1163" spans="1:1" ht="12" customHeight="1">
      <c r="A1163" s="2"/>
    </row>
    <row r="1164" spans="1:1" ht="12" customHeight="1">
      <c r="A1164" s="2"/>
    </row>
    <row r="1165" spans="1:1" ht="12" customHeight="1">
      <c r="A1165" s="2"/>
    </row>
    <row r="1166" spans="1:1" ht="12" customHeight="1">
      <c r="A1166" s="2"/>
    </row>
    <row r="1167" spans="1:1" ht="12" customHeight="1">
      <c r="A1167" s="2"/>
    </row>
    <row r="1168" spans="1:1" ht="12" customHeight="1">
      <c r="A1168" s="2"/>
    </row>
    <row r="1169" spans="1:1" ht="12" customHeight="1">
      <c r="A1169" s="2"/>
    </row>
    <row r="1170" spans="1:1" ht="12" customHeight="1">
      <c r="A1170" s="2"/>
    </row>
    <row r="1171" spans="1:1" ht="12" customHeight="1">
      <c r="A1171" s="2"/>
    </row>
    <row r="1172" spans="1:1" ht="12" customHeight="1">
      <c r="A1172" s="2"/>
    </row>
    <row r="1173" spans="1:1" ht="12" customHeight="1">
      <c r="A1173" s="2"/>
    </row>
    <row r="1174" spans="1:1" ht="12" customHeight="1">
      <c r="A1174" s="2"/>
    </row>
    <row r="1175" spans="1:1" ht="12" customHeight="1">
      <c r="A1175" s="2"/>
    </row>
    <row r="1176" spans="1:1" ht="12" customHeight="1">
      <c r="A1176" s="2"/>
    </row>
    <row r="1177" spans="1:1" ht="12" customHeight="1">
      <c r="A1177" s="2"/>
    </row>
    <row r="1178" spans="1:1" ht="12" customHeight="1">
      <c r="A1178" s="2"/>
    </row>
    <row r="1179" spans="1:1" ht="12" customHeight="1">
      <c r="A1179" s="2"/>
    </row>
    <row r="1180" spans="1:1" ht="12" customHeight="1">
      <c r="A1180" s="2"/>
    </row>
    <row r="1181" spans="1:1" ht="12" customHeight="1">
      <c r="A1181" s="2"/>
    </row>
    <row r="1182" spans="1:1" ht="12" customHeight="1">
      <c r="A1182" s="2"/>
    </row>
    <row r="1183" spans="1:1" ht="12" customHeight="1">
      <c r="A1183" s="2"/>
    </row>
    <row r="1184" spans="1:1" ht="12" customHeight="1">
      <c r="A1184" s="2"/>
    </row>
    <row r="1185" spans="1:1" ht="12" customHeight="1">
      <c r="A1185" s="2"/>
    </row>
    <row r="1186" spans="1:1" ht="12" customHeight="1">
      <c r="A1186" s="2"/>
    </row>
    <row r="1187" spans="1:1" ht="12" customHeight="1">
      <c r="A1187" s="2"/>
    </row>
    <row r="1188" spans="1:1" ht="12" customHeight="1">
      <c r="A1188" s="2"/>
    </row>
    <row r="1189" spans="1:1" ht="12" customHeight="1">
      <c r="A1189" s="2"/>
    </row>
    <row r="1190" spans="1:1" ht="12" customHeight="1">
      <c r="A1190" s="2"/>
    </row>
    <row r="1191" spans="1:1" ht="12" customHeight="1">
      <c r="A1191" s="2"/>
    </row>
    <row r="1192" spans="1:1" ht="12" customHeight="1">
      <c r="A1192" s="2"/>
    </row>
    <row r="1193" spans="1:1" ht="12" customHeight="1">
      <c r="A1193" s="2"/>
    </row>
    <row r="1194" spans="1:1" ht="12" customHeight="1">
      <c r="A1194" s="2"/>
    </row>
    <row r="1195" spans="1:1" ht="12" customHeight="1">
      <c r="A1195" s="2"/>
    </row>
    <row r="1196" spans="1:1" ht="12" customHeight="1">
      <c r="A1196" s="2"/>
    </row>
    <row r="1197" spans="1:1" ht="12" customHeight="1">
      <c r="A1197" s="2"/>
    </row>
    <row r="1198" spans="1:1" ht="12" customHeight="1">
      <c r="A1198" s="2"/>
    </row>
    <row r="1199" spans="1:1" ht="12" customHeight="1">
      <c r="A1199" s="2"/>
    </row>
    <row r="1200" spans="1:1" ht="12" customHeight="1">
      <c r="A1200" s="2"/>
    </row>
    <row r="1201" spans="1:1" ht="12" customHeight="1">
      <c r="A1201" s="2"/>
    </row>
    <row r="1202" spans="1:1" ht="12" customHeight="1">
      <c r="A1202" s="2"/>
    </row>
    <row r="1203" spans="1:1" ht="12" customHeight="1">
      <c r="A1203" s="2"/>
    </row>
    <row r="1204" spans="1:1" ht="12" customHeight="1">
      <c r="A1204" s="2"/>
    </row>
    <row r="1205" spans="1:1" ht="12" customHeight="1">
      <c r="A1205" s="2"/>
    </row>
    <row r="1206" spans="1:1" ht="12" customHeight="1">
      <c r="A1206" s="2"/>
    </row>
    <row r="1207" spans="1:1" ht="12" customHeight="1">
      <c r="A1207" s="2"/>
    </row>
    <row r="1208" spans="1:1" ht="12" customHeight="1">
      <c r="A1208" s="2"/>
    </row>
    <row r="1209" spans="1:1" ht="12" customHeight="1">
      <c r="A1209" s="2"/>
    </row>
    <row r="1210" spans="1:1" ht="12" customHeight="1">
      <c r="A1210" s="2"/>
    </row>
    <row r="1211" spans="1:1" ht="12" customHeight="1">
      <c r="A1211" s="2"/>
    </row>
    <row r="1212" spans="1:1" ht="12" customHeight="1">
      <c r="A1212" s="2"/>
    </row>
    <row r="1213" spans="1:1" ht="12" customHeight="1">
      <c r="A1213" s="2"/>
    </row>
    <row r="1214" spans="1:1" ht="12" customHeight="1">
      <c r="A1214" s="2"/>
    </row>
    <row r="1215" spans="1:1" ht="12" customHeight="1">
      <c r="A1215" s="2"/>
    </row>
    <row r="1216" spans="1:1" ht="12" customHeight="1">
      <c r="A1216" s="2"/>
    </row>
    <row r="1217" spans="1:1" ht="12" customHeight="1">
      <c r="A1217" s="2"/>
    </row>
    <row r="1218" spans="1:1" ht="12" customHeight="1">
      <c r="A1218" s="2"/>
    </row>
    <row r="1219" spans="1:1" ht="12" customHeight="1">
      <c r="A1219" s="2"/>
    </row>
    <row r="1220" spans="1:1" ht="12" customHeight="1">
      <c r="A1220" s="2"/>
    </row>
    <row r="1221" spans="1:1" ht="12" customHeight="1">
      <c r="A1221" s="2"/>
    </row>
    <row r="1222" spans="1:1" ht="12" customHeight="1">
      <c r="A1222" s="2"/>
    </row>
    <row r="1223" spans="1:1" ht="12" customHeight="1">
      <c r="A1223" s="2"/>
    </row>
    <row r="1224" spans="1:1" ht="12" customHeight="1">
      <c r="A1224" s="2"/>
    </row>
    <row r="1225" spans="1:1" ht="12" customHeight="1">
      <c r="A1225" s="2"/>
    </row>
    <row r="1226" spans="1:1" ht="12" customHeight="1">
      <c r="A1226" s="2"/>
    </row>
    <row r="1227" spans="1:1" ht="12" customHeight="1">
      <c r="A1227" s="2"/>
    </row>
    <row r="1228" spans="1:1" ht="12" customHeight="1">
      <c r="A1228" s="2"/>
    </row>
    <row r="1229" spans="1:1" ht="12" customHeight="1">
      <c r="A1229" s="2"/>
    </row>
    <row r="1230" spans="1:1" ht="12" customHeight="1">
      <c r="A1230" s="2"/>
    </row>
    <row r="1231" spans="1:1" ht="12" customHeight="1">
      <c r="A1231" s="2"/>
    </row>
    <row r="1232" spans="1:1" ht="12" customHeight="1">
      <c r="A1232" s="2"/>
    </row>
    <row r="1233" spans="1:1" ht="12" customHeight="1">
      <c r="A1233" s="2"/>
    </row>
    <row r="1234" spans="1:1" ht="12" customHeight="1">
      <c r="A1234" s="2"/>
    </row>
    <row r="1235" spans="1:1" ht="12" customHeight="1">
      <c r="A1235" s="2"/>
    </row>
    <row r="1236" spans="1:1" ht="12" customHeight="1">
      <c r="A1236" s="2"/>
    </row>
    <row r="1237" spans="1:1" ht="12" customHeight="1">
      <c r="A1237" s="2"/>
    </row>
    <row r="1238" spans="1:1" ht="12" customHeight="1">
      <c r="A1238" s="2"/>
    </row>
    <row r="1239" spans="1:1" ht="12" customHeight="1">
      <c r="A1239" s="2"/>
    </row>
    <row r="1240" spans="1:1" ht="12" customHeight="1">
      <c r="A1240" s="2"/>
    </row>
    <row r="1241" spans="1:1" ht="12" customHeight="1">
      <c r="A1241" s="2"/>
    </row>
    <row r="1242" spans="1:1" ht="12" customHeight="1">
      <c r="A1242" s="2"/>
    </row>
    <row r="1243" spans="1:1" ht="12" customHeight="1">
      <c r="A1243" s="2"/>
    </row>
    <row r="1244" spans="1:1" ht="12" customHeight="1">
      <c r="A1244" s="2"/>
    </row>
    <row r="1245" spans="1:1" ht="12" customHeight="1">
      <c r="A1245" s="2"/>
    </row>
    <row r="1246" spans="1:1" ht="12" customHeight="1">
      <c r="A1246" s="2"/>
    </row>
    <row r="1247" spans="1:1" ht="12" customHeight="1">
      <c r="A1247" s="2"/>
    </row>
    <row r="1248" spans="1:1" ht="12" customHeight="1">
      <c r="A1248" s="2"/>
    </row>
    <row r="1249" spans="1:1" ht="12" customHeight="1">
      <c r="A1249" s="2"/>
    </row>
    <row r="1250" spans="1:1" ht="12" customHeight="1">
      <c r="A1250" s="2"/>
    </row>
    <row r="1251" spans="1:1" ht="12" customHeight="1">
      <c r="A1251" s="2"/>
    </row>
    <row r="1252" spans="1:1" ht="12" customHeight="1">
      <c r="A1252" s="2"/>
    </row>
    <row r="1253" spans="1:1" ht="12" customHeight="1">
      <c r="A1253" s="2"/>
    </row>
    <row r="1254" spans="1:1" ht="12" customHeight="1">
      <c r="A1254" s="2"/>
    </row>
    <row r="1255" spans="1:1" ht="12" customHeight="1">
      <c r="A1255" s="2"/>
    </row>
    <row r="1256" spans="1:1" ht="12" customHeight="1">
      <c r="A1256" s="2"/>
    </row>
    <row r="1257" spans="1:1" ht="12" customHeight="1">
      <c r="A1257" s="2"/>
    </row>
    <row r="1258" spans="1:1" ht="12" customHeight="1">
      <c r="A1258" s="2"/>
    </row>
    <row r="1259" spans="1:1" ht="12" customHeight="1">
      <c r="A1259" s="2"/>
    </row>
    <row r="1260" spans="1:1" ht="12" customHeight="1">
      <c r="A1260" s="2"/>
    </row>
    <row r="1261" spans="1:1" ht="12" customHeight="1">
      <c r="A1261" s="2"/>
    </row>
    <row r="1262" spans="1:1" ht="12" customHeight="1">
      <c r="A1262" s="2"/>
    </row>
    <row r="1263" spans="1:1" ht="12" customHeight="1">
      <c r="A1263" s="2"/>
    </row>
    <row r="1264" spans="1:1" ht="12" customHeight="1">
      <c r="A1264" s="2"/>
    </row>
    <row r="1265" spans="1:1" ht="12" customHeight="1">
      <c r="A1265" s="2"/>
    </row>
    <row r="1266" spans="1:1" ht="12" customHeight="1">
      <c r="A1266" s="2"/>
    </row>
    <row r="1267" spans="1:1" ht="12" customHeight="1">
      <c r="A1267" s="2"/>
    </row>
    <row r="1268" spans="1:1" ht="12" customHeight="1">
      <c r="A1268" s="2"/>
    </row>
    <row r="1269" spans="1:1" ht="12" customHeight="1">
      <c r="A1269" s="2"/>
    </row>
    <row r="1270" spans="1:1" ht="12" customHeight="1">
      <c r="A1270" s="2"/>
    </row>
    <row r="1271" spans="1:1" ht="12" customHeight="1">
      <c r="A1271" s="2"/>
    </row>
    <row r="1272" spans="1:1" ht="12" customHeight="1">
      <c r="A1272" s="2"/>
    </row>
    <row r="1273" spans="1:1" ht="12" customHeight="1">
      <c r="A1273" s="2"/>
    </row>
    <row r="1274" spans="1:1" ht="12" customHeight="1">
      <c r="A1274" s="2"/>
    </row>
    <row r="1275" spans="1:1" ht="12" customHeight="1">
      <c r="A1275" s="2"/>
    </row>
    <row r="1276" spans="1:1" ht="12" customHeight="1">
      <c r="A1276" s="2"/>
    </row>
    <row r="1277" spans="1:1" ht="12" customHeight="1">
      <c r="A1277" s="2"/>
    </row>
    <row r="1278" spans="1:1" ht="12" customHeight="1">
      <c r="A1278" s="2"/>
    </row>
    <row r="1279" spans="1:1" ht="12" customHeight="1">
      <c r="A1279" s="2"/>
    </row>
    <row r="1280" spans="1:1" ht="12" customHeight="1">
      <c r="A1280" s="2"/>
    </row>
    <row r="1281" spans="1:1" ht="12" customHeight="1">
      <c r="A1281" s="2"/>
    </row>
    <row r="1282" spans="1:1" ht="12" customHeight="1">
      <c r="A1282" s="2"/>
    </row>
    <row r="1283" spans="1:1" ht="12" customHeight="1">
      <c r="A1283" s="2"/>
    </row>
    <row r="1284" spans="1:1" ht="12" customHeight="1">
      <c r="A1284" s="2"/>
    </row>
    <row r="1285" spans="1:1" ht="12" customHeight="1">
      <c r="A1285" s="2"/>
    </row>
    <row r="1286" spans="1:1" ht="12" customHeight="1">
      <c r="A1286" s="2"/>
    </row>
    <row r="1287" spans="1:1" ht="12" customHeight="1">
      <c r="A1287" s="2"/>
    </row>
    <row r="1288" spans="1:1" ht="12" customHeight="1">
      <c r="A1288" s="2"/>
    </row>
    <row r="1289" spans="1:1" ht="12" customHeight="1">
      <c r="A1289" s="2"/>
    </row>
    <row r="1290" spans="1:1" ht="12" customHeight="1">
      <c r="A1290" s="2"/>
    </row>
    <row r="1291" spans="1:1" ht="12" customHeight="1">
      <c r="A1291" s="2"/>
    </row>
    <row r="1292" spans="1:1" ht="12" customHeight="1">
      <c r="A1292" s="2"/>
    </row>
    <row r="1293" spans="1:1" ht="12" customHeight="1">
      <c r="A1293" s="2"/>
    </row>
    <row r="1294" spans="1:1" ht="12" customHeight="1">
      <c r="A1294" s="2"/>
    </row>
    <row r="1295" spans="1:1" ht="12" customHeight="1">
      <c r="A1295" s="2"/>
    </row>
    <row r="1296" spans="1:1" ht="12" customHeight="1">
      <c r="A1296" s="2"/>
    </row>
    <row r="1297" spans="1:1" ht="12" customHeight="1">
      <c r="A1297" s="2"/>
    </row>
    <row r="1298" spans="1:1" ht="12" customHeight="1">
      <c r="A1298" s="2"/>
    </row>
    <row r="1299" spans="1:1" ht="12" customHeight="1">
      <c r="A1299" s="2"/>
    </row>
    <row r="1300" spans="1:1" ht="12" customHeight="1">
      <c r="A1300" s="2"/>
    </row>
    <row r="1301" spans="1:1" ht="12" customHeight="1">
      <c r="A1301" s="2"/>
    </row>
    <row r="1302" spans="1:1" ht="12" customHeight="1">
      <c r="A1302" s="2"/>
    </row>
    <row r="1303" spans="1:1" ht="12" customHeight="1">
      <c r="A1303" s="2"/>
    </row>
    <row r="1304" spans="1:1" ht="12" customHeight="1">
      <c r="A1304" s="2"/>
    </row>
    <row r="1305" spans="1:1" ht="12" customHeight="1">
      <c r="A1305" s="2"/>
    </row>
    <row r="1306" spans="1:1" ht="12" customHeight="1">
      <c r="A1306" s="2"/>
    </row>
    <row r="1307" spans="1:1" ht="12" customHeight="1">
      <c r="A1307" s="2"/>
    </row>
    <row r="1308" spans="1:1" ht="12" customHeight="1">
      <c r="A1308" s="2"/>
    </row>
    <row r="1309" spans="1:1" ht="12" customHeight="1">
      <c r="A1309" s="2"/>
    </row>
    <row r="1310" spans="1:1" ht="12" customHeight="1">
      <c r="A1310" s="2"/>
    </row>
    <row r="1311" spans="1:1" ht="12" customHeight="1">
      <c r="A1311" s="2"/>
    </row>
    <row r="1312" spans="1:1" ht="12" customHeight="1">
      <c r="A1312" s="2"/>
    </row>
    <row r="1313" spans="1:1" ht="12" customHeight="1">
      <c r="A1313" s="2"/>
    </row>
    <row r="1314" spans="1:1" ht="12" customHeight="1">
      <c r="A1314" s="2"/>
    </row>
    <row r="1315" spans="1:1" ht="12" customHeight="1">
      <c r="A1315" s="2"/>
    </row>
    <row r="1316" spans="1:1" ht="12" customHeight="1">
      <c r="A1316" s="2"/>
    </row>
    <row r="1317" spans="1:1" ht="12" customHeight="1">
      <c r="A1317" s="2"/>
    </row>
    <row r="1318" spans="1:1" ht="12" customHeight="1">
      <c r="A1318" s="2"/>
    </row>
    <row r="1319" spans="1:1" ht="12" customHeight="1">
      <c r="A1319" s="2"/>
    </row>
    <row r="1320" spans="1:1" ht="12" customHeight="1">
      <c r="A1320" s="2"/>
    </row>
    <row r="1321" spans="1:1" ht="12" customHeight="1">
      <c r="A1321" s="2"/>
    </row>
    <row r="1322" spans="1:1" ht="12" customHeight="1">
      <c r="A1322" s="2"/>
    </row>
    <row r="1323" spans="1:1" ht="12" customHeight="1">
      <c r="A1323" s="2"/>
    </row>
    <row r="1324" spans="1:1" ht="12" customHeight="1">
      <c r="A1324" s="2"/>
    </row>
    <row r="1325" spans="1:1" ht="12" customHeight="1">
      <c r="A1325" s="2"/>
    </row>
    <row r="1326" spans="1:1" ht="12" customHeight="1">
      <c r="A1326" s="2"/>
    </row>
    <row r="1327" spans="1:1" ht="12" customHeight="1">
      <c r="A1327" s="2"/>
    </row>
    <row r="1328" spans="1:1" ht="12" customHeight="1">
      <c r="A1328" s="2"/>
    </row>
    <row r="1329" spans="1:1" ht="12" customHeight="1">
      <c r="A1329" s="2"/>
    </row>
    <row r="1330" spans="1:1" ht="12" customHeight="1">
      <c r="A1330" s="2"/>
    </row>
    <row r="1331" spans="1:1" ht="12" customHeight="1">
      <c r="A1331" s="2"/>
    </row>
    <row r="1332" spans="1:1" ht="12" customHeight="1">
      <c r="A1332" s="2"/>
    </row>
    <row r="1333" spans="1:1" ht="12" customHeight="1">
      <c r="A1333" s="2"/>
    </row>
    <row r="1334" spans="1:1" ht="12" customHeight="1">
      <c r="A1334" s="2"/>
    </row>
    <row r="1335" spans="1:1" ht="12" customHeight="1">
      <c r="A1335" s="2"/>
    </row>
    <row r="1336" spans="1:1" ht="12" customHeight="1">
      <c r="A1336" s="2"/>
    </row>
    <row r="1337" spans="1:1" ht="12" customHeight="1">
      <c r="A1337" s="2"/>
    </row>
    <row r="1338" spans="1:1" ht="12" customHeight="1">
      <c r="A1338" s="2"/>
    </row>
    <row r="1339" spans="1:1" ht="12" customHeight="1">
      <c r="A1339" s="2"/>
    </row>
    <row r="1340" spans="1:1" ht="12" customHeight="1">
      <c r="A1340" s="2"/>
    </row>
    <row r="1341" spans="1:1" ht="12" customHeight="1">
      <c r="A1341" s="2"/>
    </row>
    <row r="1342" spans="1:1" ht="12" customHeight="1">
      <c r="A1342" s="2"/>
    </row>
    <row r="1343" spans="1:1" ht="12" customHeight="1">
      <c r="A1343" s="2"/>
    </row>
    <row r="1344" spans="1:1" ht="12" customHeight="1">
      <c r="A1344" s="2"/>
    </row>
    <row r="1345" spans="1:1" ht="12" customHeight="1">
      <c r="A1345" s="2"/>
    </row>
    <row r="1346" spans="1:1" ht="12" customHeight="1">
      <c r="A1346" s="2"/>
    </row>
    <row r="1347" spans="1:1" ht="12" customHeight="1">
      <c r="A1347" s="2"/>
    </row>
    <row r="1348" spans="1:1" ht="12" customHeight="1">
      <c r="A1348" s="2"/>
    </row>
    <row r="1349" spans="1:1" ht="12" customHeight="1">
      <c r="A1349" s="2"/>
    </row>
    <row r="1350" spans="1:1" ht="12" customHeight="1">
      <c r="A1350" s="2"/>
    </row>
    <row r="1351" spans="1:1" ht="12" customHeight="1">
      <c r="A1351" s="2"/>
    </row>
    <row r="1352" spans="1:1" ht="12" customHeight="1">
      <c r="A1352" s="2"/>
    </row>
    <row r="1353" spans="1:1" ht="12" customHeight="1">
      <c r="A1353" s="2"/>
    </row>
    <row r="1354" spans="1:1" ht="12" customHeight="1">
      <c r="A1354" s="2"/>
    </row>
    <row r="1355" spans="1:1" ht="12" customHeight="1">
      <c r="A1355" s="2"/>
    </row>
    <row r="1356" spans="1:1" ht="12" customHeight="1">
      <c r="A1356" s="2"/>
    </row>
    <row r="1357" spans="1:1" ht="12" customHeight="1">
      <c r="A1357" s="2"/>
    </row>
    <row r="1358" spans="1:1" ht="12" customHeight="1">
      <c r="A1358" s="2"/>
    </row>
    <row r="1359" spans="1:1" ht="12" customHeight="1">
      <c r="A1359" s="2"/>
    </row>
    <row r="1360" spans="1:1" ht="12" customHeight="1">
      <c r="A1360" s="2"/>
    </row>
    <row r="1361" spans="1:1" ht="12" customHeight="1">
      <c r="A1361" s="2"/>
    </row>
    <row r="1362" spans="1:1" ht="12" customHeight="1">
      <c r="A1362" s="2"/>
    </row>
    <row r="1363" spans="1:1" ht="12" customHeight="1">
      <c r="A1363" s="2"/>
    </row>
    <row r="1364" spans="1:1" ht="12" customHeight="1">
      <c r="A1364" s="2"/>
    </row>
    <row r="1365" spans="1:1" ht="12" customHeight="1">
      <c r="A1365" s="2"/>
    </row>
    <row r="1366" spans="1:1" ht="12" customHeight="1">
      <c r="A1366" s="2"/>
    </row>
    <row r="1367" spans="1:1" ht="12" customHeight="1">
      <c r="A1367" s="2"/>
    </row>
    <row r="1368" spans="1:1" ht="12" customHeight="1">
      <c r="A1368" s="2"/>
    </row>
    <row r="1369" spans="1:1" ht="12" customHeight="1">
      <c r="A1369" s="2"/>
    </row>
    <row r="1370" spans="1:1" ht="12" customHeight="1">
      <c r="A1370" s="2"/>
    </row>
    <row r="1371" spans="1:1" ht="12" customHeight="1">
      <c r="A1371" s="2"/>
    </row>
    <row r="1372" spans="1:1" ht="12" customHeight="1">
      <c r="A1372" s="2"/>
    </row>
    <row r="1373" spans="1:1" ht="12" customHeight="1">
      <c r="A1373" s="2"/>
    </row>
    <row r="1374" spans="1:1" ht="12" customHeight="1">
      <c r="A1374" s="2"/>
    </row>
    <row r="1375" spans="1:1" ht="12" customHeight="1">
      <c r="A1375" s="2"/>
    </row>
    <row r="1376" spans="1:1" ht="12" customHeight="1">
      <c r="A1376" s="2"/>
    </row>
    <row r="1377" spans="1:1" ht="12" customHeight="1">
      <c r="A1377" s="2"/>
    </row>
    <row r="1378" spans="1:1" ht="12" customHeight="1">
      <c r="A1378" s="2"/>
    </row>
    <row r="1379" spans="1:1" ht="12" customHeight="1">
      <c r="A1379" s="2"/>
    </row>
    <row r="1380" spans="1:1" ht="12" customHeight="1">
      <c r="A1380" s="2"/>
    </row>
    <row r="1381" spans="1:1" ht="12" customHeight="1">
      <c r="A1381" s="2"/>
    </row>
    <row r="1382" spans="1:1" ht="12" customHeight="1">
      <c r="A1382" s="2"/>
    </row>
    <row r="1383" spans="1:1" ht="12" customHeight="1">
      <c r="A1383" s="2"/>
    </row>
    <row r="1384" spans="1:1" ht="12" customHeight="1">
      <c r="A1384" s="2"/>
    </row>
    <row r="1385" spans="1:1" ht="12" customHeight="1">
      <c r="A1385" s="2"/>
    </row>
    <row r="1386" spans="1:1" ht="12" customHeight="1">
      <c r="A1386" s="2"/>
    </row>
    <row r="1387" spans="1:1" ht="12" customHeight="1">
      <c r="A1387" s="2"/>
    </row>
    <row r="1388" spans="1:1" ht="12" customHeight="1">
      <c r="A1388" s="2"/>
    </row>
    <row r="1389" spans="1:1" ht="12" customHeight="1">
      <c r="A1389" s="2"/>
    </row>
    <row r="1390" spans="1:1" ht="12" customHeight="1">
      <c r="A1390" s="2"/>
    </row>
    <row r="1391" spans="1:1" ht="12" customHeight="1">
      <c r="A1391" s="2"/>
    </row>
    <row r="1392" spans="1:1" ht="12" customHeight="1">
      <c r="A1392" s="2"/>
    </row>
    <row r="1393" spans="1:1" ht="12" customHeight="1">
      <c r="A1393" s="2"/>
    </row>
    <row r="1394" spans="1:1" ht="12" customHeight="1">
      <c r="A1394" s="2"/>
    </row>
    <row r="1395" spans="1:1" ht="12" customHeight="1">
      <c r="A1395" s="2"/>
    </row>
    <row r="1396" spans="1:1" ht="12" customHeight="1">
      <c r="A1396" s="2"/>
    </row>
    <row r="1397" spans="1:1" ht="12" customHeight="1">
      <c r="A1397" s="2"/>
    </row>
    <row r="1398" spans="1:1" ht="12" customHeight="1">
      <c r="A1398" s="2"/>
    </row>
    <row r="1399" spans="1:1" ht="12" customHeight="1">
      <c r="A1399" s="2"/>
    </row>
    <row r="1400" spans="1:1" ht="12" customHeight="1">
      <c r="A1400" s="2"/>
    </row>
    <row r="1401" spans="1:1" ht="12" customHeight="1">
      <c r="A1401" s="2"/>
    </row>
    <row r="1402" spans="1:1" ht="12" customHeight="1">
      <c r="A1402" s="2"/>
    </row>
    <row r="1403" spans="1:1" ht="12" customHeight="1">
      <c r="A1403" s="2"/>
    </row>
    <row r="1404" spans="1:1" ht="12" customHeight="1">
      <c r="A1404" s="2"/>
    </row>
    <row r="1405" spans="1:1" ht="12" customHeight="1">
      <c r="A1405" s="2"/>
    </row>
    <row r="1406" spans="1:1" ht="12" customHeight="1">
      <c r="A1406" s="2"/>
    </row>
    <row r="1407" spans="1:1" ht="12" customHeight="1">
      <c r="A1407" s="2"/>
    </row>
    <row r="1408" spans="1:1" ht="12" customHeight="1">
      <c r="A1408" s="2"/>
    </row>
    <row r="1409" spans="1:1" ht="12" customHeight="1">
      <c r="A1409" s="2"/>
    </row>
    <row r="1410" spans="1:1" ht="12" customHeight="1">
      <c r="A1410" s="2"/>
    </row>
    <row r="1411" spans="1:1" ht="12" customHeight="1">
      <c r="A1411" s="2"/>
    </row>
    <row r="1412" spans="1:1" ht="12" customHeight="1">
      <c r="A1412" s="2"/>
    </row>
    <row r="1413" spans="1:1" ht="12" customHeight="1">
      <c r="A1413" s="2"/>
    </row>
    <row r="1414" spans="1:1" ht="12" customHeight="1">
      <c r="A1414" s="2"/>
    </row>
    <row r="1415" spans="1:1" ht="12" customHeight="1">
      <c r="A1415" s="2"/>
    </row>
    <row r="1416" spans="1:1" ht="12" customHeight="1">
      <c r="A1416" s="2"/>
    </row>
    <row r="1417" spans="1:1" ht="12" customHeight="1">
      <c r="A1417" s="2"/>
    </row>
    <row r="1418" spans="1:1" ht="12" customHeight="1">
      <c r="A1418" s="2"/>
    </row>
    <row r="1419" spans="1:1" ht="12" customHeight="1">
      <c r="A1419" s="2"/>
    </row>
    <row r="1420" spans="1:1" ht="12" customHeight="1">
      <c r="A1420" s="2"/>
    </row>
    <row r="1421" spans="1:1" ht="12" customHeight="1">
      <c r="A1421" s="2"/>
    </row>
    <row r="1422" spans="1:1" ht="12" customHeight="1">
      <c r="A1422" s="2"/>
    </row>
    <row r="1423" spans="1:1" ht="12" customHeight="1">
      <c r="A1423" s="2"/>
    </row>
    <row r="1424" spans="1:1" ht="12" customHeight="1">
      <c r="A1424" s="2"/>
    </row>
    <row r="1425" spans="1:1" ht="12" customHeight="1">
      <c r="A1425" s="2"/>
    </row>
    <row r="1426" spans="1:1" ht="12" customHeight="1">
      <c r="A1426" s="2"/>
    </row>
    <row r="1427" spans="1:1" ht="12" customHeight="1">
      <c r="A1427" s="2"/>
    </row>
    <row r="1428" spans="1:1" ht="12" customHeight="1">
      <c r="A1428" s="2"/>
    </row>
    <row r="1429" spans="1:1" ht="12" customHeight="1">
      <c r="A1429" s="2"/>
    </row>
    <row r="1430" spans="1:1" ht="12" customHeight="1">
      <c r="A1430" s="2"/>
    </row>
    <row r="1431" spans="1:1" ht="12" customHeight="1">
      <c r="A1431" s="2"/>
    </row>
    <row r="1432" spans="1:1" ht="12" customHeight="1">
      <c r="A1432" s="2"/>
    </row>
    <row r="1433" spans="1:1" ht="12" customHeight="1">
      <c r="A1433" s="2"/>
    </row>
    <row r="1434" spans="1:1" ht="12" customHeight="1">
      <c r="A1434" s="2"/>
    </row>
    <row r="1435" spans="1:1" ht="12" customHeight="1">
      <c r="A1435" s="2"/>
    </row>
    <row r="1436" spans="1:1" ht="12" customHeight="1">
      <c r="A1436" s="2"/>
    </row>
    <row r="1437" spans="1:1" ht="12" customHeight="1">
      <c r="A1437" s="2"/>
    </row>
    <row r="1438" spans="1:1" ht="12" customHeight="1">
      <c r="A1438" s="2"/>
    </row>
    <row r="1439" spans="1:1" ht="12" customHeight="1">
      <c r="A1439" s="2"/>
    </row>
    <row r="1440" spans="1:1" ht="12" customHeight="1">
      <c r="A1440" s="2"/>
    </row>
    <row r="1441" spans="1:1" ht="12" customHeight="1">
      <c r="A1441" s="2"/>
    </row>
    <row r="1442" spans="1:1" ht="12" customHeight="1">
      <c r="A1442" s="2"/>
    </row>
    <row r="1443" spans="1:1" ht="12" customHeight="1">
      <c r="A1443" s="2"/>
    </row>
    <row r="1444" spans="1:1" ht="12" customHeight="1">
      <c r="A1444" s="2"/>
    </row>
    <row r="1445" spans="1:1" ht="12" customHeight="1">
      <c r="A1445" s="2"/>
    </row>
    <row r="1446" spans="1:1" ht="12" customHeight="1">
      <c r="A1446" s="2"/>
    </row>
    <row r="1447" spans="1:1" ht="12" customHeight="1">
      <c r="A1447" s="2"/>
    </row>
    <row r="1448" spans="1:1" ht="12" customHeight="1">
      <c r="A1448" s="2"/>
    </row>
    <row r="1449" spans="1:1" ht="12" customHeight="1">
      <c r="A1449" s="2"/>
    </row>
    <row r="1450" spans="1:1" ht="12" customHeight="1">
      <c r="A1450" s="2"/>
    </row>
    <row r="1451" spans="1:1" ht="12" customHeight="1">
      <c r="A1451" s="2"/>
    </row>
    <row r="1452" spans="1:1" ht="12" customHeight="1">
      <c r="A1452" s="2"/>
    </row>
    <row r="1453" spans="1:1" ht="12" customHeight="1">
      <c r="A1453" s="2"/>
    </row>
    <row r="1454" spans="1:1" ht="12" customHeight="1">
      <c r="A1454" s="2"/>
    </row>
    <row r="1455" spans="1:1" ht="12" customHeight="1">
      <c r="A1455" s="2"/>
    </row>
    <row r="1456" spans="1:1" ht="12" customHeight="1">
      <c r="A1456" s="2"/>
    </row>
    <row r="1457" spans="1:1" ht="12" customHeight="1">
      <c r="A1457" s="2"/>
    </row>
    <row r="1458" spans="1:1" ht="12" customHeight="1">
      <c r="A1458" s="2"/>
    </row>
    <row r="1459" spans="1:1" ht="12" customHeight="1">
      <c r="A1459" s="2"/>
    </row>
    <row r="1460" spans="1:1" ht="12" customHeight="1">
      <c r="A1460" s="2"/>
    </row>
    <row r="1461" spans="1:1" ht="12" customHeight="1">
      <c r="A1461" s="2"/>
    </row>
    <row r="1462" spans="1:1" ht="12" customHeight="1">
      <c r="A1462" s="2"/>
    </row>
    <row r="1463" spans="1:1" ht="12" customHeight="1">
      <c r="A1463" s="2"/>
    </row>
    <row r="1464" spans="1:1" ht="12" customHeight="1">
      <c r="A1464" s="2"/>
    </row>
    <row r="1465" spans="1:1" ht="12" customHeight="1">
      <c r="A1465" s="2"/>
    </row>
    <row r="1466" spans="1:1" ht="12" customHeight="1">
      <c r="A1466" s="2"/>
    </row>
    <row r="1467" spans="1:1" ht="12" customHeight="1">
      <c r="A1467" s="2"/>
    </row>
    <row r="1468" spans="1:1" ht="12" customHeight="1">
      <c r="A1468" s="2"/>
    </row>
    <row r="1469" spans="1:1" ht="12" customHeight="1">
      <c r="A1469" s="2"/>
    </row>
    <row r="1470" spans="1:1" ht="12" customHeight="1">
      <c r="A1470" s="2"/>
    </row>
    <row r="1471" spans="1:1" ht="12" customHeight="1">
      <c r="A1471" s="2"/>
    </row>
    <row r="1472" spans="1:1" ht="12" customHeight="1">
      <c r="A1472" s="2"/>
    </row>
    <row r="1473" spans="1:1" ht="12" customHeight="1">
      <c r="A1473" s="2"/>
    </row>
    <row r="1474" spans="1:1" ht="12" customHeight="1">
      <c r="A1474" s="2"/>
    </row>
    <row r="1475" spans="1:1" ht="12" customHeight="1">
      <c r="A1475" s="2"/>
    </row>
    <row r="1476" spans="1:1" ht="12" customHeight="1">
      <c r="A1476" s="2"/>
    </row>
    <row r="1477" spans="1:1" ht="12" customHeight="1">
      <c r="A1477" s="2"/>
    </row>
    <row r="1478" spans="1:1" ht="12" customHeight="1">
      <c r="A1478" s="2"/>
    </row>
    <row r="1479" spans="1:1" ht="12" customHeight="1">
      <c r="A1479" s="2"/>
    </row>
    <row r="1480" spans="1:1" ht="12" customHeight="1">
      <c r="A1480" s="2"/>
    </row>
    <row r="1481" spans="1:1" ht="12" customHeight="1">
      <c r="A1481" s="2"/>
    </row>
    <row r="1482" spans="1:1" ht="12" customHeight="1">
      <c r="A1482" s="2"/>
    </row>
    <row r="1483" spans="1:1" ht="12" customHeight="1">
      <c r="A1483" s="2"/>
    </row>
    <row r="1484" spans="1:1" ht="12" customHeight="1">
      <c r="A1484" s="2"/>
    </row>
    <row r="1485" spans="1:1" ht="12" customHeight="1">
      <c r="A1485" s="2"/>
    </row>
    <row r="1486" spans="1:1" ht="12" customHeight="1">
      <c r="A1486" s="2"/>
    </row>
    <row r="1487" spans="1:1" ht="12" customHeight="1">
      <c r="A1487" s="2"/>
    </row>
    <row r="1488" spans="1:1" ht="12" customHeight="1">
      <c r="A1488" s="2"/>
    </row>
    <row r="1489" spans="1:1" ht="12" customHeight="1">
      <c r="A1489" s="2"/>
    </row>
    <row r="1490" spans="1:1" ht="12" customHeight="1">
      <c r="A1490" s="2"/>
    </row>
    <row r="1491" spans="1:1" ht="12" customHeight="1">
      <c r="A1491" s="2"/>
    </row>
    <row r="1492" spans="1:1" ht="12" customHeight="1">
      <c r="A1492" s="2"/>
    </row>
    <row r="1493" spans="1:1" ht="12" customHeight="1">
      <c r="A1493" s="2"/>
    </row>
    <row r="1494" spans="1:1" ht="12" customHeight="1">
      <c r="A1494" s="2"/>
    </row>
    <row r="1495" spans="1:1" ht="12" customHeight="1">
      <c r="A1495" s="2"/>
    </row>
    <row r="1496" spans="1:1" ht="12" customHeight="1">
      <c r="A1496" s="2"/>
    </row>
    <row r="1497" spans="1:1" ht="12" customHeight="1">
      <c r="A1497" s="2"/>
    </row>
    <row r="1498" spans="1:1" ht="12" customHeight="1">
      <c r="A1498" s="2"/>
    </row>
    <row r="1499" spans="1:1" ht="12" customHeight="1">
      <c r="A1499" s="2"/>
    </row>
    <row r="1500" spans="1:1" ht="12" customHeight="1">
      <c r="A1500" s="2"/>
    </row>
    <row r="1501" spans="1:1" ht="12" customHeight="1">
      <c r="A1501" s="2"/>
    </row>
    <row r="1502" spans="1:1" ht="12" customHeight="1">
      <c r="A1502" s="2"/>
    </row>
    <row r="1503" spans="1:1" ht="12" customHeight="1">
      <c r="A1503" s="2"/>
    </row>
    <row r="1504" spans="1:1" ht="12" customHeight="1">
      <c r="A1504" s="2"/>
    </row>
    <row r="1505" spans="1:1" ht="12" customHeight="1">
      <c r="A1505" s="2"/>
    </row>
    <row r="1506" spans="1:1" ht="12" customHeight="1">
      <c r="A1506" s="2"/>
    </row>
    <row r="1507" spans="1:1" ht="12" customHeight="1">
      <c r="A1507" s="2"/>
    </row>
    <row r="1508" spans="1:1" ht="12" customHeight="1">
      <c r="A1508" s="2"/>
    </row>
    <row r="1509" spans="1:1" ht="12" customHeight="1">
      <c r="A1509" s="2"/>
    </row>
    <row r="1510" spans="1:1" ht="12" customHeight="1">
      <c r="A1510" s="2"/>
    </row>
    <row r="1511" spans="1:1" ht="12" customHeight="1">
      <c r="A1511" s="2"/>
    </row>
    <row r="1512" spans="1:1" ht="12" customHeight="1">
      <c r="A1512" s="2"/>
    </row>
    <row r="1513" spans="1:1" ht="12" customHeight="1">
      <c r="A1513" s="2"/>
    </row>
    <row r="1514" spans="1:1" ht="12" customHeight="1">
      <c r="A1514" s="2"/>
    </row>
    <row r="1515" spans="1:1" ht="12" customHeight="1">
      <c r="A1515" s="2"/>
    </row>
    <row r="1516" spans="1:1" ht="12" customHeight="1">
      <c r="A1516" s="2"/>
    </row>
    <row r="1517" spans="1:1" ht="12" customHeight="1">
      <c r="A1517" s="2"/>
    </row>
    <row r="1518" spans="1:1" ht="12" customHeight="1">
      <c r="A1518" s="2"/>
    </row>
    <row r="1519" spans="1:1" ht="12" customHeight="1">
      <c r="A1519" s="2"/>
    </row>
    <row r="1520" spans="1:1" ht="12" customHeight="1">
      <c r="A1520" s="2"/>
    </row>
    <row r="1521" spans="1:1" ht="12" customHeight="1">
      <c r="A1521" s="2"/>
    </row>
    <row r="1522" spans="1:1" ht="12" customHeight="1">
      <c r="A1522" s="2"/>
    </row>
    <row r="1523" spans="1:1" ht="12" customHeight="1">
      <c r="A1523" s="2"/>
    </row>
    <row r="1524" spans="1:1" ht="12" customHeight="1">
      <c r="A1524" s="2"/>
    </row>
    <row r="1525" spans="1:1" ht="12" customHeight="1">
      <c r="A1525" s="2"/>
    </row>
    <row r="1526" spans="1:1" ht="12" customHeight="1">
      <c r="A1526" s="2"/>
    </row>
    <row r="1527" spans="1:1" ht="12" customHeight="1">
      <c r="A1527" s="2"/>
    </row>
    <row r="1528" spans="1:1" ht="12" customHeight="1">
      <c r="A1528" s="2"/>
    </row>
    <row r="1529" spans="1:1" ht="12" customHeight="1">
      <c r="A1529" s="2"/>
    </row>
    <row r="1530" spans="1:1" ht="12" customHeight="1">
      <c r="A1530" s="2"/>
    </row>
    <row r="1531" spans="1:1" ht="12" customHeight="1">
      <c r="A1531" s="2"/>
    </row>
    <row r="1532" spans="1:1" ht="12" customHeight="1">
      <c r="A1532" s="2"/>
    </row>
    <row r="1533" spans="1:1" ht="12" customHeight="1">
      <c r="A1533" s="2"/>
    </row>
    <row r="1534" spans="1:1" ht="12" customHeight="1">
      <c r="A1534" s="2"/>
    </row>
    <row r="1535" spans="1:1" ht="12" customHeight="1">
      <c r="A1535" s="2"/>
    </row>
    <row r="1536" spans="1:1" ht="12" customHeight="1">
      <c r="A1536" s="2"/>
    </row>
    <row r="1537" spans="1:1" ht="12" customHeight="1">
      <c r="A1537" s="2"/>
    </row>
    <row r="1538" spans="1:1" ht="12" customHeight="1">
      <c r="A1538" s="2"/>
    </row>
    <row r="1539" spans="1:1" ht="12" customHeight="1">
      <c r="A1539" s="2"/>
    </row>
    <row r="1540" spans="1:1" ht="12" customHeight="1">
      <c r="A1540" s="2"/>
    </row>
    <row r="1541" spans="1:1" ht="12" customHeight="1">
      <c r="A1541" s="2"/>
    </row>
    <row r="1542" spans="1:1" ht="12" customHeight="1">
      <c r="A1542" s="2"/>
    </row>
    <row r="1543" spans="1:1" ht="12" customHeight="1">
      <c r="A1543" s="2"/>
    </row>
    <row r="1544" spans="1:1" ht="12" customHeight="1">
      <c r="A1544" s="2"/>
    </row>
    <row r="1545" spans="1:1" ht="12" customHeight="1">
      <c r="A1545" s="2"/>
    </row>
    <row r="1546" spans="1:1" ht="12" customHeight="1">
      <c r="A1546" s="2"/>
    </row>
    <row r="1547" spans="1:1" ht="12" customHeight="1">
      <c r="A1547" s="2"/>
    </row>
    <row r="1548" spans="1:1" ht="12" customHeight="1">
      <c r="A1548" s="2"/>
    </row>
    <row r="1549" spans="1:1" ht="12" customHeight="1">
      <c r="A1549" s="2"/>
    </row>
    <row r="1550" spans="1:1" ht="12" customHeight="1">
      <c r="A1550" s="2"/>
    </row>
    <row r="1551" spans="1:1" ht="12" customHeight="1">
      <c r="A1551" s="2"/>
    </row>
    <row r="1552" spans="1:1" ht="12" customHeight="1">
      <c r="A1552" s="2"/>
    </row>
    <row r="1553" spans="1:1" ht="12" customHeight="1">
      <c r="A1553" s="2"/>
    </row>
    <row r="1554" spans="1:1" ht="12" customHeight="1">
      <c r="A1554" s="2"/>
    </row>
    <row r="1555" spans="1:1" ht="12" customHeight="1">
      <c r="A1555" s="2"/>
    </row>
    <row r="1556" spans="1:1" ht="12" customHeight="1">
      <c r="A1556" s="2"/>
    </row>
    <row r="1557" spans="1:1" ht="12" customHeight="1">
      <c r="A1557" s="2"/>
    </row>
    <row r="1558" spans="1:1" ht="12" customHeight="1">
      <c r="A1558" s="2"/>
    </row>
    <row r="1559" spans="1:1" ht="12" customHeight="1">
      <c r="A1559" s="2"/>
    </row>
    <row r="1560" spans="1:1" ht="12" customHeight="1">
      <c r="A1560" s="2"/>
    </row>
    <row r="1561" spans="1:1" ht="12" customHeight="1">
      <c r="A1561" s="2"/>
    </row>
    <row r="1562" spans="1:1" ht="12" customHeight="1">
      <c r="A1562" s="2"/>
    </row>
    <row r="1563" spans="1:1" ht="12" customHeight="1">
      <c r="A1563" s="2"/>
    </row>
    <row r="1564" spans="1:1" ht="12" customHeight="1">
      <c r="A1564" s="2"/>
    </row>
    <row r="1565" spans="1:1" ht="12" customHeight="1">
      <c r="A1565" s="2"/>
    </row>
    <row r="1566" spans="1:1" ht="12" customHeight="1">
      <c r="A1566" s="2"/>
    </row>
    <row r="1567" spans="1:1" ht="12" customHeight="1">
      <c r="A1567" s="2"/>
    </row>
    <row r="1568" spans="1:1" ht="12" customHeight="1">
      <c r="A1568" s="2"/>
    </row>
    <row r="1569" spans="1:1" ht="12" customHeight="1">
      <c r="A1569" s="2"/>
    </row>
    <row r="1570" spans="1:1" ht="12" customHeight="1">
      <c r="A1570" s="2"/>
    </row>
    <row r="1571" spans="1:1" ht="12" customHeight="1">
      <c r="A1571" s="2"/>
    </row>
    <row r="1572" spans="1:1" ht="12" customHeight="1">
      <c r="A1572" s="2"/>
    </row>
    <row r="1573" spans="1:1" ht="12" customHeight="1">
      <c r="A1573" s="2"/>
    </row>
    <row r="1574" spans="1:1" ht="12" customHeight="1">
      <c r="A1574" s="2"/>
    </row>
    <row r="1575" spans="1:1" ht="12" customHeight="1">
      <c r="A1575" s="2"/>
    </row>
    <row r="1576" spans="1:1" ht="12" customHeight="1">
      <c r="A1576" s="2"/>
    </row>
    <row r="1577" spans="1:1" ht="12" customHeight="1">
      <c r="A1577" s="2"/>
    </row>
    <row r="1578" spans="1:1" ht="12" customHeight="1">
      <c r="A1578" s="2"/>
    </row>
    <row r="1579" spans="1:1" ht="12" customHeight="1">
      <c r="A1579" s="2"/>
    </row>
    <row r="1580" spans="1:1" ht="12" customHeight="1">
      <c r="A1580" s="2"/>
    </row>
    <row r="1581" spans="1:1" ht="12" customHeight="1">
      <c r="A1581" s="2"/>
    </row>
    <row r="1582" spans="1:1" ht="12" customHeight="1">
      <c r="A1582" s="2"/>
    </row>
    <row r="1583" spans="1:1" ht="12" customHeight="1">
      <c r="A1583" s="2"/>
    </row>
    <row r="1584" spans="1:1" ht="12" customHeight="1">
      <c r="A1584" s="2"/>
    </row>
    <row r="1585" spans="1:1" ht="12" customHeight="1">
      <c r="A1585" s="2"/>
    </row>
    <row r="1586" spans="1:1" ht="12" customHeight="1">
      <c r="A1586" s="2"/>
    </row>
    <row r="1587" spans="1:1" ht="12" customHeight="1">
      <c r="A1587" s="2"/>
    </row>
    <row r="1588" spans="1:1" ht="12" customHeight="1">
      <c r="A1588" s="2"/>
    </row>
    <row r="1589" spans="1:1" ht="12" customHeight="1">
      <c r="A1589" s="2"/>
    </row>
    <row r="1590" spans="1:1" ht="12" customHeight="1">
      <c r="A1590" s="2"/>
    </row>
    <row r="1591" spans="1:1" ht="12" customHeight="1">
      <c r="A1591" s="2"/>
    </row>
    <row r="1592" spans="1:1" ht="12" customHeight="1">
      <c r="A1592" s="2"/>
    </row>
    <row r="1593" spans="1:1" ht="12" customHeight="1">
      <c r="A1593" s="2"/>
    </row>
    <row r="1594" spans="1:1" ht="12" customHeight="1">
      <c r="A1594" s="2"/>
    </row>
    <row r="1595" spans="1:1" ht="12" customHeight="1">
      <c r="A1595" s="2"/>
    </row>
    <row r="1596" spans="1:1" ht="12" customHeight="1">
      <c r="A1596" s="2"/>
    </row>
    <row r="1597" spans="1:1" ht="12" customHeight="1">
      <c r="A1597" s="2"/>
    </row>
    <row r="1598" spans="1:1" ht="12" customHeight="1">
      <c r="A1598" s="2"/>
    </row>
    <row r="1599" spans="1:1" ht="12" customHeight="1">
      <c r="A1599" s="2"/>
    </row>
    <row r="1600" spans="1:1" ht="12" customHeight="1">
      <c r="A1600" s="2"/>
    </row>
    <row r="1601" spans="1:1" ht="12" customHeight="1">
      <c r="A1601" s="2"/>
    </row>
    <row r="1602" spans="1:1" ht="12" customHeight="1">
      <c r="A1602" s="2"/>
    </row>
    <row r="1603" spans="1:1" ht="12" customHeight="1">
      <c r="A1603" s="2"/>
    </row>
    <row r="1604" spans="1:1" ht="12" customHeight="1">
      <c r="A1604" s="2"/>
    </row>
    <row r="1605" spans="1:1" ht="12" customHeight="1">
      <c r="A1605" s="2"/>
    </row>
    <row r="1606" spans="1:1" ht="12" customHeight="1">
      <c r="A1606" s="2"/>
    </row>
    <row r="1607" spans="1:1" ht="12" customHeight="1">
      <c r="A1607" s="2"/>
    </row>
    <row r="1608" spans="1:1" ht="12" customHeight="1">
      <c r="A1608" s="2"/>
    </row>
    <row r="1609" spans="1:1" ht="12" customHeight="1">
      <c r="A1609" s="2"/>
    </row>
    <row r="1610" spans="1:1" ht="12" customHeight="1">
      <c r="A1610" s="2"/>
    </row>
    <row r="1611" spans="1:1" ht="12" customHeight="1">
      <c r="A1611" s="2"/>
    </row>
    <row r="1612" spans="1:1" ht="12" customHeight="1">
      <c r="A1612" s="2"/>
    </row>
    <row r="1613" spans="1:1" ht="12" customHeight="1">
      <c r="A1613" s="2"/>
    </row>
    <row r="1614" spans="1:1" ht="12" customHeight="1">
      <c r="A1614" s="2"/>
    </row>
    <row r="1615" spans="1:1" ht="12" customHeight="1">
      <c r="A1615" s="2"/>
    </row>
    <row r="1616" spans="1:1" ht="12" customHeight="1">
      <c r="A1616" s="2"/>
    </row>
    <row r="1617" spans="1:1" ht="12" customHeight="1">
      <c r="A1617" s="2"/>
    </row>
    <row r="1618" spans="1:1" ht="12" customHeight="1">
      <c r="A1618" s="2"/>
    </row>
    <row r="1619" spans="1:1" ht="12" customHeight="1">
      <c r="A1619" s="2"/>
    </row>
    <row r="1620" spans="1:1" ht="12" customHeight="1">
      <c r="A1620" s="2"/>
    </row>
    <row r="1621" spans="1:1" ht="12" customHeight="1">
      <c r="A1621" s="2"/>
    </row>
    <row r="1622" spans="1:1" ht="12" customHeight="1">
      <c r="A1622" s="2"/>
    </row>
    <row r="1623" spans="1:1" ht="12" customHeight="1">
      <c r="A1623" s="2"/>
    </row>
    <row r="1624" spans="1:1" ht="12" customHeight="1">
      <c r="A1624" s="2"/>
    </row>
    <row r="1625" spans="1:1" ht="12" customHeight="1">
      <c r="A1625" s="2"/>
    </row>
    <row r="1626" spans="1:1" ht="12" customHeight="1">
      <c r="A1626" s="2"/>
    </row>
    <row r="1627" spans="1:1" ht="12" customHeight="1">
      <c r="A1627" s="2"/>
    </row>
    <row r="1628" spans="1:1" ht="12" customHeight="1">
      <c r="A1628" s="2"/>
    </row>
    <row r="1629" spans="1:1" ht="12" customHeight="1">
      <c r="A1629" s="2"/>
    </row>
    <row r="1630" spans="1:1" ht="12" customHeight="1">
      <c r="A1630" s="2"/>
    </row>
    <row r="1631" spans="1:1" ht="12" customHeight="1">
      <c r="A1631" s="2"/>
    </row>
    <row r="1632" spans="1:1" ht="12" customHeight="1">
      <c r="A1632" s="2"/>
    </row>
    <row r="1633" spans="1:1" ht="12" customHeight="1">
      <c r="A1633" s="2"/>
    </row>
    <row r="1634" spans="1:1" ht="12" customHeight="1">
      <c r="A1634" s="2"/>
    </row>
    <row r="1635" spans="1:1" ht="12" customHeight="1">
      <c r="A1635" s="2"/>
    </row>
    <row r="1636" spans="1:1" ht="12" customHeight="1">
      <c r="A1636" s="2"/>
    </row>
    <row r="1637" spans="1:1" ht="12" customHeight="1">
      <c r="A1637" s="2"/>
    </row>
    <row r="1638" spans="1:1" ht="12" customHeight="1">
      <c r="A1638" s="2"/>
    </row>
    <row r="1639" spans="1:1" ht="12" customHeight="1">
      <c r="A1639" s="2"/>
    </row>
    <row r="1640" spans="1:1" ht="12" customHeight="1">
      <c r="A1640" s="2"/>
    </row>
    <row r="1641" spans="1:1" ht="12" customHeight="1">
      <c r="A1641" s="2"/>
    </row>
    <row r="1642" spans="1:1" ht="12" customHeight="1">
      <c r="A1642" s="2"/>
    </row>
    <row r="1643" spans="1:1" ht="12" customHeight="1">
      <c r="A1643" s="2"/>
    </row>
    <row r="1644" spans="1:1" ht="12" customHeight="1">
      <c r="A1644" s="2"/>
    </row>
    <row r="1645" spans="1:1" ht="12" customHeight="1">
      <c r="A1645" s="2"/>
    </row>
    <row r="1646" spans="1:1" ht="12" customHeight="1">
      <c r="A1646" s="2"/>
    </row>
    <row r="1647" spans="1:1" ht="12" customHeight="1">
      <c r="A1647" s="2"/>
    </row>
    <row r="1648" spans="1:1" ht="12" customHeight="1">
      <c r="A1648" s="2"/>
    </row>
    <row r="1649" spans="1:1" ht="12" customHeight="1">
      <c r="A1649" s="2"/>
    </row>
    <row r="1650" spans="1:1" ht="12" customHeight="1">
      <c r="A1650" s="2"/>
    </row>
    <row r="1651" spans="1:1" ht="12" customHeight="1">
      <c r="A1651" s="2"/>
    </row>
    <row r="1652" spans="1:1" ht="12" customHeight="1">
      <c r="A1652" s="2"/>
    </row>
    <row r="1653" spans="1:1" ht="12" customHeight="1">
      <c r="A1653" s="2"/>
    </row>
    <row r="1654" spans="1:1" ht="12" customHeight="1">
      <c r="A1654" s="2"/>
    </row>
    <row r="1655" spans="1:1" ht="12" customHeight="1">
      <c r="A1655" s="2"/>
    </row>
    <row r="1656" spans="1:1" ht="12" customHeight="1">
      <c r="A1656" s="2"/>
    </row>
    <row r="1657" spans="1:1" ht="12" customHeight="1">
      <c r="A1657" s="2"/>
    </row>
    <row r="1658" spans="1:1" ht="12" customHeight="1">
      <c r="A1658" s="2"/>
    </row>
    <row r="1659" spans="1:1" ht="12" customHeight="1">
      <c r="A1659" s="2"/>
    </row>
    <row r="1660" spans="1:1" ht="12" customHeight="1">
      <c r="A1660" s="2"/>
    </row>
    <row r="1661" spans="1:1" ht="12" customHeight="1">
      <c r="A1661" s="2"/>
    </row>
    <row r="1662" spans="1:1" ht="12" customHeight="1">
      <c r="A1662" s="2"/>
    </row>
    <row r="1663" spans="1:1" ht="12" customHeight="1">
      <c r="A1663" s="2"/>
    </row>
    <row r="1664" spans="1:1" ht="12" customHeight="1">
      <c r="A1664" s="2"/>
    </row>
    <row r="1665" spans="1:1" ht="12" customHeight="1">
      <c r="A1665" s="2"/>
    </row>
    <row r="1666" spans="1:1" ht="12" customHeight="1">
      <c r="A1666" s="2"/>
    </row>
    <row r="1667" spans="1:1" ht="12" customHeight="1">
      <c r="A1667" s="2"/>
    </row>
    <row r="1668" spans="1:1" ht="12" customHeight="1">
      <c r="A1668" s="2"/>
    </row>
    <row r="1669" spans="1:1" ht="12" customHeight="1">
      <c r="A1669" s="2"/>
    </row>
    <row r="1670" spans="1:1" ht="12" customHeight="1">
      <c r="A1670" s="2"/>
    </row>
    <row r="1671" spans="1:1" ht="12" customHeight="1">
      <c r="A1671" s="2"/>
    </row>
    <row r="1672" spans="1:1" ht="12" customHeight="1">
      <c r="A1672" s="2"/>
    </row>
    <row r="1673" spans="1:1" ht="12" customHeight="1">
      <c r="A1673" s="2"/>
    </row>
    <row r="1674" spans="1:1" ht="12" customHeight="1">
      <c r="A1674" s="2"/>
    </row>
    <row r="1675" spans="1:1" ht="12" customHeight="1">
      <c r="A1675" s="2"/>
    </row>
    <row r="1676" spans="1:1" ht="12" customHeight="1">
      <c r="A1676" s="2"/>
    </row>
    <row r="1677" spans="1:1" ht="12" customHeight="1">
      <c r="A1677" s="2"/>
    </row>
    <row r="1678" spans="1:1" ht="12" customHeight="1">
      <c r="A1678" s="2"/>
    </row>
    <row r="1679" spans="1:1" ht="12" customHeight="1">
      <c r="A1679" s="2"/>
    </row>
    <row r="1680" spans="1:1" ht="12" customHeight="1">
      <c r="A1680" s="2"/>
    </row>
    <row r="1681" spans="1:1" ht="12" customHeight="1">
      <c r="A1681" s="2"/>
    </row>
    <row r="1682" spans="1:1" ht="12" customHeight="1">
      <c r="A1682" s="2"/>
    </row>
    <row r="1683" spans="1:1" ht="12" customHeight="1">
      <c r="A1683" s="2"/>
    </row>
    <row r="1684" spans="1:1" ht="12" customHeight="1">
      <c r="A1684" s="2"/>
    </row>
    <row r="1685" spans="1:1" ht="12" customHeight="1">
      <c r="A1685" s="2"/>
    </row>
    <row r="1686" spans="1:1" ht="12" customHeight="1">
      <c r="A1686" s="2"/>
    </row>
    <row r="1687" spans="1:1" ht="12" customHeight="1">
      <c r="A1687" s="2"/>
    </row>
    <row r="1688" spans="1:1" ht="12" customHeight="1">
      <c r="A1688" s="2"/>
    </row>
    <row r="1689" spans="1:1" ht="12" customHeight="1">
      <c r="A1689" s="2"/>
    </row>
    <row r="1690" spans="1:1" ht="12" customHeight="1">
      <c r="A1690" s="2"/>
    </row>
    <row r="1691" spans="1:1" ht="12" customHeight="1">
      <c r="A1691" s="2"/>
    </row>
    <row r="1692" spans="1:1" ht="12" customHeight="1">
      <c r="A1692" s="2"/>
    </row>
    <row r="1693" spans="1:1" ht="12" customHeight="1">
      <c r="A1693" s="2"/>
    </row>
    <row r="1694" spans="1:1" ht="12" customHeight="1">
      <c r="A1694" s="2"/>
    </row>
    <row r="1695" spans="1:1" ht="12" customHeight="1">
      <c r="A1695" s="2"/>
    </row>
    <row r="1696" spans="1:1" ht="12" customHeight="1">
      <c r="A1696" s="2"/>
    </row>
    <row r="1697" spans="1:1" ht="12" customHeight="1">
      <c r="A1697" s="2"/>
    </row>
    <row r="1698" spans="1:1" ht="12" customHeight="1">
      <c r="A1698" s="2"/>
    </row>
    <row r="1699" spans="1:1" ht="12" customHeight="1">
      <c r="A1699" s="2"/>
    </row>
    <row r="1700" spans="1:1" ht="12" customHeight="1">
      <c r="A1700" s="2"/>
    </row>
    <row r="1701" spans="1:1" ht="12" customHeight="1">
      <c r="A1701" s="2"/>
    </row>
    <row r="1702" spans="1:1" ht="12" customHeight="1">
      <c r="A1702" s="2"/>
    </row>
    <row r="1703" spans="1:1" ht="12" customHeight="1">
      <c r="A1703" s="2"/>
    </row>
    <row r="1704" spans="1:1" ht="12" customHeight="1">
      <c r="A1704" s="2"/>
    </row>
    <row r="1705" spans="1:1" ht="12" customHeight="1">
      <c r="A1705" s="2"/>
    </row>
    <row r="1706" spans="1:1" ht="12" customHeight="1">
      <c r="A1706" s="2"/>
    </row>
    <row r="1707" spans="1:1" ht="12" customHeight="1">
      <c r="A1707" s="2"/>
    </row>
    <row r="1708" spans="1:1" ht="12" customHeight="1">
      <c r="A1708" s="2"/>
    </row>
    <row r="1709" spans="1:1" ht="12" customHeight="1">
      <c r="A1709" s="2"/>
    </row>
    <row r="1710" spans="1:1" ht="12" customHeight="1">
      <c r="A1710" s="2"/>
    </row>
    <row r="1711" spans="1:1" ht="12" customHeight="1">
      <c r="A1711" s="2"/>
    </row>
    <row r="1712" spans="1:1" ht="12" customHeight="1">
      <c r="A1712" s="2"/>
    </row>
    <row r="1713" spans="1:1" ht="12" customHeight="1">
      <c r="A1713" s="2"/>
    </row>
    <row r="1714" spans="1:1" ht="12" customHeight="1">
      <c r="A1714" s="2"/>
    </row>
    <row r="1715" spans="1:1" ht="12" customHeight="1">
      <c r="A1715" s="2"/>
    </row>
    <row r="1716" spans="1:1" ht="12" customHeight="1">
      <c r="A1716" s="2"/>
    </row>
    <row r="1717" spans="1:1" ht="12" customHeight="1">
      <c r="A1717" s="2"/>
    </row>
    <row r="1718" spans="1:1" ht="12" customHeight="1">
      <c r="A1718" s="2"/>
    </row>
    <row r="1719" spans="1:1" ht="12" customHeight="1">
      <c r="A1719" s="2"/>
    </row>
    <row r="1720" spans="1:1" ht="12" customHeight="1">
      <c r="A1720" s="2"/>
    </row>
    <row r="1721" spans="1:1" ht="12" customHeight="1">
      <c r="A1721" s="2"/>
    </row>
    <row r="1722" spans="1:1" ht="12" customHeight="1">
      <c r="A1722" s="2"/>
    </row>
    <row r="1723" spans="1:1" ht="12" customHeight="1">
      <c r="A1723" s="2"/>
    </row>
    <row r="1724" spans="1:1" ht="12" customHeight="1">
      <c r="A1724" s="2"/>
    </row>
    <row r="1725" spans="1:1" ht="12" customHeight="1">
      <c r="A1725" s="2"/>
    </row>
    <row r="1726" spans="1:1" ht="12" customHeight="1">
      <c r="A1726" s="2"/>
    </row>
    <row r="1727" spans="1:1" ht="12" customHeight="1">
      <c r="A1727" s="2"/>
    </row>
    <row r="1728" spans="1:1" ht="12" customHeight="1">
      <c r="A1728" s="2"/>
    </row>
    <row r="1729" spans="1:1" ht="12" customHeight="1">
      <c r="A1729" s="2"/>
    </row>
    <row r="1730" spans="1:1" ht="12" customHeight="1">
      <c r="A1730" s="2"/>
    </row>
    <row r="1731" spans="1:1" ht="12" customHeight="1">
      <c r="A1731" s="2"/>
    </row>
    <row r="1732" spans="1:1" ht="12" customHeight="1">
      <c r="A1732" s="2"/>
    </row>
    <row r="1733" spans="1:1" ht="12" customHeight="1">
      <c r="A1733" s="2"/>
    </row>
    <row r="1734" spans="1:1" ht="12" customHeight="1">
      <c r="A1734" s="2"/>
    </row>
    <row r="1735" spans="1:1" ht="12" customHeight="1">
      <c r="A1735" s="2"/>
    </row>
    <row r="1736" spans="1:1" ht="12" customHeight="1">
      <c r="A1736" s="2"/>
    </row>
    <row r="1737" spans="1:1" ht="12" customHeight="1">
      <c r="A1737" s="2"/>
    </row>
    <row r="1738" spans="1:1" ht="12" customHeight="1">
      <c r="A1738" s="2"/>
    </row>
    <row r="1739" spans="1:1" ht="12" customHeight="1">
      <c r="A1739" s="2"/>
    </row>
    <row r="1740" spans="1:1" ht="12" customHeight="1">
      <c r="A1740" s="2"/>
    </row>
    <row r="1741" spans="1:1" ht="12" customHeight="1">
      <c r="A1741" s="2"/>
    </row>
    <row r="1742" spans="1:1" ht="12" customHeight="1">
      <c r="A1742" s="2"/>
    </row>
    <row r="1743" spans="1:1" ht="12" customHeight="1">
      <c r="A1743" s="2"/>
    </row>
    <row r="1744" spans="1:1" ht="12" customHeight="1">
      <c r="A1744" s="2"/>
    </row>
    <row r="1745" spans="1:1" ht="12" customHeight="1">
      <c r="A1745" s="2"/>
    </row>
    <row r="1746" spans="1:1" ht="12" customHeight="1">
      <c r="A1746" s="2"/>
    </row>
    <row r="1747" spans="1:1" ht="12" customHeight="1">
      <c r="A1747" s="2"/>
    </row>
    <row r="1748" spans="1:1" ht="12" customHeight="1">
      <c r="A1748" s="2"/>
    </row>
    <row r="1749" spans="1:1" ht="12" customHeight="1">
      <c r="A1749" s="2"/>
    </row>
    <row r="1750" spans="1:1" ht="12" customHeight="1">
      <c r="A1750" s="2"/>
    </row>
    <row r="1751" spans="1:1" ht="12" customHeight="1">
      <c r="A1751" s="2"/>
    </row>
    <row r="1752" spans="1:1" ht="12" customHeight="1">
      <c r="A1752" s="2"/>
    </row>
    <row r="1753" spans="1:1" ht="12" customHeight="1">
      <c r="A1753" s="2"/>
    </row>
    <row r="1754" spans="1:1" ht="12" customHeight="1">
      <c r="A1754" s="2"/>
    </row>
    <row r="1755" spans="1:1" ht="12" customHeight="1">
      <c r="A1755" s="2"/>
    </row>
    <row r="1756" spans="1:1" ht="12" customHeight="1">
      <c r="A1756" s="2"/>
    </row>
    <row r="1757" spans="1:1" ht="12" customHeight="1">
      <c r="A1757" s="2"/>
    </row>
    <row r="1758" spans="1:1" ht="12" customHeight="1">
      <c r="A1758" s="2"/>
    </row>
    <row r="1759" spans="1:1" ht="12" customHeight="1">
      <c r="A1759" s="2"/>
    </row>
    <row r="1760" spans="1:1" ht="12" customHeight="1">
      <c r="A1760" s="2"/>
    </row>
    <row r="1761" spans="1:1" ht="12" customHeight="1">
      <c r="A1761" s="2"/>
    </row>
    <row r="1762" spans="1:1" ht="12" customHeight="1">
      <c r="A1762" s="2"/>
    </row>
    <row r="1763" spans="1:1" ht="12" customHeight="1">
      <c r="A1763" s="2"/>
    </row>
    <row r="1764" spans="1:1" ht="12" customHeight="1">
      <c r="A1764" s="2"/>
    </row>
    <row r="1765" spans="1:1" ht="12" customHeight="1">
      <c r="A1765" s="2"/>
    </row>
    <row r="1766" spans="1:1" ht="12" customHeight="1">
      <c r="A1766" s="2"/>
    </row>
    <row r="1767" spans="1:1" ht="12" customHeight="1">
      <c r="A1767" s="2"/>
    </row>
    <row r="1768" spans="1:1" ht="12" customHeight="1">
      <c r="A1768" s="2"/>
    </row>
    <row r="1769" spans="1:1" ht="12" customHeight="1">
      <c r="A1769" s="2"/>
    </row>
    <row r="1770" spans="1:1" ht="12" customHeight="1">
      <c r="A1770" s="2"/>
    </row>
    <row r="1771" spans="1:1" ht="12" customHeight="1">
      <c r="A1771" s="2"/>
    </row>
    <row r="1772" spans="1:1" ht="12" customHeight="1">
      <c r="A1772" s="2"/>
    </row>
    <row r="1773" spans="1:1" ht="12" customHeight="1">
      <c r="A1773" s="2"/>
    </row>
    <row r="1774" spans="1:1" ht="12" customHeight="1">
      <c r="A1774" s="2"/>
    </row>
    <row r="1775" spans="1:1" ht="12" customHeight="1">
      <c r="A1775" s="2"/>
    </row>
    <row r="1776" spans="1:1" ht="12" customHeight="1">
      <c r="A1776" s="2"/>
    </row>
    <row r="1777" spans="1:1" ht="12" customHeight="1">
      <c r="A1777" s="2"/>
    </row>
    <row r="1778" spans="1:1" ht="12" customHeight="1">
      <c r="A1778" s="2"/>
    </row>
    <row r="1779" spans="1:1" ht="12" customHeight="1">
      <c r="A1779" s="2"/>
    </row>
    <row r="1780" spans="1:1" ht="12" customHeight="1">
      <c r="A1780" s="2"/>
    </row>
    <row r="1781" spans="1:1" ht="12" customHeight="1">
      <c r="A1781" s="2"/>
    </row>
    <row r="1782" spans="1:1" ht="12" customHeight="1">
      <c r="A1782" s="2"/>
    </row>
    <row r="1783" spans="1:1" ht="12" customHeight="1">
      <c r="A1783" s="2"/>
    </row>
    <row r="1784" spans="1:1" ht="12" customHeight="1">
      <c r="A1784" s="2"/>
    </row>
    <row r="1785" spans="1:1" ht="12" customHeight="1">
      <c r="A1785" s="2"/>
    </row>
    <row r="1786" spans="1:1" ht="12" customHeight="1">
      <c r="A1786" s="2"/>
    </row>
    <row r="1787" spans="1:1" ht="12" customHeight="1">
      <c r="A1787" s="2"/>
    </row>
    <row r="1788" spans="1:1" ht="12" customHeight="1">
      <c r="A1788" s="2"/>
    </row>
    <row r="1789" spans="1:1" ht="12" customHeight="1">
      <c r="A1789" s="2"/>
    </row>
    <row r="1790" spans="1:1" ht="12" customHeight="1">
      <c r="A1790" s="2"/>
    </row>
    <row r="1791" spans="1:1" ht="12" customHeight="1">
      <c r="A1791" s="2"/>
    </row>
    <row r="1792" spans="1:1" ht="12" customHeight="1">
      <c r="A1792" s="2"/>
    </row>
    <row r="1793" spans="1:1" ht="12" customHeight="1">
      <c r="A1793" s="2"/>
    </row>
    <row r="1794" spans="1:1" ht="12" customHeight="1">
      <c r="A1794" s="2"/>
    </row>
    <row r="1795" spans="1:1" ht="12" customHeight="1">
      <c r="A1795" s="2"/>
    </row>
    <row r="1796" spans="1:1" ht="12" customHeight="1">
      <c r="A1796" s="2"/>
    </row>
    <row r="1797" spans="1:1" ht="12" customHeight="1">
      <c r="A1797" s="2"/>
    </row>
    <row r="1798" spans="1:1" ht="12" customHeight="1">
      <c r="A1798" s="2"/>
    </row>
    <row r="1799" spans="1:1" ht="12" customHeight="1">
      <c r="A1799" s="2"/>
    </row>
    <row r="1800" spans="1:1" ht="12" customHeight="1">
      <c r="A1800" s="2"/>
    </row>
    <row r="1801" spans="1:1" ht="12" customHeight="1">
      <c r="A1801" s="2"/>
    </row>
    <row r="1802" spans="1:1" ht="12" customHeight="1">
      <c r="A1802" s="2"/>
    </row>
    <row r="1803" spans="1:1" ht="12" customHeight="1">
      <c r="A1803" s="2"/>
    </row>
    <row r="1804" spans="1:1" ht="12" customHeight="1">
      <c r="A1804" s="2"/>
    </row>
    <row r="1805" spans="1:1" ht="12" customHeight="1">
      <c r="A1805" s="2"/>
    </row>
    <row r="1806" spans="1:1" ht="12" customHeight="1">
      <c r="A1806" s="2"/>
    </row>
    <row r="1807" spans="1:1" ht="12" customHeight="1">
      <c r="A1807" s="2"/>
    </row>
    <row r="1808" spans="1:1" ht="12" customHeight="1">
      <c r="A1808" s="2"/>
    </row>
    <row r="1809" spans="1:1" ht="12" customHeight="1">
      <c r="A1809" s="2"/>
    </row>
    <row r="1810" spans="1:1" ht="12" customHeight="1">
      <c r="A1810" s="2"/>
    </row>
    <row r="1811" spans="1:1" ht="12" customHeight="1">
      <c r="A1811" s="2"/>
    </row>
    <row r="1812" spans="1:1" ht="12" customHeight="1">
      <c r="A1812" s="2"/>
    </row>
    <row r="1813" spans="1:1" ht="12" customHeight="1">
      <c r="A1813" s="2"/>
    </row>
    <row r="1814" spans="1:1" ht="12" customHeight="1">
      <c r="A1814" s="2"/>
    </row>
    <row r="1815" spans="1:1" ht="12" customHeight="1">
      <c r="A1815" s="2"/>
    </row>
    <row r="1816" spans="1:1" ht="12" customHeight="1">
      <c r="A1816" s="2"/>
    </row>
    <row r="1817" spans="1:1" ht="12" customHeight="1">
      <c r="A1817" s="2"/>
    </row>
    <row r="1818" spans="1:1" ht="12" customHeight="1">
      <c r="A1818" s="2"/>
    </row>
    <row r="1819" spans="1:1" ht="12" customHeight="1">
      <c r="A1819" s="2"/>
    </row>
    <row r="1820" spans="1:1" ht="12" customHeight="1">
      <c r="A1820" s="2"/>
    </row>
    <row r="1821" spans="1:1" ht="12" customHeight="1">
      <c r="A1821" s="2"/>
    </row>
    <row r="1822" spans="1:1" ht="12" customHeight="1">
      <c r="A1822" s="2"/>
    </row>
    <row r="1823" spans="1:1" ht="12" customHeight="1">
      <c r="A1823" s="2"/>
    </row>
    <row r="1824" spans="1:1" ht="12" customHeight="1">
      <c r="A1824" s="2"/>
    </row>
    <row r="1825" spans="1:1" ht="12" customHeight="1">
      <c r="A1825" s="2"/>
    </row>
    <row r="1826" spans="1:1" ht="12" customHeight="1">
      <c r="A1826" s="2"/>
    </row>
    <row r="1827" spans="1:1" ht="12" customHeight="1">
      <c r="A1827" s="2"/>
    </row>
    <row r="1828" spans="1:1" ht="12" customHeight="1">
      <c r="A1828" s="2"/>
    </row>
    <row r="1829" spans="1:1" ht="12" customHeight="1">
      <c r="A1829" s="2"/>
    </row>
    <row r="1830" spans="1:1" ht="12" customHeight="1">
      <c r="A1830" s="2"/>
    </row>
    <row r="1831" spans="1:1" ht="12" customHeight="1">
      <c r="A1831" s="2"/>
    </row>
    <row r="1832" spans="1:1" ht="12" customHeight="1">
      <c r="A1832" s="2"/>
    </row>
    <row r="1833" spans="1:1" ht="12" customHeight="1">
      <c r="A1833" s="2"/>
    </row>
    <row r="1834" spans="1:1" ht="12" customHeight="1">
      <c r="A1834" s="2"/>
    </row>
    <row r="1835" spans="1:1" ht="12" customHeight="1">
      <c r="A1835" s="2"/>
    </row>
    <row r="1836" spans="1:1" ht="12" customHeight="1">
      <c r="A1836" s="2"/>
    </row>
    <row r="1837" spans="1:1" ht="12" customHeight="1">
      <c r="A1837" s="2"/>
    </row>
    <row r="1838" spans="1:1" ht="12" customHeight="1">
      <c r="A1838" s="2"/>
    </row>
    <row r="1839" spans="1:1" ht="12" customHeight="1">
      <c r="A1839" s="2"/>
    </row>
    <row r="1840" spans="1:1" ht="12" customHeight="1">
      <c r="A1840" s="2"/>
    </row>
    <row r="1841" spans="1:1" ht="12" customHeight="1">
      <c r="A1841" s="2"/>
    </row>
    <row r="1842" spans="1:1" ht="12" customHeight="1">
      <c r="A1842" s="2"/>
    </row>
    <row r="1843" spans="1:1" ht="12" customHeight="1">
      <c r="A1843" s="2"/>
    </row>
    <row r="1844" spans="1:1" ht="12" customHeight="1">
      <c r="A1844" s="2"/>
    </row>
    <row r="1845" spans="1:1" ht="12" customHeight="1">
      <c r="A1845" s="2"/>
    </row>
    <row r="1846" spans="1:1" ht="12" customHeight="1">
      <c r="A1846" s="2"/>
    </row>
    <row r="1847" spans="1:1" ht="12" customHeight="1">
      <c r="A1847" s="2"/>
    </row>
    <row r="1848" spans="1:1" ht="12" customHeight="1">
      <c r="A1848" s="2"/>
    </row>
    <row r="1849" spans="1:1" ht="12" customHeight="1">
      <c r="A1849" s="2"/>
    </row>
    <row r="1850" spans="1:1" ht="12" customHeight="1">
      <c r="A1850" s="2"/>
    </row>
    <row r="1851" spans="1:1" ht="12" customHeight="1">
      <c r="A1851" s="2"/>
    </row>
    <row r="1852" spans="1:1" ht="12" customHeight="1">
      <c r="A1852" s="2"/>
    </row>
    <row r="1853" spans="1:1" ht="12" customHeight="1">
      <c r="A1853" s="2"/>
    </row>
    <row r="1854" spans="1:1" ht="12" customHeight="1">
      <c r="A1854" s="2"/>
    </row>
    <row r="1855" spans="1:1" ht="12" customHeight="1">
      <c r="A1855" s="2"/>
    </row>
    <row r="1856" spans="1:1" ht="12" customHeight="1">
      <c r="A1856" s="2"/>
    </row>
    <row r="1857" spans="1:1" ht="12" customHeight="1">
      <c r="A1857" s="2"/>
    </row>
    <row r="1858" spans="1:1" ht="12" customHeight="1">
      <c r="A1858" s="2"/>
    </row>
    <row r="1859" spans="1:1" ht="12" customHeight="1">
      <c r="A1859" s="2"/>
    </row>
    <row r="1860" spans="1:1" ht="12" customHeight="1">
      <c r="A1860" s="2"/>
    </row>
    <row r="1861" spans="1:1" ht="12" customHeight="1">
      <c r="A1861" s="2"/>
    </row>
    <row r="1862" spans="1:1" ht="12" customHeight="1">
      <c r="A1862" s="2"/>
    </row>
    <row r="1863" spans="1:1" ht="12" customHeight="1">
      <c r="A1863" s="2"/>
    </row>
    <row r="1864" spans="1:1" ht="12" customHeight="1">
      <c r="A1864" s="2"/>
    </row>
    <row r="1865" spans="1:1" ht="12" customHeight="1">
      <c r="A1865" s="2"/>
    </row>
    <row r="1866" spans="1:1" ht="12" customHeight="1">
      <c r="A1866" s="2"/>
    </row>
    <row r="1867" spans="1:1" ht="12" customHeight="1">
      <c r="A1867" s="2"/>
    </row>
    <row r="1868" spans="1:1" ht="12" customHeight="1">
      <c r="A1868" s="2"/>
    </row>
    <row r="1869" spans="1:1" ht="12" customHeight="1">
      <c r="A1869" s="2"/>
    </row>
    <row r="1870" spans="1:1" ht="12" customHeight="1">
      <c r="A1870" s="2"/>
    </row>
    <row r="1871" spans="1:1" ht="12" customHeight="1">
      <c r="A1871" s="2"/>
    </row>
    <row r="1872" spans="1:1" ht="12" customHeight="1">
      <c r="A1872" s="2"/>
    </row>
    <row r="1873" spans="1:1" ht="12" customHeight="1">
      <c r="A1873" s="2"/>
    </row>
    <row r="1874" spans="1:1" ht="12" customHeight="1">
      <c r="A1874" s="2"/>
    </row>
    <row r="1875" spans="1:1" ht="12" customHeight="1">
      <c r="A1875" s="2"/>
    </row>
    <row r="1876" spans="1:1" ht="12" customHeight="1">
      <c r="A1876" s="2"/>
    </row>
    <row r="1877" spans="1:1" ht="12" customHeight="1">
      <c r="A1877" s="2"/>
    </row>
    <row r="1878" spans="1:1" ht="12" customHeight="1">
      <c r="A1878" s="2"/>
    </row>
    <row r="1879" spans="1:1" ht="12" customHeight="1">
      <c r="A1879" s="2"/>
    </row>
    <row r="1880" spans="1:1" ht="12" customHeight="1">
      <c r="A1880" s="2"/>
    </row>
    <row r="1881" spans="1:1" ht="12" customHeight="1">
      <c r="A1881" s="2"/>
    </row>
    <row r="1882" spans="1:1" ht="12" customHeight="1">
      <c r="A1882" s="2"/>
    </row>
    <row r="1883" spans="1:1" ht="12" customHeight="1">
      <c r="A1883" s="2"/>
    </row>
    <row r="1884" spans="1:1" ht="12" customHeight="1">
      <c r="A1884" s="2"/>
    </row>
    <row r="1885" spans="1:1" ht="12" customHeight="1">
      <c r="A1885" s="2"/>
    </row>
    <row r="1886" spans="1:1" ht="12" customHeight="1">
      <c r="A1886" s="2"/>
    </row>
    <row r="1887" spans="1:1" ht="12" customHeight="1">
      <c r="A1887" s="2"/>
    </row>
    <row r="1888" spans="1:1" ht="12" customHeight="1">
      <c r="A1888" s="2"/>
    </row>
    <row r="1889" spans="1:1" ht="12" customHeight="1">
      <c r="A1889" s="2"/>
    </row>
    <row r="1890" spans="1:1" ht="12" customHeight="1">
      <c r="A1890" s="2"/>
    </row>
    <row r="1891" spans="1:1" ht="12" customHeight="1">
      <c r="A1891" s="2"/>
    </row>
    <row r="1892" spans="1:1" ht="12" customHeight="1">
      <c r="A1892" s="2"/>
    </row>
    <row r="1893" spans="1:1" ht="12" customHeight="1">
      <c r="A1893" s="2"/>
    </row>
    <row r="1894" spans="1:1" ht="12" customHeight="1">
      <c r="A1894" s="2"/>
    </row>
    <row r="1895" spans="1:1" ht="12" customHeight="1">
      <c r="A1895" s="2"/>
    </row>
    <row r="1896" spans="1:1" ht="12" customHeight="1">
      <c r="A1896" s="2"/>
    </row>
    <row r="1897" spans="1:1" ht="12" customHeight="1">
      <c r="A1897" s="2"/>
    </row>
    <row r="1898" spans="1:1" ht="12" customHeight="1">
      <c r="A1898" s="2"/>
    </row>
    <row r="1899" spans="1:1" ht="12" customHeight="1">
      <c r="A1899" s="2"/>
    </row>
    <row r="1900" spans="1:1" ht="12" customHeight="1">
      <c r="A1900" s="2"/>
    </row>
    <row r="1901" spans="1:1" ht="12" customHeight="1">
      <c r="A1901" s="2"/>
    </row>
    <row r="1902" spans="1:1" ht="12" customHeight="1">
      <c r="A1902" s="2"/>
    </row>
    <row r="1903" spans="1:1" ht="12" customHeight="1">
      <c r="A1903" s="2"/>
    </row>
    <row r="1904" spans="1:1" ht="12" customHeight="1">
      <c r="A1904" s="2"/>
    </row>
    <row r="1905" spans="1:1" ht="12" customHeight="1">
      <c r="A1905" s="2"/>
    </row>
    <row r="1906" spans="1:1" ht="12" customHeight="1">
      <c r="A1906" s="2"/>
    </row>
    <row r="1907" spans="1:1" ht="12" customHeight="1">
      <c r="A1907" s="2"/>
    </row>
    <row r="1908" spans="1:1" ht="12" customHeight="1">
      <c r="A1908" s="2"/>
    </row>
    <row r="1909" spans="1:1" ht="12" customHeight="1">
      <c r="A1909" s="2"/>
    </row>
    <row r="1910" spans="1:1" ht="12" customHeight="1">
      <c r="A1910" s="2"/>
    </row>
    <row r="1911" spans="1:1" ht="12" customHeight="1">
      <c r="A1911" s="2"/>
    </row>
    <row r="1912" spans="1:1" ht="12" customHeight="1">
      <c r="A1912" s="2"/>
    </row>
    <row r="1913" spans="1:1" ht="12" customHeight="1">
      <c r="A1913" s="2"/>
    </row>
    <row r="1914" spans="1:1" ht="12" customHeight="1">
      <c r="A1914" s="2"/>
    </row>
    <row r="1915" spans="1:1" ht="12" customHeight="1">
      <c r="A1915" s="2"/>
    </row>
    <row r="1916" spans="1:1" ht="12" customHeight="1">
      <c r="A1916" s="2"/>
    </row>
    <row r="1917" spans="1:1" ht="12" customHeight="1">
      <c r="A1917" s="2"/>
    </row>
    <row r="1918" spans="1:1" ht="12" customHeight="1">
      <c r="A1918" s="2"/>
    </row>
    <row r="1919" spans="1:1" ht="12" customHeight="1">
      <c r="A1919" s="2"/>
    </row>
    <row r="1920" spans="1:1" ht="12" customHeight="1">
      <c r="A1920" s="2"/>
    </row>
    <row r="1921" spans="1:1" ht="12" customHeight="1">
      <c r="A1921" s="2"/>
    </row>
    <row r="1922" spans="1:1" ht="12" customHeight="1">
      <c r="A1922" s="2"/>
    </row>
    <row r="1923" spans="1:1" ht="12" customHeight="1">
      <c r="A1923" s="2"/>
    </row>
    <row r="1924" spans="1:1" ht="12" customHeight="1">
      <c r="A1924" s="2"/>
    </row>
    <row r="1925" spans="1:1" ht="12" customHeight="1">
      <c r="A1925" s="2"/>
    </row>
    <row r="1926" spans="1:1" ht="12" customHeight="1">
      <c r="A1926" s="2"/>
    </row>
    <row r="1927" spans="1:1" ht="12" customHeight="1">
      <c r="A1927" s="2"/>
    </row>
    <row r="1928" spans="1:1" ht="12" customHeight="1">
      <c r="A1928" s="2"/>
    </row>
    <row r="1929" spans="1:1" ht="12" customHeight="1">
      <c r="A1929" s="2"/>
    </row>
    <row r="1930" spans="1:1" ht="12" customHeight="1">
      <c r="A1930" s="2"/>
    </row>
    <row r="1931" spans="1:1" ht="12" customHeight="1">
      <c r="A1931" s="2"/>
    </row>
    <row r="1932" spans="1:1" ht="12" customHeight="1">
      <c r="A1932" s="2"/>
    </row>
    <row r="1933" spans="1:1" ht="12" customHeight="1">
      <c r="A1933" s="2"/>
    </row>
    <row r="1934" spans="1:1" ht="12" customHeight="1">
      <c r="A1934" s="2"/>
    </row>
    <row r="1935" spans="1:1" ht="12" customHeight="1">
      <c r="A1935" s="2"/>
    </row>
    <row r="1936" spans="1:1" ht="12" customHeight="1">
      <c r="A1936" s="2"/>
    </row>
    <row r="1937" spans="1:1" ht="12" customHeight="1">
      <c r="A1937" s="2"/>
    </row>
    <row r="1938" spans="1:1" ht="12" customHeight="1">
      <c r="A1938" s="2"/>
    </row>
    <row r="1939" spans="1:1" ht="12" customHeight="1">
      <c r="A1939" s="2"/>
    </row>
    <row r="1940" spans="1:1" ht="12" customHeight="1">
      <c r="A1940" s="2"/>
    </row>
    <row r="1941" spans="1:1" ht="12" customHeight="1">
      <c r="A1941" s="2"/>
    </row>
    <row r="1942" spans="1:1" ht="12" customHeight="1">
      <c r="A1942" s="2"/>
    </row>
    <row r="1943" spans="1:1" ht="12" customHeight="1">
      <c r="A1943" s="2"/>
    </row>
    <row r="1944" spans="1:1" ht="12" customHeight="1">
      <c r="A1944" s="2"/>
    </row>
    <row r="1945" spans="1:1" ht="12" customHeight="1">
      <c r="A1945" s="2"/>
    </row>
    <row r="1946" spans="1:1" ht="12" customHeight="1">
      <c r="A1946" s="2"/>
    </row>
    <row r="1947" spans="1:1" ht="12" customHeight="1">
      <c r="A1947" s="2"/>
    </row>
    <row r="1948" spans="1:1" ht="12" customHeight="1">
      <c r="A1948" s="2"/>
    </row>
    <row r="1949" spans="1:1" ht="12" customHeight="1">
      <c r="A1949" s="2"/>
    </row>
    <row r="1950" spans="1:1" ht="12" customHeight="1">
      <c r="A1950" s="2"/>
    </row>
    <row r="1951" spans="1:1" ht="12" customHeight="1">
      <c r="A1951" s="2"/>
    </row>
    <row r="1952" spans="1:1" ht="12" customHeight="1">
      <c r="A1952" s="2"/>
    </row>
    <row r="1953" spans="1:1" ht="12" customHeight="1">
      <c r="A1953" s="2"/>
    </row>
    <row r="1954" spans="1:1" ht="12" customHeight="1">
      <c r="A1954" s="2"/>
    </row>
    <row r="1955" spans="1:1" ht="12" customHeight="1">
      <c r="A1955" s="2"/>
    </row>
    <row r="1956" spans="1:1" ht="12" customHeight="1">
      <c r="A1956" s="2"/>
    </row>
    <row r="1957" spans="1:1" ht="12" customHeight="1">
      <c r="A1957" s="2"/>
    </row>
    <row r="1958" spans="1:1" ht="12" customHeight="1">
      <c r="A1958" s="2"/>
    </row>
    <row r="1959" spans="1:1" ht="12" customHeight="1">
      <c r="A1959" s="2"/>
    </row>
    <row r="1960" spans="1:1" ht="12" customHeight="1">
      <c r="A1960" s="2"/>
    </row>
    <row r="1961" spans="1:1" ht="12" customHeight="1">
      <c r="A1961" s="2"/>
    </row>
    <row r="1962" spans="1:1" ht="12" customHeight="1">
      <c r="A1962" s="2"/>
    </row>
    <row r="1963" spans="1:1" ht="12" customHeight="1">
      <c r="A1963" s="2"/>
    </row>
    <row r="1964" spans="1:1" ht="12" customHeight="1">
      <c r="A1964" s="2"/>
    </row>
    <row r="1965" spans="1:1" ht="12" customHeight="1">
      <c r="A1965" s="2"/>
    </row>
    <row r="1966" spans="1:1" ht="12" customHeight="1">
      <c r="A1966" s="2"/>
    </row>
    <row r="1967" spans="1:1" ht="12" customHeight="1">
      <c r="A1967" s="2"/>
    </row>
    <row r="1968" spans="1:1" ht="12" customHeight="1">
      <c r="A1968" s="2"/>
    </row>
    <row r="1969" spans="1:1" ht="12" customHeight="1">
      <c r="A1969" s="2"/>
    </row>
    <row r="1970" spans="1:1" ht="12" customHeight="1">
      <c r="A1970" s="2"/>
    </row>
    <row r="1971" spans="1:1" ht="12" customHeight="1">
      <c r="A1971" s="2"/>
    </row>
    <row r="1972" spans="1:1" ht="12" customHeight="1">
      <c r="A1972" s="2"/>
    </row>
    <row r="1973" spans="1:1" ht="12" customHeight="1">
      <c r="A1973" s="2"/>
    </row>
    <row r="1974" spans="1:1" ht="12" customHeight="1">
      <c r="A1974" s="2"/>
    </row>
    <row r="1975" spans="1:1" ht="12" customHeight="1">
      <c r="A1975" s="2"/>
    </row>
    <row r="1976" spans="1:1" ht="12" customHeight="1">
      <c r="A1976" s="2"/>
    </row>
    <row r="1977" spans="1:1" ht="12" customHeight="1">
      <c r="A1977" s="2"/>
    </row>
    <row r="1978" spans="1:1" ht="12" customHeight="1">
      <c r="A1978" s="2"/>
    </row>
    <row r="1979" spans="1:1" ht="12" customHeight="1">
      <c r="A1979" s="2"/>
    </row>
    <row r="1980" spans="1:1" ht="12" customHeight="1">
      <c r="A1980" s="2"/>
    </row>
    <row r="1981" spans="1:1" ht="12" customHeight="1">
      <c r="A1981" s="2"/>
    </row>
    <row r="1982" spans="1:1" ht="12" customHeight="1">
      <c r="A1982" s="2"/>
    </row>
    <row r="1983" spans="1:1" ht="12" customHeight="1">
      <c r="A1983" s="2"/>
    </row>
    <row r="1984" spans="1:1" ht="12" customHeight="1">
      <c r="A1984" s="2"/>
    </row>
    <row r="1985" spans="1:1" ht="12" customHeight="1">
      <c r="A1985" s="2"/>
    </row>
    <row r="1986" spans="1:1" ht="12" customHeight="1">
      <c r="A1986" s="2"/>
    </row>
    <row r="1987" spans="1:1" ht="12" customHeight="1">
      <c r="A1987" s="2"/>
    </row>
    <row r="1988" spans="1:1" ht="12" customHeight="1">
      <c r="A1988" s="2"/>
    </row>
    <row r="1989" spans="1:1" ht="12" customHeight="1">
      <c r="A1989" s="2"/>
    </row>
    <row r="1990" spans="1:1" ht="12" customHeight="1">
      <c r="A1990" s="2"/>
    </row>
    <row r="1991" spans="1:1" ht="12" customHeight="1">
      <c r="A1991" s="2"/>
    </row>
    <row r="1992" spans="1:1" ht="12" customHeight="1">
      <c r="A1992" s="2"/>
    </row>
    <row r="1993" spans="1:1" ht="12" customHeight="1">
      <c r="A1993" s="2"/>
    </row>
    <row r="1994" spans="1:1" ht="12" customHeight="1">
      <c r="A1994" s="2"/>
    </row>
    <row r="1995" spans="1:1" ht="12" customHeight="1">
      <c r="A1995" s="2"/>
    </row>
    <row r="1996" spans="1:1" ht="12" customHeight="1">
      <c r="A1996" s="2"/>
    </row>
    <row r="1997" spans="1:1" ht="12" customHeight="1">
      <c r="A1997" s="2"/>
    </row>
    <row r="1998" spans="1:1" ht="12" customHeight="1">
      <c r="A1998" s="2"/>
    </row>
    <row r="1999" spans="1:1" ht="12" customHeight="1">
      <c r="A1999" s="2"/>
    </row>
    <row r="2000" spans="1:1" ht="12" customHeight="1">
      <c r="A2000" s="2"/>
    </row>
    <row r="2001" spans="1:1" ht="12" customHeight="1">
      <c r="A2001" s="2"/>
    </row>
    <row r="2002" spans="1:1" ht="12" customHeight="1">
      <c r="A2002" s="2"/>
    </row>
    <row r="2003" spans="1:1" ht="12" customHeight="1">
      <c r="A2003" s="2"/>
    </row>
    <row r="2004" spans="1:1" ht="12" customHeight="1">
      <c r="A2004" s="2"/>
    </row>
    <row r="2005" spans="1:1" ht="12" customHeight="1">
      <c r="A2005" s="2"/>
    </row>
    <row r="2006" spans="1:1" ht="12" customHeight="1">
      <c r="A2006" s="2"/>
    </row>
    <row r="2007" spans="1:1" ht="12" customHeight="1">
      <c r="A2007" s="2"/>
    </row>
    <row r="2008" spans="1:1" ht="12" customHeight="1">
      <c r="A2008" s="2"/>
    </row>
    <row r="2009" spans="1:1" ht="12" customHeight="1">
      <c r="A2009" s="2"/>
    </row>
    <row r="2010" spans="1:1" ht="12" customHeight="1">
      <c r="A2010" s="2"/>
    </row>
    <row r="2011" spans="1:1" ht="12" customHeight="1">
      <c r="A2011" s="2"/>
    </row>
    <row r="2012" spans="1:1" ht="12" customHeight="1">
      <c r="A2012" s="2"/>
    </row>
    <row r="2013" spans="1:1" ht="12" customHeight="1">
      <c r="A2013" s="2"/>
    </row>
    <row r="2014" spans="1:1" ht="12" customHeight="1">
      <c r="A2014" s="2"/>
    </row>
    <row r="2015" spans="1:1" ht="12" customHeight="1">
      <c r="A2015" s="2"/>
    </row>
    <row r="2016" spans="1:1" ht="12" customHeight="1">
      <c r="A2016" s="2"/>
    </row>
    <row r="2017" spans="1:1" ht="12" customHeight="1">
      <c r="A2017" s="2"/>
    </row>
    <row r="2018" spans="1:1" ht="12" customHeight="1">
      <c r="A2018" s="2"/>
    </row>
    <row r="2019" spans="1:1" ht="12" customHeight="1">
      <c r="A2019" s="2"/>
    </row>
    <row r="2020" spans="1:1" ht="12" customHeight="1">
      <c r="A2020" s="2"/>
    </row>
    <row r="2021" spans="1:1" ht="12" customHeight="1">
      <c r="A2021" s="2"/>
    </row>
    <row r="2022" spans="1:1" ht="12" customHeight="1">
      <c r="A2022" s="2"/>
    </row>
    <row r="2023" spans="1:1" ht="12" customHeight="1">
      <c r="A2023" s="2"/>
    </row>
    <row r="2024" spans="1:1" ht="12" customHeight="1">
      <c r="A2024" s="2"/>
    </row>
    <row r="2025" spans="1:1" ht="12" customHeight="1">
      <c r="A2025" s="2"/>
    </row>
    <row r="2026" spans="1:1" ht="12" customHeight="1">
      <c r="A2026" s="2"/>
    </row>
    <row r="2027" spans="1:1" ht="12" customHeight="1">
      <c r="A2027" s="2"/>
    </row>
    <row r="2028" spans="1:1" ht="12" customHeight="1">
      <c r="A2028" s="2"/>
    </row>
    <row r="2029" spans="1:1" ht="12" customHeight="1">
      <c r="A2029" s="2"/>
    </row>
    <row r="2030" spans="1:1" ht="12" customHeight="1">
      <c r="A2030" s="2"/>
    </row>
    <row r="2031" spans="1:1" ht="12" customHeight="1">
      <c r="A2031" s="2"/>
    </row>
    <row r="2032" spans="1:1" ht="12" customHeight="1">
      <c r="A2032" s="2"/>
    </row>
    <row r="2033" spans="1:1" ht="12" customHeight="1">
      <c r="A2033" s="2"/>
    </row>
    <row r="2034" spans="1:1" ht="12" customHeight="1">
      <c r="A2034" s="2"/>
    </row>
    <row r="2035" spans="1:1" ht="12" customHeight="1">
      <c r="A2035" s="2"/>
    </row>
    <row r="2036" spans="1:1" ht="12" customHeight="1">
      <c r="A2036" s="2"/>
    </row>
    <row r="2037" spans="1:1" ht="12" customHeight="1">
      <c r="A2037" s="2"/>
    </row>
    <row r="2038" spans="1:1" ht="12" customHeight="1">
      <c r="A2038" s="2"/>
    </row>
    <row r="2039" spans="1:1" ht="12" customHeight="1">
      <c r="A2039" s="2"/>
    </row>
    <row r="2040" spans="1:1" ht="12" customHeight="1">
      <c r="A2040" s="2"/>
    </row>
    <row r="2041" spans="1:1" ht="12" customHeight="1">
      <c r="A2041" s="2"/>
    </row>
    <row r="2042" spans="1:1" ht="12" customHeight="1">
      <c r="A2042" s="2"/>
    </row>
    <row r="2043" spans="1:1" ht="12" customHeight="1">
      <c r="A2043" s="2"/>
    </row>
    <row r="2044" spans="1:1" ht="12" customHeight="1">
      <c r="A2044" s="2"/>
    </row>
    <row r="2045" spans="1:1" ht="12" customHeight="1">
      <c r="A2045" s="2"/>
    </row>
    <row r="2046" spans="1:1" ht="12" customHeight="1">
      <c r="A2046" s="2"/>
    </row>
    <row r="2047" spans="1:1" ht="12" customHeight="1">
      <c r="A2047" s="2"/>
    </row>
    <row r="2048" spans="1:1" ht="12" customHeight="1">
      <c r="A2048" s="2"/>
    </row>
    <row r="2049" spans="1:1" ht="12" customHeight="1">
      <c r="A2049" s="2"/>
    </row>
    <row r="2050" spans="1:1" ht="12" customHeight="1">
      <c r="A2050" s="2"/>
    </row>
    <row r="2051" spans="1:1" ht="12" customHeight="1">
      <c r="A2051" s="2"/>
    </row>
    <row r="2052" spans="1:1" ht="12" customHeight="1">
      <c r="A2052" s="2"/>
    </row>
    <row r="2053" spans="1:1" ht="12" customHeight="1">
      <c r="A2053" s="2"/>
    </row>
    <row r="2054" spans="1:1" ht="12" customHeight="1">
      <c r="A2054" s="2"/>
    </row>
    <row r="2055" spans="1:1" ht="12" customHeight="1">
      <c r="A2055" s="2"/>
    </row>
    <row r="2056" spans="1:1" ht="12" customHeight="1">
      <c r="A2056" s="2"/>
    </row>
    <row r="2057" spans="1:1" ht="12" customHeight="1">
      <c r="A2057" s="2"/>
    </row>
    <row r="2058" spans="1:1" ht="12" customHeight="1">
      <c r="A2058" s="2"/>
    </row>
    <row r="2059" spans="1:1" ht="12" customHeight="1">
      <c r="A2059" s="2"/>
    </row>
    <row r="2060" spans="1:1" ht="12" customHeight="1">
      <c r="A2060" s="2"/>
    </row>
    <row r="2061" spans="1:1" ht="12" customHeight="1">
      <c r="A2061" s="2"/>
    </row>
    <row r="2062" spans="1:1" ht="12" customHeight="1">
      <c r="A2062" s="2"/>
    </row>
    <row r="2063" spans="1:1" ht="12" customHeight="1">
      <c r="A2063" s="2"/>
    </row>
    <row r="2064" spans="1:1" ht="12" customHeight="1">
      <c r="A2064" s="2"/>
    </row>
    <row r="2065" spans="1:1" ht="12" customHeight="1">
      <c r="A2065" s="2"/>
    </row>
    <row r="2066" spans="1:1" ht="12" customHeight="1">
      <c r="A2066" s="2"/>
    </row>
    <row r="2067" spans="1:1" ht="12" customHeight="1">
      <c r="A2067" s="2"/>
    </row>
    <row r="2068" spans="1:1" ht="12" customHeight="1">
      <c r="A2068" s="2"/>
    </row>
    <row r="2069" spans="1:1" ht="12" customHeight="1">
      <c r="A2069" s="2"/>
    </row>
    <row r="2070" spans="1:1" ht="12" customHeight="1">
      <c r="A2070" s="2"/>
    </row>
    <row r="2071" spans="1:1" ht="12" customHeight="1">
      <c r="A2071" s="2"/>
    </row>
    <row r="2072" spans="1:1" ht="12" customHeight="1">
      <c r="A2072" s="2"/>
    </row>
    <row r="2073" spans="1:1" ht="12" customHeight="1">
      <c r="A2073" s="2"/>
    </row>
    <row r="2074" spans="1:1" ht="12" customHeight="1">
      <c r="A2074" s="2"/>
    </row>
    <row r="2075" spans="1:1" ht="12" customHeight="1">
      <c r="A2075" s="2"/>
    </row>
    <row r="2076" spans="1:1" ht="12" customHeight="1">
      <c r="A2076" s="2"/>
    </row>
    <row r="2077" spans="1:1" ht="12" customHeight="1">
      <c r="A2077" s="2"/>
    </row>
    <row r="2078" spans="1:1" ht="12" customHeight="1">
      <c r="A2078" s="2"/>
    </row>
    <row r="2079" spans="1:1" ht="12" customHeight="1">
      <c r="A2079" s="2"/>
    </row>
    <row r="2080" spans="1:1" ht="12" customHeight="1">
      <c r="A2080" s="2"/>
    </row>
    <row r="2081" spans="1:1" ht="12" customHeight="1">
      <c r="A2081" s="2"/>
    </row>
    <row r="2082" spans="1:1" ht="12" customHeight="1">
      <c r="A2082" s="2"/>
    </row>
    <row r="2083" spans="1:1" ht="12" customHeight="1">
      <c r="A2083" s="2"/>
    </row>
    <row r="2084" spans="1:1" ht="12" customHeight="1">
      <c r="A2084" s="2"/>
    </row>
    <row r="2085" spans="1:1" ht="12" customHeight="1">
      <c r="A2085" s="2"/>
    </row>
    <row r="2086" spans="1:1" ht="12" customHeight="1">
      <c r="A2086" s="2"/>
    </row>
    <row r="2087" spans="1:1" ht="12" customHeight="1">
      <c r="A2087" s="2"/>
    </row>
    <row r="2088" spans="1:1" ht="12" customHeight="1">
      <c r="A2088" s="2"/>
    </row>
    <row r="2089" spans="1:1" ht="12" customHeight="1">
      <c r="A2089" s="2"/>
    </row>
    <row r="2090" spans="1:1" ht="12" customHeight="1">
      <c r="A2090" s="2"/>
    </row>
    <row r="2091" spans="1:1" ht="12" customHeight="1">
      <c r="A2091" s="2"/>
    </row>
    <row r="2092" spans="1:1" ht="12" customHeight="1">
      <c r="A2092" s="2"/>
    </row>
    <row r="2093" spans="1:1" ht="12" customHeight="1">
      <c r="A2093" s="2"/>
    </row>
    <row r="2094" spans="1:1" ht="12" customHeight="1">
      <c r="A2094" s="2"/>
    </row>
    <row r="2095" spans="1:1" ht="12" customHeight="1">
      <c r="A2095" s="2"/>
    </row>
    <row r="2096" spans="1:1" ht="12" customHeight="1">
      <c r="A2096" s="2"/>
    </row>
    <row r="2097" spans="1:1" ht="12" customHeight="1">
      <c r="A2097" s="2"/>
    </row>
    <row r="2098" spans="1:1" ht="12" customHeight="1">
      <c r="A2098" s="2"/>
    </row>
    <row r="2099" spans="1:1" ht="12" customHeight="1">
      <c r="A2099" s="2"/>
    </row>
    <row r="2100" spans="1:1" ht="12" customHeight="1">
      <c r="A2100" s="2"/>
    </row>
    <row r="2101" spans="1:1" ht="12" customHeight="1">
      <c r="A2101" s="2"/>
    </row>
    <row r="2102" spans="1:1" ht="12" customHeight="1">
      <c r="A2102" s="2"/>
    </row>
    <row r="2103" spans="1:1" ht="12" customHeight="1">
      <c r="A2103" s="2"/>
    </row>
    <row r="2104" spans="1:1" ht="12" customHeight="1">
      <c r="A2104" s="2"/>
    </row>
    <row r="2105" spans="1:1" ht="12" customHeight="1">
      <c r="A2105" s="2"/>
    </row>
    <row r="2106" spans="1:1" ht="12" customHeight="1">
      <c r="A2106" s="2"/>
    </row>
    <row r="2107" spans="1:1" ht="12" customHeight="1">
      <c r="A2107" s="2"/>
    </row>
    <row r="2108" spans="1:1" ht="12" customHeight="1">
      <c r="A2108" s="2"/>
    </row>
    <row r="2109" spans="1:1" ht="12" customHeight="1">
      <c r="A2109" s="2"/>
    </row>
    <row r="2110" spans="1:1" ht="12" customHeight="1">
      <c r="A2110" s="2"/>
    </row>
    <row r="2111" spans="1:1" ht="12" customHeight="1">
      <c r="A2111" s="2"/>
    </row>
    <row r="2112" spans="1:1" ht="12" customHeight="1">
      <c r="A2112" s="2"/>
    </row>
    <row r="2113" spans="1:1" ht="12" customHeight="1">
      <c r="A2113" s="2"/>
    </row>
    <row r="2114" spans="1:1" ht="12" customHeight="1">
      <c r="A2114" s="2"/>
    </row>
    <row r="2115" spans="1:1" ht="12" customHeight="1">
      <c r="A2115" s="2"/>
    </row>
    <row r="2116" spans="1:1" ht="12" customHeight="1">
      <c r="A2116" s="2"/>
    </row>
    <row r="2117" spans="1:1" ht="12" customHeight="1">
      <c r="A2117" s="2"/>
    </row>
    <row r="2118" spans="1:1" ht="12" customHeight="1">
      <c r="A2118" s="2"/>
    </row>
    <row r="2119" spans="1:1" ht="12" customHeight="1">
      <c r="A2119" s="2"/>
    </row>
    <row r="2120" spans="1:1" ht="12" customHeight="1">
      <c r="A2120" s="2"/>
    </row>
    <row r="2121" spans="1:1" ht="12" customHeight="1">
      <c r="A2121" s="2"/>
    </row>
    <row r="2122" spans="1:1" ht="12" customHeight="1">
      <c r="A2122" s="2"/>
    </row>
    <row r="2123" spans="1:1" ht="12" customHeight="1">
      <c r="A2123" s="2"/>
    </row>
    <row r="2124" spans="1:1" ht="12" customHeight="1">
      <c r="A2124" s="2"/>
    </row>
    <row r="2125" spans="1:1" ht="12" customHeight="1">
      <c r="A2125" s="2"/>
    </row>
    <row r="2126" spans="1:1" ht="12" customHeight="1">
      <c r="A2126" s="2"/>
    </row>
    <row r="2127" spans="1:1" ht="12" customHeight="1">
      <c r="A2127" s="2"/>
    </row>
    <row r="2128" spans="1:1" ht="12" customHeight="1">
      <c r="A2128" s="2"/>
    </row>
    <row r="2129" spans="1:1" ht="12" customHeight="1">
      <c r="A2129" s="2"/>
    </row>
    <row r="2130" spans="1:1" ht="12" customHeight="1">
      <c r="A2130" s="2"/>
    </row>
    <row r="2131" spans="1:1" ht="12" customHeight="1">
      <c r="A2131" s="2"/>
    </row>
    <row r="2132" spans="1:1" ht="12" customHeight="1">
      <c r="A2132" s="2"/>
    </row>
    <row r="2133" spans="1:1" ht="12" customHeight="1">
      <c r="A2133" s="2"/>
    </row>
    <row r="2134" spans="1:1" ht="12" customHeight="1">
      <c r="A2134" s="2"/>
    </row>
    <row r="2135" spans="1:1" ht="12" customHeight="1">
      <c r="A2135" s="2"/>
    </row>
    <row r="2136" spans="1:1" ht="12" customHeight="1">
      <c r="A2136" s="2"/>
    </row>
    <row r="2137" spans="1:1" ht="12" customHeight="1">
      <c r="A2137" s="2"/>
    </row>
    <row r="2138" spans="1:1" ht="12" customHeight="1">
      <c r="A2138" s="2"/>
    </row>
    <row r="2139" spans="1:1" ht="12" customHeight="1">
      <c r="A2139" s="2"/>
    </row>
    <row r="2140" spans="1:1" ht="12" customHeight="1">
      <c r="A2140" s="2"/>
    </row>
    <row r="2141" spans="1:1" ht="12" customHeight="1">
      <c r="A2141" s="2"/>
    </row>
    <row r="2142" spans="1:1" ht="12" customHeight="1">
      <c r="A2142" s="2"/>
    </row>
    <row r="2143" spans="1:1" ht="12" customHeight="1">
      <c r="A2143" s="2"/>
    </row>
    <row r="2144" spans="1:1" ht="12" customHeight="1">
      <c r="A2144" s="2"/>
    </row>
    <row r="2145" spans="1:1" ht="12" customHeight="1">
      <c r="A2145" s="2"/>
    </row>
    <row r="2146" spans="1:1" ht="12" customHeight="1">
      <c r="A2146" s="2"/>
    </row>
    <row r="2147" spans="1:1" ht="12" customHeight="1">
      <c r="A2147" s="2"/>
    </row>
    <row r="2148" spans="1:1" ht="12" customHeight="1">
      <c r="A2148" s="2"/>
    </row>
    <row r="2149" spans="1:1" ht="12" customHeight="1">
      <c r="A2149" s="2"/>
    </row>
    <row r="2150" spans="1:1" ht="12" customHeight="1">
      <c r="A2150" s="2"/>
    </row>
    <row r="2151" spans="1:1" ht="12" customHeight="1">
      <c r="A2151" s="2"/>
    </row>
    <row r="2152" spans="1:1" ht="12" customHeight="1">
      <c r="A2152" s="2"/>
    </row>
    <row r="2153" spans="1:1" ht="12" customHeight="1">
      <c r="A2153" s="2"/>
    </row>
    <row r="2154" spans="1:1" ht="12" customHeight="1">
      <c r="A2154" s="2"/>
    </row>
    <row r="2155" spans="1:1" ht="12" customHeight="1">
      <c r="A2155" s="2"/>
    </row>
    <row r="2156" spans="1:1" ht="12" customHeight="1">
      <c r="A2156" s="2"/>
    </row>
    <row r="2157" spans="1:1" ht="12" customHeight="1">
      <c r="A2157" s="2"/>
    </row>
    <row r="2158" spans="1:1" ht="12" customHeight="1">
      <c r="A2158" s="2"/>
    </row>
    <row r="2159" spans="1:1" ht="12" customHeight="1">
      <c r="A2159" s="2"/>
    </row>
    <row r="2160" spans="1:1" ht="12" customHeight="1">
      <c r="A2160" s="2"/>
    </row>
    <row r="2161" spans="1:1" ht="12" customHeight="1">
      <c r="A2161" s="2"/>
    </row>
    <row r="2162" spans="1:1" ht="12" customHeight="1">
      <c r="A2162" s="2"/>
    </row>
    <row r="2163" spans="1:1" ht="12" customHeight="1">
      <c r="A2163" s="2"/>
    </row>
    <row r="2164" spans="1:1" ht="12" customHeight="1">
      <c r="A2164" s="2"/>
    </row>
    <row r="2165" spans="1:1" ht="12" customHeight="1">
      <c r="A2165" s="2"/>
    </row>
    <row r="2166" spans="1:1" ht="12" customHeight="1">
      <c r="A2166" s="2"/>
    </row>
    <row r="2167" spans="1:1" ht="12" customHeight="1">
      <c r="A2167" s="2"/>
    </row>
    <row r="2168" spans="1:1" ht="12" customHeight="1">
      <c r="A2168" s="2"/>
    </row>
    <row r="2169" spans="1:1" ht="12" customHeight="1">
      <c r="A2169" s="2"/>
    </row>
    <row r="2170" spans="1:1" ht="12" customHeight="1">
      <c r="A2170" s="2"/>
    </row>
    <row r="2171" spans="1:1" ht="12" customHeight="1">
      <c r="A2171" s="2"/>
    </row>
    <row r="2172" spans="1:1" ht="12" customHeight="1">
      <c r="A2172" s="2"/>
    </row>
    <row r="2173" spans="1:1" ht="12" customHeight="1">
      <c r="A2173" s="2"/>
    </row>
    <row r="2174" spans="1:1" ht="12" customHeight="1">
      <c r="A2174" s="2"/>
    </row>
    <row r="2175" spans="1:1" ht="12" customHeight="1">
      <c r="A2175" s="2"/>
    </row>
    <row r="2176" spans="1:1" ht="12" customHeight="1">
      <c r="A2176" s="2"/>
    </row>
    <row r="2177" spans="1:1" ht="12" customHeight="1">
      <c r="A2177" s="2"/>
    </row>
    <row r="2178" spans="1:1" ht="12" customHeight="1">
      <c r="A2178" s="2"/>
    </row>
    <row r="2179" spans="1:1" ht="12" customHeight="1">
      <c r="A2179" s="2"/>
    </row>
    <row r="2180" spans="1:1" ht="12" customHeight="1">
      <c r="A2180" s="2"/>
    </row>
    <row r="2181" spans="1:1" ht="12" customHeight="1">
      <c r="A2181" s="2"/>
    </row>
    <row r="2182" spans="1:1" ht="12" customHeight="1">
      <c r="A2182" s="2"/>
    </row>
    <row r="2183" spans="1:1" ht="12" customHeight="1">
      <c r="A2183" s="2"/>
    </row>
    <row r="2184" spans="1:1" ht="12" customHeight="1">
      <c r="A2184" s="2"/>
    </row>
    <row r="2185" spans="1:1" ht="12" customHeight="1">
      <c r="A2185" s="2"/>
    </row>
    <row r="2186" spans="1:1" ht="12" customHeight="1">
      <c r="A2186" s="2"/>
    </row>
    <row r="2187" spans="1:1" ht="12" customHeight="1">
      <c r="A2187" s="2"/>
    </row>
    <row r="2188" spans="1:1" ht="12" customHeight="1">
      <c r="A2188" s="2"/>
    </row>
    <row r="2189" spans="1:1" ht="12" customHeight="1">
      <c r="A2189" s="2"/>
    </row>
    <row r="2190" spans="1:1" ht="12" customHeight="1">
      <c r="A2190" s="2"/>
    </row>
    <row r="2191" spans="1:1" ht="12" customHeight="1">
      <c r="A2191" s="2"/>
    </row>
    <row r="2192" spans="1:1" ht="12" customHeight="1">
      <c r="A2192" s="2"/>
    </row>
    <row r="2193" spans="1:1" ht="12" customHeight="1">
      <c r="A2193" s="2"/>
    </row>
    <row r="2194" spans="1:1" ht="12" customHeight="1">
      <c r="A2194" s="2"/>
    </row>
    <row r="2195" spans="1:1" ht="12" customHeight="1">
      <c r="A2195" s="2"/>
    </row>
    <row r="2196" spans="1:1" ht="12" customHeight="1">
      <c r="A2196" s="2"/>
    </row>
    <row r="2197" spans="1:1" ht="12" customHeight="1">
      <c r="A2197" s="2"/>
    </row>
    <row r="2198" spans="1:1" ht="12" customHeight="1">
      <c r="A2198" s="2"/>
    </row>
    <row r="2199" spans="1:1" ht="12" customHeight="1">
      <c r="A2199" s="2"/>
    </row>
    <row r="2200" spans="1:1" ht="12" customHeight="1">
      <c r="A2200" s="2"/>
    </row>
    <row r="2201" spans="1:1" ht="12" customHeight="1">
      <c r="A2201" s="2"/>
    </row>
    <row r="2202" spans="1:1" ht="12" customHeight="1">
      <c r="A2202" s="2"/>
    </row>
    <row r="2203" spans="1:1" ht="12" customHeight="1">
      <c r="A2203" s="2"/>
    </row>
    <row r="2204" spans="1:1" ht="12" customHeight="1">
      <c r="A2204" s="2"/>
    </row>
    <row r="2205" spans="1:1" ht="12" customHeight="1">
      <c r="A2205" s="2"/>
    </row>
    <row r="2206" spans="1:1" ht="12" customHeight="1">
      <c r="A2206" s="2"/>
    </row>
    <row r="2207" spans="1:1" ht="12" customHeight="1">
      <c r="A2207" s="2"/>
    </row>
    <row r="2208" spans="1:1" ht="12" customHeight="1">
      <c r="A2208" s="2"/>
    </row>
    <row r="2209" spans="1:1" ht="12" customHeight="1">
      <c r="A2209" s="2"/>
    </row>
    <row r="2210" spans="1:1" ht="12" customHeight="1">
      <c r="A2210" s="2"/>
    </row>
    <row r="2211" spans="1:1" ht="12" customHeight="1">
      <c r="A2211" s="2"/>
    </row>
    <row r="2212" spans="1:1" ht="12" customHeight="1">
      <c r="A2212" s="2"/>
    </row>
    <row r="2213" spans="1:1" ht="12" customHeight="1">
      <c r="A2213" s="2"/>
    </row>
    <row r="2214" spans="1:1" ht="12" customHeight="1">
      <c r="A2214" s="2"/>
    </row>
    <row r="2215" spans="1:1" ht="12" customHeight="1">
      <c r="A2215" s="2"/>
    </row>
    <row r="2216" spans="1:1" ht="12" customHeight="1">
      <c r="A2216" s="2"/>
    </row>
    <row r="2217" spans="1:1" ht="12" customHeight="1">
      <c r="A2217" s="2"/>
    </row>
    <row r="2218" spans="1:1" ht="12" customHeight="1">
      <c r="A2218" s="2"/>
    </row>
    <row r="2219" spans="1:1" ht="12" customHeight="1">
      <c r="A2219" s="2"/>
    </row>
    <row r="2220" spans="1:1" ht="12" customHeight="1">
      <c r="A2220" s="2"/>
    </row>
    <row r="2221" spans="1:1" ht="12" customHeight="1">
      <c r="A2221" s="2"/>
    </row>
    <row r="2222" spans="1:1" ht="12" customHeight="1">
      <c r="A2222" s="2"/>
    </row>
    <row r="2223" spans="1:1" ht="12" customHeight="1">
      <c r="A2223" s="2"/>
    </row>
    <row r="2224" spans="1:1" ht="12" customHeight="1">
      <c r="A2224" s="2"/>
    </row>
    <row r="2225" spans="1:1" ht="12" customHeight="1">
      <c r="A2225" s="2"/>
    </row>
    <row r="2226" spans="1:1" ht="12" customHeight="1">
      <c r="A2226" s="2"/>
    </row>
    <row r="2227" spans="1:1" ht="12" customHeight="1">
      <c r="A2227" s="2"/>
    </row>
    <row r="2228" spans="1:1" ht="12" customHeight="1">
      <c r="A2228" s="2"/>
    </row>
    <row r="2229" spans="1:1" ht="12" customHeight="1">
      <c r="A2229" s="2"/>
    </row>
    <row r="2230" spans="1:1" ht="12" customHeight="1">
      <c r="A2230" s="2"/>
    </row>
    <row r="2231" spans="1:1" ht="12" customHeight="1">
      <c r="A2231" s="2"/>
    </row>
    <row r="2232" spans="1:1" ht="12" customHeight="1">
      <c r="A2232" s="2"/>
    </row>
    <row r="2233" spans="1:1" ht="12" customHeight="1">
      <c r="A2233" s="2"/>
    </row>
    <row r="2234" spans="1:1" ht="12" customHeight="1">
      <c r="A2234" s="2"/>
    </row>
    <row r="2235" spans="1:1" ht="12" customHeight="1">
      <c r="A2235" s="2"/>
    </row>
    <row r="2236" spans="1:1" ht="12" customHeight="1">
      <c r="A2236" s="2"/>
    </row>
    <row r="2237" spans="1:1" ht="12" customHeight="1">
      <c r="A2237" s="2"/>
    </row>
    <row r="2238" spans="1:1" ht="12" customHeight="1">
      <c r="A2238" s="2"/>
    </row>
    <row r="2239" spans="1:1" ht="12" customHeight="1">
      <c r="A2239" s="2"/>
    </row>
    <row r="2240" spans="1:1" ht="12" customHeight="1">
      <c r="A2240" s="2"/>
    </row>
    <row r="2241" spans="1:1" ht="12" customHeight="1">
      <c r="A2241" s="2"/>
    </row>
    <row r="2242" spans="1:1" ht="12" customHeight="1">
      <c r="A2242" s="2"/>
    </row>
    <row r="2243" spans="1:1" ht="12" customHeight="1">
      <c r="A2243" s="2"/>
    </row>
    <row r="2244" spans="1:1" ht="12" customHeight="1">
      <c r="A2244" s="2"/>
    </row>
    <row r="2245" spans="1:1" ht="12" customHeight="1">
      <c r="A2245" s="2"/>
    </row>
    <row r="2246" spans="1:1" ht="12" customHeight="1">
      <c r="A2246" s="2"/>
    </row>
    <row r="2247" spans="1:1" ht="12" customHeight="1">
      <c r="A2247" s="2"/>
    </row>
    <row r="2248" spans="1:1" ht="12" customHeight="1">
      <c r="A2248" s="2"/>
    </row>
    <row r="2249" spans="1:1" ht="12" customHeight="1">
      <c r="A2249" s="2"/>
    </row>
    <row r="2250" spans="1:1" ht="12" customHeight="1">
      <c r="A2250" s="2"/>
    </row>
    <row r="2251" spans="1:1" ht="12" customHeight="1">
      <c r="A2251" s="2"/>
    </row>
    <row r="2252" spans="1:1" ht="12" customHeight="1">
      <c r="A2252" s="2"/>
    </row>
    <row r="2253" spans="1:1" ht="12" customHeight="1">
      <c r="A2253" s="2"/>
    </row>
    <row r="2254" spans="1:1" ht="12" customHeight="1">
      <c r="A2254" s="2"/>
    </row>
    <row r="2255" spans="1:1" ht="12" customHeight="1">
      <c r="A2255" s="2"/>
    </row>
    <row r="2256" spans="1:1" ht="12" customHeight="1">
      <c r="A2256" s="2"/>
    </row>
    <row r="2257" spans="1:1" ht="12" customHeight="1">
      <c r="A2257" s="2"/>
    </row>
    <row r="2258" spans="1:1" ht="12" customHeight="1">
      <c r="A2258" s="2"/>
    </row>
    <row r="2259" spans="1:1" ht="12" customHeight="1">
      <c r="A2259" s="2"/>
    </row>
    <row r="2260" spans="1:1" ht="12" customHeight="1">
      <c r="A2260" s="2"/>
    </row>
    <row r="2261" spans="1:1" ht="12" customHeight="1">
      <c r="A2261" s="2"/>
    </row>
    <row r="2262" spans="1:1" ht="12" customHeight="1">
      <c r="A2262" s="2"/>
    </row>
    <row r="2263" spans="1:1" ht="12" customHeight="1">
      <c r="A2263" s="2"/>
    </row>
    <row r="2264" spans="1:1" ht="12" customHeight="1">
      <c r="A2264" s="2"/>
    </row>
    <row r="2265" spans="1:1" ht="12" customHeight="1">
      <c r="A2265" s="2"/>
    </row>
    <row r="2266" spans="1:1" ht="12" customHeight="1">
      <c r="A2266" s="2"/>
    </row>
    <row r="2267" spans="1:1" ht="12" customHeight="1">
      <c r="A2267" s="2"/>
    </row>
    <row r="2268" spans="1:1" ht="12" customHeight="1">
      <c r="A2268" s="2"/>
    </row>
    <row r="2269" spans="1:1" ht="12" customHeight="1">
      <c r="A2269" s="2"/>
    </row>
    <row r="2270" spans="1:1" ht="12" customHeight="1">
      <c r="A2270" s="2"/>
    </row>
    <row r="2271" spans="1:1" ht="12" customHeight="1">
      <c r="A2271" s="2"/>
    </row>
    <row r="2272" spans="1:1" ht="12" customHeight="1">
      <c r="A2272" s="2"/>
    </row>
    <row r="2273" spans="1:1" ht="12" customHeight="1">
      <c r="A2273" s="2"/>
    </row>
    <row r="2274" spans="1:1" ht="12" customHeight="1">
      <c r="A2274" s="2"/>
    </row>
    <row r="2275" spans="1:1" ht="12" customHeight="1">
      <c r="A2275" s="2"/>
    </row>
    <row r="2276" spans="1:1" ht="12" customHeight="1">
      <c r="A2276" s="2"/>
    </row>
    <row r="2277" spans="1:1" ht="12" customHeight="1">
      <c r="A2277" s="2"/>
    </row>
    <row r="2278" spans="1:1" ht="12" customHeight="1">
      <c r="A2278" s="2"/>
    </row>
    <row r="2279" spans="1:1" ht="12" customHeight="1">
      <c r="A2279" s="2"/>
    </row>
    <row r="2280" spans="1:1" ht="12" customHeight="1">
      <c r="A2280" s="2"/>
    </row>
    <row r="2281" spans="1:1" ht="12" customHeight="1">
      <c r="A2281" s="2"/>
    </row>
    <row r="2282" spans="1:1" ht="12" customHeight="1">
      <c r="A2282" s="2"/>
    </row>
    <row r="2283" spans="1:1" ht="12" customHeight="1">
      <c r="A2283" s="2"/>
    </row>
    <row r="2284" spans="1:1" ht="12" customHeight="1">
      <c r="A2284" s="2"/>
    </row>
    <row r="2285" spans="1:1" ht="12" customHeight="1">
      <c r="A2285" s="2"/>
    </row>
    <row r="2286" spans="1:1" ht="12" customHeight="1">
      <c r="A2286" s="2"/>
    </row>
    <row r="2287" spans="1:1" ht="12" customHeight="1">
      <c r="A2287" s="2"/>
    </row>
    <row r="2288" spans="1:1" ht="12" customHeight="1">
      <c r="A2288" s="2"/>
    </row>
    <row r="2289" spans="1:1" ht="12" customHeight="1">
      <c r="A2289" s="2"/>
    </row>
    <row r="2290" spans="1:1" ht="12" customHeight="1">
      <c r="A2290" s="2"/>
    </row>
    <row r="2291" spans="1:1" ht="12" customHeight="1">
      <c r="A2291" s="2"/>
    </row>
    <row r="2292" spans="1:1" ht="12" customHeight="1">
      <c r="A2292" s="2"/>
    </row>
    <row r="2293" spans="1:1" ht="12" customHeight="1">
      <c r="A2293" s="2"/>
    </row>
    <row r="2294" spans="1:1" ht="12" customHeight="1">
      <c r="A2294" s="2"/>
    </row>
    <row r="2295" spans="1:1" ht="12" customHeight="1">
      <c r="A2295" s="2"/>
    </row>
    <row r="2296" spans="1:1" ht="12" customHeight="1">
      <c r="A2296" s="2"/>
    </row>
    <row r="2297" spans="1:1" ht="12" customHeight="1">
      <c r="A2297" s="2"/>
    </row>
    <row r="2298" spans="1:1" ht="12" customHeight="1">
      <c r="A2298" s="2"/>
    </row>
    <row r="2299" spans="1:1" ht="12" customHeight="1">
      <c r="A2299" s="2"/>
    </row>
    <row r="2300" spans="1:1" ht="12" customHeight="1">
      <c r="A2300" s="2"/>
    </row>
    <row r="2301" spans="1:1" ht="12" customHeight="1">
      <c r="A2301" s="2"/>
    </row>
    <row r="2302" spans="1:1" ht="12" customHeight="1">
      <c r="A2302" s="2"/>
    </row>
    <row r="2303" spans="1:1" ht="12" customHeight="1">
      <c r="A2303" s="2"/>
    </row>
    <row r="2304" spans="1:1" ht="12" customHeight="1">
      <c r="A2304" s="2"/>
    </row>
    <row r="2305" spans="1:1" ht="12" customHeight="1">
      <c r="A2305" s="2"/>
    </row>
    <row r="2306" spans="1:1" ht="12" customHeight="1">
      <c r="A2306" s="2"/>
    </row>
    <row r="2307" spans="1:1" ht="12" customHeight="1">
      <c r="A2307" s="2"/>
    </row>
    <row r="2308" spans="1:1" ht="12" customHeight="1">
      <c r="A2308" s="2"/>
    </row>
    <row r="2309" spans="1:1" ht="12" customHeight="1">
      <c r="A2309" s="2"/>
    </row>
    <row r="2310" spans="1:1" ht="12" customHeight="1">
      <c r="A2310" s="2"/>
    </row>
    <row r="2311" spans="1:1" ht="12" customHeight="1">
      <c r="A2311" s="2"/>
    </row>
    <row r="2312" spans="1:1" ht="12" customHeight="1">
      <c r="A2312" s="2"/>
    </row>
    <row r="2313" spans="1:1" ht="12" customHeight="1">
      <c r="A2313" s="2"/>
    </row>
    <row r="2314" spans="1:1" ht="12" customHeight="1">
      <c r="A2314" s="2"/>
    </row>
    <row r="2315" spans="1:1" ht="12" customHeight="1">
      <c r="A2315" s="2"/>
    </row>
    <row r="2316" spans="1:1" ht="12" customHeight="1">
      <c r="A2316" s="2"/>
    </row>
    <row r="2317" spans="1:1" ht="12" customHeight="1">
      <c r="A2317" s="2"/>
    </row>
    <row r="2318" spans="1:1" ht="12" customHeight="1">
      <c r="A2318" s="2"/>
    </row>
    <row r="2319" spans="1:1" ht="12" customHeight="1">
      <c r="A2319" s="2"/>
    </row>
    <row r="2320" spans="1:1" ht="12" customHeight="1">
      <c r="A2320" s="2"/>
    </row>
    <row r="2321" spans="1:1" ht="12" customHeight="1">
      <c r="A2321" s="2"/>
    </row>
    <row r="2322" spans="1:1" ht="12" customHeight="1">
      <c r="A2322" s="2"/>
    </row>
    <row r="2323" spans="1:1" ht="12" customHeight="1">
      <c r="A2323" s="2"/>
    </row>
    <row r="2324" spans="1:1" ht="12" customHeight="1">
      <c r="A2324" s="2"/>
    </row>
    <row r="2325" spans="1:1" ht="12" customHeight="1">
      <c r="A2325" s="2"/>
    </row>
    <row r="2326" spans="1:1" ht="12" customHeight="1">
      <c r="A2326" s="2"/>
    </row>
    <row r="2327" spans="1:1" ht="12" customHeight="1">
      <c r="A2327" s="2"/>
    </row>
    <row r="2328" spans="1:1" ht="12" customHeight="1">
      <c r="A2328" s="2"/>
    </row>
    <row r="2329" spans="1:1" ht="12" customHeight="1">
      <c r="A2329" s="2"/>
    </row>
    <row r="2330" spans="1:1" ht="12" customHeight="1">
      <c r="A2330" s="2"/>
    </row>
    <row r="2331" spans="1:1" ht="12" customHeight="1">
      <c r="A2331" s="2"/>
    </row>
    <row r="2332" spans="1:1" ht="12" customHeight="1">
      <c r="A2332" s="2"/>
    </row>
    <row r="2333" spans="1:1" ht="12" customHeight="1">
      <c r="A2333" s="2"/>
    </row>
    <row r="2334" spans="1:1" ht="12" customHeight="1">
      <c r="A2334" s="2"/>
    </row>
    <row r="2335" spans="1:1" ht="12" customHeight="1">
      <c r="A2335" s="2"/>
    </row>
    <row r="2336" spans="1:1" ht="12" customHeight="1">
      <c r="A2336" s="2"/>
    </row>
    <row r="2337" spans="1:1" ht="12" customHeight="1">
      <c r="A2337" s="2"/>
    </row>
    <row r="2338" spans="1:1" ht="12" customHeight="1">
      <c r="A2338" s="2"/>
    </row>
    <row r="2339" spans="1:1" ht="12" customHeight="1">
      <c r="A2339" s="2"/>
    </row>
    <row r="2340" spans="1:1" ht="12" customHeight="1">
      <c r="A2340" s="2"/>
    </row>
    <row r="2341" spans="1:1" ht="12" customHeight="1">
      <c r="A2341" s="2"/>
    </row>
    <row r="2342" spans="1:1" ht="12" customHeight="1">
      <c r="A2342" s="2"/>
    </row>
    <row r="2343" spans="1:1" ht="12" customHeight="1">
      <c r="A2343" s="2"/>
    </row>
    <row r="2344" spans="1:1" ht="12" customHeight="1">
      <c r="A2344" s="2"/>
    </row>
    <row r="2345" spans="1:1" ht="12" customHeight="1">
      <c r="A2345" s="2"/>
    </row>
    <row r="2346" spans="1:1" ht="12" customHeight="1">
      <c r="A2346" s="2"/>
    </row>
    <row r="2347" spans="1:1" ht="12" customHeight="1">
      <c r="A2347" s="2"/>
    </row>
    <row r="2348" spans="1:1" ht="12" customHeight="1">
      <c r="A2348" s="2"/>
    </row>
    <row r="2349" spans="1:1" ht="12" customHeight="1">
      <c r="A2349" s="2"/>
    </row>
    <row r="2350" spans="1:1" ht="12" customHeight="1">
      <c r="A2350" s="2"/>
    </row>
    <row r="2351" spans="1:1" ht="12" customHeight="1">
      <c r="A2351" s="2"/>
    </row>
    <row r="2352" spans="1:1" ht="12" customHeight="1">
      <c r="A2352" s="2"/>
    </row>
    <row r="2353" spans="1:1" ht="12" customHeight="1">
      <c r="A2353" s="2"/>
    </row>
    <row r="2354" spans="1:1" ht="12" customHeight="1">
      <c r="A2354" s="2"/>
    </row>
    <row r="2355" spans="1:1" ht="12" customHeight="1">
      <c r="A2355" s="2"/>
    </row>
    <row r="2356" spans="1:1" ht="12" customHeight="1">
      <c r="A2356" s="2"/>
    </row>
    <row r="2357" spans="1:1" ht="12" customHeight="1">
      <c r="A2357" s="2"/>
    </row>
    <row r="2358" spans="1:1" ht="12" customHeight="1">
      <c r="A2358" s="2"/>
    </row>
    <row r="2359" spans="1:1" ht="12" customHeight="1">
      <c r="A2359" s="2"/>
    </row>
    <row r="2360" spans="1:1" ht="12" customHeight="1">
      <c r="A2360" s="2"/>
    </row>
    <row r="2361" spans="1:1" ht="12" customHeight="1">
      <c r="A2361" s="2"/>
    </row>
    <row r="2362" spans="1:1" ht="12" customHeight="1">
      <c r="A2362" s="2"/>
    </row>
    <row r="2363" spans="1:1" ht="12" customHeight="1">
      <c r="A2363" s="2"/>
    </row>
    <row r="2364" spans="1:1" ht="12" customHeight="1">
      <c r="A2364" s="2"/>
    </row>
    <row r="2365" spans="1:1" ht="12" customHeight="1">
      <c r="A2365" s="2"/>
    </row>
    <row r="2366" spans="1:1" ht="12" customHeight="1">
      <c r="A2366" s="2"/>
    </row>
    <row r="2367" spans="1:1" ht="12" customHeight="1">
      <c r="A2367" s="2"/>
    </row>
    <row r="2368" spans="1:1" ht="12" customHeight="1">
      <c r="A2368" s="2"/>
    </row>
    <row r="2369" spans="1:1" ht="12" customHeight="1">
      <c r="A2369" s="2"/>
    </row>
    <row r="2370" spans="1:1" ht="12" customHeight="1">
      <c r="A2370" s="2"/>
    </row>
    <row r="2371" spans="1:1" ht="12" customHeight="1">
      <c r="A2371" s="2"/>
    </row>
    <row r="2372" spans="1:1" ht="12" customHeight="1">
      <c r="A2372" s="2"/>
    </row>
    <row r="2373" spans="1:1" ht="12" customHeight="1">
      <c r="A2373" s="2"/>
    </row>
    <row r="2374" spans="1:1" ht="12" customHeight="1">
      <c r="A2374" s="2"/>
    </row>
    <row r="2375" spans="1:1" ht="12" customHeight="1">
      <c r="A2375" s="2"/>
    </row>
    <row r="2376" spans="1:1" ht="12" customHeight="1">
      <c r="A2376" s="2"/>
    </row>
    <row r="2377" spans="1:1" ht="12" customHeight="1">
      <c r="A2377" s="2"/>
    </row>
    <row r="2378" spans="1:1" ht="12" customHeight="1">
      <c r="A2378" s="2"/>
    </row>
    <row r="2379" spans="1:1" ht="12" customHeight="1">
      <c r="A2379" s="2"/>
    </row>
    <row r="2380" spans="1:1" ht="12" customHeight="1">
      <c r="A2380" s="2"/>
    </row>
    <row r="2381" spans="1:1" ht="12" customHeight="1">
      <c r="A2381" s="2"/>
    </row>
    <row r="2382" spans="1:1" ht="12" customHeight="1">
      <c r="A2382" s="2"/>
    </row>
    <row r="2383" spans="1:1" ht="12" customHeight="1">
      <c r="A2383" s="2"/>
    </row>
    <row r="2384" spans="1:1" ht="12" customHeight="1">
      <c r="A2384" s="2"/>
    </row>
    <row r="2385" spans="1:1" ht="12" customHeight="1">
      <c r="A2385" s="2"/>
    </row>
    <row r="2386" spans="1:1" ht="12" customHeight="1">
      <c r="A2386" s="2"/>
    </row>
    <row r="2387" spans="1:1" ht="12" customHeight="1">
      <c r="A2387" s="2"/>
    </row>
    <row r="2388" spans="1:1" ht="12" customHeight="1">
      <c r="A2388" s="2"/>
    </row>
    <row r="2389" spans="1:1" ht="12" customHeight="1">
      <c r="A2389" s="2"/>
    </row>
    <row r="2390" spans="1:1" ht="12" customHeight="1">
      <c r="A2390" s="2"/>
    </row>
    <row r="2391" spans="1:1" ht="12" customHeight="1">
      <c r="A2391" s="2"/>
    </row>
    <row r="2392" spans="1:1" ht="12" customHeight="1">
      <c r="A2392" s="2"/>
    </row>
    <row r="2393" spans="1:1" ht="12" customHeight="1">
      <c r="A2393" s="2"/>
    </row>
    <row r="2394" spans="1:1" ht="12" customHeight="1">
      <c r="A2394" s="2"/>
    </row>
    <row r="2395" spans="1:1" ht="12" customHeight="1">
      <c r="A2395" s="2"/>
    </row>
    <row r="2396" spans="1:1" ht="12" customHeight="1">
      <c r="A2396" s="2"/>
    </row>
    <row r="2397" spans="1:1" ht="12" customHeight="1">
      <c r="A2397" s="2"/>
    </row>
    <row r="2398" spans="1:1" ht="12" customHeight="1">
      <c r="A2398" s="2"/>
    </row>
    <row r="2399" spans="1:1" ht="12" customHeight="1">
      <c r="A2399" s="2"/>
    </row>
    <row r="2400" spans="1:1" ht="12" customHeight="1">
      <c r="A2400" s="2"/>
    </row>
    <row r="2401" spans="1:1" ht="12" customHeight="1">
      <c r="A2401" s="2"/>
    </row>
    <row r="2402" spans="1:1" ht="12" customHeight="1">
      <c r="A2402" s="2"/>
    </row>
    <row r="2403" spans="1:1" ht="12" customHeight="1">
      <c r="A2403" s="2"/>
    </row>
    <row r="2404" spans="1:1" ht="12" customHeight="1">
      <c r="A2404" s="2"/>
    </row>
    <row r="2405" spans="1:1" ht="12" customHeight="1">
      <c r="A2405" s="2"/>
    </row>
    <row r="2406" spans="1:1" ht="12" customHeight="1">
      <c r="A2406" s="2"/>
    </row>
    <row r="2407" spans="1:1" ht="12" customHeight="1">
      <c r="A2407" s="2"/>
    </row>
    <row r="2408" spans="1:1" ht="12" customHeight="1">
      <c r="A2408" s="2"/>
    </row>
    <row r="2409" spans="1:1" ht="12" customHeight="1">
      <c r="A2409" s="2"/>
    </row>
    <row r="2410" spans="1:1" ht="12" customHeight="1">
      <c r="A2410" s="2"/>
    </row>
    <row r="2411" spans="1:1" ht="12" customHeight="1">
      <c r="A2411" s="2"/>
    </row>
    <row r="2412" spans="1:1" ht="12" customHeight="1">
      <c r="A2412" s="2"/>
    </row>
    <row r="2413" spans="1:1" ht="12" customHeight="1">
      <c r="A2413" s="2"/>
    </row>
    <row r="2414" spans="1:1" ht="12" customHeight="1">
      <c r="A2414" s="2"/>
    </row>
    <row r="2415" spans="1:1" ht="12" customHeight="1">
      <c r="A2415" s="2"/>
    </row>
    <row r="2416" spans="1:1" ht="12" customHeight="1">
      <c r="A2416" s="2"/>
    </row>
    <row r="2417" spans="1:1" ht="12" customHeight="1">
      <c r="A2417" s="2"/>
    </row>
    <row r="2418" spans="1:1" ht="12" customHeight="1">
      <c r="A2418" s="2"/>
    </row>
    <row r="2419" spans="1:1" ht="12" customHeight="1">
      <c r="A2419" s="2"/>
    </row>
    <row r="2420" spans="1:1" ht="12" customHeight="1">
      <c r="A2420" s="2"/>
    </row>
    <row r="2421" spans="1:1" ht="12" customHeight="1">
      <c r="A2421" s="2"/>
    </row>
    <row r="2422" spans="1:1" ht="12" customHeight="1">
      <c r="A2422" s="2"/>
    </row>
    <row r="2423" spans="1:1" ht="12" customHeight="1">
      <c r="A2423" s="2"/>
    </row>
    <row r="2424" spans="1:1" ht="12" customHeight="1">
      <c r="A2424" s="2"/>
    </row>
    <row r="2425" spans="1:1" ht="12" customHeight="1">
      <c r="A2425" s="2"/>
    </row>
    <row r="2426" spans="1:1" ht="12" customHeight="1">
      <c r="A2426" s="2"/>
    </row>
    <row r="2427" spans="1:1" ht="12" customHeight="1">
      <c r="A2427" s="2"/>
    </row>
    <row r="2428" spans="1:1" ht="12" customHeight="1">
      <c r="A2428" s="2"/>
    </row>
    <row r="2429" spans="1:1" ht="12" customHeight="1">
      <c r="A2429" s="2"/>
    </row>
    <row r="2430" spans="1:1" ht="12" customHeight="1">
      <c r="A2430" s="2"/>
    </row>
    <row r="2431" spans="1:1" ht="12" customHeight="1">
      <c r="A2431" s="2"/>
    </row>
    <row r="2432" spans="1:1" ht="12" customHeight="1">
      <c r="A2432" s="2"/>
    </row>
    <row r="2433" spans="1:1" ht="12" customHeight="1">
      <c r="A2433" s="2"/>
    </row>
    <row r="2434" spans="1:1" ht="12" customHeight="1">
      <c r="A2434" s="2"/>
    </row>
    <row r="2435" spans="1:1" ht="12" customHeight="1">
      <c r="A2435" s="2"/>
    </row>
    <row r="2436" spans="1:1" ht="12" customHeight="1">
      <c r="A2436" s="2"/>
    </row>
    <row r="2437" spans="1:1" ht="12" customHeight="1">
      <c r="A2437" s="2"/>
    </row>
    <row r="2438" spans="1:1" ht="12" customHeight="1">
      <c r="A2438" s="2"/>
    </row>
    <row r="2439" spans="1:1" ht="12" customHeight="1">
      <c r="A2439" s="2"/>
    </row>
    <row r="2440" spans="1:1" ht="12" customHeight="1">
      <c r="A2440" s="2"/>
    </row>
    <row r="2441" spans="1:1" ht="12" customHeight="1">
      <c r="A2441" s="2"/>
    </row>
    <row r="2442" spans="1:1" ht="12" customHeight="1">
      <c r="A2442" s="2"/>
    </row>
    <row r="2443" spans="1:1" ht="12" customHeight="1">
      <c r="A2443" s="2"/>
    </row>
    <row r="2444" spans="1:1" ht="12" customHeight="1">
      <c r="A2444" s="2"/>
    </row>
    <row r="2445" spans="1:1" ht="12" customHeight="1">
      <c r="A2445" s="2"/>
    </row>
    <row r="2446" spans="1:1" ht="12" customHeight="1">
      <c r="A2446" s="2"/>
    </row>
    <row r="2447" spans="1:1" ht="12" customHeight="1">
      <c r="A2447" s="2"/>
    </row>
    <row r="2448" spans="1:1" ht="12" customHeight="1">
      <c r="A2448" s="2"/>
    </row>
    <row r="2449" spans="1:1" ht="12" customHeight="1">
      <c r="A2449" s="2"/>
    </row>
    <row r="2450" spans="1:1" ht="12" customHeight="1">
      <c r="A2450" s="2"/>
    </row>
    <row r="2451" spans="1:1" ht="12" customHeight="1">
      <c r="A2451" s="2"/>
    </row>
    <row r="2452" spans="1:1" ht="12" customHeight="1">
      <c r="A2452" s="2"/>
    </row>
    <row r="2453" spans="1:1" ht="12" customHeight="1">
      <c r="A2453" s="2"/>
    </row>
    <row r="2454" spans="1:1" ht="12" customHeight="1">
      <c r="A2454" s="2"/>
    </row>
  </sheetData>
  <phoneticPr fontId="23"/>
  <printOptions headings="1" gridLines="1"/>
  <pageMargins left="0.74803149606299213" right="0.74803149606299213" top="0.98425196850393704" bottom="0.98425196850393704" header="0.51181102362204722" footer="0.51181102362204722"/>
  <pageSetup paperSize="9" scale="40" fitToHeight="50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10"/>
  </sheetPr>
  <dimension ref="A1:DW2185"/>
  <sheetViews>
    <sheetView zoomScale="75" workbookViewId="0">
      <pane xSplit="8" ySplit="10" topLeftCell="I11" activePane="bottomRight" state="frozen"/>
      <selection activeCell="EA34" sqref="EA34"/>
      <selection pane="topRight" activeCell="EA34" sqref="EA34"/>
      <selection pane="bottomLeft" activeCell="EA34" sqref="EA34"/>
      <selection pane="bottomRight"/>
    </sheetView>
  </sheetViews>
  <sheetFormatPr defaultColWidth="10" defaultRowHeight="12" outlineLevelCol="1"/>
  <cols>
    <col min="1" max="1" width="10.85546875" style="53" customWidth="1"/>
    <col min="2" max="6" width="10.85546875" style="7" customWidth="1"/>
    <col min="7" max="8" width="10.85546875" style="2" customWidth="1"/>
    <col min="9" max="9" width="10.85546875" style="1" hidden="1" customWidth="1" outlineLevel="1"/>
    <col min="10" max="51" width="10.85546875" style="2" hidden="1" customWidth="1" outlineLevel="1"/>
    <col min="52" max="52" width="10.85546875" style="2" customWidth="1" collapsed="1"/>
    <col min="53" max="56" width="10.85546875" style="2" hidden="1" customWidth="1" outlineLevel="1"/>
    <col min="57" max="57" width="10.85546875" style="2" customWidth="1" collapsed="1"/>
    <col min="58" max="61" width="10.85546875" style="2" hidden="1" customWidth="1" outlineLevel="1"/>
    <col min="62" max="62" width="10.85546875" style="2" customWidth="1" collapsed="1"/>
    <col min="63" max="66" width="10.85546875" style="2" hidden="1" customWidth="1" outlineLevel="1"/>
    <col min="67" max="67" width="10.85546875" style="2" customWidth="1" collapsed="1"/>
    <col min="68" max="68" width="10.85546875" style="2" hidden="1" customWidth="1" outlineLevel="1"/>
    <col min="69" max="71" width="10.85546875" style="3" hidden="1" customWidth="1" outlineLevel="1"/>
    <col min="72" max="72" width="10.85546875" style="2" customWidth="1" collapsed="1"/>
    <col min="73" max="76" width="10.85546875" style="3" hidden="1" customWidth="1" outlineLevel="1"/>
    <col min="77" max="77" width="10.85546875" style="2" customWidth="1" collapsed="1"/>
    <col min="78" max="78" width="10.85546875" style="6" hidden="1" customWidth="1" outlineLevel="1"/>
    <col min="79" max="79" width="10.85546875" style="2" hidden="1" customWidth="1" outlineLevel="1"/>
    <col min="80" max="80" width="10.85546875" style="3" hidden="1" customWidth="1" outlineLevel="1"/>
    <col min="81" max="81" width="10.85546875" style="2" hidden="1" customWidth="1" outlineLevel="1"/>
    <col min="82" max="82" width="10.85546875" style="2" customWidth="1" collapsed="1"/>
    <col min="83" max="86" width="10.85546875" style="2" hidden="1" customWidth="1" outlineLevel="1"/>
    <col min="87" max="87" width="10.85546875" style="2" customWidth="1" collapsed="1"/>
    <col min="88" max="91" width="10.85546875" style="2" hidden="1" customWidth="1" outlineLevel="1"/>
    <col min="92" max="92" width="10.85546875" style="2" customWidth="1" collapsed="1"/>
    <col min="93" max="96" width="10.85546875" style="2" hidden="1" customWidth="1" outlineLevel="1"/>
    <col min="97" max="97" width="10.85546875" style="2" customWidth="1" collapsed="1"/>
    <col min="98" max="101" width="10.85546875" style="2" hidden="1" customWidth="1" outlineLevel="1"/>
    <col min="102" max="102" width="10.85546875" style="2" customWidth="1" collapsed="1"/>
    <col min="103" max="106" width="10.85546875" style="2" hidden="1" customWidth="1" outlineLevel="1"/>
    <col min="107" max="107" width="10.85546875" style="2" customWidth="1" collapsed="1"/>
    <col min="108" max="111" width="10.85546875" style="2" hidden="1" customWidth="1" outlineLevel="1"/>
    <col min="112" max="112" width="10.85546875" style="2" customWidth="1" collapsed="1"/>
    <col min="113" max="116" width="10.85546875" style="2" hidden="1" customWidth="1" outlineLevel="1"/>
    <col min="117" max="117" width="10.85546875" style="2" customWidth="1" collapsed="1"/>
    <col min="118" max="121" width="10.85546875" style="2" hidden="1" customWidth="1" outlineLevel="1"/>
    <col min="122" max="122" width="10.85546875" style="2" customWidth="1" collapsed="1"/>
    <col min="123" max="124" width="10.85546875" style="2" hidden="1" customWidth="1" outlineLevel="1"/>
    <col min="125" max="125" width="10.85546875" style="3" hidden="1" customWidth="1" outlineLevel="1"/>
    <col min="126" max="126" width="10.85546875" style="2" hidden="1" customWidth="1" outlineLevel="1"/>
    <col min="127" max="127" width="10.85546875" style="2" customWidth="1" collapsed="1"/>
    <col min="128" max="16384" width="10" style="2"/>
  </cols>
  <sheetData>
    <row r="1" spans="1:127" s="11" customFormat="1" ht="30">
      <c r="A1" s="87" t="s">
        <v>692</v>
      </c>
      <c r="B1" s="80"/>
      <c r="C1" s="81"/>
      <c r="D1" s="81"/>
      <c r="E1" s="81"/>
      <c r="AA1" s="84">
        <v>2000</v>
      </c>
      <c r="AB1" s="85" t="s">
        <v>424</v>
      </c>
      <c r="AC1" s="85" t="s">
        <v>425</v>
      </c>
      <c r="AD1" s="85" t="s">
        <v>426</v>
      </c>
      <c r="AE1" s="85" t="s">
        <v>427</v>
      </c>
      <c r="AF1" s="84">
        <v>2001</v>
      </c>
      <c r="AG1" s="85" t="s">
        <v>428</v>
      </c>
      <c r="AH1" s="85" t="s">
        <v>429</v>
      </c>
      <c r="AI1" s="85" t="s">
        <v>430</v>
      </c>
      <c r="AJ1" s="85" t="s">
        <v>431</v>
      </c>
      <c r="AK1" s="84">
        <v>2002</v>
      </c>
      <c r="AL1" s="85" t="s">
        <v>432</v>
      </c>
      <c r="AM1" s="85" t="s">
        <v>605</v>
      </c>
      <c r="AN1" s="85" t="s">
        <v>606</v>
      </c>
      <c r="AO1" s="85" t="s">
        <v>607</v>
      </c>
      <c r="AP1" s="84">
        <v>2003</v>
      </c>
      <c r="AQ1" s="85" t="s">
        <v>608</v>
      </c>
      <c r="AR1" s="85" t="s">
        <v>454</v>
      </c>
      <c r="AS1" s="85" t="s">
        <v>455</v>
      </c>
      <c r="AT1" s="85" t="s">
        <v>500</v>
      </c>
      <c r="AU1" s="84">
        <v>2004</v>
      </c>
      <c r="AV1" s="74">
        <v>38168</v>
      </c>
      <c r="AW1" s="74">
        <v>38260</v>
      </c>
      <c r="AX1" s="74">
        <v>38352</v>
      </c>
      <c r="AY1" s="74">
        <v>38442</v>
      </c>
      <c r="AZ1" s="66">
        <f>+AY1</f>
        <v>38442</v>
      </c>
      <c r="BA1" s="74">
        <v>38533</v>
      </c>
      <c r="BB1" s="74">
        <v>38625</v>
      </c>
      <c r="BC1" s="74">
        <v>38717</v>
      </c>
      <c r="BD1" s="74">
        <v>38807</v>
      </c>
      <c r="BE1" s="66">
        <f>+BD1</f>
        <v>38807</v>
      </c>
      <c r="BF1" s="74">
        <v>38898</v>
      </c>
      <c r="BG1" s="74">
        <v>38990</v>
      </c>
      <c r="BH1" s="74">
        <v>39082</v>
      </c>
      <c r="BI1" s="74">
        <v>39172</v>
      </c>
      <c r="BJ1" s="66">
        <f>+BI1</f>
        <v>39172</v>
      </c>
      <c r="BK1" s="74">
        <v>39263</v>
      </c>
      <c r="BL1" s="74">
        <v>39355</v>
      </c>
      <c r="BM1" s="74">
        <v>39447</v>
      </c>
      <c r="BN1" s="74">
        <v>39538</v>
      </c>
      <c r="BO1" s="66">
        <f>+BN1</f>
        <v>39538</v>
      </c>
      <c r="BP1" s="74">
        <v>39629</v>
      </c>
      <c r="BQ1" s="74">
        <v>39721</v>
      </c>
      <c r="BR1" s="74">
        <v>39813</v>
      </c>
      <c r="BS1" s="74">
        <v>39903</v>
      </c>
      <c r="BT1" s="66">
        <f>+BS1</f>
        <v>39903</v>
      </c>
      <c r="BU1" s="74">
        <v>39994</v>
      </c>
      <c r="BV1" s="74">
        <v>40086</v>
      </c>
      <c r="BW1" s="74">
        <v>40178</v>
      </c>
      <c r="BX1" s="74">
        <v>40268</v>
      </c>
      <c r="BY1" s="66">
        <f>+BX1</f>
        <v>40268</v>
      </c>
      <c r="BZ1" s="74">
        <v>40359</v>
      </c>
      <c r="CA1" s="74">
        <v>40451</v>
      </c>
      <c r="CB1" s="74">
        <v>40543</v>
      </c>
      <c r="CC1" s="74">
        <v>40633</v>
      </c>
      <c r="CD1" s="66">
        <f>+CC1</f>
        <v>40633</v>
      </c>
      <c r="CE1" s="74">
        <v>40724</v>
      </c>
      <c r="CF1" s="74">
        <v>40816</v>
      </c>
      <c r="CG1" s="74">
        <v>40816</v>
      </c>
      <c r="CH1" s="74">
        <v>40999</v>
      </c>
      <c r="CI1" s="66">
        <f>+CH1</f>
        <v>40999</v>
      </c>
      <c r="CJ1" s="74">
        <v>41090</v>
      </c>
      <c r="CK1" s="74">
        <v>41182</v>
      </c>
      <c r="CL1" s="74">
        <v>41274</v>
      </c>
      <c r="CM1" s="74">
        <v>41364</v>
      </c>
      <c r="CN1" s="66">
        <f>+CM1</f>
        <v>41364</v>
      </c>
      <c r="CO1" s="74">
        <v>41455</v>
      </c>
      <c r="CP1" s="74">
        <v>41547</v>
      </c>
      <c r="CQ1" s="74">
        <v>41639</v>
      </c>
      <c r="CR1" s="74">
        <v>41729</v>
      </c>
      <c r="CS1" s="66">
        <f>+CR1</f>
        <v>41729</v>
      </c>
      <c r="CT1" s="74">
        <v>41820</v>
      </c>
      <c r="CU1" s="74">
        <v>41912</v>
      </c>
      <c r="CV1" s="74">
        <v>42004</v>
      </c>
      <c r="CW1" s="74">
        <v>42094</v>
      </c>
      <c r="CX1" s="66">
        <f>+CW1</f>
        <v>42094</v>
      </c>
      <c r="CY1" s="74">
        <v>42185</v>
      </c>
      <c r="CZ1" s="74">
        <v>42277</v>
      </c>
      <c r="DA1" s="74">
        <v>42369</v>
      </c>
      <c r="DB1" s="74">
        <v>42460</v>
      </c>
      <c r="DC1" s="66">
        <f>+DB1</f>
        <v>42460</v>
      </c>
      <c r="DD1" s="74">
        <v>42551</v>
      </c>
      <c r="DE1" s="74">
        <v>42643</v>
      </c>
      <c r="DF1" s="74">
        <v>42735</v>
      </c>
      <c r="DG1" s="74">
        <v>42825</v>
      </c>
      <c r="DH1" s="66">
        <f>+DG1</f>
        <v>42825</v>
      </c>
      <c r="DI1" s="74">
        <v>42916</v>
      </c>
      <c r="DJ1" s="74">
        <v>43008</v>
      </c>
      <c r="DK1" s="74">
        <v>43100</v>
      </c>
      <c r="DL1" s="74">
        <v>43190</v>
      </c>
      <c r="DM1" s="66" t="s">
        <v>1343</v>
      </c>
      <c r="DN1" s="74">
        <v>43281</v>
      </c>
      <c r="DO1" s="74">
        <v>43373</v>
      </c>
      <c r="DP1" s="74">
        <v>43465</v>
      </c>
      <c r="DQ1" s="74">
        <v>43555</v>
      </c>
      <c r="DR1" s="66" t="s">
        <v>1344</v>
      </c>
      <c r="DS1" s="74">
        <v>43646</v>
      </c>
      <c r="DT1" s="74">
        <v>43738</v>
      </c>
      <c r="DU1" s="74">
        <v>43830</v>
      </c>
      <c r="DV1" s="74">
        <v>43921</v>
      </c>
      <c r="DW1" s="66" t="s">
        <v>1345</v>
      </c>
    </row>
    <row r="2" spans="1:127">
      <c r="B2" s="7" t="s">
        <v>694</v>
      </c>
      <c r="AZ2" s="8">
        <v>4844600</v>
      </c>
      <c r="BA2" s="8">
        <v>1187000</v>
      </c>
      <c r="BB2" s="8">
        <v>1186500</v>
      </c>
      <c r="BC2" s="8">
        <v>1208793</v>
      </c>
      <c r="BD2" s="8">
        <v>1183624</v>
      </c>
      <c r="BE2" s="8">
        <v>4765872</v>
      </c>
      <c r="BF2" s="8">
        <v>1218500</v>
      </c>
      <c r="BG2" s="8">
        <v>1164873</v>
      </c>
      <c r="BH2" s="8">
        <v>1213647</v>
      </c>
      <c r="BI2" s="8">
        <v>1191073</v>
      </c>
      <c r="BJ2" s="8">
        <v>4788093</v>
      </c>
      <c r="BK2" s="8">
        <v>1182900</v>
      </c>
      <c r="BL2" s="8">
        <v>1142217</v>
      </c>
      <c r="BM2" s="8">
        <v>1196917</v>
      </c>
      <c r="BN2" s="8">
        <v>1189793</v>
      </c>
      <c r="BO2" s="8">
        <v>4711827</v>
      </c>
      <c r="BP2" s="8">
        <v>1170246</v>
      </c>
      <c r="BQ2" s="8">
        <v>1097538</v>
      </c>
      <c r="BR2" s="8">
        <v>1110976</v>
      </c>
      <c r="BS2" s="8">
        <v>1069220</v>
      </c>
      <c r="BT2" s="8">
        <v>4447980</v>
      </c>
      <c r="BU2" s="8">
        <v>1084800</v>
      </c>
      <c r="BV2" s="8">
        <v>1061100</v>
      </c>
      <c r="BW2" s="8">
        <v>1096600</v>
      </c>
      <c r="BX2" s="8">
        <v>1041900</v>
      </c>
      <c r="BY2" s="8">
        <v>4284400</v>
      </c>
      <c r="BZ2" s="17">
        <v>1089200</v>
      </c>
      <c r="CA2" s="8">
        <v>1048900</v>
      </c>
      <c r="CB2" s="8">
        <v>1071000</v>
      </c>
      <c r="CC2" s="8">
        <v>1015200</v>
      </c>
      <c r="CD2" s="8">
        <v>4224300</v>
      </c>
      <c r="CE2" s="8">
        <v>1047300</v>
      </c>
      <c r="CF2" s="8">
        <v>1065700</v>
      </c>
      <c r="CG2" s="8">
        <v>1061200</v>
      </c>
      <c r="CH2" s="8">
        <v>1065800</v>
      </c>
      <c r="CI2" s="8">
        <v>4240000</v>
      </c>
      <c r="CJ2" s="8">
        <v>1072300</v>
      </c>
      <c r="CK2" s="8">
        <v>1135000</v>
      </c>
      <c r="CL2" s="8">
        <v>1163500</v>
      </c>
      <c r="CM2" s="8">
        <v>1099300</v>
      </c>
      <c r="CN2" s="8">
        <v>4470100</v>
      </c>
      <c r="CO2" s="8">
        <v>1113600</v>
      </c>
      <c r="CP2" s="8">
        <v>1085400</v>
      </c>
      <c r="CQ2" s="8">
        <v>1164600</v>
      </c>
      <c r="CR2" s="8">
        <v>1097600</v>
      </c>
      <c r="CS2" s="8">
        <v>4461200</v>
      </c>
      <c r="CT2" s="8">
        <v>1075300</v>
      </c>
      <c r="CU2" s="8">
        <v>1097700</v>
      </c>
      <c r="CV2" s="8">
        <v>1153800</v>
      </c>
      <c r="CW2" s="8">
        <v>1056600</v>
      </c>
      <c r="CX2" s="8">
        <v>4383400</v>
      </c>
      <c r="CY2" s="8">
        <v>1076900</v>
      </c>
      <c r="CZ2" s="8">
        <v>1138100</v>
      </c>
      <c r="DA2" s="8">
        <v>1168500</v>
      </c>
      <c r="DB2" s="8">
        <v>1143600</v>
      </c>
      <c r="DC2" s="8">
        <v>4527100</v>
      </c>
      <c r="DD2" s="8">
        <v>1108700</v>
      </c>
      <c r="DE2" s="8">
        <v>1179700</v>
      </c>
      <c r="DF2" s="8">
        <v>1181300</v>
      </c>
      <c r="DG2" s="8">
        <v>1115000</v>
      </c>
      <c r="DH2" s="8">
        <v>4584600</v>
      </c>
      <c r="DI2" s="8">
        <v>1136700</v>
      </c>
      <c r="DJ2" s="8">
        <v>1163400</v>
      </c>
      <c r="DK2" s="8">
        <v>1226761.1152711338</v>
      </c>
      <c r="DL2" s="8">
        <v>1215520.6943650115</v>
      </c>
      <c r="DM2" s="8">
        <v>4742481.8096361458</v>
      </c>
      <c r="DN2" s="8">
        <v>1179572.5975057129</v>
      </c>
      <c r="DO2" s="8">
        <v>1202656.5607347547</v>
      </c>
      <c r="DP2" s="8">
        <v>1240597.5588058291</v>
      </c>
      <c r="DQ2" s="8">
        <v>1235761.6103811036</v>
      </c>
      <c r="DR2" s="8">
        <v>4858588.3274274003</v>
      </c>
      <c r="DS2" s="8">
        <v>1186201.8683489962</v>
      </c>
      <c r="DT2" s="8">
        <v>1208146.6040496705</v>
      </c>
      <c r="DU2" s="8">
        <v>1246524.970564316</v>
      </c>
      <c r="DV2" s="8">
        <v>1235999.6383163936</v>
      </c>
      <c r="DW2" s="8">
        <v>4876873.0812793765</v>
      </c>
    </row>
    <row r="3" spans="1:127" s="10" customFormat="1">
      <c r="B3" s="10" t="s">
        <v>693</v>
      </c>
      <c r="AZ3" s="10">
        <v>784166</v>
      </c>
      <c r="BA3" s="10">
        <v>287614</v>
      </c>
      <c r="BB3" s="10">
        <v>270768</v>
      </c>
      <c r="BC3" s="10">
        <v>135112</v>
      </c>
      <c r="BD3" s="10">
        <v>139159</v>
      </c>
      <c r="BE3" s="10">
        <v>832639</v>
      </c>
      <c r="BF3" s="10">
        <v>272727</v>
      </c>
      <c r="BG3" s="10">
        <v>244162</v>
      </c>
      <c r="BH3" s="10">
        <v>160023</v>
      </c>
      <c r="BI3" s="10">
        <v>96612</v>
      </c>
      <c r="BJ3" s="10">
        <v>773524</v>
      </c>
      <c r="BK3" s="10">
        <v>203900</v>
      </c>
      <c r="BL3" s="10">
        <v>204596</v>
      </c>
      <c r="BM3" s="10">
        <v>216502</v>
      </c>
      <c r="BN3" s="10">
        <v>183314</v>
      </c>
      <c r="BO3" s="10">
        <v>808312</v>
      </c>
      <c r="BP3" s="10">
        <v>296488</v>
      </c>
      <c r="BQ3" s="10">
        <v>280458</v>
      </c>
      <c r="BR3" s="10">
        <v>169839</v>
      </c>
      <c r="BS3" s="10">
        <v>84174</v>
      </c>
      <c r="BT3" s="10">
        <v>830959</v>
      </c>
      <c r="BU3" s="10">
        <v>251819</v>
      </c>
      <c r="BV3" s="10">
        <v>233404</v>
      </c>
      <c r="BW3" s="10">
        <v>217430</v>
      </c>
      <c r="BX3" s="10">
        <v>131592</v>
      </c>
      <c r="BY3" s="10">
        <v>834245</v>
      </c>
      <c r="BZ3" s="10">
        <v>240518</v>
      </c>
      <c r="CA3" s="10">
        <v>290952</v>
      </c>
      <c r="CB3" s="10">
        <v>227031</v>
      </c>
      <c r="CC3" s="10">
        <v>86228</v>
      </c>
      <c r="CD3" s="10">
        <v>844729</v>
      </c>
      <c r="CE3" s="10">
        <v>267715</v>
      </c>
      <c r="CF3" s="10">
        <v>240786</v>
      </c>
      <c r="CG3" s="10">
        <v>235283</v>
      </c>
      <c r="CH3" s="10">
        <v>130676</v>
      </c>
      <c r="CI3" s="10">
        <v>874460</v>
      </c>
      <c r="CJ3" s="10">
        <v>262627</v>
      </c>
      <c r="CK3" s="10">
        <v>208482</v>
      </c>
      <c r="CL3" s="10">
        <v>231071</v>
      </c>
      <c r="CM3" s="10">
        <v>135000</v>
      </c>
      <c r="CN3" s="10">
        <v>837180</v>
      </c>
      <c r="CO3" s="10">
        <v>247470</v>
      </c>
      <c r="CP3" s="10">
        <v>225685</v>
      </c>
      <c r="CQ3" s="10">
        <v>215506</v>
      </c>
      <c r="CR3" s="10">
        <v>130538</v>
      </c>
      <c r="CS3" s="10">
        <v>819199</v>
      </c>
      <c r="CT3" s="10">
        <v>209640</v>
      </c>
      <c r="CU3" s="10">
        <v>189946</v>
      </c>
      <c r="CV3" s="10">
        <v>187554</v>
      </c>
      <c r="CW3" s="10">
        <v>51931</v>
      </c>
      <c r="CX3" s="10">
        <v>639071</v>
      </c>
      <c r="CY3" s="10">
        <v>235395</v>
      </c>
      <c r="CZ3" s="10">
        <v>227179</v>
      </c>
      <c r="DA3" s="10">
        <v>222931</v>
      </c>
      <c r="DB3" s="10">
        <v>97519</v>
      </c>
      <c r="DC3" s="10">
        <v>783024</v>
      </c>
      <c r="DD3" s="10">
        <v>299291</v>
      </c>
      <c r="DE3" s="10">
        <v>286306</v>
      </c>
      <c r="DF3" s="10">
        <v>256739</v>
      </c>
      <c r="DG3" s="10">
        <v>102402</v>
      </c>
      <c r="DH3" s="10">
        <v>944738</v>
      </c>
      <c r="DI3" s="10">
        <v>278299</v>
      </c>
      <c r="DJ3" s="10">
        <v>270477</v>
      </c>
      <c r="DK3" s="10">
        <v>274960.1107361078</v>
      </c>
      <c r="DL3" s="10">
        <v>147087.17343085539</v>
      </c>
      <c r="DM3" s="10">
        <v>970823.28416696319</v>
      </c>
      <c r="DN3" s="10">
        <v>290589.33336121636</v>
      </c>
      <c r="DO3" s="10">
        <v>280968.81201760937</v>
      </c>
      <c r="DP3" s="10">
        <v>266157.0351690005</v>
      </c>
      <c r="DQ3" s="10">
        <v>141147.97966157831</v>
      </c>
      <c r="DR3" s="10">
        <v>978863.16020940454</v>
      </c>
      <c r="DS3" s="10">
        <v>303118.69240363664</v>
      </c>
      <c r="DT3" s="10">
        <v>293555.53016200149</v>
      </c>
      <c r="DU3" s="10">
        <v>270883.70525597525</v>
      </c>
      <c r="DV3" s="10">
        <v>138928.38883473957</v>
      </c>
      <c r="DW3" s="10">
        <v>1006486.316656353</v>
      </c>
    </row>
    <row r="4" spans="1:127">
      <c r="CU4" s="1"/>
      <c r="CV4" s="1"/>
    </row>
    <row r="5" spans="1:127" s="1" customFormat="1">
      <c r="B5" s="7"/>
      <c r="C5" s="7"/>
      <c r="D5" s="7"/>
      <c r="E5" s="7"/>
      <c r="F5" s="7"/>
      <c r="BQ5" s="24"/>
      <c r="BR5" s="24"/>
      <c r="BS5" s="24"/>
      <c r="BU5" s="24"/>
      <c r="BV5" s="24"/>
      <c r="BW5" s="24"/>
      <c r="BX5" s="24"/>
      <c r="CW5" s="35"/>
      <c r="DC5" s="2"/>
      <c r="DH5" s="2"/>
    </row>
    <row r="6" spans="1:127" s="1" customFormat="1">
      <c r="B6" s="7"/>
      <c r="C6" s="7"/>
      <c r="D6" s="7"/>
      <c r="E6" s="7"/>
      <c r="F6" s="7"/>
      <c r="BQ6" s="24"/>
      <c r="BR6" s="24"/>
      <c r="BS6" s="24"/>
      <c r="BU6" s="24"/>
      <c r="BV6" s="24"/>
      <c r="BW6" s="24"/>
      <c r="BX6" s="24"/>
      <c r="CR6" s="45"/>
      <c r="DC6" s="2"/>
    </row>
    <row r="7" spans="1:127" s="1" customFormat="1">
      <c r="B7" s="7"/>
      <c r="C7" s="7"/>
      <c r="D7" s="7"/>
      <c r="E7" s="7"/>
      <c r="F7" s="7"/>
      <c r="BQ7" s="24"/>
      <c r="BR7" s="24"/>
      <c r="BS7" s="24"/>
      <c r="BU7" s="24"/>
      <c r="BV7" s="24"/>
      <c r="BW7" s="24"/>
      <c r="BX7" s="24"/>
      <c r="CN7" s="45"/>
      <c r="CW7" s="45"/>
    </row>
    <row r="8" spans="1:127" s="1" customFormat="1">
      <c r="B8" s="7"/>
      <c r="C8" s="7"/>
      <c r="D8" s="7"/>
      <c r="E8" s="7"/>
      <c r="F8" s="7"/>
      <c r="BQ8" s="24"/>
      <c r="BR8" s="24"/>
      <c r="BS8" s="24"/>
      <c r="BU8" s="24"/>
      <c r="BV8" s="24"/>
      <c r="BW8" s="24"/>
      <c r="BX8" s="24"/>
    </row>
    <row r="9" spans="1:127" s="1" customFormat="1">
      <c r="B9" s="7"/>
      <c r="C9" s="7"/>
      <c r="D9" s="7"/>
      <c r="E9" s="7"/>
      <c r="F9" s="7"/>
      <c r="BQ9" s="24"/>
      <c r="BR9" s="24"/>
      <c r="BS9" s="24"/>
      <c r="BU9" s="24"/>
      <c r="BV9" s="24"/>
      <c r="BW9" s="24"/>
      <c r="BX9" s="24"/>
    </row>
    <row r="10" spans="1:127" s="1" customFormat="1">
      <c r="B10" s="7"/>
      <c r="C10" s="7"/>
      <c r="D10" s="7"/>
      <c r="E10" s="7"/>
      <c r="F10" s="7"/>
      <c r="BQ10" s="24"/>
      <c r="BR10" s="24"/>
      <c r="BS10" s="24"/>
      <c r="BU10" s="24"/>
      <c r="BV10" s="24"/>
      <c r="BW10" s="24"/>
      <c r="BX10" s="24"/>
      <c r="CX10" s="45"/>
    </row>
    <row r="11" spans="1:127" s="1" customFormat="1">
      <c r="A11" s="15"/>
      <c r="B11" s="7" t="s">
        <v>444</v>
      </c>
      <c r="C11" s="7" t="s">
        <v>445</v>
      </c>
      <c r="E11" s="7"/>
      <c r="F11" s="7"/>
      <c r="AZ11" s="35">
        <v>4844600</v>
      </c>
      <c r="BA11" s="35">
        <v>1187000</v>
      </c>
      <c r="BB11" s="35">
        <v>1186500</v>
      </c>
      <c r="BC11" s="35">
        <v>1208793</v>
      </c>
      <c r="BD11" s="35">
        <v>1183624</v>
      </c>
      <c r="BE11" s="35">
        <v>4765872</v>
      </c>
      <c r="BF11" s="35">
        <v>1218500</v>
      </c>
      <c r="BG11" s="35">
        <v>1164873</v>
      </c>
      <c r="BH11" s="35">
        <v>1213647</v>
      </c>
      <c r="BI11" s="35">
        <v>1191073</v>
      </c>
      <c r="BJ11" s="35">
        <v>4788093</v>
      </c>
      <c r="BK11" s="35">
        <v>1182900</v>
      </c>
      <c r="BL11" s="35">
        <v>1142217</v>
      </c>
      <c r="BM11" s="35">
        <v>1196917</v>
      </c>
      <c r="BN11" s="35">
        <v>1189793</v>
      </c>
      <c r="BO11" s="35">
        <v>4711827</v>
      </c>
      <c r="BP11" s="35">
        <v>1170246</v>
      </c>
      <c r="BQ11" s="35">
        <v>1097538</v>
      </c>
      <c r="BR11" s="35">
        <v>1110976</v>
      </c>
      <c r="BS11" s="35">
        <v>1069220</v>
      </c>
      <c r="BT11" s="35">
        <v>4447980</v>
      </c>
      <c r="BU11" s="35">
        <v>1084800</v>
      </c>
      <c r="BV11" s="35">
        <v>1061100</v>
      </c>
      <c r="BW11" s="35">
        <v>1096600</v>
      </c>
      <c r="BX11" s="35">
        <v>1041900</v>
      </c>
      <c r="BY11" s="35">
        <v>4284400</v>
      </c>
      <c r="BZ11" s="35">
        <v>1089200</v>
      </c>
      <c r="CA11" s="35">
        <v>1048900</v>
      </c>
      <c r="CB11" s="35">
        <v>1071000</v>
      </c>
      <c r="CC11" s="35">
        <v>1015200</v>
      </c>
      <c r="CD11" s="35">
        <v>4224300</v>
      </c>
      <c r="CE11" s="45">
        <v>1047300</v>
      </c>
      <c r="CF11" s="45">
        <v>1065700</v>
      </c>
      <c r="CG11" s="45">
        <v>1061200</v>
      </c>
      <c r="CH11" s="45">
        <v>1065800</v>
      </c>
      <c r="CI11" s="45">
        <v>4240000</v>
      </c>
      <c r="CJ11" s="45">
        <v>1072300</v>
      </c>
      <c r="CK11" s="45">
        <v>1135000</v>
      </c>
      <c r="CL11" s="45">
        <v>1163500</v>
      </c>
      <c r="CM11" s="45">
        <v>1099300</v>
      </c>
      <c r="CN11" s="45">
        <v>4470100</v>
      </c>
      <c r="CO11" s="45">
        <v>1113600</v>
      </c>
      <c r="CP11" s="45">
        <v>1085400</v>
      </c>
      <c r="CQ11" s="45">
        <v>1164600</v>
      </c>
      <c r="CR11" s="45">
        <v>1097600</v>
      </c>
      <c r="CS11" s="45">
        <v>4461200</v>
      </c>
      <c r="CT11" s="45">
        <v>1075300</v>
      </c>
      <c r="CU11" s="45">
        <v>1097700</v>
      </c>
      <c r="CV11" s="45">
        <v>1153800</v>
      </c>
      <c r="CW11" s="45">
        <v>1056600</v>
      </c>
      <c r="CX11" s="45">
        <v>4383400</v>
      </c>
      <c r="CY11" s="45">
        <v>1076900</v>
      </c>
      <c r="CZ11" s="45">
        <v>1138100</v>
      </c>
      <c r="DA11" s="45">
        <v>1168500</v>
      </c>
      <c r="DB11" s="45">
        <v>1143600</v>
      </c>
      <c r="DC11" s="45">
        <v>4527100</v>
      </c>
      <c r="DD11" s="45">
        <v>1108700</v>
      </c>
      <c r="DE11" s="45">
        <v>1179700</v>
      </c>
      <c r="DF11" s="45">
        <v>1181300</v>
      </c>
      <c r="DG11" s="45">
        <v>1115000</v>
      </c>
      <c r="DH11" s="45">
        <v>4584600</v>
      </c>
      <c r="DI11" s="45">
        <v>1136700</v>
      </c>
      <c r="DJ11" s="45">
        <v>1163400</v>
      </c>
      <c r="DK11" s="45">
        <f>+DK12+DK13+DK14+DK15</f>
        <v>1226761.1152711338</v>
      </c>
      <c r="DL11" s="45">
        <f>+DL12+DL13+DL14+DL15</f>
        <v>1215520.6943650115</v>
      </c>
      <c r="DM11" s="45">
        <f>+DL11+DK11+DJ11+DI11</f>
        <v>4742381.8096361458</v>
      </c>
      <c r="DN11" s="45">
        <f>+DN12+DN13+DN14+DN15</f>
        <v>1179572.5975057129</v>
      </c>
      <c r="DO11" s="45">
        <f>+DO12+DO13+DO14+DO15</f>
        <v>1202656.5607347544</v>
      </c>
      <c r="DP11" s="45">
        <f>+DP12+DP13+DP14+DP15</f>
        <v>1240597.5588058294</v>
      </c>
      <c r="DQ11" s="45">
        <f>+DQ12+DQ13+DQ14+DQ15</f>
        <v>1235761.6103811036</v>
      </c>
      <c r="DR11" s="45">
        <f>+DQ11+DP11+DO11+DN11</f>
        <v>4858588.3274274003</v>
      </c>
      <c r="DS11" s="45">
        <f>+DS12+DS13+DS14+DS15</f>
        <v>1186201.8683489962</v>
      </c>
      <c r="DT11" s="45">
        <f>+DT12+DT13+DT14+DT15</f>
        <v>1208146.6040496705</v>
      </c>
      <c r="DU11" s="45">
        <f>+DU12+DU13+DU14+DU15</f>
        <v>1246524.970564316</v>
      </c>
      <c r="DV11" s="45">
        <f>+DV12+DV13+DV14+DV15</f>
        <v>1235999.6383163934</v>
      </c>
      <c r="DW11" s="45">
        <f>+DV11+DU11+DT11+DS11</f>
        <v>4876873.0812793765</v>
      </c>
    </row>
    <row r="12" spans="1:127" s="1" customFormat="1">
      <c r="A12" s="15"/>
      <c r="B12" s="7"/>
      <c r="C12" s="7" t="s">
        <v>1121</v>
      </c>
      <c r="E12" s="7"/>
      <c r="F12" s="7"/>
      <c r="Y12" s="35">
        <v>0</v>
      </c>
      <c r="Z12" s="35">
        <v>0</v>
      </c>
      <c r="AA12" s="35">
        <v>0</v>
      </c>
      <c r="AB12" s="35">
        <v>0</v>
      </c>
      <c r="AC12" s="35">
        <v>0</v>
      </c>
      <c r="AD12" s="35">
        <v>0</v>
      </c>
      <c r="AE12" s="35">
        <v>0</v>
      </c>
      <c r="AF12" s="35">
        <v>0</v>
      </c>
      <c r="AG12" s="35">
        <v>0</v>
      </c>
      <c r="AH12" s="35">
        <v>0</v>
      </c>
      <c r="AI12" s="35">
        <v>0</v>
      </c>
      <c r="AJ12" s="35">
        <v>0</v>
      </c>
      <c r="AK12" s="35">
        <v>3981800</v>
      </c>
      <c r="AL12" s="35">
        <v>0</v>
      </c>
      <c r="AM12" s="35">
        <v>1645900</v>
      </c>
      <c r="AN12" s="35">
        <v>-1645900</v>
      </c>
      <c r="AO12" s="35">
        <v>4186300</v>
      </c>
      <c r="AP12" s="35">
        <v>4186300</v>
      </c>
      <c r="AQ12" s="35">
        <v>837500</v>
      </c>
      <c r="AR12" s="35">
        <v>845600</v>
      </c>
      <c r="AS12" s="35">
        <v>841600</v>
      </c>
      <c r="AT12" s="35">
        <v>941100</v>
      </c>
      <c r="AU12" s="35">
        <v>4329700</v>
      </c>
      <c r="AV12" s="35">
        <v>849500</v>
      </c>
      <c r="AW12" s="35">
        <v>1046100</v>
      </c>
      <c r="AX12" s="35">
        <v>1225200</v>
      </c>
      <c r="AY12" s="35">
        <v>1026200</v>
      </c>
      <c r="AZ12" s="35">
        <v>4147000</v>
      </c>
      <c r="BA12" s="35">
        <v>1029000</v>
      </c>
      <c r="BB12" s="35">
        <v>1056600</v>
      </c>
      <c r="BC12" s="35">
        <v>1044700</v>
      </c>
      <c r="BD12" s="35">
        <v>1027900</v>
      </c>
      <c r="BE12" s="35">
        <v>4158200</v>
      </c>
      <c r="BF12" s="35">
        <v>1065500</v>
      </c>
      <c r="BG12" s="35">
        <v>1046900</v>
      </c>
      <c r="BH12" s="35">
        <v>1045200</v>
      </c>
      <c r="BI12" s="35">
        <v>1025000</v>
      </c>
      <c r="BJ12" s="35">
        <v>4182600</v>
      </c>
      <c r="BK12" s="35">
        <v>1032600</v>
      </c>
      <c r="BL12" s="35">
        <v>1033900</v>
      </c>
      <c r="BM12" s="35">
        <v>994000</v>
      </c>
      <c r="BN12" s="35">
        <v>958500</v>
      </c>
      <c r="BO12" s="35">
        <v>4019000</v>
      </c>
      <c r="BP12" s="35">
        <v>936400</v>
      </c>
      <c r="BQ12" s="35">
        <v>935500</v>
      </c>
      <c r="BR12" s="35">
        <v>919100</v>
      </c>
      <c r="BS12" s="35">
        <v>870300</v>
      </c>
      <c r="BT12" s="35">
        <v>3661300</v>
      </c>
      <c r="BU12" s="35">
        <v>881900</v>
      </c>
      <c r="BV12" s="35">
        <v>884200</v>
      </c>
      <c r="BW12" s="35">
        <v>896600</v>
      </c>
      <c r="BX12" s="35">
        <v>836800</v>
      </c>
      <c r="BY12" s="35">
        <v>3499500</v>
      </c>
      <c r="BZ12" s="35">
        <v>864100</v>
      </c>
      <c r="CA12" s="35">
        <v>871300</v>
      </c>
      <c r="CB12" s="35">
        <v>863400</v>
      </c>
      <c r="CC12" s="35">
        <v>808300</v>
      </c>
      <c r="CD12" s="35">
        <v>3407100</v>
      </c>
      <c r="CE12" s="35">
        <v>836200</v>
      </c>
      <c r="CF12" s="35">
        <v>843900</v>
      </c>
      <c r="CG12" s="35">
        <v>835800</v>
      </c>
      <c r="CH12" s="35">
        <v>810700</v>
      </c>
      <c r="CI12" s="35">
        <v>3326500</v>
      </c>
      <c r="CJ12" s="35">
        <v>809500</v>
      </c>
      <c r="CK12" s="35">
        <v>796800</v>
      </c>
      <c r="CL12" s="35">
        <v>792900</v>
      </c>
      <c r="CM12" s="35">
        <v>769300</v>
      </c>
      <c r="CN12" s="35">
        <v>3168500</v>
      </c>
      <c r="CO12" s="35">
        <v>749900</v>
      </c>
      <c r="CP12" s="35">
        <v>741900</v>
      </c>
      <c r="CQ12" s="35">
        <v>728500</v>
      </c>
      <c r="CR12" s="35">
        <v>735600</v>
      </c>
      <c r="CS12" s="35">
        <v>2955800</v>
      </c>
      <c r="CT12" s="35">
        <v>700700</v>
      </c>
      <c r="CU12" s="35">
        <v>687100</v>
      </c>
      <c r="CV12" s="35">
        <v>673400</v>
      </c>
      <c r="CW12" s="35">
        <v>675500</v>
      </c>
      <c r="CX12" s="35">
        <v>2736600</v>
      </c>
      <c r="CY12" s="35">
        <v>669400</v>
      </c>
      <c r="CZ12" s="35">
        <v>697200</v>
      </c>
      <c r="DA12" s="35">
        <v>703600</v>
      </c>
      <c r="DB12" s="35">
        <v>697400</v>
      </c>
      <c r="DC12" s="35">
        <v>2767600</v>
      </c>
      <c r="DD12" s="35">
        <v>704200</v>
      </c>
      <c r="DE12" s="35">
        <v>712800</v>
      </c>
      <c r="DF12" s="35">
        <v>712100</v>
      </c>
      <c r="DG12" s="35">
        <v>714800</v>
      </c>
      <c r="DH12" s="35">
        <v>2844000</v>
      </c>
      <c r="DI12" s="35">
        <v>723100</v>
      </c>
      <c r="DJ12" s="35">
        <v>736500</v>
      </c>
      <c r="DK12" s="45">
        <f>+DK44</f>
        <v>743812.02762806485</v>
      </c>
      <c r="DL12" s="45">
        <f>+DL44</f>
        <v>742965.29266620148</v>
      </c>
      <c r="DM12" s="45">
        <f>+DL12+DK12+DJ12+DI12</f>
        <v>2946377.3202942666</v>
      </c>
      <c r="DN12" s="45">
        <f>+DN44</f>
        <v>749060.65809893887</v>
      </c>
      <c r="DO12" s="45">
        <f>+DO44</f>
        <v>751595.80443203961</v>
      </c>
      <c r="DP12" s="45">
        <f>+DP44</f>
        <v>752462.34792233096</v>
      </c>
      <c r="DQ12" s="45">
        <f>+DQ44</f>
        <v>749849.67231298564</v>
      </c>
      <c r="DR12" s="45">
        <f>+DQ12+DP12+DO12+DN12</f>
        <v>3002968.4827662949</v>
      </c>
      <c r="DS12" s="45">
        <f>+DS44</f>
        <v>752435.49425543181</v>
      </c>
      <c r="DT12" s="45">
        <f>+DT44</f>
        <v>754859.64058853243</v>
      </c>
      <c r="DU12" s="45">
        <f>+DU44</f>
        <v>752342.64058853243</v>
      </c>
      <c r="DV12" s="45">
        <f>+DV44</f>
        <v>749720.96497918724</v>
      </c>
      <c r="DW12" s="45">
        <f>+DV12+DU12+DT12+DS12</f>
        <v>3009358.7404116839</v>
      </c>
    </row>
    <row r="13" spans="1:127" s="1" customFormat="1">
      <c r="A13" s="15"/>
      <c r="B13" s="7"/>
      <c r="C13" s="7" t="s">
        <v>1108</v>
      </c>
      <c r="E13" s="7"/>
      <c r="F13" s="7"/>
      <c r="Y13" s="45">
        <v>0</v>
      </c>
      <c r="Z13" s="45">
        <v>0</v>
      </c>
      <c r="AA13" s="45">
        <v>0</v>
      </c>
      <c r="AB13" s="45">
        <v>0</v>
      </c>
      <c r="AC13" s="45">
        <v>0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0</v>
      </c>
      <c r="AK13" s="45">
        <v>77588</v>
      </c>
      <c r="AL13" s="45">
        <v>0</v>
      </c>
      <c r="AM13" s="45">
        <v>0</v>
      </c>
      <c r="AN13" s="45">
        <v>0</v>
      </c>
      <c r="AO13" s="45">
        <v>81965</v>
      </c>
      <c r="AP13" s="45">
        <v>81965</v>
      </c>
      <c r="AQ13" s="45">
        <v>19700</v>
      </c>
      <c r="AR13" s="45">
        <v>25700</v>
      </c>
      <c r="AS13" s="45">
        <v>22265</v>
      </c>
      <c r="AT13" s="45">
        <v>18300</v>
      </c>
      <c r="AU13" s="45">
        <v>89300</v>
      </c>
      <c r="AV13" s="45">
        <v>21200</v>
      </c>
      <c r="AW13" s="45">
        <v>24400</v>
      </c>
      <c r="AX13" s="45">
        <v>18300</v>
      </c>
      <c r="AY13" s="45">
        <v>25400</v>
      </c>
      <c r="AZ13" s="45"/>
      <c r="BA13" s="45">
        <f>+BA86</f>
        <v>0</v>
      </c>
      <c r="BB13" s="45">
        <f>+BB86</f>
        <v>0</v>
      </c>
      <c r="BC13" s="45">
        <f>+BC86</f>
        <v>0</v>
      </c>
      <c r="BD13" s="45">
        <f>+BD86</f>
        <v>0</v>
      </c>
      <c r="BE13" s="45">
        <f>+BD13+BC13+BB13+BA13</f>
        <v>0</v>
      </c>
      <c r="BF13" s="45">
        <f>+BF86</f>
        <v>0</v>
      </c>
      <c r="BG13" s="45">
        <f>+BG86</f>
        <v>0</v>
      </c>
      <c r="BH13" s="45">
        <f>+BH86</f>
        <v>0</v>
      </c>
      <c r="BI13" s="45">
        <f>+BI86</f>
        <v>0</v>
      </c>
      <c r="BJ13" s="45">
        <f>+BI13+BH13+BG13+BF13</f>
        <v>0</v>
      </c>
      <c r="BK13" s="45">
        <f>+BK86</f>
        <v>0</v>
      </c>
      <c r="BL13" s="45">
        <f>+BL86</f>
        <v>0</v>
      </c>
      <c r="BM13" s="45">
        <f>+BM86</f>
        <v>0</v>
      </c>
      <c r="BN13" s="45">
        <f>+BN86</f>
        <v>0</v>
      </c>
      <c r="BO13" s="45">
        <f>+BN13+BM13+BL13+BK13</f>
        <v>0</v>
      </c>
      <c r="BP13" s="45">
        <f>+BP86</f>
        <v>0</v>
      </c>
      <c r="BQ13" s="45">
        <f>+BQ86</f>
        <v>0</v>
      </c>
      <c r="BR13" s="45">
        <f>+BR86</f>
        <v>0</v>
      </c>
      <c r="BS13" s="45">
        <f>+BS86</f>
        <v>0</v>
      </c>
      <c r="BT13" s="45">
        <f>+BS13+BR13+BQ13+BP13</f>
        <v>0</v>
      </c>
      <c r="BU13" s="45">
        <f>+BU86</f>
        <v>0</v>
      </c>
      <c r="BV13" s="45">
        <f>+BV86</f>
        <v>0</v>
      </c>
      <c r="BW13" s="45">
        <f>+BW86</f>
        <v>0</v>
      </c>
      <c r="BX13" s="45">
        <f>+BX86</f>
        <v>0</v>
      </c>
      <c r="BY13" s="45">
        <f>+BX13+BW13+BV13+BU13</f>
        <v>0</v>
      </c>
      <c r="BZ13" s="45">
        <f>+BZ86</f>
        <v>0</v>
      </c>
      <c r="CA13" s="45">
        <f>+CA86</f>
        <v>0</v>
      </c>
      <c r="CB13" s="45">
        <f>+CB86</f>
        <v>0</v>
      </c>
      <c r="CC13" s="45">
        <f>+CC86</f>
        <v>0</v>
      </c>
      <c r="CD13" s="45">
        <f>+CC13+CB13+CA13+BZ13</f>
        <v>0</v>
      </c>
      <c r="CE13" s="45">
        <f>+CE86</f>
        <v>0</v>
      </c>
      <c r="CF13" s="45">
        <f>+CF86</f>
        <v>0</v>
      </c>
      <c r="CG13" s="45">
        <f>+CG86</f>
        <v>0</v>
      </c>
      <c r="CH13" s="45">
        <f>+CH86</f>
        <v>0</v>
      </c>
      <c r="CI13" s="45">
        <f>+CH13+CG13+CF13+CE13</f>
        <v>0</v>
      </c>
      <c r="CJ13" s="45">
        <f>+CJ86</f>
        <v>0</v>
      </c>
      <c r="CK13" s="45">
        <f>+CK86</f>
        <v>0</v>
      </c>
      <c r="CL13" s="45">
        <f>+CL86</f>
        <v>0</v>
      </c>
      <c r="CM13" s="45">
        <f>+CM86</f>
        <v>0</v>
      </c>
      <c r="CN13" s="45">
        <f>+CM13+CL13+CK13+CJ13</f>
        <v>0</v>
      </c>
      <c r="CO13" s="45">
        <f>+CO86</f>
        <v>0</v>
      </c>
      <c r="CP13" s="45">
        <f>+CP86</f>
        <v>0</v>
      </c>
      <c r="CQ13" s="45">
        <f>+CQ86</f>
        <v>0</v>
      </c>
      <c r="CR13" s="45">
        <f>+CR86</f>
        <v>2000</v>
      </c>
      <c r="CS13" s="45">
        <f>+CR13+CQ13+CP13+CO13</f>
        <v>2000</v>
      </c>
      <c r="CT13" s="45">
        <v>2800</v>
      </c>
      <c r="CU13" s="45">
        <v>2800</v>
      </c>
      <c r="CV13" s="45">
        <v>1900</v>
      </c>
      <c r="CW13" s="45">
        <v>3000</v>
      </c>
      <c r="CX13" s="45">
        <v>10500</v>
      </c>
      <c r="CY13" s="45">
        <v>5900</v>
      </c>
      <c r="CZ13" s="45">
        <v>9900</v>
      </c>
      <c r="DA13" s="45">
        <v>13700</v>
      </c>
      <c r="DB13" s="45">
        <v>18500</v>
      </c>
      <c r="DC13" s="45">
        <v>47900</v>
      </c>
      <c r="DD13" s="45">
        <v>25500</v>
      </c>
      <c r="DE13" s="45">
        <v>31900</v>
      </c>
      <c r="DF13" s="45">
        <v>38600</v>
      </c>
      <c r="DG13" s="45">
        <v>45100</v>
      </c>
      <c r="DH13" s="45">
        <v>141100</v>
      </c>
      <c r="DI13" s="45">
        <v>51800</v>
      </c>
      <c r="DJ13" s="45">
        <v>57400</v>
      </c>
      <c r="DK13" s="45">
        <f>+DK86</f>
        <v>63489.7338910689</v>
      </c>
      <c r="DL13" s="45">
        <f>+DL86</f>
        <v>66695.204347110062</v>
      </c>
      <c r="DM13" s="45">
        <f>+DL13+DK13+DJ13+DI13</f>
        <v>239384.93823817896</v>
      </c>
      <c r="DN13" s="45">
        <f>+DN86</f>
        <v>69942.68039202693</v>
      </c>
      <c r="DO13" s="45">
        <f>+DO86</f>
        <v>72953.291516372818</v>
      </c>
      <c r="DP13" s="45">
        <f>+DP86</f>
        <v>76045.029835127629</v>
      </c>
      <c r="DQ13" s="45">
        <f>+DQ86</f>
        <v>79108.318205753923</v>
      </c>
      <c r="DR13" s="45">
        <f>+DQ13+DP13+DO13+DN13</f>
        <v>298049.31994928129</v>
      </c>
      <c r="DS13" s="45">
        <f>+DS86</f>
        <v>82355.589832958431</v>
      </c>
      <c r="DT13" s="45">
        <f>+DT86</f>
        <v>85186.659583586006</v>
      </c>
      <c r="DU13" s="45">
        <f>+DU86</f>
        <v>88189.694153486271</v>
      </c>
      <c r="DV13" s="45">
        <f>+DV86</f>
        <v>91164.602935496601</v>
      </c>
      <c r="DW13" s="45">
        <f>+DV13+DU13+DT13+DS13</f>
        <v>346896.54650552734</v>
      </c>
    </row>
    <row r="14" spans="1:127" s="1" customFormat="1">
      <c r="A14" s="15"/>
      <c r="B14" s="7"/>
      <c r="C14" s="7" t="s">
        <v>447</v>
      </c>
      <c r="E14" s="7"/>
      <c r="F14" s="7"/>
      <c r="Y14" s="45">
        <v>0</v>
      </c>
      <c r="Z14" s="45">
        <v>0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45">
        <v>505800</v>
      </c>
      <c r="AL14" s="45">
        <v>0</v>
      </c>
      <c r="AM14" s="45">
        <v>242100</v>
      </c>
      <c r="AN14" s="113" t="e">
        <v>#REF!</v>
      </c>
      <c r="AO14" s="113" t="e">
        <v>#REF!</v>
      </c>
      <c r="AP14" s="45">
        <v>458200</v>
      </c>
      <c r="AQ14" s="45">
        <v>135500</v>
      </c>
      <c r="AR14" s="45">
        <v>139300</v>
      </c>
      <c r="AS14" s="45">
        <v>167300</v>
      </c>
      <c r="AT14" s="45">
        <v>118100</v>
      </c>
      <c r="AU14" s="45">
        <v>560200</v>
      </c>
      <c r="AV14" s="45">
        <v>141400</v>
      </c>
      <c r="AW14" s="45">
        <v>146700</v>
      </c>
      <c r="AX14" s="45">
        <v>120500</v>
      </c>
      <c r="AY14" s="45">
        <v>139500</v>
      </c>
      <c r="AZ14" s="45">
        <v>548100</v>
      </c>
      <c r="BA14" s="45">
        <v>127300</v>
      </c>
      <c r="BB14" s="45">
        <v>95200</v>
      </c>
      <c r="BC14" s="45">
        <v>130700</v>
      </c>
      <c r="BD14" s="45">
        <v>116800</v>
      </c>
      <c r="BE14" s="45">
        <v>470000</v>
      </c>
      <c r="BF14" s="45">
        <v>123600</v>
      </c>
      <c r="BG14" s="45">
        <v>85500</v>
      </c>
      <c r="BH14" s="45">
        <v>139160</v>
      </c>
      <c r="BI14" s="45">
        <v>125740</v>
      </c>
      <c r="BJ14" s="45">
        <v>474000</v>
      </c>
      <c r="BK14" s="45">
        <v>120600</v>
      </c>
      <c r="BL14" s="45">
        <v>74200</v>
      </c>
      <c r="BM14" s="45">
        <v>168500</v>
      </c>
      <c r="BN14" s="45">
        <v>183300</v>
      </c>
      <c r="BO14" s="45">
        <v>546600</v>
      </c>
      <c r="BP14" s="45">
        <v>192800</v>
      </c>
      <c r="BQ14" s="45">
        <v>126400</v>
      </c>
      <c r="BR14" s="45">
        <v>148400</v>
      </c>
      <c r="BS14" s="45">
        <v>139300</v>
      </c>
      <c r="BT14" s="45">
        <v>606900</v>
      </c>
      <c r="BU14" s="45">
        <v>143000</v>
      </c>
      <c r="BV14" s="45">
        <v>109600</v>
      </c>
      <c r="BW14" s="45">
        <v>130300</v>
      </c>
      <c r="BX14" s="45">
        <v>124600</v>
      </c>
      <c r="BY14" s="45">
        <v>507500</v>
      </c>
      <c r="BZ14" s="45">
        <v>145300</v>
      </c>
      <c r="CA14" s="45">
        <v>93800</v>
      </c>
      <c r="CB14" s="45">
        <v>119900</v>
      </c>
      <c r="CC14" s="45">
        <v>118400</v>
      </c>
      <c r="CD14" s="45">
        <v>477400</v>
      </c>
      <c r="CE14" s="45">
        <v>113200</v>
      </c>
      <c r="CF14" s="45">
        <v>122000</v>
      </c>
      <c r="CG14" s="45">
        <v>119700</v>
      </c>
      <c r="CH14" s="45">
        <v>144000</v>
      </c>
      <c r="CI14" s="45">
        <v>498900</v>
      </c>
      <c r="CJ14" s="45">
        <v>148800</v>
      </c>
      <c r="CK14" s="45">
        <v>213500</v>
      </c>
      <c r="CL14" s="45">
        <v>221300</v>
      </c>
      <c r="CM14" s="45">
        <v>174400</v>
      </c>
      <c r="CN14" s="45">
        <v>758100</v>
      </c>
      <c r="CO14" s="45">
        <v>212500</v>
      </c>
      <c r="CP14" s="45">
        <v>186900</v>
      </c>
      <c r="CQ14" s="45">
        <v>276300</v>
      </c>
      <c r="CR14" s="45">
        <v>196200</v>
      </c>
      <c r="CS14" s="45">
        <v>872000</v>
      </c>
      <c r="CT14" s="45">
        <v>207000</v>
      </c>
      <c r="CU14" s="45">
        <v>234900</v>
      </c>
      <c r="CV14" s="45">
        <v>289300</v>
      </c>
      <c r="CW14" s="45">
        <v>172900</v>
      </c>
      <c r="CX14" s="45">
        <v>904100</v>
      </c>
      <c r="CY14" s="45">
        <v>201300</v>
      </c>
      <c r="CZ14" s="45">
        <v>215500</v>
      </c>
      <c r="DA14" s="45">
        <v>241000</v>
      </c>
      <c r="DB14" s="45">
        <v>202700</v>
      </c>
      <c r="DC14" s="45">
        <v>860500</v>
      </c>
      <c r="DD14" s="45">
        <v>165800</v>
      </c>
      <c r="DE14" s="45">
        <v>214400</v>
      </c>
      <c r="DF14" s="45">
        <v>206200</v>
      </c>
      <c r="DG14" s="45">
        <v>132900</v>
      </c>
      <c r="DH14" s="45">
        <v>719200</v>
      </c>
      <c r="DI14" s="45">
        <v>150600</v>
      </c>
      <c r="DJ14" s="45">
        <v>152900</v>
      </c>
      <c r="DK14" s="45">
        <f>+DK103</f>
        <v>186395.353752</v>
      </c>
      <c r="DL14" s="45">
        <f>+DL103</f>
        <v>180379.19735170002</v>
      </c>
      <c r="DM14" s="45">
        <f>+DL14+DK14+DJ14+DI14</f>
        <v>670274.55110369995</v>
      </c>
      <c r="DN14" s="45">
        <f>+DN103</f>
        <v>141469.25901474699</v>
      </c>
      <c r="DO14" s="45">
        <f>+DO103</f>
        <v>153833.46478634205</v>
      </c>
      <c r="DP14" s="45">
        <f>+DP103</f>
        <v>175026.18104837066</v>
      </c>
      <c r="DQ14" s="45">
        <f>+DQ103</f>
        <v>177322.61986236402</v>
      </c>
      <c r="DR14" s="45">
        <f>+DQ14+DP14+DO14+DN14</f>
        <v>647651.52471182379</v>
      </c>
      <c r="DS14" s="45">
        <f>+DS103</f>
        <v>128310.78426060594</v>
      </c>
      <c r="DT14" s="45">
        <f>+DT103</f>
        <v>139826.30387755216</v>
      </c>
      <c r="DU14" s="45">
        <f>+DU103</f>
        <v>164928.63582229731</v>
      </c>
      <c r="DV14" s="45">
        <f>+DV103</f>
        <v>161633.07040170967</v>
      </c>
      <c r="DW14" s="45">
        <f>+DV14+DU14+DT14+DS14</f>
        <v>594698.79436216503</v>
      </c>
    </row>
    <row r="15" spans="1:127" s="1" customFormat="1">
      <c r="A15" s="15"/>
      <c r="B15" s="7"/>
      <c r="C15" s="7" t="s">
        <v>563</v>
      </c>
      <c r="E15" s="7"/>
      <c r="F15" s="7"/>
      <c r="AZ15" s="35">
        <v>89300</v>
      </c>
      <c r="BA15" s="35">
        <v>18300</v>
      </c>
      <c r="BB15" s="35">
        <v>23900</v>
      </c>
      <c r="BC15" s="35">
        <v>24000</v>
      </c>
      <c r="BD15" s="35">
        <v>30600</v>
      </c>
      <c r="BE15" s="35">
        <v>96800</v>
      </c>
      <c r="BF15" s="35">
        <v>22500</v>
      </c>
      <c r="BG15" s="35">
        <v>26300</v>
      </c>
      <c r="BH15" s="35">
        <v>24000</v>
      </c>
      <c r="BI15" s="35">
        <v>35700</v>
      </c>
      <c r="BJ15" s="35">
        <v>108500</v>
      </c>
      <c r="BK15" s="35">
        <v>25800</v>
      </c>
      <c r="BL15" s="35">
        <v>31000</v>
      </c>
      <c r="BM15" s="35">
        <v>32100</v>
      </c>
      <c r="BN15" s="35">
        <v>47900</v>
      </c>
      <c r="BO15" s="35">
        <v>136800</v>
      </c>
      <c r="BP15" s="35">
        <v>41100</v>
      </c>
      <c r="BQ15" s="35">
        <v>35600</v>
      </c>
      <c r="BR15" s="35">
        <v>43400</v>
      </c>
      <c r="BS15" s="35">
        <v>59700</v>
      </c>
      <c r="BT15" s="35">
        <v>179800</v>
      </c>
      <c r="BU15" s="35">
        <v>59900</v>
      </c>
      <c r="BV15" s="35">
        <v>67200</v>
      </c>
      <c r="BW15" s="35">
        <v>51300</v>
      </c>
      <c r="BX15" s="35">
        <v>99100</v>
      </c>
      <c r="BY15" s="35">
        <v>277500</v>
      </c>
      <c r="BZ15" s="35">
        <v>79700</v>
      </c>
      <c r="CA15" s="35">
        <v>83800</v>
      </c>
      <c r="CB15" s="35">
        <v>87800</v>
      </c>
      <c r="CC15" s="35">
        <v>88400</v>
      </c>
      <c r="CD15" s="35">
        <v>339700</v>
      </c>
      <c r="CE15" s="35">
        <v>97900</v>
      </c>
      <c r="CF15" s="35">
        <v>99800</v>
      </c>
      <c r="CG15" s="35">
        <v>105700</v>
      </c>
      <c r="CH15" s="35">
        <v>111200</v>
      </c>
      <c r="CI15" s="35">
        <v>414600</v>
      </c>
      <c r="CJ15" s="35">
        <v>114000</v>
      </c>
      <c r="CK15" s="35">
        <v>124700</v>
      </c>
      <c r="CL15" s="35">
        <v>149300</v>
      </c>
      <c r="CM15" s="35">
        <v>155600</v>
      </c>
      <c r="CN15" s="35">
        <v>543600</v>
      </c>
      <c r="CO15" s="35">
        <v>151200</v>
      </c>
      <c r="CP15" s="35">
        <v>156600</v>
      </c>
      <c r="CQ15" s="35">
        <v>159800</v>
      </c>
      <c r="CR15" s="35">
        <v>163900</v>
      </c>
      <c r="CS15" s="35">
        <v>625200</v>
      </c>
      <c r="CT15" s="35">
        <v>164800</v>
      </c>
      <c r="CU15" s="35">
        <v>172900</v>
      </c>
      <c r="CV15" s="35">
        <v>189100</v>
      </c>
      <c r="CW15" s="35">
        <v>205300</v>
      </c>
      <c r="CX15" s="35">
        <v>732200</v>
      </c>
      <c r="CY15" s="35">
        <v>200300</v>
      </c>
      <c r="CZ15" s="35">
        <v>215600</v>
      </c>
      <c r="DA15" s="35">
        <v>210200</v>
      </c>
      <c r="DB15" s="35">
        <v>225100</v>
      </c>
      <c r="DC15" s="35">
        <v>851100</v>
      </c>
      <c r="DD15" s="35">
        <v>213200</v>
      </c>
      <c r="DE15" s="35">
        <v>220500</v>
      </c>
      <c r="DF15" s="35">
        <v>224400</v>
      </c>
      <c r="DG15" s="35">
        <v>222200</v>
      </c>
      <c r="DH15" s="35">
        <v>880300</v>
      </c>
      <c r="DI15" s="35">
        <v>211200</v>
      </c>
      <c r="DJ15" s="35">
        <v>216700</v>
      </c>
      <c r="DK15" s="45">
        <f>+DK140</f>
        <v>233064</v>
      </c>
      <c r="DL15" s="45">
        <f>+DL140</f>
        <v>225481</v>
      </c>
      <c r="DM15" s="45">
        <f>+DL15+DK15+DJ15+DI15</f>
        <v>886445</v>
      </c>
      <c r="DN15" s="45">
        <f>+DN140</f>
        <v>219100</v>
      </c>
      <c r="DO15" s="45">
        <f>+DO140</f>
        <v>224274</v>
      </c>
      <c r="DP15" s="45">
        <f>+DP140</f>
        <v>237064</v>
      </c>
      <c r="DQ15" s="45">
        <f>+DQ140</f>
        <v>229481</v>
      </c>
      <c r="DR15" s="45">
        <f>+DQ15+DP15+DO15+DN15</f>
        <v>909919</v>
      </c>
      <c r="DS15" s="45">
        <f>+DS140</f>
        <v>223100</v>
      </c>
      <c r="DT15" s="45">
        <f>+DT140</f>
        <v>228274</v>
      </c>
      <c r="DU15" s="45">
        <f>+DU140</f>
        <v>241064</v>
      </c>
      <c r="DV15" s="45">
        <f>+DV140</f>
        <v>233481</v>
      </c>
      <c r="DW15" s="45">
        <f>+DV15+DU15+DT15+DS15</f>
        <v>925919</v>
      </c>
    </row>
    <row r="16" spans="1:127" s="1" customFormat="1">
      <c r="A16" s="15"/>
      <c r="B16" s="7"/>
      <c r="C16" s="7"/>
      <c r="E16" s="7"/>
      <c r="F16" s="7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  <c r="BZ16" s="35"/>
      <c r="CA16" s="35"/>
      <c r="CB16" s="35"/>
      <c r="CC16" s="35"/>
      <c r="CD16" s="35"/>
      <c r="CN16" s="45"/>
      <c r="CS16" s="45"/>
      <c r="CX16" s="45"/>
      <c r="DC16" s="45"/>
      <c r="DH16" s="45"/>
      <c r="DM16" s="45"/>
      <c r="DR16" s="45"/>
      <c r="DW16" s="45"/>
    </row>
    <row r="17" spans="1:127" s="1" customFormat="1">
      <c r="A17" s="15"/>
      <c r="B17" s="7" t="s">
        <v>1223</v>
      </c>
      <c r="C17" s="7" t="s">
        <v>17</v>
      </c>
      <c r="E17" s="7"/>
      <c r="F17" s="7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N17" s="45"/>
      <c r="CS17" s="45"/>
      <c r="CX17" s="45"/>
      <c r="DC17" s="45">
        <v>4527100</v>
      </c>
      <c r="DF17" s="1" t="s">
        <v>1224</v>
      </c>
      <c r="DG17" s="45">
        <f>+DH17-DC17</f>
        <v>57500</v>
      </c>
      <c r="DH17" s="45">
        <v>4584600</v>
      </c>
      <c r="DJ17" s="45"/>
      <c r="DK17" s="1" t="s">
        <v>630</v>
      </c>
      <c r="DL17" s="45">
        <f>+DM17-DH17</f>
        <v>165400</v>
      </c>
      <c r="DM17" s="45">
        <v>4750000</v>
      </c>
      <c r="DR17" s="45"/>
      <c r="DW17" s="45"/>
    </row>
    <row r="18" spans="1:127" s="1" customFormat="1">
      <c r="A18" s="15"/>
      <c r="B18" s="7" t="s">
        <v>1223</v>
      </c>
      <c r="C18" s="7" t="s">
        <v>1121</v>
      </c>
      <c r="E18" s="7"/>
      <c r="F18" s="7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N18" s="45"/>
      <c r="CS18" s="45"/>
      <c r="CX18" s="45"/>
      <c r="DC18" s="45">
        <v>2767600</v>
      </c>
      <c r="DF18" s="1" t="s">
        <v>1224</v>
      </c>
      <c r="DG18" s="45">
        <f>+DH18-DC18</f>
        <v>76400</v>
      </c>
      <c r="DH18" s="45">
        <v>2844000</v>
      </c>
      <c r="DJ18" s="45"/>
      <c r="DK18" s="1" t="s">
        <v>630</v>
      </c>
      <c r="DL18" s="45">
        <f>+DM18-DH18</f>
        <v>34000</v>
      </c>
      <c r="DM18" s="45">
        <v>2878000</v>
      </c>
      <c r="DR18" s="45"/>
      <c r="DW18" s="45"/>
    </row>
    <row r="19" spans="1:127" s="1" customFormat="1">
      <c r="A19" s="15"/>
      <c r="B19" s="7" t="s">
        <v>1223</v>
      </c>
      <c r="C19" s="7" t="s">
        <v>1078</v>
      </c>
      <c r="E19" s="7"/>
      <c r="F19" s="7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N19" s="45"/>
      <c r="CS19" s="45"/>
      <c r="CX19" s="45"/>
      <c r="DC19" s="45">
        <v>47900</v>
      </c>
      <c r="DF19" s="1" t="s">
        <v>1224</v>
      </c>
      <c r="DG19" s="45">
        <f>+DH19-DC19</f>
        <v>93200</v>
      </c>
      <c r="DH19" s="45">
        <v>141100</v>
      </c>
      <c r="DJ19" s="45"/>
      <c r="DK19" s="1" t="s">
        <v>630</v>
      </c>
      <c r="DL19" s="45">
        <f>+DM19-DH19</f>
        <v>94900</v>
      </c>
      <c r="DM19" s="45">
        <v>236000</v>
      </c>
      <c r="DR19" s="45"/>
      <c r="DW19" s="45"/>
    </row>
    <row r="20" spans="1:127" s="1" customFormat="1">
      <c r="A20" s="15"/>
      <c r="B20" s="7" t="s">
        <v>1223</v>
      </c>
      <c r="C20" s="7" t="s">
        <v>447</v>
      </c>
      <c r="E20" s="7"/>
      <c r="F20" s="7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N20" s="45"/>
      <c r="CS20" s="45"/>
      <c r="CX20" s="45"/>
      <c r="DC20" s="45">
        <v>860500</v>
      </c>
      <c r="DF20" s="1" t="s">
        <v>1224</v>
      </c>
      <c r="DG20" s="45">
        <f>+DH20-DC20</f>
        <v>-141300</v>
      </c>
      <c r="DH20" s="45">
        <v>719200</v>
      </c>
      <c r="DJ20" s="45"/>
      <c r="DK20" s="1" t="s">
        <v>630</v>
      </c>
      <c r="DL20" s="45">
        <f>+DM20-DH20</f>
        <v>39800</v>
      </c>
      <c r="DM20" s="45">
        <v>759000</v>
      </c>
      <c r="DR20" s="45"/>
      <c r="DW20" s="45"/>
    </row>
    <row r="21" spans="1:127" s="1" customFormat="1">
      <c r="A21" s="15"/>
      <c r="B21" s="7" t="s">
        <v>1223</v>
      </c>
      <c r="C21" s="7" t="s">
        <v>563</v>
      </c>
      <c r="E21" s="7"/>
      <c r="F21" s="7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N21" s="45"/>
      <c r="CS21" s="45"/>
      <c r="CX21" s="45"/>
      <c r="DC21" s="45">
        <v>851100</v>
      </c>
      <c r="DF21" s="1" t="s">
        <v>1224</v>
      </c>
      <c r="DG21" s="45">
        <f>+DH21-DC21</f>
        <v>29200</v>
      </c>
      <c r="DH21" s="45">
        <v>880300</v>
      </c>
      <c r="DJ21" s="45"/>
      <c r="DK21" s="1" t="s">
        <v>630</v>
      </c>
      <c r="DL21" s="45">
        <f>+DM21-DH21</f>
        <v>-3300</v>
      </c>
      <c r="DM21" s="45">
        <v>877000</v>
      </c>
      <c r="DR21" s="45"/>
      <c r="DW21" s="45"/>
    </row>
    <row r="22" spans="1:127" s="1" customFormat="1">
      <c r="A22" s="15"/>
      <c r="B22" s="7"/>
      <c r="C22" s="7"/>
      <c r="E22" s="7"/>
      <c r="F22" s="7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N22" s="45"/>
      <c r="CS22" s="45"/>
      <c r="CX22" s="45"/>
      <c r="DC22" s="45"/>
      <c r="DH22" s="45"/>
      <c r="DM22" s="45"/>
      <c r="DR22" s="45"/>
      <c r="DW22" s="45"/>
    </row>
    <row r="23" spans="1:127" s="1" customFormat="1">
      <c r="A23" s="15"/>
      <c r="B23" s="7"/>
      <c r="C23" s="7"/>
      <c r="E23" s="7"/>
      <c r="F23" s="7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N23" s="45"/>
      <c r="CS23" s="45"/>
      <c r="CX23" s="45"/>
      <c r="DC23" s="45"/>
      <c r="DH23" s="45"/>
      <c r="DM23" s="45"/>
      <c r="DR23" s="45"/>
      <c r="DW23" s="45"/>
    </row>
    <row r="24" spans="1:127" s="1" customFormat="1">
      <c r="A24" s="15"/>
      <c r="B24" s="7" t="s">
        <v>448</v>
      </c>
      <c r="C24" s="7"/>
      <c r="E24" s="7"/>
      <c r="F24" s="7"/>
      <c r="AZ24" s="35">
        <v>4060434</v>
      </c>
      <c r="BA24" s="35">
        <v>899400</v>
      </c>
      <c r="BB24" s="35">
        <v>915600</v>
      </c>
      <c r="BC24" s="35">
        <v>1073681</v>
      </c>
      <c r="BD24" s="35">
        <v>1044465</v>
      </c>
      <c r="BE24" s="35">
        <v>3933233</v>
      </c>
      <c r="BF24" s="35">
        <v>945800</v>
      </c>
      <c r="BG24" s="35">
        <v>918900</v>
      </c>
      <c r="BH24" s="35">
        <v>1053700</v>
      </c>
      <c r="BI24" s="35">
        <v>1094461</v>
      </c>
      <c r="BJ24" s="35">
        <v>4014569</v>
      </c>
      <c r="BK24" s="35">
        <v>978900</v>
      </c>
      <c r="BL24" s="35">
        <v>937600</v>
      </c>
      <c r="BM24" s="35">
        <v>980600</v>
      </c>
      <c r="BN24" s="35">
        <v>1006415</v>
      </c>
      <c r="BO24" s="35">
        <v>3903515</v>
      </c>
      <c r="BP24" s="35">
        <v>873700</v>
      </c>
      <c r="BQ24" s="35">
        <v>817200</v>
      </c>
      <c r="BR24" s="35">
        <v>941137</v>
      </c>
      <c r="BS24" s="35">
        <v>984963</v>
      </c>
      <c r="BT24" s="35">
        <v>3617000</v>
      </c>
      <c r="BU24" s="35">
        <v>833000</v>
      </c>
      <c r="BV24" s="35">
        <v>827700</v>
      </c>
      <c r="BW24" s="35">
        <v>879100</v>
      </c>
      <c r="BX24" s="35">
        <v>910400</v>
      </c>
      <c r="BY24" s="35">
        <v>3450200</v>
      </c>
      <c r="BZ24" s="35">
        <v>848700</v>
      </c>
      <c r="CA24" s="35">
        <v>758000</v>
      </c>
      <c r="CB24" s="35">
        <v>843900</v>
      </c>
      <c r="CC24" s="35">
        <v>928900</v>
      </c>
      <c r="CD24" s="35">
        <v>3379500</v>
      </c>
      <c r="CE24" s="45">
        <v>779600</v>
      </c>
      <c r="CF24" s="45">
        <v>824900</v>
      </c>
      <c r="CG24" s="45">
        <v>825900</v>
      </c>
      <c r="CH24" s="45">
        <v>935100</v>
      </c>
      <c r="CI24" s="45">
        <v>3365500</v>
      </c>
      <c r="CJ24" s="45">
        <v>809700</v>
      </c>
      <c r="CK24" s="45">
        <v>926500</v>
      </c>
      <c r="CL24" s="45">
        <v>932400</v>
      </c>
      <c r="CM24" s="45">
        <v>964300</v>
      </c>
      <c r="CN24" s="45">
        <f>+CM24+CL24+CK24+CJ24</f>
        <v>3632900</v>
      </c>
      <c r="CO24" s="45">
        <v>866100</v>
      </c>
      <c r="CP24" s="45">
        <v>859700</v>
      </c>
      <c r="CQ24" s="45">
        <v>949100</v>
      </c>
      <c r="CR24" s="45">
        <v>967100</v>
      </c>
      <c r="CS24" s="45">
        <f>+CR24+CQ24+CP24+CO24</f>
        <v>3642000</v>
      </c>
      <c r="CT24" s="45">
        <v>865700</v>
      </c>
      <c r="CU24" s="45">
        <v>907700</v>
      </c>
      <c r="CV24" s="45">
        <v>966200</v>
      </c>
      <c r="CW24" s="45">
        <v>1004700</v>
      </c>
      <c r="CX24" s="45">
        <f>+CW24+CV24+CU24+CT24</f>
        <v>3744300</v>
      </c>
      <c r="CY24" s="45">
        <v>841505</v>
      </c>
      <c r="CZ24" s="45">
        <v>910921</v>
      </c>
      <c r="DA24" s="45">
        <v>945574</v>
      </c>
      <c r="DB24" s="45">
        <v>1046100</v>
      </c>
      <c r="DC24" s="45">
        <f>+DB24+DA24+CZ24+CY24</f>
        <v>3744100</v>
      </c>
      <c r="DD24" s="45">
        <v>809409</v>
      </c>
      <c r="DE24" s="45">
        <v>893394</v>
      </c>
      <c r="DF24" s="45">
        <v>924600</v>
      </c>
      <c r="DG24" s="45">
        <v>1012600</v>
      </c>
      <c r="DH24" s="45">
        <f>+DG24+DF24+DE24+DD24</f>
        <v>3640003</v>
      </c>
      <c r="DI24" s="45">
        <v>858400</v>
      </c>
      <c r="DJ24" s="45">
        <v>893000</v>
      </c>
      <c r="DK24" s="45">
        <f>+DK167</f>
        <v>951801.00453502603</v>
      </c>
      <c r="DL24" s="45">
        <f>+DL167</f>
        <v>1068433.5209341561</v>
      </c>
      <c r="DM24" s="45">
        <f>+DL24+DK24+DJ24+DI24</f>
        <v>3771634.5254691821</v>
      </c>
      <c r="DN24" s="45">
        <f>+DN167</f>
        <v>888983.26414449653</v>
      </c>
      <c r="DO24" s="45">
        <f>+DO167</f>
        <v>921687.74871714506</v>
      </c>
      <c r="DP24" s="45">
        <f>+DP167</f>
        <v>974440.52363682888</v>
      </c>
      <c r="DQ24" s="45">
        <f>+DQ167</f>
        <v>1094613.6307195253</v>
      </c>
      <c r="DR24" s="45">
        <f>+DQ24+DP24+DO24+DN24</f>
        <v>3879725.1672179955</v>
      </c>
      <c r="DS24" s="45">
        <f>+DS167</f>
        <v>883083.17594535952</v>
      </c>
      <c r="DT24" s="45">
        <f>+DT167</f>
        <v>914591.07388766902</v>
      </c>
      <c r="DU24" s="45">
        <f>+DU167</f>
        <v>975641.26530834078</v>
      </c>
      <c r="DV24" s="45">
        <f>+DV167</f>
        <v>1097071.2494816538</v>
      </c>
      <c r="DW24" s="45">
        <f>+DV24+DU24+DT24+DS24</f>
        <v>3870386.7646230226</v>
      </c>
    </row>
    <row r="25" spans="1:127" s="1" customFormat="1">
      <c r="A25" s="15"/>
      <c r="B25" s="7"/>
      <c r="C25" s="7"/>
      <c r="E25" s="7"/>
      <c r="F25" s="7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N25" s="45"/>
      <c r="CS25" s="45"/>
      <c r="CX25" s="45"/>
      <c r="DC25" s="45"/>
      <c r="DH25" s="45"/>
      <c r="DM25" s="45"/>
      <c r="DR25" s="45"/>
      <c r="DW25" s="45"/>
    </row>
    <row r="26" spans="1:127" s="1" customFormat="1">
      <c r="A26" s="15"/>
      <c r="B26" s="7" t="s">
        <v>449</v>
      </c>
      <c r="C26" s="7"/>
      <c r="E26" s="7"/>
      <c r="F26" s="7"/>
      <c r="AZ26" s="35">
        <v>784166</v>
      </c>
      <c r="BA26" s="35">
        <v>287614</v>
      </c>
      <c r="BB26" s="35">
        <v>270768</v>
      </c>
      <c r="BC26" s="35">
        <v>135112</v>
      </c>
      <c r="BD26" s="35">
        <v>139159</v>
      </c>
      <c r="BE26" s="35">
        <v>832639</v>
      </c>
      <c r="BF26" s="35">
        <v>272727</v>
      </c>
      <c r="BG26" s="35">
        <v>244162</v>
      </c>
      <c r="BH26" s="35">
        <v>160023</v>
      </c>
      <c r="BI26" s="35">
        <v>96612</v>
      </c>
      <c r="BJ26" s="35">
        <v>773524</v>
      </c>
      <c r="BK26" s="35">
        <v>203900</v>
      </c>
      <c r="BL26" s="35">
        <v>204596</v>
      </c>
      <c r="BM26" s="35">
        <v>216502</v>
      </c>
      <c r="BN26" s="35">
        <v>183314</v>
      </c>
      <c r="BO26" s="35">
        <v>808312</v>
      </c>
      <c r="BP26" s="35">
        <v>296488</v>
      </c>
      <c r="BQ26" s="35">
        <v>280458</v>
      </c>
      <c r="BR26" s="35">
        <v>169839</v>
      </c>
      <c r="BS26" s="35">
        <v>84174</v>
      </c>
      <c r="BT26" s="35">
        <v>830959</v>
      </c>
      <c r="BU26" s="35">
        <v>251819</v>
      </c>
      <c r="BV26" s="35">
        <v>233404</v>
      </c>
      <c r="BW26" s="35">
        <v>217430</v>
      </c>
      <c r="BX26" s="35">
        <v>131592</v>
      </c>
      <c r="BY26" s="35">
        <v>834245</v>
      </c>
      <c r="BZ26" s="35">
        <v>240518</v>
      </c>
      <c r="CA26" s="35">
        <v>290952</v>
      </c>
      <c r="CB26" s="35">
        <v>227031</v>
      </c>
      <c r="CC26" s="35">
        <v>86228</v>
      </c>
      <c r="CD26" s="35">
        <v>844729</v>
      </c>
      <c r="CE26" s="45">
        <v>267715</v>
      </c>
      <c r="CF26" s="45">
        <v>240786</v>
      </c>
      <c r="CG26" s="45">
        <v>235283</v>
      </c>
      <c r="CH26" s="45">
        <v>130676</v>
      </c>
      <c r="CI26" s="45">
        <v>874460</v>
      </c>
      <c r="CJ26" s="45">
        <v>262627</v>
      </c>
      <c r="CK26" s="45">
        <v>208482</v>
      </c>
      <c r="CL26" s="45">
        <v>231071</v>
      </c>
      <c r="CM26" s="45">
        <v>135000</v>
      </c>
      <c r="CN26" s="45">
        <f>+CM26+CL26+CK26+CJ26</f>
        <v>837180</v>
      </c>
      <c r="CO26" s="45">
        <v>247470</v>
      </c>
      <c r="CP26" s="45">
        <v>225685</v>
      </c>
      <c r="CQ26" s="45">
        <v>215506</v>
      </c>
      <c r="CR26" s="45">
        <v>130538</v>
      </c>
      <c r="CS26" s="45">
        <f>+CR26+CQ26+CP26+CO26</f>
        <v>819199</v>
      </c>
      <c r="CT26" s="45">
        <v>209640</v>
      </c>
      <c r="CU26" s="45">
        <v>189946</v>
      </c>
      <c r="CV26" s="45">
        <v>187554</v>
      </c>
      <c r="CW26" s="45">
        <v>51931</v>
      </c>
      <c r="CX26" s="45">
        <f>+CW26+CV26+CU26+CT26</f>
        <v>639071</v>
      </c>
      <c r="CY26" s="45">
        <v>235395</v>
      </c>
      <c r="CZ26" s="45">
        <v>227179</v>
      </c>
      <c r="DA26" s="45">
        <v>222931</v>
      </c>
      <c r="DB26" s="45">
        <v>97519</v>
      </c>
      <c r="DC26" s="45">
        <f>+DB26+DA26+CZ26+CY26</f>
        <v>783024</v>
      </c>
      <c r="DD26" s="45">
        <v>299291</v>
      </c>
      <c r="DE26" s="45">
        <v>286306</v>
      </c>
      <c r="DF26" s="45">
        <v>256739</v>
      </c>
      <c r="DG26" s="45">
        <v>102402</v>
      </c>
      <c r="DH26" s="45">
        <f>+DG26+DF26+DE26+DD26</f>
        <v>944738</v>
      </c>
      <c r="DI26" s="45">
        <v>278299</v>
      </c>
      <c r="DJ26" s="45">
        <v>270477</v>
      </c>
      <c r="DK26" s="45">
        <f>+DK11-DK24</f>
        <v>274960.1107361078</v>
      </c>
      <c r="DL26" s="45">
        <f>+DL11-DL24</f>
        <v>147087.17343085539</v>
      </c>
      <c r="DM26" s="45">
        <f>+DL26+DK26+DJ26+DI26</f>
        <v>970823.28416696319</v>
      </c>
      <c r="DN26" s="45">
        <f>+DN11-DN24</f>
        <v>290589.33336121636</v>
      </c>
      <c r="DO26" s="45">
        <f>+DO11-DO24</f>
        <v>280968.81201760937</v>
      </c>
      <c r="DP26" s="45">
        <f>+DP11-DP24</f>
        <v>266157.0351690005</v>
      </c>
      <c r="DQ26" s="45">
        <f>+DQ11-DQ24</f>
        <v>141147.97966157831</v>
      </c>
      <c r="DR26" s="45">
        <f>+DQ26+DP26+DO26+DN26</f>
        <v>978863.16020940454</v>
      </c>
      <c r="DS26" s="45">
        <f>+DS11-DS24</f>
        <v>303118.69240363664</v>
      </c>
      <c r="DT26" s="45">
        <f>+DT11-DT24</f>
        <v>293555.53016200149</v>
      </c>
      <c r="DU26" s="45">
        <f>+DU11-DU24</f>
        <v>270883.70525597525</v>
      </c>
      <c r="DV26" s="45">
        <f>+DV11-DV24</f>
        <v>138928.38883473957</v>
      </c>
      <c r="DW26" s="45">
        <f>+DV26+DU26+DT26+DS26</f>
        <v>1006486.316656353</v>
      </c>
    </row>
    <row r="27" spans="1:127" s="1" customFormat="1">
      <c r="A27" s="15"/>
      <c r="B27" s="7" t="s">
        <v>450</v>
      </c>
      <c r="C27" s="7"/>
      <c r="E27" s="7"/>
      <c r="F27" s="7"/>
      <c r="AZ27" s="35">
        <v>1585066</v>
      </c>
      <c r="BA27" s="35">
        <v>455714</v>
      </c>
      <c r="BB27" s="35">
        <v>453568</v>
      </c>
      <c r="BC27" s="35">
        <v>342512</v>
      </c>
      <c r="BD27" s="35">
        <v>372625</v>
      </c>
      <c r="BE27" s="35">
        <v>1624405</v>
      </c>
      <c r="BF27" s="35">
        <v>446327</v>
      </c>
      <c r="BG27" s="35">
        <v>436362</v>
      </c>
      <c r="BH27" s="35">
        <v>367123</v>
      </c>
      <c r="BI27" s="35">
        <v>342150</v>
      </c>
      <c r="BJ27" s="35">
        <v>1591962</v>
      </c>
      <c r="BK27" s="35">
        <v>388600</v>
      </c>
      <c r="BL27" s="35">
        <v>409196</v>
      </c>
      <c r="BM27" s="35">
        <v>428702</v>
      </c>
      <c r="BN27" s="35">
        <v>433639</v>
      </c>
      <c r="BO27" s="35">
        <v>1660137</v>
      </c>
      <c r="BP27" s="35">
        <v>470988</v>
      </c>
      <c r="BQ27" s="35">
        <v>473058</v>
      </c>
      <c r="BR27" s="35">
        <v>420439</v>
      </c>
      <c r="BS27" s="35">
        <v>340374</v>
      </c>
      <c r="BT27" s="35">
        <v>1704859</v>
      </c>
      <c r="BU27" s="35">
        <v>429119</v>
      </c>
      <c r="BV27" s="35">
        <v>412604</v>
      </c>
      <c r="BW27" s="35">
        <v>402930</v>
      </c>
      <c r="BX27" s="35">
        <v>337692</v>
      </c>
      <c r="BY27" s="35">
        <v>1582345</v>
      </c>
      <c r="BZ27" s="35">
        <v>404118</v>
      </c>
      <c r="CA27" s="35">
        <v>461952</v>
      </c>
      <c r="CB27" s="35">
        <v>411631</v>
      </c>
      <c r="CC27" s="35">
        <v>304428</v>
      </c>
      <c r="CD27" s="35">
        <v>1582129</v>
      </c>
      <c r="CE27" s="45">
        <v>428415</v>
      </c>
      <c r="CF27" s="45">
        <v>410086</v>
      </c>
      <c r="CG27" s="45">
        <v>414883</v>
      </c>
      <c r="CH27" s="45">
        <v>346176</v>
      </c>
      <c r="CI27" s="45">
        <v>1599560</v>
      </c>
      <c r="CJ27" s="45">
        <v>429827</v>
      </c>
      <c r="CK27" s="45">
        <v>387982</v>
      </c>
      <c r="CL27" s="45">
        <v>424671</v>
      </c>
      <c r="CM27" s="45">
        <v>359100</v>
      </c>
      <c r="CN27" s="45">
        <f>+CM27+CL27+CK27+CJ27</f>
        <v>1601580</v>
      </c>
      <c r="CO27" s="45">
        <v>428170</v>
      </c>
      <c r="CP27" s="45">
        <v>416185</v>
      </c>
      <c r="CQ27" s="45">
        <v>413706</v>
      </c>
      <c r="CR27" s="45">
        <v>345238</v>
      </c>
      <c r="CS27" s="45">
        <f>+CR27+CQ27+CP27+CO27</f>
        <v>1603299</v>
      </c>
      <c r="CT27" s="45">
        <v>393040</v>
      </c>
      <c r="CU27" s="45">
        <v>363546</v>
      </c>
      <c r="CV27" s="45">
        <v>366654</v>
      </c>
      <c r="CW27" s="45">
        <v>245131</v>
      </c>
      <c r="CX27" s="45">
        <f>+CW27+CV27+CU27+CT27</f>
        <v>1368371</v>
      </c>
      <c r="CY27" s="45">
        <v>392295</v>
      </c>
      <c r="CZ27" s="45">
        <v>389879</v>
      </c>
      <c r="DA27" s="45">
        <v>395131</v>
      </c>
      <c r="DB27" s="45">
        <v>300419</v>
      </c>
      <c r="DC27" s="45">
        <f>+DB27+DA27+CZ27+CY27</f>
        <v>1477724</v>
      </c>
      <c r="DD27" s="45">
        <v>416891</v>
      </c>
      <c r="DE27" s="45">
        <v>414006</v>
      </c>
      <c r="DF27" s="45">
        <v>387139</v>
      </c>
      <c r="DG27" s="45">
        <v>258602</v>
      </c>
      <c r="DH27" s="45">
        <f>+DG27+DF27+DE27+DD27</f>
        <v>1476638</v>
      </c>
      <c r="DI27" s="45">
        <v>409699</v>
      </c>
      <c r="DJ27" s="45">
        <v>407477</v>
      </c>
      <c r="DK27" s="45">
        <f>+DK26+DK311+'capex &amp; depre'!DK84</f>
        <v>408891.81906944112</v>
      </c>
      <c r="DL27" s="45">
        <f>+DL26+DL311+'capex &amp; depre'!DL84</f>
        <v>301646.72725029982</v>
      </c>
      <c r="DM27" s="45">
        <f>+DL27+DK27+DJ27+DI27</f>
        <v>1527714.5463197408</v>
      </c>
      <c r="DN27" s="45">
        <f>+DN26+DN311+'capex &amp; depre'!DN84</f>
        <v>415479.73910485063</v>
      </c>
      <c r="DO27" s="45">
        <f>+DO26+DO311+'capex &amp; depre'!DO84</f>
        <v>406238.78418859217</v>
      </c>
      <c r="DP27" s="45">
        <f>+DP26+DP311+'capex &amp; depre'!DP84</f>
        <v>391790.75849952572</v>
      </c>
      <c r="DQ27" s="45">
        <f>+DQ26+DQ311+'capex &amp; depre'!DQ84</f>
        <v>287130.29785333161</v>
      </c>
      <c r="DR27" s="45">
        <f>+DQ27+DP27+DO27+DN27</f>
        <v>1500639.5796463001</v>
      </c>
      <c r="DS27" s="45">
        <f>+DS26+DS311+'capex &amp; depre'!DS84</f>
        <v>429789.24733740021</v>
      </c>
      <c r="DT27" s="45">
        <f>+DT26+DT311+'capex &amp; depre'!DT84</f>
        <v>420739.81197352492</v>
      </c>
      <c r="DU27" s="45">
        <f>+DU26+DU311+'capex &amp; depre'!DU84</f>
        <v>398560.30865868524</v>
      </c>
      <c r="DV27" s="45">
        <f>+DV26+DV311+'capex &amp; depre'!DV84</f>
        <v>287076.80042900331</v>
      </c>
      <c r="DW27" s="45">
        <f>+DV27+DU27+DT27+DS27</f>
        <v>1536166.1683986138</v>
      </c>
    </row>
    <row r="28" spans="1:127" s="1" customFormat="1">
      <c r="A28" s="15"/>
      <c r="C28" s="7"/>
      <c r="D28" s="7"/>
      <c r="E28" s="7"/>
      <c r="F28" s="7"/>
      <c r="BQ28" s="24"/>
      <c r="BR28" s="24"/>
      <c r="BS28" s="24"/>
      <c r="BU28" s="24"/>
      <c r="BV28" s="24"/>
      <c r="BW28" s="24"/>
      <c r="BX28" s="24"/>
      <c r="CA28" s="45"/>
      <c r="CF28" s="45"/>
      <c r="CG28" s="45"/>
      <c r="CH28" s="45"/>
      <c r="CI28" s="45"/>
    </row>
    <row r="29" spans="1:127" s="1" customFormat="1">
      <c r="A29" s="15"/>
      <c r="B29" s="7" t="s">
        <v>276</v>
      </c>
      <c r="C29" s="7"/>
      <c r="D29" s="7"/>
      <c r="E29" s="7"/>
      <c r="F29" s="7"/>
      <c r="BQ29" s="24"/>
      <c r="BR29" s="24"/>
      <c r="BS29" s="24"/>
      <c r="BU29" s="24"/>
      <c r="BV29" s="24"/>
      <c r="BW29" s="24"/>
      <c r="BX29" s="24"/>
      <c r="CA29" s="45"/>
      <c r="CF29" s="45"/>
      <c r="CG29" s="45"/>
      <c r="CH29" s="45"/>
      <c r="CI29" s="45"/>
      <c r="DC29" s="45">
        <v>783000</v>
      </c>
      <c r="DF29" s="2" t="s">
        <v>1222</v>
      </c>
      <c r="DG29" s="15">
        <f>+DH29-DC29</f>
        <v>161700</v>
      </c>
      <c r="DH29" s="45">
        <v>944700</v>
      </c>
      <c r="DK29" s="2" t="s">
        <v>630</v>
      </c>
      <c r="DL29" s="15">
        <f>+DM29-DH29</f>
        <v>15300</v>
      </c>
      <c r="DM29" s="45">
        <v>960000</v>
      </c>
    </row>
    <row r="30" spans="1:127" s="1" customFormat="1">
      <c r="A30" s="15"/>
      <c r="B30" s="7" t="s">
        <v>246</v>
      </c>
      <c r="C30" s="7"/>
      <c r="D30" s="7"/>
      <c r="E30" s="7"/>
      <c r="F30" s="7"/>
      <c r="BQ30" s="24"/>
      <c r="BR30" s="24"/>
      <c r="BS30" s="24"/>
      <c r="BU30" s="24"/>
      <c r="BV30" s="24"/>
      <c r="BW30" s="24"/>
      <c r="BX30" s="24"/>
      <c r="CA30" s="45"/>
      <c r="CF30" s="45"/>
      <c r="CG30" s="45"/>
      <c r="CH30" s="45"/>
      <c r="CI30" s="45"/>
      <c r="DC30" s="45">
        <f>+DC29+DC173+DC174</f>
        <v>1477700</v>
      </c>
      <c r="DF30" s="2" t="s">
        <v>1222</v>
      </c>
      <c r="DG30" s="15">
        <f>+DH30-DC30</f>
        <v>-1100</v>
      </c>
      <c r="DH30" s="45">
        <f>+DH29+DH173+DH174</f>
        <v>1476600</v>
      </c>
      <c r="DK30" s="2" t="s">
        <v>630</v>
      </c>
      <c r="DL30" s="15">
        <f>+DM30-DH30</f>
        <v>41400</v>
      </c>
      <c r="DM30" s="45">
        <f>+DM29+DM173+DM174</f>
        <v>1518000</v>
      </c>
    </row>
    <row r="31" spans="1:127" s="1" customFormat="1">
      <c r="A31" s="15"/>
      <c r="C31" s="7"/>
      <c r="D31" s="7"/>
      <c r="E31" s="7"/>
      <c r="F31" s="7"/>
      <c r="BQ31" s="24"/>
      <c r="BR31" s="24"/>
      <c r="BS31" s="24"/>
      <c r="BU31" s="24"/>
      <c r="BV31" s="24"/>
      <c r="BW31" s="24"/>
      <c r="BX31" s="24"/>
      <c r="CA31" s="45"/>
      <c r="CF31" s="45"/>
      <c r="CG31" s="45"/>
      <c r="CH31" s="45"/>
      <c r="CI31" s="45"/>
    </row>
    <row r="32" spans="1:127" s="1" customFormat="1">
      <c r="A32" s="15"/>
      <c r="B32" s="7" t="s">
        <v>444</v>
      </c>
      <c r="C32" s="7" t="s">
        <v>445</v>
      </c>
      <c r="D32" s="7" t="s">
        <v>110</v>
      </c>
      <c r="E32" s="7"/>
      <c r="F32" s="7"/>
      <c r="BE32" s="45">
        <f>+BE11-AZ11</f>
        <v>-78728</v>
      </c>
      <c r="BJ32" s="45">
        <f>+BJ11-BE11</f>
        <v>22221</v>
      </c>
      <c r="BO32" s="45">
        <f>+BO11-BJ11</f>
        <v>-76266</v>
      </c>
      <c r="BQ32" s="24"/>
      <c r="BR32" s="24"/>
      <c r="BS32" s="24"/>
      <c r="BT32" s="45">
        <f>+BT11-BO11</f>
        <v>-263847</v>
      </c>
      <c r="BU32" s="24"/>
      <c r="BV32" s="24"/>
      <c r="BW32" s="24"/>
      <c r="BX32" s="24"/>
      <c r="BY32" s="45">
        <f>+BY11-BT11</f>
        <v>-163580</v>
      </c>
      <c r="CD32" s="45">
        <f t="shared" ref="CD32:CM35" si="0">+CD11-BY11</f>
        <v>-60100</v>
      </c>
      <c r="CE32" s="35">
        <f t="shared" si="0"/>
        <v>-41900</v>
      </c>
      <c r="CF32" s="35">
        <f t="shared" si="0"/>
        <v>16800</v>
      </c>
      <c r="CG32" s="35">
        <f t="shared" si="0"/>
        <v>-9800</v>
      </c>
      <c r="CH32" s="35">
        <f t="shared" si="0"/>
        <v>50600</v>
      </c>
      <c r="CI32" s="45">
        <f t="shared" si="0"/>
        <v>15700</v>
      </c>
      <c r="CJ32" s="35">
        <f t="shared" si="0"/>
        <v>25000</v>
      </c>
      <c r="CK32" s="35">
        <f t="shared" si="0"/>
        <v>69300</v>
      </c>
      <c r="CL32" s="35">
        <f t="shared" si="0"/>
        <v>102300</v>
      </c>
      <c r="CM32" s="35">
        <f t="shared" si="0"/>
        <v>33500</v>
      </c>
      <c r="CN32" s="45">
        <f t="shared" ref="CN32:CW35" si="1">+CN11-CI11</f>
        <v>230100</v>
      </c>
      <c r="CO32" s="35">
        <f t="shared" si="1"/>
        <v>41300</v>
      </c>
      <c r="CP32" s="35">
        <f t="shared" si="1"/>
        <v>-49600</v>
      </c>
      <c r="CQ32" s="35">
        <f t="shared" si="1"/>
        <v>1100</v>
      </c>
      <c r="CR32" s="35">
        <f t="shared" si="1"/>
        <v>-1700</v>
      </c>
      <c r="CS32" s="45">
        <f t="shared" si="1"/>
        <v>-8900</v>
      </c>
      <c r="CT32" s="35">
        <f t="shared" si="1"/>
        <v>-38300</v>
      </c>
      <c r="CU32" s="35">
        <f t="shared" si="1"/>
        <v>12300</v>
      </c>
      <c r="CV32" s="35">
        <f t="shared" si="1"/>
        <v>-10800</v>
      </c>
      <c r="CW32" s="35">
        <f t="shared" si="1"/>
        <v>-41000</v>
      </c>
      <c r="CX32" s="45">
        <f t="shared" ref="CX32:DH36" si="2">+CX11-CS11</f>
        <v>-77800</v>
      </c>
      <c r="CY32" s="35">
        <f t="shared" si="2"/>
        <v>1600</v>
      </c>
      <c r="CZ32" s="35">
        <f t="shared" si="2"/>
        <v>40400</v>
      </c>
      <c r="DA32" s="35">
        <f t="shared" si="2"/>
        <v>14700</v>
      </c>
      <c r="DB32" s="35">
        <f t="shared" si="2"/>
        <v>87000</v>
      </c>
      <c r="DC32" s="45">
        <f t="shared" si="2"/>
        <v>143700</v>
      </c>
      <c r="DD32" s="35">
        <f t="shared" ref="DD32:DD36" si="3">+DD11-CY11</f>
        <v>31800</v>
      </c>
      <c r="DE32" s="35">
        <f t="shared" ref="DE32:DG36" si="4">+DE11-CZ11</f>
        <v>41600</v>
      </c>
      <c r="DF32" s="35">
        <f t="shared" si="4"/>
        <v>12800</v>
      </c>
      <c r="DG32" s="35">
        <f t="shared" si="4"/>
        <v>-28600</v>
      </c>
      <c r="DH32" s="45">
        <f t="shared" si="2"/>
        <v>57500</v>
      </c>
      <c r="DI32" s="35">
        <f t="shared" ref="DI32:DI36" si="5">+DI11-DD11</f>
        <v>28000</v>
      </c>
      <c r="DJ32" s="35">
        <f t="shared" ref="DJ32:DJ36" si="6">+DJ11-DE11</f>
        <v>-16300</v>
      </c>
      <c r="DK32" s="35">
        <f t="shared" ref="DK32:DQ35" si="7">+DK11-DF11</f>
        <v>45461.115271133836</v>
      </c>
      <c r="DL32" s="35">
        <f t="shared" si="7"/>
        <v>100520.69436501153</v>
      </c>
      <c r="DM32" s="45">
        <f t="shared" si="7"/>
        <v>157781.80963614583</v>
      </c>
      <c r="DN32" s="35">
        <f t="shared" si="7"/>
        <v>42872.597505712882</v>
      </c>
      <c r="DO32" s="35">
        <f t="shared" si="7"/>
        <v>39256.560734754428</v>
      </c>
      <c r="DP32" s="35">
        <f t="shared" si="7"/>
        <v>13836.443534695543</v>
      </c>
      <c r="DQ32" s="35">
        <f t="shared" si="7"/>
        <v>20240.916016092058</v>
      </c>
      <c r="DR32" s="45">
        <f t="shared" ref="DR32:DW35" si="8">+DR11-DM11</f>
        <v>116206.51779125445</v>
      </c>
      <c r="DS32" s="35">
        <f t="shared" si="8"/>
        <v>6629.2708432832733</v>
      </c>
      <c r="DT32" s="35">
        <f t="shared" si="8"/>
        <v>5490.0433149160817</v>
      </c>
      <c r="DU32" s="35">
        <f t="shared" si="8"/>
        <v>5927.4117584866472</v>
      </c>
      <c r="DV32" s="35">
        <f t="shared" si="8"/>
        <v>238.02793528977782</v>
      </c>
      <c r="DW32" s="45">
        <f t="shared" si="8"/>
        <v>18284.753851976246</v>
      </c>
    </row>
    <row r="33" spans="1:127" s="1" customFormat="1">
      <c r="A33" s="15"/>
      <c r="B33" s="7"/>
      <c r="C33" s="7" t="s">
        <v>446</v>
      </c>
      <c r="D33" s="7" t="s">
        <v>110</v>
      </c>
      <c r="E33" s="7"/>
      <c r="F33" s="7"/>
      <c r="BE33" s="45">
        <f>+BE12-AZ12</f>
        <v>11200</v>
      </c>
      <c r="BJ33" s="45">
        <f>+BJ12-BE12</f>
        <v>24400</v>
      </c>
      <c r="BO33" s="45">
        <f>+BO12-BJ12</f>
        <v>-163600</v>
      </c>
      <c r="BQ33" s="24"/>
      <c r="BR33" s="24"/>
      <c r="BS33" s="24"/>
      <c r="BT33" s="45">
        <f>+BT12-BO12</f>
        <v>-357700</v>
      </c>
      <c r="BU33" s="24"/>
      <c r="BV33" s="24"/>
      <c r="BW33" s="24"/>
      <c r="BX33" s="24"/>
      <c r="BY33" s="45">
        <f>+BY12-BT12</f>
        <v>-161800</v>
      </c>
      <c r="CD33" s="45">
        <f t="shared" si="0"/>
        <v>-92400</v>
      </c>
      <c r="CE33" s="35">
        <f t="shared" si="0"/>
        <v>-27900</v>
      </c>
      <c r="CF33" s="35">
        <f t="shared" si="0"/>
        <v>-27400</v>
      </c>
      <c r="CG33" s="35">
        <f t="shared" si="0"/>
        <v>-27600</v>
      </c>
      <c r="CH33" s="35">
        <f t="shared" si="0"/>
        <v>2400</v>
      </c>
      <c r="CI33" s="45">
        <f t="shared" si="0"/>
        <v>-80600</v>
      </c>
      <c r="CJ33" s="35">
        <f t="shared" si="0"/>
        <v>-26700</v>
      </c>
      <c r="CK33" s="35">
        <f t="shared" si="0"/>
        <v>-47100</v>
      </c>
      <c r="CL33" s="35">
        <f t="shared" si="0"/>
        <v>-42900</v>
      </c>
      <c r="CM33" s="35">
        <f t="shared" si="0"/>
        <v>-41400</v>
      </c>
      <c r="CN33" s="45">
        <f t="shared" si="1"/>
        <v>-158000</v>
      </c>
      <c r="CO33" s="35">
        <f t="shared" si="1"/>
        <v>-59600</v>
      </c>
      <c r="CP33" s="35">
        <f t="shared" si="1"/>
        <v>-54900</v>
      </c>
      <c r="CQ33" s="35">
        <f t="shared" si="1"/>
        <v>-64400</v>
      </c>
      <c r="CR33" s="35">
        <f t="shared" si="1"/>
        <v>-33700</v>
      </c>
      <c r="CS33" s="45">
        <f t="shared" si="1"/>
        <v>-212700</v>
      </c>
      <c r="CT33" s="35">
        <f t="shared" si="1"/>
        <v>-49200</v>
      </c>
      <c r="CU33" s="35">
        <f t="shared" si="1"/>
        <v>-54800</v>
      </c>
      <c r="CV33" s="35">
        <f t="shared" si="1"/>
        <v>-55100</v>
      </c>
      <c r="CW33" s="35">
        <f t="shared" si="1"/>
        <v>-60100</v>
      </c>
      <c r="CX33" s="45">
        <f t="shared" si="2"/>
        <v>-219200</v>
      </c>
      <c r="CY33" s="35">
        <f t="shared" si="2"/>
        <v>-31300</v>
      </c>
      <c r="CZ33" s="35">
        <f t="shared" si="2"/>
        <v>10100</v>
      </c>
      <c r="DA33" s="35">
        <f t="shared" si="2"/>
        <v>30200</v>
      </c>
      <c r="DB33" s="35">
        <f t="shared" si="2"/>
        <v>21900</v>
      </c>
      <c r="DC33" s="45">
        <f t="shared" si="2"/>
        <v>31000</v>
      </c>
      <c r="DD33" s="35">
        <f t="shared" si="3"/>
        <v>34800</v>
      </c>
      <c r="DE33" s="35">
        <f t="shared" si="4"/>
        <v>15600</v>
      </c>
      <c r="DF33" s="35">
        <f t="shared" si="4"/>
        <v>8500</v>
      </c>
      <c r="DG33" s="35">
        <f t="shared" si="4"/>
        <v>17400</v>
      </c>
      <c r="DH33" s="45">
        <f t="shared" si="2"/>
        <v>76400</v>
      </c>
      <c r="DI33" s="35">
        <f t="shared" si="5"/>
        <v>18900</v>
      </c>
      <c r="DJ33" s="35">
        <f t="shared" si="6"/>
        <v>23700</v>
      </c>
      <c r="DK33" s="35">
        <f t="shared" si="7"/>
        <v>31712.027628064854</v>
      </c>
      <c r="DL33" s="35">
        <f t="shared" si="7"/>
        <v>28165.29266620148</v>
      </c>
      <c r="DM33" s="45">
        <f>+DM12-DH12</f>
        <v>102377.32029426657</v>
      </c>
      <c r="DN33" s="35">
        <f t="shared" si="7"/>
        <v>25960.658098938875</v>
      </c>
      <c r="DO33" s="35">
        <f t="shared" si="7"/>
        <v>15095.804432039615</v>
      </c>
      <c r="DP33" s="35">
        <f t="shared" si="7"/>
        <v>8650.320294266101</v>
      </c>
      <c r="DQ33" s="35">
        <f t="shared" si="7"/>
        <v>6884.3796467841603</v>
      </c>
      <c r="DR33" s="45">
        <f>+DR12-DM12</f>
        <v>56591.162472028285</v>
      </c>
      <c r="DS33" s="35">
        <f t="shared" si="8"/>
        <v>3374.8361564929364</v>
      </c>
      <c r="DT33" s="35">
        <f t="shared" si="8"/>
        <v>3263.83615649282</v>
      </c>
      <c r="DU33" s="35">
        <f t="shared" si="8"/>
        <v>-119.70733379852027</v>
      </c>
      <c r="DV33" s="35">
        <f t="shared" si="8"/>
        <v>-128.70733379840385</v>
      </c>
      <c r="DW33" s="45">
        <f t="shared" si="8"/>
        <v>6390.2576453890651</v>
      </c>
    </row>
    <row r="34" spans="1:127" s="1" customFormat="1">
      <c r="A34" s="15"/>
      <c r="B34" s="7"/>
      <c r="C34" s="7" t="s">
        <v>1108</v>
      </c>
      <c r="D34" s="7" t="s">
        <v>110</v>
      </c>
      <c r="E34" s="7"/>
      <c r="F34" s="7"/>
      <c r="BE34" s="45"/>
      <c r="BJ34" s="45"/>
      <c r="BO34" s="45"/>
      <c r="BQ34" s="24"/>
      <c r="BR34" s="24"/>
      <c r="BS34" s="24"/>
      <c r="BT34" s="45"/>
      <c r="BU34" s="24"/>
      <c r="BV34" s="24"/>
      <c r="BW34" s="24"/>
      <c r="BX34" s="24"/>
      <c r="BY34" s="45"/>
      <c r="CD34" s="45">
        <f t="shared" si="0"/>
        <v>0</v>
      </c>
      <c r="CE34" s="35">
        <f t="shared" si="0"/>
        <v>0</v>
      </c>
      <c r="CF34" s="35">
        <f t="shared" si="0"/>
        <v>0</v>
      </c>
      <c r="CG34" s="35">
        <f t="shared" si="0"/>
        <v>0</v>
      </c>
      <c r="CH34" s="35">
        <f t="shared" si="0"/>
        <v>0</v>
      </c>
      <c r="CI34" s="45">
        <f t="shared" si="0"/>
        <v>0</v>
      </c>
      <c r="CJ34" s="35">
        <f t="shared" si="0"/>
        <v>0</v>
      </c>
      <c r="CK34" s="35">
        <f t="shared" si="0"/>
        <v>0</v>
      </c>
      <c r="CL34" s="35">
        <f t="shared" si="0"/>
        <v>0</v>
      </c>
      <c r="CM34" s="35">
        <f t="shared" si="0"/>
        <v>0</v>
      </c>
      <c r="CN34" s="45">
        <f t="shared" si="1"/>
        <v>0</v>
      </c>
      <c r="CO34" s="35">
        <f t="shared" si="1"/>
        <v>0</v>
      </c>
      <c r="CP34" s="35">
        <f t="shared" si="1"/>
        <v>0</v>
      </c>
      <c r="CQ34" s="35">
        <f t="shared" si="1"/>
        <v>0</v>
      </c>
      <c r="CR34" s="35">
        <f t="shared" si="1"/>
        <v>2000</v>
      </c>
      <c r="CS34" s="45">
        <f t="shared" si="1"/>
        <v>2000</v>
      </c>
      <c r="CT34" s="35">
        <f t="shared" si="1"/>
        <v>2800</v>
      </c>
      <c r="CU34" s="35">
        <f t="shared" si="1"/>
        <v>2800</v>
      </c>
      <c r="CV34" s="35">
        <f t="shared" si="1"/>
        <v>1900</v>
      </c>
      <c r="CW34" s="35">
        <f t="shared" si="1"/>
        <v>1000</v>
      </c>
      <c r="CX34" s="45">
        <f t="shared" si="2"/>
        <v>8500</v>
      </c>
      <c r="CY34" s="35">
        <f t="shared" si="2"/>
        <v>3100</v>
      </c>
      <c r="CZ34" s="35">
        <f t="shared" si="2"/>
        <v>7100</v>
      </c>
      <c r="DA34" s="35">
        <f t="shared" si="2"/>
        <v>11800</v>
      </c>
      <c r="DB34" s="35">
        <f t="shared" si="2"/>
        <v>15500</v>
      </c>
      <c r="DC34" s="45">
        <f t="shared" si="2"/>
        <v>37400</v>
      </c>
      <c r="DD34" s="35">
        <f t="shared" si="3"/>
        <v>19600</v>
      </c>
      <c r="DE34" s="35">
        <f t="shared" si="4"/>
        <v>22000</v>
      </c>
      <c r="DF34" s="35">
        <f t="shared" si="4"/>
        <v>24900</v>
      </c>
      <c r="DG34" s="35">
        <f t="shared" si="4"/>
        <v>26600</v>
      </c>
      <c r="DH34" s="45">
        <f t="shared" si="2"/>
        <v>93200</v>
      </c>
      <c r="DI34" s="35">
        <f t="shared" si="5"/>
        <v>26300</v>
      </c>
      <c r="DJ34" s="35">
        <f t="shared" si="6"/>
        <v>25500</v>
      </c>
      <c r="DK34" s="35">
        <f t="shared" si="7"/>
        <v>24889.7338910689</v>
      </c>
      <c r="DL34" s="35">
        <f t="shared" si="7"/>
        <v>21595.204347110062</v>
      </c>
      <c r="DM34" s="45">
        <f t="shared" si="7"/>
        <v>98284.938238178962</v>
      </c>
      <c r="DN34" s="35">
        <f t="shared" si="7"/>
        <v>18142.68039202693</v>
      </c>
      <c r="DO34" s="35">
        <f t="shared" si="7"/>
        <v>15553.291516372818</v>
      </c>
      <c r="DP34" s="35">
        <f t="shared" si="7"/>
        <v>12555.295944058729</v>
      </c>
      <c r="DQ34" s="35">
        <f t="shared" si="7"/>
        <v>12413.113858643861</v>
      </c>
      <c r="DR34" s="45">
        <f t="shared" si="8"/>
        <v>58664.381711102324</v>
      </c>
      <c r="DS34" s="35">
        <f t="shared" si="8"/>
        <v>12412.9094409315</v>
      </c>
      <c r="DT34" s="35">
        <f t="shared" si="8"/>
        <v>12233.368067213189</v>
      </c>
      <c r="DU34" s="35">
        <f t="shared" si="8"/>
        <v>12144.664318358642</v>
      </c>
      <c r="DV34" s="35">
        <f t="shared" si="8"/>
        <v>12056.284729742678</v>
      </c>
      <c r="DW34" s="45">
        <f t="shared" si="8"/>
        <v>48847.226556246052</v>
      </c>
    </row>
    <row r="35" spans="1:127" s="1" customFormat="1">
      <c r="A35" s="15"/>
      <c r="B35" s="7"/>
      <c r="C35" s="7" t="s">
        <v>447</v>
      </c>
      <c r="D35" s="7" t="s">
        <v>110</v>
      </c>
      <c r="E35" s="7"/>
      <c r="F35" s="7"/>
      <c r="BE35" s="45">
        <f>+BE14-AZ14</f>
        <v>-78100</v>
      </c>
      <c r="BJ35" s="45">
        <f>+BJ14-BE14</f>
        <v>4000</v>
      </c>
      <c r="BO35" s="45">
        <f>+BO14-BJ14</f>
        <v>72600</v>
      </c>
      <c r="BQ35" s="24"/>
      <c r="BR35" s="24"/>
      <c r="BS35" s="24"/>
      <c r="BT35" s="45">
        <f>+BT14-BO14</f>
        <v>60300</v>
      </c>
      <c r="BU35" s="24"/>
      <c r="BV35" s="24"/>
      <c r="BW35" s="24"/>
      <c r="BX35" s="24"/>
      <c r="BY35" s="45">
        <f>+BY14-BT14</f>
        <v>-99400</v>
      </c>
      <c r="CD35" s="45">
        <f t="shared" si="0"/>
        <v>-30100</v>
      </c>
      <c r="CE35" s="35">
        <f t="shared" si="0"/>
        <v>-32100</v>
      </c>
      <c r="CF35" s="35">
        <f t="shared" si="0"/>
        <v>28200</v>
      </c>
      <c r="CG35" s="35">
        <f t="shared" si="0"/>
        <v>-200</v>
      </c>
      <c r="CH35" s="35">
        <f t="shared" si="0"/>
        <v>25600</v>
      </c>
      <c r="CI35" s="45">
        <f t="shared" si="0"/>
        <v>21500</v>
      </c>
      <c r="CJ35" s="35">
        <f t="shared" si="0"/>
        <v>35600</v>
      </c>
      <c r="CK35" s="35">
        <f t="shared" si="0"/>
        <v>91500</v>
      </c>
      <c r="CL35" s="35">
        <f t="shared" si="0"/>
        <v>101600</v>
      </c>
      <c r="CM35" s="35">
        <f t="shared" si="0"/>
        <v>30400</v>
      </c>
      <c r="CN35" s="45">
        <f t="shared" si="1"/>
        <v>259200</v>
      </c>
      <c r="CO35" s="35">
        <f t="shared" si="1"/>
        <v>63700</v>
      </c>
      <c r="CP35" s="35">
        <f t="shared" si="1"/>
        <v>-26600</v>
      </c>
      <c r="CQ35" s="35">
        <f t="shared" si="1"/>
        <v>55000</v>
      </c>
      <c r="CR35" s="35">
        <f t="shared" si="1"/>
        <v>21800</v>
      </c>
      <c r="CS35" s="45">
        <f t="shared" si="1"/>
        <v>113900</v>
      </c>
      <c r="CT35" s="35">
        <f t="shared" si="1"/>
        <v>-5500</v>
      </c>
      <c r="CU35" s="35">
        <f t="shared" si="1"/>
        <v>48000</v>
      </c>
      <c r="CV35" s="35">
        <f t="shared" si="1"/>
        <v>13000</v>
      </c>
      <c r="CW35" s="35">
        <f t="shared" si="1"/>
        <v>-23300</v>
      </c>
      <c r="CX35" s="45">
        <f t="shared" si="2"/>
        <v>32100</v>
      </c>
      <c r="CY35" s="35">
        <f t="shared" si="2"/>
        <v>-5700</v>
      </c>
      <c r="CZ35" s="35">
        <f t="shared" si="2"/>
        <v>-19400</v>
      </c>
      <c r="DA35" s="35">
        <f t="shared" si="2"/>
        <v>-48300</v>
      </c>
      <c r="DB35" s="35">
        <f t="shared" si="2"/>
        <v>29800</v>
      </c>
      <c r="DC35" s="45">
        <f t="shared" si="2"/>
        <v>-43600</v>
      </c>
      <c r="DD35" s="35">
        <f t="shared" si="3"/>
        <v>-35500</v>
      </c>
      <c r="DE35" s="35">
        <f t="shared" si="4"/>
        <v>-1100</v>
      </c>
      <c r="DF35" s="35">
        <f t="shared" si="4"/>
        <v>-34800</v>
      </c>
      <c r="DG35" s="35">
        <f t="shared" si="4"/>
        <v>-69800</v>
      </c>
      <c r="DH35" s="45">
        <f t="shared" si="2"/>
        <v>-141300</v>
      </c>
      <c r="DI35" s="35">
        <f t="shared" si="5"/>
        <v>-15200</v>
      </c>
      <c r="DJ35" s="35">
        <f t="shared" si="6"/>
        <v>-61500</v>
      </c>
      <c r="DK35" s="35">
        <f t="shared" si="7"/>
        <v>-19804.646248000005</v>
      </c>
      <c r="DL35" s="35">
        <f t="shared" si="7"/>
        <v>47479.197351700015</v>
      </c>
      <c r="DM35" s="45">
        <f t="shared" si="7"/>
        <v>-48925.448896300048</v>
      </c>
      <c r="DN35" s="35">
        <f t="shared" si="7"/>
        <v>-9130.7409852530109</v>
      </c>
      <c r="DO35" s="35">
        <f t="shared" si="7"/>
        <v>933.46478634205414</v>
      </c>
      <c r="DP35" s="35">
        <f t="shared" si="7"/>
        <v>-11369.17270362933</v>
      </c>
      <c r="DQ35" s="35">
        <f t="shared" si="7"/>
        <v>-3056.5774893359921</v>
      </c>
      <c r="DR35" s="45">
        <f t="shared" si="8"/>
        <v>-22623.026391876163</v>
      </c>
      <c r="DS35" s="35">
        <f t="shared" si="8"/>
        <v>-13158.474754141047</v>
      </c>
      <c r="DT35" s="35">
        <f t="shared" si="8"/>
        <v>-14007.160908789898</v>
      </c>
      <c r="DU35" s="35">
        <f t="shared" si="8"/>
        <v>-10097.545226073358</v>
      </c>
      <c r="DV35" s="35">
        <f t="shared" si="8"/>
        <v>-15689.549460654351</v>
      </c>
      <c r="DW35" s="45">
        <f t="shared" si="8"/>
        <v>-52952.730349658756</v>
      </c>
    </row>
    <row r="36" spans="1:127" s="1" customFormat="1">
      <c r="A36" s="15"/>
      <c r="B36" s="7"/>
      <c r="C36" s="7" t="s">
        <v>563</v>
      </c>
      <c r="D36" s="7" t="s">
        <v>110</v>
      </c>
      <c r="E36" s="7"/>
      <c r="F36" s="7"/>
      <c r="BE36" s="45"/>
      <c r="BJ36" s="45"/>
      <c r="BO36" s="45"/>
      <c r="BQ36" s="24"/>
      <c r="BR36" s="24"/>
      <c r="BS36" s="24"/>
      <c r="BT36" s="45"/>
      <c r="BU36" s="24"/>
      <c r="BV36" s="24"/>
      <c r="BW36" s="24"/>
      <c r="BX36" s="24"/>
      <c r="BY36" s="45"/>
      <c r="CD36" s="45"/>
      <c r="CI36" s="45"/>
      <c r="CN36" s="45"/>
      <c r="CS36" s="45"/>
      <c r="CT36" s="35">
        <f t="shared" ref="CT36:DC36" si="9">+CT15-CO15</f>
        <v>13600</v>
      </c>
      <c r="CU36" s="35">
        <f t="shared" si="9"/>
        <v>16300</v>
      </c>
      <c r="CV36" s="35">
        <f t="shared" si="9"/>
        <v>29300</v>
      </c>
      <c r="CW36" s="35">
        <f t="shared" si="9"/>
        <v>41400</v>
      </c>
      <c r="CX36" s="45">
        <f t="shared" si="9"/>
        <v>107000</v>
      </c>
      <c r="CY36" s="35">
        <f t="shared" si="9"/>
        <v>35500</v>
      </c>
      <c r="CZ36" s="35">
        <f t="shared" si="9"/>
        <v>42700</v>
      </c>
      <c r="DA36" s="35">
        <f t="shared" si="9"/>
        <v>21100</v>
      </c>
      <c r="DB36" s="35">
        <f t="shared" si="9"/>
        <v>19800</v>
      </c>
      <c r="DC36" s="45">
        <f t="shared" si="9"/>
        <v>118900</v>
      </c>
      <c r="DD36" s="35">
        <f t="shared" si="3"/>
        <v>12900</v>
      </c>
      <c r="DE36" s="35">
        <f t="shared" si="4"/>
        <v>4900</v>
      </c>
      <c r="DF36" s="35">
        <f t="shared" si="4"/>
        <v>14200</v>
      </c>
      <c r="DG36" s="35">
        <f t="shared" si="4"/>
        <v>-2900</v>
      </c>
      <c r="DH36" s="45">
        <f t="shared" si="2"/>
        <v>29200</v>
      </c>
      <c r="DI36" s="35">
        <f t="shared" si="5"/>
        <v>-2000</v>
      </c>
      <c r="DJ36" s="35">
        <f t="shared" si="6"/>
        <v>-3800</v>
      </c>
      <c r="DK36" s="35">
        <f t="shared" ref="DK36:DW36" si="10">+DK15-DF15</f>
        <v>8664</v>
      </c>
      <c r="DL36" s="35">
        <f t="shared" si="10"/>
        <v>3281</v>
      </c>
      <c r="DM36" s="45">
        <f t="shared" si="10"/>
        <v>6145</v>
      </c>
      <c r="DN36" s="35">
        <f t="shared" si="10"/>
        <v>7900</v>
      </c>
      <c r="DO36" s="35">
        <f t="shared" si="10"/>
        <v>7574</v>
      </c>
      <c r="DP36" s="35">
        <f t="shared" si="10"/>
        <v>4000</v>
      </c>
      <c r="DQ36" s="35">
        <f t="shared" si="10"/>
        <v>4000</v>
      </c>
      <c r="DR36" s="45">
        <f t="shared" si="10"/>
        <v>23474</v>
      </c>
      <c r="DS36" s="35">
        <f t="shared" si="10"/>
        <v>4000</v>
      </c>
      <c r="DT36" s="35">
        <f t="shared" si="10"/>
        <v>4000</v>
      </c>
      <c r="DU36" s="35">
        <f t="shared" si="10"/>
        <v>4000</v>
      </c>
      <c r="DV36" s="35">
        <f t="shared" si="10"/>
        <v>4000</v>
      </c>
      <c r="DW36" s="45">
        <f t="shared" si="10"/>
        <v>16000</v>
      </c>
    </row>
    <row r="37" spans="1:127" s="1" customFormat="1">
      <c r="A37" s="15"/>
      <c r="B37" s="7" t="s">
        <v>448</v>
      </c>
      <c r="C37" s="7"/>
      <c r="D37" s="7" t="s">
        <v>110</v>
      </c>
      <c r="E37" s="7"/>
      <c r="F37" s="7"/>
      <c r="BE37" s="45">
        <f>+BE24-AZ24</f>
        <v>-127201</v>
      </c>
      <c r="BJ37" s="45">
        <f>+BJ24-BE24</f>
        <v>81336</v>
      </c>
      <c r="BO37" s="45">
        <f>+BO24-BJ24</f>
        <v>-111054</v>
      </c>
      <c r="BQ37" s="24"/>
      <c r="BR37" s="24"/>
      <c r="BS37" s="24"/>
      <c r="BT37" s="45">
        <f>+BT24-BO24</f>
        <v>-286515</v>
      </c>
      <c r="BU37" s="24"/>
      <c r="BV37" s="24"/>
      <c r="BW37" s="24"/>
      <c r="BX37" s="24"/>
      <c r="BY37" s="45">
        <f>+BY24-BT24</f>
        <v>-166800</v>
      </c>
      <c r="CD37" s="45">
        <f t="shared" ref="CD37:CS37" si="11">+CD24-BY24</f>
        <v>-70700</v>
      </c>
      <c r="CE37" s="35">
        <f t="shared" si="11"/>
        <v>-69100</v>
      </c>
      <c r="CF37" s="35">
        <f t="shared" si="11"/>
        <v>66900</v>
      </c>
      <c r="CG37" s="35">
        <f t="shared" si="11"/>
        <v>-18000</v>
      </c>
      <c r="CH37" s="35">
        <f t="shared" si="11"/>
        <v>6200</v>
      </c>
      <c r="CI37" s="45">
        <f t="shared" si="11"/>
        <v>-14000</v>
      </c>
      <c r="CJ37" s="35">
        <f t="shared" si="11"/>
        <v>30100</v>
      </c>
      <c r="CK37" s="35">
        <f t="shared" si="11"/>
        <v>101600</v>
      </c>
      <c r="CL37" s="35">
        <f t="shared" si="11"/>
        <v>106500</v>
      </c>
      <c r="CM37" s="35">
        <f t="shared" si="11"/>
        <v>29200</v>
      </c>
      <c r="CN37" s="45">
        <f t="shared" si="11"/>
        <v>267400</v>
      </c>
      <c r="CO37" s="35">
        <f t="shared" si="11"/>
        <v>56400</v>
      </c>
      <c r="CP37" s="35">
        <f t="shared" si="11"/>
        <v>-66800</v>
      </c>
      <c r="CQ37" s="35">
        <f t="shared" si="11"/>
        <v>16700</v>
      </c>
      <c r="CR37" s="35">
        <f t="shared" si="11"/>
        <v>2800</v>
      </c>
      <c r="CS37" s="45">
        <f t="shared" si="11"/>
        <v>9100</v>
      </c>
      <c r="CT37" s="35">
        <f t="shared" ref="CT37:DC37" si="12">+CT24-CO24</f>
        <v>-400</v>
      </c>
      <c r="CU37" s="35">
        <f t="shared" si="12"/>
        <v>48000</v>
      </c>
      <c r="CV37" s="35">
        <f t="shared" si="12"/>
        <v>17100</v>
      </c>
      <c r="CW37" s="35">
        <f t="shared" si="12"/>
        <v>37600</v>
      </c>
      <c r="CX37" s="45">
        <f t="shared" si="12"/>
        <v>102300</v>
      </c>
      <c r="CY37" s="35">
        <f t="shared" si="12"/>
        <v>-24195</v>
      </c>
      <c r="CZ37" s="35">
        <f t="shared" si="12"/>
        <v>3221</v>
      </c>
      <c r="DA37" s="35">
        <f t="shared" si="12"/>
        <v>-20626</v>
      </c>
      <c r="DB37" s="35">
        <f t="shared" si="12"/>
        <v>41400</v>
      </c>
      <c r="DC37" s="45">
        <f t="shared" si="12"/>
        <v>-200</v>
      </c>
      <c r="DD37" s="35">
        <f t="shared" ref="DD37" si="13">+DD24-CY24</f>
        <v>-32096</v>
      </c>
      <c r="DE37" s="35">
        <f t="shared" ref="DE37:DH37" si="14">+DE24-CZ24</f>
        <v>-17527</v>
      </c>
      <c r="DF37" s="35">
        <f t="shared" si="14"/>
        <v>-20974</v>
      </c>
      <c r="DG37" s="35">
        <f t="shared" si="14"/>
        <v>-33500</v>
      </c>
      <c r="DH37" s="45">
        <f t="shared" si="14"/>
        <v>-104097</v>
      </c>
      <c r="DI37" s="35">
        <f t="shared" ref="DI37" si="15">+DI24-DD24</f>
        <v>48991</v>
      </c>
      <c r="DJ37" s="35">
        <f t="shared" ref="DJ37" si="16">+DJ24-DE24</f>
        <v>-394</v>
      </c>
      <c r="DK37" s="35">
        <f t="shared" ref="DK37:DW37" si="17">+DK24-DF24</f>
        <v>27201.004535026033</v>
      </c>
      <c r="DL37" s="35">
        <f t="shared" si="17"/>
        <v>55833.520934156142</v>
      </c>
      <c r="DM37" s="45">
        <f t="shared" si="17"/>
        <v>131631.52546918206</v>
      </c>
      <c r="DN37" s="35">
        <f t="shared" si="17"/>
        <v>30583.264144496527</v>
      </c>
      <c r="DO37" s="35">
        <f t="shared" si="17"/>
        <v>28687.748717145063</v>
      </c>
      <c r="DP37" s="35">
        <f t="shared" si="17"/>
        <v>22639.519101802842</v>
      </c>
      <c r="DQ37" s="35">
        <f t="shared" si="17"/>
        <v>26180.109785369132</v>
      </c>
      <c r="DR37" s="45">
        <f t="shared" si="17"/>
        <v>108090.64174881345</v>
      </c>
      <c r="DS37" s="35">
        <f t="shared" si="17"/>
        <v>-5900.0881991370115</v>
      </c>
      <c r="DT37" s="35">
        <f t="shared" si="17"/>
        <v>-7096.6748294760473</v>
      </c>
      <c r="DU37" s="35">
        <f t="shared" si="17"/>
        <v>1200.7416715119034</v>
      </c>
      <c r="DV37" s="35">
        <f t="shared" si="17"/>
        <v>2457.6187621285208</v>
      </c>
      <c r="DW37" s="45">
        <f t="shared" si="17"/>
        <v>-9338.4025949728675</v>
      </c>
    </row>
    <row r="38" spans="1:127" s="1" customFormat="1">
      <c r="A38" s="15"/>
      <c r="B38" s="7"/>
      <c r="C38" s="7"/>
      <c r="D38" s="7" t="s">
        <v>110</v>
      </c>
      <c r="E38" s="7"/>
      <c r="F38" s="7"/>
      <c r="BE38" s="45"/>
      <c r="BJ38" s="45"/>
      <c r="BO38" s="45"/>
      <c r="BQ38" s="24"/>
      <c r="BR38" s="24"/>
      <c r="BS38" s="24"/>
      <c r="BT38" s="45"/>
      <c r="BU38" s="24"/>
      <c r="BV38" s="24"/>
      <c r="BW38" s="24"/>
      <c r="BX38" s="24"/>
      <c r="BY38" s="45"/>
      <c r="CD38" s="45"/>
      <c r="CE38" s="35"/>
      <c r="CF38" s="35"/>
      <c r="CG38" s="35"/>
      <c r="CH38" s="35"/>
      <c r="CI38" s="45"/>
      <c r="CJ38" s="35"/>
      <c r="CK38" s="35"/>
      <c r="CL38" s="35"/>
      <c r="CM38" s="35"/>
      <c r="CN38" s="45"/>
      <c r="CO38" s="35"/>
      <c r="CP38" s="35"/>
      <c r="CQ38" s="35"/>
      <c r="CR38" s="35"/>
      <c r="CS38" s="45"/>
      <c r="CT38" s="35"/>
      <c r="CU38" s="35"/>
      <c r="CV38" s="35"/>
      <c r="CW38" s="35"/>
      <c r="CX38" s="45"/>
      <c r="CY38" s="35"/>
      <c r="CZ38" s="35"/>
      <c r="DA38" s="35"/>
      <c r="DB38" s="35"/>
      <c r="DC38" s="45"/>
      <c r="DD38" s="35"/>
      <c r="DE38" s="35"/>
      <c r="DF38" s="35"/>
      <c r="DG38" s="35"/>
      <c r="DH38" s="45"/>
      <c r="DI38" s="35"/>
      <c r="DJ38" s="35"/>
      <c r="DK38" s="35"/>
      <c r="DL38" s="35"/>
      <c r="DM38" s="45"/>
      <c r="DN38" s="35"/>
      <c r="DO38" s="35"/>
      <c r="DP38" s="35"/>
      <c r="DQ38" s="35"/>
      <c r="DR38" s="45"/>
      <c r="DS38" s="35"/>
      <c r="DT38" s="35"/>
      <c r="DU38" s="35"/>
      <c r="DV38" s="35"/>
      <c r="DW38" s="45"/>
    </row>
    <row r="39" spans="1:127" s="1" customFormat="1">
      <c r="A39" s="15"/>
      <c r="B39" s="7" t="s">
        <v>449</v>
      </c>
      <c r="C39" s="7"/>
      <c r="D39" s="7" t="s">
        <v>110</v>
      </c>
      <c r="E39" s="7"/>
      <c r="F39" s="7"/>
      <c r="BE39" s="45">
        <f>+BE26-AZ26</f>
        <v>48473</v>
      </c>
      <c r="BJ39" s="45">
        <f>+BJ26-BE26</f>
        <v>-59115</v>
      </c>
      <c r="BO39" s="45">
        <f>+BO26-BJ26</f>
        <v>34788</v>
      </c>
      <c r="BQ39" s="24"/>
      <c r="BR39" s="24"/>
      <c r="BS39" s="24"/>
      <c r="BT39" s="45">
        <f>+BT26-BO26</f>
        <v>22647</v>
      </c>
      <c r="BU39" s="24"/>
      <c r="BV39" s="24"/>
      <c r="BW39" s="24"/>
      <c r="BX39" s="24"/>
      <c r="BY39" s="45">
        <f>+BY26-BT26</f>
        <v>3286</v>
      </c>
      <c r="CD39" s="45">
        <f t="shared" ref="CD39:CM40" si="18">+CD26-BY26</f>
        <v>10484</v>
      </c>
      <c r="CE39" s="35">
        <f t="shared" si="18"/>
        <v>27197</v>
      </c>
      <c r="CF39" s="35">
        <f t="shared" si="18"/>
        <v>-50166</v>
      </c>
      <c r="CG39" s="35">
        <f t="shared" si="18"/>
        <v>8252</v>
      </c>
      <c r="CH39" s="35">
        <f t="shared" si="18"/>
        <v>44448</v>
      </c>
      <c r="CI39" s="45">
        <f t="shared" si="18"/>
        <v>29731</v>
      </c>
      <c r="CJ39" s="35">
        <f t="shared" si="18"/>
        <v>-5088</v>
      </c>
      <c r="CK39" s="35">
        <f t="shared" si="18"/>
        <v>-32304</v>
      </c>
      <c r="CL39" s="35">
        <f t="shared" si="18"/>
        <v>-4212</v>
      </c>
      <c r="CM39" s="35">
        <f t="shared" si="18"/>
        <v>4324</v>
      </c>
      <c r="CN39" s="45">
        <f t="shared" ref="CN39:CW40" si="19">+CN26-CI26</f>
        <v>-37280</v>
      </c>
      <c r="CO39" s="35">
        <f t="shared" si="19"/>
        <v>-15157</v>
      </c>
      <c r="CP39" s="35">
        <f t="shared" si="19"/>
        <v>17203</v>
      </c>
      <c r="CQ39" s="35">
        <f t="shared" si="19"/>
        <v>-15565</v>
      </c>
      <c r="CR39" s="35">
        <f t="shared" si="19"/>
        <v>-4462</v>
      </c>
      <c r="CS39" s="45">
        <f t="shared" si="19"/>
        <v>-17981</v>
      </c>
      <c r="CT39" s="35">
        <f t="shared" si="19"/>
        <v>-37830</v>
      </c>
      <c r="CU39" s="35">
        <f t="shared" si="19"/>
        <v>-35739</v>
      </c>
      <c r="CV39" s="35">
        <f t="shared" si="19"/>
        <v>-27952</v>
      </c>
      <c r="CW39" s="35">
        <f t="shared" si="19"/>
        <v>-78607</v>
      </c>
      <c r="CX39" s="45">
        <f t="shared" ref="CX39:DH40" si="20">+CX26-CS26</f>
        <v>-180128</v>
      </c>
      <c r="CY39" s="35">
        <f t="shared" si="20"/>
        <v>25755</v>
      </c>
      <c r="CZ39" s="35">
        <f t="shared" si="20"/>
        <v>37233</v>
      </c>
      <c r="DA39" s="35">
        <f t="shared" si="20"/>
        <v>35377</v>
      </c>
      <c r="DB39" s="35">
        <f t="shared" si="20"/>
        <v>45588</v>
      </c>
      <c r="DC39" s="45">
        <f t="shared" si="20"/>
        <v>143953</v>
      </c>
      <c r="DD39" s="35">
        <f t="shared" ref="DD39:DD40" si="21">+DD26-CY26</f>
        <v>63896</v>
      </c>
      <c r="DE39" s="35">
        <f t="shared" ref="DE39:DG40" si="22">+DE26-CZ26</f>
        <v>59127</v>
      </c>
      <c r="DF39" s="35">
        <f t="shared" si="22"/>
        <v>33808</v>
      </c>
      <c r="DG39" s="35">
        <f t="shared" si="22"/>
        <v>4883</v>
      </c>
      <c r="DH39" s="45">
        <f t="shared" si="20"/>
        <v>161714</v>
      </c>
      <c r="DI39" s="35">
        <f t="shared" ref="DI39:DI40" si="23">+DI26-DD26</f>
        <v>-20992</v>
      </c>
      <c r="DJ39" s="35">
        <f t="shared" ref="DJ39:DJ40" si="24">+DJ26-DE26</f>
        <v>-15829</v>
      </c>
      <c r="DK39" s="35">
        <f t="shared" ref="DK39:DQ40" si="25">+DK26-DF26</f>
        <v>18221.110736107803</v>
      </c>
      <c r="DL39" s="35">
        <f t="shared" si="25"/>
        <v>44685.173430855386</v>
      </c>
      <c r="DM39" s="45">
        <f t="shared" si="25"/>
        <v>26085.284166963189</v>
      </c>
      <c r="DN39" s="35">
        <f t="shared" si="25"/>
        <v>12290.333361216355</v>
      </c>
      <c r="DO39" s="35">
        <f t="shared" si="25"/>
        <v>10491.812017609365</v>
      </c>
      <c r="DP39" s="35">
        <f t="shared" si="25"/>
        <v>-8803.0755671072984</v>
      </c>
      <c r="DQ39" s="35">
        <f t="shared" si="25"/>
        <v>-5939.1937692770734</v>
      </c>
      <c r="DR39" s="45">
        <f t="shared" ref="DR39:DW40" si="26">+DR26-DM26</f>
        <v>8039.8760424413485</v>
      </c>
      <c r="DS39" s="35">
        <f t="shared" si="26"/>
        <v>12529.359042420285</v>
      </c>
      <c r="DT39" s="35">
        <f t="shared" si="26"/>
        <v>12586.718144392129</v>
      </c>
      <c r="DU39" s="35">
        <f t="shared" si="26"/>
        <v>4726.6700869747438</v>
      </c>
      <c r="DV39" s="35">
        <f t="shared" si="26"/>
        <v>-2219.5908268387429</v>
      </c>
      <c r="DW39" s="45">
        <f t="shared" si="26"/>
        <v>27623.156446948415</v>
      </c>
    </row>
    <row r="40" spans="1:127" s="1" customFormat="1">
      <c r="A40" s="15"/>
      <c r="B40" s="7" t="s">
        <v>450</v>
      </c>
      <c r="C40" s="7"/>
      <c r="D40" s="7" t="s">
        <v>110</v>
      </c>
      <c r="E40" s="7"/>
      <c r="F40" s="7"/>
      <c r="BE40" s="45">
        <f>+BE27-AZ27</f>
        <v>39339</v>
      </c>
      <c r="BJ40" s="45">
        <f>+BJ27-BE27</f>
        <v>-32443</v>
      </c>
      <c r="BO40" s="45">
        <f>+BO27-BJ27</f>
        <v>68175</v>
      </c>
      <c r="BQ40" s="24"/>
      <c r="BR40" s="24"/>
      <c r="BS40" s="24"/>
      <c r="BT40" s="45">
        <f>+BT27-BO27</f>
        <v>44722</v>
      </c>
      <c r="BU40" s="24"/>
      <c r="BV40" s="24"/>
      <c r="BW40" s="24"/>
      <c r="BX40" s="24"/>
      <c r="BY40" s="45">
        <f>+BY27-BT27</f>
        <v>-122514</v>
      </c>
      <c r="CD40" s="45">
        <f t="shared" si="18"/>
        <v>-216</v>
      </c>
      <c r="CE40" s="35">
        <f t="shared" si="18"/>
        <v>24297</v>
      </c>
      <c r="CF40" s="35">
        <f t="shared" si="18"/>
        <v>-51866</v>
      </c>
      <c r="CG40" s="35">
        <f t="shared" si="18"/>
        <v>3252</v>
      </c>
      <c r="CH40" s="35">
        <f t="shared" si="18"/>
        <v>41748</v>
      </c>
      <c r="CI40" s="45">
        <f t="shared" si="18"/>
        <v>17431</v>
      </c>
      <c r="CJ40" s="35">
        <f t="shared" si="18"/>
        <v>1412</v>
      </c>
      <c r="CK40" s="35">
        <f t="shared" si="18"/>
        <v>-22104</v>
      </c>
      <c r="CL40" s="35">
        <f t="shared" si="18"/>
        <v>9788</v>
      </c>
      <c r="CM40" s="35">
        <f t="shared" si="18"/>
        <v>12924</v>
      </c>
      <c r="CN40" s="45">
        <f t="shared" si="19"/>
        <v>2020</v>
      </c>
      <c r="CO40" s="35">
        <f t="shared" si="19"/>
        <v>-1657</v>
      </c>
      <c r="CP40" s="35">
        <f t="shared" si="19"/>
        <v>28203</v>
      </c>
      <c r="CQ40" s="35">
        <f t="shared" si="19"/>
        <v>-10965</v>
      </c>
      <c r="CR40" s="35">
        <f t="shared" si="19"/>
        <v>-13862</v>
      </c>
      <c r="CS40" s="45">
        <f t="shared" si="19"/>
        <v>1719</v>
      </c>
      <c r="CT40" s="35">
        <f t="shared" si="19"/>
        <v>-35130</v>
      </c>
      <c r="CU40" s="35">
        <f t="shared" si="19"/>
        <v>-52639</v>
      </c>
      <c r="CV40" s="35">
        <f t="shared" si="19"/>
        <v>-47052</v>
      </c>
      <c r="CW40" s="35">
        <f t="shared" si="19"/>
        <v>-100107</v>
      </c>
      <c r="CX40" s="45">
        <f t="shared" si="20"/>
        <v>-234928</v>
      </c>
      <c r="CY40" s="35">
        <f t="shared" si="20"/>
        <v>-745</v>
      </c>
      <c r="CZ40" s="35">
        <f t="shared" si="20"/>
        <v>26333</v>
      </c>
      <c r="DA40" s="35">
        <f t="shared" si="20"/>
        <v>28477</v>
      </c>
      <c r="DB40" s="35">
        <f t="shared" si="20"/>
        <v>55288</v>
      </c>
      <c r="DC40" s="45">
        <f t="shared" si="20"/>
        <v>109353</v>
      </c>
      <c r="DD40" s="35">
        <f t="shared" si="21"/>
        <v>24596</v>
      </c>
      <c r="DE40" s="35">
        <f t="shared" si="22"/>
        <v>24127</v>
      </c>
      <c r="DF40" s="35">
        <f t="shared" si="22"/>
        <v>-7992</v>
      </c>
      <c r="DG40" s="35">
        <f t="shared" si="22"/>
        <v>-41817</v>
      </c>
      <c r="DH40" s="45">
        <f t="shared" si="20"/>
        <v>-1086</v>
      </c>
      <c r="DI40" s="35">
        <f t="shared" si="23"/>
        <v>-7192</v>
      </c>
      <c r="DJ40" s="35">
        <f t="shared" si="24"/>
        <v>-6529</v>
      </c>
      <c r="DK40" s="35">
        <f t="shared" si="25"/>
        <v>21752.819069441117</v>
      </c>
      <c r="DL40" s="35">
        <f t="shared" si="25"/>
        <v>43044.727250299824</v>
      </c>
      <c r="DM40" s="45">
        <f t="shared" si="25"/>
        <v>51076.546319740824</v>
      </c>
      <c r="DN40" s="35">
        <f t="shared" si="25"/>
        <v>5780.7391048506252</v>
      </c>
      <c r="DO40" s="35">
        <f t="shared" si="25"/>
        <v>-1238.2158114078338</v>
      </c>
      <c r="DP40" s="35">
        <f t="shared" si="25"/>
        <v>-17101.060569915397</v>
      </c>
      <c r="DQ40" s="35">
        <f t="shared" si="25"/>
        <v>-14516.429396968218</v>
      </c>
      <c r="DR40" s="45">
        <f t="shared" si="26"/>
        <v>-27074.966673440766</v>
      </c>
      <c r="DS40" s="35">
        <f t="shared" si="26"/>
        <v>14309.50823254959</v>
      </c>
      <c r="DT40" s="35">
        <f t="shared" si="26"/>
        <v>14501.027784932754</v>
      </c>
      <c r="DU40" s="35">
        <f t="shared" si="26"/>
        <v>6769.5501591595239</v>
      </c>
      <c r="DV40" s="35">
        <f t="shared" si="26"/>
        <v>-53.497424328292254</v>
      </c>
      <c r="DW40" s="45">
        <f t="shared" si="26"/>
        <v>35526.58875231375</v>
      </c>
    </row>
    <row r="41" spans="1:127" s="1" customFormat="1">
      <c r="A41" s="15"/>
      <c r="C41" s="7"/>
      <c r="D41" s="7"/>
      <c r="E41" s="7"/>
      <c r="F41" s="7"/>
      <c r="BQ41" s="24"/>
      <c r="BR41" s="24"/>
      <c r="BS41" s="24"/>
      <c r="BU41" s="24"/>
      <c r="BV41" s="24"/>
      <c r="BW41" s="24"/>
      <c r="BX41" s="24"/>
    </row>
    <row r="42" spans="1:127" s="1" customFormat="1">
      <c r="A42" s="15"/>
      <c r="B42" s="7"/>
      <c r="C42" s="7"/>
      <c r="D42" s="7"/>
      <c r="E42" s="7"/>
      <c r="F42" s="7"/>
      <c r="BQ42" s="24"/>
      <c r="BR42" s="24"/>
      <c r="BS42" s="24"/>
      <c r="BU42" s="24"/>
      <c r="BV42" s="24"/>
      <c r="BW42" s="24"/>
      <c r="BX42" s="24"/>
      <c r="CN42" s="45"/>
      <c r="CS42" s="45"/>
      <c r="CX42" s="45"/>
      <c r="DC42" s="45"/>
    </row>
    <row r="43" spans="1:127" s="1" customFormat="1">
      <c r="A43" s="15"/>
      <c r="B43" s="7" t="s">
        <v>451</v>
      </c>
      <c r="C43" s="7" t="s">
        <v>736</v>
      </c>
      <c r="D43" s="7"/>
      <c r="E43" s="7"/>
      <c r="F43" s="7"/>
      <c r="AF43" s="16"/>
      <c r="AK43" s="16"/>
      <c r="AP43" s="16"/>
      <c r="AU43" s="16"/>
      <c r="AZ43" s="16"/>
      <c r="BE43" s="16"/>
      <c r="BJ43" s="16"/>
      <c r="BO43" s="16"/>
      <c r="BQ43" s="24"/>
      <c r="BR43" s="24"/>
      <c r="BS43" s="24"/>
      <c r="BT43" s="16"/>
      <c r="BV43" s="24"/>
      <c r="BX43" s="24"/>
      <c r="BY43" s="16"/>
      <c r="CN43" s="16"/>
      <c r="CS43" s="16"/>
      <c r="CX43" s="16"/>
      <c r="DC43" s="16"/>
      <c r="DH43" s="16"/>
      <c r="DM43" s="16"/>
      <c r="DR43" s="16"/>
      <c r="DW43" s="16"/>
    </row>
    <row r="44" spans="1:127">
      <c r="A44" s="15"/>
      <c r="C44" s="7" t="s">
        <v>925</v>
      </c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15">
        <v>4147000</v>
      </c>
      <c r="BA44" s="15">
        <v>1029000</v>
      </c>
      <c r="BB44" s="15">
        <v>1056600</v>
      </c>
      <c r="BC44" s="15">
        <v>1044700</v>
      </c>
      <c r="BD44" s="15">
        <v>1027800</v>
      </c>
      <c r="BE44" s="15">
        <v>4158100</v>
      </c>
      <c r="BF44" s="15">
        <v>1065400</v>
      </c>
      <c r="BG44" s="15">
        <v>1047000</v>
      </c>
      <c r="BH44" s="15">
        <v>1045200</v>
      </c>
      <c r="BI44" s="15">
        <v>1025000</v>
      </c>
      <c r="BJ44" s="15">
        <v>4182600</v>
      </c>
      <c r="BK44" s="15">
        <v>1032600</v>
      </c>
      <c r="BL44" s="15">
        <v>1033900</v>
      </c>
      <c r="BM44" s="15">
        <v>994000</v>
      </c>
      <c r="BN44" s="15">
        <v>958500</v>
      </c>
      <c r="BO44" s="15">
        <v>4019000</v>
      </c>
      <c r="BP44" s="15">
        <v>936400</v>
      </c>
      <c r="BQ44" s="15">
        <v>935500</v>
      </c>
      <c r="BR44" s="15">
        <v>919100</v>
      </c>
      <c r="BS44" s="15">
        <v>870300</v>
      </c>
      <c r="BT44" s="15">
        <v>3661300</v>
      </c>
      <c r="BU44" s="15">
        <v>881900</v>
      </c>
      <c r="BV44" s="15">
        <v>884300</v>
      </c>
      <c r="BW44" s="15">
        <v>896600</v>
      </c>
      <c r="BX44" s="15">
        <v>836700</v>
      </c>
      <c r="BY44" s="15">
        <v>3499500</v>
      </c>
      <c r="BZ44" s="15">
        <v>864200</v>
      </c>
      <c r="CA44" s="15">
        <v>871300</v>
      </c>
      <c r="CB44" s="15">
        <v>863300</v>
      </c>
      <c r="CC44" s="15">
        <v>808300</v>
      </c>
      <c r="CD44" s="15">
        <v>3407100</v>
      </c>
      <c r="CE44" s="15">
        <v>836200</v>
      </c>
      <c r="CF44" s="15">
        <v>843900</v>
      </c>
      <c r="CG44" s="15">
        <v>835800</v>
      </c>
      <c r="CH44" s="15">
        <v>810700</v>
      </c>
      <c r="CI44" s="15">
        <v>3326500</v>
      </c>
      <c r="CJ44" s="15">
        <v>809500</v>
      </c>
      <c r="CK44" s="15">
        <v>796800</v>
      </c>
      <c r="CL44" s="15">
        <v>792900</v>
      </c>
      <c r="CM44" s="15">
        <v>769300</v>
      </c>
      <c r="CN44" s="8">
        <f>+CM44+CL44+CK44+CJ44</f>
        <v>3168500</v>
      </c>
      <c r="CO44" s="15">
        <v>749900</v>
      </c>
      <c r="CP44" s="15">
        <v>741900</v>
      </c>
      <c r="CQ44" s="15">
        <v>728500</v>
      </c>
      <c r="CR44" s="15">
        <v>735600</v>
      </c>
      <c r="CS44" s="8">
        <f>+CR44+CQ44+CP44+CO44</f>
        <v>2955900</v>
      </c>
      <c r="CT44" s="15">
        <v>700700</v>
      </c>
      <c r="CU44" s="15">
        <v>687100</v>
      </c>
      <c r="CV44" s="15">
        <v>673400</v>
      </c>
      <c r="CW44" s="15">
        <v>675500</v>
      </c>
      <c r="CX44" s="8">
        <f>+CW44+CV44+CU44+CT44</f>
        <v>2736700</v>
      </c>
      <c r="CY44" s="15">
        <v>669400</v>
      </c>
      <c r="CZ44" s="15">
        <v>697200</v>
      </c>
      <c r="DA44" s="15">
        <v>703600</v>
      </c>
      <c r="DB44" s="15">
        <v>697400</v>
      </c>
      <c r="DC44" s="8">
        <f>+DB44+DA44+CZ44+CY44</f>
        <v>2767600</v>
      </c>
      <c r="DD44" s="15">
        <v>704200</v>
      </c>
      <c r="DE44" s="15">
        <v>712800</v>
      </c>
      <c r="DF44" s="15">
        <v>712100</v>
      </c>
      <c r="DG44" s="15">
        <v>714800</v>
      </c>
      <c r="DH44" s="8">
        <f>+DG44+DF44+DE44+DD44</f>
        <v>2843900</v>
      </c>
      <c r="DI44" s="15">
        <v>723100</v>
      </c>
      <c r="DJ44" s="8">
        <f t="shared" ref="DJ44:DV44" si="27">+DJ48</f>
        <v>736500</v>
      </c>
      <c r="DK44" s="8">
        <f t="shared" si="27"/>
        <v>743812.02762806485</v>
      </c>
      <c r="DL44" s="8">
        <f t="shared" si="27"/>
        <v>742965.29266620148</v>
      </c>
      <c r="DM44" s="8">
        <f>+DL44+DK44+DJ44+DI44</f>
        <v>2946377.3202942666</v>
      </c>
      <c r="DN44" s="8">
        <f t="shared" si="27"/>
        <v>749060.65809893887</v>
      </c>
      <c r="DO44" s="8">
        <f t="shared" si="27"/>
        <v>751595.80443203961</v>
      </c>
      <c r="DP44" s="8">
        <f t="shared" si="27"/>
        <v>752462.34792233096</v>
      </c>
      <c r="DQ44" s="8">
        <f t="shared" si="27"/>
        <v>749849.67231298564</v>
      </c>
      <c r="DR44" s="8">
        <f>+DQ44+DP44+DO44+DN44</f>
        <v>3002968.4827662949</v>
      </c>
      <c r="DS44" s="8">
        <f t="shared" si="27"/>
        <v>752435.49425543181</v>
      </c>
      <c r="DT44" s="8">
        <f t="shared" si="27"/>
        <v>754859.64058853243</v>
      </c>
      <c r="DU44" s="8">
        <f t="shared" si="27"/>
        <v>752342.64058853243</v>
      </c>
      <c r="DV44" s="8">
        <f t="shared" si="27"/>
        <v>749720.96497918724</v>
      </c>
      <c r="DW44" s="8">
        <f>+DV44+DU44+DT44+DS44</f>
        <v>3009358.7404116839</v>
      </c>
    </row>
    <row r="45" spans="1:127">
      <c r="A45" s="15"/>
      <c r="C45" s="7" t="s">
        <v>925</v>
      </c>
      <c r="D45" s="7" t="s">
        <v>989</v>
      </c>
      <c r="AV45" s="43"/>
      <c r="AW45" s="43"/>
      <c r="AX45" s="43"/>
      <c r="AY45" s="43"/>
      <c r="BA45" s="43"/>
      <c r="BB45" s="43"/>
      <c r="BC45" s="43"/>
      <c r="BD45" s="43"/>
      <c r="BF45" s="43"/>
      <c r="BG45" s="43"/>
      <c r="BH45" s="43"/>
      <c r="BI45" s="43"/>
      <c r="BK45" s="43"/>
      <c r="BL45" s="43"/>
      <c r="BM45" s="43"/>
      <c r="BN45" s="43"/>
      <c r="BO45" s="15"/>
      <c r="BP45" s="15"/>
      <c r="BQ45" s="15"/>
      <c r="BR45" s="15"/>
      <c r="BS45" s="15"/>
      <c r="BT45" s="15">
        <f t="shared" ref="BT45:CS45" si="28">+BT44-BO44</f>
        <v>-357700</v>
      </c>
      <c r="BU45" s="15">
        <f t="shared" si="28"/>
        <v>-54500</v>
      </c>
      <c r="BV45" s="15">
        <f t="shared" si="28"/>
        <v>-51200</v>
      </c>
      <c r="BW45" s="15">
        <f t="shared" si="28"/>
        <v>-22500</v>
      </c>
      <c r="BX45" s="15">
        <f t="shared" si="28"/>
        <v>-33600</v>
      </c>
      <c r="BY45" s="15">
        <f t="shared" si="28"/>
        <v>-161800</v>
      </c>
      <c r="BZ45" s="15">
        <f t="shared" si="28"/>
        <v>-17700</v>
      </c>
      <c r="CA45" s="15">
        <f t="shared" si="28"/>
        <v>-13000</v>
      </c>
      <c r="CB45" s="15">
        <f t="shared" si="28"/>
        <v>-33300</v>
      </c>
      <c r="CC45" s="15">
        <f t="shared" si="28"/>
        <v>-28400</v>
      </c>
      <c r="CD45" s="15">
        <f t="shared" si="28"/>
        <v>-92400</v>
      </c>
      <c r="CE45" s="15">
        <f t="shared" si="28"/>
        <v>-28000</v>
      </c>
      <c r="CF45" s="15">
        <f t="shared" si="28"/>
        <v>-27400</v>
      </c>
      <c r="CG45" s="15">
        <f t="shared" si="28"/>
        <v>-27500</v>
      </c>
      <c r="CH45" s="15">
        <f t="shared" ref="CH45:CM45" si="29">+CH44-CC44</f>
        <v>2400</v>
      </c>
      <c r="CI45" s="15">
        <f t="shared" si="29"/>
        <v>-80600</v>
      </c>
      <c r="CJ45" s="15">
        <f t="shared" si="29"/>
        <v>-26700</v>
      </c>
      <c r="CK45" s="15">
        <f t="shared" si="29"/>
        <v>-47100</v>
      </c>
      <c r="CL45" s="15">
        <f t="shared" si="29"/>
        <v>-42900</v>
      </c>
      <c r="CM45" s="15">
        <f t="shared" si="29"/>
        <v>-41400</v>
      </c>
      <c r="CN45" s="15">
        <f t="shared" si="28"/>
        <v>-158000</v>
      </c>
      <c r="CO45" s="15">
        <f>+CO44-CJ44</f>
        <v>-59600</v>
      </c>
      <c r="CP45" s="15">
        <f>+CP44-CK44</f>
        <v>-54900</v>
      </c>
      <c r="CQ45" s="15">
        <f>+CQ44-CL44</f>
        <v>-64400</v>
      </c>
      <c r="CR45" s="15">
        <f>+CR44-CM44</f>
        <v>-33700</v>
      </c>
      <c r="CS45" s="15">
        <f t="shared" si="28"/>
        <v>-212600</v>
      </c>
      <c r="CT45" s="15">
        <f t="shared" ref="CT45:DC45" si="30">+CT44-CO44</f>
        <v>-49200</v>
      </c>
      <c r="CU45" s="15">
        <f t="shared" si="30"/>
        <v>-54800</v>
      </c>
      <c r="CV45" s="15">
        <f t="shared" si="30"/>
        <v>-55100</v>
      </c>
      <c r="CW45" s="15">
        <f t="shared" si="30"/>
        <v>-60100</v>
      </c>
      <c r="CX45" s="15">
        <f t="shared" si="30"/>
        <v>-219200</v>
      </c>
      <c r="CY45" s="15">
        <f t="shared" si="30"/>
        <v>-31300</v>
      </c>
      <c r="CZ45" s="15">
        <f t="shared" si="30"/>
        <v>10100</v>
      </c>
      <c r="DA45" s="15">
        <f t="shared" si="30"/>
        <v>30200</v>
      </c>
      <c r="DB45" s="15">
        <f t="shared" si="30"/>
        <v>21900</v>
      </c>
      <c r="DC45" s="15">
        <f t="shared" si="30"/>
        <v>30900</v>
      </c>
      <c r="DD45" s="15">
        <f t="shared" ref="DD45" si="31">+DD44-CY44</f>
        <v>34800</v>
      </c>
      <c r="DE45" s="15">
        <f t="shared" ref="DE45:DI45" si="32">+DE44-CZ44</f>
        <v>15600</v>
      </c>
      <c r="DF45" s="15">
        <f t="shared" si="32"/>
        <v>8500</v>
      </c>
      <c r="DG45" s="15">
        <f t="shared" si="32"/>
        <v>17400</v>
      </c>
      <c r="DH45" s="15">
        <f t="shared" si="32"/>
        <v>76300</v>
      </c>
      <c r="DI45" s="15">
        <f t="shared" si="32"/>
        <v>18900</v>
      </c>
      <c r="DJ45" s="15">
        <f t="shared" ref="DJ45:DW45" si="33">+DJ44-DE44</f>
        <v>23700</v>
      </c>
      <c r="DK45" s="15">
        <f t="shared" si="33"/>
        <v>31712.027628064854</v>
      </c>
      <c r="DL45" s="15">
        <f t="shared" si="33"/>
        <v>28165.29266620148</v>
      </c>
      <c r="DM45" s="15">
        <f t="shared" si="33"/>
        <v>102477.32029426657</v>
      </c>
      <c r="DN45" s="15">
        <f t="shared" si="33"/>
        <v>25960.658098938875</v>
      </c>
      <c r="DO45" s="15">
        <f t="shared" si="33"/>
        <v>15095.804432039615</v>
      </c>
      <c r="DP45" s="15">
        <f t="shared" si="33"/>
        <v>8650.320294266101</v>
      </c>
      <c r="DQ45" s="15">
        <f t="shared" si="33"/>
        <v>6884.3796467841603</v>
      </c>
      <c r="DR45" s="15">
        <f t="shared" si="33"/>
        <v>56591.162472028285</v>
      </c>
      <c r="DS45" s="15">
        <f t="shared" si="33"/>
        <v>3374.8361564929364</v>
      </c>
      <c r="DT45" s="15">
        <f t="shared" si="33"/>
        <v>3263.83615649282</v>
      </c>
      <c r="DU45" s="15">
        <f t="shared" si="33"/>
        <v>-119.70733379852027</v>
      </c>
      <c r="DV45" s="15">
        <f t="shared" si="33"/>
        <v>-128.70733379840385</v>
      </c>
      <c r="DW45" s="15">
        <f t="shared" si="33"/>
        <v>6390.2576453890651</v>
      </c>
    </row>
    <row r="46" spans="1:127">
      <c r="A46" s="2"/>
      <c r="C46" s="7" t="s">
        <v>925</v>
      </c>
      <c r="D46" s="7" t="s">
        <v>990</v>
      </c>
      <c r="AV46" s="43"/>
      <c r="AW46" s="43"/>
      <c r="AX46" s="43"/>
      <c r="AY46" s="43"/>
      <c r="BA46" s="43"/>
      <c r="BB46" s="43"/>
      <c r="BC46" s="43"/>
      <c r="BD46" s="43"/>
      <c r="BF46" s="43"/>
      <c r="BG46" s="43"/>
      <c r="BH46" s="43"/>
      <c r="BI46" s="43"/>
      <c r="BK46" s="43"/>
      <c r="BL46" s="43"/>
      <c r="BM46" s="43"/>
      <c r="BN46" s="43"/>
      <c r="BO46" s="37"/>
      <c r="BP46" s="37"/>
      <c r="BQ46" s="37"/>
      <c r="BR46" s="37"/>
      <c r="BS46" s="37"/>
      <c r="BT46" s="37">
        <f t="shared" ref="BT46:CS46" si="34">+BT44/BO44-1</f>
        <v>-8.9002239363025648E-2</v>
      </c>
      <c r="BU46" s="37">
        <f t="shared" si="34"/>
        <v>-5.8201623237932543E-2</v>
      </c>
      <c r="BV46" s="37">
        <f t="shared" si="34"/>
        <v>-5.4730090860502401E-2</v>
      </c>
      <c r="BW46" s="37">
        <f t="shared" si="34"/>
        <v>-2.4480470025024514E-2</v>
      </c>
      <c r="BX46" s="37">
        <f t="shared" si="34"/>
        <v>-3.8607376766632173E-2</v>
      </c>
      <c r="BY46" s="37">
        <f t="shared" si="34"/>
        <v>-4.4191953677655493E-2</v>
      </c>
      <c r="BZ46" s="37">
        <f t="shared" si="34"/>
        <v>-2.0070302755414438E-2</v>
      </c>
      <c r="CA46" s="37">
        <f t="shared" si="34"/>
        <v>-1.4700893361981215E-2</v>
      </c>
      <c r="CB46" s="37">
        <f t="shared" si="34"/>
        <v>-3.7140307829578445E-2</v>
      </c>
      <c r="CC46" s="37">
        <f t="shared" si="34"/>
        <v>-3.3942870801960123E-2</v>
      </c>
      <c r="CD46" s="37">
        <f t="shared" si="34"/>
        <v>-2.6403771967423939E-2</v>
      </c>
      <c r="CE46" s="37">
        <f t="shared" si="34"/>
        <v>-3.2399907428835917E-2</v>
      </c>
      <c r="CF46" s="37">
        <f t="shared" si="34"/>
        <v>-3.1447262710891821E-2</v>
      </c>
      <c r="CG46" s="37">
        <f t="shared" si="34"/>
        <v>-3.1854511757210657E-2</v>
      </c>
      <c r="CH46" s="37">
        <f t="shared" ref="CH46:CM46" si="35">+CH44/CC44-1</f>
        <v>2.9691946059631213E-3</v>
      </c>
      <c r="CI46" s="37">
        <f t="shared" si="35"/>
        <v>-2.3656482052185179E-2</v>
      </c>
      <c r="CJ46" s="37">
        <f t="shared" si="35"/>
        <v>-3.1930160248744288E-2</v>
      </c>
      <c r="CK46" s="37">
        <f t="shared" si="35"/>
        <v>-5.5812300035549267E-2</v>
      </c>
      <c r="CL46" s="37">
        <f t="shared" si="35"/>
        <v>-5.1328068916008607E-2</v>
      </c>
      <c r="CM46" s="37">
        <f t="shared" si="35"/>
        <v>-5.1066979153817638E-2</v>
      </c>
      <c r="CN46" s="37">
        <f t="shared" si="34"/>
        <v>-4.7497369607695794E-2</v>
      </c>
      <c r="CO46" s="37">
        <f>+CO44/CJ44-1</f>
        <v>-7.3625694873378666E-2</v>
      </c>
      <c r="CP46" s="37">
        <f>+CP44/CK44-1</f>
        <v>-6.8900602409638578E-2</v>
      </c>
      <c r="CQ46" s="37">
        <f>+CQ44/CL44-1</f>
        <v>-8.122083490982468E-2</v>
      </c>
      <c r="CR46" s="37">
        <f>+CR44/CM44-1</f>
        <v>-4.3806057454829017E-2</v>
      </c>
      <c r="CS46" s="37">
        <f t="shared" si="34"/>
        <v>-6.7097995897112184E-2</v>
      </c>
      <c r="CT46" s="37">
        <f t="shared" ref="CT46:DC46" si="36">+CT44/CO44-1</f>
        <v>-6.5608747833044379E-2</v>
      </c>
      <c r="CU46" s="37">
        <f t="shared" si="36"/>
        <v>-7.386440221054047E-2</v>
      </c>
      <c r="CV46" s="37">
        <f t="shared" si="36"/>
        <v>-7.5634866163349357E-2</v>
      </c>
      <c r="CW46" s="37">
        <f t="shared" si="36"/>
        <v>-8.1702011963023402E-2</v>
      </c>
      <c r="CX46" s="37">
        <f t="shared" si="36"/>
        <v>-7.4156771203355953E-2</v>
      </c>
      <c r="CY46" s="37">
        <f t="shared" si="36"/>
        <v>-4.4669616098187537E-2</v>
      </c>
      <c r="CZ46" s="37">
        <f t="shared" si="36"/>
        <v>1.4699461504875666E-2</v>
      </c>
      <c r="DA46" s="37">
        <f t="shared" si="36"/>
        <v>4.4847044847044826E-2</v>
      </c>
      <c r="DB46" s="37">
        <f t="shared" si="36"/>
        <v>3.2420429311621035E-2</v>
      </c>
      <c r="DC46" s="37">
        <f t="shared" si="36"/>
        <v>1.1290970877334106E-2</v>
      </c>
      <c r="DD46" s="37">
        <f t="shared" ref="DD46" si="37">+DD44/CY44-1</f>
        <v>5.1986853899014029E-2</v>
      </c>
      <c r="DE46" s="37">
        <f t="shared" ref="DE46:DI46" si="38">+DE44/CZ44-1</f>
        <v>2.2375215146299476E-2</v>
      </c>
      <c r="DF46" s="37">
        <f t="shared" si="38"/>
        <v>1.20807276861854E-2</v>
      </c>
      <c r="DG46" s="37">
        <f t="shared" si="38"/>
        <v>2.4949813593346803E-2</v>
      </c>
      <c r="DH46" s="37">
        <f t="shared" si="38"/>
        <v>2.7569012863130515E-2</v>
      </c>
      <c r="DI46" s="37">
        <f t="shared" si="38"/>
        <v>2.6838966202783254E-2</v>
      </c>
      <c r="DJ46" s="37">
        <f t="shared" ref="DJ46:DW46" si="39">+DJ44/DE44-1</f>
        <v>3.3249158249158306E-2</v>
      </c>
      <c r="DK46" s="37">
        <f t="shared" si="39"/>
        <v>4.4533109995878117E-2</v>
      </c>
      <c r="DL46" s="37">
        <f t="shared" si="39"/>
        <v>3.9403039544210205E-2</v>
      </c>
      <c r="DM46" s="37">
        <f t="shared" si="39"/>
        <v>3.6034080064090368E-2</v>
      </c>
      <c r="DN46" s="37">
        <f t="shared" si="39"/>
        <v>3.5901891991341195E-2</v>
      </c>
      <c r="DO46" s="37">
        <f t="shared" si="39"/>
        <v>2.0496679473237744E-2</v>
      </c>
      <c r="DP46" s="37">
        <f t="shared" si="39"/>
        <v>1.1629712848084894E-2</v>
      </c>
      <c r="DQ46" s="37">
        <f t="shared" si="39"/>
        <v>9.2660851250250253E-3</v>
      </c>
      <c r="DR46" s="37">
        <f t="shared" si="39"/>
        <v>1.9207031659602913E-2</v>
      </c>
      <c r="DS46" s="37">
        <f t="shared" si="39"/>
        <v>4.5054243872024724E-3</v>
      </c>
      <c r="DT46" s="37">
        <f t="shared" si="39"/>
        <v>4.3425417455054127E-3</v>
      </c>
      <c r="DU46" s="37">
        <f t="shared" si="39"/>
        <v>-1.5908747345172447E-4</v>
      </c>
      <c r="DV46" s="37">
        <f t="shared" si="39"/>
        <v>-1.7164418222836986E-4</v>
      </c>
      <c r="DW46" s="37">
        <f t="shared" si="39"/>
        <v>2.1279802575557838E-3</v>
      </c>
    </row>
    <row r="47" spans="1:127">
      <c r="A47" s="2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Q47" s="2"/>
      <c r="BR47" s="2"/>
      <c r="BS47" s="2"/>
      <c r="BU47" s="2"/>
      <c r="BV47" s="2"/>
      <c r="BW47" s="2"/>
      <c r="BX47" s="2"/>
      <c r="BZ47" s="2"/>
      <c r="CB47" s="2"/>
      <c r="DE47" s="8"/>
      <c r="DF47" s="8"/>
      <c r="DG47" s="8"/>
      <c r="DJ47" s="8"/>
      <c r="DK47" s="8"/>
      <c r="DL47" s="8"/>
      <c r="DO47" s="8"/>
      <c r="DP47" s="8"/>
      <c r="DQ47" s="8"/>
      <c r="DT47" s="8"/>
      <c r="DU47" s="8"/>
      <c r="DV47" s="8"/>
    </row>
    <row r="48" spans="1:127">
      <c r="A48" s="2"/>
      <c r="B48" s="7" t="s">
        <v>1124</v>
      </c>
      <c r="C48" s="7" t="s">
        <v>1123</v>
      </c>
      <c r="AV48" s="26"/>
      <c r="AW48" s="26"/>
      <c r="AX48" s="26"/>
      <c r="AY48" s="26"/>
      <c r="AZ48" s="15">
        <f>+'wireless KPI'!AZ118</f>
        <v>0</v>
      </c>
      <c r="BA48" s="8">
        <f>+'wireless KPI'!BA118</f>
        <v>0</v>
      </c>
      <c r="BB48" s="8">
        <f>+'wireless KPI'!BB118</f>
        <v>0</v>
      </c>
      <c r="BC48" s="8">
        <f>+'wireless KPI'!BC118</f>
        <v>1044700</v>
      </c>
      <c r="BD48" s="8">
        <f>+'wireless KPI'!BD118</f>
        <v>1027900</v>
      </c>
      <c r="BE48" s="15">
        <f>+'wireless KPI'!BE118</f>
        <v>2072600</v>
      </c>
      <c r="BF48" s="8">
        <f>+'wireless KPI'!BF118</f>
        <v>1065499.9999999998</v>
      </c>
      <c r="BG48" s="8">
        <f>+'wireless KPI'!BG118</f>
        <v>1046900</v>
      </c>
      <c r="BH48" s="8">
        <f>+'wireless KPI'!BH118</f>
        <v>1045200.0000000001</v>
      </c>
      <c r="BI48" s="8">
        <f>+'wireless KPI'!BI118</f>
        <v>1024999.9999999999</v>
      </c>
      <c r="BJ48" s="15">
        <f>+'wireless KPI'!BJ118</f>
        <v>4182600</v>
      </c>
      <c r="BK48" s="8">
        <f>+'wireless KPI'!BK118</f>
        <v>1032600</v>
      </c>
      <c r="BL48" s="8">
        <f>+'wireless KPI'!BL118</f>
        <v>1033899.9999999999</v>
      </c>
      <c r="BM48" s="8">
        <f>+'wireless KPI'!BM118</f>
        <v>994000.00000000012</v>
      </c>
      <c r="BN48" s="8">
        <f>+'wireless KPI'!BN118</f>
        <v>958500</v>
      </c>
      <c r="BO48" s="15">
        <f>+'wireless KPI'!BO118</f>
        <v>4019000</v>
      </c>
      <c r="BP48" s="8">
        <f>+'wireless KPI'!BP118</f>
        <v>936399.99999999988</v>
      </c>
      <c r="BQ48" s="8">
        <f>+'wireless KPI'!BQ118</f>
        <v>935500</v>
      </c>
      <c r="BR48" s="8">
        <f>+'wireless KPI'!BR118</f>
        <v>919100</v>
      </c>
      <c r="BS48" s="8">
        <f>+'wireless KPI'!BS118</f>
        <v>870299.99999999988</v>
      </c>
      <c r="BT48" s="15">
        <f>+'wireless KPI'!BT118</f>
        <v>3661300</v>
      </c>
      <c r="BU48" s="8">
        <f>+'wireless KPI'!BU118</f>
        <v>881900.00000000012</v>
      </c>
      <c r="BV48" s="8">
        <f>+'wireless KPI'!BV118</f>
        <v>884199.99999999988</v>
      </c>
      <c r="BW48" s="8">
        <f>+'wireless KPI'!BW118</f>
        <v>896599.99999999988</v>
      </c>
      <c r="BX48" s="8">
        <f>+'wireless KPI'!BX118</f>
        <v>836800</v>
      </c>
      <c r="BY48" s="15">
        <f>+'wireless KPI'!BY118</f>
        <v>3499500</v>
      </c>
      <c r="BZ48" s="8">
        <f>+'wireless KPI'!BZ118</f>
        <v>864100</v>
      </c>
      <c r="CA48" s="8">
        <f>+'wireless KPI'!CA118</f>
        <v>871299.99999999988</v>
      </c>
      <c r="CB48" s="8">
        <f>+'wireless KPI'!CB118</f>
        <v>863400</v>
      </c>
      <c r="CC48" s="8">
        <f>+'wireless KPI'!CC118</f>
        <v>808300</v>
      </c>
      <c r="CD48" s="15">
        <f>+'wireless KPI'!CD118</f>
        <v>3407100</v>
      </c>
      <c r="CE48" s="8">
        <f>+'wireless KPI'!CE118</f>
        <v>836200</v>
      </c>
      <c r="CF48" s="8">
        <f>+'wireless KPI'!CF118</f>
        <v>843899.99999999988</v>
      </c>
      <c r="CG48" s="8">
        <f>+'wireless KPI'!CG118</f>
        <v>835800</v>
      </c>
      <c r="CH48" s="8">
        <f>+'wireless KPI'!CH118</f>
        <v>810699.99999999988</v>
      </c>
      <c r="CI48" s="15">
        <f>+'wireless KPI'!CI118</f>
        <v>3326600</v>
      </c>
      <c r="CJ48" s="8">
        <f>+'wireless KPI'!CJ118</f>
        <v>809500.00000000012</v>
      </c>
      <c r="CK48" s="8">
        <f>+'wireless KPI'!CK118</f>
        <v>796800</v>
      </c>
      <c r="CL48" s="8">
        <f>+'wireless KPI'!CL118</f>
        <v>792900</v>
      </c>
      <c r="CM48" s="8">
        <f>+'wireless KPI'!CM118</f>
        <v>769300</v>
      </c>
      <c r="CN48" s="15">
        <f>+'wireless KPI'!CN118</f>
        <v>3168500</v>
      </c>
      <c r="CO48" s="8">
        <f>+'wireless KPI'!CO118</f>
        <v>749800</v>
      </c>
      <c r="CP48" s="8">
        <f>+'wireless KPI'!CP118</f>
        <v>741800</v>
      </c>
      <c r="CQ48" s="8">
        <f>+'wireless KPI'!CQ118</f>
        <v>728500.00000000012</v>
      </c>
      <c r="CR48" s="8">
        <f>+'wireless KPI'!CR118</f>
        <v>735599.99999999988</v>
      </c>
      <c r="CS48" s="15">
        <f>+'wireless KPI'!CS118</f>
        <v>2955700</v>
      </c>
      <c r="CT48" s="8">
        <f>+'wireless KPI'!CT118</f>
        <v>700600</v>
      </c>
      <c r="CU48" s="8">
        <f>+'wireless KPI'!CU118</f>
        <v>687100</v>
      </c>
      <c r="CV48" s="8">
        <f>+'wireless KPI'!CV118</f>
        <v>673399.99999999988</v>
      </c>
      <c r="CW48" s="8">
        <f>+'wireless KPI'!CW118</f>
        <v>675399.99999999988</v>
      </c>
      <c r="CX48" s="15">
        <f>+'wireless KPI'!CX118</f>
        <v>2736500</v>
      </c>
      <c r="CY48" s="8">
        <f>+'wireless KPI'!CY118</f>
        <v>669300</v>
      </c>
      <c r="CZ48" s="8">
        <f>+'wireless KPI'!CZ118</f>
        <v>697200</v>
      </c>
      <c r="DA48" s="8">
        <f>+'wireless KPI'!DA118</f>
        <v>703600.00000000012</v>
      </c>
      <c r="DB48" s="8">
        <f>+'wireless KPI'!DB118</f>
        <v>697400</v>
      </c>
      <c r="DC48" s="15">
        <f>+'wireless KPI'!DC118</f>
        <v>2767500</v>
      </c>
      <c r="DD48" s="8">
        <f>+'wireless KPI'!DD118</f>
        <v>704200</v>
      </c>
      <c r="DE48" s="8">
        <f>+'wireless KPI'!DE118</f>
        <v>712900</v>
      </c>
      <c r="DF48" s="8">
        <f>+'wireless KPI'!DF118</f>
        <v>712199.99999999988</v>
      </c>
      <c r="DG48" s="8">
        <f>+'wireless KPI'!DG118</f>
        <v>714800</v>
      </c>
      <c r="DH48" s="15">
        <f>+'wireless KPI'!DH118</f>
        <v>2844100</v>
      </c>
      <c r="DI48" s="8">
        <f>+'wireless KPI'!DI118</f>
        <v>723100</v>
      </c>
      <c r="DJ48" s="8">
        <f t="shared" ref="DJ48:DV48" si="40">+DJ52*3*DJ58/1000</f>
        <v>736500</v>
      </c>
      <c r="DK48" s="8">
        <f t="shared" si="40"/>
        <v>743812.02762806485</v>
      </c>
      <c r="DL48" s="8">
        <f t="shared" si="40"/>
        <v>742965.29266620148</v>
      </c>
      <c r="DM48" s="15">
        <f>+DL48+DK48+DJ48+DI48</f>
        <v>2946377.3202942666</v>
      </c>
      <c r="DN48" s="8">
        <f t="shared" si="40"/>
        <v>749060.65809893887</v>
      </c>
      <c r="DO48" s="8">
        <f t="shared" si="40"/>
        <v>751595.80443203961</v>
      </c>
      <c r="DP48" s="8">
        <f t="shared" si="40"/>
        <v>752462.34792233096</v>
      </c>
      <c r="DQ48" s="8">
        <f t="shared" si="40"/>
        <v>749849.67231298564</v>
      </c>
      <c r="DR48" s="15">
        <f>+DQ48+DP48+DO48+DN48</f>
        <v>3002968.4827662949</v>
      </c>
      <c r="DS48" s="8">
        <f t="shared" si="40"/>
        <v>752435.49425543181</v>
      </c>
      <c r="DT48" s="8">
        <f t="shared" si="40"/>
        <v>754859.64058853243</v>
      </c>
      <c r="DU48" s="8">
        <f t="shared" si="40"/>
        <v>752342.64058853243</v>
      </c>
      <c r="DV48" s="8">
        <f t="shared" si="40"/>
        <v>749720.96497918724</v>
      </c>
      <c r="DW48" s="15">
        <f>+DV48+DU48+DT48+DS48</f>
        <v>3009358.7404116839</v>
      </c>
    </row>
    <row r="49" spans="1:127">
      <c r="A49" s="2"/>
      <c r="B49" s="7" t="s">
        <v>1124</v>
      </c>
      <c r="D49" s="7" t="s">
        <v>630</v>
      </c>
      <c r="AV49" s="43"/>
      <c r="AW49" s="43"/>
      <c r="AX49" s="43"/>
      <c r="AY49" s="43"/>
      <c r="BA49" s="43"/>
      <c r="BB49" s="43"/>
      <c r="BC49" s="43"/>
      <c r="BD49" s="43"/>
      <c r="BF49" s="43"/>
      <c r="BG49" s="43"/>
      <c r="BH49" s="43"/>
      <c r="BI49" s="43"/>
      <c r="BK49" s="43"/>
      <c r="BL49" s="43"/>
      <c r="BM49" s="43"/>
      <c r="BN49" s="43"/>
      <c r="BO49" s="15"/>
      <c r="BP49" s="15"/>
      <c r="BQ49" s="15"/>
      <c r="BR49" s="15"/>
      <c r="BS49" s="15"/>
      <c r="BT49" s="15">
        <f t="shared" ref="BT49:DC49" si="41">+BT48-BO48</f>
        <v>-357700</v>
      </c>
      <c r="BU49" s="15">
        <f t="shared" si="41"/>
        <v>-54499.999999999767</v>
      </c>
      <c r="BV49" s="15">
        <f t="shared" si="41"/>
        <v>-51300.000000000116</v>
      </c>
      <c r="BW49" s="15">
        <f t="shared" si="41"/>
        <v>-22500.000000000116</v>
      </c>
      <c r="BX49" s="15">
        <f t="shared" si="41"/>
        <v>-33499.999999999884</v>
      </c>
      <c r="BY49" s="15">
        <f t="shared" si="41"/>
        <v>-161800</v>
      </c>
      <c r="BZ49" s="15">
        <f t="shared" si="41"/>
        <v>-17800.000000000116</v>
      </c>
      <c r="CA49" s="15">
        <f t="shared" si="41"/>
        <v>-12900</v>
      </c>
      <c r="CB49" s="15">
        <f t="shared" si="41"/>
        <v>-33199.999999999884</v>
      </c>
      <c r="CC49" s="15">
        <f t="shared" si="41"/>
        <v>-28500</v>
      </c>
      <c r="CD49" s="15">
        <f t="shared" si="41"/>
        <v>-92400</v>
      </c>
      <c r="CE49" s="15">
        <f t="shared" si="41"/>
        <v>-27900</v>
      </c>
      <c r="CF49" s="15">
        <f t="shared" si="41"/>
        <v>-27400</v>
      </c>
      <c r="CG49" s="15">
        <f t="shared" si="41"/>
        <v>-27600</v>
      </c>
      <c r="CH49" s="15">
        <f t="shared" si="41"/>
        <v>2399.9999999998836</v>
      </c>
      <c r="CI49" s="15">
        <f t="shared" si="41"/>
        <v>-80500</v>
      </c>
      <c r="CJ49" s="15">
        <f t="shared" si="41"/>
        <v>-26699.999999999884</v>
      </c>
      <c r="CK49" s="15">
        <f t="shared" si="41"/>
        <v>-47099.999999999884</v>
      </c>
      <c r="CL49" s="15">
        <f t="shared" si="41"/>
        <v>-42900</v>
      </c>
      <c r="CM49" s="15">
        <f t="shared" si="41"/>
        <v>-41399.999999999884</v>
      </c>
      <c r="CN49" s="15">
        <f t="shared" si="41"/>
        <v>-158100</v>
      </c>
      <c r="CO49" s="15">
        <f t="shared" si="41"/>
        <v>-59700.000000000116</v>
      </c>
      <c r="CP49" s="15">
        <f t="shared" si="41"/>
        <v>-55000</v>
      </c>
      <c r="CQ49" s="15">
        <f t="shared" si="41"/>
        <v>-64399.999999999884</v>
      </c>
      <c r="CR49" s="15">
        <f t="shared" si="41"/>
        <v>-33700.000000000116</v>
      </c>
      <c r="CS49" s="15">
        <f t="shared" si="41"/>
        <v>-212800</v>
      </c>
      <c r="CT49" s="15">
        <f t="shared" si="41"/>
        <v>-49200</v>
      </c>
      <c r="CU49" s="15">
        <f t="shared" si="41"/>
        <v>-54700</v>
      </c>
      <c r="CV49" s="15">
        <f t="shared" si="41"/>
        <v>-55100.000000000233</v>
      </c>
      <c r="CW49" s="15">
        <f t="shared" si="41"/>
        <v>-60200</v>
      </c>
      <c r="CX49" s="15">
        <f t="shared" si="41"/>
        <v>-219200</v>
      </c>
      <c r="CY49" s="15">
        <f t="shared" si="41"/>
        <v>-31300</v>
      </c>
      <c r="CZ49" s="15">
        <f t="shared" si="41"/>
        <v>10100</v>
      </c>
      <c r="DA49" s="15">
        <f t="shared" si="41"/>
        <v>30200.000000000233</v>
      </c>
      <c r="DB49" s="15">
        <f t="shared" si="41"/>
        <v>22000.000000000116</v>
      </c>
      <c r="DC49" s="15">
        <f t="shared" si="41"/>
        <v>31000</v>
      </c>
      <c r="DD49" s="15">
        <f t="shared" ref="DD49" si="42">+DD48-CY48</f>
        <v>34900</v>
      </c>
      <c r="DE49" s="15">
        <f t="shared" ref="DE49" si="43">+DE48-CZ48</f>
        <v>15700</v>
      </c>
      <c r="DF49" s="15">
        <f>+DF48-DA48</f>
        <v>8599.9999999997672</v>
      </c>
      <c r="DG49" s="15">
        <f>+DG48-DB48</f>
        <v>17400</v>
      </c>
      <c r="DH49" s="15">
        <f t="shared" ref="DH49:DI49" si="44">+DH48-DC48</f>
        <v>76600</v>
      </c>
      <c r="DI49" s="15">
        <f t="shared" si="44"/>
        <v>18900</v>
      </c>
      <c r="DJ49" s="15">
        <f t="shared" ref="DJ49:DW49" si="45">+DJ48-DE48</f>
        <v>23600</v>
      </c>
      <c r="DK49" s="15">
        <f t="shared" si="45"/>
        <v>31612.02762806497</v>
      </c>
      <c r="DL49" s="15">
        <f t="shared" si="45"/>
        <v>28165.29266620148</v>
      </c>
      <c r="DM49" s="15">
        <f t="shared" si="45"/>
        <v>102277.32029426657</v>
      </c>
      <c r="DN49" s="15">
        <f t="shared" si="45"/>
        <v>25960.658098938875</v>
      </c>
      <c r="DO49" s="15">
        <f t="shared" si="45"/>
        <v>15095.804432039615</v>
      </c>
      <c r="DP49" s="15">
        <f t="shared" si="45"/>
        <v>8650.320294266101</v>
      </c>
      <c r="DQ49" s="15">
        <f t="shared" si="45"/>
        <v>6884.3796467841603</v>
      </c>
      <c r="DR49" s="15">
        <f t="shared" si="45"/>
        <v>56591.162472028285</v>
      </c>
      <c r="DS49" s="15">
        <f t="shared" si="45"/>
        <v>3374.8361564929364</v>
      </c>
      <c r="DT49" s="15">
        <f t="shared" si="45"/>
        <v>3263.83615649282</v>
      </c>
      <c r="DU49" s="15">
        <f t="shared" si="45"/>
        <v>-119.70733379852027</v>
      </c>
      <c r="DV49" s="15">
        <f t="shared" si="45"/>
        <v>-128.70733379840385</v>
      </c>
      <c r="DW49" s="15">
        <f t="shared" si="45"/>
        <v>6390.2576453890651</v>
      </c>
    </row>
    <row r="50" spans="1:127">
      <c r="A50" s="2"/>
      <c r="B50" s="7" t="s">
        <v>1124</v>
      </c>
      <c r="D50" s="7" t="s">
        <v>629</v>
      </c>
      <c r="AV50" s="43"/>
      <c r="AW50" s="43"/>
      <c r="AX50" s="43"/>
      <c r="AY50" s="43"/>
      <c r="BA50" s="43"/>
      <c r="BB50" s="43"/>
      <c r="BC50" s="43"/>
      <c r="BD50" s="43"/>
      <c r="BF50" s="43"/>
      <c r="BG50" s="43"/>
      <c r="BH50" s="43"/>
      <c r="BI50" s="43"/>
      <c r="BK50" s="43"/>
      <c r="BL50" s="43"/>
      <c r="BM50" s="43"/>
      <c r="BN50" s="43"/>
      <c r="BO50" s="37"/>
      <c r="BP50" s="37"/>
      <c r="BQ50" s="37"/>
      <c r="BR50" s="37"/>
      <c r="BS50" s="37"/>
      <c r="BT50" s="37">
        <f t="shared" ref="BT50:DC50" si="46">+BT48/BO48-1</f>
        <v>-8.9002239363025648E-2</v>
      </c>
      <c r="BU50" s="37">
        <f t="shared" si="46"/>
        <v>-5.8201623237932321E-2</v>
      </c>
      <c r="BV50" s="37">
        <f t="shared" si="46"/>
        <v>-5.4836985569214458E-2</v>
      </c>
      <c r="BW50" s="37">
        <f t="shared" si="46"/>
        <v>-2.4480470025024625E-2</v>
      </c>
      <c r="BX50" s="37">
        <f t="shared" si="46"/>
        <v>-3.8492473859588539E-2</v>
      </c>
      <c r="BY50" s="37">
        <f t="shared" si="46"/>
        <v>-4.4191953677655493E-2</v>
      </c>
      <c r="BZ50" s="37">
        <f t="shared" si="46"/>
        <v>-2.0183694296405652E-2</v>
      </c>
      <c r="CA50" s="37">
        <f t="shared" si="46"/>
        <v>-1.4589459398326121E-2</v>
      </c>
      <c r="CB50" s="37">
        <f t="shared" si="46"/>
        <v>-3.7028775373633582E-2</v>
      </c>
      <c r="CC50" s="37">
        <f t="shared" si="46"/>
        <v>-3.4058317399617621E-2</v>
      </c>
      <c r="CD50" s="37">
        <f t="shared" si="46"/>
        <v>-2.6403771967423939E-2</v>
      </c>
      <c r="CE50" s="37">
        <f t="shared" si="46"/>
        <v>-3.2287929637773383E-2</v>
      </c>
      <c r="CF50" s="37">
        <f t="shared" si="46"/>
        <v>-3.1447262710891821E-2</v>
      </c>
      <c r="CG50" s="37">
        <f t="shared" si="46"/>
        <v>-3.1966643502432279E-2</v>
      </c>
      <c r="CH50" s="37">
        <f t="shared" si="46"/>
        <v>2.9691946059628993E-3</v>
      </c>
      <c r="CI50" s="37">
        <f t="shared" si="46"/>
        <v>-2.3627131578174976E-2</v>
      </c>
      <c r="CJ50" s="37">
        <f t="shared" si="46"/>
        <v>-3.1930160248744177E-2</v>
      </c>
      <c r="CK50" s="37">
        <f t="shared" si="46"/>
        <v>-5.5812300035549156E-2</v>
      </c>
      <c r="CL50" s="37">
        <f t="shared" si="46"/>
        <v>-5.1328068916008607E-2</v>
      </c>
      <c r="CM50" s="37">
        <f t="shared" si="46"/>
        <v>-5.1066979153817527E-2</v>
      </c>
      <c r="CN50" s="37">
        <f t="shared" si="46"/>
        <v>-4.7526002525100752E-2</v>
      </c>
      <c r="CO50" s="37">
        <f t="shared" si="46"/>
        <v>-7.3749227918468274E-2</v>
      </c>
      <c r="CP50" s="37">
        <f t="shared" si="46"/>
        <v>-6.9026104417670653E-2</v>
      </c>
      <c r="CQ50" s="37">
        <f t="shared" si="46"/>
        <v>-8.1220834909824569E-2</v>
      </c>
      <c r="CR50" s="37">
        <f t="shared" si="46"/>
        <v>-4.3806057454829239E-2</v>
      </c>
      <c r="CS50" s="37">
        <f t="shared" si="46"/>
        <v>-6.7161117247909075E-2</v>
      </c>
      <c r="CT50" s="37">
        <f t="shared" si="46"/>
        <v>-6.5617497999466479E-2</v>
      </c>
      <c r="CU50" s="37">
        <f t="shared" si="46"/>
        <v>-7.3739552440010736E-2</v>
      </c>
      <c r="CV50" s="37">
        <f t="shared" si="46"/>
        <v>-7.563486616334969E-2</v>
      </c>
      <c r="CW50" s="37">
        <f t="shared" si="46"/>
        <v>-8.1837955410549279E-2</v>
      </c>
      <c r="CX50" s="37">
        <f t="shared" si="46"/>
        <v>-7.4161789085495866E-2</v>
      </c>
      <c r="CY50" s="37">
        <f t="shared" si="46"/>
        <v>-4.467599200685124E-2</v>
      </c>
      <c r="CZ50" s="37">
        <f t="shared" si="46"/>
        <v>1.4699461504875666E-2</v>
      </c>
      <c r="DA50" s="37">
        <f t="shared" si="46"/>
        <v>4.484704484704527E-2</v>
      </c>
      <c r="DB50" s="37">
        <f t="shared" si="46"/>
        <v>3.2573289902280367E-2</v>
      </c>
      <c r="DC50" s="37">
        <f t="shared" si="46"/>
        <v>1.132833911931308E-2</v>
      </c>
      <c r="DD50" s="37">
        <f t="shared" ref="DD50" si="47">+DD48/CY48-1</f>
        <v>5.2144031077244968E-2</v>
      </c>
      <c r="DE50" s="37">
        <f t="shared" ref="DE50:DI50" si="48">+DE48/CZ48-1</f>
        <v>2.2518646012621879E-2</v>
      </c>
      <c r="DF50" s="37">
        <f t="shared" si="48"/>
        <v>1.2222853894257701E-2</v>
      </c>
      <c r="DG50" s="37">
        <f t="shared" si="48"/>
        <v>2.4949813593346803E-2</v>
      </c>
      <c r="DH50" s="37">
        <f t="shared" si="48"/>
        <v>2.7678410117434549E-2</v>
      </c>
      <c r="DI50" s="37">
        <f t="shared" si="48"/>
        <v>2.6838966202783254E-2</v>
      </c>
      <c r="DJ50" s="37">
        <f t="shared" ref="DJ50:DW50" si="49">+DJ48/DE48-1</f>
        <v>3.3104222191050692E-2</v>
      </c>
      <c r="DK50" s="37">
        <f t="shared" si="49"/>
        <v>4.438644710483719E-2</v>
      </c>
      <c r="DL50" s="37">
        <f t="shared" si="49"/>
        <v>3.9403039544210205E-2</v>
      </c>
      <c r="DM50" s="37">
        <f t="shared" si="49"/>
        <v>3.596122509555455E-2</v>
      </c>
      <c r="DN50" s="37">
        <f t="shared" si="49"/>
        <v>3.5901891991341195E-2</v>
      </c>
      <c r="DO50" s="37">
        <f t="shared" si="49"/>
        <v>2.0496679473237744E-2</v>
      </c>
      <c r="DP50" s="37">
        <f t="shared" si="49"/>
        <v>1.1629712848084894E-2</v>
      </c>
      <c r="DQ50" s="37">
        <f t="shared" si="49"/>
        <v>9.2660851250250253E-3</v>
      </c>
      <c r="DR50" s="37">
        <f t="shared" si="49"/>
        <v>1.9207031659602913E-2</v>
      </c>
      <c r="DS50" s="37">
        <f t="shared" si="49"/>
        <v>4.5054243872024724E-3</v>
      </c>
      <c r="DT50" s="37">
        <f t="shared" si="49"/>
        <v>4.3425417455054127E-3</v>
      </c>
      <c r="DU50" s="37">
        <f t="shared" si="49"/>
        <v>-1.5908747345172447E-4</v>
      </c>
      <c r="DV50" s="37">
        <f t="shared" si="49"/>
        <v>-1.7164418222836986E-4</v>
      </c>
      <c r="DW50" s="37">
        <f t="shared" si="49"/>
        <v>2.1279802575557838E-3</v>
      </c>
    </row>
    <row r="51" spans="1:127">
      <c r="A51" s="2"/>
      <c r="B51" s="7" t="s">
        <v>1124</v>
      </c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Q51" s="2"/>
      <c r="BR51" s="2"/>
      <c r="BS51" s="2"/>
      <c r="BU51" s="2"/>
      <c r="BV51" s="2"/>
      <c r="BW51" s="2"/>
      <c r="BX51" s="2"/>
      <c r="BZ51" s="2"/>
      <c r="CB51" s="2"/>
      <c r="DU51" s="2"/>
    </row>
    <row r="52" spans="1:127">
      <c r="A52" s="2"/>
      <c r="B52" s="7" t="s">
        <v>1124</v>
      </c>
      <c r="C52" s="7" t="s">
        <v>1125</v>
      </c>
      <c r="D52" s="7" t="s">
        <v>1003</v>
      </c>
      <c r="E52" s="7" t="s">
        <v>1129</v>
      </c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8">
        <f>+'wireless KPI'!AZ159</f>
        <v>7200</v>
      </c>
      <c r="BA52" s="15">
        <f>+'wireless KPI'!BA159</f>
        <v>6940</v>
      </c>
      <c r="BB52" s="15">
        <f>+'wireless KPI'!BB159</f>
        <v>7050</v>
      </c>
      <c r="BC52" s="15">
        <f>+'wireless KPI'!BC159</f>
        <v>6920</v>
      </c>
      <c r="BD52" s="15">
        <f>+'wireless KPI'!BD159</f>
        <v>6720</v>
      </c>
      <c r="BE52" s="8">
        <f>+'wireless KPI'!BE159</f>
        <v>6910</v>
      </c>
      <c r="BF52" s="15">
        <f>+'wireless KPI'!BF159</f>
        <v>6900</v>
      </c>
      <c r="BG52" s="15">
        <f>+'wireless KPI'!BG159</f>
        <v>6720</v>
      </c>
      <c r="BH52" s="15">
        <f>+'wireless KPI'!BH159</f>
        <v>6670</v>
      </c>
      <c r="BI52" s="15">
        <f>+'wireless KPI'!BI159</f>
        <v>6530</v>
      </c>
      <c r="BJ52" s="8">
        <f>+'wireless KPI'!BJ159</f>
        <v>6700</v>
      </c>
      <c r="BK52" s="15">
        <f>+'wireless KPI'!BK159</f>
        <v>6625.5999999999995</v>
      </c>
      <c r="BL52" s="15">
        <f>+'wireless KPI'!BL159</f>
        <v>6615.5</v>
      </c>
      <c r="BM52" s="15">
        <f>+'wireless KPI'!BM159</f>
        <v>6352.9</v>
      </c>
      <c r="BN52" s="15">
        <f>+'wireless KPI'!BN159</f>
        <v>6110.5</v>
      </c>
      <c r="BO52" s="8">
        <f>+'wireless KPI'!BO159</f>
        <v>6426.125</v>
      </c>
      <c r="BP52" s="15">
        <f>+'wireless KPI'!BP159</f>
        <v>6007.8</v>
      </c>
      <c r="BQ52" s="15">
        <f>+'wireless KPI'!BQ159</f>
        <v>5977.2</v>
      </c>
      <c r="BR52" s="15">
        <f>+'wireless KPI'!BR159</f>
        <v>5844.6</v>
      </c>
      <c r="BS52" s="15">
        <f>+'wireless KPI'!BS159</f>
        <v>5497.8</v>
      </c>
      <c r="BT52" s="8">
        <f>+'wireless KPI'!BT159</f>
        <v>5831.85</v>
      </c>
      <c r="BU52" s="15">
        <f>+'wireless KPI'!BU159</f>
        <v>5603.2000000000007</v>
      </c>
      <c r="BV52" s="15">
        <f>+'wireless KPI'!BV159</f>
        <v>5582.6</v>
      </c>
      <c r="BW52" s="15">
        <f>+'wireless KPI'!BW159</f>
        <v>5634.1</v>
      </c>
      <c r="BX52" s="15">
        <f>+'wireless KPI'!BX159</f>
        <v>5211.8</v>
      </c>
      <c r="BY52" s="8">
        <f>+'wireless KPI'!BY159</f>
        <v>5507.9250000000002</v>
      </c>
      <c r="BZ52" s="15">
        <f>+'wireless KPI'!BZ159</f>
        <v>5397.6</v>
      </c>
      <c r="CA52" s="15">
        <f>+'wireless KPI'!CA159</f>
        <v>5408</v>
      </c>
      <c r="CB52" s="15">
        <f>+'wireless KPI'!CB159</f>
        <v>5335.2</v>
      </c>
      <c r="CC52" s="15">
        <f>+'wireless KPI'!CC159</f>
        <v>4950.3999999999996</v>
      </c>
      <c r="CD52" s="8">
        <f>+'wireless KPI'!CD159</f>
        <v>5272.8000000000011</v>
      </c>
      <c r="CE52" s="15">
        <f>+'wireless KPI'!CE159</f>
        <v>5113.5</v>
      </c>
      <c r="CF52" s="15">
        <f>+'wireless KPI'!CF159</f>
        <v>5134.5</v>
      </c>
      <c r="CG52" s="15">
        <f>+'wireless KPI'!CG159</f>
        <v>5029.5</v>
      </c>
      <c r="CH52" s="15">
        <f>+'wireless KPI'!CH159</f>
        <v>4830</v>
      </c>
      <c r="CI52" s="8">
        <f>+'wireless KPI'!CI159</f>
        <v>5026.875</v>
      </c>
      <c r="CJ52" s="15">
        <f>+'wireless KPI'!CJ159</f>
        <v>4833.6000000000004</v>
      </c>
      <c r="CK52" s="15">
        <f>+'wireless KPI'!CK159</f>
        <v>4770</v>
      </c>
      <c r="CL52" s="15">
        <f>+'wireless KPI'!CL159</f>
        <v>4738.2000000000007</v>
      </c>
      <c r="CM52" s="15">
        <f>+'wireless KPI'!CM159</f>
        <v>4526.2000000000007</v>
      </c>
      <c r="CN52" s="8">
        <f>+'wireless KPI'!CN159</f>
        <v>4717</v>
      </c>
      <c r="CO52" s="15">
        <f>+'wireless KPI'!CO159</f>
        <v>4504.7000000000007</v>
      </c>
      <c r="CP52" s="15">
        <f>+'wireless KPI'!CP159</f>
        <v>4472.6000000000004</v>
      </c>
      <c r="CQ52" s="15">
        <f>+'wireless KPI'!CQ159</f>
        <v>4387</v>
      </c>
      <c r="CR52" s="15">
        <f>+'wireless KPI'!CR159</f>
        <v>4215.8</v>
      </c>
      <c r="CS52" s="8">
        <f>+'wireless KPI'!CS159</f>
        <v>4395.0249999999996</v>
      </c>
      <c r="CT52" s="15">
        <f>+'wireless KPI'!CT159</f>
        <v>4210</v>
      </c>
      <c r="CU52" s="15">
        <f>+'wireless KPI'!CU159</f>
        <v>4110</v>
      </c>
      <c r="CV52" s="15">
        <f>+'wireless KPI'!CV159</f>
        <v>4040</v>
      </c>
      <c r="CW52" s="15">
        <f>+'wireless KPI'!CW159</f>
        <v>4030</v>
      </c>
      <c r="CX52" s="8">
        <f>+'wireless KPI'!CX159</f>
        <v>4097.5</v>
      </c>
      <c r="CY52" s="15">
        <f>+'wireless KPI'!CY159</f>
        <v>3990</v>
      </c>
      <c r="CZ52" s="15">
        <f>+'wireless KPI'!CZ159</f>
        <v>4150</v>
      </c>
      <c r="DA52" s="15">
        <f>+'wireless KPI'!DA159</f>
        <v>4170</v>
      </c>
      <c r="DB52" s="15">
        <f>+'wireless KPI'!DB159</f>
        <v>4170</v>
      </c>
      <c r="DC52" s="8">
        <f>+'wireless KPI'!DC159</f>
        <v>4220</v>
      </c>
      <c r="DD52" s="15">
        <f>+'wireless KPI'!DD159</f>
        <v>4200</v>
      </c>
      <c r="DE52" s="15">
        <f>+'wireless KPI'!DE159</f>
        <v>4240</v>
      </c>
      <c r="DF52" s="15">
        <f>+'wireless KPI'!DF159</f>
        <v>4240</v>
      </c>
      <c r="DG52" s="15">
        <f>+'wireless KPI'!DG159</f>
        <v>4300</v>
      </c>
      <c r="DH52" s="8">
        <f>+'wireless KPI'!DH159</f>
        <v>4230</v>
      </c>
      <c r="DI52" s="15">
        <f>+'wireless KPI'!DI159</f>
        <v>4300</v>
      </c>
      <c r="DJ52" s="15">
        <f>+'wireless KPI'!DJ159</f>
        <v>4380</v>
      </c>
      <c r="DK52" s="15">
        <f>+'wireless KPI'!DK159</f>
        <v>4430</v>
      </c>
      <c r="DL52" s="15">
        <f>+'wireless KPI'!DL159</f>
        <v>4440</v>
      </c>
      <c r="DM52" s="8">
        <f>+'wireless KPI'!DM159</f>
        <v>4387.5</v>
      </c>
      <c r="DN52" s="15">
        <f>+'wireless KPI'!DN159</f>
        <v>4490</v>
      </c>
      <c r="DO52" s="15">
        <f>+'wireless KPI'!DO159</f>
        <v>4520</v>
      </c>
      <c r="DP52" s="15">
        <f>+'wireless KPI'!DP159</f>
        <v>4540</v>
      </c>
      <c r="DQ52" s="15">
        <f>+'wireless KPI'!DQ159</f>
        <v>4540</v>
      </c>
      <c r="DR52" s="8">
        <f>+'wireless KPI'!DR159</f>
        <v>4522.5</v>
      </c>
      <c r="DS52" s="15">
        <f>+'wireless KPI'!DS159</f>
        <v>4570</v>
      </c>
      <c r="DT52" s="15">
        <f>+'wireless KPI'!DT159</f>
        <v>4600</v>
      </c>
      <c r="DU52" s="15">
        <f>+'wireless KPI'!DU159</f>
        <v>4600</v>
      </c>
      <c r="DV52" s="15">
        <f>+'wireless KPI'!DV159</f>
        <v>4600</v>
      </c>
      <c r="DW52" s="8">
        <f>+'wireless KPI'!DW159</f>
        <v>4592.5</v>
      </c>
    </row>
    <row r="53" spans="1:127">
      <c r="B53" s="7" t="s">
        <v>1124</v>
      </c>
      <c r="D53" s="7" t="s">
        <v>196</v>
      </c>
      <c r="AZ53" s="107" t="e">
        <f t="shared" ref="AZ53:CE53" si="50">+AZ52/AU52-1</f>
        <v>#DIV/0!</v>
      </c>
      <c r="BA53" s="107" t="e">
        <f t="shared" si="50"/>
        <v>#DIV/0!</v>
      </c>
      <c r="BB53" s="107" t="e">
        <f t="shared" si="50"/>
        <v>#DIV/0!</v>
      </c>
      <c r="BC53" s="107" t="e">
        <f t="shared" si="50"/>
        <v>#DIV/0!</v>
      </c>
      <c r="BD53" s="107" t="e">
        <f t="shared" si="50"/>
        <v>#DIV/0!</v>
      </c>
      <c r="BE53" s="4">
        <f t="shared" si="50"/>
        <v>-4.0277777777777746E-2</v>
      </c>
      <c r="BF53" s="4">
        <f t="shared" si="50"/>
        <v>-5.7636887608069065E-3</v>
      </c>
      <c r="BG53" s="4">
        <f t="shared" si="50"/>
        <v>-4.6808510638297829E-2</v>
      </c>
      <c r="BH53" s="4">
        <f t="shared" si="50"/>
        <v>-3.6127167630057855E-2</v>
      </c>
      <c r="BI53" s="4">
        <f t="shared" si="50"/>
        <v>-2.8273809523809534E-2</v>
      </c>
      <c r="BJ53" s="4">
        <f t="shared" si="50"/>
        <v>-3.0390738060781519E-2</v>
      </c>
      <c r="BK53" s="4">
        <f t="shared" si="50"/>
        <v>-3.9768115942029114E-2</v>
      </c>
      <c r="BL53" s="4">
        <f t="shared" si="50"/>
        <v>-1.5550595238095211E-2</v>
      </c>
      <c r="BM53" s="4">
        <f t="shared" si="50"/>
        <v>-4.754122938530736E-2</v>
      </c>
      <c r="BN53" s="4">
        <f t="shared" si="50"/>
        <v>-6.4241960183767266E-2</v>
      </c>
      <c r="BO53" s="4">
        <f t="shared" si="50"/>
        <v>-4.0876865671641838E-2</v>
      </c>
      <c r="BP53" s="4">
        <f t="shared" si="50"/>
        <v>-9.3244385414151032E-2</v>
      </c>
      <c r="BQ53" s="4">
        <f t="shared" si="50"/>
        <v>-9.6485526415237E-2</v>
      </c>
      <c r="BR53" s="4">
        <f t="shared" si="50"/>
        <v>-8.001070377307995E-2</v>
      </c>
      <c r="BS53" s="4">
        <f t="shared" si="50"/>
        <v>-0.10027002700270027</v>
      </c>
      <c r="BT53" s="4">
        <f t="shared" si="50"/>
        <v>-9.2477970783325869E-2</v>
      </c>
      <c r="BU53" s="4">
        <f t="shared" si="50"/>
        <v>-6.7345783814374505E-2</v>
      </c>
      <c r="BV53" s="4">
        <f t="shared" si="50"/>
        <v>-6.6017533293180719E-2</v>
      </c>
      <c r="BW53" s="4">
        <f t="shared" si="50"/>
        <v>-3.6016151661362628E-2</v>
      </c>
      <c r="BX53" s="4">
        <f t="shared" si="50"/>
        <v>-5.2020808323329337E-2</v>
      </c>
      <c r="BY53" s="4">
        <f t="shared" si="50"/>
        <v>-5.5544124077265389E-2</v>
      </c>
      <c r="BZ53" s="4">
        <f t="shared" si="50"/>
        <v>-3.669331810394072E-2</v>
      </c>
      <c r="CA53" s="4">
        <f t="shared" si="50"/>
        <v>-3.1275749650700457E-2</v>
      </c>
      <c r="CB53" s="4">
        <f t="shared" si="50"/>
        <v>-5.3051951509557993E-2</v>
      </c>
      <c r="CC53" s="4">
        <f t="shared" si="50"/>
        <v>-5.0155416554741317E-2</v>
      </c>
      <c r="CD53" s="4">
        <f t="shared" si="50"/>
        <v>-4.2688489767017335E-2</v>
      </c>
      <c r="CE53" s="4">
        <f t="shared" si="50"/>
        <v>-5.2634504224099654E-2</v>
      </c>
      <c r="CF53" s="4">
        <f t="shared" ref="CF53:DK53" si="51">+CF52/CA52-1</f>
        <v>-5.0573224852071053E-2</v>
      </c>
      <c r="CG53" s="4">
        <f t="shared" si="51"/>
        <v>-5.7298695456590165E-2</v>
      </c>
      <c r="CH53" s="4">
        <f t="shared" si="51"/>
        <v>-2.4321266968325705E-2</v>
      </c>
      <c r="CI53" s="4">
        <f t="shared" si="51"/>
        <v>-4.6640304961311108E-2</v>
      </c>
      <c r="CJ53" s="4">
        <f t="shared" si="51"/>
        <v>-5.473745966559096E-2</v>
      </c>
      <c r="CK53" s="4">
        <f t="shared" si="51"/>
        <v>-7.0990359333917619E-2</v>
      </c>
      <c r="CL53" s="4">
        <f t="shared" si="51"/>
        <v>-5.7918282135400956E-2</v>
      </c>
      <c r="CM53" s="4">
        <f t="shared" si="51"/>
        <v>-6.289855072463757E-2</v>
      </c>
      <c r="CN53" s="4">
        <f t="shared" si="51"/>
        <v>-6.1643665299017769E-2</v>
      </c>
      <c r="CO53" s="4">
        <f t="shared" si="51"/>
        <v>-6.8044521681562276E-2</v>
      </c>
      <c r="CP53" s="4">
        <f t="shared" si="51"/>
        <v>-6.2348008385744169E-2</v>
      </c>
      <c r="CQ53" s="4">
        <f t="shared" si="51"/>
        <v>-7.4120974209615609E-2</v>
      </c>
      <c r="CR53" s="4">
        <f t="shared" si="51"/>
        <v>-6.8578498519729636E-2</v>
      </c>
      <c r="CS53" s="4">
        <f t="shared" si="51"/>
        <v>-6.8258426966292252E-2</v>
      </c>
      <c r="CT53" s="4">
        <f t="shared" si="51"/>
        <v>-6.542056074766367E-2</v>
      </c>
      <c r="CU53" s="4">
        <f t="shared" si="51"/>
        <v>-8.1071412601171677E-2</v>
      </c>
      <c r="CV53" s="4">
        <f t="shared" si="51"/>
        <v>-7.9097333029405026E-2</v>
      </c>
      <c r="CW53" s="4">
        <f t="shared" si="51"/>
        <v>-4.4072299444945284E-2</v>
      </c>
      <c r="CX53" s="4">
        <f t="shared" si="51"/>
        <v>-6.7695860660633267E-2</v>
      </c>
      <c r="CY53" s="4">
        <f t="shared" si="51"/>
        <v>-5.2256532066508266E-2</v>
      </c>
      <c r="CZ53" s="4">
        <f t="shared" si="51"/>
        <v>9.7323600973235891E-3</v>
      </c>
      <c r="DA53" s="4">
        <f t="shared" si="51"/>
        <v>3.2178217821782207E-2</v>
      </c>
      <c r="DB53" s="4">
        <f t="shared" si="51"/>
        <v>3.473945409429291E-2</v>
      </c>
      <c r="DC53" s="4">
        <f t="shared" si="51"/>
        <v>2.9896278218425776E-2</v>
      </c>
      <c r="DD53" s="4">
        <f t="shared" ref="DD53" si="52">+DD52/CY52-1</f>
        <v>5.2631578947368363E-2</v>
      </c>
      <c r="DE53" s="4">
        <f t="shared" ref="DE53:DG53" si="53">+DE52/CZ52-1</f>
        <v>2.168674698795181E-2</v>
      </c>
      <c r="DF53" s="4">
        <f t="shared" si="53"/>
        <v>1.6786570743405171E-2</v>
      </c>
      <c r="DG53" s="4">
        <f t="shared" si="53"/>
        <v>3.1175059952038398E-2</v>
      </c>
      <c r="DH53" s="4">
        <f t="shared" si="51"/>
        <v>2.3696682464455776E-3</v>
      </c>
      <c r="DI53" s="4">
        <f t="shared" si="51"/>
        <v>2.3809523809523725E-2</v>
      </c>
      <c r="DJ53" s="4">
        <f t="shared" si="51"/>
        <v>3.3018867924528239E-2</v>
      </c>
      <c r="DK53" s="4">
        <f t="shared" si="51"/>
        <v>4.4811320754716943E-2</v>
      </c>
      <c r="DL53" s="4">
        <f t="shared" ref="DL53:DW53" si="54">+DL52/DG52-1</f>
        <v>3.2558139534883734E-2</v>
      </c>
      <c r="DM53" s="4">
        <f t="shared" si="54"/>
        <v>3.7234042553191404E-2</v>
      </c>
      <c r="DN53" s="4">
        <f t="shared" si="54"/>
        <v>4.4186046511627941E-2</v>
      </c>
      <c r="DO53" s="4">
        <f t="shared" si="54"/>
        <v>3.1963470319634757E-2</v>
      </c>
      <c r="DP53" s="4">
        <f t="shared" si="54"/>
        <v>2.483069977426644E-2</v>
      </c>
      <c r="DQ53" s="4">
        <f t="shared" si="54"/>
        <v>2.2522522522522515E-2</v>
      </c>
      <c r="DR53" s="4">
        <f t="shared" si="54"/>
        <v>3.076923076923066E-2</v>
      </c>
      <c r="DS53" s="4">
        <f t="shared" si="54"/>
        <v>1.7817371937639104E-2</v>
      </c>
      <c r="DT53" s="4">
        <f t="shared" si="54"/>
        <v>1.7699115044247815E-2</v>
      </c>
      <c r="DU53" s="4">
        <f t="shared" si="54"/>
        <v>1.3215859030837107E-2</v>
      </c>
      <c r="DV53" s="4">
        <f t="shared" si="54"/>
        <v>1.3215859030837107E-2</v>
      </c>
      <c r="DW53" s="4">
        <f t="shared" si="54"/>
        <v>1.5478164731896005E-2</v>
      </c>
    </row>
    <row r="54" spans="1:127">
      <c r="A54" s="2"/>
      <c r="B54" s="7" t="s">
        <v>1124</v>
      </c>
      <c r="C54" s="7" t="s">
        <v>1125</v>
      </c>
      <c r="D54" s="7" t="s">
        <v>1126</v>
      </c>
      <c r="E54" s="7" t="s">
        <v>1129</v>
      </c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8">
        <f>+'wireless KPI'!AZ178</f>
        <v>5330</v>
      </c>
      <c r="BA54" s="15">
        <f>+'wireless KPI'!BA178</f>
        <v>5120</v>
      </c>
      <c r="BB54" s="15">
        <f>+'wireless KPI'!BB178</f>
        <v>5170</v>
      </c>
      <c r="BC54" s="15">
        <f>+'wireless KPI'!BC178</f>
        <v>5040</v>
      </c>
      <c r="BD54" s="15">
        <f>+'wireless KPI'!BD178</f>
        <v>4780</v>
      </c>
      <c r="BE54" s="8">
        <f>+'wireless KPI'!BE178</f>
        <v>5030</v>
      </c>
      <c r="BF54" s="15">
        <f>+'wireless KPI'!BF178</f>
        <v>4930</v>
      </c>
      <c r="BG54" s="15">
        <f>+'wireless KPI'!BG178</f>
        <v>4740</v>
      </c>
      <c r="BH54" s="15">
        <f>+'wireless KPI'!BH178</f>
        <v>4660</v>
      </c>
      <c r="BI54" s="15">
        <f>+'wireless KPI'!BI178</f>
        <v>4450</v>
      </c>
      <c r="BJ54" s="8">
        <f>+'wireless KPI'!BJ178</f>
        <v>4690</v>
      </c>
      <c r="BK54" s="15">
        <f>+'wireless KPI'!BK178</f>
        <v>4484.3999999999996</v>
      </c>
      <c r="BL54" s="15">
        <f>+'wireless KPI'!BL178</f>
        <v>4383.3999999999996</v>
      </c>
      <c r="BM54" s="15">
        <f>+'wireless KPI'!BM178</f>
        <v>4130.8999999999996</v>
      </c>
      <c r="BN54" s="15">
        <f>+'wireless KPI'!BN178</f>
        <v>3817.8</v>
      </c>
      <c r="BO54" s="8">
        <f>+'wireless KPI'!BO178</f>
        <v>4204.125</v>
      </c>
      <c r="BP54" s="15">
        <f>+'wireless KPI'!BP178</f>
        <v>3631.2000000000003</v>
      </c>
      <c r="BQ54" s="15">
        <f>+'wireless KPI'!BQ178</f>
        <v>3519</v>
      </c>
      <c r="BR54" s="15">
        <f>+'wireless KPI'!BR178</f>
        <v>3406.8</v>
      </c>
      <c r="BS54" s="15">
        <f>+'wireless KPI'!BS178</f>
        <v>3029.4</v>
      </c>
      <c r="BT54" s="8">
        <f>+'wireless KPI'!BT178</f>
        <v>3396.6</v>
      </c>
      <c r="BU54" s="15">
        <f>+'wireless KPI'!BU178</f>
        <v>3100.3</v>
      </c>
      <c r="BV54" s="15">
        <f>+'wireless KPI'!BV178</f>
        <v>3059.1</v>
      </c>
      <c r="BW54" s="15">
        <f>+'wireless KPI'!BW178</f>
        <v>3120.9</v>
      </c>
      <c r="BX54" s="15">
        <f>+'wireless KPI'!BX178</f>
        <v>2667.7000000000003</v>
      </c>
      <c r="BY54" s="8">
        <f>+'wireless KPI'!BY178</f>
        <v>2987</v>
      </c>
      <c r="BZ54" s="15">
        <f>+'wireless KPI'!BZ178</f>
        <v>2787.2000000000003</v>
      </c>
      <c r="CA54" s="15">
        <f>+'wireless KPI'!CA178</f>
        <v>2766.4</v>
      </c>
      <c r="CB54" s="15">
        <f>+'wireless KPI'!CB178</f>
        <v>2693.6</v>
      </c>
      <c r="CC54" s="15">
        <f>+'wireless KPI'!CC178</f>
        <v>2277.6</v>
      </c>
      <c r="CD54" s="8">
        <f>+'wireless KPI'!CD178</f>
        <v>2631.2000000000003</v>
      </c>
      <c r="CE54" s="15">
        <f>+'wireless KPI'!CE178</f>
        <v>2467.5</v>
      </c>
      <c r="CF54" s="15">
        <f>+'wireless KPI'!CF178</f>
        <v>2436</v>
      </c>
      <c r="CG54" s="15">
        <f>+'wireless KPI'!CG178</f>
        <v>2362.5</v>
      </c>
      <c r="CH54" s="15">
        <f>+'wireless KPI'!CH178</f>
        <v>2173.5</v>
      </c>
      <c r="CI54" s="8">
        <f>+'wireless KPI'!CI178</f>
        <v>2359.875</v>
      </c>
      <c r="CJ54" s="15">
        <f>+'wireless KPI'!CJ178</f>
        <v>2162.4</v>
      </c>
      <c r="CK54" s="15">
        <f>+'wireless KPI'!CK178</f>
        <v>2151.8000000000002</v>
      </c>
      <c r="CL54" s="15">
        <f>+'wireless KPI'!CL178</f>
        <v>2130.6</v>
      </c>
      <c r="CM54" s="15">
        <f>+'wireless KPI'!CM178</f>
        <v>2003.4</v>
      </c>
      <c r="CN54" s="8">
        <f>+'wireless KPI'!CN178</f>
        <v>2112.0500000000002</v>
      </c>
      <c r="CO54" s="15">
        <f>+'wireless KPI'!CO178</f>
        <v>2000.9</v>
      </c>
      <c r="CP54" s="15">
        <f>+'wireless KPI'!CP178</f>
        <v>2000.9</v>
      </c>
      <c r="CQ54" s="15">
        <f>+'wireless KPI'!CQ178</f>
        <v>1990.2</v>
      </c>
      <c r="CR54" s="15">
        <f>+'wireless KPI'!CR178</f>
        <v>1872.5</v>
      </c>
      <c r="CS54" s="8">
        <f>+'wireless KPI'!CS178</f>
        <v>1966.125</v>
      </c>
      <c r="CT54" s="15">
        <f>+'wireless KPI'!CT178</f>
        <v>1850</v>
      </c>
      <c r="CU54" s="15">
        <f>+'wireless KPI'!CU178</f>
        <v>1840</v>
      </c>
      <c r="CV54" s="15">
        <f>+'wireless KPI'!CV178</f>
        <v>1850</v>
      </c>
      <c r="CW54" s="15">
        <f>+'wireless KPI'!CW178</f>
        <v>1860</v>
      </c>
      <c r="CX54" s="8">
        <f>+'wireless KPI'!CX178</f>
        <v>1850</v>
      </c>
      <c r="CY54" s="15">
        <f>+'wireless KPI'!CY178</f>
        <v>1830</v>
      </c>
      <c r="CZ54" s="15">
        <f>+'wireless KPI'!CZ178</f>
        <v>1990</v>
      </c>
      <c r="DA54" s="15">
        <f>+'wireless KPI'!DA178</f>
        <v>2000</v>
      </c>
      <c r="DB54" s="15">
        <f>+'wireless KPI'!DB178</f>
        <v>1990</v>
      </c>
      <c r="DC54" s="8">
        <f>+'wireless KPI'!DC178</f>
        <v>1950</v>
      </c>
      <c r="DD54" s="15">
        <f>+'wireless KPI'!DD178</f>
        <v>2020</v>
      </c>
      <c r="DE54" s="15">
        <f>+'wireless KPI'!DE178</f>
        <v>2030</v>
      </c>
      <c r="DF54" s="15">
        <f>+'wireless KPI'!DF178</f>
        <v>2040</v>
      </c>
      <c r="DG54" s="15">
        <f>+'wireless KPI'!DG178</f>
        <v>1950</v>
      </c>
      <c r="DH54" s="8">
        <f>+'wireless KPI'!DH178</f>
        <v>2010</v>
      </c>
      <c r="DI54" s="15">
        <f>+'wireless KPI'!DI178</f>
        <v>2000</v>
      </c>
      <c r="DJ54" s="15">
        <f>+'wireless KPI'!DJ178</f>
        <v>2040</v>
      </c>
      <c r="DK54" s="15">
        <f>+'wireless KPI'!DK178</f>
        <v>2050</v>
      </c>
      <c r="DL54" s="15">
        <f>+'wireless KPI'!DL178</f>
        <v>2020</v>
      </c>
      <c r="DM54" s="8">
        <f>+'wireless KPI'!DM178</f>
        <v>2027.5</v>
      </c>
      <c r="DN54" s="15">
        <f>+'wireless KPI'!DN178</f>
        <v>2050</v>
      </c>
      <c r="DO54" s="15">
        <f>+'wireless KPI'!DO178</f>
        <v>2050</v>
      </c>
      <c r="DP54" s="15">
        <f>+'wireless KPI'!DP178</f>
        <v>2050</v>
      </c>
      <c r="DQ54" s="15">
        <f>+'wireless KPI'!DQ178</f>
        <v>2020</v>
      </c>
      <c r="DR54" s="8">
        <f>+'wireless KPI'!DR178</f>
        <v>2042.5</v>
      </c>
      <c r="DS54" s="15">
        <f>+'wireless KPI'!DS178</f>
        <v>2050</v>
      </c>
      <c r="DT54" s="15">
        <f>+'wireless KPI'!DT178</f>
        <v>2050</v>
      </c>
      <c r="DU54" s="15">
        <f>+'wireless KPI'!DU178</f>
        <v>2050</v>
      </c>
      <c r="DV54" s="15">
        <f>+'wireless KPI'!DV178</f>
        <v>2020</v>
      </c>
      <c r="DW54" s="8">
        <f>+'wireless KPI'!DW178</f>
        <v>2042.5</v>
      </c>
    </row>
    <row r="55" spans="1:127">
      <c r="A55" s="2"/>
      <c r="B55" s="7" t="s">
        <v>1124</v>
      </c>
      <c r="C55" s="7" t="s">
        <v>1125</v>
      </c>
      <c r="D55" s="7" t="s">
        <v>1127</v>
      </c>
      <c r="E55" s="7" t="s">
        <v>1129</v>
      </c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8">
        <f>+'wireless KPI'!AZ206</f>
        <v>1870</v>
      </c>
      <c r="BA55" s="15">
        <f>+'wireless KPI'!BA206</f>
        <v>1820</v>
      </c>
      <c r="BB55" s="15">
        <f>+'wireless KPI'!BB206</f>
        <v>1880</v>
      </c>
      <c r="BC55" s="15">
        <f>+'wireless KPI'!BC206</f>
        <v>1880</v>
      </c>
      <c r="BD55" s="15">
        <f>+'wireless KPI'!BD206</f>
        <v>1940</v>
      </c>
      <c r="BE55" s="8">
        <f>+'wireless KPI'!BE206</f>
        <v>1880</v>
      </c>
      <c r="BF55" s="15">
        <f>+'wireless KPI'!BF206</f>
        <v>1970</v>
      </c>
      <c r="BG55" s="15">
        <f>+'wireless KPI'!BG206</f>
        <v>1980</v>
      </c>
      <c r="BH55" s="15">
        <f>+'wireless KPI'!BH206</f>
        <v>2010</v>
      </c>
      <c r="BI55" s="15">
        <f>+'wireless KPI'!BI206</f>
        <v>2080</v>
      </c>
      <c r="BJ55" s="8">
        <f>+'wireless KPI'!BJ206</f>
        <v>2010</v>
      </c>
      <c r="BK55" s="15">
        <f>+'wireless KPI'!BK206</f>
        <v>2141.1999999999998</v>
      </c>
      <c r="BL55" s="15">
        <f>+'wireless KPI'!BL206</f>
        <v>2232.1</v>
      </c>
      <c r="BM55" s="15">
        <f>+'wireless KPI'!BM206</f>
        <v>2222</v>
      </c>
      <c r="BN55" s="15">
        <f>+'wireless KPI'!BN206</f>
        <v>2292.6999999999998</v>
      </c>
      <c r="BO55" s="8">
        <f>+'wireless KPI'!BO206</f>
        <v>2222</v>
      </c>
      <c r="BP55" s="15">
        <f>+'wireless KPI'!BP206</f>
        <v>2376.6</v>
      </c>
      <c r="BQ55" s="15">
        <f>+'wireless KPI'!BQ206</f>
        <v>2458.1999999999998</v>
      </c>
      <c r="BR55" s="15">
        <f>+'wireless KPI'!BR206</f>
        <v>2437.8000000000002</v>
      </c>
      <c r="BS55" s="15">
        <f>+'wireless KPI'!BS206</f>
        <v>2468.4</v>
      </c>
      <c r="BT55" s="8">
        <f>+'wireless KPI'!BT206</f>
        <v>2435.25</v>
      </c>
      <c r="BU55" s="15">
        <f>+'wireless KPI'!BU206</f>
        <v>2502.9</v>
      </c>
      <c r="BV55" s="15">
        <f>+'wireless KPI'!BV206</f>
        <v>2523.5</v>
      </c>
      <c r="BW55" s="15">
        <f>+'wireless KPI'!BW206</f>
        <v>2513.2000000000003</v>
      </c>
      <c r="BX55" s="15">
        <f>+'wireless KPI'!BX206</f>
        <v>2544.1</v>
      </c>
      <c r="BY55" s="8">
        <f>+'wireless KPI'!BY206</f>
        <v>2520.9250000000002</v>
      </c>
      <c r="BZ55" s="15">
        <f>+'wireless KPI'!BZ206</f>
        <v>2610.4</v>
      </c>
      <c r="CA55" s="15">
        <f>+'wireless KPI'!CA206</f>
        <v>2641.6</v>
      </c>
      <c r="CB55" s="15">
        <f>+'wireless KPI'!CB206</f>
        <v>2641.6</v>
      </c>
      <c r="CC55" s="15">
        <f>+'wireless KPI'!CC206</f>
        <v>2672.8</v>
      </c>
      <c r="CD55" s="8">
        <f>+'wireless KPI'!CD206</f>
        <v>2641.6000000000004</v>
      </c>
      <c r="CE55" s="15">
        <f>+'wireless KPI'!CE206</f>
        <v>2656.5</v>
      </c>
      <c r="CF55" s="15">
        <f>+'wireless KPI'!CF206</f>
        <v>2740.5</v>
      </c>
      <c r="CG55" s="15">
        <f>+'wireless KPI'!CG206</f>
        <v>2730</v>
      </c>
      <c r="CH55" s="15">
        <f>+'wireless KPI'!CH206</f>
        <v>2772</v>
      </c>
      <c r="CI55" s="8">
        <f>+'wireless KPI'!CI206</f>
        <v>2724.75</v>
      </c>
      <c r="CJ55" s="15">
        <f>+'wireless KPI'!CJ206</f>
        <v>2862</v>
      </c>
      <c r="CK55" s="15">
        <f>+'wireless KPI'!CK206</f>
        <v>2925.6000000000004</v>
      </c>
      <c r="CL55" s="15">
        <f>+'wireless KPI'!CL206</f>
        <v>3021</v>
      </c>
      <c r="CM55" s="15">
        <f>+'wireless KPI'!CM206</f>
        <v>3063.4</v>
      </c>
      <c r="CN55" s="8">
        <f>+'wireless KPI'!CN206</f>
        <v>2968</v>
      </c>
      <c r="CO55" s="15">
        <f>+'wireless KPI'!CO206</f>
        <v>3135.1000000000004</v>
      </c>
      <c r="CP55" s="15">
        <f>+'wireless KPI'!CP206</f>
        <v>3177.9</v>
      </c>
      <c r="CQ55" s="15">
        <f>+'wireless KPI'!CQ206</f>
        <v>3210</v>
      </c>
      <c r="CR55" s="15">
        <f>+'wireless KPI'!CR206</f>
        <v>3252.8</v>
      </c>
      <c r="CS55" s="8">
        <f>+'wireless KPI'!CS206</f>
        <v>3193.95</v>
      </c>
      <c r="CT55" s="15">
        <f>+'wireless KPI'!CT206</f>
        <v>3270</v>
      </c>
      <c r="CU55" s="15">
        <f>+'wireless KPI'!CU206</f>
        <v>3200</v>
      </c>
      <c r="CV55" s="15">
        <f>+'wireless KPI'!CV206</f>
        <v>3140</v>
      </c>
      <c r="CW55" s="15">
        <f>+'wireless KPI'!CW206</f>
        <v>3160</v>
      </c>
      <c r="CX55" s="8">
        <f>+'wireless KPI'!CX206</f>
        <v>3192.5</v>
      </c>
      <c r="CY55" s="15">
        <f>+'wireless KPI'!CY206</f>
        <v>3210</v>
      </c>
      <c r="CZ55" s="15">
        <f>+'wireless KPI'!CZ206</f>
        <v>3250</v>
      </c>
      <c r="DA55" s="15">
        <f>+'wireless KPI'!DA206</f>
        <v>3260</v>
      </c>
      <c r="DB55" s="15">
        <f>+'wireless KPI'!DB206</f>
        <v>3280</v>
      </c>
      <c r="DC55" s="8">
        <f>+'wireless KPI'!DC206</f>
        <v>3250</v>
      </c>
      <c r="DD55" s="15">
        <f>+'wireless KPI'!DD206</f>
        <v>3320</v>
      </c>
      <c r="DE55" s="15">
        <f>+'wireless KPI'!DE206</f>
        <v>3340</v>
      </c>
      <c r="DF55" s="15">
        <f>+'wireless KPI'!DF206</f>
        <v>3310</v>
      </c>
      <c r="DG55" s="15">
        <f>+'wireless KPI'!DG206</f>
        <v>3430</v>
      </c>
      <c r="DH55" s="8">
        <f>+'wireless KPI'!DH206</f>
        <v>3330</v>
      </c>
      <c r="DI55" s="15">
        <f>+'wireless KPI'!DI206</f>
        <v>3300</v>
      </c>
      <c r="DJ55" s="15">
        <f>+'wireless KPI'!DJ206</f>
        <v>3320</v>
      </c>
      <c r="DK55" s="15">
        <f>+'wireless KPI'!DK206</f>
        <v>3330</v>
      </c>
      <c r="DL55" s="15">
        <f>+'wireless KPI'!DL206</f>
        <v>3340</v>
      </c>
      <c r="DM55" s="8">
        <f>+'wireless KPI'!DM206</f>
        <v>3322.5</v>
      </c>
      <c r="DN55" s="15">
        <f>+'wireless KPI'!DN206</f>
        <v>3350</v>
      </c>
      <c r="DO55" s="15">
        <f>+'wireless KPI'!DO206</f>
        <v>3360</v>
      </c>
      <c r="DP55" s="15">
        <f>+'wireless KPI'!DP206</f>
        <v>3370</v>
      </c>
      <c r="DQ55" s="15">
        <f>+'wireless KPI'!DQ206</f>
        <v>3380</v>
      </c>
      <c r="DR55" s="8">
        <f>+'wireless KPI'!DR206</f>
        <v>3365</v>
      </c>
      <c r="DS55" s="15">
        <f>+'wireless KPI'!DS206</f>
        <v>3380</v>
      </c>
      <c r="DT55" s="15">
        <f>+'wireless KPI'!DT206</f>
        <v>3390</v>
      </c>
      <c r="DU55" s="15">
        <f>+'wireless KPI'!DU206</f>
        <v>3390</v>
      </c>
      <c r="DV55" s="15">
        <f>+'wireless KPI'!DV206</f>
        <v>3400</v>
      </c>
      <c r="DW55" s="8">
        <f>+'wireless KPI'!DW206</f>
        <v>3390</v>
      </c>
    </row>
    <row r="56" spans="1:127">
      <c r="A56" s="2"/>
      <c r="B56" s="7" t="s">
        <v>1124</v>
      </c>
      <c r="C56" s="7" t="s">
        <v>1125</v>
      </c>
      <c r="D56" s="7" t="s">
        <v>141</v>
      </c>
      <c r="E56" s="7" t="s">
        <v>1129</v>
      </c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8"/>
      <c r="BA56" s="15">
        <f>-('wireless KPI'!BA248-'wireless KPI'!BA251)</f>
        <v>0</v>
      </c>
      <c r="BB56" s="15">
        <f>-('wireless KPI'!BB248-'wireless KPI'!BB251)</f>
        <v>0</v>
      </c>
      <c r="BC56" s="15">
        <f>-('wireless KPI'!BC248-'wireless KPI'!BC251)</f>
        <v>0</v>
      </c>
      <c r="BD56" s="15">
        <f>-('wireless KPI'!BD248-'wireless KPI'!BD251)</f>
        <v>0</v>
      </c>
      <c r="BE56" s="8"/>
      <c r="BF56" s="15">
        <f>-('wireless KPI'!BF248-'wireless KPI'!BF251)</f>
        <v>0</v>
      </c>
      <c r="BG56" s="15">
        <f>-('wireless KPI'!BG248-'wireless KPI'!BG251)</f>
        <v>0</v>
      </c>
      <c r="BH56" s="15">
        <f>-('wireless KPI'!BH248-'wireless KPI'!BH251)</f>
        <v>0</v>
      </c>
      <c r="BI56" s="15">
        <f>-('wireless KPI'!BI248-'wireless KPI'!BI251)</f>
        <v>0</v>
      </c>
      <c r="BJ56" s="8"/>
      <c r="BK56" s="15">
        <f>-('wireless KPI'!BK248-'wireless KPI'!BK251)</f>
        <v>0</v>
      </c>
      <c r="BL56" s="15">
        <f>-('wireless KPI'!BL248-'wireless KPI'!BL251)</f>
        <v>0</v>
      </c>
      <c r="BM56" s="15">
        <f>-('wireless KPI'!BM248-'wireless KPI'!BM251)</f>
        <v>0</v>
      </c>
      <c r="BN56" s="15">
        <f>-('wireless KPI'!BN248-'wireless KPI'!BN251)</f>
        <v>0</v>
      </c>
      <c r="BO56" s="8"/>
      <c r="BP56" s="15">
        <f>-('wireless KPI'!BP248-'wireless KPI'!BP251)</f>
        <v>0</v>
      </c>
      <c r="BQ56" s="15">
        <f>-('wireless KPI'!BQ248-'wireless KPI'!BQ251)</f>
        <v>0</v>
      </c>
      <c r="BR56" s="15">
        <f>-('wireless KPI'!BR248-'wireless KPI'!BR251)</f>
        <v>0</v>
      </c>
      <c r="BS56" s="15">
        <f>-('wireless KPI'!BS248-'wireless KPI'!BS251)</f>
        <v>0</v>
      </c>
      <c r="BT56" s="8"/>
      <c r="BU56" s="15">
        <f>-('wireless KPI'!BU248-'wireless KPI'!BU251)</f>
        <v>0</v>
      </c>
      <c r="BV56" s="15">
        <f>-('wireless KPI'!BV248-'wireless KPI'!BV251)</f>
        <v>0</v>
      </c>
      <c r="BW56" s="15">
        <f>-('wireless KPI'!BW248-'wireless KPI'!BW251)</f>
        <v>0</v>
      </c>
      <c r="BX56" s="15">
        <f>-('wireless KPI'!BX248-'wireless KPI'!BX251)</f>
        <v>0</v>
      </c>
      <c r="BY56" s="8"/>
      <c r="BZ56" s="15">
        <f>-('wireless KPI'!BZ248-'wireless KPI'!BZ251)</f>
        <v>0</v>
      </c>
      <c r="CA56" s="15">
        <f>-('wireless KPI'!CA248-'wireless KPI'!CA251)</f>
        <v>0</v>
      </c>
      <c r="CB56" s="15">
        <f>-('wireless KPI'!CB248-'wireless KPI'!CB251)</f>
        <v>0</v>
      </c>
      <c r="CC56" s="15">
        <f>-('wireless KPI'!CC248-'wireless KPI'!CC251)</f>
        <v>0</v>
      </c>
      <c r="CD56" s="8"/>
      <c r="CE56" s="15">
        <f>-('wireless KPI'!CE248-'wireless KPI'!CE251)</f>
        <v>-10.5</v>
      </c>
      <c r="CF56" s="15">
        <f>-('wireless KPI'!CF248-'wireless KPI'!CF251)</f>
        <v>-42</v>
      </c>
      <c r="CG56" s="15">
        <f>-('wireless KPI'!CG248-'wireless KPI'!CG251)</f>
        <v>-63</v>
      </c>
      <c r="CH56" s="15">
        <f>-('wireless KPI'!CH248-'wireless KPI'!CH251)</f>
        <v>-115.5</v>
      </c>
      <c r="CI56" s="8"/>
      <c r="CJ56" s="15">
        <f>-('wireless KPI'!CJ248-'wireless KPI'!CJ251)</f>
        <v>-190.79999999999973</v>
      </c>
      <c r="CK56" s="15">
        <f>-('wireless KPI'!CK248-'wireless KPI'!CK251)</f>
        <v>-307.40000000000032</v>
      </c>
      <c r="CL56" s="15">
        <f>-('wireless KPI'!CL248-'wireless KPI'!CL251)</f>
        <v>-413.39999999999964</v>
      </c>
      <c r="CM56" s="15">
        <f>-('wireless KPI'!CM248-'wireless KPI'!CM251)</f>
        <v>-540.59999999999991</v>
      </c>
      <c r="CN56" s="8"/>
      <c r="CO56" s="15">
        <f>-('wireless KPI'!CO248-'wireless KPI'!CO251)</f>
        <v>-631.30000000000018</v>
      </c>
      <c r="CP56" s="15">
        <f>-('wireless KPI'!CP248-'wireless KPI'!CP251)</f>
        <v>-706.2</v>
      </c>
      <c r="CQ56" s="15">
        <f>-('wireless KPI'!CQ248-'wireless KPI'!CQ251)</f>
        <v>-813.2</v>
      </c>
      <c r="CR56" s="15">
        <f>-('wireless KPI'!CR248-'wireless KPI'!CR251)</f>
        <v>-909.49999999999977</v>
      </c>
      <c r="CS56" s="8"/>
      <c r="CT56" s="15">
        <f>-('wireless KPI'!CT248-'wireless KPI'!CT251)</f>
        <v>-910</v>
      </c>
      <c r="CU56" s="15">
        <f>-('wireless KPI'!CU248-'wireless KPI'!CU251)</f>
        <v>-930</v>
      </c>
      <c r="CV56" s="15">
        <f>-('wireless KPI'!CV248-'wireless KPI'!CV251)</f>
        <v>-950</v>
      </c>
      <c r="CW56" s="15">
        <f>-('wireless KPI'!CW248-'wireless KPI'!CW251)</f>
        <v>-990</v>
      </c>
      <c r="CX56" s="8"/>
      <c r="CY56" s="15">
        <f>-('wireless KPI'!CY248-'wireless KPI'!CY251)</f>
        <v>-1050</v>
      </c>
      <c r="CZ56" s="15">
        <f>-('wireless KPI'!CZ248-'wireless KPI'!CZ251)</f>
        <v>-1090</v>
      </c>
      <c r="DA56" s="15">
        <f>-('wireless KPI'!DA248-'wireless KPI'!DA251)</f>
        <v>-1090</v>
      </c>
      <c r="DB56" s="15">
        <f>-('wireless KPI'!DB248-'wireless KPI'!DB251)</f>
        <v>-1100</v>
      </c>
      <c r="DC56" s="8"/>
      <c r="DD56" s="15">
        <f>-('wireless KPI'!DD248-'wireless KPI'!DD251)</f>
        <v>-1140</v>
      </c>
      <c r="DE56" s="15">
        <f>-('wireless KPI'!DE248-'wireless KPI'!DE251)</f>
        <v>-1130</v>
      </c>
      <c r="DF56" s="15">
        <f>-('wireless KPI'!DF248-'wireless KPI'!DF251)</f>
        <v>-1110</v>
      </c>
      <c r="DG56" s="15">
        <f>-('wireless KPI'!DG248-'wireless KPI'!DG251)</f>
        <v>-1080</v>
      </c>
      <c r="DH56" s="8"/>
      <c r="DI56" s="15">
        <f>-('wireless KPI'!DI248-'wireless KPI'!DI251)</f>
        <v>-1000</v>
      </c>
      <c r="DJ56" s="15">
        <f>-('wireless KPI'!DJ248-'wireless KPI'!DJ251)</f>
        <v>-980</v>
      </c>
      <c r="DK56" s="15">
        <f>-('wireless KPI'!DK248-'wireless KPI'!DK251)</f>
        <v>-930</v>
      </c>
      <c r="DL56" s="15">
        <f>-('wireless KPI'!DL248-'wireless KPI'!DL251)</f>
        <v>-880</v>
      </c>
      <c r="DM56" s="8"/>
      <c r="DN56" s="15">
        <f>-('wireless KPI'!DN248-'wireless KPI'!DN251)</f>
        <v>-880</v>
      </c>
      <c r="DO56" s="15">
        <f>-('wireless KPI'!DO248-'wireless KPI'!DO251)</f>
        <v>-860</v>
      </c>
      <c r="DP56" s="15">
        <f>-('wireless KPI'!DP248-'wireless KPI'!DP251)</f>
        <v>-860</v>
      </c>
      <c r="DQ56" s="15">
        <f>-('wireless KPI'!DQ248-'wireless KPI'!DQ251)</f>
        <v>-840</v>
      </c>
      <c r="DR56" s="8"/>
      <c r="DS56" s="15">
        <f>-('wireless KPI'!DS248-'wireless KPI'!DS251)</f>
        <v>-840</v>
      </c>
      <c r="DT56" s="15">
        <f>-('wireless KPI'!DT248-'wireless KPI'!DT251)</f>
        <v>-840</v>
      </c>
      <c r="DU56" s="15">
        <f>-('wireless KPI'!DU248-'wireless KPI'!DU251)</f>
        <v>-840</v>
      </c>
      <c r="DV56" s="15">
        <f>-('wireless KPI'!DV248-'wireless KPI'!DV251)</f>
        <v>-840</v>
      </c>
      <c r="DW56" s="8"/>
    </row>
    <row r="57" spans="1:127">
      <c r="A57" s="2"/>
      <c r="B57" s="7" t="s">
        <v>1124</v>
      </c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Q57" s="2"/>
      <c r="BR57" s="2"/>
      <c r="BS57" s="2"/>
      <c r="BU57" s="2"/>
      <c r="BV57" s="2"/>
      <c r="BW57" s="2"/>
      <c r="BX57" s="2"/>
      <c r="BZ57" s="2"/>
      <c r="CB57" s="2"/>
      <c r="DU57" s="2"/>
    </row>
    <row r="58" spans="1:127">
      <c r="A58" s="2"/>
      <c r="B58" s="7" t="s">
        <v>1124</v>
      </c>
      <c r="C58" s="7" t="s">
        <v>1128</v>
      </c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8">
        <f>+'wireless KPI'!AZ122</f>
        <v>47997.685185185182</v>
      </c>
      <c r="BA58" s="8">
        <f>+'wireless KPI'!BA122</f>
        <v>49423.631123919309</v>
      </c>
      <c r="BB58" s="8">
        <f>+'wireless KPI'!BB122</f>
        <v>49957.446808510642</v>
      </c>
      <c r="BC58" s="8">
        <f>+'wireless KPI'!BC122</f>
        <v>50322.736030828513</v>
      </c>
      <c r="BD58" s="8">
        <f>+'wireless KPI'!BD122</f>
        <v>50987.10317460318</v>
      </c>
      <c r="BE58" s="8">
        <f>+'wireless KPI'!BE122</f>
        <v>50147.129763627599</v>
      </c>
      <c r="BF58" s="8">
        <f>+'wireless KPI'!BF122</f>
        <v>51473.429951690821</v>
      </c>
      <c r="BG58" s="8">
        <f>+'wireless KPI'!BG122</f>
        <v>51929.563492063491</v>
      </c>
      <c r="BH58" s="8">
        <f>+'wireless KPI'!BH122</f>
        <v>52233.883058470768</v>
      </c>
      <c r="BI58" s="8">
        <f>+'wireless KPI'!BI122</f>
        <v>52322.6135783563</v>
      </c>
      <c r="BJ58" s="8">
        <f>+'wireless KPI'!BJ122</f>
        <v>52022.388059701494</v>
      </c>
      <c r="BK58" s="8">
        <f>+'wireless KPI'!BK122</f>
        <v>51950.012074378174</v>
      </c>
      <c r="BL58" s="8">
        <f>+'wireless KPI'!BL122</f>
        <v>52094.827803391025</v>
      </c>
      <c r="BM58" s="8">
        <f>+'wireless KPI'!BM122</f>
        <v>52154.659027110989</v>
      </c>
      <c r="BN58" s="8">
        <f>+'wireless KPI'!BN122</f>
        <v>52287.046886506832</v>
      </c>
      <c r="BO58" s="8">
        <f>+'wireless KPI'!BO122</f>
        <v>52117.981935718126</v>
      </c>
      <c r="BP58" s="8">
        <f>+'wireless KPI'!BP122</f>
        <v>51954.681136744446</v>
      </c>
      <c r="BQ58" s="8">
        <f>+'wireless KPI'!BQ122</f>
        <v>52170.470008253586</v>
      </c>
      <c r="BR58" s="8">
        <f>+'wireless KPI'!BR122</f>
        <v>52418.756915215177</v>
      </c>
      <c r="BS58" s="8">
        <f>+'wireless KPI'!BS122</f>
        <v>52766.561169922512</v>
      </c>
      <c r="BT58" s="8">
        <f>+'wireless KPI'!BT122</f>
        <v>52317.589329858158</v>
      </c>
      <c r="BU58" s="8">
        <f>+'wireless KPI'!BU122</f>
        <v>52464.068151532454</v>
      </c>
      <c r="BV58" s="8">
        <f>+'wireless KPI'!BV122</f>
        <v>52794.993969357158</v>
      </c>
      <c r="BW58" s="8">
        <f>+'wireless KPI'!BW122</f>
        <v>53046.035154978905</v>
      </c>
      <c r="BX58" s="8">
        <f>+'wireless KPI'!BX122</f>
        <v>53519.577369302984</v>
      </c>
      <c r="BY58" s="8">
        <f>+'wireless KPI'!BY122</f>
        <v>52946.436271372615</v>
      </c>
      <c r="BZ58" s="8">
        <f>+'wireless KPI'!BZ122</f>
        <v>53363.223160911017</v>
      </c>
      <c r="CA58" s="8">
        <f>+'wireless KPI'!CA122</f>
        <v>53704.388560157786</v>
      </c>
      <c r="CB58" s="8">
        <f>+'wireless KPI'!CB122</f>
        <v>53943.619733093423</v>
      </c>
      <c r="CC58" s="8">
        <f>+'wireless KPI'!CC122</f>
        <v>54426.57832363715</v>
      </c>
      <c r="CD58" s="8">
        <f>+'wireless KPI'!CD122</f>
        <v>53847.102108936422</v>
      </c>
      <c r="CE58" s="8">
        <f>+'wireless KPI'!CE122</f>
        <v>54509.305433330075</v>
      </c>
      <c r="CF58" s="8">
        <f>+'wireless KPI'!CF122</f>
        <v>54786.249878274415</v>
      </c>
      <c r="CG58" s="8">
        <f>+'wireless KPI'!CG122</f>
        <v>55393.180236604036</v>
      </c>
      <c r="CH58" s="8">
        <f>+'wireless KPI'!CH122</f>
        <v>55948.930296756378</v>
      </c>
      <c r="CI58" s="8">
        <f>+'wireless KPI'!CI122</f>
        <v>55145.260889386213</v>
      </c>
      <c r="CJ58" s="8">
        <f>+'wireless KPI'!CJ122</f>
        <v>55824.506234138804</v>
      </c>
      <c r="CK58" s="8">
        <f>+'wireless KPI'!CK122</f>
        <v>55681.341719077565</v>
      </c>
      <c r="CL58" s="8">
        <f>+'wireless KPI'!CL122</f>
        <v>55780.676206154225</v>
      </c>
      <c r="CM58" s="8">
        <f>+'wireless KPI'!CM122</f>
        <v>56655.325291267131</v>
      </c>
      <c r="CN58" s="8">
        <f>+'wireless KPI'!CN122</f>
        <v>55976.609426895629</v>
      </c>
      <c r="CO58" s="8">
        <f>+'wireless KPI'!CO122</f>
        <v>55482.792046825161</v>
      </c>
      <c r="CP58" s="8">
        <f>+'wireless KPI'!CP122</f>
        <v>55284.770975867868</v>
      </c>
      <c r="CQ58" s="8">
        <f>+'wireless KPI'!CQ122</f>
        <v>55352.936706937166</v>
      </c>
      <c r="CR58" s="8">
        <f>+'wireless KPI'!CR122</f>
        <v>58162.151904739309</v>
      </c>
      <c r="CS58" s="8">
        <f>+'wireless KPI'!CS122</f>
        <v>56044.429022967262</v>
      </c>
      <c r="CT58" s="8">
        <f>+'wireless KPI'!CT122</f>
        <v>55471.100554235949</v>
      </c>
      <c r="CU58" s="8">
        <f>+'wireless KPI'!CU122</f>
        <v>55725.871857258717</v>
      </c>
      <c r="CV58" s="8">
        <f>+'wireless KPI'!CV122</f>
        <v>55561.056105610558</v>
      </c>
      <c r="CW58" s="8">
        <f>+'wireless KPI'!CW122</f>
        <v>55864.35070306038</v>
      </c>
      <c r="CX58" s="8">
        <f>+'wireless KPI'!CX122</f>
        <v>55655.887736424651</v>
      </c>
      <c r="CY58" s="8">
        <f>+'wireless KPI'!CY122</f>
        <v>55914.786967418542</v>
      </c>
      <c r="CZ58" s="8">
        <f>+'wireless KPI'!CZ122</f>
        <v>56000</v>
      </c>
      <c r="DA58" s="8">
        <f>+'wireless KPI'!DA122</f>
        <v>56243.005595523588</v>
      </c>
      <c r="DB58" s="8">
        <f>+'wireless KPI'!DB122</f>
        <v>55747.402078337327</v>
      </c>
      <c r="DC58" s="8">
        <f>+'wireless KPI'!DC122</f>
        <v>54650.473933649286</v>
      </c>
      <c r="DD58" s="8">
        <f>+'wireless KPI'!DD122</f>
        <v>55888.888888888883</v>
      </c>
      <c r="DE58" s="8">
        <f>+'wireless KPI'!DE122</f>
        <v>56045.597484276725</v>
      </c>
      <c r="DF58" s="8">
        <f>+'wireless KPI'!DF122</f>
        <v>55990.566037735844</v>
      </c>
      <c r="DG58" s="8">
        <f>+'wireless KPI'!DG122</f>
        <v>55410.85271317829</v>
      </c>
      <c r="DH58" s="8">
        <f>+'wireless KPI'!DH122</f>
        <v>56030.338849487787</v>
      </c>
      <c r="DI58" s="8">
        <f>+'wireless KPI'!DI122</f>
        <v>56054.263565891473</v>
      </c>
      <c r="DJ58" s="8">
        <f>+'wireless KPI'!DJ122</f>
        <v>56050.228310502287</v>
      </c>
      <c r="DK58" s="8">
        <f>+'wireless KPI'!DK122</f>
        <v>55967.797413699387</v>
      </c>
      <c r="DL58" s="8">
        <f>+'wireless KPI'!DL122</f>
        <v>55778.175125090202</v>
      </c>
      <c r="DM58" s="8">
        <f>+'wireless KPI'!DM122</f>
        <v>55961.582531704968</v>
      </c>
      <c r="DN58" s="8">
        <f>+'wireless KPI'!DN122</f>
        <v>55609.551455006593</v>
      </c>
      <c r="DO58" s="8">
        <f>+'wireless KPI'!DO122</f>
        <v>55427.419205902625</v>
      </c>
      <c r="DP58" s="8">
        <f>+'wireless KPI'!DP122</f>
        <v>55246.868423078631</v>
      </c>
      <c r="DQ58" s="8">
        <f>+'wireless KPI'!DQ122</f>
        <v>55055.042020043002</v>
      </c>
      <c r="DR58" s="8">
        <f>+'wireless KPI'!DR122</f>
        <v>55333.858167796119</v>
      </c>
      <c r="DS58" s="8">
        <f>+'wireless KPI'!DS122</f>
        <v>54882.238822423911</v>
      </c>
      <c r="DT58" s="8">
        <f>+'wireless KPI'!DT122</f>
        <v>54699.973955690759</v>
      </c>
      <c r="DU58" s="8">
        <f>+'wireless KPI'!DU122</f>
        <v>54517.582651342927</v>
      </c>
      <c r="DV58" s="8">
        <f>+'wireless KPI'!DV122</f>
        <v>54327.606157912123</v>
      </c>
      <c r="DW58" s="15">
        <f>+'wireless KPI'!DW122</f>
        <v>54606.400660709201</v>
      </c>
    </row>
    <row r="59" spans="1:127" s="37" customFormat="1">
      <c r="A59" s="9"/>
      <c r="B59" s="36" t="s">
        <v>1124</v>
      </c>
      <c r="C59" s="36"/>
      <c r="D59" s="36" t="s">
        <v>196</v>
      </c>
      <c r="E59" s="36"/>
      <c r="F59" s="36"/>
      <c r="I59" s="38"/>
      <c r="AZ59" s="104" t="e">
        <f t="shared" ref="AZ59:CE59" si="55">+AZ58/AU58-1</f>
        <v>#DIV/0!</v>
      </c>
      <c r="BA59" s="104" t="e">
        <f t="shared" si="55"/>
        <v>#DIV/0!</v>
      </c>
      <c r="BB59" s="104" t="e">
        <f t="shared" si="55"/>
        <v>#DIV/0!</v>
      </c>
      <c r="BC59" s="104" t="e">
        <f t="shared" si="55"/>
        <v>#DIV/0!</v>
      </c>
      <c r="BD59" s="104" t="e">
        <f t="shared" si="55"/>
        <v>#DIV/0!</v>
      </c>
      <c r="BE59" s="37">
        <f t="shared" si="55"/>
        <v>4.4782255022287165E-2</v>
      </c>
      <c r="BF59" s="37">
        <f t="shared" si="55"/>
        <v>4.1474063745581047E-2</v>
      </c>
      <c r="BG59" s="37">
        <f t="shared" si="55"/>
        <v>3.9475930207403698E-2</v>
      </c>
      <c r="BH59" s="37">
        <f t="shared" si="55"/>
        <v>3.797780443558274E-2</v>
      </c>
      <c r="BI59" s="37">
        <f t="shared" si="55"/>
        <v>2.6193102188600825E-2</v>
      </c>
      <c r="BJ59" s="37">
        <f t="shared" si="55"/>
        <v>3.7395127196971689E-2</v>
      </c>
      <c r="BK59" s="37">
        <f t="shared" si="55"/>
        <v>9.2587986294023761E-3</v>
      </c>
      <c r="BL59" s="37">
        <f t="shared" si="55"/>
        <v>3.1824706431970995E-3</v>
      </c>
      <c r="BM59" s="37">
        <f t="shared" si="55"/>
        <v>-1.5167172479039204E-3</v>
      </c>
      <c r="BN59" s="37">
        <f t="shared" si="55"/>
        <v>-6.7975755446936237E-4</v>
      </c>
      <c r="BO59" s="37">
        <f t="shared" si="55"/>
        <v>1.8375526303584522E-3</v>
      </c>
      <c r="BP59" s="37">
        <f t="shared" si="55"/>
        <v>8.9876059308435785E-5</v>
      </c>
      <c r="BQ59" s="37">
        <f t="shared" si="55"/>
        <v>1.4520098837458306E-3</v>
      </c>
      <c r="BR59" s="37">
        <f t="shared" si="55"/>
        <v>5.0637448893473547E-3</v>
      </c>
      <c r="BS59" s="37">
        <f t="shared" si="55"/>
        <v>9.1708044720235637E-3</v>
      </c>
      <c r="BT59" s="37">
        <f t="shared" si="55"/>
        <v>3.8299141050055496E-3</v>
      </c>
      <c r="BU59" s="37">
        <f t="shared" si="55"/>
        <v>9.8044488704935873E-3</v>
      </c>
      <c r="BV59" s="37">
        <f t="shared" si="55"/>
        <v>1.1970832561116751E-2</v>
      </c>
      <c r="BW59" s="37">
        <f t="shared" si="55"/>
        <v>1.1966675226166013E-2</v>
      </c>
      <c r="BX59" s="37">
        <f t="shared" si="55"/>
        <v>1.4270708241826746E-2</v>
      </c>
      <c r="BY59" s="37">
        <f t="shared" si="55"/>
        <v>1.2019799642327245E-2</v>
      </c>
      <c r="BZ59" s="37">
        <f t="shared" si="55"/>
        <v>1.7138491944267864E-2</v>
      </c>
      <c r="CA59" s="37">
        <f t="shared" si="55"/>
        <v>1.7225015525685006E-2</v>
      </c>
      <c r="CB59" s="37">
        <f t="shared" si="55"/>
        <v>1.6920860823851136E-2</v>
      </c>
      <c r="CC59" s="37">
        <f t="shared" si="55"/>
        <v>1.6947087382165993E-2</v>
      </c>
      <c r="CD59" s="37">
        <f t="shared" si="55"/>
        <v>1.7010886869656794E-2</v>
      </c>
      <c r="CE59" s="37">
        <f t="shared" si="55"/>
        <v>2.1477006157652356E-2</v>
      </c>
      <c r="CF59" s="37">
        <f t="shared" ref="CF59:DK59" si="56">+CF58/CA58-1</f>
        <v>2.0144746958710158E-2</v>
      </c>
      <c r="CG59" s="37">
        <f t="shared" si="56"/>
        <v>2.6871769278421942E-2</v>
      </c>
      <c r="CH59" s="37">
        <f t="shared" si="56"/>
        <v>2.7970745543966613E-2</v>
      </c>
      <c r="CI59" s="37">
        <f t="shared" si="56"/>
        <v>2.4108238505082813E-2</v>
      </c>
      <c r="CJ59" s="37">
        <f t="shared" si="56"/>
        <v>2.4128005124140595E-2</v>
      </c>
      <c r="CK59" s="37">
        <f t="shared" si="56"/>
        <v>1.6337892131545573E-2</v>
      </c>
      <c r="CL59" s="37">
        <f t="shared" si="56"/>
        <v>6.9953732191410101E-3</v>
      </c>
      <c r="CM59" s="37">
        <f t="shared" si="56"/>
        <v>1.262571046066463E-2</v>
      </c>
      <c r="CN59" s="37">
        <f t="shared" si="56"/>
        <v>1.5075611650056109E-2</v>
      </c>
      <c r="CO59" s="37">
        <f t="shared" si="56"/>
        <v>-6.1212218497809223E-3</v>
      </c>
      <c r="CP59" s="37">
        <f t="shared" si="56"/>
        <v>-7.122147760204256E-3</v>
      </c>
      <c r="CQ59" s="37">
        <f t="shared" si="56"/>
        <v>-7.6682379689377855E-3</v>
      </c>
      <c r="CR59" s="37">
        <f t="shared" si="56"/>
        <v>2.6596380935517194E-2</v>
      </c>
      <c r="CS59" s="37">
        <f t="shared" si="56"/>
        <v>1.2115702749055934E-3</v>
      </c>
      <c r="CT59" s="37">
        <f t="shared" si="56"/>
        <v>-2.1072285942902447E-4</v>
      </c>
      <c r="CU59" s="37">
        <f t="shared" si="56"/>
        <v>7.9787050503183909E-3</v>
      </c>
      <c r="CV59" s="37">
        <f t="shared" si="56"/>
        <v>3.7598619161847147E-3</v>
      </c>
      <c r="CW59" s="37">
        <f t="shared" si="56"/>
        <v>-3.9506812014836967E-2</v>
      </c>
      <c r="CX59" s="37">
        <f t="shared" si="56"/>
        <v>-6.9327369966314389E-3</v>
      </c>
      <c r="CY59" s="37">
        <f t="shared" si="56"/>
        <v>7.9985146995378287E-3</v>
      </c>
      <c r="CZ59" s="37">
        <f>+CZ58/CU58-1</f>
        <v>4.919225731334631E-3</v>
      </c>
      <c r="DA59" s="37">
        <f>+DA58/CV58-1</f>
        <v>1.2273875583228344E-2</v>
      </c>
      <c r="DB59" s="37">
        <f>+DB58/CW58-1</f>
        <v>-2.0934392551106296E-3</v>
      </c>
      <c r="DC59" s="37">
        <f t="shared" si="56"/>
        <v>-1.806482375300178E-2</v>
      </c>
      <c r="DD59" s="37">
        <f t="shared" ref="DD59" si="57">+DD58/CY58-1</f>
        <v>-4.6317047661736943E-4</v>
      </c>
      <c r="DE59" s="37">
        <f>+DE58/CZ58-1</f>
        <v>8.1424079065572919E-4</v>
      </c>
      <c r="DF59" s="37">
        <f>+DF58/DA58-1</f>
        <v>-4.4883724672039049E-3</v>
      </c>
      <c r="DG59" s="37">
        <f>+DG58/DB58-1</f>
        <v>-6.0370412362196202E-3</v>
      </c>
      <c r="DH59" s="37">
        <f t="shared" si="56"/>
        <v>2.5248910329922936E-2</v>
      </c>
      <c r="DI59" s="37">
        <f t="shared" si="56"/>
        <v>2.9589902445792404E-3</v>
      </c>
      <c r="DJ59" s="37">
        <f t="shared" si="56"/>
        <v>8.2626047957834459E-5</v>
      </c>
      <c r="DK59" s="37">
        <f t="shared" si="56"/>
        <v>-4.0665107798898426E-4</v>
      </c>
      <c r="DL59" s="37">
        <f t="shared" ref="DL59:DW59" si="58">+DL58/DG58-1</f>
        <v>6.629069828852252E-3</v>
      </c>
      <c r="DM59" s="37">
        <f t="shared" si="58"/>
        <v>-1.2271265745423809E-3</v>
      </c>
      <c r="DN59" s="37">
        <f t="shared" si="58"/>
        <v>-7.9336000973793119E-3</v>
      </c>
      <c r="DO59" s="37">
        <f t="shared" si="58"/>
        <v>-1.1111624758234351E-2</v>
      </c>
      <c r="DP59" s="37">
        <f t="shared" si="58"/>
        <v>-1.2881139225326965E-2</v>
      </c>
      <c r="DQ59" s="37">
        <f t="shared" si="58"/>
        <v>-1.296444538433672E-2</v>
      </c>
      <c r="DR59" s="37">
        <f t="shared" si="58"/>
        <v>-1.1217058837698413E-2</v>
      </c>
      <c r="DS59" s="37">
        <f t="shared" si="58"/>
        <v>-1.3078915645833744E-2</v>
      </c>
      <c r="DT59" s="37">
        <f t="shared" si="58"/>
        <v>-1.3124285067459884E-2</v>
      </c>
      <c r="DU59" s="37">
        <f t="shared" si="58"/>
        <v>-1.320049068031981E-2</v>
      </c>
      <c r="DV59" s="37">
        <f t="shared" si="58"/>
        <v>-1.3212883605938419E-2</v>
      </c>
      <c r="DW59" s="37">
        <f t="shared" si="58"/>
        <v>-1.3146697721329148E-2</v>
      </c>
    </row>
    <row r="60" spans="1:127">
      <c r="A60" s="2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Q60" s="2"/>
      <c r="BR60" s="2"/>
      <c r="BS60" s="2"/>
      <c r="BU60" s="2"/>
      <c r="BV60" s="2"/>
      <c r="BW60" s="2"/>
      <c r="BX60" s="2"/>
      <c r="BZ60" s="2"/>
      <c r="CB60" s="2"/>
      <c r="DU60" s="2"/>
    </row>
    <row r="61" spans="1:127">
      <c r="A61" s="2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Q61" s="2"/>
      <c r="BR61" s="2"/>
      <c r="BS61" s="2"/>
      <c r="BU61" s="2"/>
      <c r="BV61" s="2"/>
      <c r="BW61" s="2"/>
      <c r="BX61" s="2"/>
      <c r="BZ61" s="2"/>
      <c r="CB61" s="2"/>
      <c r="DU61" s="2"/>
    </row>
    <row r="62" spans="1:127">
      <c r="A62" s="2"/>
      <c r="C62" s="7" t="s">
        <v>926</v>
      </c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4"/>
      <c r="BL62" s="4"/>
      <c r="BM62" s="4"/>
      <c r="BN62" s="4"/>
      <c r="BO62" s="25">
        <f>+'wireless KPI'!BO139</f>
        <v>3947017.9799999995</v>
      </c>
      <c r="BP62" s="25">
        <f>+'wireless KPI'!BP139</f>
        <v>919172.19599999976</v>
      </c>
      <c r="BQ62" s="25">
        <f>+'wireless KPI'!BQ139</f>
        <v>918661.35899999994</v>
      </c>
      <c r="BR62" s="25">
        <f>+'wireless KPI'!BR139</f>
        <v>902210.27399999998</v>
      </c>
      <c r="BS62" s="25">
        <f>+'wireless KPI'!BS139</f>
        <v>853903.74300000002</v>
      </c>
      <c r="BT62" s="25">
        <f>+'wireless KPI'!BT139</f>
        <v>3593947.5719999997</v>
      </c>
      <c r="BU62" s="25">
        <f>+'wireless KPI'!BU139</f>
        <v>867764.59199999995</v>
      </c>
      <c r="BV62" s="25">
        <f>+'wireless KPI'!BV139</f>
        <v>869267.73</v>
      </c>
      <c r="BW62" s="25">
        <f>+'wireless KPI'!BW139</f>
        <v>881692.89</v>
      </c>
      <c r="BX62" s="25">
        <f>+'wireless KPI'!BX139</f>
        <v>821898.33000000007</v>
      </c>
      <c r="BY62" s="25">
        <f>+'wireless KPI'!BY139</f>
        <v>3440623.5419999999</v>
      </c>
      <c r="BZ62" s="25">
        <f>+'wireless KPI'!BZ139</f>
        <v>850332.19500000007</v>
      </c>
      <c r="CA62" s="25">
        <f>+'wireless KPI'!CA139</f>
        <v>856798.8</v>
      </c>
      <c r="CB62" s="25">
        <f>+'wireless KPI'!CB139</f>
        <v>849274.06499999994</v>
      </c>
      <c r="CC62" s="25">
        <f>+'wireless KPI'!CC139</f>
        <v>794874.78</v>
      </c>
      <c r="CD62" s="25">
        <f>+'wireless KPI'!CD139</f>
        <v>3351279.84</v>
      </c>
      <c r="CE62" s="25">
        <f>+'wireless KPI'!CE139</f>
        <v>880013.7</v>
      </c>
      <c r="CF62" s="25">
        <f>+'wireless KPI'!CF139</f>
        <v>889948.5</v>
      </c>
      <c r="CG62" s="25">
        <f>+'wireless KPI'!CG139</f>
        <v>882171.82500000007</v>
      </c>
      <c r="CH62" s="25">
        <f>+'wireless KPI'!CH139</f>
        <v>854736.96</v>
      </c>
      <c r="CI62" s="25">
        <f>+'wireless KPI'!CI139</f>
        <v>3506870.9850000003</v>
      </c>
      <c r="CJ62" s="25">
        <f>+'wireless KPI'!CJ139</f>
        <v>852643.5</v>
      </c>
      <c r="CK62" s="25">
        <f>+'wireless KPI'!CK139</f>
        <v>845414.95500000007</v>
      </c>
      <c r="CL62" s="25">
        <f>+'wireless KPI'!CL139</f>
        <v>842925.15</v>
      </c>
      <c r="CM62" s="25">
        <f>+'wireless KPI'!CM139</f>
        <v>813287.50500000012</v>
      </c>
      <c r="CN62" s="25">
        <f>+'wireless KPI'!CN139</f>
        <v>3354271.1100000003</v>
      </c>
      <c r="CO62" s="25">
        <f>+'wireless KPI'!CO139</f>
        <v>818103.78</v>
      </c>
      <c r="CP62" s="25">
        <f>+'wireless KPI'!CP139</f>
        <v>819837.72</v>
      </c>
      <c r="CQ62" s="25">
        <f>+'wireless KPI'!CQ139</f>
        <v>811122.58499999996</v>
      </c>
      <c r="CR62" s="25">
        <f>+'wireless KPI'!CR139</f>
        <v>793273.44000000006</v>
      </c>
      <c r="CS62" s="25">
        <f>+'wireless KPI'!CS139</f>
        <v>3242337.5250000004</v>
      </c>
      <c r="CT62" s="25">
        <f>+'wireless KPI'!CT69</f>
        <v>757711.59</v>
      </c>
      <c r="CU62" s="25">
        <f>+'wireless KPI'!CU69</f>
        <v>746482.86</v>
      </c>
      <c r="CV62" s="25">
        <f>+'wireless KPI'!CV69</f>
        <v>740974.38</v>
      </c>
      <c r="CW62" s="25">
        <f>+'wireless KPI'!CW69</f>
        <v>748757.88</v>
      </c>
      <c r="CX62" s="25">
        <f>+'wireless KPI'!CX69</f>
        <v>2993926.71</v>
      </c>
      <c r="CY62" s="25">
        <f>+'wireless KPI'!CY69</f>
        <v>751871.61</v>
      </c>
      <c r="CZ62" s="25">
        <f>+'wireless KPI'!CZ69</f>
        <v>792050.32499999995</v>
      </c>
      <c r="DA62" s="25">
        <f>+'wireless KPI'!DA69</f>
        <v>806926.27500000002</v>
      </c>
      <c r="DB62" s="25">
        <f>+'wireless KPI'!DB69</f>
        <v>820211.89500000002</v>
      </c>
      <c r="DC62" s="25">
        <f>+'wireless KPI'!DC69</f>
        <v>3171060.105</v>
      </c>
      <c r="DD62" s="25">
        <f>+'wireless KPI'!DD69</f>
        <v>836885.7</v>
      </c>
      <c r="DE62" s="25">
        <f>+'wireless KPI'!DE69</f>
        <v>852608.88</v>
      </c>
      <c r="DF62" s="25">
        <f>+'wireless KPI'!DF69</f>
        <v>860431.68</v>
      </c>
      <c r="DG62" s="25">
        <f>+'wireless KPI'!DG69</f>
        <v>881766.6</v>
      </c>
      <c r="DH62" s="25">
        <f>+'wireless KPI'!DH69</f>
        <v>3431692.8600000003</v>
      </c>
      <c r="DI62" s="25">
        <f>+'wireless KPI'!DI69</f>
        <v>888829.35</v>
      </c>
      <c r="DJ62" s="25">
        <f>+'wireless KPI'!DJ69</f>
        <v>908085.69</v>
      </c>
      <c r="DK62" s="25">
        <f>+'wireless KPI'!DK69</f>
        <v>920642.41748400009</v>
      </c>
      <c r="DL62" s="25">
        <f>+'wireless KPI'!DL69</f>
        <v>927462.43008309603</v>
      </c>
      <c r="DM62" s="25">
        <f>+'wireless KPI'!DM69</f>
        <v>3645019.8875670959</v>
      </c>
      <c r="DN62" s="25">
        <f>+'wireless KPI'!DN69</f>
        <v>941464.75555183075</v>
      </c>
      <c r="DO62" s="25">
        <f>+'wireless KPI'!DO69</f>
        <v>946618.25699629518</v>
      </c>
      <c r="DP62" s="25">
        <f>+'wireless KPI'!DP69</f>
        <v>948806.23503630154</v>
      </c>
      <c r="DQ62" s="25">
        <f>+'wireless KPI'!DQ69</f>
        <v>949470.98501371662</v>
      </c>
      <c r="DR62" s="25">
        <f>+'wireless KPI'!DR69</f>
        <v>3786360.2325981446</v>
      </c>
      <c r="DS62" s="25">
        <f>+'wireless KPI'!DS69</f>
        <v>955590.41848925094</v>
      </c>
      <c r="DT62" s="25">
        <f>+'wireless KPI'!DT69</f>
        <v>957336.45074831112</v>
      </c>
      <c r="DU62" s="25">
        <f>+'wireless KPI'!DU69</f>
        <v>951996.06515290297</v>
      </c>
      <c r="DV62" s="25">
        <f>+'wireless KPI'!DV69</f>
        <v>949420.13169572887</v>
      </c>
      <c r="DW62" s="25">
        <f>+'wireless KPI'!DW69</f>
        <v>3814343.066086194</v>
      </c>
    </row>
    <row r="63" spans="1:127">
      <c r="A63" s="2"/>
      <c r="D63" s="7" t="s">
        <v>989</v>
      </c>
      <c r="AV63" s="43"/>
      <c r="AW63" s="43"/>
      <c r="AX63" s="43"/>
      <c r="AY63" s="43"/>
      <c r="BA63" s="43"/>
      <c r="BB63" s="43"/>
      <c r="BC63" s="43"/>
      <c r="BD63" s="43"/>
      <c r="BF63" s="43"/>
      <c r="BG63" s="43"/>
      <c r="BH63" s="43"/>
      <c r="BI63" s="43"/>
      <c r="BK63" s="43"/>
      <c r="BL63" s="43"/>
      <c r="BM63" s="43"/>
      <c r="BN63" s="43"/>
      <c r="BO63" s="15"/>
      <c r="BP63" s="15"/>
      <c r="BQ63" s="15"/>
      <c r="BR63" s="15"/>
      <c r="BS63" s="15"/>
      <c r="BT63" s="15">
        <f t="shared" ref="BT63:CS63" si="59">+BT62-BO62</f>
        <v>-353070.40799999982</v>
      </c>
      <c r="BU63" s="15">
        <f t="shared" si="59"/>
        <v>-51407.603999999817</v>
      </c>
      <c r="BV63" s="15">
        <f t="shared" si="59"/>
        <v>-49393.628999999957</v>
      </c>
      <c r="BW63" s="15">
        <f t="shared" si="59"/>
        <v>-20517.383999999962</v>
      </c>
      <c r="BX63" s="15">
        <f t="shared" si="59"/>
        <v>-32005.412999999942</v>
      </c>
      <c r="BY63" s="15">
        <f t="shared" si="59"/>
        <v>-153324.0299999998</v>
      </c>
      <c r="BZ63" s="15">
        <f t="shared" si="59"/>
        <v>-17432.396999999881</v>
      </c>
      <c r="CA63" s="15">
        <f t="shared" si="59"/>
        <v>-12468.929999999935</v>
      </c>
      <c r="CB63" s="15">
        <f t="shared" si="59"/>
        <v>-32418.82500000007</v>
      </c>
      <c r="CC63" s="15">
        <f t="shared" si="59"/>
        <v>-27023.550000000047</v>
      </c>
      <c r="CD63" s="15">
        <f t="shared" si="59"/>
        <v>-89343.702000000048</v>
      </c>
      <c r="CE63" s="15">
        <f t="shared" si="59"/>
        <v>29681.504999999888</v>
      </c>
      <c r="CF63" s="15">
        <f t="shared" si="59"/>
        <v>33149.699999999953</v>
      </c>
      <c r="CG63" s="15">
        <f t="shared" si="59"/>
        <v>32897.760000000126</v>
      </c>
      <c r="CH63" s="15">
        <f>+CH62-CC62</f>
        <v>59862.179999999935</v>
      </c>
      <c r="CI63" s="15">
        <f t="shared" si="59"/>
        <v>155591.14500000048</v>
      </c>
      <c r="CJ63" s="15">
        <f t="shared" si="59"/>
        <v>-27370.199999999953</v>
      </c>
      <c r="CK63" s="15">
        <f t="shared" si="59"/>
        <v>-44533.544999999925</v>
      </c>
      <c r="CL63" s="15">
        <f t="shared" si="59"/>
        <v>-39246.675000000047</v>
      </c>
      <c r="CM63" s="15">
        <f t="shared" si="59"/>
        <v>-41449.454999999842</v>
      </c>
      <c r="CN63" s="15">
        <f t="shared" si="59"/>
        <v>-152599.875</v>
      </c>
      <c r="CO63" s="15">
        <f>+CO62-CJ62</f>
        <v>-34539.719999999972</v>
      </c>
      <c r="CP63" s="15">
        <f>+CP62-CK62</f>
        <v>-25577.235000000102</v>
      </c>
      <c r="CQ63" s="15">
        <f>+CQ62-CL62</f>
        <v>-31802.565000000061</v>
      </c>
      <c r="CR63" s="15">
        <f>+CR62-CM62</f>
        <v>-20014.065000000061</v>
      </c>
      <c r="CS63" s="15">
        <f t="shared" si="59"/>
        <v>-111933.58499999996</v>
      </c>
      <c r="CT63" s="15">
        <f t="shared" ref="CT63:DC63" si="60">+CT62-CO62</f>
        <v>-60392.190000000061</v>
      </c>
      <c r="CU63" s="15">
        <f t="shared" si="60"/>
        <v>-73354.859999999986</v>
      </c>
      <c r="CV63" s="15">
        <f t="shared" si="60"/>
        <v>-70148.204999999958</v>
      </c>
      <c r="CW63" s="15">
        <f t="shared" si="60"/>
        <v>-44515.560000000056</v>
      </c>
      <c r="CX63" s="15">
        <f t="shared" si="60"/>
        <v>-248410.81500000041</v>
      </c>
      <c r="CY63" s="15">
        <f t="shared" si="60"/>
        <v>-5839.9799999999814</v>
      </c>
      <c r="CZ63" s="15">
        <f t="shared" si="60"/>
        <v>45567.464999999967</v>
      </c>
      <c r="DA63" s="15">
        <f t="shared" si="60"/>
        <v>65951.895000000019</v>
      </c>
      <c r="DB63" s="15">
        <f t="shared" si="60"/>
        <v>71454.015000000014</v>
      </c>
      <c r="DC63" s="15">
        <f t="shared" si="60"/>
        <v>177133.39500000002</v>
      </c>
      <c r="DD63" s="15">
        <f t="shared" ref="DD63" si="61">+DD62-CY62</f>
        <v>85014.089999999967</v>
      </c>
      <c r="DE63" s="15">
        <f t="shared" ref="DE63:DH63" si="62">+DE62-CZ62</f>
        <v>60558.555000000051</v>
      </c>
      <c r="DF63" s="15">
        <f t="shared" si="62"/>
        <v>53505.405000000028</v>
      </c>
      <c r="DG63" s="15">
        <f t="shared" si="62"/>
        <v>61554.704999999958</v>
      </c>
      <c r="DH63" s="15">
        <f t="shared" si="62"/>
        <v>260632.75500000035</v>
      </c>
      <c r="DI63" s="15">
        <f t="shared" ref="DI63" si="63">+DI62-DD62</f>
        <v>51943.650000000023</v>
      </c>
      <c r="DJ63" s="15">
        <f t="shared" ref="DJ63" si="64">+DJ62-DE62</f>
        <v>55476.809999999939</v>
      </c>
      <c r="DK63" s="15">
        <f t="shared" ref="DK63:DW63" si="65">+DK62-DF62</f>
        <v>60210.737484000041</v>
      </c>
      <c r="DL63" s="15">
        <f t="shared" si="65"/>
        <v>45695.830083096051</v>
      </c>
      <c r="DM63" s="15">
        <f t="shared" si="65"/>
        <v>213327.02756709559</v>
      </c>
      <c r="DN63" s="15">
        <f t="shared" si="65"/>
        <v>52635.405551830772</v>
      </c>
      <c r="DO63" s="15">
        <f t="shared" si="65"/>
        <v>38532.566996295238</v>
      </c>
      <c r="DP63" s="15">
        <f t="shared" si="65"/>
        <v>28163.817552301451</v>
      </c>
      <c r="DQ63" s="15">
        <f t="shared" si="65"/>
        <v>22008.554930620594</v>
      </c>
      <c r="DR63" s="15">
        <f t="shared" si="65"/>
        <v>141340.34503104864</v>
      </c>
      <c r="DS63" s="15">
        <f t="shared" si="65"/>
        <v>14125.662937420188</v>
      </c>
      <c r="DT63" s="15">
        <f t="shared" si="65"/>
        <v>10718.193752015941</v>
      </c>
      <c r="DU63" s="15">
        <f t="shared" si="65"/>
        <v>3189.830116601428</v>
      </c>
      <c r="DV63" s="15">
        <f t="shared" si="65"/>
        <v>-50.853317987755872</v>
      </c>
      <c r="DW63" s="15">
        <f t="shared" si="65"/>
        <v>27982.833488049451</v>
      </c>
    </row>
    <row r="64" spans="1:127">
      <c r="A64" s="2"/>
      <c r="D64" s="7" t="s">
        <v>990</v>
      </c>
      <c r="AV64" s="43"/>
      <c r="AW64" s="43"/>
      <c r="AX64" s="43"/>
      <c r="AY64" s="43"/>
      <c r="BA64" s="43"/>
      <c r="BB64" s="43"/>
      <c r="BC64" s="43"/>
      <c r="BD64" s="43"/>
      <c r="BF64" s="43"/>
      <c r="BG64" s="43"/>
      <c r="BH64" s="43"/>
      <c r="BI64" s="43"/>
      <c r="BK64" s="43"/>
      <c r="BL64" s="43"/>
      <c r="BM64" s="43"/>
      <c r="BN64" s="43"/>
      <c r="BO64" s="37"/>
      <c r="BP64" s="37"/>
      <c r="BQ64" s="37"/>
      <c r="BR64" s="37"/>
      <c r="BS64" s="37"/>
      <c r="BT64" s="37">
        <f t="shared" ref="BT64:CS64" si="66">+BT62/BO62-1</f>
        <v>-8.9452444804925868E-2</v>
      </c>
      <c r="BU64" s="37">
        <f t="shared" si="66"/>
        <v>-5.5928153858126328E-2</v>
      </c>
      <c r="BV64" s="37">
        <f t="shared" si="66"/>
        <v>-5.3766960497573235E-2</v>
      </c>
      <c r="BW64" s="37">
        <f t="shared" si="66"/>
        <v>-2.2741244021789897E-2</v>
      </c>
      <c r="BX64" s="37">
        <f t="shared" si="66"/>
        <v>-3.7481289035642407E-2</v>
      </c>
      <c r="BY64" s="37">
        <f t="shared" si="66"/>
        <v>-4.2661732517894291E-2</v>
      </c>
      <c r="BZ64" s="37">
        <f t="shared" si="66"/>
        <v>-2.0088854927604483E-2</v>
      </c>
      <c r="CA64" s="37">
        <f t="shared" si="66"/>
        <v>-1.4344176793494867E-2</v>
      </c>
      <c r="CB64" s="37">
        <f t="shared" si="66"/>
        <v>-3.6768840225081201E-2</v>
      </c>
      <c r="CC64" s="37">
        <f t="shared" si="66"/>
        <v>-3.2879431693212058E-2</v>
      </c>
      <c r="CD64" s="37">
        <f t="shared" si="66"/>
        <v>-2.596729950527088E-2</v>
      </c>
      <c r="CE64" s="37">
        <f t="shared" si="66"/>
        <v>3.4905775853870669E-2</v>
      </c>
      <c r="CF64" s="37">
        <f t="shared" si="66"/>
        <v>3.8690180238347693E-2</v>
      </c>
      <c r="CG64" s="37">
        <f t="shared" si="66"/>
        <v>3.873632947922423E-2</v>
      </c>
      <c r="CH64" s="37">
        <f t="shared" si="66"/>
        <v>7.5310201689881229E-2</v>
      </c>
      <c r="CI64" s="37">
        <f t="shared" si="66"/>
        <v>4.6427380710767574E-2</v>
      </c>
      <c r="CJ64" s="37">
        <f t="shared" si="66"/>
        <v>-3.1102015798163074E-2</v>
      </c>
      <c r="CK64" s="37">
        <f t="shared" si="66"/>
        <v>-5.0040586618214311E-2</v>
      </c>
      <c r="CL64" s="37">
        <f t="shared" si="66"/>
        <v>-4.4488696972384112E-2</v>
      </c>
      <c r="CM64" s="37">
        <f t="shared" si="66"/>
        <v>-4.8493813816124054E-2</v>
      </c>
      <c r="CN64" s="37">
        <f t="shared" si="66"/>
        <v>-4.3514539215362635E-2</v>
      </c>
      <c r="CO64" s="37">
        <f>+CO62/CJ62-1</f>
        <v>-4.0508981772569674E-2</v>
      </c>
      <c r="CP64" s="37">
        <f>+CP62/CK62-1</f>
        <v>-3.0254060267954519E-2</v>
      </c>
      <c r="CQ64" s="37">
        <f>+CQ62/CL62-1</f>
        <v>-3.7728812576063309E-2</v>
      </c>
      <c r="CR64" s="37">
        <f>+CR62/CM62-1</f>
        <v>-2.4608843584778883E-2</v>
      </c>
      <c r="CS64" s="37">
        <f t="shared" si="66"/>
        <v>-3.3370464500110164E-2</v>
      </c>
      <c r="CT64" s="37">
        <f t="shared" ref="CT64:DC64" si="67">+CT62/CO62-1</f>
        <v>-7.3819717591330547E-2</v>
      </c>
      <c r="CU64" s="37">
        <f t="shared" si="67"/>
        <v>-8.9474853633228713E-2</v>
      </c>
      <c r="CV64" s="37">
        <f t="shared" si="67"/>
        <v>-8.6482864979033902E-2</v>
      </c>
      <c r="CW64" s="37">
        <f t="shared" si="67"/>
        <v>-5.6116286964051243E-2</v>
      </c>
      <c r="CX64" s="37">
        <f t="shared" si="67"/>
        <v>-7.6614730294003008E-2</v>
      </c>
      <c r="CY64" s="37">
        <f t="shared" si="67"/>
        <v>-7.7073916739217596E-3</v>
      </c>
      <c r="CZ64" s="37">
        <f t="shared" si="67"/>
        <v>6.1042881815129624E-2</v>
      </c>
      <c r="DA64" s="37">
        <f t="shared" si="67"/>
        <v>8.900698429006404E-2</v>
      </c>
      <c r="DB64" s="37">
        <f t="shared" si="67"/>
        <v>9.5430067460525514E-2</v>
      </c>
      <c r="DC64" s="37">
        <f t="shared" si="67"/>
        <v>5.9164238860075491E-2</v>
      </c>
      <c r="DD64" s="37">
        <f t="shared" ref="DD64" si="68">+DD62/CY62-1</f>
        <v>0.11306995618573756</v>
      </c>
      <c r="DE64" s="37">
        <f t="shared" ref="DE64:DH64" si="69">+DE62/CZ62-1</f>
        <v>7.6457963703253418E-2</v>
      </c>
      <c r="DF64" s="37">
        <f t="shared" si="69"/>
        <v>6.6307674762480673E-2</v>
      </c>
      <c r="DG64" s="37">
        <f t="shared" si="69"/>
        <v>7.5047320546357099E-2</v>
      </c>
      <c r="DH64" s="37">
        <f t="shared" si="69"/>
        <v>8.2191048535801947E-2</v>
      </c>
      <c r="DI64" s="37">
        <f t="shared" ref="DI64" si="70">+DI62/DD62-1</f>
        <v>6.2067794921098596E-2</v>
      </c>
      <c r="DJ64" s="37">
        <f t="shared" ref="DJ64" si="71">+DJ62/DE62-1</f>
        <v>6.506712667595016E-2</v>
      </c>
      <c r="DK64" s="37">
        <f t="shared" ref="DK64:DW64" si="72">+DK62/DF62-1</f>
        <v>6.9977360066519223E-2</v>
      </c>
      <c r="DL64" s="37">
        <f t="shared" si="72"/>
        <v>5.1823044877290725E-2</v>
      </c>
      <c r="DM64" s="37">
        <f t="shared" si="72"/>
        <v>6.2163788039905077E-2</v>
      </c>
      <c r="DN64" s="37">
        <f t="shared" si="72"/>
        <v>5.9218797794909461E-2</v>
      </c>
      <c r="DO64" s="37">
        <f t="shared" si="72"/>
        <v>4.2432743319956057E-2</v>
      </c>
      <c r="DP64" s="37">
        <f t="shared" si="72"/>
        <v>3.0591483748130699E-2</v>
      </c>
      <c r="DQ64" s="37">
        <f t="shared" si="72"/>
        <v>2.3729861411905029E-2</v>
      </c>
      <c r="DR64" s="37">
        <f t="shared" si="72"/>
        <v>3.8776289126199348E-2</v>
      </c>
      <c r="DS64" s="37">
        <f t="shared" si="72"/>
        <v>1.5003921128349251E-2</v>
      </c>
      <c r="DT64" s="37">
        <f t="shared" si="72"/>
        <v>1.1322614657809149E-2</v>
      </c>
      <c r="DU64" s="37">
        <f t="shared" si="72"/>
        <v>3.3619405088325394E-3</v>
      </c>
      <c r="DV64" s="37">
        <f t="shared" si="72"/>
        <v>-5.355963351216797E-5</v>
      </c>
      <c r="DW64" s="37">
        <f t="shared" si="72"/>
        <v>7.3904308541841157E-3</v>
      </c>
    </row>
    <row r="65" spans="1:127">
      <c r="A65" s="2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4"/>
      <c r="BL65" s="4"/>
      <c r="BM65" s="4"/>
      <c r="BN65" s="4"/>
      <c r="BO65" s="3"/>
      <c r="BP65" s="4"/>
      <c r="BQ65" s="4"/>
      <c r="BR65" s="4"/>
      <c r="BS65" s="4"/>
      <c r="BT65" s="3"/>
      <c r="BU65" s="4"/>
      <c r="BV65" s="4"/>
      <c r="BW65" s="4"/>
      <c r="BX65" s="2"/>
      <c r="BZ65" s="2"/>
      <c r="CB65" s="2"/>
      <c r="DU65" s="2"/>
    </row>
    <row r="66" spans="1:127">
      <c r="A66" s="2"/>
      <c r="C66" s="7" t="s">
        <v>927</v>
      </c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15">
        <f t="shared" ref="BO66:CP66" si="73">+BO44-BO62</f>
        <v>71982.020000000484</v>
      </c>
      <c r="BP66" s="15">
        <f t="shared" si="73"/>
        <v>17227.804000000237</v>
      </c>
      <c r="BQ66" s="15">
        <f t="shared" si="73"/>
        <v>16838.641000000061</v>
      </c>
      <c r="BR66" s="15">
        <f t="shared" si="73"/>
        <v>16889.726000000024</v>
      </c>
      <c r="BS66" s="15">
        <f t="shared" si="73"/>
        <v>16396.256999999983</v>
      </c>
      <c r="BT66" s="15">
        <f t="shared" si="73"/>
        <v>67352.428000000305</v>
      </c>
      <c r="BU66" s="15">
        <f t="shared" si="73"/>
        <v>14135.408000000054</v>
      </c>
      <c r="BV66" s="15">
        <f t="shared" si="73"/>
        <v>15032.270000000019</v>
      </c>
      <c r="BW66" s="15">
        <f t="shared" si="73"/>
        <v>14907.109999999986</v>
      </c>
      <c r="BX66" s="15">
        <f t="shared" si="73"/>
        <v>14801.669999999925</v>
      </c>
      <c r="BY66" s="15">
        <f t="shared" si="73"/>
        <v>58876.458000000101</v>
      </c>
      <c r="BZ66" s="15">
        <f t="shared" si="73"/>
        <v>13867.804999999935</v>
      </c>
      <c r="CA66" s="15">
        <f t="shared" si="73"/>
        <v>14501.199999999953</v>
      </c>
      <c r="CB66" s="15">
        <f t="shared" si="73"/>
        <v>14025.935000000056</v>
      </c>
      <c r="CC66" s="15">
        <f t="shared" si="73"/>
        <v>13425.219999999972</v>
      </c>
      <c r="CD66" s="15">
        <f t="shared" si="73"/>
        <v>55820.160000000149</v>
      </c>
      <c r="CE66" s="15">
        <f t="shared" si="73"/>
        <v>-43813.699999999953</v>
      </c>
      <c r="CF66" s="15">
        <f t="shared" ref="CF66:CK66" si="74">+CF44-CF62</f>
        <v>-46048.5</v>
      </c>
      <c r="CG66" s="15">
        <f t="shared" si="74"/>
        <v>-46371.82500000007</v>
      </c>
      <c r="CH66" s="15">
        <f t="shared" si="74"/>
        <v>-44036.959999999963</v>
      </c>
      <c r="CI66" s="15">
        <f t="shared" si="74"/>
        <v>-180370.98500000034</v>
      </c>
      <c r="CJ66" s="15">
        <f t="shared" si="74"/>
        <v>-43143.5</v>
      </c>
      <c r="CK66" s="15">
        <f t="shared" si="74"/>
        <v>-48614.955000000075</v>
      </c>
      <c r="CL66" s="15">
        <f>+CL44-CL62</f>
        <v>-50025.150000000023</v>
      </c>
      <c r="CM66" s="15">
        <f>+CM44-CM62</f>
        <v>-43987.505000000121</v>
      </c>
      <c r="CN66" s="15">
        <f t="shared" si="73"/>
        <v>-185771.11000000034</v>
      </c>
      <c r="CO66" s="15">
        <f t="shared" si="73"/>
        <v>-68203.780000000028</v>
      </c>
      <c r="CP66" s="15">
        <f t="shared" si="73"/>
        <v>-77937.719999999972</v>
      </c>
      <c r="CQ66" s="15">
        <f t="shared" ref="CQ66:CX66" si="75">+CQ44-CQ62</f>
        <v>-82622.584999999963</v>
      </c>
      <c r="CR66" s="15">
        <f t="shared" si="75"/>
        <v>-57673.440000000061</v>
      </c>
      <c r="CS66" s="15">
        <f t="shared" si="75"/>
        <v>-286437.52500000037</v>
      </c>
      <c r="CT66" s="15">
        <f t="shared" si="75"/>
        <v>-57011.589999999967</v>
      </c>
      <c r="CU66" s="15">
        <f t="shared" si="75"/>
        <v>-59382.859999999986</v>
      </c>
      <c r="CV66" s="15">
        <f t="shared" si="75"/>
        <v>-67574.38</v>
      </c>
      <c r="CW66" s="15">
        <f t="shared" si="75"/>
        <v>-73257.88</v>
      </c>
      <c r="CX66" s="15">
        <f t="shared" si="75"/>
        <v>-257226.70999999996</v>
      </c>
      <c r="CY66" s="15">
        <f t="shared" ref="CY66:DC66" si="76">+CY44-CY62</f>
        <v>-82471.609999999986</v>
      </c>
      <c r="CZ66" s="15">
        <f t="shared" si="76"/>
        <v>-94850.324999999953</v>
      </c>
      <c r="DA66" s="15">
        <f t="shared" si="76"/>
        <v>-103326.27500000002</v>
      </c>
      <c r="DB66" s="15">
        <f t="shared" si="76"/>
        <v>-122811.89500000002</v>
      </c>
      <c r="DC66" s="15">
        <f t="shared" si="76"/>
        <v>-403460.10499999998</v>
      </c>
      <c r="DD66" s="15">
        <f t="shared" ref="DD66:DE66" si="77">+DD44-DD62</f>
        <v>-132685.69999999995</v>
      </c>
      <c r="DE66" s="15">
        <f t="shared" si="77"/>
        <v>-139808.88</v>
      </c>
      <c r="DF66" s="15">
        <f>+DF44-DF62</f>
        <v>-148331.68000000005</v>
      </c>
      <c r="DG66" s="15">
        <f>+DG44-DG62</f>
        <v>-166966.59999999998</v>
      </c>
      <c r="DH66" s="15">
        <f t="shared" ref="DH66:DJ66" si="78">+DH44-DH62</f>
        <v>-587792.86000000034</v>
      </c>
      <c r="DI66" s="15">
        <f t="shared" si="78"/>
        <v>-165729.34999999998</v>
      </c>
      <c r="DJ66" s="15">
        <f t="shared" si="78"/>
        <v>-171585.68999999994</v>
      </c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</row>
    <row r="67" spans="1:127" s="1" customFormat="1">
      <c r="B67" s="7"/>
      <c r="C67" s="7" t="s">
        <v>988</v>
      </c>
      <c r="D67" s="7"/>
      <c r="E67" s="7"/>
      <c r="F67" s="7"/>
      <c r="BO67" s="27">
        <f t="shared" ref="BO67:CE67" si="79">+BO44/BO62</f>
        <v>1.0182370641240404</v>
      </c>
      <c r="BP67" s="27">
        <f t="shared" si="79"/>
        <v>1.0187427383845717</v>
      </c>
      <c r="BQ67" s="27">
        <f t="shared" si="79"/>
        <v>1.0183295409511179</v>
      </c>
      <c r="BR67" s="27">
        <f t="shared" si="79"/>
        <v>1.0187203875712016</v>
      </c>
      <c r="BS67" s="27">
        <f t="shared" si="79"/>
        <v>1.0192015284326958</v>
      </c>
      <c r="BT67" s="27">
        <f t="shared" si="79"/>
        <v>1.0187405148936324</v>
      </c>
      <c r="BU67" s="27">
        <f t="shared" si="79"/>
        <v>1.0162894500770321</v>
      </c>
      <c r="BV67" s="27">
        <f t="shared" si="79"/>
        <v>1.0172930266259856</v>
      </c>
      <c r="BW67" s="27">
        <f t="shared" si="79"/>
        <v>1.0169073723618209</v>
      </c>
      <c r="BX67" s="27">
        <f t="shared" si="79"/>
        <v>1.0180091252892556</v>
      </c>
      <c r="BY67" s="27">
        <f t="shared" si="79"/>
        <v>1.0171121476329188</v>
      </c>
      <c r="BZ67" s="27">
        <f t="shared" si="79"/>
        <v>1.0163086909816461</v>
      </c>
      <c r="CA67" s="27">
        <f t="shared" si="79"/>
        <v>1.0169248603055934</v>
      </c>
      <c r="CB67" s="27">
        <f t="shared" si="79"/>
        <v>1.0165152046648216</v>
      </c>
      <c r="CC67" s="27">
        <f t="shared" si="79"/>
        <v>1.016889729474119</v>
      </c>
      <c r="CD67" s="27">
        <f t="shared" si="79"/>
        <v>1.0166563708985878</v>
      </c>
      <c r="CE67" s="27">
        <f t="shared" si="79"/>
        <v>0.9502124796466237</v>
      </c>
      <c r="CF67" s="27">
        <f t="shared" ref="CF67:CK67" si="80">+CF44/CF62</f>
        <v>0.94825711824897729</v>
      </c>
      <c r="CG67" s="27">
        <f t="shared" si="80"/>
        <v>0.94743447513753898</v>
      </c>
      <c r="CH67" s="27">
        <f t="shared" si="80"/>
        <v>0.94847893321472843</v>
      </c>
      <c r="CI67" s="27">
        <f t="shared" si="80"/>
        <v>0.94856640413305648</v>
      </c>
      <c r="CJ67" s="27">
        <f t="shared" si="80"/>
        <v>0.94940030622411364</v>
      </c>
      <c r="CK67" s="27">
        <f t="shared" si="80"/>
        <v>0.94249574754683629</v>
      </c>
      <c r="CL67" s="27">
        <f t="shared" ref="CL67:DC67" si="81">+CL44/CL62</f>
        <v>0.94065291562364695</v>
      </c>
      <c r="CM67" s="27">
        <f t="shared" si="81"/>
        <v>0.94591395450001392</v>
      </c>
      <c r="CN67" s="88">
        <f t="shared" si="81"/>
        <v>0.94461654889905411</v>
      </c>
      <c r="CO67" s="27">
        <f t="shared" si="81"/>
        <v>0.91663187279247138</v>
      </c>
      <c r="CP67" s="27">
        <f t="shared" si="81"/>
        <v>0.90493518644153137</v>
      </c>
      <c r="CQ67" s="27">
        <f t="shared" si="81"/>
        <v>0.89813797997006828</v>
      </c>
      <c r="CR67" s="27">
        <f t="shared" si="81"/>
        <v>0.92729689777587909</v>
      </c>
      <c r="CS67" s="88">
        <f t="shared" si="81"/>
        <v>0.91165709220849844</v>
      </c>
      <c r="CT67" s="27">
        <f t="shared" si="81"/>
        <v>0.92475819196589037</v>
      </c>
      <c r="CU67" s="27">
        <f t="shared" si="81"/>
        <v>0.92044980108451524</v>
      </c>
      <c r="CV67" s="27">
        <f t="shared" si="81"/>
        <v>0.90880335160845915</v>
      </c>
      <c r="CW67" s="27">
        <f t="shared" si="81"/>
        <v>0.90216078927943966</v>
      </c>
      <c r="CX67" s="88">
        <f t="shared" si="81"/>
        <v>0.91408383206548172</v>
      </c>
      <c r="CY67" s="27">
        <f t="shared" si="81"/>
        <v>0.89031157859518062</v>
      </c>
      <c r="CZ67" s="27">
        <f t="shared" si="81"/>
        <v>0.88024709793534905</v>
      </c>
      <c r="DA67" s="27">
        <f t="shared" si="81"/>
        <v>0.87195078633422862</v>
      </c>
      <c r="DB67" s="27">
        <f t="shared" si="81"/>
        <v>0.85026808834563417</v>
      </c>
      <c r="DC67" s="88">
        <f t="shared" si="81"/>
        <v>0.87276806757341485</v>
      </c>
      <c r="DD67" s="27">
        <f t="shared" ref="DD67:DE67" si="82">+DD44/DD62</f>
        <v>0.84145302040649039</v>
      </c>
      <c r="DE67" s="27">
        <f t="shared" si="82"/>
        <v>0.83602225677030251</v>
      </c>
      <c r="DF67" s="27">
        <f t="shared" ref="DF67" si="83">+DF44/DF62</f>
        <v>0.82760783517408376</v>
      </c>
      <c r="DG67" s="27">
        <f t="shared" ref="DG67" si="84">+DG44/DG62</f>
        <v>0.81064535671911364</v>
      </c>
      <c r="DH67" s="88">
        <f>+DH44/DH62</f>
        <v>0.82871635546078548</v>
      </c>
      <c r="DI67" s="27">
        <f t="shared" ref="DI67:DJ67" si="85">+DI44/DI62</f>
        <v>0.81354199205955569</v>
      </c>
      <c r="DJ67" s="27">
        <f t="shared" si="85"/>
        <v>0.81104680770820214</v>
      </c>
      <c r="DK67" s="27"/>
      <c r="DL67" s="27"/>
      <c r="DM67" s="88"/>
      <c r="DN67" s="27"/>
      <c r="DO67" s="27"/>
      <c r="DP67" s="27"/>
      <c r="DQ67" s="27"/>
      <c r="DR67" s="88"/>
      <c r="DS67" s="27"/>
      <c r="DT67" s="27"/>
      <c r="DU67" s="27"/>
      <c r="DV67" s="27"/>
      <c r="DW67" s="88"/>
    </row>
    <row r="68" spans="1:127">
      <c r="A68" s="2"/>
      <c r="AV68" s="26"/>
      <c r="AW68" s="26"/>
      <c r="AX68" s="26"/>
      <c r="AY68" s="26"/>
      <c r="BA68" s="26"/>
      <c r="BB68" s="26"/>
      <c r="BC68" s="26"/>
      <c r="BD68" s="26"/>
      <c r="BF68" s="26"/>
      <c r="BG68" s="26"/>
      <c r="BH68" s="26"/>
      <c r="BI68" s="26"/>
      <c r="BK68" s="26"/>
      <c r="BL68" s="26"/>
      <c r="BM68" s="26"/>
      <c r="BN68" s="26"/>
      <c r="BP68" s="26"/>
      <c r="BQ68" s="26"/>
      <c r="BR68" s="26"/>
      <c r="BS68" s="26"/>
      <c r="BU68" s="26"/>
      <c r="BV68" s="26"/>
      <c r="BW68" s="26"/>
      <c r="BX68" s="2"/>
      <c r="BZ68" s="2"/>
      <c r="CB68" s="2"/>
      <c r="DU68" s="2"/>
    </row>
    <row r="69" spans="1:127">
      <c r="A69" s="15">
        <v>0</v>
      </c>
      <c r="B69" s="2"/>
      <c r="C69" s="7" t="s">
        <v>862</v>
      </c>
      <c r="D69" s="7" t="s">
        <v>860</v>
      </c>
      <c r="AV69" s="26"/>
      <c r="AW69" s="26"/>
      <c r="AX69" s="26"/>
      <c r="AY69" s="26"/>
      <c r="AZ69" s="15">
        <f>+AY69+AX69+AW69+AV69</f>
        <v>0</v>
      </c>
      <c r="BA69" s="15">
        <v>761700</v>
      </c>
      <c r="BB69" s="15">
        <v>777500</v>
      </c>
      <c r="BC69" s="15">
        <v>764200</v>
      </c>
      <c r="BD69" s="15">
        <v>735300</v>
      </c>
      <c r="BE69" s="15">
        <f>+BD69+BC69+BB69+BA69</f>
        <v>3038700</v>
      </c>
      <c r="BF69" s="15">
        <v>764100</v>
      </c>
      <c r="BG69" s="15">
        <v>740800</v>
      </c>
      <c r="BH69" s="15">
        <v>733600</v>
      </c>
      <c r="BI69" s="15">
        <v>701900</v>
      </c>
      <c r="BJ69" s="15">
        <f>+BI69+BH69+BG69+BF69</f>
        <v>2940400</v>
      </c>
      <c r="BK69" s="15">
        <v>702800</v>
      </c>
      <c r="BL69" s="15">
        <v>689200</v>
      </c>
      <c r="BM69" s="15">
        <v>649600</v>
      </c>
      <c r="BN69" s="15">
        <v>603500</v>
      </c>
      <c r="BO69" s="15">
        <f>+BN69+BM69+BL69+BK69</f>
        <v>2645100</v>
      </c>
      <c r="BP69" s="15">
        <v>570300</v>
      </c>
      <c r="BQ69" s="15">
        <v>555100</v>
      </c>
      <c r="BR69" s="15">
        <v>539600</v>
      </c>
      <c r="BS69" s="15">
        <v>484600</v>
      </c>
      <c r="BT69" s="15">
        <f>+BS69+BR69+BQ69+BP69</f>
        <v>2149600</v>
      </c>
      <c r="BU69" s="15">
        <v>490600</v>
      </c>
      <c r="BV69" s="15">
        <v>487600</v>
      </c>
      <c r="BW69" s="15">
        <v>499300</v>
      </c>
      <c r="BX69" s="15">
        <v>433000</v>
      </c>
      <c r="BY69" s="15">
        <f>+BX69+BW69+BV69+BU69</f>
        <v>1910500</v>
      </c>
      <c r="BZ69" s="15">
        <v>449200</v>
      </c>
      <c r="CA69" s="15">
        <v>449200</v>
      </c>
      <c r="CB69" s="15">
        <v>438600</v>
      </c>
      <c r="CC69" s="15">
        <v>375200</v>
      </c>
      <c r="CD69" s="15">
        <f>+CC69+CB69+CA69+BZ69</f>
        <v>1712200</v>
      </c>
      <c r="CE69" s="15">
        <v>405400</v>
      </c>
      <c r="CF69" s="15">
        <v>397000</v>
      </c>
      <c r="CG69" s="15">
        <v>385400</v>
      </c>
      <c r="CH69" s="15">
        <v>354100</v>
      </c>
      <c r="CI69" s="15">
        <v>1541900</v>
      </c>
      <c r="CJ69" s="15">
        <v>342100</v>
      </c>
      <c r="CK69" s="15">
        <v>326400</v>
      </c>
      <c r="CL69" s="15">
        <v>312900</v>
      </c>
      <c r="CM69" s="15">
        <v>293200</v>
      </c>
      <c r="CN69" s="15">
        <v>1274600</v>
      </c>
      <c r="CO69" s="15">
        <v>274900</v>
      </c>
      <c r="CP69" s="15">
        <v>267400</v>
      </c>
      <c r="CQ69" s="15">
        <v>258200</v>
      </c>
      <c r="CR69" s="15">
        <v>264600</v>
      </c>
      <c r="CS69" s="15">
        <v>1065200</v>
      </c>
      <c r="CT69" s="15">
        <v>229300</v>
      </c>
      <c r="CU69" s="15">
        <v>223200</v>
      </c>
      <c r="CV69" s="15">
        <v>217200</v>
      </c>
      <c r="CW69" s="15">
        <v>214000</v>
      </c>
      <c r="CX69" s="15">
        <v>883800</v>
      </c>
      <c r="CY69" s="15">
        <v>196600</v>
      </c>
      <c r="CZ69" s="15">
        <v>217000</v>
      </c>
      <c r="DA69" s="15">
        <v>219800</v>
      </c>
      <c r="DB69" s="15">
        <v>216000</v>
      </c>
      <c r="DC69" s="15">
        <v>849400</v>
      </c>
      <c r="DD69" s="15">
        <v>215900</v>
      </c>
      <c r="DE69" s="15">
        <v>219600</v>
      </c>
      <c r="DF69" s="15">
        <v>224800</v>
      </c>
      <c r="DG69" s="15">
        <v>215000</v>
      </c>
      <c r="DH69" s="15">
        <v>875200</v>
      </c>
      <c r="DI69" s="15">
        <v>231200</v>
      </c>
      <c r="DJ69" s="15">
        <v>241400</v>
      </c>
      <c r="DK69" s="15">
        <f>+'wireless KPI'!DK85</f>
        <v>246077.57194244605</v>
      </c>
      <c r="DL69" s="15">
        <f>+'wireless KPI'!DL85</f>
        <v>243287.13129496403</v>
      </c>
      <c r="DM69" s="15">
        <f>+'wireless KPI'!DM85</f>
        <v>961964.70323741005</v>
      </c>
      <c r="DN69" s="15">
        <f>+'wireless KPI'!DN85</f>
        <v>249101.39388489211</v>
      </c>
      <c r="DO69" s="15">
        <f>+'wireless KPI'!DO85</f>
        <v>249724.33453237411</v>
      </c>
      <c r="DP69" s="15">
        <f>+'wireless KPI'!DP85</f>
        <v>250332.27517985611</v>
      </c>
      <c r="DQ69" s="15">
        <f>+'wireless KPI'!DQ85</f>
        <v>245838.89388489211</v>
      </c>
      <c r="DR69" s="15">
        <f>+'wireless KPI'!DR85</f>
        <v>994996.89748201449</v>
      </c>
      <c r="DS69" s="15">
        <f>+'wireless KPI'!DS85</f>
        <v>249815.21582733814</v>
      </c>
      <c r="DT69" s="15">
        <f>+'wireless KPI'!DT85</f>
        <v>250385.65647482011</v>
      </c>
      <c r="DU69" s="15">
        <f>+'wireless KPI'!DU85</f>
        <v>249268.15647482011</v>
      </c>
      <c r="DV69" s="15">
        <f>+'wireless KPI'!DV85</f>
        <v>244819.77517985611</v>
      </c>
      <c r="DW69" s="15">
        <f>+'wireless KPI'!DW85</f>
        <v>994288.80395683448</v>
      </c>
    </row>
    <row r="70" spans="1:127">
      <c r="A70" s="15">
        <v>0</v>
      </c>
      <c r="B70" s="2"/>
      <c r="C70" s="7" t="s">
        <v>355</v>
      </c>
      <c r="D70" s="7" t="s">
        <v>860</v>
      </c>
      <c r="AV70" s="26"/>
      <c r="AW70" s="26"/>
      <c r="AX70" s="26"/>
      <c r="AY70" s="26"/>
      <c r="AZ70" s="15">
        <f>+AY70+AX70+AW70+AV70</f>
        <v>0</v>
      </c>
      <c r="BA70" s="15">
        <v>267300</v>
      </c>
      <c r="BB70" s="15">
        <v>279100</v>
      </c>
      <c r="BC70" s="15">
        <v>280500</v>
      </c>
      <c r="BD70" s="15">
        <v>292600</v>
      </c>
      <c r="BE70" s="15">
        <f>+BD70+BC70+BB70+BA70</f>
        <v>1119500</v>
      </c>
      <c r="BF70" s="15">
        <v>301400</v>
      </c>
      <c r="BG70" s="15">
        <v>306100</v>
      </c>
      <c r="BH70" s="15">
        <v>311600</v>
      </c>
      <c r="BI70" s="15">
        <v>323100</v>
      </c>
      <c r="BJ70" s="15">
        <f>+BI70+BH70+BG70+BF70</f>
        <v>1242200</v>
      </c>
      <c r="BK70" s="15">
        <v>329800</v>
      </c>
      <c r="BL70" s="15">
        <v>344700</v>
      </c>
      <c r="BM70" s="15">
        <v>344400</v>
      </c>
      <c r="BN70" s="15">
        <v>355000</v>
      </c>
      <c r="BO70" s="15">
        <f>+BN70+BM70+BL70+BK70</f>
        <v>1373900</v>
      </c>
      <c r="BP70" s="15">
        <v>366100</v>
      </c>
      <c r="BQ70" s="15">
        <v>380400</v>
      </c>
      <c r="BR70" s="15">
        <v>379500</v>
      </c>
      <c r="BS70" s="15">
        <v>385700</v>
      </c>
      <c r="BT70" s="15">
        <f>+BS70+BR70+BQ70+BP70</f>
        <v>1511700</v>
      </c>
      <c r="BU70" s="15">
        <v>391300</v>
      </c>
      <c r="BV70" s="15">
        <v>396600</v>
      </c>
      <c r="BW70" s="15">
        <v>397300</v>
      </c>
      <c r="BX70" s="15">
        <v>403800</v>
      </c>
      <c r="BY70" s="15">
        <f>+BX70+BW70+BV70+BU70</f>
        <v>1589000</v>
      </c>
      <c r="BZ70" s="15">
        <v>414900</v>
      </c>
      <c r="CA70" s="15">
        <v>422100</v>
      </c>
      <c r="CB70" s="15">
        <v>424800</v>
      </c>
      <c r="CC70" s="15">
        <v>433100</v>
      </c>
      <c r="CD70" s="15">
        <f>+CC70+CB70+CA70+BZ70</f>
        <v>1694900</v>
      </c>
      <c r="CE70" s="15">
        <v>430800</v>
      </c>
      <c r="CF70" s="15">
        <v>446900</v>
      </c>
      <c r="CG70" s="15">
        <v>450400</v>
      </c>
      <c r="CH70" s="15">
        <v>456600</v>
      </c>
      <c r="CI70" s="15">
        <v>1784600</v>
      </c>
      <c r="CJ70" s="15">
        <v>467400</v>
      </c>
      <c r="CK70" s="15">
        <v>470400</v>
      </c>
      <c r="CL70" s="15">
        <v>480000</v>
      </c>
      <c r="CM70" s="15">
        <v>476100</v>
      </c>
      <c r="CN70" s="15">
        <v>1893900</v>
      </c>
      <c r="CO70" s="15">
        <v>474900</v>
      </c>
      <c r="CP70" s="15">
        <v>474400</v>
      </c>
      <c r="CQ70" s="15">
        <v>470300</v>
      </c>
      <c r="CR70" s="15">
        <v>471000</v>
      </c>
      <c r="CS70" s="15">
        <v>1890600</v>
      </c>
      <c r="CT70" s="15">
        <v>471300</v>
      </c>
      <c r="CU70" s="15">
        <v>463900</v>
      </c>
      <c r="CV70" s="15">
        <v>456200</v>
      </c>
      <c r="CW70" s="15">
        <v>461400</v>
      </c>
      <c r="CX70" s="15">
        <v>1852800</v>
      </c>
      <c r="CY70" s="15">
        <v>472700</v>
      </c>
      <c r="CZ70" s="15">
        <v>480200</v>
      </c>
      <c r="DA70" s="15">
        <v>483800</v>
      </c>
      <c r="DB70" s="15">
        <v>481400</v>
      </c>
      <c r="DC70" s="15">
        <v>1918200</v>
      </c>
      <c r="DD70" s="15">
        <v>488300</v>
      </c>
      <c r="DE70" s="15">
        <v>493300</v>
      </c>
      <c r="DF70" s="15">
        <v>487400</v>
      </c>
      <c r="DG70" s="15">
        <v>499800</v>
      </c>
      <c r="DH70" s="15">
        <v>1968800</v>
      </c>
      <c r="DI70" s="15">
        <v>491900</v>
      </c>
      <c r="DJ70" s="15">
        <v>495100</v>
      </c>
      <c r="DK70" s="15">
        <f>+'wireless KPI'!DK86</f>
        <v>497734.4556856188</v>
      </c>
      <c r="DL70" s="15">
        <f>+'wireless KPI'!DL86</f>
        <v>499678.16137123748</v>
      </c>
      <c r="DM70" s="15">
        <f>+'wireless KPI'!DM86</f>
        <v>1984412.6170568564</v>
      </c>
      <c r="DN70" s="15">
        <f>+'wireless KPI'!DN86</f>
        <v>499959.26421404677</v>
      </c>
      <c r="DO70" s="15">
        <f>+'wireless KPI'!DO86</f>
        <v>501871.46989966556</v>
      </c>
      <c r="DP70" s="15">
        <f>+'wireless KPI'!DP86</f>
        <v>502130.07274247491</v>
      </c>
      <c r="DQ70" s="15">
        <f>+'wireless KPI'!DQ86</f>
        <v>504010.77842809365</v>
      </c>
      <c r="DR70" s="15">
        <f>+'wireless KPI'!DR86</f>
        <v>2007971.5852842808</v>
      </c>
      <c r="DS70" s="15">
        <f>+'wireless KPI'!DS86</f>
        <v>502620.27842809365</v>
      </c>
      <c r="DT70" s="15">
        <f>+'wireless KPI'!DT86</f>
        <v>504473.98411371239</v>
      </c>
      <c r="DU70" s="15">
        <f>+'wireless KPI'!DU86</f>
        <v>503074.48411371239</v>
      </c>
      <c r="DV70" s="15">
        <f>+'wireless KPI'!DV86</f>
        <v>504901.18979933113</v>
      </c>
      <c r="DW70" s="15">
        <f>+'wireless KPI'!DW86</f>
        <v>2015069.9364548493</v>
      </c>
    </row>
    <row r="72" spans="1:127">
      <c r="A72" s="2"/>
      <c r="AV72" s="26"/>
      <c r="AW72" s="26"/>
      <c r="AX72" s="26"/>
      <c r="AY72" s="26"/>
      <c r="BA72" s="26"/>
      <c r="BB72" s="26"/>
      <c r="BC72" s="26"/>
      <c r="BD72" s="26"/>
      <c r="BF72" s="26"/>
      <c r="BG72" s="26"/>
      <c r="BH72" s="26"/>
      <c r="BI72" s="26"/>
      <c r="BK72" s="26"/>
      <c r="BL72" s="26"/>
      <c r="BM72" s="26"/>
      <c r="BN72" s="26"/>
      <c r="BP72" s="26"/>
      <c r="BQ72" s="26"/>
      <c r="BR72" s="26"/>
      <c r="BS72" s="26"/>
      <c r="BU72" s="26"/>
      <c r="BV72" s="26"/>
      <c r="BW72" s="26"/>
      <c r="BX72" s="2"/>
      <c r="BZ72" s="2"/>
      <c r="CB72" s="2"/>
      <c r="DU72" s="2"/>
    </row>
    <row r="73" spans="1:127">
      <c r="A73" s="70">
        <f>+A69-CS69</f>
        <v>-1065200</v>
      </c>
      <c r="C73" s="7" t="s">
        <v>354</v>
      </c>
      <c r="D73" s="7" t="s">
        <v>860</v>
      </c>
      <c r="E73" s="7" t="s">
        <v>110</v>
      </c>
      <c r="AV73" s="26"/>
      <c r="AW73" s="26"/>
      <c r="AX73" s="26"/>
      <c r="AY73" s="26"/>
      <c r="BA73" s="26"/>
      <c r="BB73" s="26"/>
      <c r="BC73" s="26"/>
      <c r="BD73" s="26"/>
      <c r="BF73" s="26"/>
      <c r="BG73" s="26"/>
      <c r="BH73" s="26"/>
      <c r="BI73" s="26"/>
      <c r="BK73" s="26"/>
      <c r="BL73" s="26"/>
      <c r="BM73" s="26"/>
      <c r="BN73" s="26"/>
      <c r="BP73" s="26"/>
      <c r="BQ73" s="26"/>
      <c r="BR73" s="26"/>
      <c r="BS73" s="26"/>
      <c r="BU73" s="26"/>
      <c r="BV73" s="26"/>
      <c r="BW73" s="26"/>
      <c r="BX73" s="2"/>
      <c r="BY73" s="15">
        <f t="shared" ref="BY73:CB74" si="86">+BY69-BT69</f>
        <v>-239100</v>
      </c>
      <c r="BZ73" s="8">
        <f t="shared" si="86"/>
        <v>-41400</v>
      </c>
      <c r="CA73" s="8">
        <f t="shared" si="86"/>
        <v>-38400</v>
      </c>
      <c r="CB73" s="8">
        <f t="shared" si="86"/>
        <v>-60700</v>
      </c>
      <c r="CC73" s="8">
        <f>+CC69-BX69</f>
        <v>-57800</v>
      </c>
      <c r="CD73" s="15">
        <f>+CD69-BY69</f>
        <v>-198300</v>
      </c>
      <c r="CE73" s="8">
        <f t="shared" ref="CE73:CG74" si="87">+CE69-BZ69</f>
        <v>-43800</v>
      </c>
      <c r="CF73" s="8">
        <f t="shared" si="87"/>
        <v>-52200</v>
      </c>
      <c r="CG73" s="8">
        <f t="shared" si="87"/>
        <v>-53200</v>
      </c>
      <c r="CH73" s="8">
        <f>+CH69-CC69</f>
        <v>-21100</v>
      </c>
      <c r="CI73" s="15">
        <f>+CI69-CD69</f>
        <v>-170300</v>
      </c>
      <c r="CJ73" s="8">
        <f t="shared" ref="CJ73:CL74" si="88">+CJ69-CE69</f>
        <v>-63300</v>
      </c>
      <c r="CK73" s="8">
        <f t="shared" si="88"/>
        <v>-70600</v>
      </c>
      <c r="CL73" s="8">
        <f t="shared" si="88"/>
        <v>-72500</v>
      </c>
      <c r="CM73" s="8">
        <f>+CM69-CH69</f>
        <v>-60900</v>
      </c>
      <c r="CN73" s="15">
        <f>+CN69-CI69</f>
        <v>-267300</v>
      </c>
      <c r="CO73" s="8">
        <f t="shared" ref="CO73:CQ74" si="89">+CO69-CJ69</f>
        <v>-67200</v>
      </c>
      <c r="CP73" s="8">
        <f t="shared" si="89"/>
        <v>-59000</v>
      </c>
      <c r="CQ73" s="8">
        <f t="shared" si="89"/>
        <v>-54700</v>
      </c>
      <c r="CR73" s="8">
        <f>+CR69-CM69</f>
        <v>-28600</v>
      </c>
      <c r="CS73" s="15">
        <f>+CS69-CN69</f>
        <v>-209400</v>
      </c>
      <c r="CT73" s="8">
        <f t="shared" ref="CT73:DC74" si="90">+CT69-CO69</f>
        <v>-45600</v>
      </c>
      <c r="CU73" s="8">
        <f t="shared" si="90"/>
        <v>-44200</v>
      </c>
      <c r="CV73" s="8">
        <f t="shared" si="90"/>
        <v>-41000</v>
      </c>
      <c r="CW73" s="8">
        <f t="shared" si="90"/>
        <v>-50600</v>
      </c>
      <c r="CX73" s="15">
        <f t="shared" si="90"/>
        <v>-181400</v>
      </c>
      <c r="CY73" s="8">
        <f t="shared" si="90"/>
        <v>-32700</v>
      </c>
      <c r="CZ73" s="8">
        <f t="shared" si="90"/>
        <v>-6200</v>
      </c>
      <c r="DA73" s="8">
        <f t="shared" si="90"/>
        <v>2600</v>
      </c>
      <c r="DB73" s="8">
        <f t="shared" si="90"/>
        <v>2000</v>
      </c>
      <c r="DC73" s="15">
        <f t="shared" si="90"/>
        <v>-34400</v>
      </c>
      <c r="DD73" s="8">
        <f t="shared" ref="DD73:DD74" si="91">+DD69-CY69</f>
        <v>19300</v>
      </c>
      <c r="DE73" s="8">
        <f t="shared" ref="DE73:DH74" si="92">+DE69-CZ69</f>
        <v>2600</v>
      </c>
      <c r="DF73" s="8">
        <f t="shared" si="92"/>
        <v>5000</v>
      </c>
      <c r="DG73" s="8">
        <f t="shared" si="92"/>
        <v>-1000</v>
      </c>
      <c r="DH73" s="15">
        <f t="shared" si="92"/>
        <v>25800</v>
      </c>
      <c r="DI73" s="8">
        <f t="shared" ref="DI73:DI74" si="93">+DI69-DD69</f>
        <v>15300</v>
      </c>
      <c r="DJ73" s="8">
        <f t="shared" ref="DJ73:DJ74" si="94">+DJ69-DE69</f>
        <v>21800</v>
      </c>
      <c r="DK73" s="8">
        <f t="shared" ref="DK73:DS74" si="95">+DK69-DF69</f>
        <v>21277.571942446055</v>
      </c>
      <c r="DL73" s="8">
        <f t="shared" si="95"/>
        <v>28287.131294964027</v>
      </c>
      <c r="DM73" s="15">
        <f t="shared" si="95"/>
        <v>86764.703237410053</v>
      </c>
      <c r="DN73" s="8">
        <f t="shared" si="95"/>
        <v>17901.39388489211</v>
      </c>
      <c r="DO73" s="8">
        <f t="shared" si="95"/>
        <v>8324.3345323741087</v>
      </c>
      <c r="DP73" s="8">
        <f t="shared" si="95"/>
        <v>4254.7032374100527</v>
      </c>
      <c r="DQ73" s="8">
        <f t="shared" si="95"/>
        <v>2551.7625899280829</v>
      </c>
      <c r="DR73" s="15">
        <f t="shared" si="95"/>
        <v>33032.194244604441</v>
      </c>
      <c r="DS73" s="8">
        <f t="shared" si="95"/>
        <v>713.82194244602579</v>
      </c>
      <c r="DT73" s="8">
        <f t="shared" ref="DT73:DW74" si="96">+DT69-DO69</f>
        <v>661.32194244599668</v>
      </c>
      <c r="DU73" s="8">
        <f t="shared" si="96"/>
        <v>-1064.1187050360022</v>
      </c>
      <c r="DV73" s="8">
        <f t="shared" si="96"/>
        <v>-1019.1187050360022</v>
      </c>
      <c r="DW73" s="15">
        <f t="shared" si="96"/>
        <v>-708.09352518001106</v>
      </c>
    </row>
    <row r="74" spans="1:127">
      <c r="A74" s="70">
        <f>+A70-CS70</f>
        <v>-1890600</v>
      </c>
      <c r="C74" s="7" t="s">
        <v>355</v>
      </c>
      <c r="D74" s="7" t="s">
        <v>860</v>
      </c>
      <c r="E74" s="7" t="s">
        <v>110</v>
      </c>
      <c r="AV74" s="26"/>
      <c r="AW74" s="26"/>
      <c r="AX74" s="26"/>
      <c r="AY74" s="26"/>
      <c r="BA74" s="26"/>
      <c r="BB74" s="26"/>
      <c r="BC74" s="26"/>
      <c r="BD74" s="26"/>
      <c r="BF74" s="26"/>
      <c r="BG74" s="26"/>
      <c r="BH74" s="26"/>
      <c r="BI74" s="26"/>
      <c r="BK74" s="26"/>
      <c r="BL74" s="26"/>
      <c r="BM74" s="26"/>
      <c r="BN74" s="26"/>
      <c r="BP74" s="26"/>
      <c r="BQ74" s="26"/>
      <c r="BR74" s="26"/>
      <c r="BS74" s="26"/>
      <c r="BU74" s="26"/>
      <c r="BV74" s="26"/>
      <c r="BW74" s="26"/>
      <c r="BX74" s="2"/>
      <c r="BY74" s="15">
        <f t="shared" si="86"/>
        <v>77300</v>
      </c>
      <c r="BZ74" s="8">
        <f t="shared" si="86"/>
        <v>23600</v>
      </c>
      <c r="CA74" s="8">
        <f t="shared" si="86"/>
        <v>25500</v>
      </c>
      <c r="CB74" s="8">
        <f t="shared" si="86"/>
        <v>27500</v>
      </c>
      <c r="CC74" s="8">
        <f>+CC70-BX70</f>
        <v>29300</v>
      </c>
      <c r="CD74" s="15">
        <f>+CD70-BY70</f>
        <v>105900</v>
      </c>
      <c r="CE74" s="8">
        <f t="shared" si="87"/>
        <v>15900</v>
      </c>
      <c r="CF74" s="8">
        <f t="shared" si="87"/>
        <v>24800</v>
      </c>
      <c r="CG74" s="8">
        <f t="shared" si="87"/>
        <v>25600</v>
      </c>
      <c r="CH74" s="8">
        <f>+CH70-CC70</f>
        <v>23500</v>
      </c>
      <c r="CI74" s="15">
        <f>+CI70-CD70</f>
        <v>89700</v>
      </c>
      <c r="CJ74" s="8">
        <f t="shared" si="88"/>
        <v>36600</v>
      </c>
      <c r="CK74" s="8">
        <f t="shared" si="88"/>
        <v>23500</v>
      </c>
      <c r="CL74" s="8">
        <f t="shared" si="88"/>
        <v>29600</v>
      </c>
      <c r="CM74" s="8">
        <f>+CM70-CH70</f>
        <v>19500</v>
      </c>
      <c r="CN74" s="15">
        <f>+CN70-CI70</f>
        <v>109300</v>
      </c>
      <c r="CO74" s="8">
        <f t="shared" si="89"/>
        <v>7500</v>
      </c>
      <c r="CP74" s="8">
        <f t="shared" si="89"/>
        <v>4000</v>
      </c>
      <c r="CQ74" s="8">
        <f t="shared" si="89"/>
        <v>-9700</v>
      </c>
      <c r="CR74" s="8">
        <f>+CR70-CM70</f>
        <v>-5100</v>
      </c>
      <c r="CS74" s="15">
        <f>+CS70-CN70</f>
        <v>-3300</v>
      </c>
      <c r="CT74" s="8">
        <f t="shared" si="90"/>
        <v>-3600</v>
      </c>
      <c r="CU74" s="8">
        <f t="shared" si="90"/>
        <v>-10500</v>
      </c>
      <c r="CV74" s="8">
        <f t="shared" si="90"/>
        <v>-14100</v>
      </c>
      <c r="CW74" s="8">
        <f t="shared" si="90"/>
        <v>-9600</v>
      </c>
      <c r="CX74" s="15">
        <f t="shared" si="90"/>
        <v>-37800</v>
      </c>
      <c r="CY74" s="8">
        <f t="shared" si="90"/>
        <v>1400</v>
      </c>
      <c r="CZ74" s="8">
        <f t="shared" si="90"/>
        <v>16300</v>
      </c>
      <c r="DA74" s="8">
        <f t="shared" si="90"/>
        <v>27600</v>
      </c>
      <c r="DB74" s="8">
        <f t="shared" si="90"/>
        <v>20000</v>
      </c>
      <c r="DC74" s="15">
        <f t="shared" si="90"/>
        <v>65400</v>
      </c>
      <c r="DD74" s="8">
        <f t="shared" si="91"/>
        <v>15600</v>
      </c>
      <c r="DE74" s="8">
        <f t="shared" si="92"/>
        <v>13100</v>
      </c>
      <c r="DF74" s="8">
        <f t="shared" si="92"/>
        <v>3600</v>
      </c>
      <c r="DG74" s="8">
        <f t="shared" si="92"/>
        <v>18400</v>
      </c>
      <c r="DH74" s="15">
        <f t="shared" si="92"/>
        <v>50600</v>
      </c>
      <c r="DI74" s="8">
        <f t="shared" si="93"/>
        <v>3600</v>
      </c>
      <c r="DJ74" s="8">
        <f t="shared" si="94"/>
        <v>1800</v>
      </c>
      <c r="DK74" s="8">
        <f t="shared" si="95"/>
        <v>10334.455685618799</v>
      </c>
      <c r="DL74" s="8">
        <f t="shared" si="95"/>
        <v>-121.83862876251806</v>
      </c>
      <c r="DM74" s="15">
        <f t="shared" si="95"/>
        <v>15612.617056856398</v>
      </c>
      <c r="DN74" s="8">
        <f t="shared" si="95"/>
        <v>8059.2642140467651</v>
      </c>
      <c r="DO74" s="8">
        <f t="shared" si="95"/>
        <v>6771.4698996655643</v>
      </c>
      <c r="DP74" s="8">
        <f t="shared" si="95"/>
        <v>4395.6170568561065</v>
      </c>
      <c r="DQ74" s="8">
        <f t="shared" si="95"/>
        <v>4332.6170568561647</v>
      </c>
      <c r="DR74" s="15">
        <f t="shared" si="95"/>
        <v>23558.968227424426</v>
      </c>
      <c r="DS74" s="8">
        <f t="shared" si="95"/>
        <v>2661.0142140468815</v>
      </c>
      <c r="DT74" s="8">
        <f t="shared" si="96"/>
        <v>2602.5142140468233</v>
      </c>
      <c r="DU74" s="8">
        <f t="shared" si="96"/>
        <v>944.41137123748194</v>
      </c>
      <c r="DV74" s="8">
        <f t="shared" si="96"/>
        <v>890.41137123748194</v>
      </c>
      <c r="DW74" s="15">
        <f t="shared" si="96"/>
        <v>7098.3511705684941</v>
      </c>
    </row>
    <row r="76" spans="1:127">
      <c r="A76" s="2"/>
      <c r="AV76" s="26"/>
      <c r="AW76" s="26"/>
      <c r="AX76" s="26"/>
      <c r="AY76" s="26"/>
      <c r="BA76" s="26"/>
      <c r="BB76" s="26"/>
      <c r="BC76" s="26"/>
      <c r="BD76" s="26"/>
      <c r="BF76" s="26"/>
      <c r="BG76" s="26"/>
      <c r="BH76" s="26"/>
      <c r="BI76" s="26"/>
      <c r="BK76" s="26"/>
      <c r="BL76" s="26"/>
      <c r="BM76" s="26"/>
      <c r="BN76" s="26"/>
      <c r="BP76" s="26"/>
      <c r="BQ76" s="26"/>
      <c r="BR76" s="26"/>
      <c r="BS76" s="26"/>
      <c r="BU76" s="26"/>
      <c r="BV76" s="26"/>
      <c r="BW76" s="26"/>
      <c r="BX76" s="2"/>
      <c r="BZ76" s="2"/>
      <c r="CB76" s="2"/>
      <c r="DU76" s="2"/>
    </row>
    <row r="77" spans="1:127">
      <c r="A77" s="2"/>
      <c r="C77" s="7" t="s">
        <v>862</v>
      </c>
      <c r="D77" s="7" t="s">
        <v>866</v>
      </c>
      <c r="AV77" s="26"/>
      <c r="AW77" s="26"/>
      <c r="AX77" s="26"/>
      <c r="AY77" s="26"/>
      <c r="BA77" s="26"/>
      <c r="BB77" s="26"/>
      <c r="BC77" s="26"/>
      <c r="BD77" s="26"/>
      <c r="BE77" s="8">
        <f>+'wireless KPI'!BE149</f>
        <v>2970996.1919999998</v>
      </c>
      <c r="BF77" s="8">
        <f>+'wireless KPI'!BF149</f>
        <v>749234.77800000005</v>
      </c>
      <c r="BG77" s="8">
        <f>+'wireless KPI'!BG149</f>
        <v>726268.72499999998</v>
      </c>
      <c r="BH77" s="8">
        <f>+'wireless KPI'!BH149</f>
        <v>716483.38800000015</v>
      </c>
      <c r="BI77" s="8">
        <f>+'wireless KPI'!BI149</f>
        <v>686151.28500000003</v>
      </c>
      <c r="BJ77" s="8">
        <f>+'wireless KPI'!BJ149</f>
        <v>2878138.176</v>
      </c>
      <c r="BK77" s="8">
        <f>+'wireless KPI'!BK149</f>
        <v>687392.58599999989</v>
      </c>
      <c r="BL77" s="8">
        <f>+'wireless KPI'!BL149</f>
        <v>672578.69699999993</v>
      </c>
      <c r="BM77" s="8">
        <f>+'wireless KPI'!BM149</f>
        <v>634368.81599999999</v>
      </c>
      <c r="BN77" s="8">
        <f>+'wireless KPI'!BN149</f>
        <v>587774.31299999997</v>
      </c>
      <c r="BO77" s="8">
        <f>+'wireless KPI'!BO149</f>
        <v>2582114.4119999995</v>
      </c>
      <c r="BP77" s="8">
        <f>+'wireless KPI'!BP149</f>
        <v>555560.78399999987</v>
      </c>
      <c r="BQ77" s="8">
        <f>+'wireless KPI'!BQ149</f>
        <v>540850.11749999993</v>
      </c>
      <c r="BR77" s="8">
        <f>+'wireless KPI'!BR149</f>
        <v>525895.69200000004</v>
      </c>
      <c r="BS77" s="8">
        <f>+'wireless KPI'!BS149</f>
        <v>470518.38900000002</v>
      </c>
      <c r="BT77" s="8">
        <f>+'wireless KPI'!BT149</f>
        <v>2092824.9824999999</v>
      </c>
      <c r="BU77" s="8">
        <f>+'wireless KPI'!BU149</f>
        <v>480141.80550000002</v>
      </c>
      <c r="BV77" s="8">
        <f>+'wireless KPI'!BV149</f>
        <v>476333.05499999999</v>
      </c>
      <c r="BW77" s="8">
        <f>+'wireless KPI'!BW149</f>
        <v>488396.61</v>
      </c>
      <c r="BX77" s="8">
        <f>+'wireless KPI'!BX149</f>
        <v>420694.995</v>
      </c>
      <c r="BY77" s="8">
        <f>+'wireless KPI'!BY149</f>
        <v>1865566.4654999999</v>
      </c>
      <c r="BZ77" s="8">
        <f>+'wireless KPI'!BZ149</f>
        <v>439092.54000000004</v>
      </c>
      <c r="CA77" s="8">
        <f>+'wireless KPI'!CA149</f>
        <v>438285.54000000004</v>
      </c>
      <c r="CB77" s="8">
        <f>+'wireless KPI'!CB149</f>
        <v>428775.79499999998</v>
      </c>
      <c r="CC77" s="8">
        <f>+'wireless KPI'!CC149</f>
        <v>365709.19500000001</v>
      </c>
      <c r="CD77" s="8">
        <f>+'wireless KPI'!CD149</f>
        <v>1671863.07</v>
      </c>
      <c r="CE77" s="8">
        <f>+'wireless KPI'!CE149</f>
        <v>394488.9</v>
      </c>
      <c r="CF77" s="8">
        <f>+'wireless KPI'!CF149</f>
        <v>387229.5</v>
      </c>
      <c r="CG77" s="8">
        <f>+'wireless KPI'!CG149</f>
        <v>375137.14500000002</v>
      </c>
      <c r="CH77" s="8">
        <f>+'wireless KPI'!CH149</f>
        <v>341205.48</v>
      </c>
      <c r="CI77" s="8">
        <f>+'wireless KPI'!CI149</f>
        <v>1498061.0249999999</v>
      </c>
      <c r="CJ77" s="15">
        <f>+'wireless KPI'!CJ149</f>
        <v>328605</v>
      </c>
      <c r="CK77" s="15">
        <f>+'wireless KPI'!CK149</f>
        <v>314209.66499999998</v>
      </c>
      <c r="CL77" s="15">
        <f>+'wireless KPI'!CL149</f>
        <v>297196.28999999998</v>
      </c>
      <c r="CM77" s="15">
        <f>+'wireless KPI'!CM149</f>
        <v>264710.28000000003</v>
      </c>
      <c r="CN77" s="8">
        <f>+'wireless KPI'!CN149</f>
        <v>1204721.2350000001</v>
      </c>
      <c r="CO77" s="15">
        <f>+'wireless KPI'!CO149</f>
        <v>260464.66500000001</v>
      </c>
      <c r="CP77" s="15">
        <f>+'wireless KPI'!CP149</f>
        <v>255761.34</v>
      </c>
      <c r="CQ77" s="15">
        <f>+'wireless KPI'!CQ149</f>
        <v>246327.9</v>
      </c>
      <c r="CR77" s="15">
        <f>+'wireless KPI'!CR149</f>
        <v>224108.64</v>
      </c>
      <c r="CS77" s="8">
        <f>+'wireless KPI'!CS149</f>
        <v>986662.54500000004</v>
      </c>
      <c r="CT77" s="15">
        <f>+'wireless KPI'!CT149</f>
        <v>224973.75</v>
      </c>
      <c r="CU77" s="15">
        <f>+'wireless KPI'!CU149</f>
        <v>216134.94</v>
      </c>
      <c r="CV77" s="15">
        <f>+'wireless KPI'!CV149</f>
        <v>212755.02000000002</v>
      </c>
      <c r="CW77" s="15">
        <f>+'wireless KPI'!CW149</f>
        <v>214989.88633663367</v>
      </c>
      <c r="CX77" s="8">
        <f>+'wireless KPI'!CX149</f>
        <v>868853.59633663367</v>
      </c>
      <c r="CY77" s="15"/>
      <c r="CZ77" s="15"/>
      <c r="DA77" s="15"/>
      <c r="DB77" s="15"/>
      <c r="DC77" s="8"/>
      <c r="DD77" s="15"/>
      <c r="DE77" s="15"/>
      <c r="DF77" s="15"/>
      <c r="DG77" s="15"/>
      <c r="DH77" s="8"/>
      <c r="DI77" s="15"/>
      <c r="DJ77" s="15"/>
      <c r="DK77" s="15"/>
      <c r="DL77" s="15"/>
      <c r="DM77" s="8"/>
      <c r="DN77" s="15"/>
      <c r="DO77" s="15"/>
      <c r="DP77" s="15"/>
      <c r="DQ77" s="15"/>
      <c r="DR77" s="8"/>
      <c r="DS77" s="15"/>
      <c r="DT77" s="15"/>
      <c r="DU77" s="15"/>
      <c r="DV77" s="15"/>
      <c r="DW77" s="8"/>
    </row>
    <row r="78" spans="1:127">
      <c r="A78" s="2"/>
      <c r="C78" s="7" t="s">
        <v>355</v>
      </c>
      <c r="D78" s="7" t="s">
        <v>866</v>
      </c>
      <c r="AV78" s="26"/>
      <c r="AW78" s="26"/>
      <c r="AX78" s="26"/>
      <c r="AY78" s="26"/>
      <c r="BA78" s="26"/>
      <c r="BB78" s="26"/>
      <c r="BC78" s="26"/>
      <c r="BD78" s="26"/>
      <c r="BE78" s="8">
        <f>+'wireless KPI'!BE150</f>
        <v>1111590.3720000002</v>
      </c>
      <c r="BF78" s="8">
        <f>+'wireless KPI'!BF150</f>
        <v>299389.962</v>
      </c>
      <c r="BG78" s="8">
        <f>+'wireless KPI'!BG150</f>
        <v>303378.07500000001</v>
      </c>
      <c r="BH78" s="8">
        <f>+'wireless KPI'!BH150</f>
        <v>309041.11800000007</v>
      </c>
      <c r="BI78" s="8">
        <f>+'wireless KPI'!BI150</f>
        <v>320717.90399999998</v>
      </c>
      <c r="BJ78" s="8">
        <f>+'wireless KPI'!BJ150</f>
        <v>1232527.0590000001</v>
      </c>
      <c r="BK78" s="8">
        <f>+'wireless KPI'!BK150</f>
        <v>328214.47799999994</v>
      </c>
      <c r="BL78" s="8">
        <f>+'wireless KPI'!BL150</f>
        <v>342488.23049999995</v>
      </c>
      <c r="BM78" s="8">
        <f>+'wireless KPI'!BM150</f>
        <v>341225.28</v>
      </c>
      <c r="BN78" s="8">
        <f>+'wireless KPI'!BN150</f>
        <v>352975.57949999999</v>
      </c>
      <c r="BO78" s="8">
        <f>+'wireless KPI'!BO150</f>
        <v>1364903.568</v>
      </c>
      <c r="BP78" s="8">
        <f>+'wireless KPI'!BP150</f>
        <v>363611.41199999995</v>
      </c>
      <c r="BQ78" s="8">
        <f>+'wireless KPI'!BQ150</f>
        <v>377811.24149999995</v>
      </c>
      <c r="BR78" s="8">
        <f>+'wireless KPI'!BR150</f>
        <v>376314.58199999999</v>
      </c>
      <c r="BS78" s="8">
        <f>+'wireless KPI'!BS150</f>
        <v>383385.35399999999</v>
      </c>
      <c r="BT78" s="8">
        <f>+'wireless KPI'!BT150</f>
        <v>1501122.5895</v>
      </c>
      <c r="BU78" s="8">
        <f>+'wireless KPI'!BU150</f>
        <v>387622.78649999999</v>
      </c>
      <c r="BV78" s="8">
        <f>+'wireless KPI'!BV150</f>
        <v>392934.67499999999</v>
      </c>
      <c r="BW78" s="8">
        <f>+'wireless KPI'!BW150</f>
        <v>393296.28</v>
      </c>
      <c r="BX78" s="8">
        <f>+'wireless KPI'!BX150</f>
        <v>401203.33500000002</v>
      </c>
      <c r="BY78" s="8">
        <f>+'wireless KPI'!BY150</f>
        <v>1575057.0765</v>
      </c>
      <c r="BZ78" s="8">
        <f>+'wireless KPI'!BZ150</f>
        <v>411239.65500000003</v>
      </c>
      <c r="CA78" s="8">
        <f>+'wireless KPI'!CA150</f>
        <v>418513.26</v>
      </c>
      <c r="CB78" s="8">
        <f>+'wireless KPI'!CB150</f>
        <v>420498.27</v>
      </c>
      <c r="CC78" s="8">
        <f>+'wireless KPI'!CC150</f>
        <v>429165.58500000002</v>
      </c>
      <c r="CD78" s="8">
        <f>+'wireless KPI'!CD150</f>
        <v>1679416.77</v>
      </c>
      <c r="CE78" s="8">
        <f>+'wireless KPI'!CE150</f>
        <v>426520.05</v>
      </c>
      <c r="CF78" s="8">
        <f>+'wireless KPI'!CF150</f>
        <v>443275.875</v>
      </c>
      <c r="CG78" s="8">
        <f>+'wireless KPI'!CG150</f>
        <v>445368.3</v>
      </c>
      <c r="CH78" s="8">
        <f>+'wireless KPI'!CH150</f>
        <v>451494.12</v>
      </c>
      <c r="CI78" s="8">
        <f>+'wireless KPI'!CI150</f>
        <v>1766658.345</v>
      </c>
      <c r="CJ78" s="15">
        <f>+'wireless KPI'!CJ150</f>
        <v>460047</v>
      </c>
      <c r="CK78" s="15">
        <f>+'wireless KPI'!CK150</f>
        <v>463502.65500000003</v>
      </c>
      <c r="CL78" s="15">
        <f>+'wireless KPI'!CL150</f>
        <v>472733.28</v>
      </c>
      <c r="CM78" s="15">
        <f>+'wireless KPI'!CM150</f>
        <v>468467.53500000003</v>
      </c>
      <c r="CN78" s="8">
        <f>+'wireless KPI'!CN150</f>
        <v>1864750.4700000002</v>
      </c>
      <c r="CO78" s="15">
        <f>+'wireless KPI'!CO150</f>
        <v>475479.12</v>
      </c>
      <c r="CP78" s="15">
        <f>+'wireless KPI'!CP150</f>
        <v>476486.88</v>
      </c>
      <c r="CQ78" s="15">
        <f>+'wireless KPI'!CQ150</f>
        <v>475060.95</v>
      </c>
      <c r="CR78" s="15">
        <f>+'wireless KPI'!CR150</f>
        <v>476675.52</v>
      </c>
      <c r="CS78" s="8">
        <f>+'wireless KPI'!CS150</f>
        <v>1903702.4700000002</v>
      </c>
      <c r="CT78" s="15">
        <f>+'wireless KPI'!CT150</f>
        <v>480543.93</v>
      </c>
      <c r="CU78" s="15">
        <f>+'wireless KPI'!CU150</f>
        <v>475860.12</v>
      </c>
      <c r="CV78" s="15">
        <f>+'wireless KPI'!CV150</f>
        <v>469528.32000000001</v>
      </c>
      <c r="CW78" s="15">
        <f>+'wireless KPI'!CW150</f>
        <v>533767.9936633663</v>
      </c>
      <c r="CX78" s="8">
        <f>+'wireless KPI'!CX150</f>
        <v>1959700.3636633663</v>
      </c>
      <c r="CY78" s="15"/>
      <c r="CZ78" s="15"/>
      <c r="DA78" s="15"/>
      <c r="DB78" s="15"/>
      <c r="DC78" s="8"/>
      <c r="DD78" s="15"/>
      <c r="DE78" s="15"/>
      <c r="DF78" s="15"/>
      <c r="DG78" s="15"/>
      <c r="DH78" s="8"/>
      <c r="DI78" s="15"/>
      <c r="DJ78" s="15"/>
      <c r="DK78" s="15"/>
      <c r="DL78" s="15"/>
      <c r="DM78" s="8"/>
      <c r="DN78" s="15"/>
      <c r="DO78" s="15"/>
      <c r="DP78" s="15"/>
      <c r="DQ78" s="15"/>
      <c r="DR78" s="8"/>
      <c r="DS78" s="15"/>
      <c r="DT78" s="15"/>
      <c r="DU78" s="15"/>
      <c r="DV78" s="15"/>
      <c r="DW78" s="8"/>
    </row>
    <row r="79" spans="1:127">
      <c r="A79" s="2"/>
      <c r="C79" s="7" t="s">
        <v>549</v>
      </c>
      <c r="D79" s="7" t="s">
        <v>866</v>
      </c>
      <c r="AV79" s="26"/>
      <c r="AW79" s="26"/>
      <c r="AX79" s="26"/>
      <c r="AY79" s="26"/>
      <c r="BA79" s="26"/>
      <c r="BB79" s="26"/>
      <c r="BC79" s="26"/>
      <c r="BD79" s="26"/>
      <c r="BF79" s="26"/>
      <c r="BG79" s="26"/>
      <c r="BH79" s="26"/>
      <c r="BI79" s="26"/>
      <c r="BK79" s="26"/>
      <c r="BL79" s="26"/>
      <c r="BM79" s="26"/>
      <c r="BN79" s="26"/>
      <c r="BO79" s="15">
        <f>+'wireless KPI'!BO151</f>
        <v>0</v>
      </c>
      <c r="BP79" s="15">
        <f>+'wireless KPI'!BP151</f>
        <v>0</v>
      </c>
      <c r="BQ79" s="15">
        <f>+'wireless KPI'!BQ151</f>
        <v>0</v>
      </c>
      <c r="BR79" s="15">
        <f>+'wireless KPI'!BR151</f>
        <v>0</v>
      </c>
      <c r="BS79" s="15">
        <f>+'wireless KPI'!BS151</f>
        <v>0</v>
      </c>
      <c r="BT79" s="15">
        <f>+'wireless KPI'!BT151</f>
        <v>0</v>
      </c>
      <c r="BU79" s="15">
        <f>+'wireless KPI'!BU151</f>
        <v>0</v>
      </c>
      <c r="BV79" s="15">
        <f>+'wireless KPI'!BV151</f>
        <v>0</v>
      </c>
      <c r="BW79" s="15">
        <f>+'wireless KPI'!BW151</f>
        <v>0</v>
      </c>
      <c r="BX79" s="15">
        <f>+'wireless KPI'!BX151</f>
        <v>0</v>
      </c>
      <c r="BY79" s="15">
        <f>+'wireless KPI'!BY151</f>
        <v>0</v>
      </c>
      <c r="BZ79" s="15">
        <f>+'wireless KPI'!BZ151</f>
        <v>0</v>
      </c>
      <c r="CA79" s="15">
        <f>+'wireless KPI'!CA151</f>
        <v>0</v>
      </c>
      <c r="CB79" s="15">
        <f>+'wireless KPI'!CB151</f>
        <v>0</v>
      </c>
      <c r="CC79" s="15">
        <f>+'wireless KPI'!CC151</f>
        <v>0</v>
      </c>
      <c r="CD79" s="15">
        <f>+'wireless KPI'!CD151</f>
        <v>0</v>
      </c>
      <c r="CE79" s="15">
        <f>+'wireless KPI'!CE151</f>
        <v>59004.75</v>
      </c>
      <c r="CF79" s="15">
        <f>+'wireless KPI'!CF151</f>
        <v>59443.125</v>
      </c>
      <c r="CG79" s="15">
        <f>+'wireless KPI'!CG151</f>
        <v>61666.380000000005</v>
      </c>
      <c r="CH79" s="15">
        <f>+'wireless KPI'!CH151</f>
        <v>62037.36</v>
      </c>
      <c r="CI79" s="15">
        <f>+'wireless KPI'!CI151</f>
        <v>242151.61499999999</v>
      </c>
      <c r="CJ79" s="15">
        <f>+'wireless KPI'!CJ151</f>
        <v>63991.5</v>
      </c>
      <c r="CK79" s="15">
        <f>+'wireless KPI'!CK151</f>
        <v>67702.634999999995</v>
      </c>
      <c r="CL79" s="15">
        <f>+'wireless KPI'!CL151</f>
        <v>72995.58</v>
      </c>
      <c r="CM79" s="15">
        <f>+'wireless KPI'!CM151</f>
        <v>80109.69</v>
      </c>
      <c r="CN79" s="15">
        <f>+'wireless KPI'!CN151</f>
        <v>284799.40500000003</v>
      </c>
      <c r="CO79" s="15">
        <f>+'wireless KPI'!CO151</f>
        <v>82159.994999999995</v>
      </c>
      <c r="CP79" s="15">
        <f>+'wireless KPI'!CP151</f>
        <v>87589.5</v>
      </c>
      <c r="CQ79" s="15">
        <f>+'wireless KPI'!CQ151</f>
        <v>89733.735000000001</v>
      </c>
      <c r="CR79" s="15">
        <f>+'wireless KPI'!CR151</f>
        <v>92489.279999999999</v>
      </c>
      <c r="CS79" s="15">
        <f>+'wireless KPI'!CS151</f>
        <v>351972.51</v>
      </c>
      <c r="CT79" s="15">
        <f>+'wireless KPI'!CT151</f>
        <v>95388.87</v>
      </c>
      <c r="CU79" s="15">
        <f>+'wireless KPI'!CU151</f>
        <v>101710.56</v>
      </c>
      <c r="CV79" s="15">
        <f>+'wireless KPI'!CV151</f>
        <v>113713.89</v>
      </c>
      <c r="CW79" s="15">
        <f>+'wireless KPI'!CW151</f>
        <v>118909.44</v>
      </c>
      <c r="CX79" s="15">
        <f>+'wireless KPI'!CX151</f>
        <v>429722.76</v>
      </c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15"/>
    </row>
    <row r="80" spans="1:127">
      <c r="A80" s="2"/>
      <c r="AV80" s="26"/>
      <c r="AW80" s="26"/>
      <c r="AX80" s="26"/>
      <c r="AY80" s="26"/>
      <c r="BA80" s="26"/>
      <c r="BB80" s="26"/>
      <c r="BC80" s="26"/>
      <c r="BD80" s="26"/>
      <c r="BF80" s="26"/>
      <c r="BG80" s="26"/>
      <c r="BH80" s="26"/>
      <c r="BI80" s="26"/>
      <c r="BK80" s="26"/>
      <c r="BL80" s="26"/>
      <c r="BM80" s="26"/>
      <c r="BN80" s="26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</row>
    <row r="81" spans="1:127">
      <c r="A81" s="2"/>
      <c r="C81" s="7" t="s">
        <v>733</v>
      </c>
      <c r="D81" s="7" t="s">
        <v>866</v>
      </c>
      <c r="E81" s="7" t="s">
        <v>752</v>
      </c>
      <c r="AV81" s="26"/>
      <c r="AW81" s="26"/>
      <c r="AX81" s="26"/>
      <c r="AY81" s="26"/>
      <c r="BA81" s="26"/>
      <c r="BB81" s="26"/>
      <c r="BC81" s="26"/>
      <c r="BD81" s="26"/>
      <c r="BF81" s="26"/>
      <c r="BG81" s="26"/>
      <c r="BH81" s="26"/>
      <c r="BI81" s="26"/>
      <c r="BK81" s="26"/>
      <c r="BL81" s="26"/>
      <c r="BM81" s="26"/>
      <c r="BN81" s="26"/>
      <c r="BP81" s="26"/>
      <c r="BQ81" s="26"/>
      <c r="BR81" s="26"/>
      <c r="BS81" s="26"/>
      <c r="BU81" s="26"/>
      <c r="BV81" s="26"/>
      <c r="BW81" s="26"/>
      <c r="BX81" s="2"/>
      <c r="BY81" s="15">
        <f t="shared" ref="BY81:CH82" si="97">+BY77-BT77</f>
        <v>-227258.51699999999</v>
      </c>
      <c r="BZ81" s="8">
        <f t="shared" si="97"/>
        <v>-41049.26549999998</v>
      </c>
      <c r="CA81" s="8">
        <f t="shared" si="97"/>
        <v>-38047.514999999956</v>
      </c>
      <c r="CB81" s="8">
        <f t="shared" si="97"/>
        <v>-59620.815000000002</v>
      </c>
      <c r="CC81" s="8">
        <f t="shared" si="97"/>
        <v>-54985.799999999988</v>
      </c>
      <c r="CD81" s="15">
        <f t="shared" si="97"/>
        <v>-193703.39549999987</v>
      </c>
      <c r="CE81" s="8">
        <f t="shared" si="97"/>
        <v>-44603.640000000014</v>
      </c>
      <c r="CF81" s="8">
        <f t="shared" si="97"/>
        <v>-51056.040000000037</v>
      </c>
      <c r="CG81" s="8">
        <f t="shared" si="97"/>
        <v>-53638.649999999965</v>
      </c>
      <c r="CH81" s="8">
        <f t="shared" si="97"/>
        <v>-24503.715000000026</v>
      </c>
      <c r="CI81" s="15">
        <f t="shared" ref="CI81:CR82" si="98">+CI77-CD77</f>
        <v>-173802.04500000016</v>
      </c>
      <c r="CJ81" s="8">
        <f t="shared" si="98"/>
        <v>-65883.900000000023</v>
      </c>
      <c r="CK81" s="8">
        <f t="shared" si="98"/>
        <v>-73019.835000000021</v>
      </c>
      <c r="CL81" s="8">
        <f t="shared" si="98"/>
        <v>-77940.85500000004</v>
      </c>
      <c r="CM81" s="8">
        <f t="shared" si="98"/>
        <v>-76495.199999999953</v>
      </c>
      <c r="CN81" s="15">
        <f t="shared" si="98"/>
        <v>-293339.7899999998</v>
      </c>
      <c r="CO81" s="8">
        <f t="shared" si="98"/>
        <v>-68140.334999999992</v>
      </c>
      <c r="CP81" s="8">
        <f t="shared" si="98"/>
        <v>-58448.324999999983</v>
      </c>
      <c r="CQ81" s="8">
        <f t="shared" si="98"/>
        <v>-50868.389999999985</v>
      </c>
      <c r="CR81" s="8">
        <f t="shared" si="98"/>
        <v>-40601.640000000014</v>
      </c>
      <c r="CS81" s="15">
        <f>+CS77-CN77</f>
        <v>-218058.69000000006</v>
      </c>
      <c r="CT81" s="8">
        <f t="shared" ref="CT81:CX82" si="99">+CT77-CO77</f>
        <v>-35490.915000000008</v>
      </c>
      <c r="CU81" s="8">
        <f t="shared" si="99"/>
        <v>-39626.399999999994</v>
      </c>
      <c r="CV81" s="8">
        <f t="shared" si="99"/>
        <v>-33572.879999999976</v>
      </c>
      <c r="CW81" s="8">
        <f>+CW77-CR77</f>
        <v>-9118.7536633663403</v>
      </c>
      <c r="CX81" s="15">
        <f t="shared" si="99"/>
        <v>-117808.94866336638</v>
      </c>
      <c r="CY81" s="8"/>
      <c r="CZ81" s="8"/>
      <c r="DA81" s="8"/>
      <c r="DB81" s="8"/>
      <c r="DC81" s="15"/>
      <c r="DD81" s="8"/>
      <c r="DE81" s="8"/>
      <c r="DF81" s="8"/>
      <c r="DG81" s="8"/>
      <c r="DH81" s="15"/>
      <c r="DI81" s="8"/>
      <c r="DJ81" s="8"/>
      <c r="DK81" s="8"/>
      <c r="DL81" s="8"/>
      <c r="DM81" s="15"/>
      <c r="DN81" s="8"/>
      <c r="DO81" s="8"/>
      <c r="DP81" s="8"/>
      <c r="DQ81" s="8"/>
      <c r="DR81" s="15"/>
      <c r="DS81" s="8"/>
      <c r="DT81" s="8"/>
      <c r="DU81" s="8"/>
      <c r="DV81" s="8"/>
      <c r="DW81" s="15"/>
    </row>
    <row r="82" spans="1:127">
      <c r="A82" s="2"/>
      <c r="C82" s="7" t="s">
        <v>734</v>
      </c>
      <c r="D82" s="7" t="s">
        <v>866</v>
      </c>
      <c r="E82" s="7" t="s">
        <v>752</v>
      </c>
      <c r="AV82" s="26"/>
      <c r="AW82" s="26"/>
      <c r="AX82" s="26"/>
      <c r="AY82" s="26"/>
      <c r="BA82" s="26"/>
      <c r="BB82" s="26"/>
      <c r="BC82" s="26"/>
      <c r="BD82" s="26"/>
      <c r="BF82" s="26"/>
      <c r="BG82" s="26"/>
      <c r="BH82" s="26"/>
      <c r="BI82" s="26"/>
      <c r="BK82" s="26"/>
      <c r="BL82" s="26"/>
      <c r="BM82" s="26"/>
      <c r="BN82" s="26"/>
      <c r="BP82" s="26"/>
      <c r="BQ82" s="26"/>
      <c r="BR82" s="26"/>
      <c r="BS82" s="26"/>
      <c r="BU82" s="26"/>
      <c r="BV82" s="26"/>
      <c r="BW82" s="26"/>
      <c r="BX82" s="2"/>
      <c r="BY82" s="15">
        <f t="shared" si="97"/>
        <v>73934.486999999965</v>
      </c>
      <c r="BZ82" s="8">
        <f t="shared" si="97"/>
        <v>23616.868500000041</v>
      </c>
      <c r="CA82" s="8">
        <f t="shared" si="97"/>
        <v>25578.585000000021</v>
      </c>
      <c r="CB82" s="8">
        <f t="shared" si="97"/>
        <v>27201.989999999991</v>
      </c>
      <c r="CC82" s="8">
        <f t="shared" si="97"/>
        <v>27962.25</v>
      </c>
      <c r="CD82" s="15">
        <f t="shared" si="97"/>
        <v>104359.69350000005</v>
      </c>
      <c r="CE82" s="8">
        <f t="shared" si="97"/>
        <v>15280.39499999996</v>
      </c>
      <c r="CF82" s="8">
        <f t="shared" si="97"/>
        <v>24762.614999999991</v>
      </c>
      <c r="CG82" s="8">
        <f t="shared" si="97"/>
        <v>24870.02999999997</v>
      </c>
      <c r="CH82" s="8">
        <f t="shared" si="97"/>
        <v>22328.534999999974</v>
      </c>
      <c r="CI82" s="15">
        <f t="shared" si="98"/>
        <v>87241.574999999953</v>
      </c>
      <c r="CJ82" s="8">
        <f t="shared" si="98"/>
        <v>33526.950000000012</v>
      </c>
      <c r="CK82" s="8">
        <f t="shared" si="98"/>
        <v>20226.780000000028</v>
      </c>
      <c r="CL82" s="8">
        <f t="shared" si="98"/>
        <v>27364.98000000004</v>
      </c>
      <c r="CM82" s="8">
        <f t="shared" si="98"/>
        <v>16973.415000000037</v>
      </c>
      <c r="CN82" s="15">
        <f t="shared" si="98"/>
        <v>98092.125000000233</v>
      </c>
      <c r="CO82" s="8">
        <f t="shared" si="98"/>
        <v>15432.119999999995</v>
      </c>
      <c r="CP82" s="8">
        <f t="shared" si="98"/>
        <v>12984.224999999977</v>
      </c>
      <c r="CQ82" s="8">
        <f t="shared" si="98"/>
        <v>2327.6699999999837</v>
      </c>
      <c r="CR82" s="8">
        <f t="shared" si="98"/>
        <v>8207.984999999986</v>
      </c>
      <c r="CS82" s="15">
        <f>+CS78-CN78</f>
        <v>38952</v>
      </c>
      <c r="CT82" s="8">
        <f t="shared" si="99"/>
        <v>5064.8099999999977</v>
      </c>
      <c r="CU82" s="8">
        <f t="shared" si="99"/>
        <v>-626.76000000000931</v>
      </c>
      <c r="CV82" s="8">
        <f t="shared" si="99"/>
        <v>-5532.6300000000047</v>
      </c>
      <c r="CW82" s="8">
        <f t="shared" si="99"/>
        <v>57092.473663366283</v>
      </c>
      <c r="CX82" s="15">
        <f t="shared" si="99"/>
        <v>55997.893663366092</v>
      </c>
      <c r="CY82" s="8"/>
      <c r="CZ82" s="8"/>
      <c r="DA82" s="8"/>
      <c r="DB82" s="8"/>
      <c r="DC82" s="15"/>
      <c r="DD82" s="8"/>
      <c r="DE82" s="8"/>
      <c r="DF82" s="8"/>
      <c r="DG82" s="8"/>
      <c r="DH82" s="15"/>
      <c r="DI82" s="8"/>
      <c r="DJ82" s="8"/>
      <c r="DK82" s="8"/>
      <c r="DL82" s="8"/>
      <c r="DM82" s="15"/>
      <c r="DN82" s="8"/>
      <c r="DO82" s="8"/>
      <c r="DP82" s="8"/>
      <c r="DQ82" s="8"/>
      <c r="DR82" s="15"/>
      <c r="DS82" s="8"/>
      <c r="DT82" s="8"/>
      <c r="DU82" s="8"/>
      <c r="DV82" s="8"/>
      <c r="DW82" s="15"/>
    </row>
    <row r="83" spans="1:127">
      <c r="A83" s="2"/>
      <c r="C83" s="7" t="s">
        <v>291</v>
      </c>
      <c r="D83" s="7" t="s">
        <v>866</v>
      </c>
      <c r="E83" s="7" t="s">
        <v>752</v>
      </c>
      <c r="AV83" s="26"/>
      <c r="AW83" s="26"/>
      <c r="AX83" s="26"/>
      <c r="AY83" s="26"/>
      <c r="BA83" s="26"/>
      <c r="BB83" s="26"/>
      <c r="BC83" s="26"/>
      <c r="BD83" s="26"/>
      <c r="BF83" s="26"/>
      <c r="BG83" s="26"/>
      <c r="BH83" s="26"/>
      <c r="BI83" s="26"/>
      <c r="BK83" s="26"/>
      <c r="BL83" s="26"/>
      <c r="BM83" s="26"/>
      <c r="BN83" s="26"/>
      <c r="BP83" s="26"/>
      <c r="BQ83" s="26"/>
      <c r="BR83" s="26"/>
      <c r="BS83" s="26"/>
      <c r="BU83" s="26"/>
      <c r="BV83" s="26"/>
      <c r="BW83" s="26"/>
      <c r="BX83" s="2"/>
      <c r="BY83" s="15"/>
      <c r="BZ83" s="8"/>
      <c r="CA83" s="8"/>
      <c r="CB83" s="8"/>
      <c r="CC83" s="8"/>
      <c r="CD83" s="15"/>
      <c r="CE83" s="8"/>
      <c r="CF83" s="8"/>
      <c r="CG83" s="8"/>
      <c r="CH83" s="8"/>
      <c r="CI83" s="15"/>
      <c r="CJ83" s="8"/>
      <c r="CK83" s="8"/>
      <c r="CL83" s="8"/>
      <c r="CM83" s="8"/>
      <c r="CN83" s="15"/>
      <c r="CO83" s="8"/>
      <c r="CP83" s="8"/>
      <c r="CQ83" s="8"/>
      <c r="CR83" s="8"/>
      <c r="CS83" s="15"/>
      <c r="CT83" s="8"/>
      <c r="CU83" s="8"/>
      <c r="CV83" s="8"/>
      <c r="CW83" s="8"/>
      <c r="CX83" s="15"/>
      <c r="CY83" s="8"/>
      <c r="CZ83" s="8"/>
      <c r="DA83" s="8"/>
      <c r="DB83" s="8"/>
      <c r="DC83" s="15"/>
      <c r="DD83" s="8"/>
      <c r="DE83" s="8"/>
      <c r="DF83" s="8"/>
      <c r="DG83" s="8"/>
      <c r="DH83" s="15"/>
      <c r="DI83" s="8"/>
      <c r="DJ83" s="8"/>
      <c r="DK83" s="8"/>
      <c r="DL83" s="8"/>
      <c r="DM83" s="15"/>
      <c r="DN83" s="8"/>
      <c r="DO83" s="8"/>
      <c r="DP83" s="8"/>
      <c r="DQ83" s="8"/>
      <c r="DR83" s="15"/>
      <c r="DS83" s="8"/>
      <c r="DT83" s="8"/>
      <c r="DU83" s="8"/>
      <c r="DV83" s="8"/>
      <c r="DW83" s="15"/>
    </row>
    <row r="84" spans="1:127">
      <c r="A84" s="2"/>
      <c r="C84" s="2"/>
      <c r="AV84" s="26"/>
      <c r="AW84" s="26"/>
      <c r="AX84" s="26"/>
      <c r="AY84" s="26"/>
      <c r="BA84" s="26"/>
      <c r="BB84" s="26"/>
      <c r="BC84" s="26"/>
      <c r="BD84" s="26"/>
      <c r="BF84" s="26"/>
      <c r="BG84" s="26"/>
      <c r="BH84" s="26"/>
      <c r="BI84" s="26"/>
      <c r="BK84" s="26"/>
      <c r="BL84" s="26"/>
      <c r="BM84" s="26"/>
      <c r="BN84" s="26"/>
      <c r="BP84" s="26"/>
      <c r="BQ84" s="26"/>
      <c r="BR84" s="26"/>
      <c r="BS84" s="26"/>
      <c r="BU84" s="26"/>
      <c r="BV84" s="26"/>
      <c r="BW84" s="26"/>
      <c r="BX84" s="2"/>
      <c r="BY84" s="15"/>
      <c r="BZ84" s="8"/>
      <c r="CA84" s="8"/>
      <c r="CB84" s="8"/>
      <c r="CC84" s="8"/>
      <c r="CD84" s="15"/>
      <c r="CE84" s="8"/>
      <c r="CF84" s="8"/>
      <c r="CG84" s="8"/>
      <c r="CH84" s="8"/>
      <c r="CI84" s="15"/>
      <c r="CJ84" s="8"/>
      <c r="CK84" s="8"/>
      <c r="CL84" s="8"/>
      <c r="CM84" s="8"/>
      <c r="CN84" s="15"/>
      <c r="CO84" s="8"/>
      <c r="CP84" s="8"/>
      <c r="CQ84" s="8"/>
      <c r="CR84" s="8"/>
      <c r="CS84" s="15"/>
      <c r="CT84" s="8"/>
      <c r="CU84" s="8"/>
      <c r="CV84" s="8"/>
      <c r="CW84" s="8"/>
      <c r="CX84" s="15"/>
      <c r="CY84" s="8"/>
      <c r="DU84" s="2"/>
    </row>
    <row r="85" spans="1:127">
      <c r="A85" s="2"/>
      <c r="C85" s="2"/>
      <c r="AV85" s="26"/>
      <c r="AW85" s="26"/>
      <c r="AX85" s="26"/>
      <c r="AY85" s="26"/>
      <c r="BA85" s="26"/>
      <c r="BB85" s="26"/>
      <c r="BC85" s="26"/>
      <c r="BD85" s="26"/>
      <c r="BF85" s="26"/>
      <c r="BG85" s="26"/>
      <c r="BH85" s="26"/>
      <c r="BI85" s="26"/>
      <c r="BK85" s="26"/>
      <c r="BL85" s="26"/>
      <c r="BM85" s="26"/>
      <c r="BN85" s="26"/>
      <c r="BP85" s="26"/>
      <c r="BQ85" s="26"/>
      <c r="BR85" s="26"/>
      <c r="BS85" s="26"/>
      <c r="BU85" s="26"/>
      <c r="BV85" s="26"/>
      <c r="BW85" s="26"/>
      <c r="BX85" s="2"/>
      <c r="BY85" s="15"/>
      <c r="BZ85" s="8"/>
      <c r="CA85" s="8"/>
      <c r="CB85" s="8"/>
      <c r="CC85" s="8"/>
      <c r="CD85" s="15"/>
      <c r="CE85" s="8"/>
      <c r="CF85" s="8"/>
      <c r="CG85" s="8"/>
      <c r="CH85" s="8"/>
      <c r="CI85" s="15"/>
      <c r="CJ85" s="8"/>
      <c r="CK85" s="8"/>
      <c r="CL85" s="8"/>
      <c r="CM85" s="8"/>
      <c r="CN85" s="15"/>
      <c r="CO85" s="8"/>
      <c r="CP85" s="8"/>
      <c r="CQ85" s="8"/>
      <c r="CR85" s="8"/>
      <c r="CS85" s="15"/>
      <c r="CT85" s="8"/>
      <c r="CU85" s="8"/>
      <c r="CV85" s="8"/>
      <c r="CW85" s="8"/>
      <c r="CX85" s="15"/>
      <c r="CY85" s="8"/>
      <c r="DU85" s="2"/>
    </row>
    <row r="86" spans="1:127">
      <c r="A86" s="2"/>
      <c r="B86" s="2"/>
      <c r="C86" s="7" t="s">
        <v>1108</v>
      </c>
      <c r="D86" s="7" t="s">
        <v>860</v>
      </c>
      <c r="AV86" s="26"/>
      <c r="AW86" s="26"/>
      <c r="AX86" s="26"/>
      <c r="AY86" s="26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>
        <v>0</v>
      </c>
      <c r="CP86" s="15">
        <v>0</v>
      </c>
      <c r="CQ86" s="15">
        <v>0</v>
      </c>
      <c r="CR86" s="15">
        <v>2000</v>
      </c>
      <c r="CS86" s="15">
        <v>8200</v>
      </c>
      <c r="CT86" s="15">
        <v>2800</v>
      </c>
      <c r="CU86" s="15">
        <v>2800</v>
      </c>
      <c r="CV86" s="15">
        <v>1900</v>
      </c>
      <c r="CW86" s="15">
        <v>3000</v>
      </c>
      <c r="CX86" s="15">
        <v>10500</v>
      </c>
      <c r="CY86" s="15">
        <v>5900</v>
      </c>
      <c r="CZ86" s="15">
        <f>+'wireless KPI'!CZ88</f>
        <v>9900</v>
      </c>
      <c r="DA86" s="15">
        <f>+'wireless KPI'!DA88</f>
        <v>13700</v>
      </c>
      <c r="DB86" s="15">
        <f>+'wireless KPI'!DB88</f>
        <v>18500</v>
      </c>
      <c r="DC86" s="15">
        <f>+'wireless KPI'!DC88</f>
        <v>48000</v>
      </c>
      <c r="DD86" s="15">
        <v>25500</v>
      </c>
      <c r="DE86" s="15">
        <f>+'wireless KPI'!DE88</f>
        <v>31900</v>
      </c>
      <c r="DF86" s="15">
        <f>+'wireless KPI'!DF88</f>
        <v>38600</v>
      </c>
      <c r="DG86" s="15">
        <f>+'wireless KPI'!DG88</f>
        <v>45100</v>
      </c>
      <c r="DH86" s="15">
        <f>+'wireless KPI'!DH88</f>
        <v>141100</v>
      </c>
      <c r="DI86" s="15">
        <v>51800</v>
      </c>
      <c r="DJ86" s="15">
        <f>+'wireless KPI'!DJ88</f>
        <v>57400</v>
      </c>
      <c r="DK86" s="15">
        <f>+'wireless KPI'!DK88</f>
        <v>63489.7338910689</v>
      </c>
      <c r="DL86" s="15">
        <f>+'wireless KPI'!DL88</f>
        <v>66695.204347110062</v>
      </c>
      <c r="DM86" s="15">
        <f>+'wireless KPI'!DM88</f>
        <v>239384.93823817896</v>
      </c>
      <c r="DN86" s="15">
        <f>+'wireless KPI'!DN88</f>
        <v>69942.68039202693</v>
      </c>
      <c r="DO86" s="15">
        <f>+'wireless KPI'!DO88</f>
        <v>72953.291516372818</v>
      </c>
      <c r="DP86" s="15">
        <f>+'wireless KPI'!DP88</f>
        <v>76045.029835127629</v>
      </c>
      <c r="DQ86" s="15">
        <f>+'wireless KPI'!DQ88</f>
        <v>79108.318205753923</v>
      </c>
      <c r="DR86" s="15">
        <f>+'wireless KPI'!DR88</f>
        <v>298049.31994928129</v>
      </c>
      <c r="DS86" s="15">
        <f>+'wireless KPI'!DS88</f>
        <v>82355.589832958431</v>
      </c>
      <c r="DT86" s="15">
        <f>+'wireless KPI'!DT88</f>
        <v>85186.659583586006</v>
      </c>
      <c r="DU86" s="15">
        <f>+'wireless KPI'!DU88</f>
        <v>88189.694153486271</v>
      </c>
      <c r="DV86" s="15">
        <f>+'wireless KPI'!DV88</f>
        <v>91164.602935496601</v>
      </c>
      <c r="DW86" s="15">
        <f>+'wireless KPI'!DW88</f>
        <v>346896.54650552734</v>
      </c>
    </row>
    <row r="87" spans="1:127">
      <c r="A87" s="2"/>
      <c r="C87" s="7" t="s">
        <v>859</v>
      </c>
      <c r="D87" s="7" t="s">
        <v>860</v>
      </c>
      <c r="E87" s="7" t="s">
        <v>110</v>
      </c>
      <c r="AV87" s="26"/>
      <c r="AW87" s="26"/>
      <c r="AX87" s="26"/>
      <c r="AY87" s="26"/>
      <c r="BA87" s="26"/>
      <c r="BB87" s="26"/>
      <c r="BC87" s="26"/>
      <c r="BD87" s="26"/>
      <c r="BF87" s="26"/>
      <c r="BG87" s="26"/>
      <c r="BH87" s="26"/>
      <c r="BI87" s="26"/>
      <c r="BK87" s="26"/>
      <c r="BL87" s="26"/>
      <c r="BM87" s="26"/>
      <c r="BN87" s="26"/>
      <c r="BP87" s="26"/>
      <c r="BQ87" s="26"/>
      <c r="BR87" s="26"/>
      <c r="BS87" s="26"/>
      <c r="BU87" s="26"/>
      <c r="BV87" s="26"/>
      <c r="BW87" s="26"/>
      <c r="BX87" s="2"/>
      <c r="BY87" s="15">
        <f t="shared" ref="BY87:DC87" si="100">+BY86-BT86</f>
        <v>0</v>
      </c>
      <c r="BZ87" s="8">
        <f t="shared" si="100"/>
        <v>0</v>
      </c>
      <c r="CA87" s="8">
        <f t="shared" si="100"/>
        <v>0</v>
      </c>
      <c r="CB87" s="8">
        <f t="shared" si="100"/>
        <v>0</v>
      </c>
      <c r="CC87" s="8">
        <f t="shared" si="100"/>
        <v>0</v>
      </c>
      <c r="CD87" s="15">
        <f t="shared" si="100"/>
        <v>0</v>
      </c>
      <c r="CE87" s="8">
        <f t="shared" si="100"/>
        <v>0</v>
      </c>
      <c r="CF87" s="8">
        <f t="shared" si="100"/>
        <v>0</v>
      </c>
      <c r="CG87" s="8">
        <f t="shared" si="100"/>
        <v>0</v>
      </c>
      <c r="CH87" s="8">
        <f t="shared" si="100"/>
        <v>0</v>
      </c>
      <c r="CI87" s="15">
        <f t="shared" si="100"/>
        <v>0</v>
      </c>
      <c r="CJ87" s="8">
        <f t="shared" si="100"/>
        <v>0</v>
      </c>
      <c r="CK87" s="8">
        <f t="shared" si="100"/>
        <v>0</v>
      </c>
      <c r="CL87" s="8">
        <f t="shared" si="100"/>
        <v>0</v>
      </c>
      <c r="CM87" s="8">
        <f t="shared" si="100"/>
        <v>0</v>
      </c>
      <c r="CN87" s="15">
        <f t="shared" si="100"/>
        <v>0</v>
      </c>
      <c r="CO87" s="8">
        <f t="shared" si="100"/>
        <v>0</v>
      </c>
      <c r="CP87" s="8">
        <f t="shared" si="100"/>
        <v>0</v>
      </c>
      <c r="CQ87" s="8">
        <f t="shared" si="100"/>
        <v>0</v>
      </c>
      <c r="CR87" s="8">
        <f t="shared" si="100"/>
        <v>2000</v>
      </c>
      <c r="CS87" s="15">
        <f t="shared" si="100"/>
        <v>8200</v>
      </c>
      <c r="CT87" s="8">
        <f t="shared" si="100"/>
        <v>2800</v>
      </c>
      <c r="CU87" s="8">
        <f t="shared" si="100"/>
        <v>2800</v>
      </c>
      <c r="CV87" s="8">
        <f t="shared" si="100"/>
        <v>1900</v>
      </c>
      <c r="CW87" s="8">
        <f t="shared" si="100"/>
        <v>1000</v>
      </c>
      <c r="CX87" s="15">
        <f t="shared" si="100"/>
        <v>2300</v>
      </c>
      <c r="CY87" s="8">
        <f t="shared" si="100"/>
        <v>3100</v>
      </c>
      <c r="CZ87" s="8">
        <f t="shared" si="100"/>
        <v>7100</v>
      </c>
      <c r="DA87" s="8">
        <f t="shared" si="100"/>
        <v>11800</v>
      </c>
      <c r="DB87" s="8">
        <f t="shared" si="100"/>
        <v>15500</v>
      </c>
      <c r="DC87" s="15">
        <f t="shared" si="100"/>
        <v>37500</v>
      </c>
      <c r="DD87" s="8">
        <f t="shared" ref="DD87" si="101">+DD86-CY86</f>
        <v>19600</v>
      </c>
      <c r="DE87" s="8">
        <f t="shared" ref="DE87" si="102">+DE86-CZ86</f>
        <v>22000</v>
      </c>
      <c r="DF87" s="8">
        <f t="shared" ref="DF87" si="103">+DF86-DA86</f>
        <v>24900</v>
      </c>
      <c r="DG87" s="8">
        <f t="shared" ref="DG87" si="104">+DG86-DB86</f>
        <v>26600</v>
      </c>
      <c r="DH87" s="15">
        <f t="shared" ref="DH87" si="105">+DH86-DC86</f>
        <v>93100</v>
      </c>
      <c r="DI87" s="8">
        <f t="shared" ref="DI87" si="106">+DI86-DD86</f>
        <v>26300</v>
      </c>
      <c r="DJ87" s="8">
        <f t="shared" ref="DJ87" si="107">+DJ86-DE86</f>
        <v>25500</v>
      </c>
      <c r="DK87" s="8">
        <f t="shared" ref="DK87:DW87" si="108">+DK86-DF86</f>
        <v>24889.7338910689</v>
      </c>
      <c r="DL87" s="8">
        <f t="shared" si="108"/>
        <v>21595.204347110062</v>
      </c>
      <c r="DM87" s="15">
        <f t="shared" si="108"/>
        <v>98284.938238178962</v>
      </c>
      <c r="DN87" s="8">
        <f t="shared" si="108"/>
        <v>18142.68039202693</v>
      </c>
      <c r="DO87" s="8">
        <f t="shared" si="108"/>
        <v>15553.291516372818</v>
      </c>
      <c r="DP87" s="8">
        <f t="shared" si="108"/>
        <v>12555.295944058729</v>
      </c>
      <c r="DQ87" s="8">
        <f t="shared" si="108"/>
        <v>12413.113858643861</v>
      </c>
      <c r="DR87" s="15">
        <f t="shared" si="108"/>
        <v>58664.381711102324</v>
      </c>
      <c r="DS87" s="8">
        <f t="shared" si="108"/>
        <v>12412.9094409315</v>
      </c>
      <c r="DT87" s="8">
        <f t="shared" si="108"/>
        <v>12233.368067213189</v>
      </c>
      <c r="DU87" s="8">
        <f t="shared" si="108"/>
        <v>12144.664318358642</v>
      </c>
      <c r="DV87" s="8">
        <f t="shared" si="108"/>
        <v>12056.284729742678</v>
      </c>
      <c r="DW87" s="15">
        <f t="shared" si="108"/>
        <v>48847.226556246052</v>
      </c>
    </row>
    <row r="88" spans="1:127">
      <c r="A88" s="2"/>
      <c r="AV88" s="26"/>
      <c r="AW88" s="26"/>
      <c r="AX88" s="26"/>
      <c r="AY88" s="26"/>
      <c r="BA88" s="26"/>
      <c r="BB88" s="26"/>
      <c r="BC88" s="26"/>
      <c r="BD88" s="26"/>
      <c r="BF88" s="26"/>
      <c r="BG88" s="26"/>
      <c r="BH88" s="26"/>
      <c r="BI88" s="26"/>
      <c r="BK88" s="26"/>
      <c r="BL88" s="26"/>
      <c r="BM88" s="26"/>
      <c r="BN88" s="26"/>
      <c r="BP88" s="26"/>
      <c r="BQ88" s="26"/>
      <c r="BR88" s="26"/>
      <c r="BS88" s="26"/>
      <c r="BU88" s="26"/>
      <c r="BV88" s="26"/>
      <c r="BW88" s="26"/>
      <c r="BX88" s="2"/>
      <c r="BY88" s="15"/>
      <c r="BZ88" s="8"/>
      <c r="CA88" s="8"/>
      <c r="CB88" s="8"/>
      <c r="CC88" s="8"/>
      <c r="CD88" s="15"/>
      <c r="CE88" s="8"/>
      <c r="CF88" s="8"/>
      <c r="CG88" s="8"/>
      <c r="CH88" s="8"/>
      <c r="CI88" s="15"/>
      <c r="CJ88" s="8"/>
      <c r="CK88" s="8"/>
      <c r="CL88" s="8"/>
      <c r="CM88" s="8"/>
      <c r="CN88" s="15"/>
      <c r="CO88" s="8"/>
      <c r="CP88" s="8"/>
      <c r="CQ88" s="8"/>
      <c r="CR88" s="8"/>
      <c r="CS88" s="15"/>
      <c r="CT88" s="8"/>
      <c r="CU88" s="8"/>
      <c r="CV88" s="8"/>
      <c r="CW88" s="8"/>
      <c r="CX88" s="15"/>
      <c r="CY88" s="8"/>
      <c r="CZ88" s="8"/>
      <c r="DA88" s="8"/>
      <c r="DB88" s="8"/>
      <c r="DC88" s="15"/>
      <c r="DD88" s="8"/>
      <c r="DE88" s="8"/>
      <c r="DF88" s="8"/>
      <c r="DG88" s="8"/>
      <c r="DH88" s="15"/>
      <c r="DI88" s="8"/>
      <c r="DJ88" s="8"/>
      <c r="DK88" s="8"/>
      <c r="DL88" s="8"/>
      <c r="DM88" s="15"/>
      <c r="DN88" s="8"/>
      <c r="DO88" s="8"/>
      <c r="DP88" s="8"/>
      <c r="DQ88" s="8"/>
      <c r="DR88" s="15"/>
      <c r="DS88" s="8"/>
      <c r="DT88" s="8"/>
      <c r="DU88" s="8"/>
      <c r="DV88" s="8"/>
      <c r="DW88" s="15"/>
    </row>
    <row r="89" spans="1:127">
      <c r="A89" s="2"/>
      <c r="B89" s="7" t="s">
        <v>1124</v>
      </c>
      <c r="C89" s="7" t="s">
        <v>1134</v>
      </c>
      <c r="D89" s="7" t="s">
        <v>1007</v>
      </c>
      <c r="CT89" s="8">
        <f>+'wireless KPI'!CT650</f>
        <v>0</v>
      </c>
      <c r="CU89" s="8">
        <f>+'wireless KPI'!CU650</f>
        <v>0</v>
      </c>
      <c r="CV89" s="8">
        <f>+'wireless KPI'!CV650</f>
        <v>0</v>
      </c>
      <c r="CW89" s="8">
        <f>+'wireless KPI'!CW650</f>
        <v>200</v>
      </c>
      <c r="CX89" s="8">
        <f>+'wireless KPI'!CX650</f>
        <v>200</v>
      </c>
      <c r="CY89" s="8">
        <f>+'wireless KPI'!CY650</f>
        <v>408</v>
      </c>
      <c r="CZ89" s="8">
        <f>+'wireless KPI'!CZ650</f>
        <v>717</v>
      </c>
      <c r="DA89" s="8">
        <f>+'wireless KPI'!DA650</f>
        <v>1085</v>
      </c>
      <c r="DB89" s="8">
        <f>+'wireless KPI'!DB650</f>
        <v>1567</v>
      </c>
      <c r="DC89" s="8">
        <f>+'wireless KPI'!DC650</f>
        <v>1567</v>
      </c>
      <c r="DD89" s="8">
        <f>+'wireless KPI'!DD650</f>
        <v>2068</v>
      </c>
      <c r="DE89" s="8">
        <f>+'wireless KPI'!DE650</f>
        <v>2530</v>
      </c>
      <c r="DF89" s="8">
        <f>+'wireless KPI'!DF650</f>
        <v>2969</v>
      </c>
      <c r="DG89" s="8">
        <f>+'wireless KPI'!DG650</f>
        <v>3404</v>
      </c>
      <c r="DH89" s="8">
        <f>+'wireless KPI'!DH650</f>
        <v>3404</v>
      </c>
      <c r="DI89" s="8">
        <f>+'wireless KPI'!DI650</f>
        <v>3843</v>
      </c>
      <c r="DJ89" s="8">
        <f>+'wireless KPI'!DJ650</f>
        <v>4176</v>
      </c>
      <c r="DK89" s="8">
        <f>+'wireless KPI'!DK650</f>
        <v>4544</v>
      </c>
      <c r="DL89" s="8">
        <f>+'wireless KPI'!DL650</f>
        <v>4904</v>
      </c>
      <c r="DM89" s="8">
        <f>+'wireless KPI'!DM650</f>
        <v>4904</v>
      </c>
      <c r="DN89" s="8" t="e">
        <f>+'wireless KPI'!DN650</f>
        <v>#VALUE!</v>
      </c>
      <c r="DO89" s="8" t="e">
        <f>+'wireless KPI'!DO650</f>
        <v>#VALUE!</v>
      </c>
      <c r="DP89" s="8" t="e">
        <f>+'wireless KPI'!DP650</f>
        <v>#VALUE!</v>
      </c>
      <c r="DQ89" s="8" t="e">
        <f>+'wireless KPI'!DQ650</f>
        <v>#VALUE!</v>
      </c>
      <c r="DR89" s="8" t="e">
        <f>+'wireless KPI'!DR650</f>
        <v>#VALUE!</v>
      </c>
      <c r="DS89" s="8" t="e">
        <f>+'wireless KPI'!DS650</f>
        <v>#VALUE!</v>
      </c>
      <c r="DT89" s="8" t="e">
        <f>+'wireless KPI'!DT650</f>
        <v>#VALUE!</v>
      </c>
      <c r="DU89" s="8" t="e">
        <f>+'wireless KPI'!DU650</f>
        <v>#VALUE!</v>
      </c>
      <c r="DV89" s="8" t="e">
        <f>+'wireless KPI'!DV650</f>
        <v>#VALUE!</v>
      </c>
      <c r="DW89" s="8" t="e">
        <f>+'wireless KPI'!DW650</f>
        <v>#VALUE!</v>
      </c>
    </row>
    <row r="90" spans="1:127">
      <c r="A90" s="2"/>
      <c r="B90" s="7" t="s">
        <v>1124</v>
      </c>
      <c r="D90" s="7" t="s">
        <v>1135</v>
      </c>
      <c r="CT90" s="8"/>
      <c r="CU90" s="8"/>
      <c r="CV90" s="8"/>
      <c r="CW90" s="8"/>
      <c r="CX90" s="8"/>
      <c r="CY90" s="8">
        <f>+CY89-CW89</f>
        <v>208</v>
      </c>
      <c r="CZ90" s="8">
        <f>+CZ89-CY89</f>
        <v>309</v>
      </c>
      <c r="DA90" s="8">
        <f>+DA89-CZ89</f>
        <v>368</v>
      </c>
      <c r="DB90" s="8">
        <f>+DB89-DA89</f>
        <v>482</v>
      </c>
      <c r="DC90" s="8">
        <f>+DC89-CX89</f>
        <v>1367</v>
      </c>
      <c r="DD90" s="8">
        <f>+DD89-DB89</f>
        <v>501</v>
      </c>
      <c r="DE90" s="8">
        <f>+DE89-DD89</f>
        <v>462</v>
      </c>
      <c r="DF90" s="8">
        <f>+DF89-DE89</f>
        <v>439</v>
      </c>
      <c r="DG90" s="8">
        <f>+DG89-DF89</f>
        <v>435</v>
      </c>
      <c r="DH90" s="8">
        <f>+DH89-DC89</f>
        <v>1837</v>
      </c>
      <c r="DI90" s="8">
        <f>+DI89-DG89</f>
        <v>439</v>
      </c>
      <c r="DJ90" s="8">
        <f>+DJ89-DI89</f>
        <v>333</v>
      </c>
      <c r="DK90" s="8">
        <f>+DK89-DJ89</f>
        <v>368</v>
      </c>
      <c r="DL90" s="8">
        <f>+DL89-DK89</f>
        <v>360</v>
      </c>
      <c r="DM90" s="8">
        <f>+DM89-DH89</f>
        <v>1500</v>
      </c>
      <c r="DN90" s="8" t="e">
        <f>+DN89-DL89</f>
        <v>#VALUE!</v>
      </c>
      <c r="DO90" s="8" t="e">
        <f>+DO89-DN89</f>
        <v>#VALUE!</v>
      </c>
      <c r="DP90" s="8" t="e">
        <f>+DP89-DO89</f>
        <v>#VALUE!</v>
      </c>
      <c r="DQ90" s="8" t="e">
        <f>+DQ89-DP89</f>
        <v>#VALUE!</v>
      </c>
      <c r="DR90" s="8" t="e">
        <f>+DR89-DM89</f>
        <v>#VALUE!</v>
      </c>
      <c r="DS90" s="8" t="e">
        <f>+DS89-DQ89</f>
        <v>#VALUE!</v>
      </c>
      <c r="DT90" s="8" t="e">
        <f>+DT89-DS89</f>
        <v>#VALUE!</v>
      </c>
      <c r="DU90" s="8" t="e">
        <f>+DU89-DT89</f>
        <v>#VALUE!</v>
      </c>
      <c r="DV90" s="8" t="e">
        <f>+DV89-DU89</f>
        <v>#VALUE!</v>
      </c>
      <c r="DW90" s="8" t="e">
        <f>+DW89-DR89</f>
        <v>#VALUE!</v>
      </c>
    </row>
    <row r="91" spans="1:127">
      <c r="A91" s="2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</row>
    <row r="92" spans="1:127">
      <c r="A92" s="2"/>
      <c r="B92" s="7" t="s">
        <v>1124</v>
      </c>
      <c r="C92" s="7" t="s">
        <v>1133</v>
      </c>
      <c r="D92" s="7" t="s">
        <v>1007</v>
      </c>
      <c r="AV92" s="26"/>
      <c r="AW92" s="26"/>
      <c r="AX92" s="26"/>
      <c r="AY92" s="26"/>
      <c r="BA92" s="26"/>
      <c r="BB92" s="26"/>
      <c r="BC92" s="26"/>
      <c r="BD92" s="26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>
        <f>+'wireless KPI'!CY655</f>
        <v>4840</v>
      </c>
      <c r="CZ92" s="15">
        <f>+'wireless KPI'!CZ655</f>
        <v>4840</v>
      </c>
      <c r="DA92" s="15">
        <f>+'wireless KPI'!DA655</f>
        <v>4840</v>
      </c>
      <c r="DB92" s="15">
        <f>+'wireless KPI'!DB655</f>
        <v>4840</v>
      </c>
      <c r="DC92" s="15"/>
      <c r="DD92" s="15">
        <f>+'wireless KPI'!DD655</f>
        <v>4840</v>
      </c>
      <c r="DE92" s="15">
        <f>+'wireless KPI'!DE655</f>
        <v>4840</v>
      </c>
      <c r="DF92" s="15">
        <f>+'wireless KPI'!DF655</f>
        <v>4840</v>
      </c>
      <c r="DG92" s="15">
        <f>+'wireless KPI'!DG655</f>
        <v>4840</v>
      </c>
      <c r="DH92" s="15"/>
      <c r="DI92" s="15">
        <f>+'wireless KPI'!DI655</f>
        <v>4840</v>
      </c>
      <c r="DJ92" s="15">
        <f>+'wireless KPI'!DJ655</f>
        <v>4840</v>
      </c>
      <c r="DK92" s="15">
        <f>+'wireless KPI'!DK655</f>
        <v>4840</v>
      </c>
      <c r="DL92" s="15">
        <f>+'wireless KPI'!DL655</f>
        <v>4840</v>
      </c>
      <c r="DM92" s="15"/>
      <c r="DN92" s="15">
        <f>+'wireless KPI'!DN655</f>
        <v>4840</v>
      </c>
      <c r="DO92" s="15">
        <f>+'wireless KPI'!DO655</f>
        <v>4840</v>
      </c>
      <c r="DP92" s="15">
        <f>+'wireless KPI'!DP655</f>
        <v>4840</v>
      </c>
      <c r="DQ92" s="15">
        <f>+'wireless KPI'!DQ655</f>
        <v>4840</v>
      </c>
      <c r="DR92" s="15"/>
      <c r="DS92" s="15">
        <f>+'wireless KPI'!DS655</f>
        <v>4840</v>
      </c>
      <c r="DT92" s="15">
        <f>+'wireless KPI'!DT655</f>
        <v>4840</v>
      </c>
      <c r="DU92" s="15">
        <f>+'wireless KPI'!DU655</f>
        <v>4840</v>
      </c>
      <c r="DV92" s="15">
        <f>+'wireless KPI'!DV655</f>
        <v>4840</v>
      </c>
      <c r="DW92" s="15"/>
    </row>
    <row r="93" spans="1:127">
      <c r="A93" s="2"/>
      <c r="B93" s="7" t="s">
        <v>1124</v>
      </c>
      <c r="C93" s="7" t="s">
        <v>1146</v>
      </c>
      <c r="D93" s="7" t="s">
        <v>1007</v>
      </c>
      <c r="AV93" s="26"/>
      <c r="AW93" s="26"/>
      <c r="AX93" s="26"/>
      <c r="AY93" s="26"/>
      <c r="BA93" s="26"/>
      <c r="BB93" s="26"/>
      <c r="BC93" s="26"/>
      <c r="BD93" s="26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>
        <f>+CY92*AVERAGE(CX89:CY89)/1000*3</f>
        <v>4414.08</v>
      </c>
      <c r="CZ93" s="15">
        <f>+CZ92*AVERAGE(CY89:CZ89)/1000*3-CZ98</f>
        <v>8167.5</v>
      </c>
      <c r="DA93" s="15">
        <f>+DA92*AVERAGE(CZ89:DA89)/1000*3-DA98</f>
        <v>13082.52</v>
      </c>
      <c r="DB93" s="15">
        <f>+DB92*AVERAGE(DA89:DB89)/1000*3-DB98</f>
        <v>19253.52</v>
      </c>
      <c r="DC93" s="15">
        <f>+DB93+DA93+CZ93+CY93</f>
        <v>44917.62</v>
      </c>
      <c r="DD93" s="15">
        <f>+DD92*AVERAGE(DC89:DD89)/1000*3</f>
        <v>26390.100000000002</v>
      </c>
      <c r="DE93" s="15">
        <f>+DE92*AVERAGE(DD89:DE89)/1000*3-DE98</f>
        <v>33381.479999999996</v>
      </c>
      <c r="DF93" s="15">
        <f>+DF92*AVERAGE(DE89:DF89)/1000*3-DF98</f>
        <v>39922.74</v>
      </c>
      <c r="DG93" s="15">
        <f>+DG92*AVERAGE(DF89:DG89)/1000*3-DG98</f>
        <v>46267.979999999996</v>
      </c>
      <c r="DH93" s="15">
        <f>+DG93+DF93+DE93+DD93</f>
        <v>145962.29999999999</v>
      </c>
      <c r="DI93" s="15">
        <f>+DI92*AVERAGE(DH89:DI89)/1000*3-DI98</f>
        <v>52613.22</v>
      </c>
      <c r="DJ93" s="15">
        <f>+DJ92*AVERAGE(DI89:DJ89)/1000*3-DJ98</f>
        <v>58217.94</v>
      </c>
      <c r="DK93" s="15">
        <f>+DK92*AVERAGE(DJ89:DK89)/1000*3-DK98</f>
        <v>63307.200000000004</v>
      </c>
      <c r="DL93" s="15">
        <f>+DL92*AVERAGE(DK89:DL89)/1000*3-DL98</f>
        <v>68592.479999999996</v>
      </c>
      <c r="DM93" s="15">
        <f>+DL93+DK93+DJ93+DI93</f>
        <v>242730.84</v>
      </c>
      <c r="DN93" s="15" t="e">
        <f>+DN92*AVERAGE(DM89:DN89)/1000*3-DN98</f>
        <v>#VALUE!</v>
      </c>
      <c r="DO93" s="15" t="e">
        <f>+DO92*AVERAGE(DN89:DO89)/1000*3-DO98</f>
        <v>#VALUE!</v>
      </c>
      <c r="DP93" s="15" t="e">
        <f>+DP92*AVERAGE(DO89:DP89)/1000*3-DP98</f>
        <v>#VALUE!</v>
      </c>
      <c r="DQ93" s="15" t="e">
        <f>+DQ92*AVERAGE(DP89:DQ89)/1000*3-DQ98</f>
        <v>#VALUE!</v>
      </c>
      <c r="DR93" s="15" t="e">
        <f>+DQ93+DP93+DO93+DN93</f>
        <v>#VALUE!</v>
      </c>
      <c r="DS93" s="15" t="e">
        <f>+DS92*AVERAGE(DR89:DS89)/1000*3-DS98</f>
        <v>#VALUE!</v>
      </c>
      <c r="DT93" s="15" t="e">
        <f>+DT92*AVERAGE(DS89:DT89)/1000*3-DT98</f>
        <v>#VALUE!</v>
      </c>
      <c r="DU93" s="15" t="e">
        <f>+DU92*AVERAGE(DT89:DU89)/1000*3-DU98</f>
        <v>#VALUE!</v>
      </c>
      <c r="DV93" s="15" t="e">
        <f>+DV92*AVERAGE(DU89:DV89)/1000*3-DV98</f>
        <v>#VALUE!</v>
      </c>
      <c r="DW93" s="15" t="e">
        <f>+DV93+DU93+DT93+DS93</f>
        <v>#VALUE!</v>
      </c>
    </row>
    <row r="94" spans="1:127">
      <c r="A94" s="2"/>
      <c r="AV94" s="26"/>
      <c r="AW94" s="26"/>
      <c r="AX94" s="26"/>
      <c r="AY94" s="26"/>
      <c r="BA94" s="26"/>
      <c r="BB94" s="26"/>
      <c r="BC94" s="26"/>
      <c r="BD94" s="26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</row>
    <row r="95" spans="1:127">
      <c r="A95" s="2"/>
      <c r="B95" s="7" t="s">
        <v>1124</v>
      </c>
      <c r="C95" s="2" t="s">
        <v>1147</v>
      </c>
      <c r="D95" s="7" t="s">
        <v>1007</v>
      </c>
      <c r="AV95" s="26"/>
      <c r="AW95" s="26"/>
      <c r="AX95" s="26"/>
      <c r="AY95" s="26"/>
      <c r="BA95" s="26"/>
      <c r="BB95" s="26"/>
      <c r="BC95" s="26"/>
      <c r="BD95" s="26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>
        <f>+CY93*CY96</f>
        <v>3972.672</v>
      </c>
      <c r="CZ95" s="15">
        <f>+CZ93*CZ96</f>
        <v>7350.75</v>
      </c>
      <c r="DA95" s="15">
        <f>+DA93*DA96</f>
        <v>11774.268</v>
      </c>
      <c r="DB95" s="15">
        <f>+DB93*DB96</f>
        <v>17328.168000000001</v>
      </c>
      <c r="DC95" s="15"/>
      <c r="DD95" s="15">
        <f>+DD93*DD96</f>
        <v>23751.090000000004</v>
      </c>
      <c r="DE95" s="15">
        <f>+DE93*DE96</f>
        <v>30043.331999999999</v>
      </c>
      <c r="DF95" s="15">
        <f>+DF93*DF96</f>
        <v>35930.466</v>
      </c>
      <c r="DG95" s="15">
        <f>+DG93*DG96</f>
        <v>41641.182000000001</v>
      </c>
      <c r="DH95" s="15"/>
      <c r="DI95" s="15">
        <f>+DI93*DI96</f>
        <v>47351.898000000001</v>
      </c>
      <c r="DJ95" s="15">
        <f>+DJ93*DJ96</f>
        <v>52396.146000000001</v>
      </c>
      <c r="DK95" s="15">
        <f>+DK93*DK96</f>
        <v>56976.480000000003</v>
      </c>
      <c r="DL95" s="15">
        <f>+DL93*DL96</f>
        <v>61733.231999999996</v>
      </c>
      <c r="DM95" s="15"/>
      <c r="DN95" s="15" t="e">
        <f>+DN93*DN96</f>
        <v>#VALUE!</v>
      </c>
      <c r="DO95" s="15" t="e">
        <f>+DO93*DO96</f>
        <v>#VALUE!</v>
      </c>
      <c r="DP95" s="15" t="e">
        <f>+DP93*DP96</f>
        <v>#VALUE!</v>
      </c>
      <c r="DQ95" s="15" t="e">
        <f>+DQ93*DQ96</f>
        <v>#VALUE!</v>
      </c>
      <c r="DR95" s="15"/>
      <c r="DS95" s="15" t="e">
        <f>+DS93*DS96</f>
        <v>#VALUE!</v>
      </c>
      <c r="DT95" s="15" t="e">
        <f>+DT93*DT96</f>
        <v>#VALUE!</v>
      </c>
      <c r="DU95" s="15" t="e">
        <f>+DU93*DU96</f>
        <v>#VALUE!</v>
      </c>
      <c r="DV95" s="15" t="e">
        <f>+DV93*DV96</f>
        <v>#VALUE!</v>
      </c>
      <c r="DW95" s="15"/>
    </row>
    <row r="96" spans="1:127">
      <c r="A96" s="2"/>
      <c r="B96" s="7" t="s">
        <v>1124</v>
      </c>
      <c r="C96" s="2" t="s">
        <v>1148</v>
      </c>
      <c r="D96" s="7" t="s">
        <v>1007</v>
      </c>
      <c r="AV96" s="26"/>
      <c r="AW96" s="26"/>
      <c r="AX96" s="26"/>
      <c r="AY96" s="26"/>
      <c r="BA96" s="26"/>
      <c r="BB96" s="26"/>
      <c r="BC96" s="26"/>
      <c r="BD96" s="26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4">
        <v>0.9</v>
      </c>
      <c r="CZ96" s="4">
        <v>0.9</v>
      </c>
      <c r="DA96" s="4">
        <v>0.9</v>
      </c>
      <c r="DB96" s="4">
        <v>0.9</v>
      </c>
      <c r="DC96" s="15"/>
      <c r="DD96" s="4">
        <v>0.9</v>
      </c>
      <c r="DE96" s="4">
        <v>0.9</v>
      </c>
      <c r="DF96" s="4">
        <v>0.9</v>
      </c>
      <c r="DG96" s="4">
        <v>0.9</v>
      </c>
      <c r="DH96" s="15"/>
      <c r="DI96" s="4">
        <v>0.9</v>
      </c>
      <c r="DJ96" s="4">
        <v>0.9</v>
      </c>
      <c r="DK96" s="4">
        <v>0.9</v>
      </c>
      <c r="DL96" s="4">
        <v>0.9</v>
      </c>
      <c r="DM96" s="15"/>
      <c r="DN96" s="4">
        <v>0.9</v>
      </c>
      <c r="DO96" s="4">
        <v>0.9</v>
      </c>
      <c r="DP96" s="4">
        <v>0.9</v>
      </c>
      <c r="DQ96" s="4">
        <v>0.9</v>
      </c>
      <c r="DR96" s="15"/>
      <c r="DS96" s="4">
        <v>0.9</v>
      </c>
      <c r="DT96" s="4">
        <v>0.9</v>
      </c>
      <c r="DU96" s="4">
        <v>0.9</v>
      </c>
      <c r="DV96" s="4">
        <v>0.9</v>
      </c>
      <c r="DW96" s="15"/>
    </row>
    <row r="97" spans="1:127">
      <c r="A97" s="2"/>
      <c r="B97" s="7" t="s">
        <v>1124</v>
      </c>
      <c r="C97" s="2" t="s">
        <v>1149</v>
      </c>
      <c r="D97" s="7" t="s">
        <v>1007</v>
      </c>
      <c r="AV97" s="26"/>
      <c r="AW97" s="26"/>
      <c r="AX97" s="26"/>
      <c r="AY97" s="26"/>
      <c r="BA97" s="26"/>
      <c r="BB97" s="26"/>
      <c r="BC97" s="26"/>
      <c r="BD97" s="26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>
        <f>+CY86-CY95</f>
        <v>1927.328</v>
      </c>
      <c r="CZ97" s="15">
        <f t="shared" ref="CZ97:DQ97" si="109">+CZ86-CZ95</f>
        <v>2549.25</v>
      </c>
      <c r="DA97" s="15">
        <f t="shared" si="109"/>
        <v>1925.732</v>
      </c>
      <c r="DB97" s="15">
        <f>+DB86-DB95</f>
        <v>1171.8319999999985</v>
      </c>
      <c r="DC97" s="15">
        <f>+DB97+DA97+CZ97+CY97</f>
        <v>7574.141999999998</v>
      </c>
      <c r="DD97" s="15">
        <f>+DD86-DD95</f>
        <v>1748.9099999999962</v>
      </c>
      <c r="DE97" s="15">
        <f t="shared" ref="DE97" si="110">+DE86-DE95</f>
        <v>1856.6680000000015</v>
      </c>
      <c r="DF97" s="15">
        <f t="shared" si="109"/>
        <v>2669.5339999999997</v>
      </c>
      <c r="DG97" s="15">
        <f t="shared" ref="DG97" si="111">+DG86-DG95</f>
        <v>3458.8179999999993</v>
      </c>
      <c r="DH97" s="15">
        <f>+DG97+DF97+DE97+DD97</f>
        <v>9733.9299999999967</v>
      </c>
      <c r="DI97" s="15">
        <f t="shared" si="109"/>
        <v>4448.101999999999</v>
      </c>
      <c r="DJ97" s="15">
        <f t="shared" si="109"/>
        <v>5003.8539999999994</v>
      </c>
      <c r="DK97" s="15">
        <f t="shared" si="109"/>
        <v>6513.2538910688963</v>
      </c>
      <c r="DL97" s="15">
        <f t="shared" si="109"/>
        <v>4961.972347110066</v>
      </c>
      <c r="DM97" s="15">
        <f>+DL97+DK97+DJ97+DI97</f>
        <v>20927.182238178961</v>
      </c>
      <c r="DN97" s="15" t="e">
        <f t="shared" si="109"/>
        <v>#VALUE!</v>
      </c>
      <c r="DO97" s="15" t="e">
        <f t="shared" si="109"/>
        <v>#VALUE!</v>
      </c>
      <c r="DP97" s="15" t="e">
        <f t="shared" si="109"/>
        <v>#VALUE!</v>
      </c>
      <c r="DQ97" s="15" t="e">
        <f t="shared" si="109"/>
        <v>#VALUE!</v>
      </c>
      <c r="DR97" s="15" t="e">
        <f>+DQ97+DP97+DO97+DN97</f>
        <v>#VALUE!</v>
      </c>
      <c r="DS97" s="15" t="e">
        <f>+DS86-DS95</f>
        <v>#VALUE!</v>
      </c>
      <c r="DT97" s="15" t="e">
        <f>+DT86-DT95</f>
        <v>#VALUE!</v>
      </c>
      <c r="DU97" s="15" t="e">
        <f>+DU86-DU95</f>
        <v>#VALUE!</v>
      </c>
      <c r="DV97" s="15" t="e">
        <f>+DV86-DV95</f>
        <v>#VALUE!</v>
      </c>
      <c r="DW97" s="15" t="e">
        <f>+DV97+DU97+DT97+DS97</f>
        <v>#VALUE!</v>
      </c>
    </row>
    <row r="98" spans="1:127">
      <c r="A98" s="2"/>
      <c r="C98" s="2"/>
      <c r="AV98" s="26"/>
      <c r="AW98" s="26"/>
      <c r="AX98" s="26"/>
      <c r="AY98" s="26"/>
      <c r="BA98" s="26"/>
      <c r="BB98" s="26"/>
      <c r="BC98" s="26"/>
      <c r="BD98" s="26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</row>
    <row r="99" spans="1:127">
      <c r="A99" s="2"/>
      <c r="AV99" s="3"/>
      <c r="AW99" s="3"/>
      <c r="AX99" s="28"/>
      <c r="AY99" s="28"/>
      <c r="BA99" s="28"/>
      <c r="BB99" s="28"/>
      <c r="BC99" s="28"/>
      <c r="BD99" s="28"/>
      <c r="BF99" s="28"/>
      <c r="BG99" s="28"/>
      <c r="BH99" s="28"/>
      <c r="BI99" s="28"/>
      <c r="BK99" s="28"/>
      <c r="BL99" s="28"/>
      <c r="BM99" s="28"/>
      <c r="BN99" s="28"/>
      <c r="BP99" s="28"/>
      <c r="BQ99" s="28"/>
      <c r="BR99" s="28"/>
      <c r="BS99" s="28"/>
      <c r="BU99" s="28"/>
      <c r="BV99" s="28"/>
      <c r="BW99" s="28"/>
      <c r="BX99" s="28"/>
      <c r="BZ99" s="2"/>
      <c r="CB99" s="2"/>
      <c r="DU99" s="2"/>
    </row>
    <row r="100" spans="1:127">
      <c r="A100" s="2"/>
      <c r="B100" s="7" t="s">
        <v>991</v>
      </c>
      <c r="AV100" s="3"/>
      <c r="AW100" s="3"/>
      <c r="AX100" s="28"/>
      <c r="AY100" s="28"/>
      <c r="BA100" s="28"/>
      <c r="BB100" s="28"/>
      <c r="BC100" s="28"/>
      <c r="BD100" s="28"/>
      <c r="BF100" s="28"/>
      <c r="BG100" s="28"/>
      <c r="BH100" s="28"/>
      <c r="BI100" s="28"/>
      <c r="BK100" s="28"/>
      <c r="BL100" s="28"/>
      <c r="BM100" s="28"/>
      <c r="BN100" s="28"/>
      <c r="BP100" s="28"/>
      <c r="BQ100" s="28"/>
      <c r="BR100" s="28"/>
      <c r="BS100" s="28"/>
      <c r="BU100" s="28"/>
      <c r="BV100" s="28"/>
      <c r="BW100" s="28"/>
      <c r="BX100" s="28"/>
      <c r="BZ100" s="28"/>
      <c r="CA100" s="28"/>
      <c r="CB100" s="28"/>
      <c r="CC100" s="28"/>
      <c r="CJ100" s="8"/>
      <c r="CK100" s="8"/>
      <c r="CL100" s="8"/>
      <c r="CM100" s="8"/>
      <c r="CN100" s="8"/>
      <c r="CS100" s="8"/>
      <c r="CX100" s="8"/>
      <c r="DU100" s="2"/>
    </row>
    <row r="101" spans="1:127" s="1" customFormat="1">
      <c r="A101" s="2"/>
      <c r="B101" s="7" t="s">
        <v>1223</v>
      </c>
      <c r="C101" s="7" t="s">
        <v>447</v>
      </c>
      <c r="E101" s="7"/>
      <c r="F101" s="7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N101" s="45"/>
      <c r="CS101" s="45"/>
      <c r="CX101" s="45"/>
      <c r="DC101" s="45">
        <f>+DC20</f>
        <v>860500</v>
      </c>
      <c r="DF101" s="1" t="s">
        <v>1224</v>
      </c>
      <c r="DG101" s="45">
        <f>+DH101-DC101</f>
        <v>-141300</v>
      </c>
      <c r="DH101" s="45">
        <v>719200</v>
      </c>
      <c r="DK101" s="1" t="s">
        <v>630</v>
      </c>
      <c r="DL101" s="45">
        <f>+DM101-DH101</f>
        <v>39800</v>
      </c>
      <c r="DM101" s="45">
        <v>759000</v>
      </c>
      <c r="DR101" s="45"/>
      <c r="DW101" s="45"/>
    </row>
    <row r="102" spans="1:127">
      <c r="A102" s="2"/>
      <c r="G102" s="7"/>
      <c r="H102" s="7"/>
      <c r="BQ102" s="2"/>
      <c r="BR102" s="2"/>
      <c r="BS102" s="2"/>
      <c r="BU102" s="2"/>
      <c r="BV102" s="2"/>
      <c r="BW102" s="2"/>
      <c r="BX102" s="2"/>
      <c r="BZ102" s="2"/>
      <c r="CB102" s="2"/>
      <c r="DU102" s="2"/>
    </row>
    <row r="103" spans="1:127">
      <c r="A103" s="2"/>
      <c r="C103" s="7" t="s">
        <v>993</v>
      </c>
      <c r="D103" s="2" t="s">
        <v>226</v>
      </c>
      <c r="G103" s="7"/>
      <c r="H103" s="7"/>
      <c r="AZ103" s="45">
        <v>548100</v>
      </c>
      <c r="BA103" s="45">
        <v>127300</v>
      </c>
      <c r="BB103" s="45">
        <v>95200</v>
      </c>
      <c r="BC103" s="45">
        <v>130700</v>
      </c>
      <c r="BD103" s="45">
        <v>116800</v>
      </c>
      <c r="BE103" s="45">
        <v>470000</v>
      </c>
      <c r="BF103" s="45">
        <v>123600</v>
      </c>
      <c r="BG103" s="45">
        <v>85500</v>
      </c>
      <c r="BH103" s="45">
        <v>139160</v>
      </c>
      <c r="BI103" s="45">
        <v>125740</v>
      </c>
      <c r="BJ103" s="45">
        <v>474000</v>
      </c>
      <c r="BK103" s="45">
        <v>120600</v>
      </c>
      <c r="BL103" s="45">
        <v>74200</v>
      </c>
      <c r="BM103" s="45">
        <v>168500</v>
      </c>
      <c r="BN103" s="45">
        <v>183300</v>
      </c>
      <c r="BO103" s="45">
        <v>546600</v>
      </c>
      <c r="BP103" s="45">
        <v>192800</v>
      </c>
      <c r="BQ103" s="45">
        <v>126400</v>
      </c>
      <c r="BR103" s="45">
        <v>148400</v>
      </c>
      <c r="BS103" s="45">
        <v>139300</v>
      </c>
      <c r="BT103" s="45">
        <v>606900</v>
      </c>
      <c r="BU103" s="45">
        <v>143000</v>
      </c>
      <c r="BV103" s="45">
        <v>109600</v>
      </c>
      <c r="BW103" s="45">
        <v>130300</v>
      </c>
      <c r="BX103" s="45">
        <v>124600</v>
      </c>
      <c r="BY103" s="45">
        <v>507500</v>
      </c>
      <c r="BZ103" s="45">
        <v>145300</v>
      </c>
      <c r="CA103" s="45">
        <v>93800</v>
      </c>
      <c r="CB103" s="45">
        <v>119900</v>
      </c>
      <c r="CC103" s="45">
        <v>118400</v>
      </c>
      <c r="CD103" s="45">
        <v>477400</v>
      </c>
      <c r="CE103" s="45">
        <v>113200</v>
      </c>
      <c r="CF103" s="45">
        <v>122000</v>
      </c>
      <c r="CG103" s="45">
        <v>119700</v>
      </c>
      <c r="CH103" s="45">
        <v>144000</v>
      </c>
      <c r="CI103" s="45">
        <v>498900</v>
      </c>
      <c r="CJ103" s="45">
        <v>148800</v>
      </c>
      <c r="CK103" s="45">
        <v>213500</v>
      </c>
      <c r="CL103" s="45">
        <v>221300</v>
      </c>
      <c r="CM103" s="45">
        <v>174400</v>
      </c>
      <c r="CN103" s="45">
        <f>+CM103+CL103+CK103+CJ103</f>
        <v>758000</v>
      </c>
      <c r="CO103" s="45">
        <v>212500</v>
      </c>
      <c r="CP103" s="45">
        <v>186900</v>
      </c>
      <c r="CQ103" s="45">
        <v>276300</v>
      </c>
      <c r="CR103" s="45">
        <v>196200</v>
      </c>
      <c r="CS103" s="45">
        <f>+CR103+CQ103+CP103+CO103</f>
        <v>871900</v>
      </c>
      <c r="CT103" s="45">
        <v>207000</v>
      </c>
      <c r="CU103" s="45">
        <v>234900</v>
      </c>
      <c r="CV103" s="45">
        <v>289300</v>
      </c>
      <c r="CW103" s="45">
        <v>172900</v>
      </c>
      <c r="CX103" s="45">
        <f>+CW103+CV103+CU103+CT103</f>
        <v>904100</v>
      </c>
      <c r="CY103" s="45">
        <v>201300</v>
      </c>
      <c r="CZ103" s="45">
        <v>215500</v>
      </c>
      <c r="DA103" s="45">
        <v>241000</v>
      </c>
      <c r="DB103" s="45">
        <v>202700</v>
      </c>
      <c r="DC103" s="45">
        <f>+DB103+DA103+CZ103+CY103</f>
        <v>860500</v>
      </c>
      <c r="DD103" s="45">
        <v>165800</v>
      </c>
      <c r="DE103" s="45">
        <v>214400</v>
      </c>
      <c r="DF103" s="45">
        <v>206200</v>
      </c>
      <c r="DG103" s="45">
        <v>132900</v>
      </c>
      <c r="DH103" s="45">
        <f>+DG103+DF103+DE103+DD103</f>
        <v>719300</v>
      </c>
      <c r="DI103" s="45">
        <v>150600</v>
      </c>
      <c r="DJ103" s="45">
        <v>152900</v>
      </c>
      <c r="DK103" s="15">
        <f>+DK115*DK119/1000</f>
        <v>186395.353752</v>
      </c>
      <c r="DL103" s="15">
        <f>+DL115*DL119/1000</f>
        <v>180379.19735170002</v>
      </c>
      <c r="DM103" s="15">
        <f>+DL103+DK103+DJ103+DI103</f>
        <v>670274.55110369995</v>
      </c>
      <c r="DN103" s="15">
        <f t="shared" ref="DN103:DV103" si="112">+DN115*DN119/1000</f>
        <v>141469.25901474699</v>
      </c>
      <c r="DO103" s="15">
        <f t="shared" si="112"/>
        <v>153833.46478634205</v>
      </c>
      <c r="DP103" s="15">
        <f t="shared" si="112"/>
        <v>175026.18104837066</v>
      </c>
      <c r="DQ103" s="15">
        <f t="shared" si="112"/>
        <v>177322.61986236402</v>
      </c>
      <c r="DR103" s="15">
        <f t="shared" ref="DR103" si="113">+DQ103+DP103+DO103+DN103</f>
        <v>647651.52471182379</v>
      </c>
      <c r="DS103" s="15">
        <f t="shared" si="112"/>
        <v>128310.78426060594</v>
      </c>
      <c r="DT103" s="15">
        <f t="shared" si="112"/>
        <v>139826.30387755216</v>
      </c>
      <c r="DU103" s="15">
        <f t="shared" si="112"/>
        <v>164928.63582229731</v>
      </c>
      <c r="DV103" s="15">
        <f t="shared" si="112"/>
        <v>161633.07040170967</v>
      </c>
      <c r="DW103" s="15">
        <f>+DV103+DU103+DT103+DS103</f>
        <v>594698.79436216503</v>
      </c>
    </row>
    <row r="104" spans="1:127">
      <c r="A104" s="2"/>
      <c r="C104" s="7" t="s">
        <v>615</v>
      </c>
      <c r="D104" s="7" t="s">
        <v>225</v>
      </c>
      <c r="G104" s="7"/>
      <c r="H104" s="7"/>
      <c r="AZ104" s="15">
        <v>625500</v>
      </c>
      <c r="BA104" s="15">
        <v>152600</v>
      </c>
      <c r="BB104" s="15">
        <v>165300</v>
      </c>
      <c r="BC104" s="15">
        <v>205600</v>
      </c>
      <c r="BD104" s="15">
        <v>169100</v>
      </c>
      <c r="BE104" s="15">
        <v>692600</v>
      </c>
      <c r="BF104" s="15">
        <v>194200</v>
      </c>
      <c r="BG104" s="15">
        <v>169800</v>
      </c>
      <c r="BH104" s="15">
        <v>222600</v>
      </c>
      <c r="BI104" s="15">
        <v>203900</v>
      </c>
      <c r="BJ104" s="15">
        <v>790500</v>
      </c>
      <c r="BK104" s="15">
        <v>211800</v>
      </c>
      <c r="BL104" s="15">
        <v>189000</v>
      </c>
      <c r="BM104" s="15">
        <v>152500</v>
      </c>
      <c r="BN104" s="15">
        <v>101500</v>
      </c>
      <c r="BO104" s="15">
        <v>654800</v>
      </c>
      <c r="BP104" s="15">
        <v>65500</v>
      </c>
      <c r="BQ104" s="15">
        <v>48400</v>
      </c>
      <c r="BR104" s="15">
        <v>70200</v>
      </c>
      <c r="BS104" s="15">
        <v>69400</v>
      </c>
      <c r="BT104" s="15">
        <v>253500</v>
      </c>
      <c r="BU104" s="15">
        <v>58000</v>
      </c>
      <c r="BV104" s="15">
        <v>48600</v>
      </c>
      <c r="BW104" s="15">
        <v>51300</v>
      </c>
      <c r="BX104" s="15">
        <v>61700</v>
      </c>
      <c r="BY104" s="15">
        <v>219600</v>
      </c>
      <c r="BZ104" s="15">
        <v>55626</v>
      </c>
      <c r="CA104" s="15">
        <v>53405</v>
      </c>
      <c r="CB104" s="15">
        <v>57236</v>
      </c>
      <c r="CC104" s="15">
        <v>68345</v>
      </c>
      <c r="CD104" s="15">
        <v>234612</v>
      </c>
      <c r="CE104" s="15">
        <v>49537</v>
      </c>
      <c r="CF104" s="15">
        <v>59300</v>
      </c>
      <c r="CG104" s="15">
        <v>51500</v>
      </c>
      <c r="CH104" s="15">
        <v>84200</v>
      </c>
      <c r="CI104" s="15">
        <v>244400</v>
      </c>
      <c r="CJ104" s="15">
        <v>36300</v>
      </c>
      <c r="CK104" s="15">
        <v>62800</v>
      </c>
      <c r="CL104" s="15">
        <v>51800</v>
      </c>
      <c r="CM104" s="15">
        <v>63900</v>
      </c>
      <c r="CN104" s="15">
        <v>214700</v>
      </c>
      <c r="CO104" s="15">
        <v>46100</v>
      </c>
      <c r="CP104" s="15">
        <v>29600</v>
      </c>
      <c r="CQ104" s="15">
        <v>69000</v>
      </c>
      <c r="CR104" s="15">
        <v>80400</v>
      </c>
      <c r="CS104" s="15">
        <v>225100</v>
      </c>
      <c r="CT104" s="15">
        <v>33300</v>
      </c>
      <c r="CU104" s="15">
        <v>26100</v>
      </c>
      <c r="CV104" s="15">
        <v>34000</v>
      </c>
      <c r="CW104" s="15">
        <v>86000</v>
      </c>
      <c r="CX104" s="15">
        <v>179400</v>
      </c>
      <c r="CY104" s="15">
        <v>25900</v>
      </c>
      <c r="CZ104" s="15">
        <v>40600</v>
      </c>
      <c r="DA104" s="15">
        <v>59700</v>
      </c>
      <c r="DB104" s="15">
        <v>83900</v>
      </c>
      <c r="DC104" s="15">
        <v>210100</v>
      </c>
      <c r="DD104" s="15">
        <v>21700</v>
      </c>
      <c r="DE104" s="15">
        <v>38300</v>
      </c>
      <c r="DF104" s="15">
        <v>71400</v>
      </c>
      <c r="DG104" s="15">
        <v>104500</v>
      </c>
      <c r="DH104" s="15">
        <f>+DG104+DF104+DE104+DD104</f>
        <v>235900</v>
      </c>
      <c r="DI104" s="15">
        <v>42400</v>
      </c>
      <c r="DJ104" s="15"/>
      <c r="DK104" s="8"/>
      <c r="DL104" s="8"/>
      <c r="DM104" s="15"/>
      <c r="DN104" s="8"/>
      <c r="DO104" s="8"/>
      <c r="DP104" s="8"/>
      <c r="DQ104" s="8"/>
      <c r="DR104" s="15"/>
      <c r="DS104" s="8"/>
      <c r="DT104" s="8"/>
      <c r="DU104" s="8"/>
      <c r="DV104" s="8"/>
      <c r="DW104" s="15"/>
    </row>
    <row r="105" spans="1:127">
      <c r="A105" s="2"/>
      <c r="C105" s="7" t="s">
        <v>992</v>
      </c>
      <c r="D105" s="7" t="s">
        <v>227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5">
        <f t="shared" ref="AZ105:CE105" si="114">+AZ103+AZ104</f>
        <v>1173600</v>
      </c>
      <c r="BA105" s="15">
        <f t="shared" si="114"/>
        <v>279900</v>
      </c>
      <c r="BB105" s="15">
        <f t="shared" si="114"/>
        <v>260500</v>
      </c>
      <c r="BC105" s="15">
        <f t="shared" si="114"/>
        <v>336300</v>
      </c>
      <c r="BD105" s="15">
        <f t="shared" si="114"/>
        <v>285900</v>
      </c>
      <c r="BE105" s="15">
        <f t="shared" si="114"/>
        <v>1162600</v>
      </c>
      <c r="BF105" s="15">
        <f t="shared" si="114"/>
        <v>317800</v>
      </c>
      <c r="BG105" s="15">
        <f t="shared" si="114"/>
        <v>255300</v>
      </c>
      <c r="BH105" s="15">
        <f t="shared" si="114"/>
        <v>361760</v>
      </c>
      <c r="BI105" s="15">
        <f t="shared" si="114"/>
        <v>329640</v>
      </c>
      <c r="BJ105" s="15">
        <f t="shared" si="114"/>
        <v>1264500</v>
      </c>
      <c r="BK105" s="15">
        <f t="shared" si="114"/>
        <v>332400</v>
      </c>
      <c r="BL105" s="15">
        <f t="shared" si="114"/>
        <v>263200</v>
      </c>
      <c r="BM105" s="15">
        <f t="shared" si="114"/>
        <v>321000</v>
      </c>
      <c r="BN105" s="15">
        <f t="shared" si="114"/>
        <v>284800</v>
      </c>
      <c r="BO105" s="15">
        <f t="shared" si="114"/>
        <v>1201400</v>
      </c>
      <c r="BP105" s="15">
        <f t="shared" si="114"/>
        <v>258300</v>
      </c>
      <c r="BQ105" s="15">
        <f t="shared" si="114"/>
        <v>174800</v>
      </c>
      <c r="BR105" s="15">
        <f t="shared" si="114"/>
        <v>218600</v>
      </c>
      <c r="BS105" s="15">
        <f t="shared" si="114"/>
        <v>208700</v>
      </c>
      <c r="BT105" s="15">
        <f t="shared" si="114"/>
        <v>860400</v>
      </c>
      <c r="BU105" s="15">
        <f t="shared" si="114"/>
        <v>201000</v>
      </c>
      <c r="BV105" s="15">
        <f t="shared" si="114"/>
        <v>158200</v>
      </c>
      <c r="BW105" s="15">
        <f t="shared" si="114"/>
        <v>181600</v>
      </c>
      <c r="BX105" s="15">
        <f t="shared" si="114"/>
        <v>186300</v>
      </c>
      <c r="BY105" s="15">
        <f t="shared" si="114"/>
        <v>727100</v>
      </c>
      <c r="BZ105" s="15">
        <f t="shared" si="114"/>
        <v>200926</v>
      </c>
      <c r="CA105" s="15">
        <f t="shared" si="114"/>
        <v>147205</v>
      </c>
      <c r="CB105" s="15">
        <f t="shared" si="114"/>
        <v>177136</v>
      </c>
      <c r="CC105" s="15">
        <f t="shared" si="114"/>
        <v>186745</v>
      </c>
      <c r="CD105" s="15">
        <f t="shared" si="114"/>
        <v>712012</v>
      </c>
      <c r="CE105" s="15">
        <f t="shared" si="114"/>
        <v>162737</v>
      </c>
      <c r="CF105" s="15">
        <f t="shared" ref="CF105:CX105" si="115">+CF103+CF104</f>
        <v>181300</v>
      </c>
      <c r="CG105" s="15">
        <f t="shared" si="115"/>
        <v>171200</v>
      </c>
      <c r="CH105" s="15">
        <f t="shared" si="115"/>
        <v>228200</v>
      </c>
      <c r="CI105" s="15">
        <f t="shared" si="115"/>
        <v>743300</v>
      </c>
      <c r="CJ105" s="15">
        <f t="shared" si="115"/>
        <v>185100</v>
      </c>
      <c r="CK105" s="15">
        <f t="shared" si="115"/>
        <v>276300</v>
      </c>
      <c r="CL105" s="15">
        <f t="shared" si="115"/>
        <v>273100</v>
      </c>
      <c r="CM105" s="15">
        <f t="shared" si="115"/>
        <v>238300</v>
      </c>
      <c r="CN105" s="15">
        <f t="shared" si="115"/>
        <v>972700</v>
      </c>
      <c r="CO105" s="15">
        <f t="shared" si="115"/>
        <v>258600</v>
      </c>
      <c r="CP105" s="15">
        <f t="shared" si="115"/>
        <v>216500</v>
      </c>
      <c r="CQ105" s="15">
        <f t="shared" si="115"/>
        <v>345300</v>
      </c>
      <c r="CR105" s="15">
        <f t="shared" si="115"/>
        <v>276600</v>
      </c>
      <c r="CS105" s="15">
        <f t="shared" si="115"/>
        <v>1097000</v>
      </c>
      <c r="CT105" s="15">
        <f t="shared" si="115"/>
        <v>240300</v>
      </c>
      <c r="CU105" s="15">
        <f t="shared" si="115"/>
        <v>261000</v>
      </c>
      <c r="CV105" s="15">
        <f t="shared" si="115"/>
        <v>323300</v>
      </c>
      <c r="CW105" s="15">
        <f t="shared" si="115"/>
        <v>258900</v>
      </c>
      <c r="CX105" s="15">
        <f t="shared" si="115"/>
        <v>1083500</v>
      </c>
      <c r="CY105" s="15">
        <f t="shared" ref="CY105:DC105" si="116">+CY103+CY104</f>
        <v>227200</v>
      </c>
      <c r="CZ105" s="15">
        <f t="shared" si="116"/>
        <v>256100</v>
      </c>
      <c r="DA105" s="15">
        <f t="shared" si="116"/>
        <v>300700</v>
      </c>
      <c r="DB105" s="15">
        <f t="shared" si="116"/>
        <v>286600</v>
      </c>
      <c r="DC105" s="15">
        <f t="shared" si="116"/>
        <v>1070600</v>
      </c>
      <c r="DD105" s="15">
        <f t="shared" ref="DD105:DH105" si="117">+DD103+DD104</f>
        <v>187500</v>
      </c>
      <c r="DE105" s="15">
        <f t="shared" si="117"/>
        <v>252700</v>
      </c>
      <c r="DF105" s="15">
        <f t="shared" si="117"/>
        <v>277600</v>
      </c>
      <c r="DG105" s="15">
        <f t="shared" si="117"/>
        <v>237400</v>
      </c>
      <c r="DH105" s="15">
        <f t="shared" si="117"/>
        <v>955200</v>
      </c>
      <c r="DI105" s="15">
        <f t="shared" ref="DI105" si="118">+DI103+DI104</f>
        <v>193000</v>
      </c>
      <c r="DJ105" s="15"/>
      <c r="DK105" s="45"/>
      <c r="DL105" s="45"/>
      <c r="DM105" s="45"/>
      <c r="DN105" s="45"/>
      <c r="DO105" s="45"/>
      <c r="DP105" s="45"/>
      <c r="DQ105" s="45"/>
      <c r="DR105" s="45"/>
      <c r="DS105" s="45"/>
      <c r="DT105" s="45"/>
      <c r="DU105" s="45"/>
      <c r="DV105" s="45"/>
      <c r="DW105" s="45"/>
    </row>
    <row r="106" spans="1:127">
      <c r="A106" s="2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45"/>
      <c r="DL106" s="45"/>
      <c r="DM106" s="45"/>
      <c r="DN106" s="45"/>
      <c r="DO106" s="45"/>
      <c r="DP106" s="45"/>
      <c r="DQ106" s="45"/>
      <c r="DR106" s="45"/>
      <c r="DS106" s="45"/>
      <c r="DT106" s="45"/>
      <c r="DU106" s="45"/>
      <c r="DV106" s="45"/>
      <c r="DW106" s="45"/>
    </row>
    <row r="107" spans="1:127">
      <c r="A107" s="2"/>
      <c r="C107" s="7" t="s">
        <v>617</v>
      </c>
      <c r="D107" s="2" t="s">
        <v>226</v>
      </c>
      <c r="E107" s="7" t="s">
        <v>560</v>
      </c>
      <c r="G107" s="7"/>
      <c r="H107" s="7"/>
      <c r="AZ107" s="15"/>
      <c r="BA107" s="8">
        <f t="shared" ref="BA107:CF107" si="119">+BA103-AV103</f>
        <v>127300</v>
      </c>
      <c r="BB107" s="8">
        <f t="shared" si="119"/>
        <v>95200</v>
      </c>
      <c r="BC107" s="8">
        <f t="shared" si="119"/>
        <v>130700</v>
      </c>
      <c r="BD107" s="8">
        <f t="shared" si="119"/>
        <v>116800</v>
      </c>
      <c r="BE107" s="15">
        <f t="shared" si="119"/>
        <v>-78100</v>
      </c>
      <c r="BF107" s="8">
        <f t="shared" si="119"/>
        <v>-3700</v>
      </c>
      <c r="BG107" s="8">
        <f t="shared" si="119"/>
        <v>-9700</v>
      </c>
      <c r="BH107" s="8">
        <f t="shared" si="119"/>
        <v>8460</v>
      </c>
      <c r="BI107" s="8">
        <f t="shared" si="119"/>
        <v>8940</v>
      </c>
      <c r="BJ107" s="15">
        <f t="shared" si="119"/>
        <v>4000</v>
      </c>
      <c r="BK107" s="8">
        <f t="shared" si="119"/>
        <v>-3000</v>
      </c>
      <c r="BL107" s="8">
        <f t="shared" si="119"/>
        <v>-11300</v>
      </c>
      <c r="BM107" s="8">
        <f t="shared" si="119"/>
        <v>29340</v>
      </c>
      <c r="BN107" s="8">
        <f t="shared" si="119"/>
        <v>57560</v>
      </c>
      <c r="BO107" s="15">
        <f t="shared" si="119"/>
        <v>72600</v>
      </c>
      <c r="BP107" s="8">
        <f t="shared" si="119"/>
        <v>72200</v>
      </c>
      <c r="BQ107" s="8">
        <f t="shared" si="119"/>
        <v>52200</v>
      </c>
      <c r="BR107" s="8">
        <f t="shared" si="119"/>
        <v>-20100</v>
      </c>
      <c r="BS107" s="8">
        <f t="shared" si="119"/>
        <v>-44000</v>
      </c>
      <c r="BT107" s="15">
        <f t="shared" si="119"/>
        <v>60300</v>
      </c>
      <c r="BU107" s="8">
        <f t="shared" si="119"/>
        <v>-49800</v>
      </c>
      <c r="BV107" s="8">
        <f t="shared" si="119"/>
        <v>-16800</v>
      </c>
      <c r="BW107" s="8">
        <f t="shared" si="119"/>
        <v>-18100</v>
      </c>
      <c r="BX107" s="8">
        <f t="shared" si="119"/>
        <v>-14700</v>
      </c>
      <c r="BY107" s="15">
        <f t="shared" si="119"/>
        <v>-99400</v>
      </c>
      <c r="BZ107" s="8">
        <f t="shared" si="119"/>
        <v>2300</v>
      </c>
      <c r="CA107" s="8">
        <f t="shared" si="119"/>
        <v>-15800</v>
      </c>
      <c r="CB107" s="8">
        <f t="shared" si="119"/>
        <v>-10400</v>
      </c>
      <c r="CC107" s="8">
        <f t="shared" si="119"/>
        <v>-6200</v>
      </c>
      <c r="CD107" s="15">
        <f t="shared" si="119"/>
        <v>-30100</v>
      </c>
      <c r="CE107" s="8">
        <f t="shared" si="119"/>
        <v>-32100</v>
      </c>
      <c r="CF107" s="8">
        <f t="shared" si="119"/>
        <v>28200</v>
      </c>
      <c r="CG107" s="8">
        <f t="shared" ref="CG107:DL107" si="120">+CG103-CB103</f>
        <v>-200</v>
      </c>
      <c r="CH107" s="8">
        <f t="shared" si="120"/>
        <v>25600</v>
      </c>
      <c r="CI107" s="8">
        <f t="shared" si="120"/>
        <v>21500</v>
      </c>
      <c r="CJ107" s="8">
        <f t="shared" si="120"/>
        <v>35600</v>
      </c>
      <c r="CK107" s="8">
        <f t="shared" si="120"/>
        <v>91500</v>
      </c>
      <c r="CL107" s="8">
        <f t="shared" si="120"/>
        <v>101600</v>
      </c>
      <c r="CM107" s="8">
        <f t="shared" si="120"/>
        <v>30400</v>
      </c>
      <c r="CN107" s="8">
        <f t="shared" si="120"/>
        <v>259100</v>
      </c>
      <c r="CO107" s="8">
        <f t="shared" si="120"/>
        <v>63700</v>
      </c>
      <c r="CP107" s="8">
        <f t="shared" si="120"/>
        <v>-26600</v>
      </c>
      <c r="CQ107" s="8">
        <f t="shared" si="120"/>
        <v>55000</v>
      </c>
      <c r="CR107" s="8">
        <f t="shared" si="120"/>
        <v>21800</v>
      </c>
      <c r="CS107" s="8">
        <f t="shared" si="120"/>
        <v>113900</v>
      </c>
      <c r="CT107" s="8">
        <f t="shared" si="120"/>
        <v>-5500</v>
      </c>
      <c r="CU107" s="8">
        <f t="shared" si="120"/>
        <v>48000</v>
      </c>
      <c r="CV107" s="8">
        <f t="shared" si="120"/>
        <v>13000</v>
      </c>
      <c r="CW107" s="8">
        <f t="shared" si="120"/>
        <v>-23300</v>
      </c>
      <c r="CX107" s="8">
        <f t="shared" si="120"/>
        <v>32200</v>
      </c>
      <c r="CY107" s="8">
        <f t="shared" si="120"/>
        <v>-5700</v>
      </c>
      <c r="CZ107" s="8">
        <f t="shared" si="120"/>
        <v>-19400</v>
      </c>
      <c r="DA107" s="8">
        <f t="shared" si="120"/>
        <v>-48300</v>
      </c>
      <c r="DB107" s="8">
        <f t="shared" si="120"/>
        <v>29800</v>
      </c>
      <c r="DC107" s="8">
        <f t="shared" si="120"/>
        <v>-43600</v>
      </c>
      <c r="DD107" s="8">
        <f t="shared" ref="DD107:DD109" si="121">+DD103-CY103</f>
        <v>-35500</v>
      </c>
      <c r="DE107" s="8">
        <f t="shared" ref="DE107:DE109" si="122">+DE103-CZ103</f>
        <v>-1100</v>
      </c>
      <c r="DF107" s="8">
        <f t="shared" ref="DF107:DF109" si="123">+DF103-DA103</f>
        <v>-34800</v>
      </c>
      <c r="DG107" s="8">
        <f t="shared" ref="DG107:DG109" si="124">+DG103-DB103</f>
        <v>-69800</v>
      </c>
      <c r="DH107" s="8">
        <f t="shared" ref="DH107:DH109" si="125">+DH103-DC103</f>
        <v>-141200</v>
      </c>
      <c r="DI107" s="8">
        <f t="shared" ref="DI107:DI109" si="126">+DI103-DD103</f>
        <v>-15200</v>
      </c>
      <c r="DJ107" s="8">
        <f t="shared" ref="DJ107" si="127">+DJ103-DE103</f>
        <v>-61500</v>
      </c>
      <c r="DK107" s="8">
        <f>+DK103-DF103</f>
        <v>-19804.646248000005</v>
      </c>
      <c r="DL107" s="8">
        <f t="shared" si="120"/>
        <v>47479.197351700015</v>
      </c>
      <c r="DM107" s="15">
        <f t="shared" ref="DM107:DW107" si="128">+DM103-DH103</f>
        <v>-49025.448896300048</v>
      </c>
      <c r="DN107" s="8">
        <f t="shared" si="128"/>
        <v>-9130.7409852530109</v>
      </c>
      <c r="DO107" s="8">
        <f t="shared" si="128"/>
        <v>933.46478634205414</v>
      </c>
      <c r="DP107" s="8">
        <f t="shared" si="128"/>
        <v>-11369.17270362933</v>
      </c>
      <c r="DQ107" s="8">
        <f t="shared" si="128"/>
        <v>-3056.5774893359921</v>
      </c>
      <c r="DR107" s="15">
        <f t="shared" si="128"/>
        <v>-22623.026391876163</v>
      </c>
      <c r="DS107" s="8">
        <f t="shared" si="128"/>
        <v>-13158.474754141047</v>
      </c>
      <c r="DT107" s="8">
        <f t="shared" si="128"/>
        <v>-14007.160908789898</v>
      </c>
      <c r="DU107" s="8">
        <f t="shared" si="128"/>
        <v>-10097.545226073358</v>
      </c>
      <c r="DV107" s="8">
        <f t="shared" si="128"/>
        <v>-15689.549460654351</v>
      </c>
      <c r="DW107" s="15">
        <f t="shared" si="128"/>
        <v>-52952.730349658756</v>
      </c>
    </row>
    <row r="108" spans="1:127">
      <c r="A108" s="2"/>
      <c r="C108" s="7" t="s">
        <v>618</v>
      </c>
      <c r="D108" s="7" t="s">
        <v>225</v>
      </c>
      <c r="E108" s="7" t="s">
        <v>560</v>
      </c>
      <c r="G108" s="7"/>
      <c r="H108" s="7"/>
      <c r="AZ108" s="15"/>
      <c r="BA108" s="8">
        <f t="shared" ref="BA108:BJ109" si="129">+BA104-AV104</f>
        <v>152600</v>
      </c>
      <c r="BB108" s="8">
        <f t="shared" si="129"/>
        <v>165300</v>
      </c>
      <c r="BC108" s="8">
        <f t="shared" si="129"/>
        <v>205600</v>
      </c>
      <c r="BD108" s="8">
        <f t="shared" si="129"/>
        <v>169100</v>
      </c>
      <c r="BE108" s="15">
        <f t="shared" si="129"/>
        <v>67100</v>
      </c>
      <c r="BF108" s="8">
        <f t="shared" si="129"/>
        <v>41600</v>
      </c>
      <c r="BG108" s="8">
        <f t="shared" si="129"/>
        <v>4500</v>
      </c>
      <c r="BH108" s="8">
        <f t="shared" si="129"/>
        <v>17000</v>
      </c>
      <c r="BI108" s="8">
        <f t="shared" si="129"/>
        <v>34800</v>
      </c>
      <c r="BJ108" s="15">
        <f t="shared" si="129"/>
        <v>97900</v>
      </c>
      <c r="BK108" s="8">
        <f t="shared" ref="BK108:BT109" si="130">+BK104-BF104</f>
        <v>17600</v>
      </c>
      <c r="BL108" s="8">
        <f t="shared" si="130"/>
        <v>19200</v>
      </c>
      <c r="BM108" s="8">
        <f t="shared" si="130"/>
        <v>-70100</v>
      </c>
      <c r="BN108" s="8">
        <f t="shared" si="130"/>
        <v>-102400</v>
      </c>
      <c r="BO108" s="15">
        <f t="shared" si="130"/>
        <v>-135700</v>
      </c>
      <c r="BP108" s="8">
        <f t="shared" si="130"/>
        <v>-146300</v>
      </c>
      <c r="BQ108" s="8">
        <f t="shared" si="130"/>
        <v>-140600</v>
      </c>
      <c r="BR108" s="8">
        <f t="shared" si="130"/>
        <v>-82300</v>
      </c>
      <c r="BS108" s="8">
        <f t="shared" si="130"/>
        <v>-32100</v>
      </c>
      <c r="BT108" s="15">
        <f t="shared" si="130"/>
        <v>-401300</v>
      </c>
      <c r="BU108" s="8">
        <f t="shared" ref="BU108:CD109" si="131">+BU104-BP104</f>
        <v>-7500</v>
      </c>
      <c r="BV108" s="8">
        <f t="shared" si="131"/>
        <v>200</v>
      </c>
      <c r="BW108" s="8">
        <f t="shared" si="131"/>
        <v>-18900</v>
      </c>
      <c r="BX108" s="8">
        <f t="shared" si="131"/>
        <v>-7700</v>
      </c>
      <c r="BY108" s="15">
        <f t="shared" si="131"/>
        <v>-33900</v>
      </c>
      <c r="BZ108" s="8">
        <f t="shared" si="131"/>
        <v>-2374</v>
      </c>
      <c r="CA108" s="8">
        <f t="shared" si="131"/>
        <v>4805</v>
      </c>
      <c r="CB108" s="8">
        <f t="shared" si="131"/>
        <v>5936</v>
      </c>
      <c r="CC108" s="8">
        <f t="shared" si="131"/>
        <v>6645</v>
      </c>
      <c r="CD108" s="15">
        <f t="shared" si="131"/>
        <v>15012</v>
      </c>
      <c r="CE108" s="8">
        <f t="shared" ref="CE108:CN109" si="132">+CE104-BZ104</f>
        <v>-6089</v>
      </c>
      <c r="CF108" s="8">
        <f t="shared" si="132"/>
        <v>5895</v>
      </c>
      <c r="CG108" s="8">
        <f t="shared" si="132"/>
        <v>-5736</v>
      </c>
      <c r="CH108" s="8">
        <f t="shared" si="132"/>
        <v>15855</v>
      </c>
      <c r="CI108" s="8">
        <f t="shared" si="132"/>
        <v>9788</v>
      </c>
      <c r="CJ108" s="8">
        <f t="shared" si="132"/>
        <v>-13237</v>
      </c>
      <c r="CK108" s="8">
        <f t="shared" si="132"/>
        <v>3500</v>
      </c>
      <c r="CL108" s="8">
        <f t="shared" si="132"/>
        <v>300</v>
      </c>
      <c r="CM108" s="8">
        <f t="shared" si="132"/>
        <v>-20300</v>
      </c>
      <c r="CN108" s="8">
        <f t="shared" si="132"/>
        <v>-29700</v>
      </c>
      <c r="CO108" s="8">
        <f t="shared" ref="CO108:DC109" si="133">+CO104-CJ104</f>
        <v>9800</v>
      </c>
      <c r="CP108" s="8">
        <f t="shared" si="133"/>
        <v>-33200</v>
      </c>
      <c r="CQ108" s="8">
        <f t="shared" si="133"/>
        <v>17200</v>
      </c>
      <c r="CR108" s="8">
        <f t="shared" si="133"/>
        <v>16500</v>
      </c>
      <c r="CS108" s="8">
        <f t="shared" si="133"/>
        <v>10400</v>
      </c>
      <c r="CT108" s="8">
        <f t="shared" si="133"/>
        <v>-12800</v>
      </c>
      <c r="CU108" s="8">
        <f t="shared" si="133"/>
        <v>-3500</v>
      </c>
      <c r="CV108" s="8">
        <f t="shared" si="133"/>
        <v>-35000</v>
      </c>
      <c r="CW108" s="8">
        <f t="shared" si="133"/>
        <v>5600</v>
      </c>
      <c r="CX108" s="8">
        <f t="shared" si="133"/>
        <v>-45700</v>
      </c>
      <c r="CY108" s="8">
        <f t="shared" si="133"/>
        <v>-7400</v>
      </c>
      <c r="CZ108" s="8">
        <f t="shared" si="133"/>
        <v>14500</v>
      </c>
      <c r="DA108" s="8">
        <f t="shared" si="133"/>
        <v>25700</v>
      </c>
      <c r="DB108" s="8">
        <f t="shared" si="133"/>
        <v>-2100</v>
      </c>
      <c r="DC108" s="8">
        <f t="shared" si="133"/>
        <v>30700</v>
      </c>
      <c r="DD108" s="8">
        <f t="shared" si="121"/>
        <v>-4200</v>
      </c>
      <c r="DE108" s="8">
        <f t="shared" si="122"/>
        <v>-2300</v>
      </c>
      <c r="DF108" s="8">
        <f t="shared" si="123"/>
        <v>11700</v>
      </c>
      <c r="DG108" s="8">
        <f t="shared" si="124"/>
        <v>20600</v>
      </c>
      <c r="DH108" s="8">
        <f t="shared" si="125"/>
        <v>25800</v>
      </c>
      <c r="DI108" s="8">
        <f t="shared" si="126"/>
        <v>20700</v>
      </c>
      <c r="DJ108" s="8"/>
      <c r="DK108" s="8"/>
      <c r="DL108" s="8"/>
      <c r="DM108" s="15"/>
      <c r="DN108" s="8"/>
      <c r="DO108" s="8"/>
      <c r="DP108" s="8"/>
      <c r="DQ108" s="8"/>
      <c r="DR108" s="15"/>
      <c r="DS108" s="8"/>
      <c r="DT108" s="8"/>
      <c r="DU108" s="8"/>
      <c r="DV108" s="8"/>
      <c r="DW108" s="15"/>
    </row>
    <row r="109" spans="1:127">
      <c r="A109" s="2"/>
      <c r="C109" s="7" t="s">
        <v>616</v>
      </c>
      <c r="D109" s="7" t="s">
        <v>227</v>
      </c>
      <c r="E109" s="7" t="s">
        <v>560</v>
      </c>
      <c r="G109" s="7"/>
      <c r="H109" s="7"/>
      <c r="AZ109" s="15"/>
      <c r="BA109" s="8">
        <f t="shared" si="129"/>
        <v>279900</v>
      </c>
      <c r="BB109" s="8">
        <f t="shared" si="129"/>
        <v>260500</v>
      </c>
      <c r="BC109" s="8">
        <f t="shared" si="129"/>
        <v>336300</v>
      </c>
      <c r="BD109" s="8">
        <f t="shared" si="129"/>
        <v>285900</v>
      </c>
      <c r="BE109" s="15">
        <f t="shared" si="129"/>
        <v>-11000</v>
      </c>
      <c r="BF109" s="8">
        <f t="shared" si="129"/>
        <v>37900</v>
      </c>
      <c r="BG109" s="8">
        <f t="shared" si="129"/>
        <v>-5200</v>
      </c>
      <c r="BH109" s="8">
        <f t="shared" si="129"/>
        <v>25460</v>
      </c>
      <c r="BI109" s="8">
        <f t="shared" si="129"/>
        <v>43740</v>
      </c>
      <c r="BJ109" s="15">
        <f t="shared" si="129"/>
        <v>101900</v>
      </c>
      <c r="BK109" s="8">
        <f t="shared" si="130"/>
        <v>14600</v>
      </c>
      <c r="BL109" s="8">
        <f t="shared" si="130"/>
        <v>7900</v>
      </c>
      <c r="BM109" s="8">
        <f t="shared" si="130"/>
        <v>-40760</v>
      </c>
      <c r="BN109" s="8">
        <f t="shared" si="130"/>
        <v>-44840</v>
      </c>
      <c r="BO109" s="15">
        <f t="shared" si="130"/>
        <v>-63100</v>
      </c>
      <c r="BP109" s="8">
        <f t="shared" si="130"/>
        <v>-74100</v>
      </c>
      <c r="BQ109" s="8">
        <f t="shared" si="130"/>
        <v>-88400</v>
      </c>
      <c r="BR109" s="8">
        <f t="shared" si="130"/>
        <v>-102400</v>
      </c>
      <c r="BS109" s="8">
        <f t="shared" si="130"/>
        <v>-76100</v>
      </c>
      <c r="BT109" s="15">
        <f t="shared" si="130"/>
        <v>-341000</v>
      </c>
      <c r="BU109" s="8">
        <f t="shared" si="131"/>
        <v>-57300</v>
      </c>
      <c r="BV109" s="8">
        <f t="shared" si="131"/>
        <v>-16600</v>
      </c>
      <c r="BW109" s="8">
        <f t="shared" si="131"/>
        <v>-37000</v>
      </c>
      <c r="BX109" s="8">
        <f t="shared" si="131"/>
        <v>-22400</v>
      </c>
      <c r="BY109" s="15">
        <f t="shared" si="131"/>
        <v>-133300</v>
      </c>
      <c r="BZ109" s="8">
        <f t="shared" si="131"/>
        <v>-74</v>
      </c>
      <c r="CA109" s="8">
        <f t="shared" si="131"/>
        <v>-10995</v>
      </c>
      <c r="CB109" s="8">
        <f t="shared" si="131"/>
        <v>-4464</v>
      </c>
      <c r="CC109" s="8">
        <f t="shared" si="131"/>
        <v>445</v>
      </c>
      <c r="CD109" s="15">
        <f t="shared" si="131"/>
        <v>-15088</v>
      </c>
      <c r="CE109" s="8">
        <f t="shared" si="132"/>
        <v>-38189</v>
      </c>
      <c r="CF109" s="8">
        <f t="shared" si="132"/>
        <v>34095</v>
      </c>
      <c r="CG109" s="8">
        <f t="shared" si="132"/>
        <v>-5936</v>
      </c>
      <c r="CH109" s="8">
        <f t="shared" si="132"/>
        <v>41455</v>
      </c>
      <c r="CI109" s="8">
        <f t="shared" si="132"/>
        <v>31288</v>
      </c>
      <c r="CJ109" s="8">
        <f t="shared" si="132"/>
        <v>22363</v>
      </c>
      <c r="CK109" s="8">
        <f t="shared" si="132"/>
        <v>95000</v>
      </c>
      <c r="CL109" s="8">
        <f t="shared" si="132"/>
        <v>101900</v>
      </c>
      <c r="CM109" s="8">
        <f t="shared" si="132"/>
        <v>10100</v>
      </c>
      <c r="CN109" s="8">
        <f t="shared" si="132"/>
        <v>229400</v>
      </c>
      <c r="CO109" s="8">
        <f t="shared" si="133"/>
        <v>73500</v>
      </c>
      <c r="CP109" s="8">
        <f t="shared" si="133"/>
        <v>-59800</v>
      </c>
      <c r="CQ109" s="8">
        <f t="shared" si="133"/>
        <v>72200</v>
      </c>
      <c r="CR109" s="8">
        <f t="shared" si="133"/>
        <v>38300</v>
      </c>
      <c r="CS109" s="8">
        <f t="shared" si="133"/>
        <v>124300</v>
      </c>
      <c r="CT109" s="8">
        <f t="shared" si="133"/>
        <v>-18300</v>
      </c>
      <c r="CU109" s="8">
        <f t="shared" si="133"/>
        <v>44500</v>
      </c>
      <c r="CV109" s="8">
        <f t="shared" si="133"/>
        <v>-22000</v>
      </c>
      <c r="CW109" s="8">
        <f t="shared" si="133"/>
        <v>-17700</v>
      </c>
      <c r="CX109" s="8">
        <f t="shared" si="133"/>
        <v>-13500</v>
      </c>
      <c r="CY109" s="8">
        <f t="shared" si="133"/>
        <v>-13100</v>
      </c>
      <c r="CZ109" s="8">
        <f t="shared" si="133"/>
        <v>-4900</v>
      </c>
      <c r="DA109" s="8">
        <f t="shared" si="133"/>
        <v>-22600</v>
      </c>
      <c r="DB109" s="8">
        <f t="shared" si="133"/>
        <v>27700</v>
      </c>
      <c r="DC109" s="8">
        <f t="shared" si="133"/>
        <v>-12900</v>
      </c>
      <c r="DD109" s="8">
        <f t="shared" si="121"/>
        <v>-39700</v>
      </c>
      <c r="DE109" s="8">
        <f t="shared" si="122"/>
        <v>-3400</v>
      </c>
      <c r="DF109" s="8">
        <f t="shared" si="123"/>
        <v>-23100</v>
      </c>
      <c r="DG109" s="8">
        <f t="shared" si="124"/>
        <v>-49200</v>
      </c>
      <c r="DH109" s="8">
        <f t="shared" si="125"/>
        <v>-115400</v>
      </c>
      <c r="DI109" s="8">
        <f t="shared" si="126"/>
        <v>5500</v>
      </c>
      <c r="DJ109" s="8"/>
      <c r="DK109" s="8"/>
      <c r="DL109" s="8"/>
      <c r="DM109" s="15"/>
      <c r="DN109" s="8"/>
      <c r="DO109" s="8"/>
      <c r="DP109" s="8"/>
      <c r="DQ109" s="8"/>
      <c r="DR109" s="15"/>
      <c r="DS109" s="8"/>
      <c r="DT109" s="8"/>
      <c r="DU109" s="8"/>
      <c r="DV109" s="8"/>
      <c r="DW109" s="15"/>
    </row>
    <row r="110" spans="1:127">
      <c r="A110" s="2"/>
      <c r="G110" s="7"/>
      <c r="H110" s="7"/>
      <c r="AZ110" s="15"/>
      <c r="BA110" s="8"/>
      <c r="BB110" s="8"/>
      <c r="BC110" s="8"/>
      <c r="BD110" s="8"/>
      <c r="BE110" s="15"/>
      <c r="BF110" s="8"/>
      <c r="BG110" s="8"/>
      <c r="BH110" s="8"/>
      <c r="BI110" s="8"/>
      <c r="BJ110" s="15"/>
      <c r="BK110" s="8"/>
      <c r="BL110" s="8"/>
      <c r="BM110" s="8"/>
      <c r="BN110" s="8"/>
      <c r="BO110" s="15"/>
      <c r="BP110" s="8"/>
      <c r="BQ110" s="8"/>
      <c r="BR110" s="8"/>
      <c r="BS110" s="8"/>
      <c r="BT110" s="15"/>
      <c r="BU110" s="8"/>
      <c r="BV110" s="8"/>
      <c r="BW110" s="8"/>
      <c r="BX110" s="8"/>
      <c r="BY110" s="15"/>
      <c r="BZ110" s="8"/>
      <c r="CA110" s="8"/>
      <c r="CB110" s="8"/>
      <c r="CC110" s="8"/>
      <c r="CD110" s="15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15"/>
      <c r="DD110" s="8"/>
      <c r="DE110" s="8"/>
      <c r="DF110" s="8"/>
      <c r="DG110" s="8"/>
      <c r="DH110" s="15"/>
      <c r="DI110" s="8"/>
      <c r="DJ110" s="8"/>
      <c r="DK110" s="8"/>
      <c r="DL110" s="8"/>
      <c r="DM110" s="15"/>
      <c r="DN110" s="8"/>
      <c r="DO110" s="8"/>
      <c r="DP110" s="8"/>
      <c r="DQ110" s="8"/>
      <c r="DR110" s="15"/>
      <c r="DS110" s="8"/>
      <c r="DT110" s="8"/>
      <c r="DU110" s="8"/>
      <c r="DV110" s="8"/>
      <c r="DW110" s="15"/>
    </row>
    <row r="111" spans="1:127" s="8" customFormat="1">
      <c r="A111" s="2"/>
      <c r="B111" s="21"/>
      <c r="C111" s="7" t="s">
        <v>946</v>
      </c>
      <c r="D111" s="21" t="s">
        <v>945</v>
      </c>
      <c r="E111" s="21"/>
      <c r="F111" s="21"/>
      <c r="G111" s="21"/>
      <c r="H111" s="21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>
        <f>+'wireless KPI'!Y959</f>
        <v>0</v>
      </c>
      <c r="Z111" s="35">
        <f>+'wireless KPI'!Z959</f>
        <v>0</v>
      </c>
      <c r="AA111" s="35">
        <f>+'wireless KPI'!AA959</f>
        <v>0</v>
      </c>
      <c r="AB111" s="35">
        <f>+'wireless KPI'!AB959</f>
        <v>0</v>
      </c>
      <c r="AC111" s="35">
        <f>+'wireless KPI'!AC959</f>
        <v>0</v>
      </c>
      <c r="AD111" s="35">
        <f>+'wireless KPI'!AD959</f>
        <v>0</v>
      </c>
      <c r="AE111" s="35">
        <f>+'wireless KPI'!AE959</f>
        <v>0</v>
      </c>
      <c r="AF111" s="35">
        <f>+'wireless KPI'!AF959</f>
        <v>0</v>
      </c>
      <c r="AG111" s="35">
        <f>+'wireless KPI'!AG959</f>
        <v>0</v>
      </c>
      <c r="AH111" s="35">
        <f>+'wireless KPI'!AH959</f>
        <v>0</v>
      </c>
      <c r="AI111" s="35">
        <f>+'wireless KPI'!AI959</f>
        <v>0</v>
      </c>
      <c r="AJ111" s="35">
        <f>+'wireless KPI'!AJ959</f>
        <v>0</v>
      </c>
      <c r="AK111" s="35">
        <f>+'wireless KPI'!AK959</f>
        <v>0</v>
      </c>
      <c r="AL111" s="35">
        <f>+'wireless KPI'!AL959</f>
        <v>0</v>
      </c>
      <c r="AM111" s="35">
        <f>+'wireless KPI'!AM959</f>
        <v>0</v>
      </c>
      <c r="AN111" s="35">
        <f>+'wireless KPI'!AN959</f>
        <v>0</v>
      </c>
      <c r="AO111" s="35">
        <f>+'wireless KPI'!AO959</f>
        <v>0</v>
      </c>
      <c r="AP111" s="35">
        <f>+'wireless KPI'!AP959</f>
        <v>0</v>
      </c>
      <c r="AQ111" s="35">
        <f>+'wireless KPI'!AQ959</f>
        <v>0</v>
      </c>
      <c r="AR111" s="35">
        <f>+'wireless KPI'!AR959</f>
        <v>0</v>
      </c>
      <c r="AS111" s="35">
        <f>+'wireless KPI'!AS959</f>
        <v>0</v>
      </c>
      <c r="AT111" s="35">
        <f>+'wireless KPI'!AT959</f>
        <v>0</v>
      </c>
      <c r="AU111" s="35">
        <f>+'wireless KPI'!AU959</f>
        <v>0</v>
      </c>
      <c r="AV111" s="35">
        <f>+'wireless KPI'!AV959</f>
        <v>0</v>
      </c>
      <c r="AW111" s="35">
        <f>+'wireless KPI'!AW959</f>
        <v>0</v>
      </c>
      <c r="AX111" s="35">
        <f>+'wireless KPI'!AX959</f>
        <v>0</v>
      </c>
      <c r="AY111" s="35">
        <f>+'wireless KPI'!AY959</f>
        <v>0</v>
      </c>
      <c r="AZ111" s="35">
        <f>+'wireless KPI'!AZ959</f>
        <v>0</v>
      </c>
      <c r="BA111" s="35">
        <f>+'wireless KPI'!BA959</f>
        <v>0</v>
      </c>
      <c r="BB111" s="35">
        <f>+'wireless KPI'!BB959</f>
        <v>0</v>
      </c>
      <c r="BC111" s="35">
        <f>+'wireless KPI'!BC959</f>
        <v>0</v>
      </c>
      <c r="BD111" s="35">
        <f>+'wireless KPI'!BD959</f>
        <v>0</v>
      </c>
      <c r="BE111" s="35">
        <f>+'wireless KPI'!BE959</f>
        <v>0</v>
      </c>
      <c r="BF111" s="35">
        <f>+'wireless KPI'!BF959</f>
        <v>6400</v>
      </c>
      <c r="BG111" s="35">
        <f>+'wireless KPI'!BG959</f>
        <v>5200</v>
      </c>
      <c r="BH111" s="35">
        <f>+'wireless KPI'!BH959</f>
        <v>7100</v>
      </c>
      <c r="BI111" s="35">
        <f>+'wireless KPI'!BI959</f>
        <v>6700</v>
      </c>
      <c r="BJ111" s="35">
        <f>+'wireless KPI'!BJ959</f>
        <v>25400</v>
      </c>
      <c r="BK111" s="35">
        <f>+'wireless KPI'!BK959</f>
        <v>6800</v>
      </c>
      <c r="BL111" s="35">
        <f>+'wireless KPI'!BL959</f>
        <v>5600</v>
      </c>
      <c r="BM111" s="35">
        <f>+'wireless KPI'!BM959</f>
        <v>6700</v>
      </c>
      <c r="BN111" s="35">
        <f>+'wireless KPI'!BN959</f>
        <v>5800</v>
      </c>
      <c r="BO111" s="35">
        <f>+'wireless KPI'!BO959</f>
        <v>24900</v>
      </c>
      <c r="BP111" s="35">
        <f>+'wireless KPI'!BP959</f>
        <v>5100</v>
      </c>
      <c r="BQ111" s="35">
        <f>+'wireless KPI'!BQ959</f>
        <v>3700</v>
      </c>
      <c r="BR111" s="35">
        <f>+'wireless KPI'!BR959</f>
        <v>4500</v>
      </c>
      <c r="BS111" s="35">
        <f>+'wireless KPI'!BS959</f>
        <v>4300</v>
      </c>
      <c r="BT111" s="35">
        <f>+'wireless KPI'!BT959</f>
        <v>17600</v>
      </c>
      <c r="BU111" s="35">
        <f>+'wireless KPI'!BU959</f>
        <v>4300</v>
      </c>
      <c r="BV111" s="35">
        <f>+'wireless KPI'!BV959</f>
        <v>3500</v>
      </c>
      <c r="BW111" s="35">
        <f>+'wireless KPI'!BW959</f>
        <v>3900</v>
      </c>
      <c r="BX111" s="35">
        <f>+'wireless KPI'!BX959</f>
        <v>3800</v>
      </c>
      <c r="BY111" s="35">
        <f>+'wireless KPI'!BY959</f>
        <v>15500</v>
      </c>
      <c r="BZ111" s="35">
        <f>+'wireless KPI'!BZ959</f>
        <v>4300</v>
      </c>
      <c r="CA111" s="35">
        <f>+'wireless KPI'!CA959</f>
        <v>3300</v>
      </c>
      <c r="CB111" s="35">
        <f>+'wireless KPI'!CB959</f>
        <v>4000</v>
      </c>
      <c r="CC111" s="35">
        <f>+'wireless KPI'!CC959</f>
        <v>4300</v>
      </c>
      <c r="CD111" s="35">
        <f>+'wireless KPI'!CD959</f>
        <v>15900</v>
      </c>
      <c r="CE111" s="35">
        <f>+'wireless KPI'!CE804</f>
        <v>4000</v>
      </c>
      <c r="CF111" s="35">
        <f>+'wireless KPI'!CF804</f>
        <v>4000</v>
      </c>
      <c r="CG111" s="35">
        <f>+'wireless KPI'!CG804</f>
        <v>4000</v>
      </c>
      <c r="CH111" s="35">
        <f>+'wireless KPI'!CH804</f>
        <v>6000</v>
      </c>
      <c r="CI111" s="35">
        <f>+'wireless KPI'!CI959</f>
        <v>18000</v>
      </c>
      <c r="CJ111" s="35">
        <f>+'wireless KPI'!CJ804</f>
        <v>4000</v>
      </c>
      <c r="CK111" s="35">
        <f>+'wireless KPI'!CK804</f>
        <v>5200</v>
      </c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</row>
    <row r="112" spans="1:127">
      <c r="A112" s="2"/>
      <c r="C112" s="7" t="s">
        <v>947</v>
      </c>
      <c r="D112" s="7" t="s">
        <v>133</v>
      </c>
      <c r="AZ112" s="28">
        <f>+'wireless KPI'!AZ965</f>
        <v>44180.09335943382</v>
      </c>
      <c r="BA112" s="28">
        <f>+'wireless KPI'!BA965</f>
        <v>50134.336378291242</v>
      </c>
      <c r="BB112" s="28">
        <f>+'wireless KPI'!BB965</f>
        <v>41198.798038905588</v>
      </c>
      <c r="BC112" s="28">
        <f>+'wireless KPI'!BC965</f>
        <v>50624.717748005416</v>
      </c>
      <c r="BD112" s="28">
        <f>+'wireless KPI'!BD965</f>
        <v>44113.562721802191</v>
      </c>
      <c r="BE112" s="28">
        <f>+'wireless KPI'!BE965</f>
        <v>46448.262085497401</v>
      </c>
      <c r="BF112" s="28">
        <f>+'wireless KPI'!BF965</f>
        <v>49656.25</v>
      </c>
      <c r="BG112" s="28">
        <f>+'wireless KPI'!BG965</f>
        <v>49096.153846153844</v>
      </c>
      <c r="BH112" s="28">
        <f>+'wireless KPI'!BH965</f>
        <v>50952.112676056335</v>
      </c>
      <c r="BI112" s="28">
        <f>+'wireless KPI'!BI965</f>
        <v>49200</v>
      </c>
      <c r="BJ112" s="28">
        <f>+'wireless KPI'!BJ965</f>
        <v>49783.464566929135</v>
      </c>
      <c r="BK112" s="28">
        <f>+'wireless KPI'!BK965</f>
        <v>48882.352941176468</v>
      </c>
      <c r="BL112" s="28">
        <f>+'wireless KPI'!BL965</f>
        <v>47000</v>
      </c>
      <c r="BM112" s="28">
        <f>+'wireless KPI'!BM965</f>
        <v>47910.447761194031</v>
      </c>
      <c r="BN112" s="28">
        <f>+'wireless KPI'!BN965</f>
        <v>49103.448275862072</v>
      </c>
      <c r="BO112" s="28">
        <f>+'wireless KPI'!BO965</f>
        <v>48248.99598393574</v>
      </c>
      <c r="BP112" s="28">
        <f>+'wireless KPI'!BP965</f>
        <v>50647.058823529413</v>
      </c>
      <c r="BQ112" s="28">
        <f>+'wireless KPI'!BQ965</f>
        <v>47243.24324324324</v>
      </c>
      <c r="BR112" s="28">
        <f>+'wireless KPI'!BR965</f>
        <v>48577.777777777774</v>
      </c>
      <c r="BS112" s="28">
        <f>+'wireless KPI'!BS965</f>
        <v>48534.883720930229</v>
      </c>
      <c r="BT112" s="28">
        <f>+'wireless KPI'!BT965</f>
        <v>48886.363636363632</v>
      </c>
      <c r="BU112" s="28">
        <f>+'wireless KPI'!BU965</f>
        <v>46744.186046511626</v>
      </c>
      <c r="BV112" s="28">
        <f>+'wireless KPI'!BV965</f>
        <v>45200</v>
      </c>
      <c r="BW112" s="28">
        <f>+'wireless KPI'!BW965</f>
        <v>46564.102564102563</v>
      </c>
      <c r="BX112" s="28">
        <f>+'wireless KPI'!BX965</f>
        <v>49026.315789473687</v>
      </c>
      <c r="BY112" s="28">
        <f>+'wireless KPI'!BY965</f>
        <v>40311.581748627825</v>
      </c>
      <c r="BZ112" s="28">
        <f>+'wireless KPI'!BZ965</f>
        <v>46726.976744186046</v>
      </c>
      <c r="CA112" s="28">
        <f>+'wireless KPI'!CA965</f>
        <v>44607.57575757576</v>
      </c>
      <c r="CB112" s="28">
        <f>+'wireless KPI'!CB965</f>
        <v>44284</v>
      </c>
      <c r="CC112" s="28">
        <f>+'wireless KPI'!CC965</f>
        <v>43429.069767441862</v>
      </c>
      <c r="CD112" s="28">
        <f>+'wireless KPI'!CD965</f>
        <v>44780.628930817613</v>
      </c>
      <c r="CE112" s="28">
        <f>+'wireless KPI'!CE795</f>
        <v>35031.646932185147</v>
      </c>
      <c r="CF112" s="28">
        <f>+'wireless KPI'!CF795</f>
        <v>31807.017543859653</v>
      </c>
      <c r="CG112" s="28">
        <f>+'wireless KPI'!CG795</f>
        <v>33793.920252664822</v>
      </c>
      <c r="CH112" s="28">
        <f>+'wireless KPI'!CH795</f>
        <v>34177.02561030403</v>
      </c>
      <c r="CI112" s="28">
        <f>+'wireless KPI'!CI965</f>
        <v>33657.959072799713</v>
      </c>
      <c r="CJ112" s="28">
        <f>+'wireless KPI'!CJ795</f>
        <v>35823.495258370429</v>
      </c>
      <c r="CK112" s="28">
        <f>+'wireless KPI'!CK795</f>
        <v>41424.287856071962</v>
      </c>
      <c r="CL112" s="28">
        <f>+'wireless KPI'!CL795</f>
        <v>47636.490493633355</v>
      </c>
      <c r="CM112" s="28">
        <f>+'wireless KPI'!CM795</f>
        <v>39816.207184628242</v>
      </c>
      <c r="CN112" s="28">
        <f>+'wireless KPI'!CN965</f>
        <v>36188.405152962747</v>
      </c>
      <c r="CO112" s="28">
        <f>+'wireless KPI'!CO795</f>
        <v>47951.047654366776</v>
      </c>
      <c r="CP112" s="28">
        <f>+'wireless KPI'!CP795</f>
        <v>42618.110236220477</v>
      </c>
      <c r="CQ112" s="28">
        <f>+'wireless KPI'!CQ795</f>
        <v>61748.927038626614</v>
      </c>
      <c r="CR112" s="28">
        <f>+'wireless KPI'!CR795</f>
        <v>42890.370600093032</v>
      </c>
      <c r="CS112" s="28">
        <f>+'wireless KPI'!CS965</f>
        <v>35137.616362517685</v>
      </c>
      <c r="CT112" s="28">
        <f>+'wireless KPI'!CT795</f>
        <v>46605.896043444533</v>
      </c>
      <c r="CU112" s="28">
        <f>+'wireless KPI'!CU795</f>
        <v>45062.154696132595</v>
      </c>
      <c r="CV112" s="28">
        <f>+'wireless KPI'!CV795</f>
        <v>53087.027914614118</v>
      </c>
      <c r="CW112" s="28">
        <f>+'wireless KPI'!CW795</f>
        <v>38566.959630567551</v>
      </c>
      <c r="CX112" s="28">
        <f>+'wireless KPI'!CX965</f>
        <v>34082.984046747843</v>
      </c>
      <c r="CY112" s="28">
        <f>+'wireless KPI'!CY795</f>
        <v>39403.399236906</v>
      </c>
      <c r="CZ112" s="28">
        <f>+'wireless KPI'!CZ795</f>
        <v>40812.749003984063</v>
      </c>
      <c r="DA112" s="28">
        <f>+'wireless KPI'!DA795</f>
        <v>46368.542791056287</v>
      </c>
      <c r="DB112" s="28">
        <f>+'wireless KPI'!DB795</f>
        <v>38050.982474774297</v>
      </c>
      <c r="DC112" s="28">
        <f>+'wireless KPI'!DC795</f>
        <v>41085.271317829458</v>
      </c>
      <c r="DD112" s="28">
        <f>+'wireless KPI'!DD795</f>
        <v>30413.625304136254</v>
      </c>
      <c r="DE112" s="28">
        <f>+'wireless KPI'!DE795</f>
        <v>34687.714481811941</v>
      </c>
      <c r="DF112" s="28">
        <f>+'wireless KPI'!DF795</f>
        <v>41494.768310911808</v>
      </c>
      <c r="DG112" s="28">
        <f>+'wireless KPI'!DG795</f>
        <v>32334.513756469627</v>
      </c>
      <c r="DH112" s="28">
        <f>+'wireless KPI'!DH795</f>
        <v>34757.295684448007</v>
      </c>
      <c r="DI112" s="28">
        <f>+'wireless KPI'!DI795</f>
        <v>32997.09352025987</v>
      </c>
      <c r="DJ112" s="28"/>
      <c r="DK112" s="28"/>
      <c r="DL112" s="28"/>
      <c r="DM112" s="28"/>
      <c r="DN112" s="28"/>
      <c r="DO112" s="28"/>
      <c r="DP112" s="28"/>
      <c r="DQ112" s="28"/>
      <c r="DR112" s="28"/>
      <c r="DS112" s="28"/>
      <c r="DT112" s="28"/>
      <c r="DU112" s="28"/>
      <c r="DV112" s="28"/>
      <c r="DW112" s="28"/>
    </row>
    <row r="113" spans="1:127">
      <c r="A113" s="2"/>
      <c r="C113" s="7" t="s">
        <v>948</v>
      </c>
      <c r="D113" s="7" t="s">
        <v>949</v>
      </c>
      <c r="AZ113" s="28"/>
      <c r="BA113" s="28">
        <f>+'wireless KPI'!BA971</f>
        <v>27332.975102991222</v>
      </c>
      <c r="BB113" s="28">
        <f>+'wireless KPI'!BB971</f>
        <v>26142.653803574252</v>
      </c>
      <c r="BC113" s="28">
        <f>+'wireless KPI'!BC971</f>
        <v>30949.872045762459</v>
      </c>
      <c r="BD113" s="28">
        <f>+'wireless KPI'!BD971</f>
        <v>26091.652522758835</v>
      </c>
      <c r="BE113" s="28">
        <f>+'wireless KPI'!BE971</f>
        <v>27670.795045944866</v>
      </c>
      <c r="BF113" s="28">
        <f>+'wireless KPI'!BF971</f>
        <v>30343.75</v>
      </c>
      <c r="BG113" s="28">
        <f>+'wireless KPI'!BG971</f>
        <v>32653.846153846152</v>
      </c>
      <c r="BH113" s="28">
        <f>+'wireless KPI'!BH971</f>
        <v>31352.112676056338</v>
      </c>
      <c r="BI113" s="28">
        <f>+'wireless KPI'!BI971</f>
        <v>30432.835820895521</v>
      </c>
      <c r="BJ113" s="28">
        <f>+'wireless KPI'!BJ971</f>
        <v>31122.04724409449</v>
      </c>
      <c r="BK113" s="28">
        <f>+'wireless KPI'!BK971</f>
        <v>31147.058823529413</v>
      </c>
      <c r="BL113" s="28">
        <f>+'wireless KPI'!BL971</f>
        <v>33750</v>
      </c>
      <c r="BM113" s="28">
        <f>+'wireless KPI'!BM971</f>
        <v>22761.194029850747</v>
      </c>
      <c r="BN113" s="28">
        <f>+'wireless KPI'!BN971</f>
        <v>17500</v>
      </c>
      <c r="BO113" s="28">
        <f>+'wireless KPI'!BO971</f>
        <v>26297.188755020081</v>
      </c>
      <c r="BP113" s="28">
        <f>+'wireless KPI'!BP971</f>
        <v>12843.137254901962</v>
      </c>
      <c r="BQ113" s="28">
        <f>+'wireless KPI'!BQ971</f>
        <v>13081.08108108108</v>
      </c>
      <c r="BR113" s="28">
        <f>+'wireless KPI'!BR971</f>
        <v>15600</v>
      </c>
      <c r="BS113" s="28">
        <f>+'wireless KPI'!BS971</f>
        <v>16139.534883720931</v>
      </c>
      <c r="BT113" s="28">
        <f>+'wireless KPI'!BT971</f>
        <v>14403.409090909092</v>
      </c>
      <c r="BU113" s="28">
        <f>+'wireless KPI'!BU971</f>
        <v>13488.372093023258</v>
      </c>
      <c r="BV113" s="28">
        <f>+'wireless KPI'!BV971</f>
        <v>13885.714285714286</v>
      </c>
      <c r="BW113" s="28">
        <f>+'wireless KPI'!BW971</f>
        <v>13153.846153846152</v>
      </c>
      <c r="BX113" s="28">
        <f>+'wireless KPI'!BX971</f>
        <v>16236.842105263158</v>
      </c>
      <c r="BY113" s="28">
        <f>+'wireless KPI'!BY971</f>
        <v>12174.973665243666</v>
      </c>
      <c r="BZ113" s="28">
        <f>+'wireless KPI'!BZ971</f>
        <v>12936.279069767443</v>
      </c>
      <c r="CA113" s="28">
        <f>+'wireless KPI'!CA971</f>
        <v>16183.333333333334</v>
      </c>
      <c r="CB113" s="28">
        <f>+'wireless KPI'!CB971</f>
        <v>14309</v>
      </c>
      <c r="CC113" s="28">
        <f>+'wireless KPI'!CC971</f>
        <v>15894.186046511628</v>
      </c>
      <c r="CD113" s="28">
        <f>+'wireless KPI'!CD971</f>
        <v>14755.471698113208</v>
      </c>
      <c r="CE113" s="28">
        <f>+'wireless KPI'!CE802</f>
        <v>10664.585575888052</v>
      </c>
      <c r="CF113" s="28">
        <f>+'wireless KPI'!CF802</f>
        <v>10403.508771929826</v>
      </c>
      <c r="CG113" s="28">
        <f>+'wireless KPI'!CG802</f>
        <v>10165.811290959336</v>
      </c>
      <c r="CH113" s="28">
        <f>+'wireless KPI'!CH802</f>
        <v>12610.453796615246</v>
      </c>
      <c r="CI113" s="28">
        <f>+'wireless KPI'!CI971</f>
        <v>12496.378771893644</v>
      </c>
      <c r="CJ113" s="28">
        <f>+'wireless KPI'!CJ802</f>
        <v>7025.35320301916</v>
      </c>
      <c r="CK113" s="28">
        <f>+'wireless KPI'!CK802</f>
        <v>9415.2923538230898</v>
      </c>
      <c r="CL113" s="28">
        <f>+'wireless KPI'!CL802</f>
        <v>9035.4090354090349</v>
      </c>
      <c r="CM113" s="28">
        <f>+'wireless KPI'!CM802</f>
        <v>10676.691729323307</v>
      </c>
      <c r="CN113" s="28">
        <f>+'wireless KPI'!CN971</f>
        <v>4500</v>
      </c>
      <c r="CO113" s="28">
        <f>+'wireless KPI'!CO802</f>
        <v>8548.1179306508438</v>
      </c>
      <c r="CP113" s="28">
        <f>+'wireless KPI'!CP802</f>
        <v>5826.7716535433074</v>
      </c>
      <c r="CQ113" s="28">
        <f>+'wireless KPI'!CQ802</f>
        <v>12339.055793991416</v>
      </c>
      <c r="CR113" s="28">
        <f>+'wireless KPI'!CR802</f>
        <v>12467.049154907738</v>
      </c>
      <c r="CS113" s="28">
        <f>+'wireless KPI'!CS971</f>
        <v>4500</v>
      </c>
      <c r="CT113" s="28">
        <f>+'wireless KPI'!CT802</f>
        <v>6458.4949573312651</v>
      </c>
      <c r="CU113" s="28">
        <f>+'wireless KPI'!CU802</f>
        <v>4506.2154696132593</v>
      </c>
      <c r="CV113" s="28">
        <f>+'wireless KPI'!CV802</f>
        <v>5582.9228243021353</v>
      </c>
      <c r="CW113" s="28">
        <f>+'wireless KPI'!CW802</f>
        <v>12810.963801579026</v>
      </c>
      <c r="CX113" s="28">
        <f>+'wireless KPI'!CX971</f>
        <v>4500</v>
      </c>
      <c r="CY113" s="28">
        <f>+'wireless KPI'!CY802</f>
        <v>4491.8487686437738</v>
      </c>
      <c r="CZ113" s="28">
        <f>+'wireless KPI'!CZ802</f>
        <v>6470.1195219123501</v>
      </c>
      <c r="DA113" s="28">
        <f>+'wireless KPI'!DA802</f>
        <v>9205.8596761757908</v>
      </c>
      <c r="DB113" s="28">
        <f>+'wireless KPI'!DB802</f>
        <v>11139.139670738183</v>
      </c>
      <c r="DC113" s="28">
        <f>+'wireless KPI'!DC802</f>
        <v>8062.7830224882955</v>
      </c>
      <c r="DD113" s="28">
        <f>+'wireless KPI'!DD802</f>
        <v>3519.8702351987022</v>
      </c>
      <c r="DE113" s="28">
        <f>+'wireless KPI'!DE802</f>
        <v>5257.3781743308164</v>
      </c>
      <c r="DF113" s="28">
        <f>+'wireless KPI'!DF802</f>
        <v>10672.645739910313</v>
      </c>
      <c r="DG113" s="28">
        <f>+'wireless KPI'!DG802</f>
        <v>14233.178970307819</v>
      </c>
      <c r="DH113" s="28">
        <f>+'wireless KPI'!DH802</f>
        <v>8583.8003056546113</v>
      </c>
      <c r="DI113" s="28">
        <f>+'wireless KPI'!DI802</f>
        <v>7249.1024106684899</v>
      </c>
      <c r="DJ113" s="28"/>
      <c r="DK113" s="28"/>
      <c r="DL113" s="28"/>
      <c r="DM113" s="28"/>
      <c r="DN113" s="28"/>
      <c r="DO113" s="28"/>
      <c r="DP113" s="28"/>
      <c r="DQ113" s="28"/>
      <c r="DR113" s="28"/>
      <c r="DS113" s="28"/>
      <c r="DT113" s="28"/>
      <c r="DU113" s="28"/>
      <c r="DV113" s="28"/>
      <c r="DW113" s="28"/>
    </row>
    <row r="114" spans="1:127">
      <c r="A114" s="2"/>
      <c r="CT114" s="4"/>
      <c r="CU114" s="4"/>
      <c r="CV114" s="4"/>
      <c r="CW114" s="4"/>
      <c r="CY114" s="4"/>
      <c r="CZ114" s="4"/>
      <c r="DD114" s="4"/>
      <c r="DE114" s="4"/>
      <c r="DU114" s="2"/>
    </row>
    <row r="115" spans="1:127">
      <c r="A115" s="2"/>
      <c r="C115" s="7" t="s">
        <v>1130</v>
      </c>
      <c r="AZ115" s="8">
        <f>+'wireless KPI'!AZ744</f>
        <v>26564</v>
      </c>
      <c r="BA115" s="8">
        <f>+'wireless KPI'!BA744</f>
        <v>5583</v>
      </c>
      <c r="BB115" s="8">
        <f>+'wireless KPI'!BB744</f>
        <v>6323</v>
      </c>
      <c r="BC115" s="8">
        <f>+'wireless KPI'!BC744</f>
        <v>6643</v>
      </c>
      <c r="BD115" s="8">
        <f>+'wireless KPI'!BD744</f>
        <v>6481</v>
      </c>
      <c r="BE115" s="8">
        <f>+'wireless KPI'!BE744</f>
        <v>25030</v>
      </c>
      <c r="BF115" s="8">
        <f>+'wireless KPI'!BF744</f>
        <v>5703</v>
      </c>
      <c r="BG115" s="8">
        <f>+'wireless KPI'!BG744</f>
        <v>6118</v>
      </c>
      <c r="BH115" s="8">
        <f>+'wireless KPI'!BH744</f>
        <v>6863</v>
      </c>
      <c r="BI115" s="8">
        <f>+'wireless KPI'!BI744</f>
        <v>7364</v>
      </c>
      <c r="BJ115" s="8">
        <f>+'wireless KPI'!BJ744</f>
        <v>26048</v>
      </c>
      <c r="BK115" s="8">
        <f>+'wireless KPI'!BK744</f>
        <v>6238</v>
      </c>
      <c r="BL115" s="8">
        <f>+'wireless KPI'!BL744</f>
        <v>6560</v>
      </c>
      <c r="BM115" s="8">
        <f>+'wireless KPI'!BM744</f>
        <v>6522</v>
      </c>
      <c r="BN115" s="8">
        <f>+'wireless KPI'!BN744</f>
        <v>6419</v>
      </c>
      <c r="BO115" s="8">
        <f>+'wireless KPI'!BO744</f>
        <v>25739</v>
      </c>
      <c r="BP115" s="8">
        <f>+'wireless KPI'!BP744</f>
        <v>4946</v>
      </c>
      <c r="BQ115" s="8">
        <f>+'wireless KPI'!BQ744</f>
        <v>5319</v>
      </c>
      <c r="BR115" s="8">
        <f>+'wireless KPI'!BR744</f>
        <v>4510</v>
      </c>
      <c r="BS115" s="8">
        <f>+'wireless KPI'!BS744</f>
        <v>5354</v>
      </c>
      <c r="BT115" s="8">
        <f>+'wireless KPI'!BT744</f>
        <v>20129</v>
      </c>
      <c r="BU115" s="8">
        <f>+'wireless KPI'!BU744</f>
        <v>4344</v>
      </c>
      <c r="BV115" s="8">
        <f>+'wireless KPI'!BV744</f>
        <v>4464</v>
      </c>
      <c r="BW115" s="8">
        <f>+'wireless KPI'!BW744</f>
        <v>4201</v>
      </c>
      <c r="BX115" s="8">
        <f>+'wireless KPI'!BX744</f>
        <v>5028</v>
      </c>
      <c r="BY115" s="8">
        <f>+'wireless KPI'!BY744</f>
        <v>18037</v>
      </c>
      <c r="BZ115" s="8">
        <f>+'wireless KPI'!BZ744</f>
        <v>4615</v>
      </c>
      <c r="CA115" s="8">
        <f>+'wireless KPI'!CA744</f>
        <v>4630</v>
      </c>
      <c r="CB115" s="8">
        <f>+'wireless KPI'!CB744</f>
        <v>4342</v>
      </c>
      <c r="CC115" s="8">
        <f>+'wireless KPI'!CC744</f>
        <v>5468</v>
      </c>
      <c r="CD115" s="8">
        <f>+'wireless KPI'!CD744</f>
        <v>19055</v>
      </c>
      <c r="CE115" s="8">
        <f>+'wireless KPI'!CE744</f>
        <v>4645</v>
      </c>
      <c r="CF115" s="8">
        <f>+'wireless KPI'!CF744</f>
        <v>5700</v>
      </c>
      <c r="CG115" s="8">
        <f>+'wireless KPI'!CG744</f>
        <v>5066</v>
      </c>
      <c r="CH115" s="8">
        <f>+'wireless KPI'!CH744</f>
        <v>6677</v>
      </c>
      <c r="CI115" s="8">
        <f>+'wireless KPI'!CI744</f>
        <v>22089</v>
      </c>
      <c r="CJ115" s="8">
        <f>+'wireless KPI'!CJ744</f>
        <v>5167</v>
      </c>
      <c r="CK115" s="8">
        <f>+'wireless KPI'!CK744</f>
        <v>6670</v>
      </c>
      <c r="CL115" s="8">
        <f>+'wireless KPI'!CL744</f>
        <v>5733</v>
      </c>
      <c r="CM115" s="8">
        <f>+'wireless KPI'!CM744</f>
        <v>5985</v>
      </c>
      <c r="CN115" s="8">
        <f>+'wireless KPI'!CN744</f>
        <v>23555</v>
      </c>
      <c r="CO115" s="8">
        <f>+'wireless KPI'!CO744</f>
        <v>5393</v>
      </c>
      <c r="CP115" s="8">
        <f>+'wireless KPI'!CP744</f>
        <v>5080</v>
      </c>
      <c r="CQ115" s="8">
        <f>+'wireless KPI'!CQ744</f>
        <v>5592</v>
      </c>
      <c r="CR115" s="8">
        <f>+'wireless KPI'!CR744</f>
        <v>6449</v>
      </c>
      <c r="CS115" s="8">
        <f>+'wireless KPI'!CS744</f>
        <v>22514</v>
      </c>
      <c r="CT115" s="8">
        <f>+'wireless KPI'!CT744</f>
        <v>5156</v>
      </c>
      <c r="CU115" s="8">
        <f>+'wireless KPI'!CU744</f>
        <v>5792</v>
      </c>
      <c r="CV115" s="8">
        <f>+'wireless KPI'!CV744</f>
        <v>6090</v>
      </c>
      <c r="CW115" s="8">
        <f>+'wireless KPI'!CW744</f>
        <v>6713</v>
      </c>
      <c r="CX115" s="8">
        <f>+'wireless KPI'!CX744</f>
        <v>23751</v>
      </c>
      <c r="CY115" s="8">
        <f>+'wireless KPI'!CY744</f>
        <v>5766</v>
      </c>
      <c r="CZ115" s="8">
        <f>+'wireless KPI'!CZ744</f>
        <v>6275</v>
      </c>
      <c r="DA115" s="8">
        <f>+'wireless KPI'!DA744</f>
        <v>6485</v>
      </c>
      <c r="DB115" s="8">
        <f>+'wireless KPI'!DB744</f>
        <v>7532</v>
      </c>
      <c r="DC115" s="8">
        <f>+'wireless KPI'!DC744</f>
        <v>26058</v>
      </c>
      <c r="DD115" s="8">
        <v>6165</v>
      </c>
      <c r="DE115" s="8">
        <v>7285</v>
      </c>
      <c r="DF115" s="8">
        <v>6690</v>
      </c>
      <c r="DG115" s="8">
        <v>7342</v>
      </c>
      <c r="DH115" s="8">
        <v>27482</v>
      </c>
      <c r="DI115" s="8">
        <v>5849</v>
      </c>
      <c r="DJ115" s="8">
        <v>6298</v>
      </c>
      <c r="DK115" s="8">
        <f>+'wireless KPI'!DK744</f>
        <v>6213.1784583999997</v>
      </c>
      <c r="DL115" s="8">
        <f>+'wireless KPI'!DL744</f>
        <v>7215.1678940680004</v>
      </c>
      <c r="DM115" s="8">
        <f>+'wireless KPI'!DM744</f>
        <v>25575.346352468001</v>
      </c>
      <c r="DN115" s="8">
        <f>+'wireless KPI'!DN744</f>
        <v>5441.1253467210381</v>
      </c>
      <c r="DO115" s="8">
        <f>+'wireless KPI'!DO744</f>
        <v>5916.6717225516177</v>
      </c>
      <c r="DP115" s="8">
        <f>+'wireless KPI'!DP744</f>
        <v>5834.2060349456888</v>
      </c>
      <c r="DQ115" s="8">
        <f>+'wireless KPI'!DQ744</f>
        <v>6820.1007639370773</v>
      </c>
      <c r="DR115" s="8">
        <f>+'wireless KPI'!DR744</f>
        <v>24012.10386815542</v>
      </c>
      <c r="DS115" s="8">
        <f>+'wireless KPI'!DS744</f>
        <v>5132.4313704242377</v>
      </c>
      <c r="DT115" s="8">
        <f>+'wireless KPI'!DT744</f>
        <v>5593.0521551020865</v>
      </c>
      <c r="DU115" s="8">
        <f>+'wireless KPI'!DU744</f>
        <v>5497.621194076577</v>
      </c>
      <c r="DV115" s="8">
        <f>+'wireless KPI'!DV744</f>
        <v>6465.3228160683866</v>
      </c>
      <c r="DW115" s="8">
        <f>+'wireless KPI'!DW744</f>
        <v>22688.42753567129</v>
      </c>
    </row>
    <row r="116" spans="1:127">
      <c r="A116" s="2"/>
      <c r="D116" s="7" t="s">
        <v>630</v>
      </c>
      <c r="AV116" s="43"/>
      <c r="AW116" s="43"/>
      <c r="AX116" s="43"/>
      <c r="AY116" s="43"/>
      <c r="BA116" s="43"/>
      <c r="BB116" s="43"/>
      <c r="BC116" s="43"/>
      <c r="BD116" s="43"/>
      <c r="BF116" s="43"/>
      <c r="BG116" s="43"/>
      <c r="BH116" s="43"/>
      <c r="BI116" s="43"/>
      <c r="BK116" s="43"/>
      <c r="BL116" s="43"/>
      <c r="BM116" s="43"/>
      <c r="BN116" s="43"/>
      <c r="BO116" s="15"/>
      <c r="BP116" s="15"/>
      <c r="BQ116" s="15"/>
      <c r="BR116" s="15"/>
      <c r="BS116" s="15"/>
      <c r="BT116" s="15">
        <f t="shared" ref="BT116:CX116" si="134">+BT115-BO115</f>
        <v>-5610</v>
      </c>
      <c r="BU116" s="15">
        <f t="shared" si="134"/>
        <v>-602</v>
      </c>
      <c r="BV116" s="15">
        <f t="shared" si="134"/>
        <v>-855</v>
      </c>
      <c r="BW116" s="15">
        <f t="shared" si="134"/>
        <v>-309</v>
      </c>
      <c r="BX116" s="15">
        <f t="shared" si="134"/>
        <v>-326</v>
      </c>
      <c r="BY116" s="15">
        <f t="shared" si="134"/>
        <v>-2092</v>
      </c>
      <c r="BZ116" s="15">
        <f t="shared" si="134"/>
        <v>271</v>
      </c>
      <c r="CA116" s="15">
        <f t="shared" si="134"/>
        <v>166</v>
      </c>
      <c r="CB116" s="15">
        <f t="shared" si="134"/>
        <v>141</v>
      </c>
      <c r="CC116" s="15">
        <f t="shared" si="134"/>
        <v>440</v>
      </c>
      <c r="CD116" s="15">
        <f t="shared" si="134"/>
        <v>1018</v>
      </c>
      <c r="CE116" s="15">
        <f t="shared" si="134"/>
        <v>30</v>
      </c>
      <c r="CF116" s="15">
        <f t="shared" si="134"/>
        <v>1070</v>
      </c>
      <c r="CG116" s="15">
        <f t="shared" si="134"/>
        <v>724</v>
      </c>
      <c r="CH116" s="15">
        <f t="shared" si="134"/>
        <v>1209</v>
      </c>
      <c r="CI116" s="15">
        <f t="shared" si="134"/>
        <v>3034</v>
      </c>
      <c r="CJ116" s="15">
        <f t="shared" si="134"/>
        <v>522</v>
      </c>
      <c r="CK116" s="15">
        <f t="shared" si="134"/>
        <v>970</v>
      </c>
      <c r="CL116" s="15">
        <f t="shared" si="134"/>
        <v>667</v>
      </c>
      <c r="CM116" s="15">
        <f t="shared" si="134"/>
        <v>-692</v>
      </c>
      <c r="CN116" s="15">
        <f t="shared" si="134"/>
        <v>1466</v>
      </c>
      <c r="CO116" s="15">
        <f t="shared" si="134"/>
        <v>226</v>
      </c>
      <c r="CP116" s="15">
        <f t="shared" si="134"/>
        <v>-1590</v>
      </c>
      <c r="CQ116" s="15">
        <f t="shared" si="134"/>
        <v>-141</v>
      </c>
      <c r="CR116" s="15">
        <f t="shared" si="134"/>
        <v>464</v>
      </c>
      <c r="CS116" s="15">
        <f t="shared" si="134"/>
        <v>-1041</v>
      </c>
      <c r="CT116" s="15">
        <f t="shared" si="134"/>
        <v>-237</v>
      </c>
      <c r="CU116" s="15">
        <f t="shared" si="134"/>
        <v>712</v>
      </c>
      <c r="CV116" s="15">
        <f t="shared" si="134"/>
        <v>498</v>
      </c>
      <c r="CW116" s="15">
        <f t="shared" si="134"/>
        <v>264</v>
      </c>
      <c r="CX116" s="15">
        <f t="shared" si="134"/>
        <v>1237</v>
      </c>
      <c r="CY116" s="15">
        <f t="shared" ref="CY116:DC116" si="135">+CY115-CT115</f>
        <v>610</v>
      </c>
      <c r="CZ116" s="15">
        <f t="shared" si="135"/>
        <v>483</v>
      </c>
      <c r="DA116" s="15">
        <f t="shared" si="135"/>
        <v>395</v>
      </c>
      <c r="DB116" s="15">
        <f t="shared" si="135"/>
        <v>819</v>
      </c>
      <c r="DC116" s="15">
        <f t="shared" si="135"/>
        <v>2307</v>
      </c>
      <c r="DD116" s="15">
        <f t="shared" ref="DD116" si="136">+DD115-CY115</f>
        <v>399</v>
      </c>
      <c r="DE116" s="15">
        <f t="shared" ref="DE116" si="137">+DE115-CZ115</f>
        <v>1010</v>
      </c>
      <c r="DF116" s="15">
        <f t="shared" ref="DF116" si="138">+DF115-DA115</f>
        <v>205</v>
      </c>
      <c r="DG116" s="15">
        <f t="shared" ref="DG116" si="139">+DG115-DB115</f>
        <v>-190</v>
      </c>
      <c r="DH116" s="15">
        <f t="shared" ref="DH116" si="140">+DH115-DC115</f>
        <v>1424</v>
      </c>
      <c r="DI116" s="15">
        <f t="shared" ref="DI116:DW116" si="141">+DI115-DD115</f>
        <v>-316</v>
      </c>
      <c r="DJ116" s="15">
        <f t="shared" si="141"/>
        <v>-987</v>
      </c>
      <c r="DK116" s="15">
        <f t="shared" si="141"/>
        <v>-476.82154160000027</v>
      </c>
      <c r="DL116" s="15">
        <f t="shared" si="141"/>
        <v>-126.83210593199965</v>
      </c>
      <c r="DM116" s="15">
        <f t="shared" si="141"/>
        <v>-1906.653647531999</v>
      </c>
      <c r="DN116" s="15">
        <f t="shared" si="141"/>
        <v>-407.87465327896189</v>
      </c>
      <c r="DO116" s="15">
        <f t="shared" si="141"/>
        <v>-381.32827744838232</v>
      </c>
      <c r="DP116" s="15">
        <f t="shared" si="141"/>
        <v>-378.97242345431096</v>
      </c>
      <c r="DQ116" s="15">
        <f t="shared" si="141"/>
        <v>-395.06713013092303</v>
      </c>
      <c r="DR116" s="15">
        <f t="shared" si="141"/>
        <v>-1563.2424843125809</v>
      </c>
      <c r="DS116" s="15">
        <f t="shared" si="141"/>
        <v>-308.69397629680043</v>
      </c>
      <c r="DT116" s="15">
        <f t="shared" si="141"/>
        <v>-323.61956744953113</v>
      </c>
      <c r="DU116" s="15">
        <f t="shared" si="141"/>
        <v>-336.58484086911176</v>
      </c>
      <c r="DV116" s="15">
        <f t="shared" si="141"/>
        <v>-354.77794786869072</v>
      </c>
      <c r="DW116" s="15">
        <f t="shared" si="141"/>
        <v>-1323.6763324841304</v>
      </c>
    </row>
    <row r="117" spans="1:127">
      <c r="A117" s="2"/>
      <c r="C117" s="7" t="s">
        <v>1145</v>
      </c>
      <c r="AV117" s="43"/>
      <c r="AW117" s="43"/>
      <c r="AX117" s="43"/>
      <c r="AY117" s="43"/>
      <c r="AZ117" s="15"/>
      <c r="BA117" s="4">
        <f>+BA115/AVERAGE(AZ58:BA58)</f>
        <v>0.11461557309051143</v>
      </c>
      <c r="BB117" s="4">
        <f>+BB115/AVERAGE(BA58:BB58)</f>
        <v>0.12724756324939568</v>
      </c>
      <c r="BC117" s="4">
        <f>+BC115/AVERAGE(BB58:BC58)</f>
        <v>0.13248878914875695</v>
      </c>
      <c r="BD117" s="4">
        <f>+BD115/AVERAGE(BC58:BD58)</f>
        <v>0.12794413752563774</v>
      </c>
      <c r="BE117" s="15"/>
      <c r="BF117" s="4">
        <f>+BF115/AVERAGE(BE58:BF58)</f>
        <v>0.11224106649238072</v>
      </c>
      <c r="BG117" s="4">
        <f>+BG115/AVERAGE(BF58:BG58)</f>
        <v>0.11833313130006945</v>
      </c>
      <c r="BH117" s="4">
        <f>+BH115/AVERAGE(BG58:BH58)</f>
        <v>0.13177367353470698</v>
      </c>
      <c r="BI117" s="4">
        <f>+BI115/AVERAGE(BH58:BI58)</f>
        <v>0.14086164393167397</v>
      </c>
      <c r="BJ117" s="15"/>
      <c r="BK117" s="4">
        <f>+BK115/AVERAGE(BJ58:BK58)</f>
        <v>0.11999338270455744</v>
      </c>
      <c r="BL117" s="4">
        <f>+BL115/AVERAGE(BK58:BL58)</f>
        <v>0.126099478027101</v>
      </c>
      <c r="BM117" s="4">
        <f>+BM115/AVERAGE(BL58:BM58)</f>
        <v>0.12512291807448492</v>
      </c>
      <c r="BN117" s="4">
        <f>+BN115/AVERAGE(BM58:BN58)</f>
        <v>0.12292024424244964</v>
      </c>
      <c r="BO117" s="15"/>
      <c r="BP117" s="4">
        <f>+BP115/AVERAGE(BO58:BP58)</f>
        <v>9.5048975475072711E-2</v>
      </c>
      <c r="BQ117" s="4">
        <f>+BQ115/AVERAGE(BP58:BQ58)</f>
        <v>0.10216551796583902</v>
      </c>
      <c r="BR117" s="4">
        <f>+BR115/AVERAGE(BQ58:BR58)</f>
        <v>8.6242151943624362E-2</v>
      </c>
      <c r="BS117" s="4">
        <f>+BS115/AVERAGE(BR58:BS58)</f>
        <v>0.10180127982626695</v>
      </c>
      <c r="BT117" s="15"/>
      <c r="BU117" s="4">
        <f>+BU115/AVERAGE(BT58:BU58)</f>
        <v>8.2915275524659493E-2</v>
      </c>
      <c r="BV117" s="4">
        <f>+BV115/AVERAGE(BU58:BV58)</f>
        <v>8.4819300306383391E-2</v>
      </c>
      <c r="BW117" s="4">
        <f>+BW115/AVERAGE(BV58:BW58)</f>
        <v>7.9383203938142036E-2</v>
      </c>
      <c r="BX117" s="4">
        <f>+BX115/AVERAGE(BW58:BX58)</f>
        <v>9.4364399188421627E-2</v>
      </c>
      <c r="BY117" s="15"/>
      <c r="BZ117" s="4">
        <f>+BZ115/AVERAGE(BY58:BZ58)</f>
        <v>8.68218377266015E-2</v>
      </c>
      <c r="CA117" s="4">
        <f>+CA115/AVERAGE(BZ58:CA58)</f>
        <v>8.6487405959180599E-2</v>
      </c>
      <c r="CB117" s="4">
        <f>+CB115/AVERAGE(CA58:CB58)</f>
        <v>8.067032672210088E-2</v>
      </c>
      <c r="CC117" s="4">
        <f>+CC115/AVERAGE(CB58:CC58)</f>
        <v>0.10091335252774132</v>
      </c>
      <c r="CD117" s="15"/>
      <c r="CE117" s="4">
        <f>+CE115/AVERAGE(CD58:CE58)</f>
        <v>8.5735585100274361E-2</v>
      </c>
      <c r="CF117" s="4">
        <f>+CF115/AVERAGE(CE58:CF58)</f>
        <v>0.10430433303072849</v>
      </c>
      <c r="CG117" s="4">
        <f>+CG115/AVERAGE(CF58:CG58)</f>
        <v>9.1959088819354773E-2</v>
      </c>
      <c r="CH117" s="4">
        <f>+CH115/AVERAGE(CG58:CH58)</f>
        <v>0.11993665232346087</v>
      </c>
      <c r="CI117" s="15"/>
      <c r="CJ117" s="4">
        <f>+CJ115/AVERAGE(CI58:CJ58)</f>
        <v>9.3124463246794048E-2</v>
      </c>
      <c r="CK117" s="4">
        <f>+CK115/AVERAGE(CJ58:CK58)</f>
        <v>0.11963498098859315</v>
      </c>
      <c r="CL117" s="4">
        <f>+CL115/AVERAGE(CK58:CL58)</f>
        <v>0.10286912271489056</v>
      </c>
      <c r="CM117" s="4">
        <f>+CM115/AVERAGE(CL58:CM58)</f>
        <v>0.10646056281425594</v>
      </c>
      <c r="CN117" s="15"/>
      <c r="CO117" s="4">
        <f>+CO115/AVERAGE(CN58:CO58)</f>
        <v>9.6770661401255204E-2</v>
      </c>
      <c r="CP117" s="4">
        <f>+CP115/AVERAGE(CO58:CP58)</f>
        <v>9.1723603216931959E-2</v>
      </c>
      <c r="CQ117" s="4">
        <f>+CQ115/AVERAGE(CP58:CQ58)</f>
        <v>0.10108669308355692</v>
      </c>
      <c r="CR117" s="4">
        <f>+CR115/AVERAGE(CQ58:CR58)</f>
        <v>0.113623661468677</v>
      </c>
      <c r="CS117" s="15"/>
      <c r="CT117" s="4">
        <f>+CT115/AVERAGE(CS58:CT58)</f>
        <v>9.247142563100065E-2</v>
      </c>
      <c r="CU117" s="4">
        <f>+CU115/AVERAGE(CT58:CU58)</f>
        <v>0.10417549820630312</v>
      </c>
      <c r="CV117" s="4">
        <f>+CV115/AVERAGE(CU58:CV58)</f>
        <v>0.10944681664735897</v>
      </c>
      <c r="CW117" s="4">
        <f>+CW115/AVERAGE(CV58:CW58)</f>
        <v>0.12049316564806306</v>
      </c>
      <c r="CX117" s="15"/>
      <c r="CY117" s="4">
        <f>+CY115/AVERAGE(CX58:CY58)</f>
        <v>0.10336049352225317</v>
      </c>
      <c r="CZ117" s="4">
        <f>+CZ115/AVERAGE(CY58:CZ58)</f>
        <v>0.11213889013302281</v>
      </c>
      <c r="DA117" s="4">
        <f>+DA115/AVERAGE(CZ58:DA58)</f>
        <v>0.11555285722424795</v>
      </c>
      <c r="DB117" s="4">
        <f>+DB115/AVERAGE(DA58:DB58)</f>
        <v>0.13451152034261241</v>
      </c>
      <c r="DC117" s="15"/>
      <c r="DD117" s="4">
        <f>+DD115/AVERAGE(DC58:DD58)</f>
        <v>0.1115439756948373</v>
      </c>
      <c r="DE117" s="4">
        <f>+DE115/AVERAGE(DD58:DE58)</f>
        <v>0.13016542508112058</v>
      </c>
      <c r="DF117" s="4">
        <f>+DF115/AVERAGE(DE58:DF58)</f>
        <v>0.11942572451056069</v>
      </c>
      <c r="DG117" s="4">
        <f>+DG115/AVERAGE(DF58:DG58)</f>
        <v>0.1318116067519069</v>
      </c>
      <c r="DH117" s="15"/>
      <c r="DI117" s="4">
        <f>+DI115/AVERAGE(DH58:DI58)</f>
        <v>0.10436759151491538</v>
      </c>
      <c r="DJ117" s="4">
        <f>+DJ115/AVERAGE(DI58:DJ58)</f>
        <v>0.11235945847636801</v>
      </c>
      <c r="DK117" s="4">
        <f>+DK115/AVERAGE(DJ58:DK58)</f>
        <v>0.1109317615309057</v>
      </c>
      <c r="DL117" s="4">
        <f>+DL115/AVERAGE(DK58:DL58)</f>
        <v>0.12913517561563034</v>
      </c>
      <c r="DM117" s="15"/>
      <c r="DN117" s="4">
        <f>+DN115/AVERAGE(DM58:DN58)</f>
        <v>9.7536435317921777E-2</v>
      </c>
      <c r="DO117" s="4">
        <f>+DO115/AVERAGE(DN58:DO58)</f>
        <v>0.10657120213807478</v>
      </c>
      <c r="DP117" s="4">
        <f>+DP115/AVERAGE(DO58:DP58)</f>
        <v>0.10543019810534456</v>
      </c>
      <c r="DQ117" s="4">
        <f>+DQ115/AVERAGE(DP58:DQ58)</f>
        <v>0.12366242318992174</v>
      </c>
      <c r="DR117" s="15"/>
      <c r="DS117" s="4">
        <f>+DS115/AVERAGE(DR58:DS58)</f>
        <v>9.3133970637331878E-2</v>
      </c>
      <c r="DT117" s="4">
        <f>+DT115/AVERAGE(DS58:DT58)</f>
        <v>0.102079562244779</v>
      </c>
      <c r="DU117" s="4">
        <f>+DU115/AVERAGE(DT58:DU58)</f>
        <v>0.10067284720270929</v>
      </c>
      <c r="DV117" s="4">
        <f>+DV115/AVERAGE(DU58:DV58)</f>
        <v>0.1187985043123678</v>
      </c>
      <c r="DW117" s="15"/>
    </row>
    <row r="118" spans="1:127">
      <c r="A118" s="2"/>
      <c r="AV118" s="43"/>
      <c r="AW118" s="43"/>
      <c r="AX118" s="43"/>
      <c r="AY118" s="43"/>
      <c r="BA118" s="43"/>
      <c r="BB118" s="43"/>
      <c r="BC118" s="43"/>
      <c r="BD118" s="43"/>
      <c r="BF118" s="43"/>
      <c r="BG118" s="43"/>
      <c r="BH118" s="43"/>
      <c r="BI118" s="43"/>
      <c r="BK118" s="43"/>
      <c r="BL118" s="43"/>
      <c r="BM118" s="43"/>
      <c r="BN118" s="43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CY118" s="15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  <c r="DL118" s="15"/>
      <c r="DM118" s="15"/>
      <c r="DN118" s="15"/>
      <c r="DO118" s="15"/>
      <c r="DP118" s="15"/>
      <c r="DQ118" s="15"/>
      <c r="DR118" s="15"/>
      <c r="DS118" s="15"/>
      <c r="DT118" s="15"/>
      <c r="DU118" s="15"/>
      <c r="DV118" s="15"/>
      <c r="DW118" s="15"/>
    </row>
    <row r="119" spans="1:127">
      <c r="A119" s="2"/>
      <c r="C119" s="7" t="s">
        <v>1131</v>
      </c>
      <c r="D119" s="2"/>
      <c r="AZ119" s="8">
        <f>+'wireless KPI'!AZ798</f>
        <v>20633.187772925765</v>
      </c>
      <c r="BA119" s="8">
        <f>+'wireless KPI'!BA798</f>
        <v>22801.361275300016</v>
      </c>
      <c r="BB119" s="8">
        <f>+'wireless KPI'!BB798</f>
        <v>15056.144235331329</v>
      </c>
      <c r="BC119" s="8">
        <f>+'wireless KPI'!BC798</f>
        <v>19674.845702242961</v>
      </c>
      <c r="BD119" s="8">
        <f>+'wireless KPI'!BD798</f>
        <v>18021.910199043359</v>
      </c>
      <c r="BE119" s="8">
        <f>+'wireless KPI'!BE798</f>
        <v>18777.467039552535</v>
      </c>
      <c r="BF119" s="8">
        <f>+'wireless KPI'!BF798</f>
        <v>21672.803787480272</v>
      </c>
      <c r="BG119" s="8">
        <f>+'wireless KPI'!BG798</f>
        <v>13975.155279503106</v>
      </c>
      <c r="BH119" s="8">
        <f>+'wireless KPI'!BH798</f>
        <v>20276.846859973772</v>
      </c>
      <c r="BI119" s="8">
        <f>+'wireless KPI'!BI798</f>
        <v>17074.959261271048</v>
      </c>
      <c r="BJ119" s="8">
        <f>+'wireless KPI'!BJ798</f>
        <v>18197.174447174446</v>
      </c>
      <c r="BK119" s="8">
        <f>+'wireless KPI'!BK798</f>
        <v>19333.119589612055</v>
      </c>
      <c r="BL119" s="8">
        <f>+'wireless KPI'!BL798</f>
        <v>11310.975609756097</v>
      </c>
      <c r="BM119" s="8">
        <f>+'wireless KPI'!BM798</f>
        <v>25835.633241337015</v>
      </c>
      <c r="BN119" s="8">
        <f>+'wireless KPI'!BN798</f>
        <v>28555.849820844367</v>
      </c>
      <c r="BO119" s="8">
        <f>+'wireless KPI'!BO798</f>
        <v>21236.256264812153</v>
      </c>
      <c r="BP119" s="8">
        <f>+'wireless KPI'!BP798</f>
        <v>38980.994743226853</v>
      </c>
      <c r="BQ119" s="8">
        <f>+'wireless KPI'!BQ798</f>
        <v>23763.865388230868</v>
      </c>
      <c r="BR119" s="8">
        <f>+'wireless KPI'!BR798</f>
        <v>32904.656319290465</v>
      </c>
      <c r="BS119" s="8">
        <f>+'wireless KPI'!BS798</f>
        <v>26017.930519237954</v>
      </c>
      <c r="BT119" s="8">
        <f>+'wireless KPI'!BT798</f>
        <v>30150.42972825277</v>
      </c>
      <c r="BU119" s="8">
        <f>+'wireless KPI'!BU798</f>
        <v>32909.530386740327</v>
      </c>
      <c r="BV119" s="8">
        <f>+'wireless KPI'!BV798</f>
        <v>24548.163082437277</v>
      </c>
      <c r="BW119" s="8">
        <f>+'wireless KPI'!BW798</f>
        <v>31004.522732682693</v>
      </c>
      <c r="BX119" s="8">
        <f>+'wireless KPI'!BX798</f>
        <v>24781.821797931585</v>
      </c>
      <c r="BY119" s="8">
        <f>+'wireless KPI'!BY798</f>
        <v>28136.330875422744</v>
      </c>
      <c r="BZ119" s="8">
        <f>+'wireless KPI'!BZ798</f>
        <v>31494.691224268689</v>
      </c>
      <c r="CA119" s="8">
        <f>+'wireless KPI'!CA798</f>
        <v>20261.123110151188</v>
      </c>
      <c r="CB119" s="8">
        <f>+'wireless KPI'!CB798</f>
        <v>27603.86918470751</v>
      </c>
      <c r="CC119" s="8">
        <f>+'wireless KPI'!CC798</f>
        <v>21651.60936356986</v>
      </c>
      <c r="CD119" s="8">
        <f>+'wireless KPI'!CD798</f>
        <v>25054.001574389924</v>
      </c>
      <c r="CE119" s="8">
        <f>+'wireless KPI'!CE798</f>
        <v>24367.061356297094</v>
      </c>
      <c r="CF119" s="8">
        <f>+'wireless KPI'!CF798</f>
        <v>21403.508771929824</v>
      </c>
      <c r="CG119" s="8">
        <f>+'wireless KPI'!CG798</f>
        <v>23628.108961705486</v>
      </c>
      <c r="CH119" s="8">
        <f>+'wireless KPI'!CH798</f>
        <v>21566.571813688781</v>
      </c>
      <c r="CI119" s="8">
        <f>+'wireless KPI'!CI798</f>
        <v>22586.92502716407</v>
      </c>
      <c r="CJ119" s="8">
        <f>+'wireless KPI'!CJ798</f>
        <v>28798.142055351265</v>
      </c>
      <c r="CK119" s="8">
        <f>+'wireless KPI'!CK798</f>
        <v>32008.995502248872</v>
      </c>
      <c r="CL119" s="8">
        <f>+'wireless KPI'!CL798</f>
        <v>38601.081458224311</v>
      </c>
      <c r="CM119" s="8">
        <f>+'wireless KPI'!CM798</f>
        <v>29139.515455304929</v>
      </c>
      <c r="CN119" s="8">
        <f>+'wireless KPI'!CN798</f>
        <v>32184.249628528974</v>
      </c>
      <c r="CO119" s="8">
        <f>+'wireless KPI'!CO798</f>
        <v>39402.929723715926</v>
      </c>
      <c r="CP119" s="8">
        <f>+'wireless KPI'!CP798</f>
        <v>36791.338582677163</v>
      </c>
      <c r="CQ119" s="8">
        <f>+'wireless KPI'!CQ798</f>
        <v>49409.871244635193</v>
      </c>
      <c r="CR119" s="8">
        <f>+'wireless KPI'!CR798</f>
        <v>30423.321445185302</v>
      </c>
      <c r="CS119" s="8">
        <f>+'wireless KPI'!CS798</f>
        <v>38731.455982943946</v>
      </c>
      <c r="CT119" s="8">
        <f>+'wireless KPI'!CT798</f>
        <v>40147.401086113263</v>
      </c>
      <c r="CU119" s="8">
        <f>+'wireless KPI'!CU798</f>
        <v>40555.939226519338</v>
      </c>
      <c r="CV119" s="8">
        <f>+'wireless KPI'!CV798</f>
        <v>47504.10509031199</v>
      </c>
      <c r="CW119" s="8">
        <f>+'wireless KPI'!CW798</f>
        <v>25755.995828988529</v>
      </c>
      <c r="CX119" s="8">
        <f>+'wireless KPI'!CX798</f>
        <v>38065.76565197255</v>
      </c>
      <c r="CY119" s="8">
        <f>+'wireless KPI'!CY798</f>
        <v>34911.550468262227</v>
      </c>
      <c r="CZ119" s="8">
        <f>+'wireless KPI'!CZ798</f>
        <v>34342.629482071716</v>
      </c>
      <c r="DA119" s="8">
        <f>+'wireless KPI'!DA798</f>
        <v>37162.683114880492</v>
      </c>
      <c r="DB119" s="8">
        <f>+'wireless KPI'!DB798</f>
        <v>26911.842804036114</v>
      </c>
      <c r="DC119" s="8">
        <f>+'wireless KPI'!DC798</f>
        <v>33022.488295341165</v>
      </c>
      <c r="DD119" s="8">
        <f t="shared" ref="DD119:DI119" si="142">+DD103/DD115*1000</f>
        <v>26893.755068937553</v>
      </c>
      <c r="DE119" s="8">
        <f t="shared" si="142"/>
        <v>29430.336307481128</v>
      </c>
      <c r="DF119" s="8">
        <f t="shared" si="142"/>
        <v>30822.122571001495</v>
      </c>
      <c r="DG119" s="8">
        <f t="shared" si="142"/>
        <v>18101.334786161806</v>
      </c>
      <c r="DH119" s="8">
        <f t="shared" si="142"/>
        <v>26173.495378793392</v>
      </c>
      <c r="DI119" s="8">
        <f t="shared" si="142"/>
        <v>25747.991109591381</v>
      </c>
      <c r="DJ119" s="8">
        <f>+DJ103/DJ115*1000</f>
        <v>24277.548428072405</v>
      </c>
      <c r="DK119" s="8">
        <v>30000</v>
      </c>
      <c r="DL119" s="8">
        <v>25000</v>
      </c>
      <c r="DM119" s="8"/>
      <c r="DN119" s="8">
        <v>26000</v>
      </c>
      <c r="DO119" s="8">
        <v>26000</v>
      </c>
      <c r="DP119" s="8">
        <v>30000</v>
      </c>
      <c r="DQ119" s="8">
        <v>26000</v>
      </c>
      <c r="DR119" s="8"/>
      <c r="DS119" s="8">
        <v>25000</v>
      </c>
      <c r="DT119" s="8">
        <v>25000</v>
      </c>
      <c r="DU119" s="8">
        <v>30000</v>
      </c>
      <c r="DV119" s="8">
        <v>25000</v>
      </c>
      <c r="DW119" s="8"/>
    </row>
    <row r="120" spans="1:127">
      <c r="A120" s="2"/>
      <c r="D120" s="7" t="s">
        <v>1132</v>
      </c>
      <c r="AZ120" s="107" t="e">
        <f t="shared" ref="AZ120:CE120" si="143">+AZ119/AU119-1</f>
        <v>#DIV/0!</v>
      </c>
      <c r="BA120" s="107" t="e">
        <f t="shared" si="143"/>
        <v>#DIV/0!</v>
      </c>
      <c r="BB120" s="107" t="e">
        <f t="shared" si="143"/>
        <v>#DIV/0!</v>
      </c>
      <c r="BC120" s="107" t="e">
        <f t="shared" si="143"/>
        <v>#DIV/0!</v>
      </c>
      <c r="BD120" s="107" t="e">
        <f t="shared" si="143"/>
        <v>#DIV/0!</v>
      </c>
      <c r="BE120" s="4">
        <f t="shared" si="143"/>
        <v>-8.9938634485178692E-2</v>
      </c>
      <c r="BF120" s="4">
        <f t="shared" si="143"/>
        <v>-4.9495180318127496E-2</v>
      </c>
      <c r="BG120" s="4">
        <f t="shared" si="143"/>
        <v>-7.1797197139725322E-2</v>
      </c>
      <c r="BH120" s="4">
        <f t="shared" si="143"/>
        <v>3.0597503372653101E-2</v>
      </c>
      <c r="BI120" s="4">
        <f t="shared" si="143"/>
        <v>-5.2544426607040728E-2</v>
      </c>
      <c r="BJ120" s="4">
        <f t="shared" si="143"/>
        <v>-3.0903667206858665E-2</v>
      </c>
      <c r="BK120" s="4">
        <f t="shared" si="143"/>
        <v>-0.10795484612008444</v>
      </c>
      <c r="BL120" s="4">
        <f t="shared" si="143"/>
        <v>-0.19063685636856376</v>
      </c>
      <c r="BM120" s="4">
        <f t="shared" si="143"/>
        <v>0.27414451663765416</v>
      </c>
      <c r="BN120" s="4">
        <f t="shared" si="143"/>
        <v>0.67238172483456271</v>
      </c>
      <c r="BO120" s="4">
        <f t="shared" si="143"/>
        <v>0.16700844553971939</v>
      </c>
      <c r="BP120" s="4">
        <f t="shared" si="143"/>
        <v>1.0162806402010705</v>
      </c>
      <c r="BQ120" s="4">
        <f t="shared" si="143"/>
        <v>1.1009562930834838</v>
      </c>
      <c r="BR120" s="4">
        <f t="shared" si="143"/>
        <v>0.27361524340897558</v>
      </c>
      <c r="BS120" s="4">
        <f t="shared" si="143"/>
        <v>-8.8875635553800181E-2</v>
      </c>
      <c r="BT120" s="4">
        <f t="shared" si="143"/>
        <v>0.4197620028823601</v>
      </c>
      <c r="BU120" s="4">
        <f t="shared" si="143"/>
        <v>-0.15575447462231506</v>
      </c>
      <c r="BV120" s="4">
        <f t="shared" si="143"/>
        <v>3.3003793002245985E-2</v>
      </c>
      <c r="BW120" s="4">
        <f t="shared" si="143"/>
        <v>-5.7746647409710583E-2</v>
      </c>
      <c r="BX120" s="4">
        <f t="shared" si="143"/>
        <v>-4.7509878635135006E-2</v>
      </c>
      <c r="BY120" s="4">
        <f t="shared" si="143"/>
        <v>-6.6801663226136121E-2</v>
      </c>
      <c r="BZ120" s="4">
        <f t="shared" si="143"/>
        <v>-4.299177611606686E-2</v>
      </c>
      <c r="CA120" s="4">
        <f t="shared" si="143"/>
        <v>-0.17463791314606369</v>
      </c>
      <c r="CB120" s="4">
        <f t="shared" si="143"/>
        <v>-0.10968249946290787</v>
      </c>
      <c r="CC120" s="4">
        <f t="shared" si="143"/>
        <v>-0.1263108281499703</v>
      </c>
      <c r="CD120" s="4">
        <f t="shared" si="143"/>
        <v>-0.10954979576691193</v>
      </c>
      <c r="CE120" s="4">
        <f t="shared" si="143"/>
        <v>-0.22631210502166466</v>
      </c>
      <c r="CF120" s="4">
        <f t="shared" ref="CF120:CX120" si="144">+CF119/CA119-1</f>
        <v>5.6383136096057829E-2</v>
      </c>
      <c r="CG120" s="4">
        <f t="shared" si="144"/>
        <v>-0.1440290923130656</v>
      </c>
      <c r="CH120" s="4">
        <f t="shared" si="144"/>
        <v>-3.9275394476754322E-3</v>
      </c>
      <c r="CI120" s="4">
        <f t="shared" si="144"/>
        <v>-9.847035971082907E-2</v>
      </c>
      <c r="CJ120" s="4">
        <f t="shared" si="144"/>
        <v>0.18184715154045694</v>
      </c>
      <c r="CK120" s="4">
        <f t="shared" si="144"/>
        <v>0.49550224887556205</v>
      </c>
      <c r="CL120" s="4">
        <f t="shared" si="144"/>
        <v>0.633693221949577</v>
      </c>
      <c r="CM120" s="4">
        <f t="shared" si="144"/>
        <v>0.35114267149354883</v>
      </c>
      <c r="CN120" s="4">
        <f t="shared" si="144"/>
        <v>0.42490620524142719</v>
      </c>
      <c r="CO120" s="4">
        <f t="shared" si="144"/>
        <v>0.36824555028521644</v>
      </c>
      <c r="CP120" s="4">
        <f t="shared" si="144"/>
        <v>0.14940622176326324</v>
      </c>
      <c r="CQ120" s="4">
        <f t="shared" si="144"/>
        <v>0.28001261565970892</v>
      </c>
      <c r="CR120" s="4">
        <f t="shared" si="144"/>
        <v>4.405721817336028E-2</v>
      </c>
      <c r="CS120" s="4">
        <f t="shared" si="144"/>
        <v>0.20342889549959731</v>
      </c>
      <c r="CT120" s="4">
        <f t="shared" si="144"/>
        <v>1.8893807328982826E-2</v>
      </c>
      <c r="CU120" s="4">
        <f t="shared" si="144"/>
        <v>0.10232301375451169</v>
      </c>
      <c r="CV120" s="4">
        <f t="shared" si="144"/>
        <v>-3.8570554958289316E-2</v>
      </c>
      <c r="CW120" s="4">
        <f t="shared" si="144"/>
        <v>-0.15341275687488776</v>
      </c>
      <c r="CX120" s="4">
        <f t="shared" si="144"/>
        <v>-1.7187330403084844E-2</v>
      </c>
      <c r="CY120" s="4">
        <f t="shared" ref="CY120:DC120" si="145">+CY119/CT119-1</f>
        <v>-0.13041568012386451</v>
      </c>
      <c r="CZ120" s="4">
        <f t="shared" si="145"/>
        <v>-0.15320344844546885</v>
      </c>
      <c r="DA120" s="4">
        <f t="shared" si="145"/>
        <v>-0.21769533297745536</v>
      </c>
      <c r="DB120" s="4">
        <f t="shared" si="145"/>
        <v>4.4876811703264519E-2</v>
      </c>
      <c r="DC120" s="4">
        <f t="shared" si="145"/>
        <v>-0.13248853057997123</v>
      </c>
      <c r="DD120" s="4">
        <f t="shared" ref="DD120" si="146">+DD119/CY119-1</f>
        <v>-0.22966024973922539</v>
      </c>
      <c r="DE120" s="4">
        <f t="shared" ref="DE120" si="147">+DE119/CZ119-1</f>
        <v>-0.14303777109306703</v>
      </c>
      <c r="DF120" s="4">
        <f t="shared" ref="DF120" si="148">+DF119/DA119-1</f>
        <v>-0.17061632832803031</v>
      </c>
      <c r="DG120" s="4">
        <f t="shared" ref="DG120" si="149">+DG119/DB119-1</f>
        <v>-0.32738404731440196</v>
      </c>
      <c r="DH120" s="4">
        <f t="shared" ref="DH120" si="150">+DH119/DC119-1</f>
        <v>-0.20740390170761402</v>
      </c>
      <c r="DI120" s="4">
        <f t="shared" ref="DI120" si="151">+DI119/DD119-1</f>
        <v>-4.2603346256749997E-2</v>
      </c>
      <c r="DJ120" s="4">
        <f t="shared" ref="DJ120" si="152">+DJ119/DE119-1</f>
        <v>-0.17508423368233461</v>
      </c>
      <c r="DK120" s="4">
        <f t="shared" ref="DK120" si="153">+DK119/DF119-1</f>
        <v>-2.6673132880698391E-2</v>
      </c>
      <c r="DL120" s="4">
        <f t="shared" ref="DL120" si="154">+DL119/DG119-1</f>
        <v>0.38111361926260368</v>
      </c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</row>
    <row r="121" spans="1:127">
      <c r="A121" s="2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</row>
    <row r="122" spans="1:127">
      <c r="A122" s="2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</row>
    <row r="123" spans="1:127">
      <c r="A123" s="2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</row>
    <row r="124" spans="1:127">
      <c r="A124" s="2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</row>
    <row r="125" spans="1:127">
      <c r="A125" s="2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</row>
    <row r="126" spans="1:127">
      <c r="A126" s="2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</row>
    <row r="127" spans="1:127">
      <c r="A127" s="2"/>
      <c r="B127" s="7" t="s">
        <v>1124</v>
      </c>
      <c r="C127" s="7" t="s">
        <v>1136</v>
      </c>
      <c r="AZ127" s="8">
        <f>+AY127+AX127+AW127+AV127</f>
        <v>0</v>
      </c>
      <c r="BA127" s="8">
        <f>+'wireless KPI'!BA812</f>
        <v>264500</v>
      </c>
      <c r="BB127" s="8">
        <f>+'wireless KPI'!BB812</f>
        <v>247000</v>
      </c>
      <c r="BC127" s="8">
        <f>+'wireless KPI'!BC812</f>
        <v>321500</v>
      </c>
      <c r="BD127" s="8">
        <f>+'wireless KPI'!BD812</f>
        <v>280500</v>
      </c>
      <c r="BE127" s="8">
        <f>+BD127+BC127+BB127+BA127</f>
        <v>1113500</v>
      </c>
      <c r="BF127" s="8">
        <f>+'wireless KPI'!BF812</f>
        <v>300700</v>
      </c>
      <c r="BG127" s="8">
        <f>+'wireless KPI'!BG812</f>
        <v>251600</v>
      </c>
      <c r="BH127" s="8">
        <f>+'wireless KPI'!BH812</f>
        <v>339900</v>
      </c>
      <c r="BI127" s="8">
        <f>+'wireless KPI'!BI812</f>
        <v>326500</v>
      </c>
      <c r="BJ127" s="8">
        <f>+BI127+BH127+BG127+BF127</f>
        <v>1218700</v>
      </c>
      <c r="BK127" s="8">
        <f>+'wireless KPI'!BK812</f>
        <v>315700</v>
      </c>
      <c r="BL127" s="8">
        <f>+'wireless KPI'!BL812</f>
        <v>253800</v>
      </c>
      <c r="BM127" s="8">
        <f>+'wireless KPI'!BM812</f>
        <v>301000</v>
      </c>
      <c r="BN127" s="8">
        <f>+'wireless KPI'!BN812</f>
        <v>279800</v>
      </c>
      <c r="BO127" s="8">
        <f>+BN127+BM127+BL127+BK127</f>
        <v>1150300</v>
      </c>
      <c r="BP127" s="8">
        <f>+'wireless KPI'!BP812</f>
        <v>242000</v>
      </c>
      <c r="BQ127" s="8">
        <f>+'wireless KPI'!BQ812</f>
        <v>166000</v>
      </c>
      <c r="BR127" s="8">
        <f>+'wireless KPI'!BR812</f>
        <v>213200</v>
      </c>
      <c r="BS127" s="8">
        <f>+'wireless KPI'!BS812</f>
        <v>206700</v>
      </c>
      <c r="BT127" s="8">
        <f>+BS127+BR127+BQ127+BP127</f>
        <v>827900</v>
      </c>
      <c r="BU127" s="8">
        <f>+'wireless KPI'!BU812</f>
        <v>190826</v>
      </c>
      <c r="BV127" s="8">
        <f>+'wireless KPI'!BV812</f>
        <v>150051</v>
      </c>
      <c r="BW127" s="8">
        <f>+'wireless KPI'!BW812</f>
        <v>169291</v>
      </c>
      <c r="BX127" s="8">
        <f>+'wireless KPI'!BX812</f>
        <v>188326</v>
      </c>
      <c r="BY127" s="8">
        <f>+BX127+BW127+BV127+BU127</f>
        <v>698494</v>
      </c>
      <c r="BZ127" s="8">
        <f>+'wireless KPI'!BZ812</f>
        <v>184513</v>
      </c>
      <c r="CA127" s="8">
        <f>+'wireless KPI'!CA812</f>
        <v>136317</v>
      </c>
      <c r="CB127" s="8">
        <f>+'wireless KPI'!CB812</f>
        <v>161722</v>
      </c>
      <c r="CC127" s="8">
        <f>+'wireless KPI'!CC812</f>
        <v>180277</v>
      </c>
      <c r="CD127" s="8">
        <f>+CC127+CB127+CA127+BZ127</f>
        <v>662829</v>
      </c>
      <c r="CE127" s="8">
        <f>+'wireless KPI'!CE812</f>
        <v>149688</v>
      </c>
      <c r="CF127" s="8">
        <f>+'wireless KPI'!CF812</f>
        <v>168100</v>
      </c>
      <c r="CG127" s="8">
        <f>+'wireless KPI'!CG812</f>
        <v>159512</v>
      </c>
      <c r="CH127" s="8">
        <f>+'wireless KPI'!CH812</f>
        <v>217700</v>
      </c>
      <c r="CI127" s="8">
        <f>+CH127+CG127+CF127+CE127</f>
        <v>695000</v>
      </c>
      <c r="CJ127" s="8">
        <f>+'wireless KPI'!CJ812</f>
        <v>158100</v>
      </c>
      <c r="CK127" s="8">
        <f>+'wireless KPI'!CK812</f>
        <v>216200</v>
      </c>
      <c r="CL127" s="8">
        <f>+'wireless KPI'!CL812</f>
        <v>207400</v>
      </c>
      <c r="CM127" s="8">
        <f>+'wireless KPI'!CM812</f>
        <v>185800</v>
      </c>
      <c r="CN127" s="8">
        <f>+CM127+CL127+CK127+CJ127</f>
        <v>767500</v>
      </c>
      <c r="CO127" s="8">
        <f>+'wireless KPI'!CO812</f>
        <v>177300</v>
      </c>
      <c r="CP127" s="8">
        <f>+'wireless KPI'!CP812</f>
        <v>148700</v>
      </c>
      <c r="CQ127" s="8">
        <f>+'wireless KPI'!CQ812</f>
        <v>254200</v>
      </c>
      <c r="CR127" s="8">
        <f>+'wireless KPI'!CR812</f>
        <v>205100</v>
      </c>
      <c r="CS127" s="8">
        <f>+CR127+CQ127+CP127+CO127</f>
        <v>785300</v>
      </c>
      <c r="CT127" s="8">
        <f>+'wireless KPI'!CT812</f>
        <v>177300</v>
      </c>
      <c r="CU127" s="8">
        <f>+'wireless KPI'!CU812</f>
        <v>204600</v>
      </c>
      <c r="CV127" s="8">
        <f>+'wireless KPI'!CV812</f>
        <v>259300</v>
      </c>
      <c r="CW127" s="8">
        <f>+'wireless KPI'!CW812</f>
        <v>211900</v>
      </c>
      <c r="CX127" s="8">
        <f>+CW127+CV127+CU127+CT127</f>
        <v>853100</v>
      </c>
      <c r="CY127" s="8">
        <f>+'wireless KPI'!CY812</f>
        <v>175500</v>
      </c>
      <c r="CZ127" s="8">
        <f>+'wireless KPI'!CZ812</f>
        <v>210800</v>
      </c>
      <c r="DA127" s="8">
        <f>+'wireless KPI'!DA812</f>
        <v>248200</v>
      </c>
      <c r="DB127" s="8">
        <f>+'wireless KPI'!DB812</f>
        <v>247000</v>
      </c>
      <c r="DC127" s="8">
        <f>+DB127+DA127+CZ127+CY127</f>
        <v>881500</v>
      </c>
      <c r="DD127" s="8">
        <f>+'wireless KPI'!DD812</f>
        <v>155000</v>
      </c>
      <c r="DE127" s="8">
        <f>+'wireless KPI'!DE812</f>
        <v>209100</v>
      </c>
      <c r="DF127" s="8">
        <f>+'wireless KPI'!DF812</f>
        <v>228300</v>
      </c>
      <c r="DG127" s="8">
        <f>+'wireless KPI'!DG812</f>
        <v>199700</v>
      </c>
      <c r="DH127" s="8">
        <f>+DG127+DF127+DE127+DD127</f>
        <v>792100</v>
      </c>
      <c r="DI127" s="8">
        <f>+'wireless KPI'!DI812</f>
        <v>162500</v>
      </c>
      <c r="DJ127" s="8">
        <f>+'wireless KPI'!DJ812</f>
        <v>170046</v>
      </c>
      <c r="DK127" s="8">
        <f>+'wireless KPI'!DK812</f>
        <v>217461.246044</v>
      </c>
      <c r="DL127" s="8">
        <f>+'wireless KPI'!DL812</f>
        <v>194809.53313983601</v>
      </c>
      <c r="DM127" s="8">
        <f>+DL127+DK127+DJ127+DI127</f>
        <v>744816.77918383596</v>
      </c>
      <c r="DN127" s="8">
        <f>+'wireless KPI'!DN812</f>
        <v>149656.52934753752</v>
      </c>
      <c r="DO127" s="8">
        <f>+'wireless KPI'!DO812</f>
        <v>158152.63514380474</v>
      </c>
      <c r="DP127" s="8">
        <f>+'wireless KPI'!DP812</f>
        <v>202155.23911086813</v>
      </c>
      <c r="DQ127" s="8">
        <f>+'wireless KPI'!DQ812</f>
        <v>182301.29342003807</v>
      </c>
      <c r="DR127" s="8">
        <f>+DQ127+DP127+DO127+DN127</f>
        <v>692265.69702224853</v>
      </c>
      <c r="DS127" s="8">
        <f>+'wireless KPI'!DS812</f>
        <v>139754.33368949039</v>
      </c>
      <c r="DT127" s="8">
        <f>+'wireless KPI'!DT812</f>
        <v>148007.26126481997</v>
      </c>
      <c r="DU127" s="8">
        <f>+'wireless KPI'!DU812</f>
        <v>188587.64863100584</v>
      </c>
      <c r="DV127" s="8">
        <f>+'wireless KPI'!DV812</f>
        <v>171089.8980847729</v>
      </c>
      <c r="DW127" s="8">
        <f>+DV127+DU127+DT127+DS127</f>
        <v>647439.14167008922</v>
      </c>
    </row>
    <row r="128" spans="1:127">
      <c r="A128" s="2"/>
      <c r="B128" s="7" t="s">
        <v>1124</v>
      </c>
      <c r="D128" s="7" t="s">
        <v>630</v>
      </c>
      <c r="AV128" s="43"/>
      <c r="AW128" s="43"/>
      <c r="AX128" s="43"/>
      <c r="AY128" s="43"/>
      <c r="BA128" s="43"/>
      <c r="BB128" s="43"/>
      <c r="BC128" s="43"/>
      <c r="BD128" s="43"/>
      <c r="BF128" s="43"/>
      <c r="BG128" s="43"/>
      <c r="BH128" s="43"/>
      <c r="BI128" s="43"/>
      <c r="BK128" s="43"/>
      <c r="BL128" s="43"/>
      <c r="BM128" s="43"/>
      <c r="BN128" s="43"/>
      <c r="BO128" s="15"/>
      <c r="BP128" s="15"/>
      <c r="BQ128" s="15"/>
      <c r="BR128" s="15"/>
      <c r="BS128" s="15"/>
      <c r="BT128" s="15">
        <f t="shared" ref="BT128:CX128" si="155">+BT127-BO127</f>
        <v>-322400</v>
      </c>
      <c r="BU128" s="15">
        <f t="shared" si="155"/>
        <v>-51174</v>
      </c>
      <c r="BV128" s="15">
        <f t="shared" si="155"/>
        <v>-15949</v>
      </c>
      <c r="BW128" s="15">
        <f t="shared" si="155"/>
        <v>-43909</v>
      </c>
      <c r="BX128" s="15">
        <f t="shared" si="155"/>
        <v>-18374</v>
      </c>
      <c r="BY128" s="15">
        <f t="shared" si="155"/>
        <v>-129406</v>
      </c>
      <c r="BZ128" s="15">
        <f t="shared" si="155"/>
        <v>-6313</v>
      </c>
      <c r="CA128" s="15">
        <f t="shared" si="155"/>
        <v>-13734</v>
      </c>
      <c r="CB128" s="15">
        <f t="shared" si="155"/>
        <v>-7569</v>
      </c>
      <c r="CC128" s="15">
        <f t="shared" si="155"/>
        <v>-8049</v>
      </c>
      <c r="CD128" s="15">
        <f t="shared" si="155"/>
        <v>-35665</v>
      </c>
      <c r="CE128" s="15">
        <f t="shared" si="155"/>
        <v>-34825</v>
      </c>
      <c r="CF128" s="15">
        <f t="shared" si="155"/>
        <v>31783</v>
      </c>
      <c r="CG128" s="15">
        <f t="shared" si="155"/>
        <v>-2210</v>
      </c>
      <c r="CH128" s="15">
        <f t="shared" si="155"/>
        <v>37423</v>
      </c>
      <c r="CI128" s="15">
        <f t="shared" si="155"/>
        <v>32171</v>
      </c>
      <c r="CJ128" s="15">
        <f t="shared" si="155"/>
        <v>8412</v>
      </c>
      <c r="CK128" s="15">
        <f t="shared" si="155"/>
        <v>48100</v>
      </c>
      <c r="CL128" s="15">
        <f t="shared" si="155"/>
        <v>47888</v>
      </c>
      <c r="CM128" s="15">
        <f t="shared" si="155"/>
        <v>-31900</v>
      </c>
      <c r="CN128" s="15">
        <f t="shared" si="155"/>
        <v>72500</v>
      </c>
      <c r="CO128" s="15">
        <f t="shared" si="155"/>
        <v>19200</v>
      </c>
      <c r="CP128" s="15">
        <f t="shared" si="155"/>
        <v>-67500</v>
      </c>
      <c r="CQ128" s="15">
        <f t="shared" si="155"/>
        <v>46800</v>
      </c>
      <c r="CR128" s="15">
        <f t="shared" si="155"/>
        <v>19300</v>
      </c>
      <c r="CS128" s="15">
        <f t="shared" si="155"/>
        <v>17800</v>
      </c>
      <c r="CT128" s="15">
        <f t="shared" si="155"/>
        <v>0</v>
      </c>
      <c r="CU128" s="15">
        <f t="shared" si="155"/>
        <v>55900</v>
      </c>
      <c r="CV128" s="15">
        <f t="shared" si="155"/>
        <v>5100</v>
      </c>
      <c r="CW128" s="15">
        <f t="shared" si="155"/>
        <v>6800</v>
      </c>
      <c r="CX128" s="15">
        <f t="shared" si="155"/>
        <v>67800</v>
      </c>
      <c r="CY128" s="15">
        <f t="shared" ref="CY128:DC128" si="156">+CY127-CT127</f>
        <v>-1800</v>
      </c>
      <c r="CZ128" s="15">
        <f t="shared" si="156"/>
        <v>6200</v>
      </c>
      <c r="DA128" s="15">
        <f t="shared" si="156"/>
        <v>-11100</v>
      </c>
      <c r="DB128" s="15">
        <f t="shared" si="156"/>
        <v>35100</v>
      </c>
      <c r="DC128" s="15">
        <f t="shared" si="156"/>
        <v>28400</v>
      </c>
      <c r="DD128" s="15">
        <f t="shared" ref="DD128" si="157">+DD127-CY127</f>
        <v>-20500</v>
      </c>
      <c r="DE128" s="15">
        <f t="shared" ref="DE128" si="158">+DE127-CZ127</f>
        <v>-1700</v>
      </c>
      <c r="DF128" s="15">
        <f t="shared" ref="DF128" si="159">+DF127-DA127</f>
        <v>-19900</v>
      </c>
      <c r="DG128" s="15">
        <f t="shared" ref="DG128" si="160">+DG127-DB127</f>
        <v>-47300</v>
      </c>
      <c r="DH128" s="15">
        <f t="shared" ref="DH128" si="161">+DH127-DC127</f>
        <v>-89400</v>
      </c>
      <c r="DI128" s="15">
        <f t="shared" ref="DI128:DW128" si="162">+DI127-DD127</f>
        <v>7500</v>
      </c>
      <c r="DJ128" s="15">
        <f t="shared" si="162"/>
        <v>-39054</v>
      </c>
      <c r="DK128" s="15">
        <f t="shared" si="162"/>
        <v>-10838.753956</v>
      </c>
      <c r="DL128" s="15">
        <f t="shared" si="162"/>
        <v>-4890.466860163986</v>
      </c>
      <c r="DM128" s="15">
        <f t="shared" si="162"/>
        <v>-47283.220816164045</v>
      </c>
      <c r="DN128" s="15">
        <f t="shared" si="162"/>
        <v>-12843.470652462478</v>
      </c>
      <c r="DO128" s="15">
        <f t="shared" si="162"/>
        <v>-11893.364856195258</v>
      </c>
      <c r="DP128" s="15">
        <f t="shared" si="162"/>
        <v>-15306.006933131866</v>
      </c>
      <c r="DQ128" s="15">
        <f t="shared" si="162"/>
        <v>-12508.239719797944</v>
      </c>
      <c r="DR128" s="15">
        <f t="shared" si="162"/>
        <v>-52551.08216158743</v>
      </c>
      <c r="DS128" s="15">
        <f t="shared" si="162"/>
        <v>-9902.1956580471306</v>
      </c>
      <c r="DT128" s="15">
        <f t="shared" si="162"/>
        <v>-10145.37387898477</v>
      </c>
      <c r="DU128" s="15">
        <f t="shared" si="162"/>
        <v>-13567.590479862294</v>
      </c>
      <c r="DV128" s="15">
        <f t="shared" si="162"/>
        <v>-11211.395335265173</v>
      </c>
      <c r="DW128" s="15">
        <f t="shared" si="162"/>
        <v>-44826.55535215931</v>
      </c>
    </row>
    <row r="129" spans="1:127">
      <c r="A129" s="2"/>
      <c r="B129" s="7" t="s">
        <v>1124</v>
      </c>
      <c r="C129" s="7" t="s">
        <v>1137</v>
      </c>
      <c r="AZ129" s="107" t="e">
        <f t="shared" ref="AZ129:CS129" si="163">+AZ103/AZ127</f>
        <v>#DIV/0!</v>
      </c>
      <c r="BA129" s="4">
        <f t="shared" si="163"/>
        <v>0.48128544423440456</v>
      </c>
      <c r="BB129" s="4">
        <f t="shared" si="163"/>
        <v>0.38542510121457491</v>
      </c>
      <c r="BC129" s="4">
        <f t="shared" si="163"/>
        <v>0.40653188180404354</v>
      </c>
      <c r="BD129" s="4">
        <f t="shared" si="163"/>
        <v>0.41639928698752227</v>
      </c>
      <c r="BE129" s="4">
        <f t="shared" si="163"/>
        <v>0.42209250112258645</v>
      </c>
      <c r="BF129" s="4">
        <f t="shared" si="163"/>
        <v>0.41104090455603592</v>
      </c>
      <c r="BG129" s="4">
        <f t="shared" si="163"/>
        <v>0.33982511923688397</v>
      </c>
      <c r="BH129" s="4">
        <f t="shared" si="163"/>
        <v>0.40941453368637837</v>
      </c>
      <c r="BI129" s="4">
        <f t="shared" si="163"/>
        <v>0.38511485451761102</v>
      </c>
      <c r="BJ129" s="4">
        <f t="shared" si="163"/>
        <v>0.38893903339624192</v>
      </c>
      <c r="BK129" s="4">
        <f t="shared" si="163"/>
        <v>0.38200823566677228</v>
      </c>
      <c r="BL129" s="4">
        <f t="shared" si="163"/>
        <v>0.29235618597320723</v>
      </c>
      <c r="BM129" s="4">
        <f t="shared" si="163"/>
        <v>0.55980066445182719</v>
      </c>
      <c r="BN129" s="4">
        <f t="shared" si="163"/>
        <v>0.65511079342387424</v>
      </c>
      <c r="BO129" s="4">
        <f t="shared" si="163"/>
        <v>0.47518038772494131</v>
      </c>
      <c r="BP129" s="4">
        <f t="shared" si="163"/>
        <v>0.79669421487603309</v>
      </c>
      <c r="BQ129" s="4">
        <f t="shared" si="163"/>
        <v>0.76144578313253009</v>
      </c>
      <c r="BR129" s="4">
        <f t="shared" si="163"/>
        <v>0.69606003752345214</v>
      </c>
      <c r="BS129" s="4">
        <f t="shared" si="163"/>
        <v>0.67392356071601356</v>
      </c>
      <c r="BT129" s="4">
        <f t="shared" si="163"/>
        <v>0.73305954825462016</v>
      </c>
      <c r="BU129" s="4">
        <f t="shared" si="163"/>
        <v>0.74937377506209846</v>
      </c>
      <c r="BV129" s="4">
        <f t="shared" si="163"/>
        <v>0.73041832443635835</v>
      </c>
      <c r="BW129" s="4">
        <f t="shared" si="163"/>
        <v>0.7696806091286601</v>
      </c>
      <c r="BX129" s="4">
        <f t="shared" si="163"/>
        <v>0.66161868249737155</v>
      </c>
      <c r="BY129" s="4">
        <f t="shared" si="163"/>
        <v>0.72656314871709704</v>
      </c>
      <c r="BZ129" s="4">
        <f t="shared" si="163"/>
        <v>0.78747838905659762</v>
      </c>
      <c r="CA129" s="4">
        <f t="shared" si="163"/>
        <v>0.6881019975498287</v>
      </c>
      <c r="CB129" s="4">
        <f t="shared" si="163"/>
        <v>0.74139572847231672</v>
      </c>
      <c r="CC129" s="4">
        <f t="shared" si="163"/>
        <v>0.65676708620622704</v>
      </c>
      <c r="CD129" s="4">
        <f t="shared" si="163"/>
        <v>0.72024609665539674</v>
      </c>
      <c r="CE129" s="4">
        <f t="shared" si="163"/>
        <v>0.75623964512853403</v>
      </c>
      <c r="CF129" s="4">
        <f t="shared" si="163"/>
        <v>0.72575847709696606</v>
      </c>
      <c r="CG129" s="4">
        <f t="shared" si="163"/>
        <v>0.75041376197402077</v>
      </c>
      <c r="CH129" s="4">
        <f t="shared" si="163"/>
        <v>0.6614607257694074</v>
      </c>
      <c r="CI129" s="4">
        <f t="shared" si="163"/>
        <v>0.71784172661870504</v>
      </c>
      <c r="CJ129" s="4">
        <f t="shared" si="163"/>
        <v>0.94117647058823528</v>
      </c>
      <c r="CK129" s="4">
        <f t="shared" si="163"/>
        <v>0.98751156336725254</v>
      </c>
      <c r="CL129" s="4">
        <f t="shared" si="163"/>
        <v>1.06702025072324</v>
      </c>
      <c r="CM129" s="4">
        <f t="shared" si="163"/>
        <v>0.93864370290635091</v>
      </c>
      <c r="CN129" s="4">
        <f t="shared" si="163"/>
        <v>0.98762214983713359</v>
      </c>
      <c r="CO129" s="4">
        <f t="shared" si="163"/>
        <v>1.1985335589396504</v>
      </c>
      <c r="CP129" s="4">
        <f t="shared" si="163"/>
        <v>1.2568930733019503</v>
      </c>
      <c r="CQ129" s="4">
        <f t="shared" si="163"/>
        <v>1.0869394177812746</v>
      </c>
      <c r="CR129" s="4">
        <f t="shared" si="163"/>
        <v>0.95660653339834223</v>
      </c>
      <c r="CS129" s="4">
        <f t="shared" si="163"/>
        <v>1.110276327518146</v>
      </c>
      <c r="CT129" s="4">
        <f t="shared" ref="CT129:DW129" si="164">+CT103/CT127</f>
        <v>1.1675126903553299</v>
      </c>
      <c r="CU129" s="4">
        <f t="shared" si="164"/>
        <v>1.1480938416422288</v>
      </c>
      <c r="CV129" s="4">
        <f t="shared" si="164"/>
        <v>1.1156961048978018</v>
      </c>
      <c r="CW129" s="4">
        <f t="shared" si="164"/>
        <v>0.81595092024539873</v>
      </c>
      <c r="CX129" s="4">
        <f t="shared" si="164"/>
        <v>1.0597819716328685</v>
      </c>
      <c r="CY129" s="4">
        <f t="shared" si="164"/>
        <v>1.1470085470085469</v>
      </c>
      <c r="CZ129" s="4">
        <f t="shared" si="164"/>
        <v>1.0222960151802656</v>
      </c>
      <c r="DA129" s="4">
        <f>+DA103/DA127</f>
        <v>0.97099113618049959</v>
      </c>
      <c r="DB129" s="4">
        <f>+DB103/DB127</f>
        <v>0.82064777327935223</v>
      </c>
      <c r="DC129" s="4">
        <f>+DC103/DC127</f>
        <v>0.97617697107203627</v>
      </c>
      <c r="DD129" s="4">
        <f t="shared" ref="DD129:DE129" si="165">+DD103/DD127</f>
        <v>1.0696774193548386</v>
      </c>
      <c r="DE129" s="4">
        <f t="shared" si="165"/>
        <v>1.0253467240554759</v>
      </c>
      <c r="DF129" s="4">
        <f>+DF103/DF127</f>
        <v>0.90319754708716604</v>
      </c>
      <c r="DG129" s="4">
        <f>+DG103/DG127</f>
        <v>0.66549824737105656</v>
      </c>
      <c r="DH129" s="4">
        <f>+DH103/DH127</f>
        <v>0.90809241257416995</v>
      </c>
      <c r="DI129" s="4">
        <f t="shared" si="164"/>
        <v>0.92676923076923079</v>
      </c>
      <c r="DJ129" s="4">
        <f t="shared" si="164"/>
        <v>0.8991684602989779</v>
      </c>
      <c r="DK129" s="4">
        <f t="shared" si="164"/>
        <v>0.8571428571428571</v>
      </c>
      <c r="DL129" s="4">
        <f t="shared" si="164"/>
        <v>0.92592592592592593</v>
      </c>
      <c r="DM129" s="4">
        <f t="shared" si="164"/>
        <v>0.89991870462180146</v>
      </c>
      <c r="DN129" s="4">
        <f t="shared" si="164"/>
        <v>0.9452929292929293</v>
      </c>
      <c r="DO129" s="4">
        <f t="shared" si="164"/>
        <v>0.97268986157875037</v>
      </c>
      <c r="DP129" s="4">
        <f t="shared" si="164"/>
        <v>0.86580086580086568</v>
      </c>
      <c r="DQ129" s="4">
        <f t="shared" si="164"/>
        <v>0.97268986157875059</v>
      </c>
      <c r="DR129" s="4">
        <f t="shared" si="164"/>
        <v>0.93555339734103438</v>
      </c>
      <c r="DS129" s="4">
        <f t="shared" si="164"/>
        <v>0.91811667569243316</v>
      </c>
      <c r="DT129" s="4">
        <f t="shared" si="164"/>
        <v>0.94472597278433423</v>
      </c>
      <c r="DU129" s="4">
        <f t="shared" si="164"/>
        <v>0.87454632909178376</v>
      </c>
      <c r="DV129" s="4">
        <f t="shared" si="164"/>
        <v>0.94472597278433423</v>
      </c>
      <c r="DW129" s="4">
        <f t="shared" si="164"/>
        <v>0.91854006977106939</v>
      </c>
    </row>
    <row r="130" spans="1:127" s="28" customFormat="1">
      <c r="A130" s="2"/>
      <c r="B130" s="7" t="s">
        <v>1124</v>
      </c>
      <c r="C130" s="30" t="s">
        <v>356</v>
      </c>
      <c r="D130" s="30"/>
      <c r="E130" s="30"/>
      <c r="F130" s="30"/>
      <c r="I130" s="31"/>
      <c r="AZ130" s="28">
        <f>+'wireless KPI'!AZ814</f>
        <v>0</v>
      </c>
      <c r="BA130" s="28">
        <f>+'wireless KPI'!BA814</f>
        <v>0</v>
      </c>
      <c r="BB130" s="28">
        <f>+'wireless KPI'!BB814</f>
        <v>0</v>
      </c>
      <c r="BC130" s="28">
        <f>+'wireless KPI'!BC814</f>
        <v>0</v>
      </c>
      <c r="BD130" s="28">
        <f>+'wireless KPI'!BD814</f>
        <v>0</v>
      </c>
      <c r="BE130" s="28">
        <f>+'wireless KPI'!BE814</f>
        <v>0</v>
      </c>
      <c r="BF130" s="28">
        <f>+'wireless KPI'!BF814</f>
        <v>52726.63510433105</v>
      </c>
      <c r="BG130" s="28">
        <f>+'wireless KPI'!BG814</f>
        <v>41124.55050670154</v>
      </c>
      <c r="BH130" s="28">
        <f>+'wireless KPI'!BH814</f>
        <v>49526.446160571177</v>
      </c>
      <c r="BI130" s="28">
        <f>+'wireless KPI'!BI814</f>
        <v>44337.316675719718</v>
      </c>
      <c r="BJ130" s="28">
        <f>+'wireless KPI'!BJ814</f>
        <v>46786.701474201473</v>
      </c>
      <c r="BK130" s="28">
        <f>+'wireless KPI'!BK814</f>
        <v>50609.169605642834</v>
      </c>
      <c r="BL130" s="28">
        <f>+'wireless KPI'!BL814</f>
        <v>38689.024390243903</v>
      </c>
      <c r="BM130" s="28">
        <f>+'wireless KPI'!BM814</f>
        <v>46151.48727384238</v>
      </c>
      <c r="BN130" s="28">
        <f>+'wireless KPI'!BN814</f>
        <v>43589.344134600404</v>
      </c>
      <c r="BO130" s="28">
        <f>+'wireless KPI'!BO814</f>
        <v>44689.420723415831</v>
      </c>
      <c r="BP130" s="28">
        <f>+'wireless KPI'!BP814</f>
        <v>48928.42701172665</v>
      </c>
      <c r="BQ130" s="28">
        <f>+'wireless KPI'!BQ814</f>
        <v>31208.873848467756</v>
      </c>
      <c r="BR130" s="28">
        <f>+'wireless KPI'!BR814</f>
        <v>47272.727272727272</v>
      </c>
      <c r="BS130" s="28">
        <f>+'wireless KPI'!BS814</f>
        <v>38606.64923421741</v>
      </c>
      <c r="BT130" s="28">
        <f>+'wireless KPI'!BT814</f>
        <v>41127.527447960652</v>
      </c>
      <c r="BU130" s="28">
        <f>+'wireless KPI'!BU814</f>
        <v>43928.637200736644</v>
      </c>
      <c r="BV130" s="28">
        <f>+'wireless KPI'!BV814</f>
        <v>33613.575268817207</v>
      </c>
      <c r="BW130" s="28">
        <f>+'wireless KPI'!BW814</f>
        <v>40297.786241371097</v>
      </c>
      <c r="BX130" s="28">
        <f>+'wireless KPI'!BX814</f>
        <v>37455.44948289579</v>
      </c>
      <c r="BY130" s="28">
        <f>+'wireless KPI'!BY814</f>
        <v>38725.675001386036</v>
      </c>
      <c r="BZ130" s="28">
        <f>+'wireless KPI'!BZ814</f>
        <v>39981.148429035755</v>
      </c>
      <c r="CA130" s="28">
        <f>+'wireless KPI'!CA814</f>
        <v>29442.116630669545</v>
      </c>
      <c r="CB130" s="28">
        <f>+'wireless KPI'!CB814</f>
        <v>37245.969599263015</v>
      </c>
      <c r="CC130" s="28">
        <f>+'wireless KPI'!CC814</f>
        <v>32969.458668617415</v>
      </c>
      <c r="CD130" s="28">
        <f>+'wireless KPI'!CD814</f>
        <v>34785.043295722906</v>
      </c>
      <c r="CE130" s="28">
        <f>+'wireless KPI'!CE814</f>
        <v>32225.618945102262</v>
      </c>
      <c r="CF130" s="28">
        <f>+'wireless KPI'!CF814</f>
        <v>29491.228070175439</v>
      </c>
      <c r="CG130" s="28">
        <f>+'wireless KPI'!CG814</f>
        <v>31486.774575602052</v>
      </c>
      <c r="CH130" s="28">
        <f>+'wireless KPI'!CH814</f>
        <v>32604.463082222559</v>
      </c>
      <c r="CI130" s="28">
        <f>+'wireless KPI'!CI814</f>
        <v>38611.111111111117</v>
      </c>
      <c r="CJ130" s="28">
        <f>+'wireless KPI'!CJ814</f>
        <v>30598.025933810721</v>
      </c>
      <c r="CK130" s="28">
        <f>+'wireless KPI'!CK814</f>
        <v>32413.793103448279</v>
      </c>
      <c r="CL130" s="28">
        <f>+'wireless KPI'!CL814</f>
        <v>36176.521890807606</v>
      </c>
      <c r="CM130" s="28">
        <f>+'wireless KPI'!CM814</f>
        <v>31044.277360066833</v>
      </c>
      <c r="CN130" s="28">
        <f>+'wireless KPI'!CN814</f>
        <v>32583.315644236889</v>
      </c>
      <c r="CO130" s="28">
        <f>+'wireless KPI'!CO814</f>
        <v>32875.950305952159</v>
      </c>
      <c r="CP130" s="28">
        <f>+'wireless KPI'!CP814</f>
        <v>29271.653543307086</v>
      </c>
      <c r="CQ130" s="28">
        <f>+'wireless KPI'!CQ814</f>
        <v>45457.796852646636</v>
      </c>
      <c r="CR130" s="28">
        <f>+'wireless KPI'!CR814</f>
        <v>31803.380369049464</v>
      </c>
      <c r="CS130" s="28">
        <f>+'wireless KPI'!CS814</f>
        <v>34876.077107577505</v>
      </c>
      <c r="CT130" s="28">
        <f>+'wireless KPI'!CT814</f>
        <v>34387.121799844841</v>
      </c>
      <c r="CU130" s="28">
        <f>+'wireless KPI'!CU814</f>
        <v>35324.585635359115</v>
      </c>
      <c r="CV130" s="28">
        <f>+'wireless KPI'!CV814</f>
        <v>42577.996715927751</v>
      </c>
      <c r="CW130" s="28">
        <f>+'wireless KPI'!CW814</f>
        <v>31565.618948309249</v>
      </c>
      <c r="CX130" s="28">
        <f>+'wireless KPI'!CX814</f>
        <v>35918.487642625572</v>
      </c>
      <c r="CY130" s="28">
        <f>+'wireless KPI'!CY814</f>
        <v>30437.044745057232</v>
      </c>
      <c r="CZ130" s="28">
        <f>+'wireless KPI'!CZ814</f>
        <v>33593.625498007968</v>
      </c>
      <c r="DA130" s="28">
        <f>+'wireless KPI'!DA814</f>
        <v>38272.937548188122</v>
      </c>
      <c r="DB130" s="28">
        <f>+'wireless KPI'!DB814</f>
        <v>32793.414763674991</v>
      </c>
      <c r="DC130" s="28">
        <f>+'wireless KPI'!DC814</f>
        <v>33828.382838283833</v>
      </c>
      <c r="DD130" s="28">
        <f>+'wireless KPI'!DD814</f>
        <v>25141.930251419304</v>
      </c>
      <c r="DE130" s="28">
        <f>+'wireless KPI'!DE814</f>
        <v>28702.814001372684</v>
      </c>
      <c r="DF130" s="28">
        <f>+'wireless KPI'!DF814</f>
        <v>34125.560538116595</v>
      </c>
      <c r="DG130" s="28">
        <f>+'wireless KPI'!DG814</f>
        <v>27199.673113593024</v>
      </c>
      <c r="DH130" s="28">
        <f>+'wireless KPI'!DH814</f>
        <v>28822.502001309949</v>
      </c>
      <c r="DI130" s="28">
        <f>+'wireless KPI'!DI814</f>
        <v>27782.526927679944</v>
      </c>
      <c r="DJ130" s="28">
        <f>+'wireless KPI'!DJ814</f>
        <v>27000</v>
      </c>
      <c r="DK130" s="28">
        <f>+'wireless KPI'!DK814</f>
        <v>35000</v>
      </c>
      <c r="DL130" s="28">
        <f>+'wireless KPI'!DL814</f>
        <v>27000</v>
      </c>
      <c r="DM130" s="28">
        <f>+'wireless KPI'!DM814</f>
        <v>29122.451321640136</v>
      </c>
      <c r="DN130" s="28">
        <f>+'wireless KPI'!DN814</f>
        <v>27504.701658403144</v>
      </c>
      <c r="DO130" s="28">
        <f>+'wireless KPI'!DO814</f>
        <v>26730</v>
      </c>
      <c r="DP130" s="28">
        <f>+'wireless KPI'!DP814</f>
        <v>34650</v>
      </c>
      <c r="DQ130" s="28">
        <f>+'wireless KPI'!DQ814</f>
        <v>26730</v>
      </c>
      <c r="DR130" s="28">
        <f>+'wireless KPI'!DR814</f>
        <v>28829.864339389413</v>
      </c>
      <c r="DS130" s="28">
        <f>+'wireless KPI'!DS814</f>
        <v>27229.654641819114</v>
      </c>
      <c r="DT130" s="28">
        <f>+'wireless KPI'!DT814</f>
        <v>26462.7</v>
      </c>
      <c r="DU130" s="28">
        <f>+'wireless KPI'!DU814</f>
        <v>34303.5</v>
      </c>
      <c r="DV130" s="28">
        <f>+'wireless KPI'!DV814</f>
        <v>26462.7</v>
      </c>
      <c r="DW130" s="28">
        <f>+'wireless KPI'!DW814</f>
        <v>28536.095798272923</v>
      </c>
    </row>
    <row r="131" spans="1:127">
      <c r="A131" s="2"/>
      <c r="B131" s="7" t="s">
        <v>1124</v>
      </c>
      <c r="D131" s="7" t="s">
        <v>1132</v>
      </c>
      <c r="AZ131" s="107" t="e">
        <f t="shared" ref="AZ131:CE131" si="166">+AZ130/AU130-1</f>
        <v>#DIV/0!</v>
      </c>
      <c r="BA131" s="107" t="e">
        <f t="shared" si="166"/>
        <v>#DIV/0!</v>
      </c>
      <c r="BB131" s="107" t="e">
        <f t="shared" si="166"/>
        <v>#DIV/0!</v>
      </c>
      <c r="BC131" s="107" t="e">
        <f t="shared" si="166"/>
        <v>#DIV/0!</v>
      </c>
      <c r="BD131" s="107" t="e">
        <f t="shared" si="166"/>
        <v>#DIV/0!</v>
      </c>
      <c r="BE131" s="107" t="e">
        <f t="shared" si="166"/>
        <v>#DIV/0!</v>
      </c>
      <c r="BF131" s="107" t="e">
        <f t="shared" si="166"/>
        <v>#DIV/0!</v>
      </c>
      <c r="BG131" s="107" t="e">
        <f t="shared" si="166"/>
        <v>#DIV/0!</v>
      </c>
      <c r="BH131" s="107" t="e">
        <f t="shared" si="166"/>
        <v>#DIV/0!</v>
      </c>
      <c r="BI131" s="107" t="e">
        <f t="shared" si="166"/>
        <v>#DIV/0!</v>
      </c>
      <c r="BJ131" s="107" t="e">
        <f t="shared" si="166"/>
        <v>#DIV/0!</v>
      </c>
      <c r="BK131" s="4">
        <f t="shared" si="166"/>
        <v>-4.015931406391382E-2</v>
      </c>
      <c r="BL131" s="4">
        <f t="shared" si="166"/>
        <v>-5.922316685408513E-2</v>
      </c>
      <c r="BM131" s="4">
        <f t="shared" si="166"/>
        <v>-6.8144580287201384E-2</v>
      </c>
      <c r="BN131" s="4">
        <f t="shared" si="166"/>
        <v>-1.6870045307205594E-2</v>
      </c>
      <c r="BO131" s="4">
        <f t="shared" si="166"/>
        <v>-4.4826428978800736E-2</v>
      </c>
      <c r="BP131" s="4">
        <f t="shared" si="166"/>
        <v>-3.3210238520269719E-2</v>
      </c>
      <c r="BQ131" s="4">
        <f t="shared" si="166"/>
        <v>-0.19334037649350477</v>
      </c>
      <c r="BR131" s="4">
        <f t="shared" si="166"/>
        <v>2.4294774992449364E-2</v>
      </c>
      <c r="BS131" s="4">
        <f t="shared" si="166"/>
        <v>-0.11430993054166705</v>
      </c>
      <c r="BT131" s="4">
        <f t="shared" si="166"/>
        <v>-7.9703276923186017E-2</v>
      </c>
      <c r="BU131" s="4">
        <f t="shared" si="166"/>
        <v>-0.10218578679816759</v>
      </c>
      <c r="BV131" s="4">
        <f t="shared" si="166"/>
        <v>7.7051848523124855E-2</v>
      </c>
      <c r="BW131" s="4">
        <f t="shared" si="166"/>
        <v>-0.14754682950945752</v>
      </c>
      <c r="BX131" s="4">
        <f t="shared" si="166"/>
        <v>-2.9818691188079116E-2</v>
      </c>
      <c r="BY131" s="4">
        <f t="shared" si="166"/>
        <v>-5.8400117770603166E-2</v>
      </c>
      <c r="BZ131" s="4">
        <f t="shared" si="166"/>
        <v>-8.9861398469122E-2</v>
      </c>
      <c r="CA131" s="4">
        <f t="shared" si="166"/>
        <v>-0.12410041493019819</v>
      </c>
      <c r="CB131" s="4">
        <f t="shared" si="166"/>
        <v>-7.5731620189472881E-2</v>
      </c>
      <c r="CC131" s="4">
        <f t="shared" si="166"/>
        <v>-0.11976870859144073</v>
      </c>
      <c r="CD131" s="4">
        <f t="shared" si="166"/>
        <v>-0.10175759894494008</v>
      </c>
      <c r="CE131" s="4">
        <f t="shared" si="166"/>
        <v>-0.19397965763037328</v>
      </c>
      <c r="CF131" s="4">
        <f t="shared" ref="CF131:CX131" si="167">+CF130/CA130-1</f>
        <v>1.6680675551272728E-3</v>
      </c>
      <c r="CG131" s="4">
        <f t="shared" si="167"/>
        <v>-0.15462599270807864</v>
      </c>
      <c r="CH131" s="4">
        <f t="shared" si="167"/>
        <v>-1.1070718208130104E-2</v>
      </c>
      <c r="CI131" s="4">
        <f t="shared" si="167"/>
        <v>0.10999175084708468</v>
      </c>
      <c r="CJ131" s="4">
        <f t="shared" si="167"/>
        <v>-5.0506183110531344E-2</v>
      </c>
      <c r="CK131" s="4">
        <f t="shared" si="167"/>
        <v>9.9099468707050553E-2</v>
      </c>
      <c r="CL131" s="4">
        <f t="shared" si="167"/>
        <v>0.14894340174301202</v>
      </c>
      <c r="CM131" s="4">
        <f t="shared" si="167"/>
        <v>-4.7851906600063332E-2</v>
      </c>
      <c r="CN131" s="4">
        <f t="shared" si="167"/>
        <v>-0.15611556604854115</v>
      </c>
      <c r="CO131" s="4">
        <f t="shared" si="167"/>
        <v>7.444677565373059E-2</v>
      </c>
      <c r="CP131" s="4">
        <f t="shared" si="167"/>
        <v>-9.6938348132015517E-2</v>
      </c>
      <c r="CQ131" s="4">
        <f t="shared" si="167"/>
        <v>0.25655520422479827</v>
      </c>
      <c r="CR131" s="4">
        <f t="shared" si="167"/>
        <v>2.4452268615506201E-2</v>
      </c>
      <c r="CS131" s="4">
        <f t="shared" si="167"/>
        <v>7.0366118917248421E-2</v>
      </c>
      <c r="CT131" s="4">
        <f t="shared" si="167"/>
        <v>4.5965865011637019E-2</v>
      </c>
      <c r="CU131" s="4">
        <f t="shared" si="167"/>
        <v>0.20678476817501212</v>
      </c>
      <c r="CV131" s="4">
        <f t="shared" si="167"/>
        <v>-6.3351071457639629E-2</v>
      </c>
      <c r="CW131" s="4">
        <f t="shared" si="167"/>
        <v>-7.47597953365986E-3</v>
      </c>
      <c r="CX131" s="4">
        <f t="shared" si="167"/>
        <v>2.9888984699531607E-2</v>
      </c>
      <c r="CY131" s="4">
        <f t="shared" ref="CY131:DW131" si="168">+CY130/CT130-1</f>
        <v>-0.11487082512399838</v>
      </c>
      <c r="CZ131" s="4">
        <f t="shared" si="168"/>
        <v>-4.9001569479657059E-2</v>
      </c>
      <c r="DA131" s="4">
        <f t="shared" si="168"/>
        <v>-0.10110995114359567</v>
      </c>
      <c r="DB131" s="4">
        <f t="shared" si="168"/>
        <v>3.8896617784569321E-2</v>
      </c>
      <c r="DC131" s="4">
        <f t="shared" si="168"/>
        <v>-5.8190222960872839E-2</v>
      </c>
      <c r="DD131" s="4">
        <f t="shared" ref="DD131" si="169">+DD130/CY130-1</f>
        <v>-0.17396940267986494</v>
      </c>
      <c r="DE131" s="4">
        <f t="shared" ref="DE131" si="170">+DE130/CZ130-1</f>
        <v>-0.14558748643921449</v>
      </c>
      <c r="DF131" s="4">
        <f t="shared" ref="DF131" si="171">+DF130/DA130-1</f>
        <v>-0.10836317449763844</v>
      </c>
      <c r="DG131" s="4">
        <f t="shared" ref="DG131" si="172">+DG130/DB130-1</f>
        <v>-0.1705751502365076</v>
      </c>
      <c r="DH131" s="4">
        <f t="shared" ref="DH131" si="173">+DH130/DC130-1</f>
        <v>-0.14797872132713041</v>
      </c>
      <c r="DI131" s="4">
        <f t="shared" si="168"/>
        <v>0.1050276032848183</v>
      </c>
      <c r="DJ131" s="4">
        <f t="shared" si="168"/>
        <v>-5.9325681492109039E-2</v>
      </c>
      <c r="DK131" s="4">
        <f t="shared" si="168"/>
        <v>2.5624178712220669E-2</v>
      </c>
      <c r="DL131" s="4">
        <f t="shared" si="168"/>
        <v>-7.3410115172758417E-3</v>
      </c>
      <c r="DM131" s="4">
        <f t="shared" si="168"/>
        <v>1.0406775939040713E-2</v>
      </c>
      <c r="DN131" s="4">
        <f t="shared" si="168"/>
        <v>-1.0000000000000009E-2</v>
      </c>
      <c r="DO131" s="4">
        <f t="shared" si="168"/>
        <v>-1.0000000000000009E-2</v>
      </c>
      <c r="DP131" s="4">
        <f t="shared" si="168"/>
        <v>-1.0000000000000009E-2</v>
      </c>
      <c r="DQ131" s="4">
        <f t="shared" si="168"/>
        <v>-1.0000000000000009E-2</v>
      </c>
      <c r="DR131" s="4">
        <f t="shared" si="168"/>
        <v>-1.0046784146680254E-2</v>
      </c>
      <c r="DS131" s="4">
        <f t="shared" si="168"/>
        <v>-1.0000000000000009E-2</v>
      </c>
      <c r="DT131" s="4">
        <f t="shared" si="168"/>
        <v>-1.0000000000000009E-2</v>
      </c>
      <c r="DU131" s="4">
        <f t="shared" si="168"/>
        <v>-1.0000000000000009E-2</v>
      </c>
      <c r="DV131" s="4">
        <f t="shared" si="168"/>
        <v>-1.0000000000000009E-2</v>
      </c>
      <c r="DW131" s="4">
        <f t="shared" si="168"/>
        <v>-1.0189730262279539E-2</v>
      </c>
    </row>
    <row r="132" spans="1:127">
      <c r="A132" s="2"/>
      <c r="B132" s="7" t="s">
        <v>1124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</row>
    <row r="133" spans="1:127">
      <c r="B133" s="7" t="s">
        <v>1124</v>
      </c>
      <c r="C133" s="7" t="s">
        <v>1138</v>
      </c>
      <c r="E133" s="7" t="s">
        <v>1139</v>
      </c>
      <c r="Z133" s="8">
        <f>+'wireless KPI'!Z828</f>
        <v>0</v>
      </c>
      <c r="AA133" s="8">
        <f>+'wireless KPI'!AA828</f>
        <v>0</v>
      </c>
      <c r="AB133" s="8">
        <f>+'wireless KPI'!AB828</f>
        <v>0</v>
      </c>
      <c r="AC133" s="8">
        <f>+'wireless KPI'!AC828</f>
        <v>0</v>
      </c>
      <c r="AD133" s="8">
        <f>+'wireless KPI'!AD828</f>
        <v>0</v>
      </c>
      <c r="AE133" s="8">
        <f>+'wireless KPI'!AE828</f>
        <v>0</v>
      </c>
      <c r="AF133" s="8">
        <f>+'wireless KPI'!AF828</f>
        <v>0</v>
      </c>
      <c r="AG133" s="8">
        <f>+'wireless KPI'!AG828</f>
        <v>0</v>
      </c>
      <c r="AH133" s="8">
        <f>+'wireless KPI'!AH828</f>
        <v>0</v>
      </c>
      <c r="AI133" s="8">
        <f>+'wireless KPI'!AI828</f>
        <v>0</v>
      </c>
      <c r="AJ133" s="8">
        <f>+'wireless KPI'!AJ828</f>
        <v>0</v>
      </c>
      <c r="AK133" s="8">
        <f>+'wireless KPI'!AK828</f>
        <v>591400</v>
      </c>
      <c r="AL133" s="8">
        <f>+'wireless KPI'!AL828</f>
        <v>0</v>
      </c>
      <c r="AM133" s="8">
        <f>+'wireless KPI'!AM828</f>
        <v>0</v>
      </c>
      <c r="AN133" s="8">
        <f>+'wireless KPI'!AN828</f>
        <v>0</v>
      </c>
      <c r="AO133" s="8">
        <f>+'wireless KPI'!AO828</f>
        <v>0</v>
      </c>
      <c r="AP133" s="8">
        <f>+'wireless KPI'!AP828</f>
        <v>525100</v>
      </c>
      <c r="AQ133" s="8">
        <f>+'wireless KPI'!AQ828</f>
        <v>126000</v>
      </c>
      <c r="AR133" s="8">
        <f>+'wireless KPI'!AR828</f>
        <v>156800</v>
      </c>
      <c r="AS133" s="8">
        <f>+'wireless KPI'!AS828</f>
        <v>130500</v>
      </c>
      <c r="AT133" s="8">
        <f>+'wireless KPI'!AT828</f>
        <v>156700</v>
      </c>
      <c r="AU133" s="8">
        <f>+'wireless KPI'!AU828</f>
        <v>570000</v>
      </c>
      <c r="AV133" s="8">
        <f>+'wireless KPI'!AV828</f>
        <v>143000</v>
      </c>
      <c r="AW133" s="8">
        <f>+'wireless KPI'!AW828</f>
        <v>154500</v>
      </c>
      <c r="AX133" s="8">
        <f>+'wireless KPI'!AX828</f>
        <v>139500</v>
      </c>
      <c r="AY133" s="8">
        <f>+'wireless KPI'!AY828</f>
        <v>158000</v>
      </c>
      <c r="AZ133" s="8">
        <f>+'wireless KPI'!AZ828</f>
        <v>595000</v>
      </c>
      <c r="BA133" s="8">
        <f>+'wireless KPI'!BA828</f>
        <v>126100</v>
      </c>
      <c r="BB133" s="8">
        <f>+'wireless KPI'!BB828</f>
        <v>132200</v>
      </c>
      <c r="BC133" s="8">
        <f>+'wireless KPI'!BC828</f>
        <v>144700</v>
      </c>
      <c r="BD133" s="8">
        <f>+'wireless KPI'!BD828</f>
        <v>133000</v>
      </c>
      <c r="BE133" s="8">
        <f>+'wireless KPI'!BE828</f>
        <v>536000</v>
      </c>
      <c r="BF133" s="8">
        <f>+'wireless KPI'!BF828</f>
        <v>118300</v>
      </c>
      <c r="BG133" s="8">
        <f>+'wireless KPI'!BG828</f>
        <v>121500</v>
      </c>
      <c r="BH133" s="8">
        <f>+'wireless KPI'!BH828</f>
        <v>130500</v>
      </c>
      <c r="BI133" s="8">
        <f>+'wireless KPI'!BI828</f>
        <v>141800</v>
      </c>
      <c r="BJ133" s="8">
        <f>+'wireless KPI'!BJ828</f>
        <v>512100</v>
      </c>
      <c r="BK133" s="8">
        <f>+'wireless KPI'!BK828</f>
        <v>115000</v>
      </c>
      <c r="BL133" s="8">
        <f>+'wireless KPI'!BL828</f>
        <v>110300</v>
      </c>
      <c r="BM133" s="8">
        <f>+'wireless KPI'!BM828</f>
        <v>95900</v>
      </c>
      <c r="BN133" s="8">
        <f>+'wireless KPI'!BN828</f>
        <v>94800</v>
      </c>
      <c r="BO133" s="8">
        <f>+'wireless KPI'!BO828</f>
        <v>416020</v>
      </c>
      <c r="BP133" s="8">
        <f>+'wireless KPI'!BP828</f>
        <v>76900</v>
      </c>
      <c r="BQ133" s="8">
        <f>+'wireless KPI'!BQ828</f>
        <v>82100</v>
      </c>
      <c r="BR133" s="8">
        <f>+'wireless KPI'!BR828</f>
        <v>85000</v>
      </c>
      <c r="BS133" s="8">
        <f>+'wireless KPI'!BS828</f>
        <v>103600</v>
      </c>
      <c r="BT133" s="8">
        <f>+'wireless KPI'!BT828</f>
        <v>347601</v>
      </c>
      <c r="BU133" s="8">
        <f>+'wireless KPI'!BU828</f>
        <v>81171</v>
      </c>
      <c r="BV133" s="8">
        <f>+'wireless KPI'!BV828</f>
        <v>89329</v>
      </c>
      <c r="BW133" s="8">
        <f>+'wireless KPI'!BW828</f>
        <v>84840</v>
      </c>
      <c r="BX133" s="8">
        <f>+'wireless KPI'!BX828</f>
        <v>89679</v>
      </c>
      <c r="BY133" s="8">
        <f>+'wireless KPI'!BY828</f>
        <v>345000</v>
      </c>
      <c r="BZ133" s="8">
        <f>+'wireless KPI'!BZ828</f>
        <v>78553</v>
      </c>
      <c r="CA133" s="8">
        <f>+'wireless KPI'!CA828</f>
        <v>82545</v>
      </c>
      <c r="CB133" s="8">
        <f>+'wireless KPI'!CB828</f>
        <v>79434</v>
      </c>
      <c r="CC133" s="8">
        <f>+'wireless KPI'!CC828</f>
        <v>97256</v>
      </c>
      <c r="CD133" s="8">
        <f>+'wireless KPI'!CD828</f>
        <v>337788</v>
      </c>
      <c r="CE133" s="8">
        <f>+'wireless KPI'!CE828</f>
        <v>82597</v>
      </c>
      <c r="CF133" s="8">
        <f>+'wireless KPI'!CF828</f>
        <v>91600</v>
      </c>
      <c r="CG133" s="8">
        <f>+'wireless KPI'!CG828</f>
        <v>86403</v>
      </c>
      <c r="CH133" s="8">
        <f>+'wireless KPI'!CH828</f>
        <v>103300</v>
      </c>
      <c r="CI133" s="8">
        <f>+'wireless KPI'!CI828</f>
        <v>363800</v>
      </c>
      <c r="CJ133" s="8">
        <f>+'wireless KPI'!CJ828</f>
        <v>83100</v>
      </c>
      <c r="CK133" s="8">
        <f>+'wireless KPI'!CK828</f>
        <v>99000</v>
      </c>
      <c r="CL133" s="8">
        <f>+'wireless KPI'!CL828</f>
        <v>90400</v>
      </c>
      <c r="CM133" s="8">
        <f>+'wireless KPI'!CM828</f>
        <v>114400</v>
      </c>
      <c r="CN133" s="8">
        <f>+'wireless KPI'!CN828</f>
        <v>386900</v>
      </c>
      <c r="CO133" s="8">
        <f>+'wireless KPI'!CO828</f>
        <v>86500</v>
      </c>
      <c r="CP133" s="8">
        <f>+'wireless KPI'!CP828</f>
        <v>84000</v>
      </c>
      <c r="CQ133" s="8">
        <f>+'wireless KPI'!CQ828</f>
        <v>80700</v>
      </c>
      <c r="CR133" s="8">
        <f>+'wireless KPI'!CR828</f>
        <v>129000</v>
      </c>
      <c r="CS133" s="8">
        <f>+'wireless KPI'!CS828</f>
        <v>380100</v>
      </c>
      <c r="CT133" s="8">
        <f>+'wireless KPI'!CT828</f>
        <v>74800</v>
      </c>
      <c r="CU133" s="8">
        <f>+'wireless KPI'!CU828</f>
        <v>83500</v>
      </c>
      <c r="CV133" s="8">
        <f>+'wireless KPI'!CV828</f>
        <v>78300</v>
      </c>
      <c r="CW133" s="8">
        <f>+'wireless KPI'!CW828</f>
        <v>99600</v>
      </c>
      <c r="CX133" s="8">
        <f>+'wireless KPI'!CX828</f>
        <v>336300</v>
      </c>
      <c r="CY133" s="8">
        <f>+'wireless KPI'!CY828</f>
        <v>72100</v>
      </c>
      <c r="CZ133" s="8">
        <f>+'wireless KPI'!CZ828</f>
        <v>78900</v>
      </c>
      <c r="DA133" s="8">
        <f>+'wireless KPI'!DA828</f>
        <v>78000</v>
      </c>
      <c r="DB133" s="8">
        <f>+'wireless KPI'!DB828</f>
        <v>84200</v>
      </c>
      <c r="DC133" s="8">
        <f>+'wireless KPI'!DC828</f>
        <v>313300</v>
      </c>
      <c r="DD133" s="8">
        <f>+'wireless KPI'!DD828</f>
        <v>71300</v>
      </c>
      <c r="DE133" s="8">
        <f>+'wireless KPI'!DE828</f>
        <v>75100</v>
      </c>
      <c r="DF133" s="8">
        <f>+'wireless KPI'!DF828</f>
        <v>81400</v>
      </c>
      <c r="DG133" s="8">
        <f>+'wireless KPI'!DG828</f>
        <v>93000</v>
      </c>
      <c r="DH133" s="8">
        <f>+'wireless KPI'!DH828</f>
        <v>320800</v>
      </c>
      <c r="DI133" s="8">
        <f>+'wireless KPI'!DI828</f>
        <v>77800</v>
      </c>
      <c r="DJ133" s="8">
        <f>+'wireless KPI'!DJ828</f>
        <v>61160</v>
      </c>
      <c r="DK133" s="8">
        <f>+'wireless KPI'!DK828</f>
        <v>82635.273496720009</v>
      </c>
      <c r="DL133" s="8">
        <f>+'wireless KPI'!DL828</f>
        <v>95456.67123851963</v>
      </c>
      <c r="DM133" s="8">
        <f>+'wireless KPI'!DM828</f>
        <v>317051.94473523961</v>
      </c>
      <c r="DN133" s="8">
        <f>+'wireless KPI'!DN828</f>
        <v>56869.481152064262</v>
      </c>
      <c r="DO133" s="8">
        <f>+'wireless KPI'!DO828</f>
        <v>60098.001354645799</v>
      </c>
      <c r="DP133" s="8">
        <f>+'wireless KPI'!DP828</f>
        <v>76818.990862129882</v>
      </c>
      <c r="DQ133" s="8">
        <f>+'wireless KPI'!DQ828</f>
        <v>89327.633775818642</v>
      </c>
      <c r="DR133" s="8">
        <f>+'wireless KPI'!DR828</f>
        <v>283114.10714465857</v>
      </c>
      <c r="DS133" s="8">
        <f>+'wireless KPI'!DS828</f>
        <v>53106.646802006348</v>
      </c>
      <c r="DT133" s="8">
        <f>+'wireless KPI'!DT828</f>
        <v>56242.759280631588</v>
      </c>
      <c r="DU133" s="8">
        <f>+'wireless KPI'!DU828</f>
        <v>71663.306479782215</v>
      </c>
      <c r="DV133" s="8">
        <f>+'wireless KPI'!DV828</f>
        <v>83834.050061538714</v>
      </c>
      <c r="DW133" s="8">
        <f>+'wireless KPI'!DW828</f>
        <v>264846.76262395887</v>
      </c>
    </row>
    <row r="134" spans="1:127">
      <c r="B134" s="7" t="s">
        <v>1124</v>
      </c>
      <c r="D134" s="7" t="s">
        <v>630</v>
      </c>
      <c r="AV134" s="43"/>
      <c r="AW134" s="43"/>
      <c r="AX134" s="43"/>
      <c r="AY134" s="43"/>
      <c r="BA134" s="43"/>
      <c r="BB134" s="43"/>
      <c r="BC134" s="43"/>
      <c r="BD134" s="43"/>
      <c r="BF134" s="43"/>
      <c r="BG134" s="43"/>
      <c r="BH134" s="43"/>
      <c r="BI134" s="43"/>
      <c r="BK134" s="43"/>
      <c r="BL134" s="43"/>
      <c r="BM134" s="43"/>
      <c r="BN134" s="43"/>
      <c r="BO134" s="15"/>
      <c r="BP134" s="15"/>
      <c r="BQ134" s="15"/>
      <c r="BR134" s="15"/>
      <c r="BS134" s="15"/>
      <c r="BT134" s="15">
        <f t="shared" ref="BT134:CX134" si="174">+BT133-BO133</f>
        <v>-68419</v>
      </c>
      <c r="BU134" s="15">
        <f t="shared" si="174"/>
        <v>4271</v>
      </c>
      <c r="BV134" s="15">
        <f t="shared" si="174"/>
        <v>7229</v>
      </c>
      <c r="BW134" s="15">
        <f t="shared" si="174"/>
        <v>-160</v>
      </c>
      <c r="BX134" s="15">
        <f t="shared" si="174"/>
        <v>-13921</v>
      </c>
      <c r="BY134" s="15">
        <f t="shared" si="174"/>
        <v>-2601</v>
      </c>
      <c r="BZ134" s="15">
        <f t="shared" si="174"/>
        <v>-2618</v>
      </c>
      <c r="CA134" s="15">
        <f t="shared" si="174"/>
        <v>-6784</v>
      </c>
      <c r="CB134" s="15">
        <f t="shared" si="174"/>
        <v>-5406</v>
      </c>
      <c r="CC134" s="15">
        <f t="shared" si="174"/>
        <v>7577</v>
      </c>
      <c r="CD134" s="15">
        <f t="shared" si="174"/>
        <v>-7212</v>
      </c>
      <c r="CE134" s="15">
        <f t="shared" si="174"/>
        <v>4044</v>
      </c>
      <c r="CF134" s="15">
        <f t="shared" si="174"/>
        <v>9055</v>
      </c>
      <c r="CG134" s="15">
        <f t="shared" si="174"/>
        <v>6969</v>
      </c>
      <c r="CH134" s="15">
        <f t="shared" si="174"/>
        <v>6044</v>
      </c>
      <c r="CI134" s="15">
        <f t="shared" si="174"/>
        <v>26012</v>
      </c>
      <c r="CJ134" s="15">
        <f t="shared" si="174"/>
        <v>503</v>
      </c>
      <c r="CK134" s="15">
        <f t="shared" si="174"/>
        <v>7400</v>
      </c>
      <c r="CL134" s="15">
        <f t="shared" si="174"/>
        <v>3997</v>
      </c>
      <c r="CM134" s="15">
        <f t="shared" si="174"/>
        <v>11100</v>
      </c>
      <c r="CN134" s="15">
        <f t="shared" si="174"/>
        <v>23100</v>
      </c>
      <c r="CO134" s="15">
        <f t="shared" si="174"/>
        <v>3400</v>
      </c>
      <c r="CP134" s="15">
        <f t="shared" si="174"/>
        <v>-15000</v>
      </c>
      <c r="CQ134" s="15">
        <f t="shared" si="174"/>
        <v>-9700</v>
      </c>
      <c r="CR134" s="15">
        <f t="shared" si="174"/>
        <v>14600</v>
      </c>
      <c r="CS134" s="15">
        <f t="shared" si="174"/>
        <v>-6800</v>
      </c>
      <c r="CT134" s="15">
        <f t="shared" si="174"/>
        <v>-11700</v>
      </c>
      <c r="CU134" s="15">
        <f t="shared" si="174"/>
        <v>-500</v>
      </c>
      <c r="CV134" s="15">
        <f t="shared" si="174"/>
        <v>-2400</v>
      </c>
      <c r="CW134" s="15">
        <f t="shared" si="174"/>
        <v>-29400</v>
      </c>
      <c r="CX134" s="15">
        <f t="shared" si="174"/>
        <v>-43800</v>
      </c>
      <c r="CY134" s="15">
        <f t="shared" ref="CY134:DW134" si="175">+CY133-CT133</f>
        <v>-2700</v>
      </c>
      <c r="CZ134" s="15">
        <f t="shared" si="175"/>
        <v>-4600</v>
      </c>
      <c r="DA134" s="15">
        <f t="shared" si="175"/>
        <v>-300</v>
      </c>
      <c r="DB134" s="15">
        <f t="shared" si="175"/>
        <v>-15400</v>
      </c>
      <c r="DC134" s="15">
        <f t="shared" si="175"/>
        <v>-23000</v>
      </c>
      <c r="DD134" s="15">
        <f t="shared" ref="DD134" si="176">+DD133-CY133</f>
        <v>-800</v>
      </c>
      <c r="DE134" s="15">
        <f t="shared" ref="DE134" si="177">+DE133-CZ133</f>
        <v>-3800</v>
      </c>
      <c r="DF134" s="15">
        <f t="shared" ref="DF134" si="178">+DF133-DA133</f>
        <v>3400</v>
      </c>
      <c r="DG134" s="15">
        <f t="shared" ref="DG134" si="179">+DG133-DB133</f>
        <v>8800</v>
      </c>
      <c r="DH134" s="15">
        <f t="shared" ref="DH134" si="180">+DH133-DC133</f>
        <v>7500</v>
      </c>
      <c r="DI134" s="15">
        <f t="shared" si="175"/>
        <v>6500</v>
      </c>
      <c r="DJ134" s="15">
        <f t="shared" si="175"/>
        <v>-13940</v>
      </c>
      <c r="DK134" s="15">
        <f t="shared" si="175"/>
        <v>1235.2734967200086</v>
      </c>
      <c r="DL134" s="15">
        <f t="shared" si="175"/>
        <v>2456.6712385196297</v>
      </c>
      <c r="DM134" s="15">
        <f t="shared" si="175"/>
        <v>-3748.0552647603909</v>
      </c>
      <c r="DN134" s="15">
        <f t="shared" si="175"/>
        <v>-20930.518847935738</v>
      </c>
      <c r="DO134" s="15">
        <f t="shared" si="175"/>
        <v>-1061.9986453542006</v>
      </c>
      <c r="DP134" s="15">
        <f t="shared" si="175"/>
        <v>-5816.2826345901267</v>
      </c>
      <c r="DQ134" s="15">
        <f t="shared" si="175"/>
        <v>-6129.0374627009878</v>
      </c>
      <c r="DR134" s="15">
        <f t="shared" si="175"/>
        <v>-33937.837590581039</v>
      </c>
      <c r="DS134" s="15">
        <f t="shared" si="175"/>
        <v>-3762.834350057914</v>
      </c>
      <c r="DT134" s="15">
        <f t="shared" si="175"/>
        <v>-3855.2420740142115</v>
      </c>
      <c r="DU134" s="15">
        <f t="shared" si="175"/>
        <v>-5155.6843823476665</v>
      </c>
      <c r="DV134" s="15">
        <f t="shared" si="175"/>
        <v>-5493.5837142799282</v>
      </c>
      <c r="DW134" s="15">
        <f t="shared" si="175"/>
        <v>-18267.344520699698</v>
      </c>
    </row>
    <row r="135" spans="1:127">
      <c r="B135" s="7" t="s">
        <v>1124</v>
      </c>
      <c r="C135" s="7" t="s">
        <v>1140</v>
      </c>
      <c r="AZ135" s="4">
        <f t="shared" ref="AZ135:CN135" si="181">+AZ133/AZ103</f>
        <v>1.0855683269476373</v>
      </c>
      <c r="BA135" s="4">
        <f t="shared" si="181"/>
        <v>0.99057344854674001</v>
      </c>
      <c r="BB135" s="4">
        <f t="shared" si="181"/>
        <v>1.3886554621848739</v>
      </c>
      <c r="BC135" s="4">
        <f t="shared" si="181"/>
        <v>1.107115531752104</v>
      </c>
      <c r="BD135" s="4">
        <f t="shared" si="181"/>
        <v>1.1386986301369864</v>
      </c>
      <c r="BE135" s="4">
        <f t="shared" si="181"/>
        <v>1.1404255319148937</v>
      </c>
      <c r="BF135" s="4">
        <f t="shared" si="181"/>
        <v>0.95711974110032361</v>
      </c>
      <c r="BG135" s="4">
        <f t="shared" si="181"/>
        <v>1.4210526315789473</v>
      </c>
      <c r="BH135" s="4">
        <f t="shared" si="181"/>
        <v>0.93776947398677779</v>
      </c>
      <c r="BI135" s="4">
        <f t="shared" si="181"/>
        <v>1.1277238746620009</v>
      </c>
      <c r="BJ135" s="4">
        <f t="shared" si="181"/>
        <v>1.080379746835443</v>
      </c>
      <c r="BK135" s="4">
        <f t="shared" si="181"/>
        <v>0.95356550580431176</v>
      </c>
      <c r="BL135" s="4">
        <f t="shared" si="181"/>
        <v>1.486522911051213</v>
      </c>
      <c r="BM135" s="4">
        <f t="shared" si="181"/>
        <v>0.5691394658753709</v>
      </c>
      <c r="BN135" s="4">
        <f t="shared" si="181"/>
        <v>0.51718494271685767</v>
      </c>
      <c r="BO135" s="4">
        <f t="shared" si="181"/>
        <v>0.76110501280643983</v>
      </c>
      <c r="BP135" s="4">
        <f t="shared" si="181"/>
        <v>0.39885892116182575</v>
      </c>
      <c r="BQ135" s="4">
        <f t="shared" si="181"/>
        <v>0.64952531645569622</v>
      </c>
      <c r="BR135" s="4">
        <f t="shared" si="181"/>
        <v>0.57277628032345018</v>
      </c>
      <c r="BS135" s="4">
        <f t="shared" si="181"/>
        <v>0.74371859296482412</v>
      </c>
      <c r="BT135" s="4">
        <f t="shared" si="181"/>
        <v>0.57274839347503703</v>
      </c>
      <c r="BU135" s="4">
        <f t="shared" si="181"/>
        <v>0.56762937062937058</v>
      </c>
      <c r="BV135" s="4">
        <f t="shared" si="181"/>
        <v>0.81504562043795625</v>
      </c>
      <c r="BW135" s="4">
        <f t="shared" si="181"/>
        <v>0.65111281657712972</v>
      </c>
      <c r="BX135" s="4">
        <f t="shared" si="181"/>
        <v>0.71973515248796149</v>
      </c>
      <c r="BY135" s="4">
        <f t="shared" si="181"/>
        <v>0.67980295566502458</v>
      </c>
      <c r="BZ135" s="4">
        <f t="shared" si="181"/>
        <v>0.54062629043358568</v>
      </c>
      <c r="CA135" s="4">
        <f t="shared" si="181"/>
        <v>0.88001066098081027</v>
      </c>
      <c r="CB135" s="4">
        <f t="shared" si="181"/>
        <v>0.66250208507089237</v>
      </c>
      <c r="CC135" s="4">
        <f t="shared" si="181"/>
        <v>0.82141891891891894</v>
      </c>
      <c r="CD135" s="4">
        <f t="shared" si="181"/>
        <v>0.70755760368663589</v>
      </c>
      <c r="CE135" s="4">
        <f t="shared" si="181"/>
        <v>0.72965547703180211</v>
      </c>
      <c r="CF135" s="4">
        <f t="shared" si="181"/>
        <v>0.75081967213114753</v>
      </c>
      <c r="CG135" s="4">
        <f t="shared" si="181"/>
        <v>0.72182957393483704</v>
      </c>
      <c r="CH135" s="4">
        <f t="shared" si="181"/>
        <v>0.71736111111111112</v>
      </c>
      <c r="CI135" s="4">
        <f t="shared" si="181"/>
        <v>0.72920424934856687</v>
      </c>
      <c r="CJ135" s="4">
        <f t="shared" si="181"/>
        <v>0.55846774193548387</v>
      </c>
      <c r="CK135" s="4">
        <f t="shared" si="181"/>
        <v>0.46370023419203749</v>
      </c>
      <c r="CL135" s="4">
        <f t="shared" si="181"/>
        <v>0.40849525530953457</v>
      </c>
      <c r="CM135" s="4">
        <f t="shared" si="181"/>
        <v>0.65596330275229353</v>
      </c>
      <c r="CN135" s="4">
        <f t="shared" si="181"/>
        <v>0.51042216358839054</v>
      </c>
      <c r="CO135" s="4">
        <f t="shared" ref="CO135:CX135" si="182">+CO133/CO103</f>
        <v>0.40705882352941175</v>
      </c>
      <c r="CP135" s="4">
        <f t="shared" si="182"/>
        <v>0.449438202247191</v>
      </c>
      <c r="CQ135" s="4">
        <f t="shared" si="182"/>
        <v>0.29207383279044519</v>
      </c>
      <c r="CR135" s="4">
        <f t="shared" si="182"/>
        <v>0.65749235474006118</v>
      </c>
      <c r="CS135" s="4">
        <f t="shared" si="182"/>
        <v>0.43594448904690902</v>
      </c>
      <c r="CT135" s="4">
        <f t="shared" si="182"/>
        <v>0.36135265700483093</v>
      </c>
      <c r="CU135" s="4">
        <f t="shared" si="182"/>
        <v>0.35547041294167731</v>
      </c>
      <c r="CV135" s="4">
        <f t="shared" si="182"/>
        <v>0.270653301071552</v>
      </c>
      <c r="CW135" s="4">
        <f t="shared" si="182"/>
        <v>0.5760555234239445</v>
      </c>
      <c r="CX135" s="4">
        <f t="shared" si="182"/>
        <v>0.3719721269771043</v>
      </c>
      <c r="CY135" s="4">
        <f t="shared" ref="CY135:DW135" si="183">+CY133/CY103</f>
        <v>0.3581718827620467</v>
      </c>
      <c r="CZ135" s="4">
        <f t="shared" si="183"/>
        <v>0.36612529002320188</v>
      </c>
      <c r="DA135" s="4">
        <f>+DA133/DA103</f>
        <v>0.32365145228215769</v>
      </c>
      <c r="DB135" s="4">
        <f>+DB133/DB103</f>
        <v>0.41539220522940307</v>
      </c>
      <c r="DC135" s="4">
        <f>+DC133/DC103</f>
        <v>0.36409064497385241</v>
      </c>
      <c r="DD135" s="4">
        <f t="shared" ref="DD135:DE135" si="184">+DD133/DD103</f>
        <v>0.43003618817852834</v>
      </c>
      <c r="DE135" s="4">
        <f t="shared" si="184"/>
        <v>0.35027985074626866</v>
      </c>
      <c r="DF135" s="4">
        <f>+DF133/DF103</f>
        <v>0.39476236663433562</v>
      </c>
      <c r="DG135" s="4">
        <f>+DG133/DG103</f>
        <v>0.69977426636568851</v>
      </c>
      <c r="DH135" s="4">
        <f>+DH133/DH103</f>
        <v>0.44598915612400947</v>
      </c>
      <c r="DI135" s="4">
        <f t="shared" si="183"/>
        <v>0.51660026560424965</v>
      </c>
      <c r="DJ135" s="4">
        <f t="shared" si="183"/>
        <v>0.4</v>
      </c>
      <c r="DK135" s="4">
        <f t="shared" si="183"/>
        <v>0.44333333333333341</v>
      </c>
      <c r="DL135" s="4">
        <f t="shared" si="183"/>
        <v>0.52919999999999989</v>
      </c>
      <c r="DM135" s="4">
        <f t="shared" si="183"/>
        <v>0.47301802554366662</v>
      </c>
      <c r="DN135" s="4">
        <f t="shared" si="183"/>
        <v>0.40199179346896907</v>
      </c>
      <c r="DO135" s="4">
        <f t="shared" si="183"/>
        <v>0.39066923076923077</v>
      </c>
      <c r="DP135" s="4">
        <f t="shared" si="183"/>
        <v>0.43889999999999996</v>
      </c>
      <c r="DQ135" s="4">
        <f t="shared" si="183"/>
        <v>0.50375769230769218</v>
      </c>
      <c r="DR135" s="4">
        <f t="shared" si="183"/>
        <v>0.43713956710073648</v>
      </c>
      <c r="DS135" s="4">
        <f t="shared" si="183"/>
        <v>0.41389075055565056</v>
      </c>
      <c r="DT135" s="4">
        <f t="shared" si="183"/>
        <v>0.40223303999999999</v>
      </c>
      <c r="DU135" s="4">
        <f t="shared" si="183"/>
        <v>0.43451099999999993</v>
      </c>
      <c r="DV135" s="4">
        <f t="shared" si="183"/>
        <v>0.51866891999999998</v>
      </c>
      <c r="DW135" s="4">
        <f t="shared" si="183"/>
        <v>0.44534605607871824</v>
      </c>
    </row>
    <row r="136" spans="1:127">
      <c r="B136" s="7" t="s">
        <v>1124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</row>
    <row r="137" spans="1:127">
      <c r="B137" s="7" t="s">
        <v>1124</v>
      </c>
      <c r="C137" s="7" t="s">
        <v>1144</v>
      </c>
      <c r="AZ137" s="8">
        <f t="shared" ref="AZ137:CS137" si="185">+AZ103-AZ127-AZ133</f>
        <v>-46900</v>
      </c>
      <c r="BA137" s="8">
        <f t="shared" si="185"/>
        <v>-263300</v>
      </c>
      <c r="BB137" s="8">
        <f t="shared" si="185"/>
        <v>-284000</v>
      </c>
      <c r="BC137" s="8">
        <f t="shared" si="185"/>
        <v>-335500</v>
      </c>
      <c r="BD137" s="8">
        <f t="shared" si="185"/>
        <v>-296700</v>
      </c>
      <c r="BE137" s="8">
        <f t="shared" si="185"/>
        <v>-1179500</v>
      </c>
      <c r="BF137" s="8">
        <f t="shared" si="185"/>
        <v>-295400</v>
      </c>
      <c r="BG137" s="8">
        <f t="shared" si="185"/>
        <v>-287600</v>
      </c>
      <c r="BH137" s="8">
        <f t="shared" si="185"/>
        <v>-331240</v>
      </c>
      <c r="BI137" s="8">
        <f t="shared" si="185"/>
        <v>-342560</v>
      </c>
      <c r="BJ137" s="8">
        <f t="shared" si="185"/>
        <v>-1256800</v>
      </c>
      <c r="BK137" s="8">
        <f t="shared" si="185"/>
        <v>-310100</v>
      </c>
      <c r="BL137" s="8">
        <f t="shared" si="185"/>
        <v>-289900</v>
      </c>
      <c r="BM137" s="8">
        <f t="shared" si="185"/>
        <v>-228400</v>
      </c>
      <c r="BN137" s="8">
        <f t="shared" si="185"/>
        <v>-191300</v>
      </c>
      <c r="BO137" s="8">
        <f t="shared" si="185"/>
        <v>-1019720</v>
      </c>
      <c r="BP137" s="8">
        <f t="shared" si="185"/>
        <v>-126100</v>
      </c>
      <c r="BQ137" s="8">
        <f t="shared" si="185"/>
        <v>-121700</v>
      </c>
      <c r="BR137" s="8">
        <f t="shared" si="185"/>
        <v>-149800</v>
      </c>
      <c r="BS137" s="8">
        <f t="shared" si="185"/>
        <v>-171000</v>
      </c>
      <c r="BT137" s="8">
        <f t="shared" si="185"/>
        <v>-568601</v>
      </c>
      <c r="BU137" s="8">
        <f t="shared" si="185"/>
        <v>-128997</v>
      </c>
      <c r="BV137" s="8">
        <f t="shared" si="185"/>
        <v>-129780</v>
      </c>
      <c r="BW137" s="8">
        <f t="shared" si="185"/>
        <v>-123831</v>
      </c>
      <c r="BX137" s="8">
        <f t="shared" si="185"/>
        <v>-153405</v>
      </c>
      <c r="BY137" s="8">
        <f t="shared" si="185"/>
        <v>-535994</v>
      </c>
      <c r="BZ137" s="8">
        <f t="shared" si="185"/>
        <v>-117766</v>
      </c>
      <c r="CA137" s="8">
        <f t="shared" si="185"/>
        <v>-125062</v>
      </c>
      <c r="CB137" s="8">
        <f t="shared" si="185"/>
        <v>-121256</v>
      </c>
      <c r="CC137" s="8">
        <f t="shared" si="185"/>
        <v>-159133</v>
      </c>
      <c r="CD137" s="8">
        <f t="shared" si="185"/>
        <v>-523217</v>
      </c>
      <c r="CE137" s="8">
        <f t="shared" si="185"/>
        <v>-119085</v>
      </c>
      <c r="CF137" s="8">
        <f t="shared" si="185"/>
        <v>-137700</v>
      </c>
      <c r="CG137" s="8">
        <f t="shared" si="185"/>
        <v>-126215</v>
      </c>
      <c r="CH137" s="8">
        <f t="shared" si="185"/>
        <v>-177000</v>
      </c>
      <c r="CI137" s="8">
        <f t="shared" si="185"/>
        <v>-559900</v>
      </c>
      <c r="CJ137" s="8">
        <f t="shared" si="185"/>
        <v>-92400</v>
      </c>
      <c r="CK137" s="8">
        <f t="shared" si="185"/>
        <v>-101700</v>
      </c>
      <c r="CL137" s="8">
        <f t="shared" si="185"/>
        <v>-76500</v>
      </c>
      <c r="CM137" s="8">
        <f t="shared" si="185"/>
        <v>-125800</v>
      </c>
      <c r="CN137" s="8">
        <f t="shared" si="185"/>
        <v>-396400</v>
      </c>
      <c r="CO137" s="8">
        <f t="shared" si="185"/>
        <v>-51300</v>
      </c>
      <c r="CP137" s="8">
        <f t="shared" si="185"/>
        <v>-45800</v>
      </c>
      <c r="CQ137" s="8">
        <f t="shared" si="185"/>
        <v>-58600</v>
      </c>
      <c r="CR137" s="8">
        <f t="shared" si="185"/>
        <v>-137900</v>
      </c>
      <c r="CS137" s="8">
        <f t="shared" si="185"/>
        <v>-293500</v>
      </c>
      <c r="CT137" s="8">
        <f t="shared" ref="CT137:CZ137" si="186">+CT103-CT127-CT133</f>
        <v>-45100</v>
      </c>
      <c r="CU137" s="8">
        <f t="shared" si="186"/>
        <v>-53200</v>
      </c>
      <c r="CV137" s="8">
        <f t="shared" si="186"/>
        <v>-48300</v>
      </c>
      <c r="CW137" s="8">
        <f t="shared" si="186"/>
        <v>-138600</v>
      </c>
      <c r="CX137" s="8">
        <f t="shared" si="186"/>
        <v>-285300</v>
      </c>
      <c r="CY137" s="8">
        <f t="shared" si="186"/>
        <v>-46300</v>
      </c>
      <c r="CZ137" s="8">
        <f t="shared" si="186"/>
        <v>-74200</v>
      </c>
      <c r="DA137" s="8">
        <f>+DA103-DA127-DA133</f>
        <v>-85200</v>
      </c>
      <c r="DB137" s="8">
        <f>+DB103-DB127-DB133</f>
        <v>-128500</v>
      </c>
      <c r="DC137" s="8">
        <f>+DC103-DC127-DC133</f>
        <v>-334300</v>
      </c>
      <c r="DD137" s="8">
        <f t="shared" ref="DD137:DE137" si="187">+DD103-DD127-DD133</f>
        <v>-60500</v>
      </c>
      <c r="DE137" s="8">
        <f t="shared" si="187"/>
        <v>-69800</v>
      </c>
      <c r="DF137" s="8">
        <f>+DF103-DF127-DF133</f>
        <v>-103500</v>
      </c>
      <c r="DG137" s="8">
        <f>+DG103-DG127-DG133</f>
        <v>-159800</v>
      </c>
      <c r="DH137" s="8">
        <f>+DH103-DH127-DH133</f>
        <v>-393600</v>
      </c>
      <c r="DI137" s="8">
        <f>+DI103-DI127-DI133</f>
        <v>-89700</v>
      </c>
      <c r="DJ137" s="8">
        <f t="shared" ref="DJ137:DW137" si="188">+DJ103-DJ127-DJ133</f>
        <v>-78306</v>
      </c>
      <c r="DK137" s="8">
        <f t="shared" si="188"/>
        <v>-113701.16578872001</v>
      </c>
      <c r="DL137" s="8">
        <f t="shared" si="188"/>
        <v>-109887.00702665563</v>
      </c>
      <c r="DM137" s="8">
        <f t="shared" si="188"/>
        <v>-391594.17281537561</v>
      </c>
      <c r="DN137" s="8">
        <f t="shared" si="188"/>
        <v>-65056.751484854794</v>
      </c>
      <c r="DO137" s="8">
        <f t="shared" si="188"/>
        <v>-64417.171712108488</v>
      </c>
      <c r="DP137" s="8">
        <f t="shared" si="188"/>
        <v>-103948.04892462735</v>
      </c>
      <c r="DQ137" s="8">
        <f t="shared" si="188"/>
        <v>-94306.307333492688</v>
      </c>
      <c r="DR137" s="8">
        <f t="shared" si="188"/>
        <v>-327728.27945508331</v>
      </c>
      <c r="DS137" s="8">
        <f t="shared" si="188"/>
        <v>-64550.196230890797</v>
      </c>
      <c r="DT137" s="8">
        <f t="shared" si="188"/>
        <v>-64423.716667899404</v>
      </c>
      <c r="DU137" s="8">
        <f t="shared" si="188"/>
        <v>-95322.319288490748</v>
      </c>
      <c r="DV137" s="8">
        <f t="shared" si="188"/>
        <v>-93290.877744601938</v>
      </c>
      <c r="DW137" s="8">
        <f t="shared" si="188"/>
        <v>-317587.10993188305</v>
      </c>
    </row>
    <row r="138" spans="1:127">
      <c r="B138" s="7" t="s">
        <v>1124</v>
      </c>
      <c r="D138" s="7" t="s">
        <v>630</v>
      </c>
      <c r="AV138" s="43"/>
      <c r="AW138" s="43"/>
      <c r="AX138" s="43"/>
      <c r="AY138" s="43"/>
      <c r="BA138" s="43"/>
      <c r="BB138" s="43"/>
      <c r="BC138" s="43"/>
      <c r="BD138" s="43"/>
      <c r="BF138" s="43"/>
      <c r="BG138" s="43"/>
      <c r="BH138" s="43"/>
      <c r="BI138" s="43"/>
      <c r="BK138" s="43"/>
      <c r="BL138" s="43"/>
      <c r="BM138" s="43"/>
      <c r="BN138" s="43"/>
      <c r="BO138" s="15"/>
      <c r="BP138" s="15"/>
      <c r="BQ138" s="15"/>
      <c r="BR138" s="15"/>
      <c r="BS138" s="15"/>
      <c r="BT138" s="15">
        <f t="shared" ref="BT138:CX138" si="189">+BT137-BO137</f>
        <v>451119</v>
      </c>
      <c r="BU138" s="15">
        <f t="shared" si="189"/>
        <v>-2897</v>
      </c>
      <c r="BV138" s="15">
        <f t="shared" si="189"/>
        <v>-8080</v>
      </c>
      <c r="BW138" s="15">
        <f t="shared" si="189"/>
        <v>25969</v>
      </c>
      <c r="BX138" s="15">
        <f t="shared" si="189"/>
        <v>17595</v>
      </c>
      <c r="BY138" s="15">
        <f t="shared" si="189"/>
        <v>32607</v>
      </c>
      <c r="BZ138" s="15">
        <f t="shared" si="189"/>
        <v>11231</v>
      </c>
      <c r="CA138" s="15">
        <f t="shared" si="189"/>
        <v>4718</v>
      </c>
      <c r="CB138" s="15">
        <f t="shared" si="189"/>
        <v>2575</v>
      </c>
      <c r="CC138" s="15">
        <f t="shared" si="189"/>
        <v>-5728</v>
      </c>
      <c r="CD138" s="15">
        <f t="shared" si="189"/>
        <v>12777</v>
      </c>
      <c r="CE138" s="15">
        <f t="shared" si="189"/>
        <v>-1319</v>
      </c>
      <c r="CF138" s="15">
        <f t="shared" si="189"/>
        <v>-12638</v>
      </c>
      <c r="CG138" s="15">
        <f t="shared" si="189"/>
        <v>-4959</v>
      </c>
      <c r="CH138" s="15">
        <f t="shared" si="189"/>
        <v>-17867</v>
      </c>
      <c r="CI138" s="15">
        <f t="shared" si="189"/>
        <v>-36683</v>
      </c>
      <c r="CJ138" s="15">
        <f t="shared" si="189"/>
        <v>26685</v>
      </c>
      <c r="CK138" s="15">
        <f t="shared" si="189"/>
        <v>36000</v>
      </c>
      <c r="CL138" s="15">
        <f t="shared" si="189"/>
        <v>49715</v>
      </c>
      <c r="CM138" s="15">
        <f t="shared" si="189"/>
        <v>51200</v>
      </c>
      <c r="CN138" s="15">
        <f t="shared" si="189"/>
        <v>163500</v>
      </c>
      <c r="CO138" s="15">
        <f t="shared" si="189"/>
        <v>41100</v>
      </c>
      <c r="CP138" s="15">
        <f t="shared" si="189"/>
        <v>55900</v>
      </c>
      <c r="CQ138" s="15">
        <f t="shared" si="189"/>
        <v>17900</v>
      </c>
      <c r="CR138" s="15">
        <f t="shared" si="189"/>
        <v>-12100</v>
      </c>
      <c r="CS138" s="15">
        <f t="shared" si="189"/>
        <v>102900</v>
      </c>
      <c r="CT138" s="15">
        <f t="shared" si="189"/>
        <v>6200</v>
      </c>
      <c r="CU138" s="15">
        <f t="shared" si="189"/>
        <v>-7400</v>
      </c>
      <c r="CV138" s="15">
        <f t="shared" si="189"/>
        <v>10300</v>
      </c>
      <c r="CW138" s="15">
        <f t="shared" si="189"/>
        <v>-700</v>
      </c>
      <c r="CX138" s="15">
        <f t="shared" si="189"/>
        <v>8200</v>
      </c>
      <c r="CY138" s="15">
        <f t="shared" ref="CY138:DC138" si="190">+CY137-CT137</f>
        <v>-1200</v>
      </c>
      <c r="CZ138" s="15">
        <f t="shared" si="190"/>
        <v>-21000</v>
      </c>
      <c r="DA138" s="15">
        <f t="shared" si="190"/>
        <v>-36900</v>
      </c>
      <c r="DB138" s="15">
        <f t="shared" si="190"/>
        <v>10100</v>
      </c>
      <c r="DC138" s="15">
        <f t="shared" si="190"/>
        <v>-49000</v>
      </c>
      <c r="DD138" s="15">
        <f t="shared" ref="DD138" si="191">+DD137-CY137</f>
        <v>-14200</v>
      </c>
      <c r="DE138" s="15">
        <f t="shared" ref="DE138" si="192">+DE137-CZ137</f>
        <v>4400</v>
      </c>
      <c r="DF138" s="15">
        <f t="shared" ref="DF138" si="193">+DF137-DA137</f>
        <v>-18300</v>
      </c>
      <c r="DG138" s="15">
        <f t="shared" ref="DG138" si="194">+DG137-DB137</f>
        <v>-31300</v>
      </c>
      <c r="DH138" s="15">
        <f t="shared" ref="DH138" si="195">+DH137-DC137</f>
        <v>-59300</v>
      </c>
      <c r="DI138" s="15">
        <f>+DI137-DD137</f>
        <v>-29200</v>
      </c>
      <c r="DJ138" s="15">
        <f t="shared" ref="DJ138:DW138" si="196">+DJ137-DE137</f>
        <v>-8506</v>
      </c>
      <c r="DK138" s="15">
        <f t="shared" si="196"/>
        <v>-10201.165788720013</v>
      </c>
      <c r="DL138" s="15">
        <f t="shared" si="196"/>
        <v>49912.992973344371</v>
      </c>
      <c r="DM138" s="15">
        <f t="shared" si="196"/>
        <v>2005.8271846243879</v>
      </c>
      <c r="DN138" s="15">
        <f t="shared" si="196"/>
        <v>24643.248515145206</v>
      </c>
      <c r="DO138" s="15">
        <f t="shared" si="196"/>
        <v>13888.828287891512</v>
      </c>
      <c r="DP138" s="15">
        <f t="shared" si="196"/>
        <v>9753.1168640926626</v>
      </c>
      <c r="DQ138" s="15">
        <f t="shared" si="196"/>
        <v>15580.69969316294</v>
      </c>
      <c r="DR138" s="15">
        <f t="shared" si="196"/>
        <v>63865.893360292306</v>
      </c>
      <c r="DS138" s="15">
        <f t="shared" si="196"/>
        <v>506.55525396399753</v>
      </c>
      <c r="DT138" s="15">
        <f t="shared" si="196"/>
        <v>-6.5449557909159921</v>
      </c>
      <c r="DU138" s="15">
        <f t="shared" si="196"/>
        <v>8625.7296361366025</v>
      </c>
      <c r="DV138" s="15">
        <f t="shared" si="196"/>
        <v>1015.4295888907509</v>
      </c>
      <c r="DW138" s="15">
        <f t="shared" si="196"/>
        <v>10141.169523200253</v>
      </c>
    </row>
    <row r="139" spans="1:127">
      <c r="G139" s="7"/>
      <c r="H139" s="7"/>
      <c r="BW139" s="2"/>
      <c r="BX139" s="2"/>
      <c r="BZ139" s="2"/>
      <c r="CB139" s="2"/>
      <c r="DU139" s="2"/>
    </row>
    <row r="140" spans="1:127" s="3" customFormat="1">
      <c r="A140" s="53"/>
      <c r="B140" s="7" t="s">
        <v>994</v>
      </c>
      <c r="C140" s="7" t="s">
        <v>497</v>
      </c>
      <c r="D140" s="7"/>
      <c r="E140" s="7"/>
      <c r="F140" s="7"/>
      <c r="G140" s="2"/>
      <c r="H140" s="2"/>
      <c r="I140" s="1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15">
        <v>154000</v>
      </c>
      <c r="BA140" s="15">
        <v>30700</v>
      </c>
      <c r="BB140" s="15">
        <v>34700</v>
      </c>
      <c r="BC140" s="15">
        <v>33400</v>
      </c>
      <c r="BD140" s="15">
        <v>38900</v>
      </c>
      <c r="BE140" s="15">
        <v>137700</v>
      </c>
      <c r="BF140" s="15">
        <v>29500</v>
      </c>
      <c r="BG140" s="15">
        <v>32300</v>
      </c>
      <c r="BH140" s="15">
        <v>29400</v>
      </c>
      <c r="BI140" s="15">
        <v>40300</v>
      </c>
      <c r="BJ140" s="15">
        <v>131500</v>
      </c>
      <c r="BK140" s="15">
        <v>29600</v>
      </c>
      <c r="BL140" s="15">
        <v>34200</v>
      </c>
      <c r="BM140" s="15">
        <v>34500</v>
      </c>
      <c r="BN140" s="15">
        <v>48000</v>
      </c>
      <c r="BO140" s="15">
        <v>146300</v>
      </c>
      <c r="BP140" s="15">
        <v>41100</v>
      </c>
      <c r="BQ140" s="15">
        <v>35600</v>
      </c>
      <c r="BR140" s="15">
        <v>43400</v>
      </c>
      <c r="BS140" s="15">
        <v>59700</v>
      </c>
      <c r="BT140" s="15">
        <v>179800</v>
      </c>
      <c r="BU140" s="15">
        <v>59900</v>
      </c>
      <c r="BV140" s="15">
        <v>67200</v>
      </c>
      <c r="BW140" s="15">
        <v>51300</v>
      </c>
      <c r="BX140" s="15">
        <v>99100</v>
      </c>
      <c r="BY140" s="15">
        <v>277500</v>
      </c>
      <c r="BZ140" s="15">
        <v>79700</v>
      </c>
      <c r="CA140" s="15">
        <v>83800</v>
      </c>
      <c r="CB140" s="15">
        <v>87800</v>
      </c>
      <c r="CC140" s="15">
        <v>88400</v>
      </c>
      <c r="CD140" s="15">
        <v>339700</v>
      </c>
      <c r="CE140" s="15">
        <v>97900</v>
      </c>
      <c r="CF140" s="15">
        <v>99800</v>
      </c>
      <c r="CG140" s="15">
        <v>105700</v>
      </c>
      <c r="CH140" s="15">
        <v>111200</v>
      </c>
      <c r="CI140" s="8">
        <v>414600</v>
      </c>
      <c r="CJ140" s="8">
        <v>114000</v>
      </c>
      <c r="CK140" s="8">
        <v>124700</v>
      </c>
      <c r="CL140" s="8">
        <v>149300</v>
      </c>
      <c r="CM140" s="8">
        <v>155600</v>
      </c>
      <c r="CN140" s="8">
        <v>543600</v>
      </c>
      <c r="CO140" s="8">
        <v>151200</v>
      </c>
      <c r="CP140" s="8">
        <v>156600</v>
      </c>
      <c r="CQ140" s="8">
        <v>159800</v>
      </c>
      <c r="CR140" s="8">
        <v>163900</v>
      </c>
      <c r="CS140" s="8">
        <v>625200</v>
      </c>
      <c r="CT140" s="8">
        <v>164800</v>
      </c>
      <c r="CU140" s="8">
        <v>172900</v>
      </c>
      <c r="CV140" s="8">
        <v>189100</v>
      </c>
      <c r="CW140" s="8">
        <v>205300</v>
      </c>
      <c r="CX140" s="8">
        <v>732200</v>
      </c>
      <c r="CY140" s="8">
        <v>200300</v>
      </c>
      <c r="CZ140" s="8">
        <v>215600</v>
      </c>
      <c r="DA140" s="8">
        <v>210200</v>
      </c>
      <c r="DB140" s="8">
        <v>225100</v>
      </c>
      <c r="DC140" s="8">
        <v>851100</v>
      </c>
      <c r="DD140" s="8">
        <v>213200</v>
      </c>
      <c r="DE140" s="8">
        <v>220500</v>
      </c>
      <c r="DF140" s="8">
        <v>224400</v>
      </c>
      <c r="DG140" s="8">
        <v>222200</v>
      </c>
      <c r="DH140" s="8">
        <v>880300</v>
      </c>
      <c r="DI140" s="8">
        <v>211200</v>
      </c>
      <c r="DJ140" s="8">
        <v>216700</v>
      </c>
      <c r="DK140" s="8">
        <f>+DK146+DK147+DK148</f>
        <v>233064</v>
      </c>
      <c r="DL140" s="8">
        <f t="shared" ref="DL140:DV140" si="197">+DL146+DL147+DL148</f>
        <v>225481</v>
      </c>
      <c r="DM140" s="15">
        <f>+DL140+DK140+DJ140+DI140</f>
        <v>886445</v>
      </c>
      <c r="DN140" s="8">
        <f>+DN146+DN147+DN148</f>
        <v>219100</v>
      </c>
      <c r="DO140" s="8">
        <f t="shared" si="197"/>
        <v>224274</v>
      </c>
      <c r="DP140" s="8">
        <f t="shared" si="197"/>
        <v>237064</v>
      </c>
      <c r="DQ140" s="8">
        <f t="shared" si="197"/>
        <v>229481</v>
      </c>
      <c r="DR140" s="15">
        <f>+DQ140+DP140+DO140+DN140</f>
        <v>909919</v>
      </c>
      <c r="DS140" s="8">
        <f t="shared" si="197"/>
        <v>223100</v>
      </c>
      <c r="DT140" s="8">
        <f t="shared" si="197"/>
        <v>228274</v>
      </c>
      <c r="DU140" s="8">
        <f t="shared" si="197"/>
        <v>241064</v>
      </c>
      <c r="DV140" s="8">
        <f t="shared" si="197"/>
        <v>233481</v>
      </c>
      <c r="DW140" s="15">
        <f>+DV140+DU140+DT140+DS140</f>
        <v>925919</v>
      </c>
    </row>
    <row r="141" spans="1:127" s="8" customFormat="1">
      <c r="A141" s="53"/>
      <c r="B141" s="21"/>
      <c r="E141" s="21" t="s">
        <v>560</v>
      </c>
      <c r="I141" s="35"/>
      <c r="BE141" s="8">
        <f t="shared" ref="BE141:CG141" si="198">+BE140-AZ140</f>
        <v>-16300</v>
      </c>
      <c r="BF141" s="35">
        <f t="shared" si="198"/>
        <v>-1200</v>
      </c>
      <c r="BG141" s="8">
        <f t="shared" si="198"/>
        <v>-2400</v>
      </c>
      <c r="BH141" s="8">
        <f t="shared" si="198"/>
        <v>-4000</v>
      </c>
      <c r="BI141" s="8">
        <f t="shared" si="198"/>
        <v>1400</v>
      </c>
      <c r="BJ141" s="8">
        <f t="shared" si="198"/>
        <v>-6200</v>
      </c>
      <c r="BK141" s="35">
        <f t="shared" si="198"/>
        <v>100</v>
      </c>
      <c r="BL141" s="8">
        <f t="shared" si="198"/>
        <v>1900</v>
      </c>
      <c r="BM141" s="8">
        <f t="shared" si="198"/>
        <v>5100</v>
      </c>
      <c r="BN141" s="8">
        <f t="shared" si="198"/>
        <v>7700</v>
      </c>
      <c r="BO141" s="8">
        <f t="shared" si="198"/>
        <v>14800</v>
      </c>
      <c r="BP141" s="35">
        <f t="shared" si="198"/>
        <v>11500</v>
      </c>
      <c r="BQ141" s="8">
        <f t="shared" si="198"/>
        <v>1400</v>
      </c>
      <c r="BR141" s="8">
        <f t="shared" si="198"/>
        <v>8900</v>
      </c>
      <c r="BS141" s="8">
        <f t="shared" si="198"/>
        <v>11700</v>
      </c>
      <c r="BT141" s="8">
        <f t="shared" si="198"/>
        <v>33500</v>
      </c>
      <c r="BU141" s="35">
        <f t="shared" si="198"/>
        <v>18800</v>
      </c>
      <c r="BV141" s="8">
        <f t="shared" si="198"/>
        <v>31600</v>
      </c>
      <c r="BW141" s="8">
        <f t="shared" si="198"/>
        <v>7900</v>
      </c>
      <c r="BX141" s="8">
        <f t="shared" si="198"/>
        <v>39400</v>
      </c>
      <c r="BY141" s="8">
        <f t="shared" si="198"/>
        <v>97700</v>
      </c>
      <c r="BZ141" s="35">
        <f t="shared" si="198"/>
        <v>19800</v>
      </c>
      <c r="CA141" s="8">
        <f t="shared" si="198"/>
        <v>16600</v>
      </c>
      <c r="CB141" s="8">
        <f t="shared" si="198"/>
        <v>36500</v>
      </c>
      <c r="CC141" s="8">
        <f t="shared" si="198"/>
        <v>-10700</v>
      </c>
      <c r="CD141" s="8">
        <f t="shared" si="198"/>
        <v>62200</v>
      </c>
      <c r="CE141" s="8">
        <f t="shared" si="198"/>
        <v>18200</v>
      </c>
      <c r="CF141" s="8">
        <f t="shared" si="198"/>
        <v>16000</v>
      </c>
      <c r="CG141" s="8">
        <f t="shared" si="198"/>
        <v>17900</v>
      </c>
      <c r="CH141" s="8">
        <f t="shared" ref="CH141:CM141" si="199">+CH140-CC140</f>
        <v>22800</v>
      </c>
      <c r="CI141" s="8">
        <f t="shared" si="199"/>
        <v>74900</v>
      </c>
      <c r="CJ141" s="8">
        <f t="shared" si="199"/>
        <v>16100</v>
      </c>
      <c r="CK141" s="8">
        <f t="shared" si="199"/>
        <v>24900</v>
      </c>
      <c r="CL141" s="8">
        <f t="shared" si="199"/>
        <v>43600</v>
      </c>
      <c r="CM141" s="8">
        <f t="shared" si="199"/>
        <v>44400</v>
      </c>
      <c r="CN141" s="15">
        <f>+CM141+CL141+CK141+CJ141</f>
        <v>129000</v>
      </c>
      <c r="CO141" s="8">
        <f>+CO140-CJ140</f>
        <v>37200</v>
      </c>
      <c r="CP141" s="8">
        <f>+CP140-CK140</f>
        <v>31900</v>
      </c>
      <c r="CQ141" s="8">
        <f>+CQ140-CL140</f>
        <v>10500</v>
      </c>
      <c r="CR141" s="8">
        <f>+CR140-CM140</f>
        <v>8300</v>
      </c>
      <c r="CS141" s="15">
        <f>+CR141+CQ141+CP141+CO141</f>
        <v>87900</v>
      </c>
      <c r="CT141" s="8">
        <f>+CT140-CO140</f>
        <v>13600</v>
      </c>
      <c r="CU141" s="8">
        <f>+CU140-CP140</f>
        <v>16300</v>
      </c>
      <c r="CV141" s="8">
        <f>+CV140-CQ140</f>
        <v>29300</v>
      </c>
      <c r="CW141" s="8">
        <f>+CW140-CR140</f>
        <v>41400</v>
      </c>
      <c r="CX141" s="15">
        <f>+CW141+CV141+CU141+CT141</f>
        <v>100600</v>
      </c>
      <c r="CY141" s="8">
        <f>+CY140-CT140</f>
        <v>35500</v>
      </c>
      <c r="CZ141" s="8">
        <f>+CZ140-CU140</f>
        <v>42700</v>
      </c>
      <c r="DA141" s="8">
        <f>+DA140-CV140</f>
        <v>21100</v>
      </c>
      <c r="DB141" s="8">
        <f>+DB140-CW140</f>
        <v>19800</v>
      </c>
      <c r="DC141" s="15">
        <f>+DB141+DA141+CZ141+CY141</f>
        <v>119100</v>
      </c>
      <c r="DD141" s="8">
        <f>+DD140-CY140</f>
        <v>12900</v>
      </c>
      <c r="DE141" s="8">
        <f>+DE140-CZ140</f>
        <v>4900</v>
      </c>
      <c r="DF141" s="8">
        <f>+DF140-DA140</f>
        <v>14200</v>
      </c>
      <c r="DG141" s="8">
        <f>+DG140-DB140</f>
        <v>-2900</v>
      </c>
      <c r="DH141" s="15">
        <f>+DG141+DF141+DE141+DD141</f>
        <v>29100</v>
      </c>
      <c r="DI141" s="8">
        <f>+DI140-DD140</f>
        <v>-2000</v>
      </c>
      <c r="DJ141" s="8">
        <f>+DJ140-DE140</f>
        <v>-3800</v>
      </c>
      <c r="DK141" s="8">
        <f>+DK140-DF140</f>
        <v>8664</v>
      </c>
      <c r="DL141" s="8">
        <f>+DL140-DG140</f>
        <v>3281</v>
      </c>
      <c r="DM141" s="15">
        <f>+DL141+DK141+DJ141+DI141</f>
        <v>6145</v>
      </c>
      <c r="DN141" s="8">
        <f>+DN140-DI140</f>
        <v>7900</v>
      </c>
      <c r="DO141" s="8">
        <f>+DO140-DJ140</f>
        <v>7574</v>
      </c>
      <c r="DP141" s="8">
        <f>+DP140-DK140</f>
        <v>4000</v>
      </c>
      <c r="DQ141" s="8">
        <f>+DQ140-DL140</f>
        <v>4000</v>
      </c>
      <c r="DR141" s="15">
        <f>+DQ141+DP141+DO141+DN141</f>
        <v>23474</v>
      </c>
      <c r="DS141" s="8">
        <f>+DS140-DN140</f>
        <v>4000</v>
      </c>
      <c r="DT141" s="8">
        <f>+DT140-DO140</f>
        <v>4000</v>
      </c>
      <c r="DU141" s="8">
        <f>+DU140-DP140</f>
        <v>4000</v>
      </c>
      <c r="DV141" s="8">
        <f>+DV140-DQ140</f>
        <v>4000</v>
      </c>
      <c r="DW141" s="15">
        <f>+DV141+DU141+DT141+DS141</f>
        <v>16000</v>
      </c>
    </row>
    <row r="142" spans="1:127" s="4" customFormat="1">
      <c r="A142" s="53"/>
      <c r="B142" s="23"/>
      <c r="E142" s="23" t="s">
        <v>491</v>
      </c>
      <c r="I142" s="27"/>
      <c r="BE142" s="4">
        <f t="shared" ref="BE142:CG142" si="200">+BE140/AZ140-1</f>
        <v>-0.10584415584415585</v>
      </c>
      <c r="BF142" s="27">
        <f t="shared" si="200"/>
        <v>-3.9087947882736174E-2</v>
      </c>
      <c r="BG142" s="4">
        <f t="shared" si="200"/>
        <v>-6.9164265129682989E-2</v>
      </c>
      <c r="BH142" s="4">
        <f t="shared" si="200"/>
        <v>-0.11976047904191611</v>
      </c>
      <c r="BI142" s="4">
        <f t="shared" si="200"/>
        <v>3.5989717223650297E-2</v>
      </c>
      <c r="BJ142" s="4">
        <f t="shared" si="200"/>
        <v>-4.5025417574437232E-2</v>
      </c>
      <c r="BK142" s="27">
        <f t="shared" si="200"/>
        <v>3.3898305084745228E-3</v>
      </c>
      <c r="BL142" s="4">
        <f t="shared" si="200"/>
        <v>5.8823529411764719E-2</v>
      </c>
      <c r="BM142" s="4">
        <f t="shared" si="200"/>
        <v>0.17346938775510212</v>
      </c>
      <c r="BN142" s="4">
        <f t="shared" si="200"/>
        <v>0.19106699751861034</v>
      </c>
      <c r="BO142" s="4">
        <f t="shared" si="200"/>
        <v>0.11254752851711025</v>
      </c>
      <c r="BP142" s="27">
        <f t="shared" si="200"/>
        <v>0.3885135135135136</v>
      </c>
      <c r="BQ142" s="4">
        <f t="shared" si="200"/>
        <v>4.0935672514619936E-2</v>
      </c>
      <c r="BR142" s="4">
        <f t="shared" si="200"/>
        <v>0.25797101449275361</v>
      </c>
      <c r="BS142" s="4">
        <f t="shared" si="200"/>
        <v>0.24374999999999991</v>
      </c>
      <c r="BT142" s="4">
        <f t="shared" si="200"/>
        <v>0.2289815447710184</v>
      </c>
      <c r="BU142" s="27">
        <f t="shared" si="200"/>
        <v>0.45742092457420935</v>
      </c>
      <c r="BV142" s="4">
        <f t="shared" si="200"/>
        <v>0.88764044943820219</v>
      </c>
      <c r="BW142" s="4">
        <f t="shared" si="200"/>
        <v>0.18202764976958519</v>
      </c>
      <c r="BX142" s="4">
        <f t="shared" si="200"/>
        <v>0.65996649916247896</v>
      </c>
      <c r="BY142" s="4">
        <f t="shared" si="200"/>
        <v>0.54338153503893216</v>
      </c>
      <c r="BZ142" s="27">
        <f t="shared" si="200"/>
        <v>0.330550918196995</v>
      </c>
      <c r="CA142" s="4">
        <f t="shared" si="200"/>
        <v>0.24702380952380953</v>
      </c>
      <c r="CB142" s="4">
        <f t="shared" si="200"/>
        <v>0.71150097465886941</v>
      </c>
      <c r="CC142" s="4">
        <f t="shared" si="200"/>
        <v>-0.10797174571140267</v>
      </c>
      <c r="CD142" s="4">
        <f t="shared" si="200"/>
        <v>0.22414414414414408</v>
      </c>
      <c r="CE142" s="4">
        <f t="shared" si="200"/>
        <v>0.22835633626097862</v>
      </c>
      <c r="CF142" s="4">
        <f t="shared" si="200"/>
        <v>0.19093078758949877</v>
      </c>
      <c r="CG142" s="4">
        <f t="shared" si="200"/>
        <v>0.20387243735763105</v>
      </c>
      <c r="CH142" s="4">
        <f t="shared" ref="CH142:CN142" si="201">+CH140/CC140-1</f>
        <v>0.25791855203619907</v>
      </c>
      <c r="CI142" s="4">
        <f t="shared" si="201"/>
        <v>0.2204886664704151</v>
      </c>
      <c r="CJ142" s="4">
        <f t="shared" si="201"/>
        <v>0.16445352400408586</v>
      </c>
      <c r="CK142" s="4">
        <f t="shared" si="201"/>
        <v>0.24949899799599207</v>
      </c>
      <c r="CL142" s="4">
        <f t="shared" si="201"/>
        <v>0.4124881740775781</v>
      </c>
      <c r="CM142" s="4">
        <f t="shared" si="201"/>
        <v>0.39928057553956831</v>
      </c>
      <c r="CN142" s="4">
        <f t="shared" si="201"/>
        <v>0.31114327062228653</v>
      </c>
      <c r="CO142" s="4">
        <f t="shared" ref="CO142:DW142" si="202">+CO140/CJ140-1</f>
        <v>0.32631578947368411</v>
      </c>
      <c r="CP142" s="4">
        <f t="shared" si="202"/>
        <v>0.2558139534883721</v>
      </c>
      <c r="CQ142" s="4">
        <f t="shared" si="202"/>
        <v>7.0328198258539754E-2</v>
      </c>
      <c r="CR142" s="4">
        <f t="shared" si="202"/>
        <v>5.3341902313624789E-2</v>
      </c>
      <c r="CS142" s="4">
        <f t="shared" si="202"/>
        <v>0.15011037527593829</v>
      </c>
      <c r="CT142" s="4">
        <f>+CT140/CO140-1</f>
        <v>8.9947089947089998E-2</v>
      </c>
      <c r="CU142" s="4">
        <f>+CU140/CP140-1</f>
        <v>0.10408684546615588</v>
      </c>
      <c r="CV142" s="4">
        <f>+CV140/CQ140-1</f>
        <v>0.18335419274092613</v>
      </c>
      <c r="CW142" s="4">
        <f>+CW140/CR140-1</f>
        <v>0.25259304453935316</v>
      </c>
      <c r="CX142" s="4">
        <f>+CX140/CS140-1</f>
        <v>0.17114523352527189</v>
      </c>
      <c r="CY142" s="4">
        <f t="shared" si="202"/>
        <v>0.21541262135922334</v>
      </c>
      <c r="CZ142" s="4">
        <f>+CZ140/CU140-1</f>
        <v>0.24696356275303644</v>
      </c>
      <c r="DA142" s="4">
        <f>+DA140/CV140-1</f>
        <v>0.11158117398202005</v>
      </c>
      <c r="DB142" s="4">
        <f>+DB140/CW140-1</f>
        <v>9.644422795908425E-2</v>
      </c>
      <c r="DC142" s="4">
        <f>+DC140/CX140-1</f>
        <v>0.16238732586724947</v>
      </c>
      <c r="DD142" s="4">
        <f t="shared" ref="DD142" si="203">+DD140/CY140-1</f>
        <v>6.4403394907638578E-2</v>
      </c>
      <c r="DE142" s="4">
        <f>+DE140/CZ140-1</f>
        <v>2.2727272727272707E-2</v>
      </c>
      <c r="DF142" s="4">
        <f>+DF140/DA140-1</f>
        <v>6.7554709800190293E-2</v>
      </c>
      <c r="DG142" s="4">
        <f>+DG140/DB140-1</f>
        <v>-1.2883163038649448E-2</v>
      </c>
      <c r="DH142" s="4">
        <f>+DH140/DC140-1</f>
        <v>3.4308541886969746E-2</v>
      </c>
      <c r="DI142" s="4">
        <f t="shared" ref="DI142" si="204">+DI140/DD140-1</f>
        <v>-9.3808630393996673E-3</v>
      </c>
      <c r="DJ142" s="4">
        <f>+DJ140/DE140-1</f>
        <v>-1.7233560090702982E-2</v>
      </c>
      <c r="DK142" s="4">
        <f t="shared" si="202"/>
        <v>3.8609625668449166E-2</v>
      </c>
      <c r="DL142" s="4">
        <f t="shared" si="202"/>
        <v>1.4765976597659769E-2</v>
      </c>
      <c r="DM142" s="4">
        <f t="shared" si="202"/>
        <v>6.9805748040441262E-3</v>
      </c>
      <c r="DN142" s="4">
        <f t="shared" si="202"/>
        <v>3.7405303030302983E-2</v>
      </c>
      <c r="DO142" s="4">
        <f t="shared" si="202"/>
        <v>3.4951545916013016E-2</v>
      </c>
      <c r="DP142" s="4">
        <f t="shared" si="202"/>
        <v>1.7162667765077355E-2</v>
      </c>
      <c r="DQ142" s="4">
        <f t="shared" si="202"/>
        <v>1.7739853912303039E-2</v>
      </c>
      <c r="DR142" s="4">
        <f t="shared" si="202"/>
        <v>2.6481056354314081E-2</v>
      </c>
      <c r="DS142" s="4">
        <f t="shared" si="202"/>
        <v>1.8256503879507058E-2</v>
      </c>
      <c r="DT142" s="4">
        <f t="shared" si="202"/>
        <v>1.7835326431062004E-2</v>
      </c>
      <c r="DU142" s="4">
        <f t="shared" si="202"/>
        <v>1.6873080687071829E-2</v>
      </c>
      <c r="DV142" s="4">
        <f t="shared" si="202"/>
        <v>1.7430636959051116E-2</v>
      </c>
      <c r="DW142" s="4">
        <f t="shared" si="202"/>
        <v>1.758398275011297E-2</v>
      </c>
    </row>
    <row r="143" spans="1:127" s="3" customFormat="1">
      <c r="A143" s="53"/>
      <c r="B143" s="7"/>
      <c r="C143" s="7"/>
      <c r="D143" s="7"/>
      <c r="E143" s="7"/>
      <c r="F143" s="7"/>
      <c r="G143" s="2"/>
      <c r="H143" s="2"/>
      <c r="I143" s="1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E143" s="2"/>
      <c r="BJ143" s="2"/>
      <c r="BK143" s="2"/>
      <c r="BO143" s="2"/>
      <c r="BT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</row>
    <row r="144" spans="1:127" s="1" customFormat="1">
      <c r="A144" s="53"/>
      <c r="B144" s="7" t="s">
        <v>1200</v>
      </c>
      <c r="C144" s="7" t="s">
        <v>1246</v>
      </c>
      <c r="E144" s="7"/>
      <c r="F144" s="7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N144" s="45"/>
      <c r="CS144" s="45"/>
      <c r="CX144" s="45"/>
      <c r="DC144" s="45"/>
      <c r="DG144" s="45"/>
      <c r="DH144" s="45">
        <v>880300</v>
      </c>
      <c r="DK144" s="1" t="s">
        <v>630</v>
      </c>
      <c r="DL144" s="45">
        <f>+DM144-DH144</f>
        <v>-3300</v>
      </c>
      <c r="DM144" s="45">
        <v>877000</v>
      </c>
      <c r="DR144" s="45"/>
      <c r="DW144" s="45"/>
    </row>
    <row r="145" spans="1:127" s="1" customFormat="1">
      <c r="A145" s="53"/>
      <c r="B145" s="7"/>
      <c r="C145" s="7"/>
      <c r="E145" s="7"/>
      <c r="F145" s="7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N145" s="45"/>
      <c r="CS145" s="45"/>
      <c r="CX145" s="45"/>
      <c r="DC145" s="45"/>
      <c r="DG145" s="45"/>
      <c r="DH145" s="45"/>
      <c r="DM145" s="45"/>
      <c r="DR145" s="45"/>
      <c r="DW145" s="45"/>
    </row>
    <row r="146" spans="1:127" s="3" customFormat="1">
      <c r="A146" s="53"/>
      <c r="B146" s="7"/>
      <c r="C146" s="7" t="s">
        <v>1109</v>
      </c>
      <c r="D146" s="7" t="s">
        <v>1111</v>
      </c>
      <c r="E146" s="7"/>
      <c r="F146" s="7"/>
      <c r="G146" s="2"/>
      <c r="H146" s="2"/>
      <c r="I146" s="1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E146" s="2"/>
      <c r="BJ146" s="2"/>
      <c r="BK146" s="2"/>
      <c r="BO146" s="2"/>
      <c r="BT146" s="2"/>
      <c r="BY146" s="2"/>
      <c r="BZ146" s="2"/>
      <c r="CA146" s="2"/>
      <c r="CB146" s="2"/>
      <c r="CC146" s="2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>
        <v>85249</v>
      </c>
      <c r="CP146" s="15">
        <v>88611</v>
      </c>
      <c r="CQ146" s="15">
        <v>91923</v>
      </c>
      <c r="CR146" s="15">
        <v>91000</v>
      </c>
      <c r="CS146" s="15">
        <f>+CR146+CQ146+CP146+CO146</f>
        <v>356783</v>
      </c>
      <c r="CT146" s="15">
        <v>99646</v>
      </c>
      <c r="CU146" s="15">
        <v>105332</v>
      </c>
      <c r="CV146" s="15">
        <v>114422</v>
      </c>
      <c r="CW146" s="15">
        <v>123920</v>
      </c>
      <c r="CX146" s="15">
        <f>+CW146+CV146+CU146+CT146</f>
        <v>443320</v>
      </c>
      <c r="CY146" s="15">
        <v>118387</v>
      </c>
      <c r="CZ146" s="15">
        <v>127924</v>
      </c>
      <c r="DA146" s="15">
        <v>127506</v>
      </c>
      <c r="DB146" s="15">
        <v>130312</v>
      </c>
      <c r="DC146" s="15">
        <f>+DB146+DA146+CZ146+CY146</f>
        <v>504129</v>
      </c>
      <c r="DD146" s="15">
        <v>125249</v>
      </c>
      <c r="DE146" s="15">
        <v>125119</v>
      </c>
      <c r="DF146" s="15">
        <v>131585</v>
      </c>
      <c r="DG146" s="15">
        <v>119965</v>
      </c>
      <c r="DH146" s="15">
        <f>+DG146+DF146+DE146+DD146</f>
        <v>501918</v>
      </c>
      <c r="DI146" s="15">
        <v>113539</v>
      </c>
      <c r="DJ146" s="15">
        <v>116658</v>
      </c>
      <c r="DK146" s="15">
        <f>+'cons &amp; segment'!DK19</f>
        <v>126585</v>
      </c>
      <c r="DL146" s="15">
        <f>+'cons &amp; segment'!DL19</f>
        <v>114965</v>
      </c>
      <c r="DM146" s="15">
        <f>+DL146+DK146+DJ146+DI146</f>
        <v>471747</v>
      </c>
      <c r="DN146" s="15">
        <f>+'cons &amp; segment'!DN19</f>
        <v>115539</v>
      </c>
      <c r="DO146" s="15">
        <f>+'cons &amp; segment'!DO19</f>
        <v>118658</v>
      </c>
      <c r="DP146" s="15">
        <f>+'cons &amp; segment'!DP19</f>
        <v>128585</v>
      </c>
      <c r="DQ146" s="15">
        <f>+'cons &amp; segment'!DQ19</f>
        <v>116965</v>
      </c>
      <c r="DR146" s="15">
        <f>+DQ146+DP146+DO146+DN146</f>
        <v>479747</v>
      </c>
      <c r="DS146" s="15">
        <f>+'cons &amp; segment'!DS19</f>
        <v>117539</v>
      </c>
      <c r="DT146" s="15">
        <f>+'cons &amp; segment'!DT19</f>
        <v>120658</v>
      </c>
      <c r="DU146" s="15">
        <f>+'cons &amp; segment'!DU19</f>
        <v>130585</v>
      </c>
      <c r="DV146" s="15">
        <f>+'cons &amp; segment'!DV19</f>
        <v>118965</v>
      </c>
      <c r="DW146" s="15">
        <f>+DV146+DU146+DT146+DS146</f>
        <v>487747</v>
      </c>
    </row>
    <row r="147" spans="1:127" s="3" customFormat="1">
      <c r="A147" s="53"/>
      <c r="B147" s="7"/>
      <c r="C147" s="7" t="s">
        <v>1110</v>
      </c>
      <c r="D147" s="7" t="s">
        <v>1111</v>
      </c>
      <c r="E147" s="7"/>
      <c r="F147" s="7"/>
      <c r="G147" s="2"/>
      <c r="H147" s="2"/>
      <c r="I147" s="1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E147" s="2"/>
      <c r="BJ147" s="2"/>
      <c r="BK147" s="2"/>
      <c r="BO147" s="2"/>
      <c r="BT147" s="2"/>
      <c r="BY147" s="2"/>
      <c r="BZ147" s="2"/>
      <c r="CA147" s="2"/>
      <c r="CB147" s="2"/>
      <c r="CC147" s="2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>
        <v>72767</v>
      </c>
      <c r="CP147" s="15">
        <v>75384</v>
      </c>
      <c r="CQ147" s="15">
        <v>74997</v>
      </c>
      <c r="CR147" s="15">
        <v>79076</v>
      </c>
      <c r="CS147" s="15">
        <f>+CR147+CQ147+CP147+CO147</f>
        <v>302224</v>
      </c>
      <c r="CT147" s="15">
        <v>77170</v>
      </c>
      <c r="CU147" s="15">
        <v>80965</v>
      </c>
      <c r="CV147" s="15">
        <v>77289</v>
      </c>
      <c r="CW147" s="15">
        <v>78068</v>
      </c>
      <c r="CX147" s="15">
        <f>+CW147+CV147+CU147+CT147</f>
        <v>313492</v>
      </c>
      <c r="CY147" s="15">
        <v>85876</v>
      </c>
      <c r="CZ147" s="15">
        <v>87640</v>
      </c>
      <c r="DA147" s="15">
        <v>92095</v>
      </c>
      <c r="DB147" s="15">
        <v>93665</v>
      </c>
      <c r="DC147" s="15">
        <f>+DB147+DA147+CZ147+CY147</f>
        <v>359276</v>
      </c>
      <c r="DD147" s="15">
        <v>94811</v>
      </c>
      <c r="DE147" s="15">
        <v>98594</v>
      </c>
      <c r="DF147" s="15">
        <v>101479</v>
      </c>
      <c r="DG147" s="15">
        <v>105516</v>
      </c>
      <c r="DH147" s="15">
        <f>+DG147+DF147+DE147+DD147</f>
        <v>400400</v>
      </c>
      <c r="DI147" s="15">
        <v>106561</v>
      </c>
      <c r="DJ147" s="15">
        <v>108616</v>
      </c>
      <c r="DK147" s="15">
        <f>+'cons &amp; segment'!DK20</f>
        <v>111479</v>
      </c>
      <c r="DL147" s="15">
        <f>+'cons &amp; segment'!DL20</f>
        <v>115516</v>
      </c>
      <c r="DM147" s="15">
        <f>+DL147+DK147+DJ147+DI147</f>
        <v>442172</v>
      </c>
      <c r="DN147" s="15">
        <f>+'cons &amp; segment'!DN20</f>
        <v>108561</v>
      </c>
      <c r="DO147" s="15">
        <f>+'cons &amp; segment'!DO20</f>
        <v>110616</v>
      </c>
      <c r="DP147" s="15">
        <f>+'cons &amp; segment'!DP20</f>
        <v>113479</v>
      </c>
      <c r="DQ147" s="15">
        <f>+'cons &amp; segment'!DQ20</f>
        <v>117516</v>
      </c>
      <c r="DR147" s="15">
        <f>+DQ147+DP147+DO147+DN147</f>
        <v>450172</v>
      </c>
      <c r="DS147" s="15">
        <f>+'cons &amp; segment'!DS20</f>
        <v>110561</v>
      </c>
      <c r="DT147" s="15">
        <f>+'cons &amp; segment'!DT20</f>
        <v>112616</v>
      </c>
      <c r="DU147" s="15">
        <f>+'cons &amp; segment'!DU20</f>
        <v>115479</v>
      </c>
      <c r="DV147" s="15">
        <f>+'cons &amp; segment'!DV20</f>
        <v>119516</v>
      </c>
      <c r="DW147" s="15">
        <f>+DV147+DU147+DT147+DS147</f>
        <v>458172</v>
      </c>
    </row>
    <row r="148" spans="1:127" s="3" customFormat="1">
      <c r="A148" s="53"/>
      <c r="B148" s="7"/>
      <c r="C148" s="7" t="s">
        <v>1112</v>
      </c>
      <c r="D148" s="7"/>
      <c r="E148" s="7"/>
      <c r="F148" s="7"/>
      <c r="G148" s="2"/>
      <c r="H148" s="2"/>
      <c r="I148" s="1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E148" s="2"/>
      <c r="BJ148" s="2"/>
      <c r="BK148" s="2"/>
      <c r="BO148" s="2"/>
      <c r="BT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15">
        <f>+CO140-CO146-CO147</f>
        <v>-6816</v>
      </c>
      <c r="CP148" s="15">
        <f>+CP140-CP146-CP147</f>
        <v>-7395</v>
      </c>
      <c r="CQ148" s="15">
        <f>+CQ140-CQ146-CQ147</f>
        <v>-7120</v>
      </c>
      <c r="CR148" s="15">
        <f>+CR140-CR146-CR147</f>
        <v>-6176</v>
      </c>
      <c r="CS148" s="2"/>
      <c r="CT148" s="15">
        <f>+CT140-CT146-CT147</f>
        <v>-12016</v>
      </c>
      <c r="CU148" s="15">
        <f>+CU140-CU146-CU147</f>
        <v>-13397</v>
      </c>
      <c r="CV148" s="15">
        <f>+CV140-CV146-CV147</f>
        <v>-2611</v>
      </c>
      <c r="CW148" s="15">
        <f>+CW140-CW146-CW147</f>
        <v>3312</v>
      </c>
      <c r="CX148" s="2"/>
      <c r="CY148" s="15">
        <f>+CY140-CY146-CY147</f>
        <v>-3963</v>
      </c>
      <c r="CZ148" s="15">
        <f>+CZ140-CZ146-CZ147</f>
        <v>36</v>
      </c>
      <c r="DA148" s="15">
        <f>+DA140-DA146-DA147</f>
        <v>-9401</v>
      </c>
      <c r="DB148" s="15">
        <f>+DB140-DB146-DB147</f>
        <v>1123</v>
      </c>
      <c r="DC148" s="2"/>
      <c r="DD148" s="15">
        <f>+DD140-DD146-DD147</f>
        <v>-6860</v>
      </c>
      <c r="DE148" s="15">
        <f>+DE140-DE146-DE147</f>
        <v>-3213</v>
      </c>
      <c r="DF148" s="15">
        <f>+DF140-DF146-DF147</f>
        <v>-8664</v>
      </c>
      <c r="DG148" s="15">
        <f>+DG140-DG146-DG147</f>
        <v>-3281</v>
      </c>
      <c r="DH148" s="2"/>
      <c r="DI148" s="15">
        <f>+DI140-DI146-DI147</f>
        <v>-8900</v>
      </c>
      <c r="DJ148" s="15">
        <f>+DJ140-DJ146-DJ147</f>
        <v>-8574</v>
      </c>
      <c r="DK148" s="8">
        <v>-5000</v>
      </c>
      <c r="DL148" s="8">
        <v>-5000</v>
      </c>
      <c r="DM148" s="2"/>
      <c r="DN148" s="8">
        <v>-5000</v>
      </c>
      <c r="DO148" s="8">
        <v>-5000</v>
      </c>
      <c r="DP148" s="8">
        <v>-5000</v>
      </c>
      <c r="DQ148" s="8">
        <v>-5000</v>
      </c>
      <c r="DR148" s="2"/>
      <c r="DS148" s="8">
        <v>-5000</v>
      </c>
      <c r="DT148" s="8">
        <v>-5000</v>
      </c>
      <c r="DU148" s="8">
        <v>-5000</v>
      </c>
      <c r="DV148" s="8">
        <v>-5000</v>
      </c>
      <c r="DW148" s="2"/>
    </row>
    <row r="150" spans="1:127" s="3" customFormat="1">
      <c r="A150" s="53"/>
      <c r="B150" s="7"/>
      <c r="C150" s="7" t="s">
        <v>37</v>
      </c>
      <c r="D150" s="7" t="s">
        <v>1109</v>
      </c>
      <c r="E150" s="7" t="s">
        <v>1111</v>
      </c>
      <c r="F150" s="7"/>
      <c r="G150" s="2"/>
      <c r="H150" s="2"/>
      <c r="I150" s="1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E150" s="2"/>
      <c r="BJ150" s="2"/>
      <c r="BK150" s="2"/>
      <c r="BO150" s="2"/>
      <c r="BT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15">
        <f t="shared" ref="CT150:DC151" si="205">+CT146-CO146</f>
        <v>14397</v>
      </c>
      <c r="CU150" s="15">
        <f t="shared" si="205"/>
        <v>16721</v>
      </c>
      <c r="CV150" s="15">
        <f t="shared" si="205"/>
        <v>22499</v>
      </c>
      <c r="CW150" s="15">
        <f t="shared" si="205"/>
        <v>32920</v>
      </c>
      <c r="CX150" s="8">
        <f t="shared" si="205"/>
        <v>86537</v>
      </c>
      <c r="CY150" s="15">
        <f t="shared" si="205"/>
        <v>18741</v>
      </c>
      <c r="CZ150" s="15">
        <f t="shared" si="205"/>
        <v>22592</v>
      </c>
      <c r="DA150" s="15">
        <f t="shared" si="205"/>
        <v>13084</v>
      </c>
      <c r="DB150" s="15">
        <f t="shared" si="205"/>
        <v>6392</v>
      </c>
      <c r="DC150" s="8">
        <f t="shared" si="205"/>
        <v>60809</v>
      </c>
      <c r="DD150" s="15">
        <f t="shared" ref="DD150:DD151" si="206">+DD146-CY146</f>
        <v>6862</v>
      </c>
      <c r="DE150" s="15">
        <f t="shared" ref="DE150:DE151" si="207">+DE146-CZ146</f>
        <v>-2805</v>
      </c>
      <c r="DF150" s="15">
        <f t="shared" ref="DF150:DF151" si="208">+DF146-DA146</f>
        <v>4079</v>
      </c>
      <c r="DG150" s="15">
        <f t="shared" ref="DG150:DG151" si="209">+DG146-DB146</f>
        <v>-10347</v>
      </c>
      <c r="DH150" s="8">
        <f t="shared" ref="DH150:DH151" si="210">+DH146-DC146</f>
        <v>-2211</v>
      </c>
      <c r="DI150" s="15">
        <f t="shared" ref="DI150:DI151" si="211">+DI146-DD146</f>
        <v>-11710</v>
      </c>
      <c r="DJ150" s="15">
        <f t="shared" ref="DJ150:DJ151" si="212">+DJ146-DE146</f>
        <v>-8461</v>
      </c>
      <c r="DK150" s="15">
        <f t="shared" ref="DK150:DK151" si="213">+DK146-DF146</f>
        <v>-5000</v>
      </c>
      <c r="DL150" s="15">
        <f t="shared" ref="DL150:DL151" si="214">+DL146-DG146</f>
        <v>-5000</v>
      </c>
      <c r="DM150" s="8">
        <f t="shared" ref="DM150:DM151" si="215">+DM146-DH146</f>
        <v>-30171</v>
      </c>
      <c r="DN150" s="15">
        <f t="shared" ref="DN150:DN151" si="216">+DN146-DI146</f>
        <v>2000</v>
      </c>
      <c r="DO150" s="15">
        <f t="shared" ref="DO150:DO151" si="217">+DO146-DJ146</f>
        <v>2000</v>
      </c>
      <c r="DP150" s="15">
        <f t="shared" ref="DP150:DP151" si="218">+DP146-DK146</f>
        <v>2000</v>
      </c>
      <c r="DQ150" s="15">
        <f t="shared" ref="DQ150:DQ151" si="219">+DQ146-DL146</f>
        <v>2000</v>
      </c>
      <c r="DR150" s="8">
        <f t="shared" ref="DR150:DR151" si="220">+DR146-DM146</f>
        <v>8000</v>
      </c>
      <c r="DS150" s="15">
        <f t="shared" ref="DS150:DS151" si="221">+DS146-DN146</f>
        <v>2000</v>
      </c>
      <c r="DT150" s="15">
        <f t="shared" ref="DT150:DT151" si="222">+DT146-DO146</f>
        <v>2000</v>
      </c>
      <c r="DU150" s="15">
        <f t="shared" ref="DU150:DU151" si="223">+DU146-DP146</f>
        <v>2000</v>
      </c>
      <c r="DV150" s="15">
        <f t="shared" ref="DV150:DV151" si="224">+DV146-DQ146</f>
        <v>2000</v>
      </c>
      <c r="DW150" s="8">
        <f t="shared" ref="DW150:DW151" si="225">+DW146-DR146</f>
        <v>8000</v>
      </c>
    </row>
    <row r="151" spans="1:127" s="3" customFormat="1">
      <c r="B151" s="7"/>
      <c r="C151" s="7" t="s">
        <v>37</v>
      </c>
      <c r="D151" s="7" t="s">
        <v>1110</v>
      </c>
      <c r="E151" s="7" t="s">
        <v>1111</v>
      </c>
      <c r="F151" s="7"/>
      <c r="G151" s="2"/>
      <c r="H151" s="2"/>
      <c r="I151" s="1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E151" s="2"/>
      <c r="BJ151" s="2"/>
      <c r="BK151" s="2"/>
      <c r="BO151" s="2"/>
      <c r="BT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15">
        <f t="shared" si="205"/>
        <v>4403</v>
      </c>
      <c r="CU151" s="15">
        <f t="shared" si="205"/>
        <v>5581</v>
      </c>
      <c r="CV151" s="15">
        <f t="shared" si="205"/>
        <v>2292</v>
      </c>
      <c r="CW151" s="15">
        <f t="shared" si="205"/>
        <v>-1008</v>
      </c>
      <c r="CX151" s="8">
        <f t="shared" si="205"/>
        <v>11268</v>
      </c>
      <c r="CY151" s="15">
        <f t="shared" si="205"/>
        <v>8706</v>
      </c>
      <c r="CZ151" s="15">
        <f t="shared" si="205"/>
        <v>6675</v>
      </c>
      <c r="DA151" s="15">
        <f t="shared" si="205"/>
        <v>14806</v>
      </c>
      <c r="DB151" s="15">
        <f t="shared" si="205"/>
        <v>15597</v>
      </c>
      <c r="DC151" s="8">
        <f t="shared" si="205"/>
        <v>45784</v>
      </c>
      <c r="DD151" s="15">
        <f t="shared" si="206"/>
        <v>8935</v>
      </c>
      <c r="DE151" s="15">
        <f t="shared" si="207"/>
        <v>10954</v>
      </c>
      <c r="DF151" s="15">
        <f t="shared" si="208"/>
        <v>9384</v>
      </c>
      <c r="DG151" s="15">
        <f t="shared" si="209"/>
        <v>11851</v>
      </c>
      <c r="DH151" s="8">
        <f t="shared" si="210"/>
        <v>41124</v>
      </c>
      <c r="DI151" s="15">
        <f t="shared" si="211"/>
        <v>11750</v>
      </c>
      <c r="DJ151" s="15">
        <f t="shared" si="212"/>
        <v>10022</v>
      </c>
      <c r="DK151" s="15">
        <f t="shared" si="213"/>
        <v>10000</v>
      </c>
      <c r="DL151" s="15">
        <f t="shared" si="214"/>
        <v>10000</v>
      </c>
      <c r="DM151" s="8">
        <f t="shared" si="215"/>
        <v>41772</v>
      </c>
      <c r="DN151" s="15">
        <f t="shared" si="216"/>
        <v>2000</v>
      </c>
      <c r="DO151" s="15">
        <f t="shared" si="217"/>
        <v>2000</v>
      </c>
      <c r="DP151" s="15">
        <f t="shared" si="218"/>
        <v>2000</v>
      </c>
      <c r="DQ151" s="15">
        <f t="shared" si="219"/>
        <v>2000</v>
      </c>
      <c r="DR151" s="8">
        <f t="shared" si="220"/>
        <v>8000</v>
      </c>
      <c r="DS151" s="15">
        <f t="shared" si="221"/>
        <v>2000</v>
      </c>
      <c r="DT151" s="15">
        <f t="shared" si="222"/>
        <v>2000</v>
      </c>
      <c r="DU151" s="15">
        <f t="shared" si="223"/>
        <v>2000</v>
      </c>
      <c r="DV151" s="15">
        <f t="shared" si="224"/>
        <v>2000</v>
      </c>
      <c r="DW151" s="8">
        <f t="shared" si="225"/>
        <v>8000</v>
      </c>
    </row>
    <row r="152" spans="1:127" s="3" customFormat="1">
      <c r="B152" s="7"/>
      <c r="C152" s="7"/>
      <c r="D152" s="7"/>
      <c r="E152" s="7"/>
      <c r="F152" s="7"/>
      <c r="G152" s="2"/>
      <c r="H152" s="2"/>
      <c r="I152" s="1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E152" s="2"/>
      <c r="BJ152" s="2"/>
      <c r="BK152" s="2"/>
      <c r="BO152" s="2"/>
      <c r="BT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</row>
    <row r="153" spans="1:127" s="3" customFormat="1">
      <c r="B153" s="7"/>
      <c r="C153" s="7"/>
      <c r="D153" s="7"/>
      <c r="E153" s="7"/>
      <c r="F153" s="7"/>
      <c r="G153" s="2"/>
      <c r="H153" s="2"/>
      <c r="I153" s="1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E153" s="2"/>
      <c r="BJ153" s="2"/>
      <c r="BK153" s="2"/>
      <c r="BO153" s="2"/>
      <c r="BT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</row>
    <row r="154" spans="1:127" s="3" customFormat="1">
      <c r="B154" s="7"/>
      <c r="C154" s="7"/>
      <c r="D154" s="7"/>
      <c r="E154" s="7"/>
      <c r="F154" s="7"/>
      <c r="G154" s="2"/>
      <c r="H154" s="2"/>
      <c r="I154" s="1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E154" s="2"/>
      <c r="BJ154" s="2"/>
      <c r="BK154" s="2"/>
      <c r="BO154" s="2"/>
      <c r="BT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</row>
    <row r="155" spans="1:127" s="3" customFormat="1">
      <c r="B155" s="7"/>
      <c r="C155" s="7"/>
      <c r="D155" s="7"/>
      <c r="E155" s="7"/>
      <c r="F155" s="7"/>
      <c r="G155" s="2"/>
      <c r="H155" s="2"/>
      <c r="I155" s="1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E155" s="2"/>
      <c r="BJ155" s="2"/>
      <c r="BK155" s="2"/>
      <c r="BO155" s="2"/>
      <c r="BT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</row>
    <row r="156" spans="1:127" s="3" customFormat="1">
      <c r="B156" s="7"/>
      <c r="C156" s="7" t="s">
        <v>863</v>
      </c>
      <c r="D156" s="7" t="s">
        <v>444</v>
      </c>
      <c r="E156" s="7"/>
      <c r="F156" s="7"/>
      <c r="G156" s="2"/>
      <c r="H156" s="2"/>
      <c r="I156" s="1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T156" s="2"/>
      <c r="BY156" s="15"/>
      <c r="BZ156" s="15"/>
      <c r="CA156" s="15"/>
      <c r="CB156" s="15"/>
      <c r="CC156" s="15"/>
      <c r="CD156" s="15"/>
      <c r="CE156" s="15">
        <f>+'wireless KPI'!CE151</f>
        <v>59004.75</v>
      </c>
      <c r="CF156" s="15">
        <f>+'wireless KPI'!CF151</f>
        <v>59443.125</v>
      </c>
      <c r="CG156" s="15">
        <f>+'wireless KPI'!CG151</f>
        <v>61666.380000000005</v>
      </c>
      <c r="CH156" s="15">
        <f>+'wireless KPI'!CH151</f>
        <v>62037.36</v>
      </c>
      <c r="CI156" s="15">
        <f>+CH156+CG156+CF156+CE156</f>
        <v>242151.61499999999</v>
      </c>
      <c r="CJ156" s="15">
        <f>+'wireless KPI'!CJ151</f>
        <v>63991.5</v>
      </c>
      <c r="CK156" s="15">
        <f>+'wireless KPI'!CK151</f>
        <v>67702.634999999995</v>
      </c>
      <c r="CL156" s="15">
        <f>+'wireless KPI'!CL151</f>
        <v>72995.58</v>
      </c>
      <c r="CM156" s="15">
        <f>+'wireless KPI'!CM151</f>
        <v>80109.69</v>
      </c>
      <c r="CN156" s="15">
        <f>+CM156+CL156+CK156+CJ156</f>
        <v>284799.40500000003</v>
      </c>
      <c r="CO156" s="15">
        <f>+'wireless KPI'!CO151</f>
        <v>82159.994999999995</v>
      </c>
      <c r="CP156" s="15">
        <f>+'wireless KPI'!CP151</f>
        <v>87589.5</v>
      </c>
      <c r="CQ156" s="15">
        <f>+'wireless KPI'!CQ151</f>
        <v>89733.735000000001</v>
      </c>
      <c r="CR156" s="15">
        <f>+'wireless KPI'!CR151</f>
        <v>92489.279999999999</v>
      </c>
      <c r="CS156" s="15">
        <f>+CR156+CQ156+CP156+CO156</f>
        <v>351972.51</v>
      </c>
      <c r="CT156" s="15">
        <f>+'wireless KPI'!CT151</f>
        <v>95388.87</v>
      </c>
      <c r="CU156" s="15">
        <f>+'wireless KPI'!CU151</f>
        <v>101710.56</v>
      </c>
      <c r="CV156" s="15">
        <f>+'wireless KPI'!CV151</f>
        <v>113713.89</v>
      </c>
      <c r="CW156" s="15">
        <f>+'wireless KPI'!CW151</f>
        <v>118909.44</v>
      </c>
      <c r="CX156" s="15">
        <f>+CW156+CV156+CU156+CT156</f>
        <v>429722.76</v>
      </c>
      <c r="CY156" s="15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5"/>
      <c r="DP156" s="15"/>
      <c r="DQ156" s="15"/>
      <c r="DR156" s="15"/>
      <c r="DS156" s="15"/>
      <c r="DT156" s="15"/>
      <c r="DU156" s="15"/>
      <c r="DV156" s="15"/>
      <c r="DW156" s="15"/>
    </row>
    <row r="157" spans="1:127">
      <c r="D157" s="44" t="s">
        <v>37</v>
      </c>
      <c r="CJ157" s="3">
        <f t="shared" ref="CJ157:CS157" si="226">+CJ156-CE156</f>
        <v>4986.75</v>
      </c>
      <c r="CK157" s="3">
        <f t="shared" si="226"/>
        <v>8259.5099999999948</v>
      </c>
      <c r="CL157" s="3">
        <f t="shared" si="226"/>
        <v>11329.199999999997</v>
      </c>
      <c r="CM157" s="3">
        <f t="shared" si="226"/>
        <v>18072.330000000002</v>
      </c>
      <c r="CN157" s="3">
        <f t="shared" si="226"/>
        <v>42647.790000000037</v>
      </c>
      <c r="CO157" s="3">
        <f>+CO156-CJ156</f>
        <v>18168.494999999995</v>
      </c>
      <c r="CP157" s="3">
        <f>+CP156-CK156</f>
        <v>19886.865000000005</v>
      </c>
      <c r="CQ157" s="3">
        <f>+CQ156-CL156</f>
        <v>16738.154999999999</v>
      </c>
      <c r="CR157" s="3">
        <f>+CR156-CM156</f>
        <v>12379.589999999997</v>
      </c>
      <c r="CS157" s="3">
        <f t="shared" si="226"/>
        <v>67173.104999999981</v>
      </c>
      <c r="CT157" s="3">
        <f>+CT156-CO156</f>
        <v>13228.875</v>
      </c>
      <c r="CU157" s="3">
        <f>+CU156-CP156</f>
        <v>14121.059999999998</v>
      </c>
      <c r="CV157" s="3">
        <f>+CV156-CQ156</f>
        <v>23980.154999999999</v>
      </c>
      <c r="CW157" s="3">
        <f>+CW156-CR156</f>
        <v>26420.160000000003</v>
      </c>
      <c r="CX157" s="3">
        <f>+CX156-CS156</f>
        <v>77750.25</v>
      </c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V157" s="3"/>
      <c r="DW157" s="3"/>
    </row>
    <row r="158" spans="1:127">
      <c r="A158" s="2"/>
      <c r="C158" s="7" t="s">
        <v>864</v>
      </c>
      <c r="D158" s="7" t="s">
        <v>444</v>
      </c>
      <c r="G158" s="7"/>
      <c r="H158" s="7"/>
      <c r="J158" s="1"/>
      <c r="K158" s="1"/>
      <c r="L158" s="1"/>
      <c r="M158" s="1"/>
      <c r="N158" s="1"/>
      <c r="O158" s="1"/>
      <c r="P158" s="1"/>
      <c r="Q158" s="1"/>
      <c r="R158" s="1"/>
      <c r="S158" s="1"/>
      <c r="AF158" s="16"/>
      <c r="AK158" s="16"/>
      <c r="AP158" s="16"/>
      <c r="AU158" s="16"/>
      <c r="AZ158" s="16"/>
      <c r="BE158" s="16"/>
      <c r="BO158" s="16"/>
      <c r="BT158" s="16"/>
      <c r="BY158" s="16"/>
      <c r="BZ158" s="3"/>
      <c r="CA158" s="3"/>
      <c r="CC158" s="3"/>
      <c r="CD158" s="16"/>
      <c r="CE158" s="15">
        <f>+CE140-CE156</f>
        <v>38895.25</v>
      </c>
      <c r="CF158" s="15">
        <f>+CF140-CF156</f>
        <v>40356.875</v>
      </c>
      <c r="CG158" s="15">
        <f>+CG140-CG156</f>
        <v>44033.619999999995</v>
      </c>
      <c r="CH158" s="15">
        <f>+CH140-CH156</f>
        <v>49162.64</v>
      </c>
      <c r="CI158" s="15">
        <f>+CH158+CG158+CF158+CE158</f>
        <v>172448.38500000001</v>
      </c>
      <c r="CJ158" s="15">
        <f>+CJ140-CJ156</f>
        <v>50008.5</v>
      </c>
      <c r="CK158" s="15">
        <f>+CK140-CK156</f>
        <v>56997.365000000005</v>
      </c>
      <c r="CL158" s="15">
        <f>+CL140-CL156</f>
        <v>76304.42</v>
      </c>
      <c r="CM158" s="15">
        <f>+CM140-CM156</f>
        <v>75490.31</v>
      </c>
      <c r="CN158" s="15">
        <f>+CM158+CL158+CK158+CJ158</f>
        <v>258800.59499999997</v>
      </c>
      <c r="CO158" s="15">
        <f>+CO140-CO156</f>
        <v>69040.005000000005</v>
      </c>
      <c r="CP158" s="15">
        <f>+CP140-CP156</f>
        <v>69010.5</v>
      </c>
      <c r="CQ158" s="15">
        <f>+CQ140-CQ156</f>
        <v>70066.264999999999</v>
      </c>
      <c r="CR158" s="15">
        <f>+CR140-CR156</f>
        <v>71410.720000000001</v>
      </c>
      <c r="CS158" s="15">
        <f>+CR158+CQ158+CP158+CO158</f>
        <v>279527.49</v>
      </c>
      <c r="CT158" s="15">
        <f>+CT140-CT156</f>
        <v>69411.13</v>
      </c>
      <c r="CU158" s="15">
        <f>+CU140-CU156</f>
        <v>71189.440000000002</v>
      </c>
      <c r="CV158" s="15">
        <f>+CV140-CV156</f>
        <v>75386.11</v>
      </c>
      <c r="CW158" s="15">
        <f>+CW140-CW156</f>
        <v>86390.56</v>
      </c>
      <c r="CX158" s="15">
        <f>+CW158+CV158+CU158+CT158</f>
        <v>302377.24</v>
      </c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5"/>
    </row>
    <row r="159" spans="1:127" s="3" customFormat="1">
      <c r="A159" s="2"/>
      <c r="B159" s="44"/>
      <c r="C159" s="44"/>
      <c r="D159" s="44" t="s">
        <v>37</v>
      </c>
      <c r="E159" s="44"/>
      <c r="F159" s="44"/>
      <c r="I159" s="24"/>
      <c r="BJ159" s="2"/>
      <c r="BK159" s="2"/>
      <c r="CJ159" s="3">
        <f t="shared" ref="CJ159:CR159" si="227">+CJ158-CE158</f>
        <v>11113.25</v>
      </c>
      <c r="CK159" s="3">
        <f t="shared" si="227"/>
        <v>16640.490000000005</v>
      </c>
      <c r="CL159" s="3">
        <f t="shared" si="227"/>
        <v>32270.800000000003</v>
      </c>
      <c r="CM159" s="3">
        <f t="shared" si="227"/>
        <v>26327.67</v>
      </c>
      <c r="CN159" s="3">
        <f t="shared" si="227"/>
        <v>86352.209999999963</v>
      </c>
      <c r="CO159" s="3">
        <f t="shared" si="227"/>
        <v>19031.505000000005</v>
      </c>
      <c r="CP159" s="3">
        <f t="shared" si="227"/>
        <v>12013.134999999995</v>
      </c>
      <c r="CQ159" s="3">
        <f t="shared" si="227"/>
        <v>-6238.1549999999988</v>
      </c>
      <c r="CR159" s="3">
        <f t="shared" si="227"/>
        <v>-4079.5899999999965</v>
      </c>
      <c r="CT159" s="3">
        <f>+CT158-CO158</f>
        <v>371.125</v>
      </c>
      <c r="CU159" s="3">
        <f>+CU158-CP158</f>
        <v>2178.9400000000023</v>
      </c>
      <c r="CV159" s="3">
        <f>+CV158-CQ158</f>
        <v>5319.8450000000012</v>
      </c>
      <c r="CW159" s="3">
        <f>+CW158-CR158</f>
        <v>14979.839999999997</v>
      </c>
    </row>
    <row r="160" spans="1:127" s="3" customFormat="1">
      <c r="A160" s="2"/>
      <c r="B160" s="44"/>
      <c r="C160" s="44"/>
      <c r="D160" s="44" t="s">
        <v>978</v>
      </c>
      <c r="E160" s="44"/>
      <c r="F160" s="44"/>
      <c r="I160" s="24"/>
      <c r="CF160" s="3">
        <f>+CF158-CE158</f>
        <v>1461.625</v>
      </c>
      <c r="CG160" s="3">
        <f>+CG158-CF158</f>
        <v>3676.7449999999953</v>
      </c>
      <c r="CH160" s="3">
        <f>+CH158-CG158</f>
        <v>5129.0200000000041</v>
      </c>
      <c r="CJ160" s="3">
        <f>+CJ158-CH158</f>
        <v>845.86000000000058</v>
      </c>
      <c r="CK160" s="3">
        <f>+CK158-CJ158</f>
        <v>6988.8650000000052</v>
      </c>
      <c r="CL160" s="3">
        <f>+CL158-CK158</f>
        <v>19307.054999999993</v>
      </c>
      <c r="CM160" s="3">
        <f>+CM158-CL158</f>
        <v>-814.11000000000058</v>
      </c>
      <c r="CO160" s="3">
        <f>+CO158-CM158</f>
        <v>-6450.304999999993</v>
      </c>
      <c r="CP160" s="3">
        <f>+CP158-CO158</f>
        <v>-29.505000000004657</v>
      </c>
      <c r="CQ160" s="3">
        <f>+CQ158-CP158</f>
        <v>1055.7649999999994</v>
      </c>
      <c r="CR160" s="3">
        <f>+CR158-CQ158</f>
        <v>1344.4550000000017</v>
      </c>
      <c r="CT160" s="3">
        <f>+CT158-CR158</f>
        <v>-1999.5899999999965</v>
      </c>
      <c r="CU160" s="3">
        <f>+CU158-CT158</f>
        <v>1778.3099999999977</v>
      </c>
      <c r="CV160" s="3">
        <f>+CV158-CU158</f>
        <v>4196.6699999999983</v>
      </c>
      <c r="CW160" s="3">
        <f>+CW158-CV158</f>
        <v>11004.449999999997</v>
      </c>
    </row>
    <row r="161" spans="1:127" s="3" customFormat="1">
      <c r="A161" s="2"/>
      <c r="B161" s="44"/>
      <c r="C161" s="44"/>
      <c r="D161" s="44"/>
      <c r="E161" s="44"/>
      <c r="F161" s="44"/>
      <c r="I161" s="24"/>
      <c r="DS161" s="8"/>
      <c r="DT161" s="5"/>
      <c r="DU161" s="24"/>
    </row>
    <row r="162" spans="1:127" s="3" customFormat="1">
      <c r="A162" s="2"/>
      <c r="B162" s="7" t="s">
        <v>1124</v>
      </c>
      <c r="C162" s="44" t="s">
        <v>1141</v>
      </c>
      <c r="D162" s="44"/>
      <c r="E162" s="44"/>
      <c r="F162" s="44"/>
      <c r="I162" s="24"/>
      <c r="AZ162" s="3">
        <f t="shared" ref="AZ162:CX162" si="228">+AZ321</f>
        <v>122425.56799999997</v>
      </c>
      <c r="BA162" s="3">
        <f t="shared" si="228"/>
        <v>28800</v>
      </c>
      <c r="BB162" s="3">
        <f t="shared" si="228"/>
        <v>32400</v>
      </c>
      <c r="BC162" s="3">
        <f t="shared" si="228"/>
        <v>47000</v>
      </c>
      <c r="BD162" s="3">
        <f t="shared" si="228"/>
        <v>26900</v>
      </c>
      <c r="BE162" s="3">
        <f t="shared" si="228"/>
        <v>135100</v>
      </c>
      <c r="BF162" s="3">
        <f t="shared" si="228"/>
        <v>33100</v>
      </c>
      <c r="BG162" s="3">
        <f t="shared" si="228"/>
        <v>35000</v>
      </c>
      <c r="BH162" s="3">
        <f t="shared" si="228"/>
        <v>33800</v>
      </c>
      <c r="BI162" s="3">
        <f t="shared" si="228"/>
        <v>46900</v>
      </c>
      <c r="BJ162" s="3">
        <f t="shared" si="228"/>
        <v>148800</v>
      </c>
      <c r="BK162" s="3">
        <f t="shared" si="228"/>
        <v>38500</v>
      </c>
      <c r="BL162" s="3">
        <f t="shared" si="228"/>
        <v>41900</v>
      </c>
      <c r="BM162" s="3">
        <f t="shared" si="228"/>
        <v>42400</v>
      </c>
      <c r="BN162" s="3">
        <f t="shared" si="228"/>
        <v>45500</v>
      </c>
      <c r="BO162" s="3">
        <f t="shared" si="228"/>
        <v>168423</v>
      </c>
      <c r="BP162" s="3">
        <f t="shared" si="228"/>
        <v>45900</v>
      </c>
      <c r="BQ162" s="3">
        <f t="shared" si="228"/>
        <v>46600</v>
      </c>
      <c r="BR162" s="3">
        <f t="shared" si="228"/>
        <v>47700</v>
      </c>
      <c r="BS162" s="3">
        <f t="shared" si="228"/>
        <v>64100</v>
      </c>
      <c r="BT162" s="3">
        <f t="shared" si="228"/>
        <v>204267</v>
      </c>
      <c r="BU162" s="3">
        <f t="shared" si="228"/>
        <v>56482</v>
      </c>
      <c r="BV162" s="3">
        <f t="shared" si="228"/>
        <v>61002</v>
      </c>
      <c r="BW162" s="3">
        <f t="shared" si="228"/>
        <v>59646</v>
      </c>
      <c r="BX162" s="3">
        <f t="shared" si="228"/>
        <v>71897</v>
      </c>
      <c r="BY162" s="3">
        <f t="shared" si="228"/>
        <v>248897</v>
      </c>
      <c r="BZ162" s="3">
        <f t="shared" si="228"/>
        <v>65724</v>
      </c>
      <c r="CA162" s="3">
        <f t="shared" si="228"/>
        <v>68137</v>
      </c>
      <c r="CB162" s="3">
        <f t="shared" si="228"/>
        <v>67880</v>
      </c>
      <c r="CC162" s="3">
        <f t="shared" si="228"/>
        <v>80519</v>
      </c>
      <c r="CD162" s="3">
        <f t="shared" si="228"/>
        <v>282260</v>
      </c>
      <c r="CE162" s="3">
        <f t="shared" si="228"/>
        <v>69150</v>
      </c>
      <c r="CF162" s="3">
        <f t="shared" si="228"/>
        <v>70700</v>
      </c>
      <c r="CG162" s="3">
        <f t="shared" si="228"/>
        <v>74350</v>
      </c>
      <c r="CH162" s="3">
        <f t="shared" si="228"/>
        <v>81700</v>
      </c>
      <c r="CI162" s="3">
        <f t="shared" si="228"/>
        <v>295900</v>
      </c>
      <c r="CJ162" s="3">
        <f t="shared" si="228"/>
        <v>80000</v>
      </c>
      <c r="CK162" s="3">
        <f t="shared" si="228"/>
        <v>88300</v>
      </c>
      <c r="CL162" s="3">
        <f t="shared" si="228"/>
        <v>95600</v>
      </c>
      <c r="CM162" s="3">
        <f t="shared" si="228"/>
        <v>106539</v>
      </c>
      <c r="CN162" s="3">
        <f t="shared" si="228"/>
        <v>370500</v>
      </c>
      <c r="CO162" s="3">
        <f t="shared" si="228"/>
        <v>94200</v>
      </c>
      <c r="CP162" s="3">
        <f t="shared" si="228"/>
        <v>95400</v>
      </c>
      <c r="CQ162" s="3">
        <f t="shared" si="228"/>
        <v>94900</v>
      </c>
      <c r="CR162" s="3">
        <f t="shared" si="228"/>
        <v>103900</v>
      </c>
      <c r="CS162" s="3">
        <f t="shared" si="228"/>
        <v>388400</v>
      </c>
      <c r="CT162" s="3">
        <f t="shared" si="228"/>
        <v>100100</v>
      </c>
      <c r="CU162" s="3">
        <f t="shared" si="228"/>
        <v>103900</v>
      </c>
      <c r="CV162" s="3">
        <f t="shared" si="228"/>
        <v>114300</v>
      </c>
      <c r="CW162" s="3">
        <f t="shared" si="228"/>
        <v>120400</v>
      </c>
      <c r="CX162" s="3">
        <f t="shared" si="228"/>
        <v>438500</v>
      </c>
      <c r="CY162" s="3">
        <f>+CY321</f>
        <v>112300</v>
      </c>
      <c r="CZ162" s="3">
        <f>+CZ321</f>
        <v>118000</v>
      </c>
      <c r="DA162" s="3">
        <f>+DA321</f>
        <v>119700</v>
      </c>
      <c r="DB162" s="3">
        <f>+DB321</f>
        <v>136100</v>
      </c>
      <c r="DC162" s="3">
        <f>+DB162+DA162+CZ162+CY162</f>
        <v>486100</v>
      </c>
      <c r="DD162" s="3">
        <f>+DD321</f>
        <v>122000</v>
      </c>
      <c r="DE162" s="3">
        <f t="shared" ref="DE162:DG162" si="229">+DE321</f>
        <v>127000</v>
      </c>
      <c r="DF162" s="3">
        <f t="shared" si="229"/>
        <v>127000</v>
      </c>
      <c r="DG162" s="3">
        <f t="shared" si="229"/>
        <v>135400</v>
      </c>
      <c r="DH162" s="3">
        <f>+DG162+DF162+DE162+DD162</f>
        <v>511400</v>
      </c>
      <c r="DI162" s="3">
        <f>+DI321</f>
        <v>110100</v>
      </c>
      <c r="DJ162" s="3">
        <f t="shared" ref="DJ162" ca="1" si="230">+DJ321</f>
        <v>124150</v>
      </c>
    </row>
    <row r="163" spans="1:127">
      <c r="A163" s="2"/>
      <c r="B163" s="7" t="s">
        <v>1124</v>
      </c>
      <c r="D163" s="7" t="s">
        <v>630</v>
      </c>
      <c r="AV163" s="43"/>
      <c r="AW163" s="43"/>
      <c r="AX163" s="43"/>
      <c r="AY163" s="43"/>
      <c r="BA163" s="43"/>
      <c r="BB163" s="43"/>
      <c r="BC163" s="43"/>
      <c r="BD163" s="43"/>
      <c r="BF163" s="43"/>
      <c r="BG163" s="43"/>
      <c r="BH163" s="43"/>
      <c r="BI163" s="43"/>
      <c r="BK163" s="43"/>
      <c r="BL163" s="43"/>
      <c r="BM163" s="43"/>
      <c r="BN163" s="43"/>
      <c r="BO163" s="15"/>
      <c r="BP163" s="15"/>
      <c r="BQ163" s="15"/>
      <c r="BR163" s="15"/>
      <c r="BS163" s="15"/>
      <c r="BT163" s="15">
        <f t="shared" ref="BT163:CX163" si="231">+BT162-BO162</f>
        <v>35844</v>
      </c>
      <c r="BU163" s="15">
        <f t="shared" si="231"/>
        <v>10582</v>
      </c>
      <c r="BV163" s="15">
        <f t="shared" si="231"/>
        <v>14402</v>
      </c>
      <c r="BW163" s="15">
        <f t="shared" si="231"/>
        <v>11946</v>
      </c>
      <c r="BX163" s="15">
        <f t="shared" si="231"/>
        <v>7797</v>
      </c>
      <c r="BY163" s="15">
        <f t="shared" si="231"/>
        <v>44630</v>
      </c>
      <c r="BZ163" s="15">
        <f t="shared" si="231"/>
        <v>9242</v>
      </c>
      <c r="CA163" s="15">
        <f t="shared" si="231"/>
        <v>7135</v>
      </c>
      <c r="CB163" s="15">
        <f t="shared" si="231"/>
        <v>8234</v>
      </c>
      <c r="CC163" s="15">
        <f t="shared" si="231"/>
        <v>8622</v>
      </c>
      <c r="CD163" s="15">
        <f t="shared" si="231"/>
        <v>33363</v>
      </c>
      <c r="CE163" s="15">
        <f t="shared" si="231"/>
        <v>3426</v>
      </c>
      <c r="CF163" s="15">
        <f t="shared" si="231"/>
        <v>2563</v>
      </c>
      <c r="CG163" s="15">
        <f t="shared" si="231"/>
        <v>6470</v>
      </c>
      <c r="CH163" s="15">
        <f t="shared" si="231"/>
        <v>1181</v>
      </c>
      <c r="CI163" s="15">
        <f t="shared" si="231"/>
        <v>13640</v>
      </c>
      <c r="CJ163" s="15">
        <f t="shared" si="231"/>
        <v>10850</v>
      </c>
      <c r="CK163" s="15">
        <f t="shared" si="231"/>
        <v>17600</v>
      </c>
      <c r="CL163" s="15">
        <f t="shared" si="231"/>
        <v>21250</v>
      </c>
      <c r="CM163" s="15">
        <f t="shared" si="231"/>
        <v>24839</v>
      </c>
      <c r="CN163" s="15">
        <f t="shared" si="231"/>
        <v>74600</v>
      </c>
      <c r="CO163" s="15">
        <f t="shared" si="231"/>
        <v>14200</v>
      </c>
      <c r="CP163" s="15">
        <f t="shared" si="231"/>
        <v>7100</v>
      </c>
      <c r="CQ163" s="15">
        <f t="shared" si="231"/>
        <v>-700</v>
      </c>
      <c r="CR163" s="15">
        <f t="shared" si="231"/>
        <v>-2639</v>
      </c>
      <c r="CS163" s="15">
        <f t="shared" si="231"/>
        <v>17900</v>
      </c>
      <c r="CT163" s="15">
        <f t="shared" si="231"/>
        <v>5900</v>
      </c>
      <c r="CU163" s="15">
        <f t="shared" si="231"/>
        <v>8500</v>
      </c>
      <c r="CV163" s="15">
        <f t="shared" si="231"/>
        <v>19400</v>
      </c>
      <c r="CW163" s="15">
        <f t="shared" si="231"/>
        <v>16500</v>
      </c>
      <c r="CX163" s="15">
        <f t="shared" si="231"/>
        <v>50100</v>
      </c>
      <c r="CY163" s="15">
        <f>+CY162-CT162</f>
        <v>12200</v>
      </c>
      <c r="CZ163" s="15">
        <f>+CZ162-CU162</f>
        <v>14100</v>
      </c>
      <c r="DA163" s="15">
        <f>+DA162-CV162</f>
        <v>5400</v>
      </c>
      <c r="DB163" s="15">
        <f>+DB162-CW162</f>
        <v>15700</v>
      </c>
      <c r="DC163" s="15">
        <f t="shared" ref="DC163:DH163" si="232">+DC162-CX162</f>
        <v>47600</v>
      </c>
      <c r="DD163" s="15">
        <f>+DD162-CY162</f>
        <v>9700</v>
      </c>
      <c r="DE163" s="15">
        <f t="shared" ref="DE163:DG163" si="233">+DE162-CZ162</f>
        <v>9000</v>
      </c>
      <c r="DF163" s="15">
        <f t="shared" si="233"/>
        <v>7300</v>
      </c>
      <c r="DG163" s="15">
        <f t="shared" si="233"/>
        <v>-700</v>
      </c>
      <c r="DH163" s="15">
        <f t="shared" si="232"/>
        <v>25300</v>
      </c>
      <c r="DI163" s="15">
        <f>+DI162-DD162</f>
        <v>-11900</v>
      </c>
      <c r="DJ163" s="15">
        <f t="shared" ref="DJ163" ca="1" si="234">+DJ162-DE162</f>
        <v>-2850</v>
      </c>
      <c r="DU163" s="2"/>
    </row>
    <row r="164" spans="1:127" s="3" customFormat="1">
      <c r="A164" s="2"/>
      <c r="B164" s="7" t="s">
        <v>1124</v>
      </c>
      <c r="C164" s="7" t="s">
        <v>1142</v>
      </c>
      <c r="D164" s="7"/>
      <c r="E164" s="7"/>
      <c r="F164" s="7"/>
      <c r="G164" s="2"/>
      <c r="H164" s="2"/>
      <c r="I164" s="1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T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4">
        <f t="shared" ref="CO164:DC164" si="235">+CO162/CO140</f>
        <v>0.62301587301587302</v>
      </c>
      <c r="CP164" s="4">
        <f t="shared" si="235"/>
        <v>0.60919540229885061</v>
      </c>
      <c r="CQ164" s="4">
        <f t="shared" si="235"/>
        <v>0.59386733416770965</v>
      </c>
      <c r="CR164" s="4">
        <f t="shared" si="235"/>
        <v>0.6339231238560098</v>
      </c>
      <c r="CS164" s="4">
        <f t="shared" si="235"/>
        <v>0.6212412028150992</v>
      </c>
      <c r="CT164" s="4">
        <f t="shared" si="235"/>
        <v>0.60740291262135926</v>
      </c>
      <c r="CU164" s="4">
        <f t="shared" si="235"/>
        <v>0.60092539039907455</v>
      </c>
      <c r="CV164" s="4">
        <f t="shared" si="235"/>
        <v>0.60444209413008987</v>
      </c>
      <c r="CW164" s="4">
        <f t="shared" si="235"/>
        <v>0.58645884072089627</v>
      </c>
      <c r="CX164" s="4">
        <f t="shared" si="235"/>
        <v>0.59888008740781207</v>
      </c>
      <c r="CY164" s="4">
        <f t="shared" si="235"/>
        <v>0.56065901148277586</v>
      </c>
      <c r="CZ164" s="4">
        <f t="shared" si="235"/>
        <v>0.54730983302411873</v>
      </c>
      <c r="DA164" s="4">
        <f t="shared" si="235"/>
        <v>0.56945765937202664</v>
      </c>
      <c r="DB164" s="4">
        <f t="shared" si="235"/>
        <v>0.60462016881386049</v>
      </c>
      <c r="DC164" s="4">
        <f t="shared" si="235"/>
        <v>0.5711432264128774</v>
      </c>
      <c r="DD164" s="4">
        <f t="shared" ref="DD164" si="236">+DD162/DD140</f>
        <v>0.57223264540337715</v>
      </c>
      <c r="DE164" s="4">
        <f t="shared" ref="DE164:DI164" si="237">+DE162/DE140</f>
        <v>0.57596371882086173</v>
      </c>
      <c r="DF164" s="4">
        <f t="shared" si="237"/>
        <v>0.56595365418894827</v>
      </c>
      <c r="DG164" s="4">
        <f t="shared" si="237"/>
        <v>0.60936093609360931</v>
      </c>
      <c r="DH164" s="4">
        <f t="shared" si="237"/>
        <v>0.58093831648301719</v>
      </c>
      <c r="DI164" s="4">
        <f t="shared" si="237"/>
        <v>0.52130681818181823</v>
      </c>
      <c r="DJ164" s="4">
        <f t="shared" ref="DJ164" ca="1" si="238">+DJ162/DJ140</f>
        <v>0.57291185971389014</v>
      </c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</row>
    <row r="165" spans="1:127" s="3" customFormat="1">
      <c r="A165" s="2"/>
      <c r="B165" s="7" t="s">
        <v>1124</v>
      </c>
      <c r="C165" s="7" t="s">
        <v>1143</v>
      </c>
      <c r="D165" s="7"/>
      <c r="E165" s="7"/>
      <c r="F165" s="7"/>
      <c r="G165" s="2"/>
      <c r="H165" s="2"/>
      <c r="I165" s="1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4">
        <f t="shared" ref="BE165:CJ165" si="239">+BE163/BE141</f>
        <v>0</v>
      </c>
      <c r="BF165" s="4">
        <f t="shared" si="239"/>
        <v>0</v>
      </c>
      <c r="BG165" s="4">
        <f t="shared" si="239"/>
        <v>0</v>
      </c>
      <c r="BH165" s="4">
        <f t="shared" si="239"/>
        <v>0</v>
      </c>
      <c r="BI165" s="4">
        <f t="shared" si="239"/>
        <v>0</v>
      </c>
      <c r="BJ165" s="4">
        <f t="shared" si="239"/>
        <v>0</v>
      </c>
      <c r="BK165" s="4">
        <f t="shared" si="239"/>
        <v>0</v>
      </c>
      <c r="BL165" s="4">
        <f t="shared" si="239"/>
        <v>0</v>
      </c>
      <c r="BM165" s="4">
        <f t="shared" si="239"/>
        <v>0</v>
      </c>
      <c r="BN165" s="4">
        <f t="shared" si="239"/>
        <v>0</v>
      </c>
      <c r="BO165" s="4">
        <f t="shared" si="239"/>
        <v>0</v>
      </c>
      <c r="BP165" s="4">
        <f t="shared" si="239"/>
        <v>0</v>
      </c>
      <c r="BQ165" s="4">
        <f t="shared" si="239"/>
        <v>0</v>
      </c>
      <c r="BR165" s="4">
        <f t="shared" si="239"/>
        <v>0</v>
      </c>
      <c r="BS165" s="4">
        <f t="shared" si="239"/>
        <v>0</v>
      </c>
      <c r="BT165" s="4">
        <f t="shared" si="239"/>
        <v>1.0699701492537312</v>
      </c>
      <c r="BU165" s="4">
        <f t="shared" si="239"/>
        <v>0.56287234042553191</v>
      </c>
      <c r="BV165" s="4">
        <f t="shared" si="239"/>
        <v>0.45575949367088608</v>
      </c>
      <c r="BW165" s="4">
        <f t="shared" si="239"/>
        <v>1.5121518987341773</v>
      </c>
      <c r="BX165" s="4">
        <f t="shared" si="239"/>
        <v>0.19789340101522843</v>
      </c>
      <c r="BY165" s="4">
        <f t="shared" si="239"/>
        <v>0.45680655066530196</v>
      </c>
      <c r="BZ165" s="4">
        <f t="shared" si="239"/>
        <v>0.46676767676767678</v>
      </c>
      <c r="CA165" s="4">
        <f t="shared" si="239"/>
        <v>0.42981927710843376</v>
      </c>
      <c r="CB165" s="4">
        <f t="shared" si="239"/>
        <v>0.22558904109589042</v>
      </c>
      <c r="CC165" s="4">
        <f t="shared" si="239"/>
        <v>-0.80579439252336449</v>
      </c>
      <c r="CD165" s="4">
        <f t="shared" si="239"/>
        <v>0.53638263665594854</v>
      </c>
      <c r="CE165" s="4">
        <f t="shared" si="239"/>
        <v>0.18824175824175823</v>
      </c>
      <c r="CF165" s="4">
        <f t="shared" si="239"/>
        <v>0.16018750000000001</v>
      </c>
      <c r="CG165" s="4">
        <f t="shared" si="239"/>
        <v>0.36145251396648043</v>
      </c>
      <c r="CH165" s="4">
        <f t="shared" si="239"/>
        <v>5.1798245614035086E-2</v>
      </c>
      <c r="CI165" s="4">
        <f t="shared" si="239"/>
        <v>0.18210947930574098</v>
      </c>
      <c r="CJ165" s="4">
        <f t="shared" si="239"/>
        <v>0.67391304347826086</v>
      </c>
      <c r="CK165" s="4">
        <f t="shared" ref="CK165:DB165" si="240">+CK163/CK141</f>
        <v>0.70682730923694781</v>
      </c>
      <c r="CL165" s="4">
        <f t="shared" si="240"/>
        <v>0.48738532110091742</v>
      </c>
      <c r="CM165" s="4">
        <f t="shared" si="240"/>
        <v>0.55943693693693697</v>
      </c>
      <c r="CN165" s="4">
        <f t="shared" si="240"/>
        <v>0.57829457364341086</v>
      </c>
      <c r="CO165" s="4">
        <f t="shared" si="240"/>
        <v>0.38172043010752688</v>
      </c>
      <c r="CP165" s="4">
        <f t="shared" si="240"/>
        <v>0.2225705329153605</v>
      </c>
      <c r="CQ165" s="4">
        <f t="shared" si="240"/>
        <v>-6.6666666666666666E-2</v>
      </c>
      <c r="CR165" s="4">
        <f t="shared" si="240"/>
        <v>-0.31795180722891564</v>
      </c>
      <c r="CS165" s="4">
        <f t="shared" si="240"/>
        <v>0.20364050056882821</v>
      </c>
      <c r="CT165" s="4">
        <f t="shared" si="240"/>
        <v>0.43382352941176472</v>
      </c>
      <c r="CU165" s="4">
        <f t="shared" si="240"/>
        <v>0.5214723926380368</v>
      </c>
      <c r="CV165" s="4">
        <f t="shared" si="240"/>
        <v>0.66211604095563137</v>
      </c>
      <c r="CW165" s="4">
        <f t="shared" si="240"/>
        <v>0.39855072463768115</v>
      </c>
      <c r="CX165" s="4">
        <f t="shared" si="240"/>
        <v>0.49801192842942343</v>
      </c>
      <c r="CY165" s="4">
        <f t="shared" si="240"/>
        <v>0.3436619718309859</v>
      </c>
      <c r="CZ165" s="4">
        <f t="shared" si="240"/>
        <v>0.33021077283372363</v>
      </c>
      <c r="DA165" s="4">
        <f t="shared" si="240"/>
        <v>0.25592417061611372</v>
      </c>
      <c r="DB165" s="4">
        <f t="shared" si="240"/>
        <v>0.79292929292929293</v>
      </c>
      <c r="DC165" s="2"/>
      <c r="DD165" s="4">
        <f t="shared" ref="DD165:DG165" si="241">+DD163/DD141</f>
        <v>0.75193798449612403</v>
      </c>
      <c r="DE165" s="4">
        <f t="shared" si="241"/>
        <v>1.8367346938775511</v>
      </c>
      <c r="DF165" s="4">
        <f t="shared" si="241"/>
        <v>0.5140845070422535</v>
      </c>
      <c r="DG165" s="4">
        <f t="shared" si="241"/>
        <v>0.2413793103448276</v>
      </c>
      <c r="DH165" s="2"/>
      <c r="DI165" s="4">
        <f t="shared" ref="DI165:DJ165" si="242">+DI163/DI141</f>
        <v>5.95</v>
      </c>
      <c r="DJ165" s="4">
        <f t="shared" ca="1" si="242"/>
        <v>0.75</v>
      </c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</row>
    <row r="166" spans="1:127" s="3" customFormat="1">
      <c r="A166" s="2"/>
      <c r="B166" s="7"/>
      <c r="C166" s="7"/>
      <c r="D166" s="7"/>
      <c r="E166" s="7"/>
      <c r="F166" s="7"/>
      <c r="G166" s="2"/>
      <c r="H166" s="2"/>
      <c r="I166" s="1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T166" s="2"/>
      <c r="BY166" s="2"/>
      <c r="CC166" s="2"/>
      <c r="CD166" s="2"/>
      <c r="CE166" s="2"/>
      <c r="CF166" s="2"/>
      <c r="CG166" s="2"/>
      <c r="CH166" s="2"/>
      <c r="CI166" s="2"/>
      <c r="CJ166" s="60"/>
      <c r="CK166" s="60"/>
      <c r="CL166" s="60"/>
      <c r="CM166" s="60"/>
      <c r="CN166" s="60"/>
      <c r="CO166" s="60"/>
      <c r="CP166" s="60"/>
      <c r="CQ166" s="60"/>
      <c r="CR166" s="60"/>
      <c r="CS166" s="60"/>
      <c r="CT166" s="60"/>
      <c r="CU166" s="60"/>
      <c r="CV166" s="60"/>
      <c r="CW166" s="60"/>
      <c r="CX166" s="60"/>
      <c r="CY166" s="60"/>
      <c r="CZ166" s="60"/>
      <c r="DA166" s="60"/>
      <c r="DB166" s="60"/>
      <c r="DC166" s="60"/>
      <c r="DD166" s="60"/>
      <c r="DE166" s="60"/>
      <c r="DF166" s="60"/>
      <c r="DG166" s="60"/>
      <c r="DH166" s="60"/>
      <c r="DI166" s="60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</row>
    <row r="167" spans="1:127" s="3" customFormat="1">
      <c r="A167" s="2"/>
      <c r="B167" s="44" t="s">
        <v>448</v>
      </c>
      <c r="C167" s="44" t="s">
        <v>17</v>
      </c>
      <c r="D167" s="44"/>
      <c r="E167" s="44"/>
      <c r="F167" s="44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8">
        <v>4060434</v>
      </c>
      <c r="BA167" s="8">
        <v>899400</v>
      </c>
      <c r="BB167" s="8">
        <v>915600</v>
      </c>
      <c r="BC167" s="8">
        <v>1073681</v>
      </c>
      <c r="BD167" s="8">
        <v>1044465</v>
      </c>
      <c r="BE167" s="8">
        <v>3933233</v>
      </c>
      <c r="BF167" s="8">
        <v>945800</v>
      </c>
      <c r="BG167" s="8">
        <v>918900</v>
      </c>
      <c r="BH167" s="8">
        <v>1053700</v>
      </c>
      <c r="BI167" s="8">
        <v>1094461</v>
      </c>
      <c r="BJ167" s="8">
        <v>4014569</v>
      </c>
      <c r="BK167" s="8">
        <v>978900</v>
      </c>
      <c r="BL167" s="8">
        <v>937600</v>
      </c>
      <c r="BM167" s="8">
        <v>980600</v>
      </c>
      <c r="BN167" s="8">
        <v>1006415</v>
      </c>
      <c r="BO167" s="8">
        <v>3903515</v>
      </c>
      <c r="BP167" s="8">
        <v>873700</v>
      </c>
      <c r="BQ167" s="8">
        <v>817200</v>
      </c>
      <c r="BR167" s="8">
        <v>941137</v>
      </c>
      <c r="BS167" s="8">
        <v>984963</v>
      </c>
      <c r="BT167" s="8">
        <v>3617000</v>
      </c>
      <c r="BU167" s="8">
        <v>833000</v>
      </c>
      <c r="BV167" s="8">
        <v>827700</v>
      </c>
      <c r="BW167" s="8">
        <v>879100</v>
      </c>
      <c r="BX167" s="8">
        <v>910400</v>
      </c>
      <c r="BY167" s="8">
        <v>3450200</v>
      </c>
      <c r="BZ167" s="8">
        <v>848700</v>
      </c>
      <c r="CA167" s="8">
        <v>758000</v>
      </c>
      <c r="CB167" s="8">
        <v>843900</v>
      </c>
      <c r="CC167" s="8">
        <v>928900</v>
      </c>
      <c r="CD167" s="8">
        <v>3379500</v>
      </c>
      <c r="CE167" s="15">
        <f t="shared" ref="CE167:DB167" si="243">+CE11-CE26</f>
        <v>779585</v>
      </c>
      <c r="CF167" s="15">
        <f t="shared" si="243"/>
        <v>824914</v>
      </c>
      <c r="CG167" s="15">
        <f t="shared" si="243"/>
        <v>825917</v>
      </c>
      <c r="CH167" s="15">
        <f t="shared" si="243"/>
        <v>935124</v>
      </c>
      <c r="CI167" s="15">
        <f t="shared" si="243"/>
        <v>3365540</v>
      </c>
      <c r="CJ167" s="15">
        <f t="shared" si="243"/>
        <v>809673</v>
      </c>
      <c r="CK167" s="15">
        <f t="shared" si="243"/>
        <v>926518</v>
      </c>
      <c r="CL167" s="15">
        <f t="shared" si="243"/>
        <v>932429</v>
      </c>
      <c r="CM167" s="15">
        <f t="shared" si="243"/>
        <v>964300</v>
      </c>
      <c r="CN167" s="15">
        <f t="shared" si="243"/>
        <v>3632920</v>
      </c>
      <c r="CO167" s="15">
        <f t="shared" si="243"/>
        <v>866130</v>
      </c>
      <c r="CP167" s="15">
        <f t="shared" si="243"/>
        <v>859715</v>
      </c>
      <c r="CQ167" s="15">
        <f t="shared" si="243"/>
        <v>949094</v>
      </c>
      <c r="CR167" s="15">
        <f t="shared" si="243"/>
        <v>967062</v>
      </c>
      <c r="CS167" s="15">
        <f t="shared" si="243"/>
        <v>3642001</v>
      </c>
      <c r="CT167" s="15">
        <f t="shared" si="243"/>
        <v>865660</v>
      </c>
      <c r="CU167" s="15">
        <f t="shared" si="243"/>
        <v>907754</v>
      </c>
      <c r="CV167" s="15">
        <f t="shared" si="243"/>
        <v>966246</v>
      </c>
      <c r="CW167" s="15">
        <f t="shared" si="243"/>
        <v>1004669</v>
      </c>
      <c r="CX167" s="15">
        <f t="shared" si="243"/>
        <v>3744329</v>
      </c>
      <c r="CY167" s="15">
        <f t="shared" si="243"/>
        <v>841505</v>
      </c>
      <c r="CZ167" s="15">
        <f t="shared" si="243"/>
        <v>910921</v>
      </c>
      <c r="DA167" s="15">
        <f t="shared" si="243"/>
        <v>945569</v>
      </c>
      <c r="DB167" s="15">
        <f t="shared" si="243"/>
        <v>1046081</v>
      </c>
      <c r="DC167" s="15">
        <f>+DB167+DA167+CZ167+CY167</f>
        <v>3744076</v>
      </c>
      <c r="DD167" s="15">
        <f>+DD11-DD26</f>
        <v>809409</v>
      </c>
      <c r="DE167" s="15">
        <f>+DE11-DE26</f>
        <v>893394</v>
      </c>
      <c r="DF167" s="15">
        <f>+DF11-DF26</f>
        <v>924561</v>
      </c>
      <c r="DG167" s="15">
        <f>+DG11-DG26</f>
        <v>1012598</v>
      </c>
      <c r="DH167" s="15">
        <f>+DG167+DF167+DE167+DD167</f>
        <v>3639962</v>
      </c>
      <c r="DI167" s="15">
        <f>+DI11-DI26</f>
        <v>858401</v>
      </c>
      <c r="DJ167" s="15">
        <f>+DJ11-DJ26</f>
        <v>892923</v>
      </c>
      <c r="DK167" s="15">
        <f>+DK180+DK181+DK182+DK183+DK184+DK192</f>
        <v>951801.00453502603</v>
      </c>
      <c r="DL167" s="15">
        <f>+DL180+DL181+DL182+DL183+DL184+DL192</f>
        <v>1068433.5209341561</v>
      </c>
      <c r="DM167" s="15">
        <f>+DL167+DK167+DJ167+DI167</f>
        <v>3771558.5254691821</v>
      </c>
      <c r="DN167" s="15">
        <f>+DN180+DN181+DN182+DN183+DN184+DN192</f>
        <v>888983.26414449653</v>
      </c>
      <c r="DO167" s="15">
        <f>+DO180+DO181+DO182+DO183+DO184+DO192</f>
        <v>921687.74871714506</v>
      </c>
      <c r="DP167" s="15">
        <f>+DP180+DP181+DP182+DP183+DP184+DP192</f>
        <v>974440.52363682888</v>
      </c>
      <c r="DQ167" s="15">
        <f>+DQ180+DQ181+DQ182+DQ183+DQ184+DQ192</f>
        <v>1094613.6307195253</v>
      </c>
      <c r="DR167" s="15">
        <f>+DQ167+DP167+DO167+DN167</f>
        <v>3879725.1672179955</v>
      </c>
      <c r="DS167" s="15">
        <f>+DS180+DS181+DS182+DS183+DS184+DS192</f>
        <v>883083.17594535952</v>
      </c>
      <c r="DT167" s="15">
        <f>+DT180+DT181+DT182+DT183+DT184+DT192</f>
        <v>914591.07388766902</v>
      </c>
      <c r="DU167" s="15">
        <f>+DU180+DU181+DU182+DU183+DU184+DU192</f>
        <v>975641.26530834078</v>
      </c>
      <c r="DV167" s="15">
        <f>+DV180+DV181+DV182+DV183+DV184+DV192</f>
        <v>1097071.2494816538</v>
      </c>
      <c r="DW167" s="15">
        <f>+DV167+DU167+DT167+DS167</f>
        <v>3870386.7646230226</v>
      </c>
    </row>
    <row r="168" spans="1:127" s="3" customFormat="1">
      <c r="A168" s="2"/>
      <c r="B168" s="44"/>
      <c r="C168" s="44"/>
      <c r="D168" s="44" t="s">
        <v>112</v>
      </c>
      <c r="E168" s="44"/>
      <c r="F168" s="44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8">
        <f t="shared" ref="BE168:CN168" si="244">+BE167-AZ167</f>
        <v>-127201</v>
      </c>
      <c r="BF168" s="8">
        <f t="shared" si="244"/>
        <v>46400</v>
      </c>
      <c r="BG168" s="8">
        <f t="shared" si="244"/>
        <v>3300</v>
      </c>
      <c r="BH168" s="8">
        <f t="shared" si="244"/>
        <v>-19981</v>
      </c>
      <c r="BI168" s="8">
        <f t="shared" si="244"/>
        <v>49996</v>
      </c>
      <c r="BJ168" s="8">
        <f t="shared" si="244"/>
        <v>81336</v>
      </c>
      <c r="BK168" s="8">
        <f t="shared" si="244"/>
        <v>33100</v>
      </c>
      <c r="BL168" s="8">
        <f t="shared" si="244"/>
        <v>18700</v>
      </c>
      <c r="BM168" s="8">
        <f t="shared" si="244"/>
        <v>-73100</v>
      </c>
      <c r="BN168" s="8">
        <f t="shared" si="244"/>
        <v>-88046</v>
      </c>
      <c r="BO168" s="8">
        <f t="shared" si="244"/>
        <v>-111054</v>
      </c>
      <c r="BP168" s="8">
        <f t="shared" si="244"/>
        <v>-105200</v>
      </c>
      <c r="BQ168" s="8">
        <f t="shared" si="244"/>
        <v>-120400</v>
      </c>
      <c r="BR168" s="8">
        <f t="shared" si="244"/>
        <v>-39463</v>
      </c>
      <c r="BS168" s="8">
        <f t="shared" si="244"/>
        <v>-21452</v>
      </c>
      <c r="BT168" s="8">
        <f t="shared" si="244"/>
        <v>-286515</v>
      </c>
      <c r="BU168" s="8">
        <f t="shared" si="244"/>
        <v>-40700</v>
      </c>
      <c r="BV168" s="8">
        <f t="shared" si="244"/>
        <v>10500</v>
      </c>
      <c r="BW168" s="8">
        <f t="shared" si="244"/>
        <v>-62037</v>
      </c>
      <c r="BX168" s="8">
        <f t="shared" si="244"/>
        <v>-74563</v>
      </c>
      <c r="BY168" s="8">
        <f t="shared" si="244"/>
        <v>-166800</v>
      </c>
      <c r="BZ168" s="8">
        <f t="shared" si="244"/>
        <v>15700</v>
      </c>
      <c r="CA168" s="8">
        <f t="shared" si="244"/>
        <v>-69700</v>
      </c>
      <c r="CB168" s="8">
        <f t="shared" si="244"/>
        <v>-35200</v>
      </c>
      <c r="CC168" s="8">
        <f t="shared" si="244"/>
        <v>18500</v>
      </c>
      <c r="CD168" s="8">
        <f t="shared" si="244"/>
        <v>-70700</v>
      </c>
      <c r="CE168" s="8">
        <f t="shared" si="244"/>
        <v>-69115</v>
      </c>
      <c r="CF168" s="8">
        <f t="shared" si="244"/>
        <v>66914</v>
      </c>
      <c r="CG168" s="8">
        <f t="shared" si="244"/>
        <v>-17983</v>
      </c>
      <c r="CH168" s="8">
        <f>+CH167-CC167</f>
        <v>6224</v>
      </c>
      <c r="CI168" s="8">
        <f>+CI167-CD167</f>
        <v>-13960</v>
      </c>
      <c r="CJ168" s="8">
        <f t="shared" si="244"/>
        <v>30088</v>
      </c>
      <c r="CK168" s="8">
        <f t="shared" si="244"/>
        <v>101604</v>
      </c>
      <c r="CL168" s="8">
        <f>+CL167-CG167</f>
        <v>106512</v>
      </c>
      <c r="CM168" s="8">
        <f>+CM167-CH167</f>
        <v>29176</v>
      </c>
      <c r="CN168" s="8">
        <f t="shared" si="244"/>
        <v>267380</v>
      </c>
      <c r="CO168" s="8">
        <f t="shared" ref="CO168:DB168" si="245">+CO167-CJ167</f>
        <v>56457</v>
      </c>
      <c r="CP168" s="8">
        <f t="shared" si="245"/>
        <v>-66803</v>
      </c>
      <c r="CQ168" s="8">
        <f t="shared" si="245"/>
        <v>16665</v>
      </c>
      <c r="CR168" s="8">
        <f t="shared" si="245"/>
        <v>2762</v>
      </c>
      <c r="CS168" s="8">
        <f t="shared" si="245"/>
        <v>9081</v>
      </c>
      <c r="CT168" s="8">
        <f t="shared" si="245"/>
        <v>-470</v>
      </c>
      <c r="CU168" s="8">
        <f t="shared" si="245"/>
        <v>48039</v>
      </c>
      <c r="CV168" s="8">
        <f t="shared" si="245"/>
        <v>17152</v>
      </c>
      <c r="CW168" s="8">
        <f t="shared" si="245"/>
        <v>37607</v>
      </c>
      <c r="CX168" s="8">
        <f t="shared" si="245"/>
        <v>102328</v>
      </c>
      <c r="CY168" s="8">
        <f t="shared" si="245"/>
        <v>-24155</v>
      </c>
      <c r="CZ168" s="8">
        <f t="shared" si="245"/>
        <v>3167</v>
      </c>
      <c r="DA168" s="8">
        <f t="shared" si="245"/>
        <v>-20677</v>
      </c>
      <c r="DB168" s="8">
        <f t="shared" si="245"/>
        <v>41412</v>
      </c>
      <c r="DC168" s="8">
        <f>+DC167-CX167</f>
        <v>-253</v>
      </c>
      <c r="DD168" s="8">
        <f t="shared" ref="DD168" si="246">+DD167-CY167</f>
        <v>-32096</v>
      </c>
      <c r="DE168" s="8">
        <f t="shared" ref="DE168" si="247">+DE167-CZ167</f>
        <v>-17527</v>
      </c>
      <c r="DF168" s="8">
        <f t="shared" ref="DF168" si="248">+DF167-DA167</f>
        <v>-21008</v>
      </c>
      <c r="DG168" s="8">
        <f t="shared" ref="DG168" si="249">+DG167-DB167</f>
        <v>-33483</v>
      </c>
      <c r="DH168" s="8">
        <f>+DH167-DC167</f>
        <v>-104114</v>
      </c>
      <c r="DI168" s="8">
        <f t="shared" ref="DI168" si="250">+DI167-DD167</f>
        <v>48992</v>
      </c>
      <c r="DJ168" s="8">
        <f t="shared" ref="DJ168" si="251">+DJ167-DE167</f>
        <v>-471</v>
      </c>
      <c r="DK168" s="8">
        <f t="shared" ref="DK168:DW168" si="252">+DK167-DF167</f>
        <v>27240.004535026033</v>
      </c>
      <c r="DL168" s="8">
        <f t="shared" si="252"/>
        <v>55835.520934156142</v>
      </c>
      <c r="DM168" s="8">
        <f>+DM167-DH167</f>
        <v>131596.52546918206</v>
      </c>
      <c r="DN168" s="8">
        <f t="shared" si="252"/>
        <v>30582.264144496527</v>
      </c>
      <c r="DO168" s="8">
        <f t="shared" si="252"/>
        <v>28764.748717145063</v>
      </c>
      <c r="DP168" s="8">
        <f t="shared" si="252"/>
        <v>22639.519101802842</v>
      </c>
      <c r="DQ168" s="8">
        <f t="shared" si="252"/>
        <v>26180.109785369132</v>
      </c>
      <c r="DR168" s="8">
        <f t="shared" si="252"/>
        <v>108166.64174881345</v>
      </c>
      <c r="DS168" s="8">
        <f t="shared" si="252"/>
        <v>-5900.0881991370115</v>
      </c>
      <c r="DT168" s="8">
        <f t="shared" si="252"/>
        <v>-7096.6748294760473</v>
      </c>
      <c r="DU168" s="8">
        <f t="shared" si="252"/>
        <v>1200.7416715119034</v>
      </c>
      <c r="DV168" s="8">
        <f t="shared" si="252"/>
        <v>2457.6187621285208</v>
      </c>
      <c r="DW168" s="8">
        <f t="shared" si="252"/>
        <v>-9338.4025949728675</v>
      </c>
    </row>
    <row r="169" spans="1:127" s="3" customFormat="1">
      <c r="A169" s="2"/>
      <c r="B169" s="44"/>
      <c r="C169" s="44"/>
      <c r="D169" s="44"/>
      <c r="E169" s="44"/>
      <c r="F169" s="44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T169" s="2"/>
      <c r="BY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</row>
    <row r="170" spans="1:127" s="3" customFormat="1">
      <c r="A170" s="2"/>
      <c r="B170" s="44" t="s">
        <v>1218</v>
      </c>
      <c r="C170" s="7" t="s">
        <v>87</v>
      </c>
      <c r="D170" s="44"/>
      <c r="E170" s="44"/>
      <c r="F170" s="44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T170" s="2"/>
      <c r="BY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15">
        <v>3744100</v>
      </c>
      <c r="DD170" s="2"/>
      <c r="DE170" s="2"/>
      <c r="DF170" s="2" t="s">
        <v>1222</v>
      </c>
      <c r="DG170" s="15">
        <f>+DH170-DC170</f>
        <v>-104300</v>
      </c>
      <c r="DH170" s="15">
        <v>3639800</v>
      </c>
      <c r="DI170" s="2"/>
      <c r="DJ170" s="2"/>
      <c r="DK170" s="2" t="s">
        <v>630</v>
      </c>
      <c r="DL170" s="15">
        <f>+DM170-DH170</f>
        <v>150200</v>
      </c>
      <c r="DM170" s="15">
        <v>3790000</v>
      </c>
      <c r="DN170" s="2"/>
      <c r="DO170" s="2"/>
      <c r="DP170" s="2"/>
      <c r="DQ170" s="2"/>
      <c r="DR170" s="2"/>
      <c r="DS170" s="2"/>
      <c r="DT170" s="2"/>
      <c r="DU170" s="2"/>
      <c r="DV170" s="2"/>
      <c r="DW170" s="2"/>
    </row>
    <row r="171" spans="1:127" s="3" customFormat="1">
      <c r="A171" s="2"/>
      <c r="B171" s="44" t="s">
        <v>1218</v>
      </c>
      <c r="C171" s="7" t="s">
        <v>156</v>
      </c>
      <c r="D171" s="44"/>
      <c r="E171" s="44"/>
      <c r="F171" s="44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T171" s="2"/>
      <c r="BY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15">
        <v>286200</v>
      </c>
      <c r="DD171" s="2"/>
      <c r="DE171" s="2"/>
      <c r="DF171" s="2" t="s">
        <v>1222</v>
      </c>
      <c r="DG171" s="15">
        <f t="shared" ref="DG171:DG178" si="253">+DH171-DC171</f>
        <v>5600</v>
      </c>
      <c r="DH171" s="15">
        <v>291800</v>
      </c>
      <c r="DI171" s="2"/>
      <c r="DJ171" s="2"/>
      <c r="DK171" s="2" t="s">
        <v>630</v>
      </c>
      <c r="DL171" s="15">
        <f t="shared" ref="DL171:DL178" si="254">+DM171-DH171</f>
        <v>-1800</v>
      </c>
      <c r="DM171" s="15">
        <v>290000</v>
      </c>
      <c r="DN171" s="2"/>
      <c r="DO171" s="2"/>
      <c r="DP171" s="2"/>
      <c r="DQ171" s="2"/>
      <c r="DR171" s="2"/>
      <c r="DS171" s="2"/>
      <c r="DT171" s="2"/>
      <c r="DU171" s="2"/>
      <c r="DV171" s="2"/>
      <c r="DW171" s="2"/>
    </row>
    <row r="172" spans="1:127" s="3" customFormat="1">
      <c r="A172" s="2"/>
      <c r="B172" s="44" t="s">
        <v>1218</v>
      </c>
      <c r="C172" s="7" t="s">
        <v>505</v>
      </c>
      <c r="D172" s="44"/>
      <c r="E172" s="44"/>
      <c r="F172" s="44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T172" s="2"/>
      <c r="BY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15">
        <v>276900</v>
      </c>
      <c r="DD172" s="2"/>
      <c r="DE172" s="2"/>
      <c r="DF172" s="2" t="s">
        <v>1222</v>
      </c>
      <c r="DG172" s="15">
        <f t="shared" si="253"/>
        <v>2155200</v>
      </c>
      <c r="DH172" s="15">
        <v>2432100</v>
      </c>
      <c r="DI172" s="2"/>
      <c r="DJ172" s="2"/>
      <c r="DK172" s="2" t="s">
        <v>630</v>
      </c>
      <c r="DL172" s="15">
        <f t="shared" si="254"/>
        <v>73900</v>
      </c>
      <c r="DM172" s="15">
        <v>2506000</v>
      </c>
      <c r="DN172" s="2"/>
      <c r="DO172" s="2"/>
      <c r="DP172" s="2"/>
      <c r="DQ172" s="2"/>
      <c r="DR172" s="2"/>
      <c r="DS172" s="2"/>
      <c r="DT172" s="2"/>
      <c r="DU172" s="2"/>
      <c r="DV172" s="2"/>
      <c r="DW172" s="2"/>
    </row>
    <row r="173" spans="1:127" s="3" customFormat="1">
      <c r="A173" s="2"/>
      <c r="B173" s="44" t="s">
        <v>1218</v>
      </c>
      <c r="C173" s="21" t="s">
        <v>21</v>
      </c>
      <c r="D173" s="44"/>
      <c r="E173" s="44"/>
      <c r="F173" s="44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T173" s="2"/>
      <c r="BY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15">
        <v>68800</v>
      </c>
      <c r="DD173" s="2"/>
      <c r="DE173" s="2"/>
      <c r="DF173" s="2" t="s">
        <v>1222</v>
      </c>
      <c r="DG173" s="15">
        <f t="shared" si="253"/>
        <v>383500</v>
      </c>
      <c r="DH173" s="15">
        <v>452300</v>
      </c>
      <c r="DI173" s="2"/>
      <c r="DJ173" s="2"/>
      <c r="DK173" s="2" t="s">
        <v>630</v>
      </c>
      <c r="DL173" s="15">
        <f t="shared" si="254"/>
        <v>36700</v>
      </c>
      <c r="DM173" s="15">
        <v>489000</v>
      </c>
      <c r="DN173" s="2"/>
      <c r="DO173" s="2"/>
      <c r="DP173" s="2"/>
      <c r="DQ173" s="2"/>
      <c r="DR173" s="2"/>
      <c r="DS173" s="2"/>
      <c r="DT173" s="2"/>
      <c r="DU173" s="2"/>
      <c r="DV173" s="2"/>
      <c r="DW173" s="2"/>
    </row>
    <row r="174" spans="1:127" s="3" customFormat="1">
      <c r="A174" s="2"/>
      <c r="B174" s="44" t="s">
        <v>1218</v>
      </c>
      <c r="C174" s="44" t="s">
        <v>417</v>
      </c>
      <c r="D174" s="44"/>
      <c r="E174" s="44"/>
      <c r="F174" s="44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T174" s="2"/>
      <c r="BY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15">
        <v>625900</v>
      </c>
      <c r="DD174" s="2"/>
      <c r="DE174" s="2"/>
      <c r="DF174" s="2" t="s">
        <v>1222</v>
      </c>
      <c r="DG174" s="15">
        <f t="shared" si="253"/>
        <v>-546300</v>
      </c>
      <c r="DH174" s="15">
        <v>79600</v>
      </c>
      <c r="DI174" s="2"/>
      <c r="DJ174" s="2"/>
      <c r="DK174" s="2" t="s">
        <v>630</v>
      </c>
      <c r="DL174" s="15">
        <f t="shared" si="254"/>
        <v>-10600</v>
      </c>
      <c r="DM174" s="15">
        <v>69000</v>
      </c>
      <c r="DN174" s="2"/>
      <c r="DO174" s="2"/>
      <c r="DP174" s="2"/>
      <c r="DQ174" s="2"/>
      <c r="DR174" s="2"/>
      <c r="DS174" s="2"/>
      <c r="DT174" s="2"/>
      <c r="DU174" s="2"/>
      <c r="DV174" s="2"/>
      <c r="DW174" s="2"/>
    </row>
    <row r="175" spans="1:127" s="3" customFormat="1">
      <c r="A175" s="2"/>
      <c r="B175" s="44" t="s">
        <v>1218</v>
      </c>
      <c r="C175" s="21" t="s">
        <v>22</v>
      </c>
      <c r="D175" s="44"/>
      <c r="E175" s="44"/>
      <c r="F175" s="44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T175" s="2"/>
      <c r="BY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3">
        <v>41300</v>
      </c>
      <c r="DD175" s="2"/>
      <c r="DE175" s="2"/>
      <c r="DF175" s="2" t="s">
        <v>1222</v>
      </c>
      <c r="DG175" s="15">
        <f t="shared" si="253"/>
        <v>288100</v>
      </c>
      <c r="DH175" s="15">
        <v>329400</v>
      </c>
      <c r="DI175" s="2"/>
      <c r="DJ175" s="2"/>
      <c r="DK175" s="2" t="s">
        <v>630</v>
      </c>
      <c r="DL175" s="15">
        <f t="shared" si="254"/>
        <v>65600</v>
      </c>
      <c r="DM175" s="15">
        <v>395000</v>
      </c>
      <c r="DN175" s="2"/>
      <c r="DO175" s="2"/>
      <c r="DP175" s="2"/>
      <c r="DQ175" s="2"/>
      <c r="DR175" s="2"/>
      <c r="DS175" s="2"/>
      <c r="DT175" s="2"/>
      <c r="DU175" s="2"/>
      <c r="DV175" s="2"/>
      <c r="DW175" s="2"/>
    </row>
    <row r="176" spans="1:127" s="3" customFormat="1">
      <c r="A176" s="2"/>
      <c r="B176" s="44" t="s">
        <v>1218</v>
      </c>
      <c r="C176" s="44" t="s">
        <v>1219</v>
      </c>
      <c r="D176" s="44"/>
      <c r="E176" s="44"/>
      <c r="F176" s="44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T176" s="2"/>
      <c r="BY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15">
        <v>2435900</v>
      </c>
      <c r="DD176" s="2"/>
      <c r="DE176" s="2"/>
      <c r="DF176" s="2" t="s">
        <v>1222</v>
      </c>
      <c r="DG176" s="15">
        <f t="shared" si="253"/>
        <v>-2393500</v>
      </c>
      <c r="DH176" s="15">
        <v>42400</v>
      </c>
      <c r="DI176" s="2"/>
      <c r="DJ176" s="2"/>
      <c r="DK176" s="2" t="s">
        <v>630</v>
      </c>
      <c r="DL176" s="15">
        <f t="shared" si="254"/>
        <v>-1400</v>
      </c>
      <c r="DM176" s="15">
        <v>41000</v>
      </c>
      <c r="DN176" s="2"/>
      <c r="DO176" s="2"/>
      <c r="DP176" s="2"/>
      <c r="DQ176" s="2"/>
      <c r="DR176" s="2"/>
      <c r="DS176" s="2"/>
      <c r="DT176" s="2"/>
      <c r="DU176" s="2"/>
      <c r="DV176" s="2"/>
      <c r="DW176" s="2"/>
    </row>
    <row r="177" spans="1:127" s="3" customFormat="1">
      <c r="A177" s="2"/>
      <c r="B177" s="44" t="s">
        <v>1218</v>
      </c>
      <c r="D177" s="44" t="s">
        <v>1220</v>
      </c>
      <c r="E177" s="44"/>
      <c r="F177" s="44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T177" s="2"/>
      <c r="BY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15">
        <v>1262400</v>
      </c>
      <c r="DD177" s="2"/>
      <c r="DE177" s="2"/>
      <c r="DF177" s="2" t="s">
        <v>1222</v>
      </c>
      <c r="DG177" s="15">
        <f t="shared" si="253"/>
        <v>-31400</v>
      </c>
      <c r="DH177" s="15">
        <v>1231000</v>
      </c>
      <c r="DI177" s="2"/>
      <c r="DJ177" s="2"/>
      <c r="DK177" s="2" t="s">
        <v>630</v>
      </c>
      <c r="DL177" s="15">
        <f t="shared" si="254"/>
        <v>25000</v>
      </c>
      <c r="DM177" s="15">
        <v>1256000</v>
      </c>
      <c r="DN177" s="2"/>
      <c r="DO177" s="2"/>
      <c r="DP177" s="2"/>
      <c r="DQ177" s="2"/>
      <c r="DR177" s="2"/>
      <c r="DS177" s="2"/>
      <c r="DT177" s="2"/>
      <c r="DU177" s="2"/>
      <c r="DV177" s="2"/>
      <c r="DW177" s="2"/>
    </row>
    <row r="178" spans="1:127" s="3" customFormat="1">
      <c r="A178" s="2"/>
      <c r="B178" s="44" t="s">
        <v>1218</v>
      </c>
      <c r="C178" s="44"/>
      <c r="D178" s="44" t="s">
        <v>1221</v>
      </c>
      <c r="E178" s="44"/>
      <c r="F178" s="44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T178" s="2"/>
      <c r="BY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15">
        <v>1173500</v>
      </c>
      <c r="DD178" s="2"/>
      <c r="DE178" s="2"/>
      <c r="DF178" s="2" t="s">
        <v>1222</v>
      </c>
      <c r="DG178" s="15">
        <f t="shared" si="253"/>
        <v>27600</v>
      </c>
      <c r="DH178" s="15">
        <v>1201100</v>
      </c>
      <c r="DI178" s="2"/>
      <c r="DJ178" s="2"/>
      <c r="DK178" s="2" t="s">
        <v>630</v>
      </c>
      <c r="DL178" s="15">
        <f t="shared" si="254"/>
        <v>48900</v>
      </c>
      <c r="DM178" s="15">
        <v>1250000</v>
      </c>
      <c r="DN178" s="2"/>
      <c r="DO178" s="2"/>
      <c r="DP178" s="2"/>
      <c r="DQ178" s="2"/>
      <c r="DR178" s="2"/>
      <c r="DS178" s="2"/>
      <c r="DT178" s="2"/>
      <c r="DU178" s="2"/>
      <c r="DV178" s="2"/>
      <c r="DW178" s="2"/>
    </row>
    <row r="179" spans="1:127" s="3" customFormat="1">
      <c r="A179" s="2"/>
      <c r="B179" s="44"/>
      <c r="C179" s="44"/>
      <c r="D179" s="44"/>
      <c r="E179" s="44"/>
      <c r="F179" s="44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T179" s="2"/>
      <c r="BY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</row>
    <row r="180" spans="1:127" s="3" customFormat="1">
      <c r="A180" s="2"/>
      <c r="B180" s="7" t="s">
        <v>156</v>
      </c>
      <c r="C180" s="7" t="s">
        <v>156</v>
      </c>
      <c r="D180" s="44"/>
      <c r="E180" s="44"/>
      <c r="F180" s="44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8">
        <f t="shared" ref="AZ180:CI180" si="255">+AZ262</f>
        <v>251400</v>
      </c>
      <c r="BA180" s="8">
        <f t="shared" si="255"/>
        <v>62000</v>
      </c>
      <c r="BB180" s="8">
        <f t="shared" si="255"/>
        <v>60700</v>
      </c>
      <c r="BC180" s="8">
        <f t="shared" si="255"/>
        <v>63900</v>
      </c>
      <c r="BD180" s="8">
        <f t="shared" si="255"/>
        <v>63700</v>
      </c>
      <c r="BE180" s="8">
        <f t="shared" si="255"/>
        <v>250300</v>
      </c>
      <c r="BF180" s="8">
        <f t="shared" si="255"/>
        <v>62900</v>
      </c>
      <c r="BG180" s="8">
        <f t="shared" si="255"/>
        <v>59800</v>
      </c>
      <c r="BH180" s="8">
        <f t="shared" si="255"/>
        <v>64300</v>
      </c>
      <c r="BI180" s="8">
        <f t="shared" si="255"/>
        <v>65500</v>
      </c>
      <c r="BJ180" s="8">
        <f t="shared" si="255"/>
        <v>254300</v>
      </c>
      <c r="BK180" s="8">
        <f t="shared" si="255"/>
        <v>62800</v>
      </c>
      <c r="BL180" s="8">
        <f t="shared" si="255"/>
        <v>60600</v>
      </c>
      <c r="BM180" s="8">
        <f t="shared" si="255"/>
        <v>63300</v>
      </c>
      <c r="BN180" s="8">
        <f t="shared" si="255"/>
        <v>46700</v>
      </c>
      <c r="BO180" s="8">
        <f t="shared" si="255"/>
        <v>233400</v>
      </c>
      <c r="BP180" s="8">
        <f t="shared" si="255"/>
        <v>63200</v>
      </c>
      <c r="BQ180" s="8">
        <f t="shared" si="255"/>
        <v>63500</v>
      </c>
      <c r="BR180" s="8">
        <f t="shared" si="255"/>
        <v>63800</v>
      </c>
      <c r="BS180" s="8">
        <f t="shared" si="255"/>
        <v>63600</v>
      </c>
      <c r="BT180" s="8">
        <f t="shared" si="255"/>
        <v>254100</v>
      </c>
      <c r="BU180" s="8">
        <f t="shared" si="255"/>
        <v>64400</v>
      </c>
      <c r="BV180" s="8">
        <f t="shared" si="255"/>
        <v>62500</v>
      </c>
      <c r="BW180" s="8">
        <f t="shared" si="255"/>
        <v>64700</v>
      </c>
      <c r="BX180" s="8">
        <f t="shared" si="255"/>
        <v>66700</v>
      </c>
      <c r="BY180" s="8">
        <f t="shared" si="255"/>
        <v>258300</v>
      </c>
      <c r="BZ180" s="8">
        <f t="shared" si="255"/>
        <v>65800</v>
      </c>
      <c r="CA180" s="8">
        <f t="shared" si="255"/>
        <v>63600</v>
      </c>
      <c r="CB180" s="8">
        <f t="shared" si="255"/>
        <v>66300</v>
      </c>
      <c r="CC180" s="8">
        <f t="shared" si="255"/>
        <v>68900</v>
      </c>
      <c r="CD180" s="8">
        <f t="shared" si="255"/>
        <v>264600</v>
      </c>
      <c r="CE180" s="8">
        <f t="shared" si="255"/>
        <v>68100</v>
      </c>
      <c r="CF180" s="8">
        <f t="shared" si="255"/>
        <v>67400</v>
      </c>
      <c r="CG180" s="8">
        <f t="shared" si="255"/>
        <v>68800</v>
      </c>
      <c r="CH180" s="8">
        <f t="shared" si="255"/>
        <v>68600</v>
      </c>
      <c r="CI180" s="8">
        <f t="shared" si="255"/>
        <v>272900</v>
      </c>
      <c r="CJ180" s="8">
        <v>71800</v>
      </c>
      <c r="CK180" s="8">
        <v>66200</v>
      </c>
      <c r="CL180" s="8">
        <v>70900</v>
      </c>
      <c r="CM180" s="8">
        <v>71200</v>
      </c>
      <c r="CN180" s="8">
        <v>280100</v>
      </c>
      <c r="CO180" s="8">
        <v>72000</v>
      </c>
      <c r="CP180" s="8">
        <v>70700</v>
      </c>
      <c r="CQ180" s="8">
        <v>65100</v>
      </c>
      <c r="CR180" s="8">
        <v>68100</v>
      </c>
      <c r="CS180" s="8">
        <v>275900</v>
      </c>
      <c r="CT180" s="8">
        <v>71200</v>
      </c>
      <c r="CU180" s="8">
        <v>70200</v>
      </c>
      <c r="CV180" s="8">
        <v>74100</v>
      </c>
      <c r="CW180" s="8">
        <v>71000</v>
      </c>
      <c r="CX180" s="8">
        <v>286500</v>
      </c>
      <c r="CY180" s="8">
        <v>72300</v>
      </c>
      <c r="CZ180" s="8">
        <v>72000</v>
      </c>
      <c r="DA180" s="8">
        <v>72100</v>
      </c>
      <c r="DB180" s="8">
        <v>69800</v>
      </c>
      <c r="DC180" s="8">
        <f t="shared" ref="DC180:DW180" si="256">+DC262</f>
        <v>286200</v>
      </c>
      <c r="DD180" s="8">
        <v>72300</v>
      </c>
      <c r="DE180" s="8">
        <v>72800</v>
      </c>
      <c r="DF180" s="8">
        <v>72200</v>
      </c>
      <c r="DG180" s="8">
        <v>74500</v>
      </c>
      <c r="DH180" s="8">
        <f t="shared" ref="DH180" si="257">+DH262</f>
        <v>291800</v>
      </c>
      <c r="DI180" s="8">
        <v>72900</v>
      </c>
      <c r="DJ180" s="8">
        <f t="shared" si="256"/>
        <v>71600</v>
      </c>
      <c r="DK180" s="8">
        <f t="shared" si="256"/>
        <v>72000</v>
      </c>
      <c r="DL180" s="8">
        <f t="shared" si="256"/>
        <v>72000</v>
      </c>
      <c r="DM180" s="8">
        <f t="shared" si="256"/>
        <v>288500</v>
      </c>
      <c r="DN180" s="8">
        <f t="shared" si="256"/>
        <v>75000</v>
      </c>
      <c r="DO180" s="8">
        <f t="shared" si="256"/>
        <v>75000</v>
      </c>
      <c r="DP180" s="8">
        <f t="shared" si="256"/>
        <v>75000</v>
      </c>
      <c r="DQ180" s="8">
        <f t="shared" si="256"/>
        <v>75000</v>
      </c>
      <c r="DR180" s="8">
        <f t="shared" si="256"/>
        <v>300000</v>
      </c>
      <c r="DS180" s="8">
        <f t="shared" si="256"/>
        <v>75000</v>
      </c>
      <c r="DT180" s="8">
        <f t="shared" si="256"/>
        <v>75000</v>
      </c>
      <c r="DU180" s="8">
        <f t="shared" si="256"/>
        <v>75000</v>
      </c>
      <c r="DV180" s="8">
        <f t="shared" si="256"/>
        <v>75000</v>
      </c>
      <c r="DW180" s="8">
        <f t="shared" si="256"/>
        <v>300000</v>
      </c>
    </row>
    <row r="181" spans="1:127" s="3" customFormat="1">
      <c r="A181" s="2"/>
      <c r="B181" s="7" t="s">
        <v>996</v>
      </c>
      <c r="C181" s="7" t="s">
        <v>996</v>
      </c>
      <c r="D181" s="44"/>
      <c r="E181" s="44"/>
      <c r="F181" s="44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8">
        <f t="shared" ref="AZ181:CI181" si="258">+AZ232</f>
        <v>372400</v>
      </c>
      <c r="BA181" s="8">
        <f t="shared" si="258"/>
        <v>93700</v>
      </c>
      <c r="BB181" s="8">
        <f t="shared" si="258"/>
        <v>93200</v>
      </c>
      <c r="BC181" s="8">
        <f t="shared" si="258"/>
        <v>93300</v>
      </c>
      <c r="BD181" s="8">
        <f t="shared" si="258"/>
        <v>88300</v>
      </c>
      <c r="BE181" s="8">
        <f t="shared" si="258"/>
        <v>368500</v>
      </c>
      <c r="BF181" s="8">
        <f t="shared" si="258"/>
        <v>90700</v>
      </c>
      <c r="BG181" s="8">
        <f t="shared" si="258"/>
        <v>88200</v>
      </c>
      <c r="BH181" s="8">
        <f t="shared" si="258"/>
        <v>91800</v>
      </c>
      <c r="BI181" s="8">
        <f t="shared" si="258"/>
        <v>85400</v>
      </c>
      <c r="BJ181" s="8">
        <f t="shared" si="258"/>
        <v>356100</v>
      </c>
      <c r="BK181" s="8">
        <f t="shared" si="258"/>
        <v>88100</v>
      </c>
      <c r="BL181" s="8">
        <f t="shared" si="258"/>
        <v>88100</v>
      </c>
      <c r="BM181" s="8">
        <f t="shared" si="258"/>
        <v>87900</v>
      </c>
      <c r="BN181" s="8">
        <f t="shared" si="258"/>
        <v>81000</v>
      </c>
      <c r="BO181" s="8">
        <f t="shared" si="258"/>
        <v>345101</v>
      </c>
      <c r="BP181" s="8">
        <f t="shared" si="258"/>
        <v>82300</v>
      </c>
      <c r="BQ181" s="8">
        <f t="shared" si="258"/>
        <v>83500</v>
      </c>
      <c r="BR181" s="8">
        <f t="shared" si="258"/>
        <v>83300</v>
      </c>
      <c r="BS181" s="8">
        <f t="shared" si="258"/>
        <v>67600</v>
      </c>
      <c r="BT181" s="8">
        <f t="shared" si="258"/>
        <v>316687</v>
      </c>
      <c r="BU181" s="8">
        <f t="shared" si="258"/>
        <v>77749</v>
      </c>
      <c r="BV181" s="8">
        <f t="shared" si="258"/>
        <v>78078</v>
      </c>
      <c r="BW181" s="8">
        <f t="shared" si="258"/>
        <v>78433</v>
      </c>
      <c r="BX181" s="8">
        <f t="shared" si="258"/>
        <v>47614</v>
      </c>
      <c r="BY181" s="8">
        <f t="shared" si="258"/>
        <v>281874</v>
      </c>
      <c r="BZ181" s="8">
        <f t="shared" si="258"/>
        <v>70284</v>
      </c>
      <c r="CA181" s="8">
        <f t="shared" si="258"/>
        <v>70845</v>
      </c>
      <c r="CB181" s="8">
        <f t="shared" si="258"/>
        <v>70488</v>
      </c>
      <c r="CC181" s="8">
        <f t="shared" si="258"/>
        <v>49687</v>
      </c>
      <c r="CD181" s="8">
        <f t="shared" si="258"/>
        <v>261304</v>
      </c>
      <c r="CE181" s="8">
        <f t="shared" si="258"/>
        <v>63684</v>
      </c>
      <c r="CF181" s="8">
        <f t="shared" si="258"/>
        <v>65200</v>
      </c>
      <c r="CG181" s="8">
        <f t="shared" si="258"/>
        <v>64916</v>
      </c>
      <c r="CH181" s="8">
        <f t="shared" si="258"/>
        <v>17400</v>
      </c>
      <c r="CI181" s="8">
        <f t="shared" si="258"/>
        <v>211200</v>
      </c>
      <c r="CJ181" s="8">
        <v>54400</v>
      </c>
      <c r="CK181" s="8">
        <v>54100</v>
      </c>
      <c r="CL181" s="8">
        <v>55200</v>
      </c>
      <c r="CM181" s="8">
        <v>43800</v>
      </c>
      <c r="CN181" s="8">
        <v>207500</v>
      </c>
      <c r="CO181" s="8">
        <v>53100</v>
      </c>
      <c r="CP181" s="8">
        <v>54100</v>
      </c>
      <c r="CQ181" s="8">
        <v>50800</v>
      </c>
      <c r="CR181" s="8">
        <v>46700</v>
      </c>
      <c r="CS181" s="8">
        <v>204700</v>
      </c>
      <c r="CT181" s="8">
        <v>54300</v>
      </c>
      <c r="CU181" s="8">
        <v>60500</v>
      </c>
      <c r="CV181" s="8">
        <v>62700</v>
      </c>
      <c r="CW181" s="8">
        <v>62800</v>
      </c>
      <c r="CX181" s="8">
        <v>240300</v>
      </c>
      <c r="CY181" s="8">
        <v>64600</v>
      </c>
      <c r="CZ181" s="8">
        <v>68300</v>
      </c>
      <c r="DA181" s="8">
        <v>71800</v>
      </c>
      <c r="DB181" s="8">
        <v>72200</v>
      </c>
      <c r="DC181" s="8">
        <f>+DC232</f>
        <v>276900</v>
      </c>
      <c r="DD181" s="8">
        <v>76700</v>
      </c>
      <c r="DE181" s="8">
        <v>82000</v>
      </c>
      <c r="DF181" s="8">
        <v>88800</v>
      </c>
      <c r="DG181" s="8">
        <v>81800</v>
      </c>
      <c r="DH181" s="8">
        <f t="shared" ref="DH181" si="259">+DH232</f>
        <v>329400</v>
      </c>
      <c r="DI181" s="8">
        <v>90900</v>
      </c>
      <c r="DJ181" s="8">
        <f t="shared" ref="DJ181:DW181" si="260">+DJ232</f>
        <v>96600</v>
      </c>
      <c r="DK181" s="8">
        <f t="shared" si="260"/>
        <v>102987.14831790928</v>
      </c>
      <c r="DL181" s="8">
        <f t="shared" si="260"/>
        <v>94109.26647785274</v>
      </c>
      <c r="DM181" s="8">
        <f t="shared" si="260"/>
        <v>384596.41479576204</v>
      </c>
      <c r="DN181" s="8">
        <f t="shared" si="260"/>
        <v>101241.32782345534</v>
      </c>
      <c r="DO181" s="8">
        <f t="shared" si="260"/>
        <v>105465.3761643325</v>
      </c>
      <c r="DP181" s="8">
        <f t="shared" si="260"/>
        <v>110143.66700602275</v>
      </c>
      <c r="DQ181" s="8">
        <f t="shared" si="260"/>
        <v>101184.74137727974</v>
      </c>
      <c r="DR181" s="8">
        <f t="shared" si="260"/>
        <v>418035.11237109033</v>
      </c>
      <c r="DS181" s="8">
        <f t="shared" si="260"/>
        <v>108316.6862047863</v>
      </c>
      <c r="DT181" s="8">
        <f t="shared" si="260"/>
        <v>112438.39596264402</v>
      </c>
      <c r="DU181" s="8">
        <f t="shared" si="260"/>
        <v>117066.12566748717</v>
      </c>
      <c r="DV181" s="8">
        <f t="shared" si="260"/>
        <v>108056.82367323307</v>
      </c>
      <c r="DW181" s="8">
        <f t="shared" si="260"/>
        <v>445878.03150815057</v>
      </c>
    </row>
    <row r="182" spans="1:127" s="3" customFormat="1">
      <c r="A182" s="2"/>
      <c r="B182" s="21" t="s">
        <v>21</v>
      </c>
      <c r="C182" s="21" t="s">
        <v>234</v>
      </c>
      <c r="D182" s="21" t="s">
        <v>21</v>
      </c>
      <c r="E182" s="44"/>
      <c r="F182" s="44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8">
        <f t="shared" ref="AZ182:CI182" si="261">+AZ311</f>
        <v>65500</v>
      </c>
      <c r="BA182" s="8">
        <f t="shared" si="261"/>
        <v>2800</v>
      </c>
      <c r="BB182" s="8">
        <f t="shared" si="261"/>
        <v>9000</v>
      </c>
      <c r="BC182" s="8">
        <f t="shared" si="261"/>
        <v>14500</v>
      </c>
      <c r="BD182" s="8">
        <f t="shared" si="261"/>
        <v>28400</v>
      </c>
      <c r="BE182" s="8">
        <f t="shared" si="261"/>
        <v>54700</v>
      </c>
      <c r="BF182" s="8">
        <f t="shared" si="261"/>
        <v>4300</v>
      </c>
      <c r="BG182" s="8">
        <f t="shared" si="261"/>
        <v>13800</v>
      </c>
      <c r="BH182" s="8">
        <f t="shared" si="261"/>
        <v>17400</v>
      </c>
      <c r="BI182" s="8">
        <f t="shared" si="261"/>
        <v>37600</v>
      </c>
      <c r="BJ182" s="8">
        <f t="shared" si="261"/>
        <v>73100</v>
      </c>
      <c r="BK182" s="8">
        <f t="shared" si="261"/>
        <v>7600</v>
      </c>
      <c r="BL182" s="8">
        <f t="shared" si="261"/>
        <v>17400</v>
      </c>
      <c r="BM182" s="8">
        <f t="shared" si="261"/>
        <v>18500</v>
      </c>
      <c r="BN182" s="8">
        <f t="shared" si="261"/>
        <v>31900</v>
      </c>
      <c r="BO182" s="8">
        <f t="shared" si="261"/>
        <v>75400</v>
      </c>
      <c r="BP182" s="8">
        <f t="shared" si="261"/>
        <v>6000</v>
      </c>
      <c r="BQ182" s="8">
        <f t="shared" si="261"/>
        <v>12700</v>
      </c>
      <c r="BR182" s="8">
        <f t="shared" si="261"/>
        <v>16700</v>
      </c>
      <c r="BS182" s="8">
        <f t="shared" si="261"/>
        <v>34300</v>
      </c>
      <c r="BT182" s="8">
        <f t="shared" si="261"/>
        <v>69700</v>
      </c>
      <c r="BU182" s="8">
        <f t="shared" si="261"/>
        <v>8300</v>
      </c>
      <c r="BV182" s="8">
        <f t="shared" si="261"/>
        <v>10400</v>
      </c>
      <c r="BW182" s="8">
        <f t="shared" si="261"/>
        <v>11800</v>
      </c>
      <c r="BX182" s="8">
        <f t="shared" si="261"/>
        <v>16500</v>
      </c>
      <c r="BY182" s="8">
        <f t="shared" si="261"/>
        <v>47000</v>
      </c>
      <c r="BZ182" s="8">
        <f t="shared" si="261"/>
        <v>5500</v>
      </c>
      <c r="CA182" s="8">
        <f t="shared" si="261"/>
        <v>7100</v>
      </c>
      <c r="CB182" s="8">
        <f t="shared" si="261"/>
        <v>10500</v>
      </c>
      <c r="CC182" s="8">
        <f t="shared" si="261"/>
        <v>21200</v>
      </c>
      <c r="CD182" s="8">
        <f t="shared" si="261"/>
        <v>44300</v>
      </c>
      <c r="CE182" s="8">
        <f t="shared" si="261"/>
        <v>4900</v>
      </c>
      <c r="CF182" s="8">
        <f t="shared" si="261"/>
        <v>6700</v>
      </c>
      <c r="CG182" s="8">
        <f t="shared" si="261"/>
        <v>9400</v>
      </c>
      <c r="CH182" s="8">
        <f t="shared" si="261"/>
        <v>19300</v>
      </c>
      <c r="CI182" s="8">
        <f t="shared" si="261"/>
        <v>40300</v>
      </c>
      <c r="CJ182" s="8">
        <v>9700</v>
      </c>
      <c r="CK182" s="8">
        <v>12800</v>
      </c>
      <c r="CL182" s="8">
        <v>17300</v>
      </c>
      <c r="CM182" s="8">
        <v>24400</v>
      </c>
      <c r="CN182" s="8">
        <v>64200</v>
      </c>
      <c r="CO182" s="8">
        <v>14100</v>
      </c>
      <c r="CP182" s="8">
        <v>18000</v>
      </c>
      <c r="CQ182" s="8">
        <v>15500</v>
      </c>
      <c r="CR182" s="8">
        <v>17800</v>
      </c>
      <c r="CS182" s="8">
        <v>65400</v>
      </c>
      <c r="CT182" s="8">
        <v>16200</v>
      </c>
      <c r="CU182" s="8">
        <v>17400</v>
      </c>
      <c r="CV182" s="8">
        <v>15600</v>
      </c>
      <c r="CW182" s="8">
        <v>20300</v>
      </c>
      <c r="CX182" s="8">
        <v>69500</v>
      </c>
      <c r="CY182" s="8">
        <v>11300</v>
      </c>
      <c r="CZ182" s="8">
        <v>11200</v>
      </c>
      <c r="DA182" s="8">
        <v>12200</v>
      </c>
      <c r="DB182" s="8">
        <v>34100</v>
      </c>
      <c r="DC182" s="8">
        <f t="shared" ref="DC182:DW182" si="262">+DC311</f>
        <v>68800</v>
      </c>
      <c r="DD182" s="8">
        <v>7900</v>
      </c>
      <c r="DE182" s="8">
        <v>16900</v>
      </c>
      <c r="DF182" s="8">
        <v>16500</v>
      </c>
      <c r="DG182" s="8">
        <v>38300</v>
      </c>
      <c r="DH182" s="8">
        <f t="shared" ref="DH182" si="263">+DH311</f>
        <v>79600</v>
      </c>
      <c r="DI182" s="8">
        <v>12400</v>
      </c>
      <c r="DJ182" s="8">
        <f t="shared" si="262"/>
        <v>16000</v>
      </c>
      <c r="DK182" s="8">
        <f t="shared" si="262"/>
        <v>10000</v>
      </c>
      <c r="DL182" s="8">
        <f t="shared" si="262"/>
        <v>30000</v>
      </c>
      <c r="DM182" s="8">
        <f t="shared" si="262"/>
        <v>68400</v>
      </c>
      <c r="DN182" s="8">
        <f t="shared" si="262"/>
        <v>10000</v>
      </c>
      <c r="DO182" s="8">
        <f t="shared" si="262"/>
        <v>10000</v>
      </c>
      <c r="DP182" s="8">
        <f t="shared" si="262"/>
        <v>10000</v>
      </c>
      <c r="DQ182" s="8">
        <f t="shared" si="262"/>
        <v>30000</v>
      </c>
      <c r="DR182" s="8">
        <f t="shared" si="262"/>
        <v>60000</v>
      </c>
      <c r="DS182" s="8">
        <f t="shared" si="262"/>
        <v>10000</v>
      </c>
      <c r="DT182" s="8">
        <f t="shared" si="262"/>
        <v>10000</v>
      </c>
      <c r="DU182" s="8">
        <f t="shared" si="262"/>
        <v>10000</v>
      </c>
      <c r="DV182" s="8">
        <f t="shared" si="262"/>
        <v>30000</v>
      </c>
      <c r="DW182" s="8">
        <f t="shared" si="262"/>
        <v>60000</v>
      </c>
    </row>
    <row r="183" spans="1:127" s="3" customFormat="1">
      <c r="A183" s="2"/>
      <c r="B183" s="44" t="s">
        <v>417</v>
      </c>
      <c r="C183" s="21" t="s">
        <v>235</v>
      </c>
      <c r="D183" s="44" t="s">
        <v>111</v>
      </c>
      <c r="E183" s="44"/>
      <c r="F183" s="44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8">
        <f>+'capex &amp; depre'!AZ84</f>
        <v>735400</v>
      </c>
      <c r="BA183" s="8">
        <f>+'capex &amp; depre'!BA84</f>
        <v>165300</v>
      </c>
      <c r="BB183" s="8">
        <f>+'capex &amp; depre'!BB84</f>
        <v>173800</v>
      </c>
      <c r="BC183" s="8">
        <f>+'capex &amp; depre'!BC84</f>
        <v>192900</v>
      </c>
      <c r="BD183" s="8">
        <f>+'capex &amp; depre'!BD84</f>
        <v>205066</v>
      </c>
      <c r="BE183" s="8">
        <f>+'capex &amp; depre'!BE84</f>
        <v>737066</v>
      </c>
      <c r="BF183" s="8">
        <f>+'capex &amp; depre'!BF84</f>
        <v>169300</v>
      </c>
      <c r="BG183" s="8">
        <f>+'capex &amp; depre'!BG84</f>
        <v>178400</v>
      </c>
      <c r="BH183" s="8">
        <f>+'capex &amp; depre'!BH84</f>
        <v>189700</v>
      </c>
      <c r="BI183" s="8">
        <f>+'capex &amp; depre'!BI84</f>
        <v>207938</v>
      </c>
      <c r="BJ183" s="8">
        <f>+'capex &amp; depre'!BJ84</f>
        <v>745338</v>
      </c>
      <c r="BK183" s="8">
        <f>+'capex &amp; depre'!BK84</f>
        <v>177100</v>
      </c>
      <c r="BL183" s="8">
        <f>+'capex &amp; depre'!BL84</f>
        <v>187200</v>
      </c>
      <c r="BM183" s="8">
        <f>+'capex &amp; depre'!BM84</f>
        <v>193700</v>
      </c>
      <c r="BN183" s="8">
        <f>+'capex &amp; depre'!BN84</f>
        <v>218425</v>
      </c>
      <c r="BO183" s="8">
        <f>+'capex &amp; depre'!BO84</f>
        <v>776425</v>
      </c>
      <c r="BP183" s="8">
        <f>+'capex &amp; depre'!BP84</f>
        <v>168500</v>
      </c>
      <c r="BQ183" s="8">
        <f>+'capex &amp; depre'!BQ84</f>
        <v>179900</v>
      </c>
      <c r="BR183" s="8">
        <f>+'capex &amp; depre'!BR84</f>
        <v>233900</v>
      </c>
      <c r="BS183" s="8">
        <f>+'capex &amp; depre'!BS84</f>
        <v>221900</v>
      </c>
      <c r="BT183" s="8">
        <f>+'capex &amp; depre'!BT84</f>
        <v>804200</v>
      </c>
      <c r="BU183" s="8">
        <f>+'capex &amp; depre'!BU84</f>
        <v>169000</v>
      </c>
      <c r="BV183" s="8">
        <f>+'capex &amp; depre'!BV84</f>
        <v>168800</v>
      </c>
      <c r="BW183" s="8">
        <f>+'capex &amp; depre'!BW84</f>
        <v>173700</v>
      </c>
      <c r="BX183" s="8">
        <f>+'capex &amp; depre'!BX84</f>
        <v>189600</v>
      </c>
      <c r="BY183" s="8">
        <f>+'capex &amp; depre'!BY84</f>
        <v>701100</v>
      </c>
      <c r="BZ183" s="8">
        <f>+'capex &amp; depre'!BZ84</f>
        <v>158100</v>
      </c>
      <c r="CA183" s="8">
        <f>+'capex &amp; depre'!CA84</f>
        <v>163900</v>
      </c>
      <c r="CB183" s="8">
        <f>+'capex &amp; depre'!CB84</f>
        <v>174100</v>
      </c>
      <c r="CC183" s="8">
        <f>+'capex &amp; depre'!CC84</f>
        <v>197000</v>
      </c>
      <c r="CD183" s="8">
        <f>+'capex &amp; depre'!CD84</f>
        <v>693100</v>
      </c>
      <c r="CE183" s="8">
        <f>+'capex &amp; depre'!CE84</f>
        <v>155800</v>
      </c>
      <c r="CF183" s="8">
        <f>+'capex &amp; depre'!CF84</f>
        <v>162600</v>
      </c>
      <c r="CG183" s="8">
        <f>+'capex &amp; depre'!CG84</f>
        <v>170200</v>
      </c>
      <c r="CH183" s="8">
        <f>+'capex &amp; depre'!CH84</f>
        <v>196200</v>
      </c>
      <c r="CI183" s="8">
        <f>+'capex &amp; depre'!CI84</f>
        <v>684800</v>
      </c>
      <c r="CJ183" s="8">
        <v>157500</v>
      </c>
      <c r="CK183" s="8">
        <v>166700</v>
      </c>
      <c r="CL183" s="8">
        <v>176300</v>
      </c>
      <c r="CM183" s="8">
        <v>199700</v>
      </c>
      <c r="CN183" s="8">
        <v>700200</v>
      </c>
      <c r="CO183" s="8">
        <v>166600</v>
      </c>
      <c r="CP183" s="8">
        <v>172500</v>
      </c>
      <c r="CQ183" s="8">
        <v>182700</v>
      </c>
      <c r="CR183" s="8">
        <v>196900</v>
      </c>
      <c r="CS183" s="8">
        <v>718700</v>
      </c>
      <c r="CT183" s="8">
        <v>167200</v>
      </c>
      <c r="CU183" s="8">
        <v>156200</v>
      </c>
      <c r="CV183" s="8">
        <v>163500</v>
      </c>
      <c r="CW183" s="8">
        <v>172900</v>
      </c>
      <c r="CX183" s="8">
        <v>659800</v>
      </c>
      <c r="CY183" s="8">
        <v>145600</v>
      </c>
      <c r="CZ183" s="8">
        <v>151500</v>
      </c>
      <c r="DA183" s="8">
        <v>160000</v>
      </c>
      <c r="DB183" s="8">
        <v>168800</v>
      </c>
      <c r="DC183" s="8">
        <f>+'capex &amp; depre'!DC84</f>
        <v>625900</v>
      </c>
      <c r="DD183" s="8">
        <v>109700</v>
      </c>
      <c r="DE183" s="8">
        <v>110800</v>
      </c>
      <c r="DF183" s="8">
        <v>113900</v>
      </c>
      <c r="DG183" s="8">
        <v>117900</v>
      </c>
      <c r="DH183" s="8">
        <f>+'capex &amp; depre'!DH84</f>
        <v>452300</v>
      </c>
      <c r="DI183" s="8">
        <v>119000</v>
      </c>
      <c r="DJ183" s="8">
        <f>+'capex &amp; depre'!DJ84</f>
        <v>121000</v>
      </c>
      <c r="DK183" s="8">
        <f>+'capex &amp; depre'!DK84</f>
        <v>123931.70833333333</v>
      </c>
      <c r="DL183" s="8">
        <f>+'capex &amp; depre'!DL84</f>
        <v>124559.55381944444</v>
      </c>
      <c r="DM183" s="8">
        <f>+'capex &amp; depre'!DM84</f>
        <v>488491.26215277775</v>
      </c>
      <c r="DN183" s="8">
        <f>+'capex &amp; depre'!DN84</f>
        <v>114890.40574363426</v>
      </c>
      <c r="DO183" s="8">
        <f>+'capex &amp; depre'!DO84</f>
        <v>115269.97217098282</v>
      </c>
      <c r="DP183" s="8">
        <f>+'capex &amp; depre'!DP84</f>
        <v>115633.7233305252</v>
      </c>
      <c r="DQ183" s="8">
        <f>+'capex &amp; depre'!DQ84</f>
        <v>115982.31819175331</v>
      </c>
      <c r="DR183" s="8">
        <f>+'capex &amp; depre'!DR84</f>
        <v>461776.41943689558</v>
      </c>
      <c r="DS183" s="8">
        <f>+'capex &amp; depre'!DS84</f>
        <v>116670.55493376359</v>
      </c>
      <c r="DT183" s="8">
        <f>+'capex &amp; depre'!DT84</f>
        <v>117184.28181152344</v>
      </c>
      <c r="DU183" s="8">
        <f>+'capex &amp; depre'!DU84</f>
        <v>117676.60340270998</v>
      </c>
      <c r="DV183" s="8">
        <f>+'capex &amp; depre'!DV84</f>
        <v>118148.41159426373</v>
      </c>
      <c r="DW183" s="8">
        <f>+'capex &amp; depre'!DW84</f>
        <v>469679.85174226074</v>
      </c>
    </row>
    <row r="184" spans="1:127" s="3" customFormat="1">
      <c r="A184" s="2"/>
      <c r="B184" s="21" t="s">
        <v>22</v>
      </c>
      <c r="C184" s="21" t="s">
        <v>236</v>
      </c>
      <c r="D184" s="21" t="s">
        <v>22</v>
      </c>
      <c r="E184" s="44"/>
      <c r="F184" s="44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8">
        <f t="shared" ref="AZ184:CI184" si="264">+AZ317</f>
        <v>36100</v>
      </c>
      <c r="BA184" s="8">
        <f t="shared" si="264"/>
        <v>9200</v>
      </c>
      <c r="BB184" s="8">
        <f t="shared" si="264"/>
        <v>9400</v>
      </c>
      <c r="BC184" s="8">
        <f t="shared" si="264"/>
        <v>9100</v>
      </c>
      <c r="BD184" s="8">
        <f t="shared" si="264"/>
        <v>9000</v>
      </c>
      <c r="BE184" s="8">
        <f t="shared" si="264"/>
        <v>36700</v>
      </c>
      <c r="BF184" s="8">
        <f t="shared" si="264"/>
        <v>9300</v>
      </c>
      <c r="BG184" s="8">
        <f t="shared" si="264"/>
        <v>9000</v>
      </c>
      <c r="BH184" s="8">
        <f t="shared" si="264"/>
        <v>9100</v>
      </c>
      <c r="BI184" s="8">
        <f t="shared" si="264"/>
        <v>9000</v>
      </c>
      <c r="BJ184" s="8">
        <f t="shared" si="264"/>
        <v>36400</v>
      </c>
      <c r="BK184" s="8">
        <f t="shared" si="264"/>
        <v>9800</v>
      </c>
      <c r="BL184" s="8">
        <f t="shared" si="264"/>
        <v>10000</v>
      </c>
      <c r="BM184" s="8">
        <f t="shared" si="264"/>
        <v>9400</v>
      </c>
      <c r="BN184" s="8">
        <f t="shared" si="264"/>
        <v>9600</v>
      </c>
      <c r="BO184" s="8">
        <f t="shared" si="264"/>
        <v>38761</v>
      </c>
      <c r="BP184" s="8">
        <f t="shared" si="264"/>
        <v>9700</v>
      </c>
      <c r="BQ184" s="8">
        <f t="shared" si="264"/>
        <v>10300</v>
      </c>
      <c r="BR184" s="8">
        <f t="shared" si="264"/>
        <v>9200</v>
      </c>
      <c r="BS184" s="8">
        <f t="shared" si="264"/>
        <v>9500</v>
      </c>
      <c r="BT184" s="8">
        <f t="shared" si="264"/>
        <v>38740</v>
      </c>
      <c r="BU184" s="8">
        <f t="shared" si="264"/>
        <v>9879</v>
      </c>
      <c r="BV184" s="8">
        <f t="shared" si="264"/>
        <v>9701</v>
      </c>
      <c r="BW184" s="8">
        <f t="shared" si="264"/>
        <v>9599</v>
      </c>
      <c r="BX184" s="8">
        <f t="shared" si="264"/>
        <v>9757</v>
      </c>
      <c r="BY184" s="8">
        <f t="shared" si="264"/>
        <v>38936</v>
      </c>
      <c r="BZ184" s="8">
        <f t="shared" si="264"/>
        <v>9752</v>
      </c>
      <c r="CA184" s="8">
        <f t="shared" si="264"/>
        <v>9711</v>
      </c>
      <c r="CB184" s="8">
        <f t="shared" si="264"/>
        <v>9637</v>
      </c>
      <c r="CC184" s="8">
        <f t="shared" si="264"/>
        <v>9587</v>
      </c>
      <c r="CD184" s="8">
        <f t="shared" si="264"/>
        <v>38688</v>
      </c>
      <c r="CE184" s="8">
        <f t="shared" si="264"/>
        <v>9464</v>
      </c>
      <c r="CF184" s="8">
        <f t="shared" si="264"/>
        <v>9800</v>
      </c>
      <c r="CG184" s="8">
        <f t="shared" si="264"/>
        <v>9936</v>
      </c>
      <c r="CH184" s="8">
        <f t="shared" si="264"/>
        <v>9600</v>
      </c>
      <c r="CI184" s="8">
        <f t="shared" si="264"/>
        <v>38800</v>
      </c>
      <c r="CJ184" s="8">
        <v>9800</v>
      </c>
      <c r="CK184" s="8">
        <v>9700</v>
      </c>
      <c r="CL184" s="8">
        <v>9600</v>
      </c>
      <c r="CM184" s="8">
        <v>9500</v>
      </c>
      <c r="CN184" s="8">
        <v>38600</v>
      </c>
      <c r="CO184" s="8">
        <v>10000</v>
      </c>
      <c r="CP184" s="8">
        <v>9600</v>
      </c>
      <c r="CQ184" s="8">
        <v>9800</v>
      </c>
      <c r="CR184" s="8">
        <v>9700</v>
      </c>
      <c r="CS184" s="8">
        <v>39100</v>
      </c>
      <c r="CT184" s="8">
        <v>10400</v>
      </c>
      <c r="CU184" s="8">
        <v>9800</v>
      </c>
      <c r="CV184" s="8">
        <v>9900</v>
      </c>
      <c r="CW184" s="8">
        <v>10000</v>
      </c>
      <c r="CX184" s="8">
        <v>40100</v>
      </c>
      <c r="CY184" s="8">
        <v>10300</v>
      </c>
      <c r="CZ184" s="8">
        <v>9900</v>
      </c>
      <c r="DA184" s="8">
        <v>10100</v>
      </c>
      <c r="DB184" s="8">
        <v>11000</v>
      </c>
      <c r="DC184" s="8">
        <f t="shared" ref="DC184:DW184" si="265">+DC317</f>
        <v>41400</v>
      </c>
      <c r="DD184" s="8">
        <v>11200</v>
      </c>
      <c r="DE184" s="8">
        <v>10300</v>
      </c>
      <c r="DF184" s="8">
        <v>10300</v>
      </c>
      <c r="DG184" s="8">
        <v>10500</v>
      </c>
      <c r="DH184" s="8">
        <f t="shared" ref="DH184" si="266">+DH317</f>
        <v>42300</v>
      </c>
      <c r="DI184" s="8">
        <v>9900</v>
      </c>
      <c r="DJ184" s="8">
        <f t="shared" si="265"/>
        <v>10000</v>
      </c>
      <c r="DK184" s="8">
        <f t="shared" si="265"/>
        <v>10000</v>
      </c>
      <c r="DL184" s="8">
        <f t="shared" si="265"/>
        <v>10000</v>
      </c>
      <c r="DM184" s="8">
        <f t="shared" si="265"/>
        <v>39900</v>
      </c>
      <c r="DN184" s="8">
        <f t="shared" si="265"/>
        <v>10000</v>
      </c>
      <c r="DO184" s="8">
        <f t="shared" si="265"/>
        <v>10000</v>
      </c>
      <c r="DP184" s="8">
        <f t="shared" si="265"/>
        <v>10000</v>
      </c>
      <c r="DQ184" s="8">
        <f t="shared" si="265"/>
        <v>10000</v>
      </c>
      <c r="DR184" s="8">
        <f t="shared" si="265"/>
        <v>40000</v>
      </c>
      <c r="DS184" s="8">
        <f t="shared" si="265"/>
        <v>10000</v>
      </c>
      <c r="DT184" s="8">
        <f t="shared" si="265"/>
        <v>10000</v>
      </c>
      <c r="DU184" s="8">
        <f t="shared" si="265"/>
        <v>10000</v>
      </c>
      <c r="DV184" s="8">
        <f t="shared" si="265"/>
        <v>10000</v>
      </c>
      <c r="DW184" s="8">
        <f t="shared" si="265"/>
        <v>40000</v>
      </c>
    </row>
    <row r="185" spans="1:127" s="3" customFormat="1">
      <c r="A185" s="2"/>
      <c r="B185" s="44"/>
      <c r="C185" s="44"/>
      <c r="D185" s="44"/>
      <c r="E185" s="44"/>
      <c r="F185" s="44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T185" s="2"/>
      <c r="BY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</row>
    <row r="186" spans="1:127" s="3" customFormat="1">
      <c r="A186" s="2"/>
      <c r="B186" s="44" t="s">
        <v>112</v>
      </c>
      <c r="C186" s="7" t="s">
        <v>156</v>
      </c>
      <c r="D186" s="44"/>
      <c r="E186" s="44"/>
      <c r="F186" s="44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8">
        <f t="shared" ref="BE186:BN190" si="267">+BE180-AZ180</f>
        <v>-1100</v>
      </c>
      <c r="BF186" s="8">
        <f t="shared" si="267"/>
        <v>900</v>
      </c>
      <c r="BG186" s="8">
        <f t="shared" si="267"/>
        <v>-900</v>
      </c>
      <c r="BH186" s="8">
        <f t="shared" si="267"/>
        <v>400</v>
      </c>
      <c r="BI186" s="8">
        <f t="shared" si="267"/>
        <v>1800</v>
      </c>
      <c r="BJ186" s="8">
        <f t="shared" si="267"/>
        <v>4000</v>
      </c>
      <c r="BK186" s="8">
        <f t="shared" si="267"/>
        <v>-100</v>
      </c>
      <c r="BL186" s="8">
        <f t="shared" si="267"/>
        <v>800</v>
      </c>
      <c r="BM186" s="8">
        <f t="shared" si="267"/>
        <v>-1000</v>
      </c>
      <c r="BN186" s="8">
        <f t="shared" si="267"/>
        <v>-18800</v>
      </c>
      <c r="BO186" s="8">
        <f t="shared" ref="BO186:BX190" si="268">+BO180-BJ180</f>
        <v>-20900</v>
      </c>
      <c r="BP186" s="8">
        <f t="shared" si="268"/>
        <v>400</v>
      </c>
      <c r="BQ186" s="8">
        <f t="shared" si="268"/>
        <v>2900</v>
      </c>
      <c r="BR186" s="8">
        <f t="shared" si="268"/>
        <v>500</v>
      </c>
      <c r="BS186" s="8">
        <f t="shared" si="268"/>
        <v>16900</v>
      </c>
      <c r="BT186" s="8">
        <f t="shared" si="268"/>
        <v>20700</v>
      </c>
      <c r="BU186" s="8">
        <f t="shared" si="268"/>
        <v>1200</v>
      </c>
      <c r="BV186" s="8">
        <f t="shared" si="268"/>
        <v>-1000</v>
      </c>
      <c r="BW186" s="8">
        <f t="shared" si="268"/>
        <v>900</v>
      </c>
      <c r="BX186" s="8">
        <f t="shared" si="268"/>
        <v>3100</v>
      </c>
      <c r="BY186" s="8">
        <f t="shared" ref="BY186:CH190" si="269">+BY180-BT180</f>
        <v>4200</v>
      </c>
      <c r="BZ186" s="8">
        <f t="shared" si="269"/>
        <v>1400</v>
      </c>
      <c r="CA186" s="8">
        <f t="shared" si="269"/>
        <v>1100</v>
      </c>
      <c r="CB186" s="8">
        <f t="shared" si="269"/>
        <v>1600</v>
      </c>
      <c r="CC186" s="8">
        <f t="shared" si="269"/>
        <v>2200</v>
      </c>
      <c r="CD186" s="8">
        <f t="shared" si="269"/>
        <v>6300</v>
      </c>
      <c r="CE186" s="8">
        <f t="shared" si="269"/>
        <v>2300</v>
      </c>
      <c r="CF186" s="8">
        <f t="shared" si="269"/>
        <v>3800</v>
      </c>
      <c r="CG186" s="8">
        <f t="shared" si="269"/>
        <v>2500</v>
      </c>
      <c r="CH186" s="8">
        <f t="shared" si="269"/>
        <v>-300</v>
      </c>
      <c r="CI186" s="8">
        <f t="shared" ref="CI186:CR190" si="270">+CI180-CD180</f>
        <v>8300</v>
      </c>
      <c r="CJ186" s="8">
        <f t="shared" si="270"/>
        <v>3700</v>
      </c>
      <c r="CK186" s="8">
        <f t="shared" si="270"/>
        <v>-1200</v>
      </c>
      <c r="CL186" s="8">
        <f t="shared" si="270"/>
        <v>2100</v>
      </c>
      <c r="CM186" s="8">
        <f t="shared" si="270"/>
        <v>2600</v>
      </c>
      <c r="CN186" s="8">
        <f t="shared" si="270"/>
        <v>7200</v>
      </c>
      <c r="CO186" s="8">
        <f t="shared" si="270"/>
        <v>200</v>
      </c>
      <c r="CP186" s="8">
        <f t="shared" si="270"/>
        <v>4500</v>
      </c>
      <c r="CQ186" s="8">
        <f t="shared" si="270"/>
        <v>-5800</v>
      </c>
      <c r="CR186" s="8">
        <f t="shared" si="270"/>
        <v>-3100</v>
      </c>
      <c r="CS186" s="8">
        <f t="shared" ref="CS186:DB190" si="271">+CS180-CN180</f>
        <v>-4200</v>
      </c>
      <c r="CT186" s="8">
        <f t="shared" si="271"/>
        <v>-800</v>
      </c>
      <c r="CU186" s="8">
        <f t="shared" si="271"/>
        <v>-500</v>
      </c>
      <c r="CV186" s="8">
        <f t="shared" si="271"/>
        <v>9000</v>
      </c>
      <c r="CW186" s="8">
        <f t="shared" si="271"/>
        <v>2900</v>
      </c>
      <c r="CX186" s="8">
        <f t="shared" si="271"/>
        <v>10600</v>
      </c>
      <c r="CY186" s="8">
        <f t="shared" si="271"/>
        <v>1100</v>
      </c>
      <c r="CZ186" s="8">
        <f t="shared" si="271"/>
        <v>1800</v>
      </c>
      <c r="DA186" s="8">
        <f t="shared" si="271"/>
        <v>-2000</v>
      </c>
      <c r="DB186" s="8">
        <f t="shared" si="271"/>
        <v>-1200</v>
      </c>
      <c r="DC186" s="8">
        <f t="shared" ref="DC186:DL190" si="272">+DC180-CX180</f>
        <v>-300</v>
      </c>
      <c r="DD186" s="8">
        <f t="shared" si="272"/>
        <v>0</v>
      </c>
      <c r="DE186" s="8">
        <f t="shared" si="272"/>
        <v>800</v>
      </c>
      <c r="DF186" s="8">
        <f t="shared" si="272"/>
        <v>100</v>
      </c>
      <c r="DG186" s="8">
        <f t="shared" si="272"/>
        <v>4700</v>
      </c>
      <c r="DH186" s="8">
        <f t="shared" si="272"/>
        <v>5600</v>
      </c>
      <c r="DI186" s="8">
        <f t="shared" si="272"/>
        <v>600</v>
      </c>
      <c r="DJ186" s="8">
        <f t="shared" si="272"/>
        <v>-1200</v>
      </c>
      <c r="DK186" s="8">
        <f t="shared" si="272"/>
        <v>-200</v>
      </c>
      <c r="DL186" s="8">
        <f t="shared" si="272"/>
        <v>-2500</v>
      </c>
      <c r="DM186" s="8">
        <f t="shared" ref="DM186:DV190" si="273">+DM180-DH180</f>
        <v>-3300</v>
      </c>
      <c r="DN186" s="8">
        <f t="shared" si="273"/>
        <v>2100</v>
      </c>
      <c r="DO186" s="8">
        <f t="shared" si="273"/>
        <v>3400</v>
      </c>
      <c r="DP186" s="8">
        <f t="shared" si="273"/>
        <v>3000</v>
      </c>
      <c r="DQ186" s="8">
        <f t="shared" si="273"/>
        <v>3000</v>
      </c>
      <c r="DR186" s="8">
        <f t="shared" si="273"/>
        <v>11500</v>
      </c>
      <c r="DS186" s="8">
        <f t="shared" si="273"/>
        <v>0</v>
      </c>
      <c r="DT186" s="8">
        <f t="shared" si="273"/>
        <v>0</v>
      </c>
      <c r="DU186" s="8">
        <f t="shared" si="273"/>
        <v>0</v>
      </c>
      <c r="DV186" s="8">
        <f t="shared" si="273"/>
        <v>0</v>
      </c>
      <c r="DW186" s="8">
        <f t="shared" ref="DW186:DW190" si="274">+DW180-DR180</f>
        <v>0</v>
      </c>
    </row>
    <row r="187" spans="1:127" s="3" customFormat="1">
      <c r="A187" s="2"/>
      <c r="B187" s="44" t="s">
        <v>112</v>
      </c>
      <c r="C187" s="7" t="s">
        <v>996</v>
      </c>
      <c r="D187" s="44"/>
      <c r="E187" s="44"/>
      <c r="F187" s="44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8">
        <f t="shared" si="267"/>
        <v>-3900</v>
      </c>
      <c r="BF187" s="8">
        <f t="shared" si="267"/>
        <v>-3000</v>
      </c>
      <c r="BG187" s="8">
        <f t="shared" si="267"/>
        <v>-5000</v>
      </c>
      <c r="BH187" s="8">
        <f t="shared" si="267"/>
        <v>-1500</v>
      </c>
      <c r="BI187" s="8">
        <f t="shared" si="267"/>
        <v>-2900</v>
      </c>
      <c r="BJ187" s="8">
        <f t="shared" si="267"/>
        <v>-12400</v>
      </c>
      <c r="BK187" s="8">
        <f t="shared" si="267"/>
        <v>-2600</v>
      </c>
      <c r="BL187" s="8">
        <f t="shared" si="267"/>
        <v>-100</v>
      </c>
      <c r="BM187" s="8">
        <f t="shared" si="267"/>
        <v>-3900</v>
      </c>
      <c r="BN187" s="8">
        <f t="shared" si="267"/>
        <v>-4400</v>
      </c>
      <c r="BO187" s="8">
        <f t="shared" si="268"/>
        <v>-10999</v>
      </c>
      <c r="BP187" s="8">
        <f t="shared" si="268"/>
        <v>-5800</v>
      </c>
      <c r="BQ187" s="8">
        <f t="shared" si="268"/>
        <v>-4600</v>
      </c>
      <c r="BR187" s="8">
        <f t="shared" si="268"/>
        <v>-4600</v>
      </c>
      <c r="BS187" s="8">
        <f t="shared" si="268"/>
        <v>-13400</v>
      </c>
      <c r="BT187" s="8">
        <f t="shared" si="268"/>
        <v>-28414</v>
      </c>
      <c r="BU187" s="8">
        <f t="shared" si="268"/>
        <v>-4551</v>
      </c>
      <c r="BV187" s="8">
        <f t="shared" si="268"/>
        <v>-5422</v>
      </c>
      <c r="BW187" s="8">
        <f t="shared" si="268"/>
        <v>-4867</v>
      </c>
      <c r="BX187" s="8">
        <f t="shared" si="268"/>
        <v>-19986</v>
      </c>
      <c r="BY187" s="8">
        <f t="shared" si="269"/>
        <v>-34813</v>
      </c>
      <c r="BZ187" s="8">
        <f t="shared" si="269"/>
        <v>-7465</v>
      </c>
      <c r="CA187" s="8">
        <f t="shared" si="269"/>
        <v>-7233</v>
      </c>
      <c r="CB187" s="8">
        <f t="shared" si="269"/>
        <v>-7945</v>
      </c>
      <c r="CC187" s="8">
        <f t="shared" si="269"/>
        <v>2073</v>
      </c>
      <c r="CD187" s="8">
        <f t="shared" si="269"/>
        <v>-20570</v>
      </c>
      <c r="CE187" s="8">
        <f t="shared" si="269"/>
        <v>-6600</v>
      </c>
      <c r="CF187" s="8">
        <f t="shared" si="269"/>
        <v>-5645</v>
      </c>
      <c r="CG187" s="8">
        <f t="shared" si="269"/>
        <v>-5572</v>
      </c>
      <c r="CH187" s="8">
        <f t="shared" si="269"/>
        <v>-32287</v>
      </c>
      <c r="CI187" s="8">
        <f t="shared" si="270"/>
        <v>-50104</v>
      </c>
      <c r="CJ187" s="8">
        <f t="shared" si="270"/>
        <v>-9284</v>
      </c>
      <c r="CK187" s="8">
        <f t="shared" si="270"/>
        <v>-11100</v>
      </c>
      <c r="CL187" s="8">
        <f t="shared" si="270"/>
        <v>-9716</v>
      </c>
      <c r="CM187" s="8">
        <f t="shared" si="270"/>
        <v>26400</v>
      </c>
      <c r="CN187" s="8">
        <f t="shared" si="270"/>
        <v>-3700</v>
      </c>
      <c r="CO187" s="8">
        <f t="shared" si="270"/>
        <v>-1300</v>
      </c>
      <c r="CP187" s="8">
        <f t="shared" si="270"/>
        <v>0</v>
      </c>
      <c r="CQ187" s="8">
        <f t="shared" si="270"/>
        <v>-4400</v>
      </c>
      <c r="CR187" s="8">
        <f t="shared" si="270"/>
        <v>2900</v>
      </c>
      <c r="CS187" s="8">
        <f t="shared" si="271"/>
        <v>-2800</v>
      </c>
      <c r="CT187" s="8">
        <f t="shared" si="271"/>
        <v>1200</v>
      </c>
      <c r="CU187" s="8">
        <f t="shared" si="271"/>
        <v>6400</v>
      </c>
      <c r="CV187" s="8">
        <f t="shared" si="271"/>
        <v>11900</v>
      </c>
      <c r="CW187" s="8">
        <f t="shared" si="271"/>
        <v>16100</v>
      </c>
      <c r="CX187" s="8">
        <f t="shared" si="271"/>
        <v>35600</v>
      </c>
      <c r="CY187" s="8">
        <f t="shared" si="271"/>
        <v>10300</v>
      </c>
      <c r="CZ187" s="8">
        <f t="shared" si="271"/>
        <v>7800</v>
      </c>
      <c r="DA187" s="8">
        <f t="shared" si="271"/>
        <v>9100</v>
      </c>
      <c r="DB187" s="8">
        <f t="shared" si="271"/>
        <v>9400</v>
      </c>
      <c r="DC187" s="8">
        <f t="shared" si="272"/>
        <v>36600</v>
      </c>
      <c r="DD187" s="8">
        <f t="shared" si="272"/>
        <v>12100</v>
      </c>
      <c r="DE187" s="8">
        <f t="shared" si="272"/>
        <v>13700</v>
      </c>
      <c r="DF187" s="8">
        <f t="shared" si="272"/>
        <v>17000</v>
      </c>
      <c r="DG187" s="8">
        <f t="shared" si="272"/>
        <v>9600</v>
      </c>
      <c r="DH187" s="8">
        <f t="shared" si="272"/>
        <v>52500</v>
      </c>
      <c r="DI187" s="8">
        <f t="shared" si="272"/>
        <v>14200</v>
      </c>
      <c r="DJ187" s="8">
        <f t="shared" si="272"/>
        <v>14600</v>
      </c>
      <c r="DK187" s="8">
        <f t="shared" si="272"/>
        <v>14187.148317909276</v>
      </c>
      <c r="DL187" s="8">
        <f t="shared" si="272"/>
        <v>12309.26647785274</v>
      </c>
      <c r="DM187" s="8">
        <f t="shared" si="273"/>
        <v>55196.414795762044</v>
      </c>
      <c r="DN187" s="8">
        <f t="shared" si="273"/>
        <v>10341.327823455344</v>
      </c>
      <c r="DO187" s="8">
        <f t="shared" si="273"/>
        <v>8865.3761643324979</v>
      </c>
      <c r="DP187" s="8">
        <f t="shared" si="273"/>
        <v>7156.5186881134723</v>
      </c>
      <c r="DQ187" s="8">
        <f t="shared" si="273"/>
        <v>7075.4748994270049</v>
      </c>
      <c r="DR187" s="8">
        <f t="shared" si="273"/>
        <v>33438.69757532829</v>
      </c>
      <c r="DS187" s="8">
        <f t="shared" si="273"/>
        <v>7075.3583813309524</v>
      </c>
      <c r="DT187" s="8">
        <f t="shared" si="273"/>
        <v>6973.0197983115213</v>
      </c>
      <c r="DU187" s="8">
        <f t="shared" si="273"/>
        <v>6922.4586614644213</v>
      </c>
      <c r="DV187" s="8">
        <f t="shared" si="273"/>
        <v>6872.0822959533252</v>
      </c>
      <c r="DW187" s="8">
        <f t="shared" si="274"/>
        <v>27842.919137060235</v>
      </c>
    </row>
    <row r="188" spans="1:127" s="3" customFormat="1">
      <c r="A188" s="2"/>
      <c r="B188" s="44" t="s">
        <v>112</v>
      </c>
      <c r="C188" s="21" t="s">
        <v>234</v>
      </c>
      <c r="D188" s="21" t="s">
        <v>21</v>
      </c>
      <c r="E188" s="44"/>
      <c r="F188" s="44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8">
        <f t="shared" si="267"/>
        <v>-10800</v>
      </c>
      <c r="BF188" s="8">
        <f t="shared" si="267"/>
        <v>1500</v>
      </c>
      <c r="BG188" s="8">
        <f t="shared" si="267"/>
        <v>4800</v>
      </c>
      <c r="BH188" s="8">
        <f t="shared" si="267"/>
        <v>2900</v>
      </c>
      <c r="BI188" s="8">
        <f t="shared" si="267"/>
        <v>9200</v>
      </c>
      <c r="BJ188" s="8">
        <f t="shared" si="267"/>
        <v>18400</v>
      </c>
      <c r="BK188" s="8">
        <f t="shared" si="267"/>
        <v>3300</v>
      </c>
      <c r="BL188" s="8">
        <f t="shared" si="267"/>
        <v>3600</v>
      </c>
      <c r="BM188" s="8">
        <f t="shared" si="267"/>
        <v>1100</v>
      </c>
      <c r="BN188" s="8">
        <f t="shared" si="267"/>
        <v>-5700</v>
      </c>
      <c r="BO188" s="8">
        <f t="shared" si="268"/>
        <v>2300</v>
      </c>
      <c r="BP188" s="8">
        <f t="shared" si="268"/>
        <v>-1600</v>
      </c>
      <c r="BQ188" s="8">
        <f t="shared" si="268"/>
        <v>-4700</v>
      </c>
      <c r="BR188" s="8">
        <f t="shared" si="268"/>
        <v>-1800</v>
      </c>
      <c r="BS188" s="8">
        <f t="shared" si="268"/>
        <v>2400</v>
      </c>
      <c r="BT188" s="8">
        <f t="shared" si="268"/>
        <v>-5700</v>
      </c>
      <c r="BU188" s="8">
        <f t="shared" si="268"/>
        <v>2300</v>
      </c>
      <c r="BV188" s="8">
        <f t="shared" si="268"/>
        <v>-2300</v>
      </c>
      <c r="BW188" s="8">
        <f t="shared" si="268"/>
        <v>-4900</v>
      </c>
      <c r="BX188" s="8">
        <f t="shared" si="268"/>
        <v>-17800</v>
      </c>
      <c r="BY188" s="8">
        <f t="shared" si="269"/>
        <v>-22700</v>
      </c>
      <c r="BZ188" s="8">
        <f t="shared" si="269"/>
        <v>-2800</v>
      </c>
      <c r="CA188" s="8">
        <f t="shared" si="269"/>
        <v>-3300</v>
      </c>
      <c r="CB188" s="8">
        <f t="shared" si="269"/>
        <v>-1300</v>
      </c>
      <c r="CC188" s="8">
        <f t="shared" si="269"/>
        <v>4700</v>
      </c>
      <c r="CD188" s="8">
        <f t="shared" si="269"/>
        <v>-2700</v>
      </c>
      <c r="CE188" s="8">
        <f t="shared" si="269"/>
        <v>-600</v>
      </c>
      <c r="CF188" s="8">
        <f t="shared" si="269"/>
        <v>-400</v>
      </c>
      <c r="CG188" s="8">
        <f t="shared" si="269"/>
        <v>-1100</v>
      </c>
      <c r="CH188" s="8">
        <f t="shared" si="269"/>
        <v>-1900</v>
      </c>
      <c r="CI188" s="8">
        <f t="shared" si="270"/>
        <v>-4000</v>
      </c>
      <c r="CJ188" s="8">
        <f t="shared" si="270"/>
        <v>4800</v>
      </c>
      <c r="CK188" s="8">
        <f t="shared" si="270"/>
        <v>6100</v>
      </c>
      <c r="CL188" s="8">
        <f t="shared" si="270"/>
        <v>7900</v>
      </c>
      <c r="CM188" s="8">
        <f t="shared" si="270"/>
        <v>5100</v>
      </c>
      <c r="CN188" s="8">
        <f t="shared" si="270"/>
        <v>23900</v>
      </c>
      <c r="CO188" s="8">
        <f t="shared" si="270"/>
        <v>4400</v>
      </c>
      <c r="CP188" s="8">
        <f t="shared" si="270"/>
        <v>5200</v>
      </c>
      <c r="CQ188" s="8">
        <f t="shared" si="270"/>
        <v>-1800</v>
      </c>
      <c r="CR188" s="8">
        <f t="shared" si="270"/>
        <v>-6600</v>
      </c>
      <c r="CS188" s="8">
        <f t="shared" si="271"/>
        <v>1200</v>
      </c>
      <c r="CT188" s="8">
        <f t="shared" si="271"/>
        <v>2100</v>
      </c>
      <c r="CU188" s="8">
        <f t="shared" si="271"/>
        <v>-600</v>
      </c>
      <c r="CV188" s="8">
        <f t="shared" si="271"/>
        <v>100</v>
      </c>
      <c r="CW188" s="8">
        <f t="shared" si="271"/>
        <v>2500</v>
      </c>
      <c r="CX188" s="8">
        <f t="shared" si="271"/>
        <v>4100</v>
      </c>
      <c r="CY188" s="8">
        <f t="shared" si="271"/>
        <v>-4900</v>
      </c>
      <c r="CZ188" s="8">
        <f t="shared" si="271"/>
        <v>-6200</v>
      </c>
      <c r="DA188" s="8">
        <f t="shared" si="271"/>
        <v>-3400</v>
      </c>
      <c r="DB188" s="8">
        <f t="shared" si="271"/>
        <v>13800</v>
      </c>
      <c r="DC188" s="8">
        <f t="shared" si="272"/>
        <v>-700</v>
      </c>
      <c r="DD188" s="8">
        <f t="shared" si="272"/>
        <v>-3400</v>
      </c>
      <c r="DE188" s="8">
        <f t="shared" si="272"/>
        <v>5700</v>
      </c>
      <c r="DF188" s="8">
        <f t="shared" si="272"/>
        <v>4300</v>
      </c>
      <c r="DG188" s="8">
        <f t="shared" si="272"/>
        <v>4200</v>
      </c>
      <c r="DH188" s="8">
        <f t="shared" si="272"/>
        <v>10800</v>
      </c>
      <c r="DI188" s="8">
        <f t="shared" si="272"/>
        <v>4500</v>
      </c>
      <c r="DJ188" s="8">
        <f t="shared" si="272"/>
        <v>-900</v>
      </c>
      <c r="DK188" s="8">
        <f t="shared" si="272"/>
        <v>-6500</v>
      </c>
      <c r="DL188" s="8">
        <f t="shared" si="272"/>
        <v>-8300</v>
      </c>
      <c r="DM188" s="8">
        <f t="shared" si="273"/>
        <v>-11200</v>
      </c>
      <c r="DN188" s="8">
        <f t="shared" si="273"/>
        <v>-2400</v>
      </c>
      <c r="DO188" s="8">
        <f t="shared" si="273"/>
        <v>-6000</v>
      </c>
      <c r="DP188" s="8">
        <f t="shared" si="273"/>
        <v>0</v>
      </c>
      <c r="DQ188" s="8">
        <f t="shared" si="273"/>
        <v>0</v>
      </c>
      <c r="DR188" s="8">
        <f t="shared" si="273"/>
        <v>-8400</v>
      </c>
      <c r="DS188" s="8">
        <f t="shared" si="273"/>
        <v>0</v>
      </c>
      <c r="DT188" s="8">
        <f t="shared" si="273"/>
        <v>0</v>
      </c>
      <c r="DU188" s="8">
        <f t="shared" si="273"/>
        <v>0</v>
      </c>
      <c r="DV188" s="8">
        <f t="shared" si="273"/>
        <v>0</v>
      </c>
      <c r="DW188" s="8">
        <f t="shared" si="274"/>
        <v>0</v>
      </c>
    </row>
    <row r="189" spans="1:127" s="3" customFormat="1">
      <c r="A189" s="2"/>
      <c r="B189" s="44" t="s">
        <v>112</v>
      </c>
      <c r="C189" s="21" t="s">
        <v>235</v>
      </c>
      <c r="D189" s="44" t="s">
        <v>111</v>
      </c>
      <c r="E189" s="44"/>
      <c r="F189" s="44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8">
        <f t="shared" si="267"/>
        <v>1666</v>
      </c>
      <c r="BF189" s="8">
        <f t="shared" si="267"/>
        <v>4000</v>
      </c>
      <c r="BG189" s="8">
        <f t="shared" si="267"/>
        <v>4600</v>
      </c>
      <c r="BH189" s="8">
        <f t="shared" si="267"/>
        <v>-3200</v>
      </c>
      <c r="BI189" s="8">
        <f t="shared" si="267"/>
        <v>2872</v>
      </c>
      <c r="BJ189" s="8">
        <f t="shared" si="267"/>
        <v>8272</v>
      </c>
      <c r="BK189" s="8">
        <f t="shared" si="267"/>
        <v>7800</v>
      </c>
      <c r="BL189" s="8">
        <f t="shared" si="267"/>
        <v>8800</v>
      </c>
      <c r="BM189" s="8">
        <f t="shared" si="267"/>
        <v>4000</v>
      </c>
      <c r="BN189" s="8">
        <f t="shared" si="267"/>
        <v>10487</v>
      </c>
      <c r="BO189" s="8">
        <f t="shared" si="268"/>
        <v>31087</v>
      </c>
      <c r="BP189" s="8">
        <f t="shared" si="268"/>
        <v>-8600</v>
      </c>
      <c r="BQ189" s="8">
        <f t="shared" si="268"/>
        <v>-7300</v>
      </c>
      <c r="BR189" s="8">
        <f t="shared" si="268"/>
        <v>40200</v>
      </c>
      <c r="BS189" s="8">
        <f t="shared" si="268"/>
        <v>3475</v>
      </c>
      <c r="BT189" s="8">
        <f t="shared" si="268"/>
        <v>27775</v>
      </c>
      <c r="BU189" s="8">
        <f t="shared" si="268"/>
        <v>500</v>
      </c>
      <c r="BV189" s="8">
        <f t="shared" si="268"/>
        <v>-11100</v>
      </c>
      <c r="BW189" s="8">
        <f t="shared" si="268"/>
        <v>-60200</v>
      </c>
      <c r="BX189" s="8">
        <f t="shared" si="268"/>
        <v>-32300</v>
      </c>
      <c r="BY189" s="8">
        <f t="shared" si="269"/>
        <v>-103100</v>
      </c>
      <c r="BZ189" s="8">
        <f t="shared" si="269"/>
        <v>-10900</v>
      </c>
      <c r="CA189" s="8">
        <f t="shared" si="269"/>
        <v>-4900</v>
      </c>
      <c r="CB189" s="8">
        <f t="shared" si="269"/>
        <v>400</v>
      </c>
      <c r="CC189" s="8">
        <f t="shared" si="269"/>
        <v>7400</v>
      </c>
      <c r="CD189" s="8">
        <f t="shared" si="269"/>
        <v>-8000</v>
      </c>
      <c r="CE189" s="8">
        <f t="shared" si="269"/>
        <v>-2300</v>
      </c>
      <c r="CF189" s="8">
        <f t="shared" si="269"/>
        <v>-1300</v>
      </c>
      <c r="CG189" s="8">
        <f t="shared" si="269"/>
        <v>-3900</v>
      </c>
      <c r="CH189" s="8">
        <f t="shared" si="269"/>
        <v>-800</v>
      </c>
      <c r="CI189" s="8">
        <f t="shared" si="270"/>
        <v>-8300</v>
      </c>
      <c r="CJ189" s="8">
        <f t="shared" si="270"/>
        <v>1700</v>
      </c>
      <c r="CK189" s="8">
        <f t="shared" si="270"/>
        <v>4100</v>
      </c>
      <c r="CL189" s="8">
        <f t="shared" si="270"/>
        <v>6100</v>
      </c>
      <c r="CM189" s="8">
        <f t="shared" si="270"/>
        <v>3500</v>
      </c>
      <c r="CN189" s="8">
        <f t="shared" si="270"/>
        <v>15400</v>
      </c>
      <c r="CO189" s="8">
        <f t="shared" si="270"/>
        <v>9100</v>
      </c>
      <c r="CP189" s="8">
        <f t="shared" si="270"/>
        <v>5800</v>
      </c>
      <c r="CQ189" s="8">
        <f t="shared" si="270"/>
        <v>6400</v>
      </c>
      <c r="CR189" s="8">
        <f t="shared" si="270"/>
        <v>-2800</v>
      </c>
      <c r="CS189" s="8">
        <f t="shared" si="271"/>
        <v>18500</v>
      </c>
      <c r="CT189" s="8">
        <f t="shared" si="271"/>
        <v>600</v>
      </c>
      <c r="CU189" s="8">
        <f t="shared" si="271"/>
        <v>-16300</v>
      </c>
      <c r="CV189" s="8">
        <f t="shared" si="271"/>
        <v>-19200</v>
      </c>
      <c r="CW189" s="8">
        <f t="shared" si="271"/>
        <v>-24000</v>
      </c>
      <c r="CX189" s="8">
        <f t="shared" si="271"/>
        <v>-58900</v>
      </c>
      <c r="CY189" s="8">
        <f t="shared" si="271"/>
        <v>-21600</v>
      </c>
      <c r="CZ189" s="8">
        <f t="shared" si="271"/>
        <v>-4700</v>
      </c>
      <c r="DA189" s="8">
        <f t="shared" si="271"/>
        <v>-3500</v>
      </c>
      <c r="DB189" s="8">
        <f t="shared" si="271"/>
        <v>-4100</v>
      </c>
      <c r="DC189" s="8">
        <f t="shared" si="272"/>
        <v>-33900</v>
      </c>
      <c r="DD189" s="8">
        <f t="shared" si="272"/>
        <v>-35900</v>
      </c>
      <c r="DE189" s="8">
        <f t="shared" si="272"/>
        <v>-40700</v>
      </c>
      <c r="DF189" s="8">
        <f t="shared" si="272"/>
        <v>-46100</v>
      </c>
      <c r="DG189" s="8">
        <f t="shared" si="272"/>
        <v>-50900</v>
      </c>
      <c r="DH189" s="8">
        <f t="shared" si="272"/>
        <v>-173600</v>
      </c>
      <c r="DI189" s="8">
        <f t="shared" si="272"/>
        <v>9300</v>
      </c>
      <c r="DJ189" s="8">
        <f t="shared" si="272"/>
        <v>10200</v>
      </c>
      <c r="DK189" s="8">
        <f t="shared" si="272"/>
        <v>10031.708333333328</v>
      </c>
      <c r="DL189" s="8">
        <f t="shared" si="272"/>
        <v>6659.553819444438</v>
      </c>
      <c r="DM189" s="8">
        <f t="shared" si="273"/>
        <v>36191.262152777752</v>
      </c>
      <c r="DN189" s="8">
        <f t="shared" si="273"/>
        <v>-4109.5942563657445</v>
      </c>
      <c r="DO189" s="8">
        <f t="shared" si="273"/>
        <v>-5730.0278290171846</v>
      </c>
      <c r="DP189" s="8">
        <f t="shared" si="273"/>
        <v>-8297.9850028081273</v>
      </c>
      <c r="DQ189" s="8">
        <f t="shared" si="273"/>
        <v>-8577.2356276911305</v>
      </c>
      <c r="DR189" s="8">
        <f t="shared" si="273"/>
        <v>-26714.842715882172</v>
      </c>
      <c r="DS189" s="8">
        <f t="shared" si="273"/>
        <v>1780.1491901293339</v>
      </c>
      <c r="DT189" s="8">
        <f t="shared" si="273"/>
        <v>1914.309640540625</v>
      </c>
      <c r="DU189" s="8">
        <f t="shared" si="273"/>
        <v>2042.8800721847801</v>
      </c>
      <c r="DV189" s="8">
        <f t="shared" si="273"/>
        <v>2166.0934025104216</v>
      </c>
      <c r="DW189" s="8">
        <f t="shared" si="274"/>
        <v>7903.4323053651606</v>
      </c>
    </row>
    <row r="190" spans="1:127" s="3" customFormat="1">
      <c r="A190" s="2"/>
      <c r="B190" s="44" t="s">
        <v>112</v>
      </c>
      <c r="C190" s="21" t="s">
        <v>236</v>
      </c>
      <c r="D190" s="21" t="s">
        <v>22</v>
      </c>
      <c r="E190" s="44"/>
      <c r="F190" s="44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8">
        <f t="shared" si="267"/>
        <v>600</v>
      </c>
      <c r="BF190" s="8">
        <f t="shared" si="267"/>
        <v>100</v>
      </c>
      <c r="BG190" s="8">
        <f t="shared" si="267"/>
        <v>-400</v>
      </c>
      <c r="BH190" s="8">
        <f t="shared" si="267"/>
        <v>0</v>
      </c>
      <c r="BI190" s="8">
        <f t="shared" si="267"/>
        <v>0</v>
      </c>
      <c r="BJ190" s="8">
        <f t="shared" si="267"/>
        <v>-300</v>
      </c>
      <c r="BK190" s="8">
        <f t="shared" si="267"/>
        <v>500</v>
      </c>
      <c r="BL190" s="8">
        <f t="shared" si="267"/>
        <v>1000</v>
      </c>
      <c r="BM190" s="8">
        <f t="shared" si="267"/>
        <v>300</v>
      </c>
      <c r="BN190" s="8">
        <f t="shared" si="267"/>
        <v>600</v>
      </c>
      <c r="BO190" s="8">
        <f t="shared" si="268"/>
        <v>2361</v>
      </c>
      <c r="BP190" s="8">
        <f t="shared" si="268"/>
        <v>-100</v>
      </c>
      <c r="BQ190" s="8">
        <f t="shared" si="268"/>
        <v>300</v>
      </c>
      <c r="BR190" s="8">
        <f t="shared" si="268"/>
        <v>-200</v>
      </c>
      <c r="BS190" s="8">
        <f t="shared" si="268"/>
        <v>-100</v>
      </c>
      <c r="BT190" s="8">
        <f t="shared" si="268"/>
        <v>-21</v>
      </c>
      <c r="BU190" s="8">
        <f t="shared" si="268"/>
        <v>179</v>
      </c>
      <c r="BV190" s="8">
        <f t="shared" si="268"/>
        <v>-599</v>
      </c>
      <c r="BW190" s="8">
        <f t="shared" si="268"/>
        <v>399</v>
      </c>
      <c r="BX190" s="8">
        <f t="shared" si="268"/>
        <v>257</v>
      </c>
      <c r="BY190" s="8">
        <f t="shared" si="269"/>
        <v>196</v>
      </c>
      <c r="BZ190" s="8">
        <f t="shared" si="269"/>
        <v>-127</v>
      </c>
      <c r="CA190" s="8">
        <f t="shared" si="269"/>
        <v>10</v>
      </c>
      <c r="CB190" s="8">
        <f t="shared" si="269"/>
        <v>38</v>
      </c>
      <c r="CC190" s="8">
        <f t="shared" si="269"/>
        <v>-170</v>
      </c>
      <c r="CD190" s="8">
        <f t="shared" si="269"/>
        <v>-248</v>
      </c>
      <c r="CE190" s="8">
        <f t="shared" si="269"/>
        <v>-288</v>
      </c>
      <c r="CF190" s="8">
        <f t="shared" si="269"/>
        <v>89</v>
      </c>
      <c r="CG190" s="8">
        <f t="shared" si="269"/>
        <v>299</v>
      </c>
      <c r="CH190" s="8">
        <f t="shared" si="269"/>
        <v>13</v>
      </c>
      <c r="CI190" s="8">
        <f t="shared" si="270"/>
        <v>112</v>
      </c>
      <c r="CJ190" s="8">
        <f t="shared" si="270"/>
        <v>336</v>
      </c>
      <c r="CK190" s="8">
        <f t="shared" si="270"/>
        <v>-100</v>
      </c>
      <c r="CL190" s="8">
        <f t="shared" si="270"/>
        <v>-336</v>
      </c>
      <c r="CM190" s="8">
        <f t="shared" si="270"/>
        <v>-100</v>
      </c>
      <c r="CN190" s="8">
        <f t="shared" si="270"/>
        <v>-200</v>
      </c>
      <c r="CO190" s="8">
        <f t="shared" si="270"/>
        <v>200</v>
      </c>
      <c r="CP190" s="8">
        <f t="shared" si="270"/>
        <v>-100</v>
      </c>
      <c r="CQ190" s="8">
        <f t="shared" si="270"/>
        <v>200</v>
      </c>
      <c r="CR190" s="8">
        <f t="shared" si="270"/>
        <v>200</v>
      </c>
      <c r="CS190" s="8">
        <f t="shared" si="271"/>
        <v>500</v>
      </c>
      <c r="CT190" s="8">
        <f t="shared" si="271"/>
        <v>400</v>
      </c>
      <c r="CU190" s="8">
        <f t="shared" si="271"/>
        <v>200</v>
      </c>
      <c r="CV190" s="8">
        <f t="shared" si="271"/>
        <v>100</v>
      </c>
      <c r="CW190" s="8">
        <f t="shared" si="271"/>
        <v>300</v>
      </c>
      <c r="CX190" s="8">
        <f t="shared" si="271"/>
        <v>1000</v>
      </c>
      <c r="CY190" s="8">
        <f t="shared" si="271"/>
        <v>-100</v>
      </c>
      <c r="CZ190" s="8">
        <f t="shared" si="271"/>
        <v>100</v>
      </c>
      <c r="DA190" s="8">
        <f t="shared" si="271"/>
        <v>200</v>
      </c>
      <c r="DB190" s="8">
        <f t="shared" si="271"/>
        <v>1000</v>
      </c>
      <c r="DC190" s="8">
        <f t="shared" si="272"/>
        <v>1300</v>
      </c>
      <c r="DD190" s="8">
        <f t="shared" si="272"/>
        <v>900</v>
      </c>
      <c r="DE190" s="8">
        <f t="shared" si="272"/>
        <v>400</v>
      </c>
      <c r="DF190" s="8">
        <f t="shared" si="272"/>
        <v>200</v>
      </c>
      <c r="DG190" s="8">
        <f t="shared" si="272"/>
        <v>-500</v>
      </c>
      <c r="DH190" s="8">
        <f t="shared" si="272"/>
        <v>900</v>
      </c>
      <c r="DI190" s="8">
        <f t="shared" si="272"/>
        <v>-1300</v>
      </c>
      <c r="DJ190" s="8">
        <f t="shared" si="272"/>
        <v>-300</v>
      </c>
      <c r="DK190" s="8">
        <f t="shared" si="272"/>
        <v>-300</v>
      </c>
      <c r="DL190" s="8">
        <f t="shared" si="272"/>
        <v>-500</v>
      </c>
      <c r="DM190" s="8">
        <f t="shared" si="273"/>
        <v>-2400</v>
      </c>
      <c r="DN190" s="8">
        <f t="shared" si="273"/>
        <v>100</v>
      </c>
      <c r="DO190" s="8">
        <f t="shared" si="273"/>
        <v>0</v>
      </c>
      <c r="DP190" s="8">
        <f t="shared" si="273"/>
        <v>0</v>
      </c>
      <c r="DQ190" s="8">
        <f t="shared" si="273"/>
        <v>0</v>
      </c>
      <c r="DR190" s="8">
        <f t="shared" si="273"/>
        <v>100</v>
      </c>
      <c r="DS190" s="8">
        <f t="shared" si="273"/>
        <v>0</v>
      </c>
      <c r="DT190" s="8">
        <f t="shared" si="273"/>
        <v>0</v>
      </c>
      <c r="DU190" s="8">
        <f t="shared" si="273"/>
        <v>0</v>
      </c>
      <c r="DV190" s="8">
        <f t="shared" si="273"/>
        <v>0</v>
      </c>
      <c r="DW190" s="8">
        <f t="shared" si="274"/>
        <v>0</v>
      </c>
    </row>
    <row r="191" spans="1:127" s="3" customFormat="1">
      <c r="A191" s="2"/>
      <c r="B191" s="44"/>
      <c r="C191" s="21"/>
      <c r="D191" s="21"/>
      <c r="E191" s="44"/>
      <c r="F191" s="44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</row>
    <row r="192" spans="1:127" s="3" customFormat="1">
      <c r="A192" s="2"/>
      <c r="B192" s="44" t="s">
        <v>452</v>
      </c>
      <c r="C192" s="44"/>
      <c r="D192" s="44"/>
      <c r="E192" s="44"/>
      <c r="F192" s="44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8">
        <v>2539200</v>
      </c>
      <c r="BA192" s="8">
        <v>566200</v>
      </c>
      <c r="BB192" s="8">
        <v>569300</v>
      </c>
      <c r="BC192" s="8">
        <v>699800</v>
      </c>
      <c r="BD192" s="8">
        <v>649500</v>
      </c>
      <c r="BE192" s="8">
        <v>2484800</v>
      </c>
      <c r="BF192" s="8">
        <v>609300</v>
      </c>
      <c r="BG192" s="8">
        <v>569700</v>
      </c>
      <c r="BH192" s="8">
        <v>681400</v>
      </c>
      <c r="BI192" s="8">
        <v>688900</v>
      </c>
      <c r="BJ192" s="8">
        <v>2549300</v>
      </c>
      <c r="BK192" s="8">
        <v>633500</v>
      </c>
      <c r="BL192" s="8">
        <v>574300</v>
      </c>
      <c r="BM192" s="8">
        <v>607800</v>
      </c>
      <c r="BN192" s="8">
        <v>618800</v>
      </c>
      <c r="BO192" s="8">
        <v>2434400</v>
      </c>
      <c r="BP192" s="8">
        <v>544000</v>
      </c>
      <c r="BQ192" s="8">
        <v>467300</v>
      </c>
      <c r="BR192" s="8">
        <v>534100</v>
      </c>
      <c r="BS192" s="8">
        <v>588200</v>
      </c>
      <c r="BT192" s="8">
        <v>2133600</v>
      </c>
      <c r="BU192" s="8">
        <v>503700</v>
      </c>
      <c r="BV192" s="8">
        <v>498200</v>
      </c>
      <c r="BW192" s="8">
        <v>540900</v>
      </c>
      <c r="BX192" s="8">
        <v>580100</v>
      </c>
      <c r="BY192" s="8">
        <v>2122900</v>
      </c>
      <c r="BZ192" s="8">
        <v>539300</v>
      </c>
      <c r="CA192" s="8">
        <v>442800</v>
      </c>
      <c r="CB192" s="8">
        <v>512900</v>
      </c>
      <c r="CC192" s="8">
        <v>582600</v>
      </c>
      <c r="CD192" s="8">
        <v>2077600</v>
      </c>
      <c r="CE192" s="8">
        <v>477700</v>
      </c>
      <c r="CF192" s="8">
        <v>513100</v>
      </c>
      <c r="CG192" s="8">
        <v>502700</v>
      </c>
      <c r="CH192" s="8">
        <v>624100</v>
      </c>
      <c r="CI192" s="8">
        <v>2117600</v>
      </c>
      <c r="CJ192" s="8">
        <v>506500</v>
      </c>
      <c r="CK192" s="8">
        <v>617000</v>
      </c>
      <c r="CL192" s="8">
        <v>603000</v>
      </c>
      <c r="CM192" s="8">
        <v>615900</v>
      </c>
      <c r="CN192" s="8">
        <v>2342400</v>
      </c>
      <c r="CO192" s="8">
        <v>550300</v>
      </c>
      <c r="CP192" s="8">
        <v>534800</v>
      </c>
      <c r="CQ192" s="8">
        <v>625300</v>
      </c>
      <c r="CR192" s="8">
        <v>627800</v>
      </c>
      <c r="CS192" s="8">
        <v>2338200</v>
      </c>
      <c r="CT192" s="8">
        <v>546400</v>
      </c>
      <c r="CU192" s="8">
        <v>593600</v>
      </c>
      <c r="CV192" s="8">
        <v>640400</v>
      </c>
      <c r="CW192" s="8">
        <v>637700</v>
      </c>
      <c r="CX192" s="8">
        <v>2418100</v>
      </c>
      <c r="CY192" s="8">
        <v>537500</v>
      </c>
      <c r="CZ192" s="8">
        <v>597800</v>
      </c>
      <c r="DA192" s="8">
        <v>619400</v>
      </c>
      <c r="DB192" s="8">
        <v>681200</v>
      </c>
      <c r="DC192" s="15">
        <f>+DB192+DA192+CZ192+CY192</f>
        <v>2435900</v>
      </c>
      <c r="DD192" s="8">
        <v>531500</v>
      </c>
      <c r="DE192" s="8">
        <v>600600</v>
      </c>
      <c r="DF192" s="8">
        <v>622800</v>
      </c>
      <c r="DG192" s="8">
        <v>677300</v>
      </c>
      <c r="DH192" s="15">
        <f>+DG192+DF192+DE192+DD192</f>
        <v>2432200</v>
      </c>
      <c r="DI192" s="8">
        <v>553300</v>
      </c>
      <c r="DJ192" s="8">
        <v>577500</v>
      </c>
      <c r="DK192" s="15">
        <f>+DK267</f>
        <v>632882.14788378344</v>
      </c>
      <c r="DL192" s="15">
        <f>+DL267</f>
        <v>737764.70063685882</v>
      </c>
      <c r="DM192" s="15">
        <f>+DL192+DK192+DJ192+DI192</f>
        <v>2501446.8485206421</v>
      </c>
      <c r="DN192" s="15">
        <f t="shared" ref="DN192:DV192" si="275">+DN267</f>
        <v>577851.53057740687</v>
      </c>
      <c r="DO192" s="15">
        <f t="shared" si="275"/>
        <v>605952.40038182982</v>
      </c>
      <c r="DP192" s="15">
        <f t="shared" si="275"/>
        <v>653663.1333002809</v>
      </c>
      <c r="DQ192" s="15">
        <f t="shared" si="275"/>
        <v>762446.57115049218</v>
      </c>
      <c r="DR192" s="15">
        <f>+DQ192+DP192+DO192+DN192</f>
        <v>2599913.6354100099</v>
      </c>
      <c r="DS192" s="15">
        <f t="shared" si="275"/>
        <v>563095.93480680964</v>
      </c>
      <c r="DT192" s="15">
        <f t="shared" si="275"/>
        <v>589968.39611350163</v>
      </c>
      <c r="DU192" s="15">
        <f t="shared" si="275"/>
        <v>645898.53623814369</v>
      </c>
      <c r="DV192" s="15">
        <f t="shared" si="275"/>
        <v>755866.01421415701</v>
      </c>
      <c r="DW192" s="15">
        <f>+DV192+DU192+DT192+DS192</f>
        <v>2554828.881372612</v>
      </c>
    </row>
    <row r="193" spans="1:127" s="3" customFormat="1">
      <c r="A193" s="2"/>
      <c r="B193" s="44"/>
      <c r="C193" s="44"/>
      <c r="D193" s="44"/>
      <c r="E193" s="44"/>
      <c r="F193" s="44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15"/>
      <c r="DD193" s="8"/>
      <c r="DE193" s="8"/>
      <c r="DF193" s="8"/>
      <c r="DG193" s="8"/>
      <c r="DH193" s="15"/>
      <c r="DI193" s="8"/>
      <c r="DJ193" s="8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</row>
    <row r="194" spans="1:127" s="3" customFormat="1">
      <c r="A194" s="2"/>
      <c r="B194" s="44"/>
      <c r="C194" s="44"/>
      <c r="D194" s="44"/>
      <c r="E194" s="44"/>
      <c r="F194" s="44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15"/>
      <c r="DD194" s="8"/>
      <c r="DE194" s="8"/>
      <c r="DF194" s="8"/>
      <c r="DG194" s="8"/>
      <c r="DH194" s="15"/>
      <c r="DI194" s="8"/>
      <c r="DJ194" s="8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</row>
    <row r="195" spans="1:127" s="3" customFormat="1">
      <c r="A195" s="2"/>
      <c r="B195" s="44"/>
      <c r="C195" s="44"/>
      <c r="D195" s="44"/>
      <c r="E195" s="44"/>
      <c r="F195" s="44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15"/>
      <c r="DD195" s="8"/>
      <c r="DE195" s="8"/>
      <c r="DF195" s="8"/>
      <c r="DG195" s="8"/>
      <c r="DH195" s="15"/>
      <c r="DI195" s="8"/>
      <c r="DJ195" s="8"/>
      <c r="DK195" s="15"/>
      <c r="DL195" s="15"/>
      <c r="DM195" s="15"/>
      <c r="DN195" s="15"/>
      <c r="DO195" s="15"/>
      <c r="DP195" s="15"/>
      <c r="DQ195" s="15"/>
      <c r="DR195" s="15"/>
      <c r="DS195" s="15"/>
      <c r="DT195" s="15"/>
      <c r="DU195" s="15"/>
      <c r="DV195" s="15"/>
      <c r="DW195" s="15"/>
    </row>
    <row r="196" spans="1:127" s="3" customFormat="1">
      <c r="A196" s="2"/>
      <c r="B196" s="44"/>
      <c r="C196" s="44"/>
      <c r="D196" s="44"/>
      <c r="E196" s="44"/>
      <c r="F196" s="44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15"/>
      <c r="DD196" s="8"/>
      <c r="DE196" s="8"/>
      <c r="DF196" s="8"/>
      <c r="DG196" s="8"/>
      <c r="DH196" s="15"/>
      <c r="DI196" s="8"/>
      <c r="DJ196" s="8"/>
      <c r="DK196" s="15"/>
      <c r="DL196" s="15"/>
      <c r="DM196" s="15"/>
      <c r="DN196" s="15"/>
      <c r="DO196" s="15"/>
      <c r="DP196" s="15"/>
      <c r="DQ196" s="15"/>
      <c r="DR196" s="15"/>
      <c r="DS196" s="15"/>
      <c r="DT196" s="15"/>
      <c r="DU196" s="15"/>
      <c r="DV196" s="15"/>
      <c r="DW196" s="15"/>
    </row>
    <row r="197" spans="1:127" s="3" customFormat="1">
      <c r="A197" s="2"/>
      <c r="B197" s="44"/>
      <c r="C197" s="44"/>
      <c r="D197" s="44"/>
      <c r="E197" s="44"/>
      <c r="F197" s="44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15"/>
      <c r="DD197" s="8"/>
      <c r="DE197" s="8"/>
      <c r="DF197" s="8"/>
      <c r="DG197" s="8"/>
      <c r="DH197" s="15"/>
      <c r="DI197" s="8"/>
      <c r="DJ197" s="8"/>
      <c r="DK197" s="15"/>
      <c r="DL197" s="15"/>
      <c r="DM197" s="15"/>
      <c r="DN197" s="15"/>
      <c r="DO197" s="15"/>
      <c r="DP197" s="15"/>
      <c r="DQ197" s="15"/>
      <c r="DR197" s="15"/>
      <c r="DS197" s="15"/>
      <c r="DT197" s="15"/>
      <c r="DU197" s="15"/>
      <c r="DV197" s="15"/>
      <c r="DW197" s="15"/>
    </row>
    <row r="198" spans="1:127" s="3" customFormat="1">
      <c r="A198" s="2"/>
      <c r="B198" s="44"/>
      <c r="C198" s="44"/>
      <c r="D198" s="44"/>
      <c r="E198" s="44"/>
      <c r="F198" s="44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15"/>
      <c r="DD198" s="8"/>
      <c r="DE198" s="8"/>
      <c r="DF198" s="8"/>
      <c r="DG198" s="8"/>
      <c r="DH198" s="15"/>
      <c r="DI198" s="8"/>
      <c r="DJ198" s="8"/>
      <c r="DK198" s="15"/>
      <c r="DL198" s="15"/>
      <c r="DM198" s="15"/>
      <c r="DN198" s="15"/>
      <c r="DO198" s="15"/>
      <c r="DP198" s="15"/>
      <c r="DQ198" s="15"/>
      <c r="DR198" s="15"/>
      <c r="DS198" s="15"/>
      <c r="DT198" s="15"/>
      <c r="DU198" s="15"/>
      <c r="DV198" s="15"/>
      <c r="DW198" s="15"/>
    </row>
    <row r="199" spans="1:127" s="3" customFormat="1">
      <c r="A199" s="2"/>
      <c r="B199" s="44"/>
      <c r="C199" s="44"/>
      <c r="D199" s="44"/>
      <c r="E199" s="44"/>
      <c r="F199" s="44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15"/>
      <c r="DD199" s="8"/>
      <c r="DE199" s="8"/>
      <c r="DF199" s="8"/>
      <c r="DG199" s="8"/>
      <c r="DH199" s="15"/>
      <c r="DI199" s="8"/>
      <c r="DJ199" s="8"/>
      <c r="DK199" s="15"/>
      <c r="DL199" s="15"/>
      <c r="DM199" s="15"/>
      <c r="DN199" s="15"/>
      <c r="DO199" s="15"/>
      <c r="DP199" s="15"/>
      <c r="DQ199" s="15"/>
      <c r="DR199" s="15"/>
      <c r="DS199" s="15"/>
      <c r="DT199" s="15"/>
      <c r="DU199" s="15"/>
      <c r="DV199" s="15"/>
      <c r="DW199" s="15"/>
    </row>
    <row r="200" spans="1:127" s="3" customFormat="1">
      <c r="A200" s="2"/>
      <c r="B200" s="44"/>
      <c r="C200" s="44"/>
      <c r="D200" s="44"/>
      <c r="E200" s="44"/>
      <c r="F200" s="44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15"/>
      <c r="DD200" s="8"/>
      <c r="DE200" s="8"/>
      <c r="DF200" s="8"/>
      <c r="DG200" s="8"/>
      <c r="DH200" s="15"/>
      <c r="DI200" s="8"/>
      <c r="DJ200" s="8"/>
      <c r="DK200" s="15"/>
      <c r="DL200" s="15"/>
      <c r="DM200" s="15"/>
      <c r="DN200" s="15"/>
      <c r="DO200" s="15"/>
      <c r="DP200" s="15"/>
      <c r="DQ200" s="15"/>
      <c r="DR200" s="15"/>
      <c r="DS200" s="15"/>
      <c r="DT200" s="15"/>
      <c r="DU200" s="15"/>
      <c r="DV200" s="15"/>
      <c r="DW200" s="15"/>
    </row>
    <row r="201" spans="1:127" s="3" customFormat="1">
      <c r="A201" s="2"/>
      <c r="B201" s="44"/>
      <c r="C201" s="7" t="s">
        <v>995</v>
      </c>
      <c r="D201" s="7">
        <v>1</v>
      </c>
      <c r="E201" s="7" t="s">
        <v>229</v>
      </c>
      <c r="F201" s="44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8">
        <f>+'wireless KPI'!AZ828</f>
        <v>595000</v>
      </c>
      <c r="BA201" s="8">
        <f>+'wireless KPI'!BA828</f>
        <v>126100</v>
      </c>
      <c r="BB201" s="8">
        <f>+'wireless KPI'!BB828</f>
        <v>132200</v>
      </c>
      <c r="BC201" s="8">
        <f>+'wireless KPI'!BC828</f>
        <v>144700</v>
      </c>
      <c r="BD201" s="8">
        <f>+'wireless KPI'!BD828</f>
        <v>133000</v>
      </c>
      <c r="BE201" s="8">
        <f>+'wireless KPI'!BE828</f>
        <v>536000</v>
      </c>
      <c r="BF201" s="8">
        <f>+'wireless KPI'!BF828</f>
        <v>118300</v>
      </c>
      <c r="BG201" s="8">
        <f>+'wireless KPI'!BG828</f>
        <v>121500</v>
      </c>
      <c r="BH201" s="8">
        <f>+'wireless KPI'!BH828</f>
        <v>130500</v>
      </c>
      <c r="BI201" s="8">
        <f>+'wireless KPI'!BI828</f>
        <v>141800</v>
      </c>
      <c r="BJ201" s="8">
        <f>+'wireless KPI'!BJ828</f>
        <v>512100</v>
      </c>
      <c r="BK201" s="8">
        <f>+'wireless KPI'!BK828</f>
        <v>115000</v>
      </c>
      <c r="BL201" s="8">
        <f>+'wireless KPI'!BL828</f>
        <v>110300</v>
      </c>
      <c r="BM201" s="8">
        <f>+'wireless KPI'!BM828</f>
        <v>95900</v>
      </c>
      <c r="BN201" s="8">
        <f>+'wireless KPI'!BN828</f>
        <v>94800</v>
      </c>
      <c r="BO201" s="8">
        <f>+'wireless KPI'!BO828</f>
        <v>416020</v>
      </c>
      <c r="BP201" s="8">
        <f>+'wireless KPI'!BP828</f>
        <v>76900</v>
      </c>
      <c r="BQ201" s="8">
        <f>+'wireless KPI'!BQ828</f>
        <v>82100</v>
      </c>
      <c r="BR201" s="8">
        <f>+'wireless KPI'!BR828</f>
        <v>85000</v>
      </c>
      <c r="BS201" s="8">
        <f>+'wireless KPI'!BS828</f>
        <v>103600</v>
      </c>
      <c r="BT201" s="8">
        <f>+'wireless KPI'!BT828</f>
        <v>347601</v>
      </c>
      <c r="BU201" s="8">
        <f>+'wireless KPI'!BU828</f>
        <v>81171</v>
      </c>
      <c r="BV201" s="8">
        <f>+'wireless KPI'!BV828</f>
        <v>89329</v>
      </c>
      <c r="BW201" s="8">
        <f>+'wireless KPI'!BW828</f>
        <v>84840</v>
      </c>
      <c r="BX201" s="8">
        <f>+'wireless KPI'!BX828</f>
        <v>89679</v>
      </c>
      <c r="BY201" s="8">
        <f>+'wireless KPI'!BY828</f>
        <v>345000</v>
      </c>
      <c r="BZ201" s="8">
        <f>+'wireless KPI'!BZ828</f>
        <v>78553</v>
      </c>
      <c r="CA201" s="8">
        <f>+'wireless KPI'!CA828</f>
        <v>82545</v>
      </c>
      <c r="CB201" s="8">
        <f>+'wireless KPI'!CB828</f>
        <v>79434</v>
      </c>
      <c r="CC201" s="8">
        <f>+'wireless KPI'!CC828</f>
        <v>97256</v>
      </c>
      <c r="CD201" s="8">
        <f>+'wireless KPI'!CD828</f>
        <v>337788</v>
      </c>
      <c r="CE201" s="8">
        <f>+'wireless KPI'!CE828</f>
        <v>82597</v>
      </c>
      <c r="CF201" s="8">
        <f>+'wireless KPI'!CF828</f>
        <v>91600</v>
      </c>
      <c r="CG201" s="8">
        <f>+'wireless KPI'!CG828</f>
        <v>86403</v>
      </c>
      <c r="CH201" s="8">
        <f>+'wireless KPI'!CH828</f>
        <v>103300</v>
      </c>
      <c r="CI201" s="8">
        <f>+'wireless KPI'!CI828</f>
        <v>363800</v>
      </c>
      <c r="CJ201" s="8">
        <f>+'wireless KPI'!CJ828</f>
        <v>83100</v>
      </c>
      <c r="CK201" s="8">
        <f>+'wireless KPI'!CK828</f>
        <v>99000</v>
      </c>
      <c r="CL201" s="8">
        <f>+'wireless KPI'!CL828</f>
        <v>90400</v>
      </c>
      <c r="CM201" s="8">
        <f>+'wireless KPI'!CM828</f>
        <v>114400</v>
      </c>
      <c r="CN201" s="8">
        <f>+'wireless KPI'!CN828</f>
        <v>386900</v>
      </c>
      <c r="CO201" s="8">
        <f>+'wireless KPI'!CO828</f>
        <v>86500</v>
      </c>
      <c r="CP201" s="8">
        <f>+'wireless KPI'!CP828</f>
        <v>84000</v>
      </c>
      <c r="CQ201" s="8">
        <f>+'wireless KPI'!CQ828</f>
        <v>80700</v>
      </c>
      <c r="CR201" s="8">
        <f>+'wireless KPI'!CR828</f>
        <v>129000</v>
      </c>
      <c r="CS201" s="8">
        <f>+'wireless KPI'!CS828</f>
        <v>380100</v>
      </c>
      <c r="CT201" s="8">
        <f>+'wireless KPI'!CT828</f>
        <v>74800</v>
      </c>
      <c r="CU201" s="8">
        <f>+'wireless KPI'!CU828</f>
        <v>83500</v>
      </c>
      <c r="CV201" s="8">
        <f>+'wireless KPI'!CV828</f>
        <v>78300</v>
      </c>
      <c r="CW201" s="8">
        <f>+'wireless KPI'!CW828</f>
        <v>99600</v>
      </c>
      <c r="CX201" s="8">
        <f>+'wireless KPI'!CX828</f>
        <v>336300</v>
      </c>
      <c r="CY201" s="8">
        <f>+'wireless KPI'!CY828</f>
        <v>72100</v>
      </c>
      <c r="CZ201" s="8">
        <f>+'wireless KPI'!CZ828</f>
        <v>78900</v>
      </c>
      <c r="DA201" s="8">
        <f>+'wireless KPI'!DA828</f>
        <v>78000</v>
      </c>
      <c r="DB201" s="8">
        <f>+'wireless KPI'!DB828</f>
        <v>84200</v>
      </c>
      <c r="DC201" s="8">
        <f>+DC133</f>
        <v>313300</v>
      </c>
      <c r="DD201" s="8">
        <f>+'wireless KPI'!DD828</f>
        <v>71300</v>
      </c>
      <c r="DE201" s="8">
        <f>+'wireless KPI'!DE828</f>
        <v>75100</v>
      </c>
      <c r="DF201" s="8">
        <f>+'wireless KPI'!DF828</f>
        <v>81400</v>
      </c>
      <c r="DG201" s="8">
        <f>+'wireless KPI'!DG828</f>
        <v>93000</v>
      </c>
      <c r="DH201" s="8">
        <f>+DH133</f>
        <v>320800</v>
      </c>
      <c r="DI201" s="8">
        <f>+'wireless KPI'!DI828</f>
        <v>77800</v>
      </c>
      <c r="DJ201" s="8">
        <f>+'wireless KPI'!DJ828</f>
        <v>61160</v>
      </c>
      <c r="DK201" s="8">
        <f t="shared" ref="DK201:DW201" si="276">+DK133</f>
        <v>82635.273496720009</v>
      </c>
      <c r="DL201" s="8">
        <f t="shared" si="276"/>
        <v>95456.67123851963</v>
      </c>
      <c r="DM201" s="8">
        <f t="shared" si="276"/>
        <v>317051.94473523961</v>
      </c>
      <c r="DN201" s="8">
        <f t="shared" si="276"/>
        <v>56869.481152064262</v>
      </c>
      <c r="DO201" s="8">
        <f t="shared" si="276"/>
        <v>60098.001354645799</v>
      </c>
      <c r="DP201" s="8">
        <f t="shared" si="276"/>
        <v>76818.990862129882</v>
      </c>
      <c r="DQ201" s="8">
        <f t="shared" si="276"/>
        <v>89327.633775818642</v>
      </c>
      <c r="DR201" s="8">
        <f t="shared" si="276"/>
        <v>283114.10714465857</v>
      </c>
      <c r="DS201" s="8">
        <f t="shared" si="276"/>
        <v>53106.646802006348</v>
      </c>
      <c r="DT201" s="8">
        <f t="shared" si="276"/>
        <v>56242.759280631588</v>
      </c>
      <c r="DU201" s="8">
        <f t="shared" si="276"/>
        <v>71663.306479782215</v>
      </c>
      <c r="DV201" s="8">
        <f t="shared" si="276"/>
        <v>83834.050061538714</v>
      </c>
      <c r="DW201" s="8">
        <f t="shared" si="276"/>
        <v>264846.76262395887</v>
      </c>
    </row>
    <row r="202" spans="1:127" s="3" customFormat="1">
      <c r="A202" s="2"/>
      <c r="B202" s="44"/>
      <c r="C202" s="7"/>
      <c r="D202" s="7">
        <v>2</v>
      </c>
      <c r="E202" s="44" t="s">
        <v>228</v>
      </c>
      <c r="F202" s="44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8">
        <f>+'wireless KPI'!AZ827</f>
        <v>621600</v>
      </c>
      <c r="BA202" s="8">
        <f>+'wireless KPI'!BA827</f>
        <v>140500</v>
      </c>
      <c r="BB202" s="8">
        <f>+'wireless KPI'!BB827</f>
        <v>174600</v>
      </c>
      <c r="BC202" s="8">
        <f>+'wireless KPI'!BC827</f>
        <v>190900</v>
      </c>
      <c r="BD202" s="8">
        <f>+'wireless KPI'!BD827</f>
        <v>193900</v>
      </c>
      <c r="BE202" s="8">
        <f>+'wireless KPI'!BE827</f>
        <v>699900</v>
      </c>
      <c r="BF202" s="8">
        <f>+'wireless KPI'!BF827</f>
        <v>167200</v>
      </c>
      <c r="BG202" s="8">
        <f>+'wireless KPI'!BG827</f>
        <v>190000</v>
      </c>
      <c r="BH202" s="8">
        <f>+'wireless KPI'!BH827</f>
        <v>216800</v>
      </c>
      <c r="BI202" s="8">
        <f>+'wireless KPI'!BI827</f>
        <v>216900</v>
      </c>
      <c r="BJ202" s="8">
        <f>+'wireless KPI'!BJ827</f>
        <v>790900</v>
      </c>
      <c r="BK202" s="8">
        <f>+'wireless KPI'!BK827</f>
        <v>192100</v>
      </c>
      <c r="BL202" s="8">
        <f>+'wireless KPI'!BL827</f>
        <v>210800</v>
      </c>
      <c r="BM202" s="8">
        <f>+'wireless KPI'!BM827</f>
        <v>167800</v>
      </c>
      <c r="BN202" s="8">
        <f>+'wireless KPI'!BN827</f>
        <v>118200</v>
      </c>
      <c r="BO202" s="8">
        <f>+'wireless KPI'!BO827</f>
        <v>688900</v>
      </c>
      <c r="BP202" s="8">
        <f>+'wireless KPI'!BP827</f>
        <v>64100</v>
      </c>
      <c r="BQ202" s="8">
        <f>+'wireless KPI'!BQ827</f>
        <v>59100</v>
      </c>
      <c r="BR202" s="8">
        <f>+'wireless KPI'!BR827</f>
        <v>63300</v>
      </c>
      <c r="BS202" s="8">
        <f>+'wireless KPI'!BS827</f>
        <v>77800</v>
      </c>
      <c r="BT202" s="8">
        <f>+'wireless KPI'!BT827</f>
        <v>265300</v>
      </c>
      <c r="BU202" s="8">
        <f>+'wireless KPI'!BU827</f>
        <v>53400</v>
      </c>
      <c r="BV202" s="8">
        <f>+'wireless KPI'!BV827</f>
        <v>50600</v>
      </c>
      <c r="BW202" s="8">
        <f>+'wireless KPI'!BW827</f>
        <v>52000</v>
      </c>
      <c r="BX202" s="8">
        <f>+'wireless KPI'!BX827</f>
        <v>63300</v>
      </c>
      <c r="BY202" s="8">
        <f>+'wireless KPI'!BY827</f>
        <v>219300</v>
      </c>
      <c r="BZ202" s="8">
        <f>+'wireless KPI'!BZ827</f>
        <v>51808</v>
      </c>
      <c r="CA202" s="8">
        <f>+'wireless KPI'!CA827</f>
        <v>56203</v>
      </c>
      <c r="CB202" s="8">
        <f>+'wireless KPI'!CB827</f>
        <v>53933</v>
      </c>
      <c r="CC202" s="8">
        <f>+'wireless KPI'!CC827</f>
        <v>73270</v>
      </c>
      <c r="CD202" s="8">
        <f>+'wireless KPI'!CD827</f>
        <v>235213</v>
      </c>
      <c r="CE202" s="8">
        <f>+'wireless KPI'!CE827</f>
        <v>48133</v>
      </c>
      <c r="CF202" s="8">
        <f>+'wireless KPI'!CF827</f>
        <v>59800</v>
      </c>
      <c r="CG202" s="8">
        <f>+'wireless KPI'!CG827</f>
        <v>50000</v>
      </c>
      <c r="CH202" s="8">
        <f>+'wireless KPI'!CH827</f>
        <v>84400</v>
      </c>
      <c r="CI202" s="8">
        <f>+'wireless KPI'!CI827</f>
        <v>242300</v>
      </c>
      <c r="CJ202" s="8">
        <f>+'wireless KPI'!CJ827</f>
        <v>40400</v>
      </c>
      <c r="CK202" s="8">
        <f>+'wireless KPI'!CK827</f>
        <v>62300</v>
      </c>
      <c r="CL202" s="8">
        <f>+'wireless KPI'!CL827</f>
        <v>48800</v>
      </c>
      <c r="CM202" s="8">
        <f>+'wireless KPI'!CM827</f>
        <v>60600</v>
      </c>
      <c r="CN202" s="8">
        <f>+'wireless KPI'!CN827</f>
        <v>212000</v>
      </c>
      <c r="CO202" s="8">
        <f>+'wireless KPI'!CO827</f>
        <v>53500</v>
      </c>
      <c r="CP202" s="8">
        <f>+'wireless KPI'!CP827</f>
        <v>32200</v>
      </c>
      <c r="CQ202" s="8">
        <f>+'wireless KPI'!CQ827</f>
        <v>45000</v>
      </c>
      <c r="CR202" s="8">
        <f>+'wireless KPI'!CR827</f>
        <v>72600</v>
      </c>
      <c r="CS202" s="8">
        <f>+'wireless KPI'!CS827</f>
        <v>203300</v>
      </c>
      <c r="CT202" s="8">
        <f>+'wireless KPI'!CT827</f>
        <v>31600</v>
      </c>
      <c r="CU202" s="8">
        <f>+'wireless KPI'!CU827</f>
        <v>57300</v>
      </c>
      <c r="CV202" s="8">
        <f>+'wireless KPI'!CV827</f>
        <v>32400</v>
      </c>
      <c r="CW202" s="8">
        <f>+'wireless KPI'!CW827</f>
        <v>85400</v>
      </c>
      <c r="CX202" s="8">
        <f>+'wireless KPI'!CX827</f>
        <v>206700</v>
      </c>
      <c r="CY202" s="8">
        <f>+'wireless KPI'!CY827</f>
        <v>27300</v>
      </c>
      <c r="CZ202" s="8">
        <f>+'wireless KPI'!CZ827</f>
        <v>39600</v>
      </c>
      <c r="DA202" s="8">
        <f>+'wireless KPI'!DA827</f>
        <v>55800</v>
      </c>
      <c r="DB202" s="8">
        <f>+'wireless KPI'!DB827</f>
        <v>85200</v>
      </c>
      <c r="DC202" s="8"/>
      <c r="DD202" s="8">
        <f>+'wireless KPI'!DD827</f>
        <v>25900</v>
      </c>
      <c r="DE202" s="8">
        <f>+'wireless KPI'!DE827</f>
        <v>36700</v>
      </c>
      <c r="DF202" s="8">
        <f>+'wireless KPI'!DF827</f>
        <v>57300</v>
      </c>
      <c r="DG202" s="8">
        <f>+'wireless KPI'!DG827</f>
        <v>112800</v>
      </c>
      <c r="DH202" s="8"/>
      <c r="DI202" s="8">
        <f>+'wireless KPI'!DI827</f>
        <v>47000</v>
      </c>
      <c r="DJ202" s="8">
        <f>+'wireless KPI'!DJ827</f>
        <v>0</v>
      </c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</row>
    <row r="203" spans="1:127" s="3" customFormat="1">
      <c r="A203" s="2"/>
      <c r="B203" s="7" t="s">
        <v>995</v>
      </c>
      <c r="C203" s="7"/>
      <c r="D203" s="7">
        <v>3</v>
      </c>
      <c r="E203" s="44" t="s">
        <v>230</v>
      </c>
      <c r="F203" s="44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8">
        <f t="shared" ref="AZ203:CE203" si="277">+AZ201+AZ202</f>
        <v>1216600</v>
      </c>
      <c r="BA203" s="8">
        <f t="shared" si="277"/>
        <v>266600</v>
      </c>
      <c r="BB203" s="8">
        <f t="shared" si="277"/>
        <v>306800</v>
      </c>
      <c r="BC203" s="8">
        <f t="shared" si="277"/>
        <v>335600</v>
      </c>
      <c r="BD203" s="8">
        <f t="shared" si="277"/>
        <v>326900</v>
      </c>
      <c r="BE203" s="8">
        <f t="shared" si="277"/>
        <v>1235900</v>
      </c>
      <c r="BF203" s="8">
        <f t="shared" si="277"/>
        <v>285500</v>
      </c>
      <c r="BG203" s="8">
        <f t="shared" si="277"/>
        <v>311500</v>
      </c>
      <c r="BH203" s="8">
        <f t="shared" si="277"/>
        <v>347300</v>
      </c>
      <c r="BI203" s="8">
        <f t="shared" si="277"/>
        <v>358700</v>
      </c>
      <c r="BJ203" s="8">
        <f t="shared" si="277"/>
        <v>1303000</v>
      </c>
      <c r="BK203" s="8">
        <f t="shared" si="277"/>
        <v>307100</v>
      </c>
      <c r="BL203" s="8">
        <f t="shared" si="277"/>
        <v>321100</v>
      </c>
      <c r="BM203" s="8">
        <f t="shared" si="277"/>
        <v>263700</v>
      </c>
      <c r="BN203" s="8">
        <f t="shared" si="277"/>
        <v>213000</v>
      </c>
      <c r="BO203" s="8">
        <f t="shared" si="277"/>
        <v>1104920</v>
      </c>
      <c r="BP203" s="8">
        <f t="shared" si="277"/>
        <v>141000</v>
      </c>
      <c r="BQ203" s="8">
        <f t="shared" si="277"/>
        <v>141200</v>
      </c>
      <c r="BR203" s="8">
        <f t="shared" si="277"/>
        <v>148300</v>
      </c>
      <c r="BS203" s="8">
        <f t="shared" si="277"/>
        <v>181400</v>
      </c>
      <c r="BT203" s="8">
        <f t="shared" si="277"/>
        <v>612901</v>
      </c>
      <c r="BU203" s="8">
        <f t="shared" si="277"/>
        <v>134571</v>
      </c>
      <c r="BV203" s="8">
        <f t="shared" si="277"/>
        <v>139929</v>
      </c>
      <c r="BW203" s="8">
        <f t="shared" si="277"/>
        <v>136840</v>
      </c>
      <c r="BX203" s="8">
        <f t="shared" si="277"/>
        <v>152979</v>
      </c>
      <c r="BY203" s="8">
        <f t="shared" si="277"/>
        <v>564300</v>
      </c>
      <c r="BZ203" s="8">
        <f t="shared" si="277"/>
        <v>130361</v>
      </c>
      <c r="CA203" s="8">
        <f t="shared" si="277"/>
        <v>138748</v>
      </c>
      <c r="CB203" s="8">
        <f t="shared" si="277"/>
        <v>133367</v>
      </c>
      <c r="CC203" s="8">
        <f t="shared" si="277"/>
        <v>170526</v>
      </c>
      <c r="CD203" s="8">
        <f t="shared" si="277"/>
        <v>573001</v>
      </c>
      <c r="CE203" s="8">
        <f t="shared" si="277"/>
        <v>130730</v>
      </c>
      <c r="CF203" s="8">
        <f t="shared" ref="CF203:CS203" si="278">+CF201+CF202</f>
        <v>151400</v>
      </c>
      <c r="CG203" s="8">
        <f t="shared" si="278"/>
        <v>136403</v>
      </c>
      <c r="CH203" s="8">
        <f t="shared" si="278"/>
        <v>187700</v>
      </c>
      <c r="CI203" s="8">
        <f t="shared" si="278"/>
        <v>606100</v>
      </c>
      <c r="CJ203" s="8">
        <f t="shared" si="278"/>
        <v>123500</v>
      </c>
      <c r="CK203" s="8">
        <f t="shared" si="278"/>
        <v>161300</v>
      </c>
      <c r="CL203" s="8">
        <f t="shared" si="278"/>
        <v>139200</v>
      </c>
      <c r="CM203" s="8">
        <f t="shared" si="278"/>
        <v>175000</v>
      </c>
      <c r="CN203" s="8">
        <f t="shared" si="278"/>
        <v>598900</v>
      </c>
      <c r="CO203" s="8">
        <f>+CO201+CO202</f>
        <v>140000</v>
      </c>
      <c r="CP203" s="8">
        <f>+CP201+CP202</f>
        <v>116200</v>
      </c>
      <c r="CQ203" s="8">
        <f>+CQ201+CQ202</f>
        <v>125700</v>
      </c>
      <c r="CR203" s="8">
        <f>+CR201+CR202</f>
        <v>201600</v>
      </c>
      <c r="CS203" s="8">
        <f t="shared" si="278"/>
        <v>583400</v>
      </c>
      <c r="CT203" s="8">
        <f t="shared" ref="CT203:CZ203" si="279">+CT201+CT202</f>
        <v>106400</v>
      </c>
      <c r="CU203" s="8">
        <f t="shared" si="279"/>
        <v>140800</v>
      </c>
      <c r="CV203" s="8">
        <f t="shared" si="279"/>
        <v>110700</v>
      </c>
      <c r="CW203" s="8">
        <f t="shared" si="279"/>
        <v>185000</v>
      </c>
      <c r="CX203" s="8">
        <f t="shared" si="279"/>
        <v>543000</v>
      </c>
      <c r="CY203" s="8">
        <f t="shared" si="279"/>
        <v>99400</v>
      </c>
      <c r="CZ203" s="8">
        <f t="shared" si="279"/>
        <v>118500</v>
      </c>
      <c r="DA203" s="8">
        <f>+DA201+DA202</f>
        <v>133800</v>
      </c>
      <c r="DB203" s="8">
        <f>+DB201+DB202</f>
        <v>169400</v>
      </c>
      <c r="DC203" s="8"/>
      <c r="DD203" s="8">
        <f t="shared" ref="DD203:DE203" si="280">+DD201+DD202</f>
        <v>97200</v>
      </c>
      <c r="DE203" s="8">
        <f t="shared" si="280"/>
        <v>111800</v>
      </c>
      <c r="DF203" s="8">
        <f t="shared" ref="DF203" si="281">+DF201+DF202</f>
        <v>138700</v>
      </c>
      <c r="DG203" s="8">
        <f t="shared" ref="DG203" si="282">+DG201+DG202</f>
        <v>205800</v>
      </c>
      <c r="DH203" s="8"/>
      <c r="DI203" s="8">
        <f t="shared" ref="DI203:DJ203" si="283">+DI201+DI202</f>
        <v>124800</v>
      </c>
      <c r="DJ203" s="8">
        <f t="shared" si="283"/>
        <v>61160</v>
      </c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</row>
    <row r="204" spans="1:127" s="3" customFormat="1">
      <c r="A204" s="2"/>
      <c r="B204" s="3" t="s">
        <v>19</v>
      </c>
      <c r="C204" s="3" t="s">
        <v>19</v>
      </c>
      <c r="D204" s="44"/>
      <c r="E204" s="44"/>
      <c r="F204" s="44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8">
        <f>+'wireless KPI'!AZ812</f>
        <v>1122400</v>
      </c>
      <c r="BA204" s="8">
        <f>+'wireless KPI'!BA812</f>
        <v>264500</v>
      </c>
      <c r="BB204" s="8">
        <f>+'wireless KPI'!BB812</f>
        <v>247000</v>
      </c>
      <c r="BC204" s="8">
        <f>+'wireless KPI'!BC812</f>
        <v>321500</v>
      </c>
      <c r="BD204" s="8">
        <f>+'wireless KPI'!BD812</f>
        <v>280500</v>
      </c>
      <c r="BE204" s="8">
        <f>+'wireless KPI'!BE812</f>
        <v>1113500</v>
      </c>
      <c r="BF204" s="8">
        <f>+'wireless KPI'!BF812</f>
        <v>300700</v>
      </c>
      <c r="BG204" s="8">
        <f>+'wireless KPI'!BG812</f>
        <v>251600</v>
      </c>
      <c r="BH204" s="8">
        <f>+'wireless KPI'!BH812</f>
        <v>339900</v>
      </c>
      <c r="BI204" s="8">
        <f>+'wireless KPI'!BI812</f>
        <v>326500</v>
      </c>
      <c r="BJ204" s="8">
        <f>+'wireless KPI'!BJ812</f>
        <v>1218700</v>
      </c>
      <c r="BK204" s="8">
        <f>+'wireless KPI'!BK812</f>
        <v>315700</v>
      </c>
      <c r="BL204" s="8">
        <f>+'wireless KPI'!BL812</f>
        <v>253800</v>
      </c>
      <c r="BM204" s="8">
        <f>+'wireless KPI'!BM812</f>
        <v>301000</v>
      </c>
      <c r="BN204" s="8">
        <f>+'wireless KPI'!BN812</f>
        <v>279800</v>
      </c>
      <c r="BO204" s="8">
        <f>+'wireless KPI'!BO812</f>
        <v>1150261</v>
      </c>
      <c r="BP204" s="8">
        <f>+'wireless KPI'!BP812</f>
        <v>242000</v>
      </c>
      <c r="BQ204" s="8">
        <f>+'wireless KPI'!BQ812</f>
        <v>166000</v>
      </c>
      <c r="BR204" s="8">
        <f>+'wireless KPI'!BR812</f>
        <v>213200</v>
      </c>
      <c r="BS204" s="8">
        <f>+'wireless KPI'!BS812</f>
        <v>206700</v>
      </c>
      <c r="BT204" s="8">
        <f>+'wireless KPI'!BT812</f>
        <v>827856</v>
      </c>
      <c r="BU204" s="8">
        <f>+'wireless KPI'!BU812</f>
        <v>190826</v>
      </c>
      <c r="BV204" s="8">
        <f>+'wireless KPI'!BV812</f>
        <v>150051</v>
      </c>
      <c r="BW204" s="8">
        <f>+'wireless KPI'!BW812</f>
        <v>169291</v>
      </c>
      <c r="BX204" s="8">
        <f>+'wireless KPI'!BX812</f>
        <v>188326</v>
      </c>
      <c r="BY204" s="8">
        <f>+'wireless KPI'!BY812</f>
        <v>698495</v>
      </c>
      <c r="BZ204" s="8">
        <f>+'wireless KPI'!BZ812</f>
        <v>184513</v>
      </c>
      <c r="CA204" s="8">
        <f>+'wireless KPI'!CA812</f>
        <v>136317</v>
      </c>
      <c r="CB204" s="8">
        <f>+'wireless KPI'!CB812</f>
        <v>161722</v>
      </c>
      <c r="CC204" s="8">
        <f>+'wireless KPI'!CC812</f>
        <v>180277</v>
      </c>
      <c r="CD204" s="8">
        <f>+'wireless KPI'!CD812</f>
        <v>662829</v>
      </c>
      <c r="CE204" s="8">
        <f>+'wireless KPI'!CE812</f>
        <v>149688</v>
      </c>
      <c r="CF204" s="8">
        <f>+'wireless KPI'!CF812</f>
        <v>168100</v>
      </c>
      <c r="CG204" s="8">
        <f>+'wireless KPI'!CG812</f>
        <v>159512</v>
      </c>
      <c r="CH204" s="8">
        <f>+'wireless KPI'!CH812</f>
        <v>217700</v>
      </c>
      <c r="CI204" s="8">
        <f>+'wireless KPI'!CI812</f>
        <v>695000</v>
      </c>
      <c r="CJ204" s="8">
        <f>+'wireless KPI'!CJ812</f>
        <v>158100</v>
      </c>
      <c r="CK204" s="8">
        <f>+'wireless KPI'!CK812</f>
        <v>216200</v>
      </c>
      <c r="CL204" s="8">
        <f>+'wireless KPI'!CL812</f>
        <v>207400</v>
      </c>
      <c r="CM204" s="8">
        <f>+'wireless KPI'!CM812</f>
        <v>185800</v>
      </c>
      <c r="CN204" s="8">
        <f>+'wireless KPI'!CN812</f>
        <v>767500</v>
      </c>
      <c r="CO204" s="8">
        <f>+'wireless KPI'!CO812</f>
        <v>177300</v>
      </c>
      <c r="CP204" s="8">
        <f>+'wireless KPI'!CP812</f>
        <v>148700</v>
      </c>
      <c r="CQ204" s="8">
        <f>+'wireless KPI'!CQ812</f>
        <v>254200</v>
      </c>
      <c r="CR204" s="8">
        <f>+'wireless KPI'!CR812</f>
        <v>205100</v>
      </c>
      <c r="CS204" s="8">
        <f>+'wireless KPI'!CS812</f>
        <v>785200</v>
      </c>
      <c r="CT204" s="8">
        <f>+'wireless KPI'!CT812</f>
        <v>177300</v>
      </c>
      <c r="CU204" s="8">
        <f>+'wireless KPI'!CU812</f>
        <v>204600</v>
      </c>
      <c r="CV204" s="8">
        <f>+'wireless KPI'!CV812</f>
        <v>259300</v>
      </c>
      <c r="CW204" s="8">
        <f>+'wireless KPI'!CW812</f>
        <v>211900</v>
      </c>
      <c r="CX204" s="8">
        <f>+'wireless KPI'!CX812</f>
        <v>853100</v>
      </c>
      <c r="CY204" s="8">
        <f>+'wireless KPI'!CY812</f>
        <v>175500</v>
      </c>
      <c r="CZ204" s="8">
        <f>+'wireless KPI'!CZ812</f>
        <v>210800</v>
      </c>
      <c r="DA204" s="8">
        <f>+'wireless KPI'!DA812</f>
        <v>248200</v>
      </c>
      <c r="DB204" s="8">
        <f>+'wireless KPI'!DB812</f>
        <v>247000</v>
      </c>
      <c r="DC204" s="8">
        <f>+'wireless KPI'!DC812</f>
        <v>881500</v>
      </c>
      <c r="DD204" s="8">
        <f>+'wireless KPI'!DD812</f>
        <v>155000</v>
      </c>
      <c r="DE204" s="8">
        <f>+'wireless KPI'!DE812</f>
        <v>209100</v>
      </c>
      <c r="DF204" s="8">
        <f>+'wireless KPI'!DF812</f>
        <v>228300</v>
      </c>
      <c r="DG204" s="8">
        <f>+'wireless KPI'!DG812</f>
        <v>199700</v>
      </c>
      <c r="DH204" s="8">
        <f>+'wireless KPI'!DH812</f>
        <v>792100</v>
      </c>
      <c r="DI204" s="8">
        <f>+'wireless KPI'!DI812</f>
        <v>162500</v>
      </c>
      <c r="DJ204" s="8">
        <f>+'wireless KPI'!DJ812</f>
        <v>170046</v>
      </c>
      <c r="DK204" s="8">
        <f>+'wireless KPI'!DK812</f>
        <v>217461.246044</v>
      </c>
      <c r="DL204" s="8">
        <f>+'wireless KPI'!DL812</f>
        <v>194809.53313983601</v>
      </c>
      <c r="DM204" s="8">
        <f>+'wireless KPI'!DM812</f>
        <v>744816.77918383596</v>
      </c>
      <c r="DN204" s="8">
        <f>+'wireless KPI'!DN812</f>
        <v>149656.52934753752</v>
      </c>
      <c r="DO204" s="8">
        <f>+'wireless KPI'!DO812</f>
        <v>158152.63514380474</v>
      </c>
      <c r="DP204" s="8">
        <f>+'wireless KPI'!DP812</f>
        <v>202155.23911086813</v>
      </c>
      <c r="DQ204" s="8">
        <f>+'wireless KPI'!DQ812</f>
        <v>182301.29342003807</v>
      </c>
      <c r="DR204" s="8">
        <f>+'wireless KPI'!DR812</f>
        <v>692265.69702224853</v>
      </c>
      <c r="DS204" s="8">
        <f>+'wireless KPI'!DS812</f>
        <v>139754.33368949039</v>
      </c>
      <c r="DT204" s="8">
        <f>+'wireless KPI'!DT812</f>
        <v>148007.26126481997</v>
      </c>
      <c r="DU204" s="8">
        <f>+'wireless KPI'!DU812</f>
        <v>188587.64863100584</v>
      </c>
      <c r="DV204" s="8">
        <f>+'wireless KPI'!DV812</f>
        <v>171089.8980847729</v>
      </c>
      <c r="DW204" s="8">
        <f>+'wireless KPI'!DW812</f>
        <v>647439.14167008922</v>
      </c>
    </row>
    <row r="205" spans="1:127" s="3" customFormat="1">
      <c r="A205" s="2"/>
      <c r="B205" s="21" t="s">
        <v>157</v>
      </c>
      <c r="C205" s="21" t="s">
        <v>157</v>
      </c>
      <c r="D205" s="44"/>
      <c r="E205" s="44"/>
      <c r="F205" s="44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8">
        <f t="shared" ref="AZ205:CN205" si="284">+AZ291</f>
        <v>57800</v>
      </c>
      <c r="BA205" s="8">
        <f t="shared" si="284"/>
        <v>8900</v>
      </c>
      <c r="BB205" s="8">
        <f t="shared" si="284"/>
        <v>11500</v>
      </c>
      <c r="BC205" s="8">
        <f t="shared" si="284"/>
        <v>14600</v>
      </c>
      <c r="BD205" s="8">
        <f t="shared" si="284"/>
        <v>17600</v>
      </c>
      <c r="BE205" s="8">
        <f t="shared" si="284"/>
        <v>52600</v>
      </c>
      <c r="BF205" s="8">
        <f t="shared" si="284"/>
        <v>11000</v>
      </c>
      <c r="BG205" s="8">
        <f t="shared" si="284"/>
        <v>11200</v>
      </c>
      <c r="BH205" s="8">
        <f t="shared" si="284"/>
        <v>16300</v>
      </c>
      <c r="BI205" s="8">
        <f t="shared" si="284"/>
        <v>14600</v>
      </c>
      <c r="BJ205" s="8">
        <f t="shared" si="284"/>
        <v>53100</v>
      </c>
      <c r="BK205" s="8">
        <f t="shared" si="284"/>
        <v>14700</v>
      </c>
      <c r="BL205" s="8">
        <f t="shared" si="284"/>
        <v>13300</v>
      </c>
      <c r="BM205" s="8">
        <f t="shared" si="284"/>
        <v>11400</v>
      </c>
      <c r="BN205" s="8">
        <f t="shared" si="284"/>
        <v>16000</v>
      </c>
      <c r="BO205" s="8">
        <f t="shared" si="284"/>
        <v>55357</v>
      </c>
      <c r="BP205" s="8">
        <f t="shared" si="284"/>
        <v>13900</v>
      </c>
      <c r="BQ205" s="8">
        <f t="shared" si="284"/>
        <v>12400</v>
      </c>
      <c r="BR205" s="8">
        <f t="shared" si="284"/>
        <v>12000</v>
      </c>
      <c r="BS205" s="8">
        <f t="shared" si="284"/>
        <v>16700</v>
      </c>
      <c r="BT205" s="8">
        <f t="shared" si="284"/>
        <v>54986</v>
      </c>
      <c r="BU205" s="8">
        <f t="shared" si="284"/>
        <v>10809</v>
      </c>
      <c r="BV205" s="8">
        <f t="shared" si="284"/>
        <v>12151</v>
      </c>
      <c r="BW205" s="8">
        <f t="shared" si="284"/>
        <v>13986</v>
      </c>
      <c r="BX205" s="8">
        <f t="shared" si="284"/>
        <v>17169</v>
      </c>
      <c r="BY205" s="8">
        <f t="shared" si="284"/>
        <v>54114</v>
      </c>
      <c r="BZ205" s="8">
        <f t="shared" si="284"/>
        <v>14360</v>
      </c>
      <c r="CA205" s="8">
        <f t="shared" si="284"/>
        <v>11859</v>
      </c>
      <c r="CB205" s="8">
        <f t="shared" si="284"/>
        <v>13428</v>
      </c>
      <c r="CC205" s="8">
        <f t="shared" si="284"/>
        <v>15338</v>
      </c>
      <c r="CD205" s="8">
        <f t="shared" si="284"/>
        <v>54984</v>
      </c>
      <c r="CE205" s="8">
        <f t="shared" si="284"/>
        <v>11985</v>
      </c>
      <c r="CF205" s="8">
        <f t="shared" si="284"/>
        <v>15200</v>
      </c>
      <c r="CG205" s="8">
        <f>+CG291</f>
        <v>15515</v>
      </c>
      <c r="CH205" s="8">
        <f>+CH291</f>
        <v>19200</v>
      </c>
      <c r="CI205" s="8">
        <f>+CI291</f>
        <v>61900</v>
      </c>
      <c r="CJ205" s="8">
        <f t="shared" si="284"/>
        <v>17200</v>
      </c>
      <c r="CK205" s="8">
        <f>+CK291</f>
        <v>16700</v>
      </c>
      <c r="CL205" s="8">
        <f t="shared" si="284"/>
        <v>17000</v>
      </c>
      <c r="CM205" s="8">
        <f>+CM291</f>
        <v>19046</v>
      </c>
      <c r="CN205" s="8">
        <f t="shared" si="284"/>
        <v>70000</v>
      </c>
      <c r="CO205" s="8">
        <f>+CO291</f>
        <v>15500</v>
      </c>
      <c r="CP205" s="8">
        <f>+CP291</f>
        <v>15600</v>
      </c>
      <c r="CQ205" s="8">
        <f>+CQ291</f>
        <v>16400</v>
      </c>
      <c r="CR205" s="8">
        <f>+CR291</f>
        <v>19600</v>
      </c>
      <c r="CS205" s="8">
        <f>+CS291</f>
        <v>67100</v>
      </c>
      <c r="CT205" s="8">
        <f t="shared" ref="CT205:DC205" si="285">+CT291</f>
        <v>20800</v>
      </c>
      <c r="CU205" s="8">
        <f t="shared" si="285"/>
        <v>18100</v>
      </c>
      <c r="CV205" s="8">
        <f t="shared" si="285"/>
        <v>13700</v>
      </c>
      <c r="CW205" s="8">
        <f t="shared" si="285"/>
        <v>16600</v>
      </c>
      <c r="CX205" s="8">
        <f t="shared" si="285"/>
        <v>69100</v>
      </c>
      <c r="CY205" s="8">
        <f>+CY291</f>
        <v>13000</v>
      </c>
      <c r="CZ205" s="8">
        <f>+CZ291</f>
        <v>14300</v>
      </c>
      <c r="DA205" s="8">
        <f>+DA291</f>
        <v>14700</v>
      </c>
      <c r="DB205" s="8">
        <f>+DB291</f>
        <v>19600</v>
      </c>
      <c r="DC205" s="15">
        <f t="shared" si="285"/>
        <v>61600</v>
      </c>
      <c r="DD205" s="8">
        <f>+DD291</f>
        <v>14300</v>
      </c>
      <c r="DE205" s="8">
        <f>+DE291</f>
        <v>14100</v>
      </c>
      <c r="DF205" s="8">
        <f>+DF291</f>
        <v>13800</v>
      </c>
      <c r="DG205" s="8">
        <f>+DG291</f>
        <v>20300</v>
      </c>
      <c r="DH205" s="15">
        <f t="shared" ref="DH205" si="286">+DH291</f>
        <v>62500</v>
      </c>
      <c r="DI205" s="8">
        <f t="shared" ref="DI205:DW205" si="287">+DI291</f>
        <v>12500</v>
      </c>
      <c r="DJ205" s="8">
        <f t="shared" si="287"/>
        <v>15000</v>
      </c>
      <c r="DK205" s="8">
        <f t="shared" si="287"/>
        <v>15000</v>
      </c>
      <c r="DL205" s="8">
        <f t="shared" si="287"/>
        <v>18000</v>
      </c>
      <c r="DM205" s="15">
        <f t="shared" si="287"/>
        <v>60500</v>
      </c>
      <c r="DN205" s="8">
        <f t="shared" si="287"/>
        <v>17500</v>
      </c>
      <c r="DO205" s="8">
        <f t="shared" si="287"/>
        <v>17500</v>
      </c>
      <c r="DP205" s="8">
        <f t="shared" si="287"/>
        <v>17500</v>
      </c>
      <c r="DQ205" s="8">
        <f t="shared" si="287"/>
        <v>20000</v>
      </c>
      <c r="DR205" s="15">
        <f t="shared" si="287"/>
        <v>72500</v>
      </c>
      <c r="DS205" s="8">
        <f t="shared" si="287"/>
        <v>17500</v>
      </c>
      <c r="DT205" s="8">
        <f t="shared" si="287"/>
        <v>17500</v>
      </c>
      <c r="DU205" s="8">
        <f t="shared" si="287"/>
        <v>17500</v>
      </c>
      <c r="DV205" s="8">
        <f t="shared" si="287"/>
        <v>20000</v>
      </c>
      <c r="DW205" s="15">
        <f t="shared" si="287"/>
        <v>72500</v>
      </c>
    </row>
    <row r="206" spans="1:127" s="3" customFormat="1">
      <c r="A206" s="2"/>
      <c r="B206" s="21" t="s">
        <v>158</v>
      </c>
      <c r="C206" s="21" t="s">
        <v>158</v>
      </c>
      <c r="D206" s="44"/>
      <c r="E206" s="44"/>
      <c r="F206" s="44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8">
        <f t="shared" ref="AZ206:CN206" si="288">+AZ295</f>
        <v>261400</v>
      </c>
      <c r="BA206" s="8">
        <f t="shared" si="288"/>
        <v>51300</v>
      </c>
      <c r="BB206" s="8">
        <f t="shared" si="288"/>
        <v>57800</v>
      </c>
      <c r="BC206" s="8">
        <f t="shared" si="288"/>
        <v>59900</v>
      </c>
      <c r="BD206" s="8">
        <f t="shared" si="288"/>
        <v>70600</v>
      </c>
      <c r="BE206" s="8">
        <f t="shared" si="288"/>
        <v>239600</v>
      </c>
      <c r="BF206" s="8">
        <f t="shared" si="288"/>
        <v>54300</v>
      </c>
      <c r="BG206" s="8">
        <f t="shared" si="288"/>
        <v>59500</v>
      </c>
      <c r="BH206" s="8">
        <f t="shared" si="288"/>
        <v>59800</v>
      </c>
      <c r="BI206" s="8">
        <f t="shared" si="288"/>
        <v>71800</v>
      </c>
      <c r="BJ206" s="8">
        <f t="shared" si="288"/>
        <v>245400</v>
      </c>
      <c r="BK206" s="8">
        <f t="shared" si="288"/>
        <v>53500</v>
      </c>
      <c r="BL206" s="8">
        <f t="shared" si="288"/>
        <v>61200</v>
      </c>
      <c r="BM206" s="8">
        <f t="shared" si="288"/>
        <v>57600</v>
      </c>
      <c r="BN206" s="8">
        <f t="shared" si="288"/>
        <v>68000</v>
      </c>
      <c r="BO206" s="8">
        <f t="shared" si="288"/>
        <v>240314</v>
      </c>
      <c r="BP206" s="8">
        <f t="shared" si="288"/>
        <v>59300</v>
      </c>
      <c r="BQ206" s="8">
        <f t="shared" si="288"/>
        <v>52000</v>
      </c>
      <c r="BR206" s="8">
        <f t="shared" si="288"/>
        <v>58900</v>
      </c>
      <c r="BS206" s="8">
        <f t="shared" si="288"/>
        <v>77700</v>
      </c>
      <c r="BT206" s="8">
        <f t="shared" si="288"/>
        <v>247949</v>
      </c>
      <c r="BU206" s="8">
        <f t="shared" si="288"/>
        <v>54327</v>
      </c>
      <c r="BV206" s="8">
        <f t="shared" si="288"/>
        <v>62718</v>
      </c>
      <c r="BW206" s="8">
        <f t="shared" si="288"/>
        <v>61779</v>
      </c>
      <c r="BX206" s="8">
        <f t="shared" si="288"/>
        <v>74425</v>
      </c>
      <c r="BY206" s="8">
        <f t="shared" si="288"/>
        <v>253249</v>
      </c>
      <c r="BZ206" s="8">
        <f t="shared" si="288"/>
        <v>57161</v>
      </c>
      <c r="CA206" s="8">
        <f t="shared" si="288"/>
        <v>63065</v>
      </c>
      <c r="CB206" s="8">
        <f t="shared" si="288"/>
        <v>64359</v>
      </c>
      <c r="CC206" s="8">
        <f t="shared" si="288"/>
        <v>76422</v>
      </c>
      <c r="CD206" s="8">
        <f t="shared" si="288"/>
        <v>261006</v>
      </c>
      <c r="CE206" s="8">
        <f t="shared" si="288"/>
        <v>59822</v>
      </c>
      <c r="CF206" s="8">
        <f t="shared" si="288"/>
        <v>62900</v>
      </c>
      <c r="CG206" s="8">
        <f>+CG295</f>
        <v>67778</v>
      </c>
      <c r="CH206" s="8">
        <f>+CH295</f>
        <v>85400</v>
      </c>
      <c r="CI206" s="8">
        <f>+CI295</f>
        <v>276000</v>
      </c>
      <c r="CJ206" s="8">
        <f t="shared" si="288"/>
        <v>64600</v>
      </c>
      <c r="CK206" s="8">
        <f>+CK295</f>
        <v>81300</v>
      </c>
      <c r="CL206" s="8">
        <f t="shared" si="288"/>
        <v>72600</v>
      </c>
      <c r="CM206" s="8">
        <f>+CM295</f>
        <v>83283</v>
      </c>
      <c r="CN206" s="8">
        <f t="shared" si="288"/>
        <v>301800</v>
      </c>
      <c r="CO206" s="8">
        <f>+CO295</f>
        <v>65400</v>
      </c>
      <c r="CP206" s="8">
        <f>+CP295</f>
        <v>73100</v>
      </c>
      <c r="CQ206" s="8">
        <f>+CQ295</f>
        <v>69200</v>
      </c>
      <c r="CR206" s="8">
        <f>+CR295</f>
        <v>79400</v>
      </c>
      <c r="CS206" s="8">
        <f>+CS295</f>
        <v>287100</v>
      </c>
      <c r="CT206" s="8">
        <f t="shared" ref="CT206:DC206" si="289">+CT295</f>
        <v>66600</v>
      </c>
      <c r="CU206" s="8">
        <f t="shared" si="289"/>
        <v>70400</v>
      </c>
      <c r="CV206" s="8">
        <f t="shared" si="289"/>
        <v>68200</v>
      </c>
      <c r="CW206" s="8">
        <f t="shared" si="289"/>
        <v>72500</v>
      </c>
      <c r="CX206" s="8">
        <f t="shared" si="289"/>
        <v>277700</v>
      </c>
      <c r="CY206" s="8">
        <f>+CY295</f>
        <v>60600</v>
      </c>
      <c r="CZ206" s="8">
        <f>+CZ295</f>
        <v>64500</v>
      </c>
      <c r="DA206" s="8">
        <f>+DA295</f>
        <v>62600</v>
      </c>
      <c r="DB206" s="8">
        <f>+DB295</f>
        <v>80000</v>
      </c>
      <c r="DC206" s="15">
        <f t="shared" si="289"/>
        <v>267700</v>
      </c>
      <c r="DD206" s="8">
        <f>+DD295</f>
        <v>68800</v>
      </c>
      <c r="DE206" s="8">
        <f>+DE295</f>
        <v>73800</v>
      </c>
      <c r="DF206" s="8">
        <f>+DF295</f>
        <v>75200</v>
      </c>
      <c r="DG206" s="8">
        <f>+DG295</f>
        <v>91400</v>
      </c>
      <c r="DH206" s="15">
        <f t="shared" ref="DH206" si="290">+DH295</f>
        <v>309200</v>
      </c>
      <c r="DI206" s="8">
        <f t="shared" ref="DI206:DW206" si="291">+DI295</f>
        <v>79800</v>
      </c>
      <c r="DJ206" s="8">
        <f t="shared" si="291"/>
        <v>70000</v>
      </c>
      <c r="DK206" s="8">
        <f t="shared" si="291"/>
        <v>70000</v>
      </c>
      <c r="DL206" s="8">
        <f t="shared" si="291"/>
        <v>101400</v>
      </c>
      <c r="DM206" s="15">
        <f t="shared" si="291"/>
        <v>321200</v>
      </c>
      <c r="DN206" s="8">
        <f t="shared" si="291"/>
        <v>79800</v>
      </c>
      <c r="DO206" s="8">
        <f t="shared" si="291"/>
        <v>70000</v>
      </c>
      <c r="DP206" s="8">
        <f t="shared" si="291"/>
        <v>70000</v>
      </c>
      <c r="DQ206" s="8">
        <f t="shared" si="291"/>
        <v>101400</v>
      </c>
      <c r="DR206" s="15">
        <f t="shared" si="291"/>
        <v>321200</v>
      </c>
      <c r="DS206" s="8">
        <f t="shared" si="291"/>
        <v>79800</v>
      </c>
      <c r="DT206" s="8">
        <f t="shared" si="291"/>
        <v>70000</v>
      </c>
      <c r="DU206" s="8">
        <f t="shared" si="291"/>
        <v>70000</v>
      </c>
      <c r="DV206" s="8">
        <f t="shared" si="291"/>
        <v>101400</v>
      </c>
      <c r="DW206" s="15">
        <f t="shared" si="291"/>
        <v>321200</v>
      </c>
    </row>
    <row r="207" spans="1:127" s="3" customFormat="1">
      <c r="A207" s="2"/>
      <c r="B207" s="21" t="s">
        <v>231</v>
      </c>
      <c r="C207" s="21" t="s">
        <v>224</v>
      </c>
      <c r="D207" s="21" t="s">
        <v>231</v>
      </c>
      <c r="E207" s="44"/>
      <c r="F207" s="44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8">
        <f t="shared" ref="AZ207:CN207" si="292">+AZ299</f>
        <v>260500</v>
      </c>
      <c r="BA207" s="8">
        <f t="shared" si="292"/>
        <v>61200</v>
      </c>
      <c r="BB207" s="8">
        <f t="shared" si="292"/>
        <v>54500</v>
      </c>
      <c r="BC207" s="8">
        <f t="shared" si="292"/>
        <v>78500</v>
      </c>
      <c r="BD207" s="8">
        <f t="shared" si="292"/>
        <v>75600</v>
      </c>
      <c r="BE207" s="8">
        <f t="shared" si="292"/>
        <v>269800</v>
      </c>
      <c r="BF207" s="8">
        <f t="shared" si="292"/>
        <v>59700</v>
      </c>
      <c r="BG207" s="8">
        <f t="shared" si="292"/>
        <v>57600</v>
      </c>
      <c r="BH207" s="8">
        <f t="shared" si="292"/>
        <v>67100</v>
      </c>
      <c r="BI207" s="8">
        <f t="shared" si="292"/>
        <v>69300</v>
      </c>
      <c r="BJ207" s="8">
        <f t="shared" si="292"/>
        <v>253700</v>
      </c>
      <c r="BK207" s="8">
        <f t="shared" si="292"/>
        <v>66200</v>
      </c>
      <c r="BL207" s="8">
        <f t="shared" si="292"/>
        <v>64800</v>
      </c>
      <c r="BM207" s="8">
        <f t="shared" si="292"/>
        <v>67300</v>
      </c>
      <c r="BN207" s="8">
        <f t="shared" si="292"/>
        <v>76400</v>
      </c>
      <c r="BO207" s="8">
        <f t="shared" si="292"/>
        <v>274660</v>
      </c>
      <c r="BP207" s="8">
        <f t="shared" si="292"/>
        <v>66000</v>
      </c>
      <c r="BQ207" s="8">
        <f t="shared" si="292"/>
        <v>66700</v>
      </c>
      <c r="BR207" s="8">
        <f t="shared" si="292"/>
        <v>70000</v>
      </c>
      <c r="BS207" s="8">
        <f t="shared" si="292"/>
        <v>72800</v>
      </c>
      <c r="BT207" s="8">
        <f t="shared" si="292"/>
        <v>275469</v>
      </c>
      <c r="BU207" s="8">
        <f t="shared" si="292"/>
        <v>70032</v>
      </c>
      <c r="BV207" s="8">
        <f t="shared" si="292"/>
        <v>68512</v>
      </c>
      <c r="BW207" s="8">
        <f t="shared" si="292"/>
        <v>73334</v>
      </c>
      <c r="BX207" s="8">
        <f t="shared" si="292"/>
        <v>83689</v>
      </c>
      <c r="BY207" s="8">
        <f t="shared" si="292"/>
        <v>295567</v>
      </c>
      <c r="BZ207" s="8">
        <f t="shared" si="292"/>
        <v>73882</v>
      </c>
      <c r="CA207" s="8">
        <f t="shared" si="292"/>
        <v>76335</v>
      </c>
      <c r="CB207" s="8">
        <f t="shared" si="292"/>
        <v>76756</v>
      </c>
      <c r="CC207" s="8">
        <f t="shared" si="292"/>
        <v>59781</v>
      </c>
      <c r="CD207" s="8">
        <f t="shared" si="292"/>
        <v>286754</v>
      </c>
      <c r="CE207" s="8">
        <f t="shared" si="292"/>
        <v>66786</v>
      </c>
      <c r="CF207" s="8">
        <f t="shared" si="292"/>
        <v>68700</v>
      </c>
      <c r="CG207" s="8">
        <f>+CG299</f>
        <v>75114</v>
      </c>
      <c r="CH207" s="8">
        <f>+CH299</f>
        <v>85600</v>
      </c>
      <c r="CI207" s="8">
        <f>+CI299</f>
        <v>296200</v>
      </c>
      <c r="CJ207" s="8">
        <f t="shared" si="292"/>
        <v>76600</v>
      </c>
      <c r="CK207" s="8">
        <f>+CK299</f>
        <v>80200</v>
      </c>
      <c r="CL207" s="8">
        <f t="shared" si="292"/>
        <v>84900</v>
      </c>
      <c r="CM207" s="8">
        <f>+CM299</f>
        <v>75661</v>
      </c>
      <c r="CN207" s="8">
        <f t="shared" si="292"/>
        <v>317300</v>
      </c>
      <c r="CO207" s="8">
        <f>+CO299</f>
        <v>78000</v>
      </c>
      <c r="CP207" s="8">
        <f>+CP299</f>
        <v>78200</v>
      </c>
      <c r="CQ207" s="8">
        <f>+CQ299</f>
        <v>83700</v>
      </c>
      <c r="CR207" s="8">
        <f>+CR299</f>
        <v>81000</v>
      </c>
      <c r="CS207" s="8">
        <f>+CS299</f>
        <v>320800</v>
      </c>
      <c r="CT207" s="8">
        <f t="shared" ref="CT207:DC207" si="293">+CT299</f>
        <v>81600</v>
      </c>
      <c r="CU207" s="8">
        <f t="shared" si="293"/>
        <v>83900</v>
      </c>
      <c r="CV207" s="8">
        <f t="shared" si="293"/>
        <v>79000</v>
      </c>
      <c r="CW207" s="8">
        <f t="shared" si="293"/>
        <v>89800</v>
      </c>
      <c r="CX207" s="8">
        <f t="shared" si="293"/>
        <v>334200</v>
      </c>
      <c r="CY207" s="8">
        <f>+CY299</f>
        <v>82100</v>
      </c>
      <c r="CZ207" s="8">
        <f>+CZ299</f>
        <v>84200</v>
      </c>
      <c r="DA207" s="8">
        <f>+DA299</f>
        <v>80900</v>
      </c>
      <c r="DB207" s="8">
        <f>+DB299</f>
        <v>93400</v>
      </c>
      <c r="DC207" s="15">
        <f t="shared" si="293"/>
        <v>340600</v>
      </c>
      <c r="DD207" s="8">
        <f>+DD299</f>
        <v>79600</v>
      </c>
      <c r="DE207" s="8">
        <f>+DE299</f>
        <v>80800</v>
      </c>
      <c r="DF207" s="8">
        <f>+DF299</f>
        <v>79900</v>
      </c>
      <c r="DG207" s="8">
        <f>+DG299</f>
        <v>89400</v>
      </c>
      <c r="DH207" s="15">
        <f t="shared" ref="DH207" si="294">+DH299</f>
        <v>329700</v>
      </c>
      <c r="DI207" s="8">
        <f t="shared" ref="DI207:DW207" si="295">+DI299</f>
        <v>81400</v>
      </c>
      <c r="DJ207" s="8">
        <f t="shared" si="295"/>
        <v>80000</v>
      </c>
      <c r="DK207" s="8">
        <f t="shared" si="295"/>
        <v>80000</v>
      </c>
      <c r="DL207" s="8">
        <f t="shared" si="295"/>
        <v>90000</v>
      </c>
      <c r="DM207" s="15">
        <f t="shared" si="295"/>
        <v>331400</v>
      </c>
      <c r="DN207" s="8">
        <f t="shared" si="295"/>
        <v>81400</v>
      </c>
      <c r="DO207" s="8">
        <f t="shared" si="295"/>
        <v>80000</v>
      </c>
      <c r="DP207" s="8">
        <f t="shared" si="295"/>
        <v>80000</v>
      </c>
      <c r="DQ207" s="8">
        <f t="shared" si="295"/>
        <v>90000</v>
      </c>
      <c r="DR207" s="15">
        <f t="shared" si="295"/>
        <v>331400</v>
      </c>
      <c r="DS207" s="8">
        <f t="shared" si="295"/>
        <v>81400</v>
      </c>
      <c r="DT207" s="8">
        <f t="shared" si="295"/>
        <v>80000</v>
      </c>
      <c r="DU207" s="8">
        <f t="shared" si="295"/>
        <v>80000</v>
      </c>
      <c r="DV207" s="8">
        <f t="shared" si="295"/>
        <v>90000</v>
      </c>
      <c r="DW207" s="15">
        <f t="shared" si="295"/>
        <v>331400</v>
      </c>
    </row>
    <row r="208" spans="1:127" s="3" customFormat="1">
      <c r="A208" s="2"/>
      <c r="B208" s="21" t="s">
        <v>20</v>
      </c>
      <c r="C208" s="21" t="s">
        <v>232</v>
      </c>
      <c r="D208" s="21" t="s">
        <v>20</v>
      </c>
      <c r="E208" s="44"/>
      <c r="F208" s="44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8">
        <f t="shared" ref="AZ208:CN208" si="296">+AZ303</f>
        <v>100500</v>
      </c>
      <c r="BA208" s="8">
        <f t="shared" si="296"/>
        <v>21200</v>
      </c>
      <c r="BB208" s="8">
        <f t="shared" si="296"/>
        <v>29800</v>
      </c>
      <c r="BC208" s="8">
        <f t="shared" si="296"/>
        <v>29000</v>
      </c>
      <c r="BD208" s="8">
        <f t="shared" si="296"/>
        <v>29000</v>
      </c>
      <c r="BE208" s="8">
        <f t="shared" si="296"/>
        <v>109000</v>
      </c>
      <c r="BF208" s="8">
        <f t="shared" si="296"/>
        <v>28100</v>
      </c>
      <c r="BG208" s="8">
        <f t="shared" si="296"/>
        <v>29400</v>
      </c>
      <c r="BH208" s="8">
        <f t="shared" si="296"/>
        <v>29800</v>
      </c>
      <c r="BI208" s="8">
        <f t="shared" si="296"/>
        <v>14000</v>
      </c>
      <c r="BJ208" s="8">
        <f t="shared" si="296"/>
        <v>101300</v>
      </c>
      <c r="BK208" s="8">
        <f t="shared" si="296"/>
        <v>25800</v>
      </c>
      <c r="BL208" s="8">
        <f t="shared" si="296"/>
        <v>24900</v>
      </c>
      <c r="BM208" s="8">
        <f t="shared" si="296"/>
        <v>28100</v>
      </c>
      <c r="BN208" s="8">
        <f t="shared" si="296"/>
        <v>34200</v>
      </c>
      <c r="BO208" s="8">
        <f t="shared" si="296"/>
        <v>112952</v>
      </c>
      <c r="BP208" s="8">
        <f t="shared" si="296"/>
        <v>35800</v>
      </c>
      <c r="BQ208" s="8">
        <f t="shared" si="296"/>
        <v>37200</v>
      </c>
      <c r="BR208" s="8">
        <f t="shared" si="296"/>
        <v>43200</v>
      </c>
      <c r="BS208" s="8">
        <f t="shared" si="296"/>
        <v>42300</v>
      </c>
      <c r="BT208" s="8">
        <f t="shared" si="296"/>
        <v>158473</v>
      </c>
      <c r="BU208" s="8">
        <f t="shared" si="296"/>
        <v>35754</v>
      </c>
      <c r="BV208" s="8">
        <f t="shared" si="296"/>
        <v>50073</v>
      </c>
      <c r="BW208" s="8">
        <f t="shared" si="296"/>
        <v>73656</v>
      </c>
      <c r="BX208" s="8">
        <f t="shared" si="296"/>
        <v>50785</v>
      </c>
      <c r="BY208" s="8">
        <f t="shared" si="296"/>
        <v>210268</v>
      </c>
      <c r="BZ208" s="8">
        <f t="shared" si="296"/>
        <v>60654</v>
      </c>
      <c r="CA208" s="8">
        <f t="shared" si="296"/>
        <v>138</v>
      </c>
      <c r="CB208" s="8">
        <f t="shared" si="296"/>
        <v>44843</v>
      </c>
      <c r="CC208" s="8">
        <f t="shared" si="296"/>
        <v>68579</v>
      </c>
      <c r="CD208" s="8">
        <f t="shared" si="296"/>
        <v>174214</v>
      </c>
      <c r="CE208" s="8">
        <f t="shared" si="296"/>
        <v>33394</v>
      </c>
      <c r="CF208" s="8">
        <f t="shared" si="296"/>
        <v>31500</v>
      </c>
      <c r="CG208" s="8">
        <f>+CG303</f>
        <v>20006</v>
      </c>
      <c r="CH208" s="8">
        <f>+CH303</f>
        <v>26800</v>
      </c>
      <c r="CI208" s="8">
        <f>+CI303</f>
        <v>111700</v>
      </c>
      <c r="CJ208" s="8">
        <f t="shared" si="296"/>
        <v>22500</v>
      </c>
      <c r="CK208" s="8">
        <f>+CK303</f>
        <v>31000</v>
      </c>
      <c r="CL208" s="8">
        <f t="shared" si="296"/>
        <v>30800</v>
      </c>
      <c r="CM208" s="8">
        <f>+CM303</f>
        <v>26700</v>
      </c>
      <c r="CN208" s="8">
        <f t="shared" si="296"/>
        <v>111000</v>
      </c>
      <c r="CO208" s="8">
        <f>+CO303</f>
        <v>29100</v>
      </c>
      <c r="CP208" s="8">
        <f>+CP303</f>
        <v>35500</v>
      </c>
      <c r="CQ208" s="8">
        <f>+CQ303</f>
        <v>22100</v>
      </c>
      <c r="CR208" s="8">
        <f>+CR303</f>
        <v>5400</v>
      </c>
      <c r="CS208" s="8">
        <f>+CS303</f>
        <v>92100</v>
      </c>
      <c r="CT208" s="8">
        <f t="shared" ref="CT208:DC208" si="297">+CT303</f>
        <v>21100</v>
      </c>
      <c r="CU208" s="8">
        <f t="shared" si="297"/>
        <v>24900</v>
      </c>
      <c r="CV208" s="8">
        <f t="shared" si="297"/>
        <v>23300</v>
      </c>
      <c r="CW208" s="8">
        <f t="shared" si="297"/>
        <v>22400</v>
      </c>
      <c r="CX208" s="8">
        <f t="shared" si="297"/>
        <v>91700</v>
      </c>
      <c r="CY208" s="8">
        <f>+CY303</f>
        <v>17400</v>
      </c>
      <c r="CZ208" s="8">
        <f>+CZ303</f>
        <v>22800</v>
      </c>
      <c r="DA208" s="8">
        <f>+DA303</f>
        <v>10900</v>
      </c>
      <c r="DB208" s="8">
        <f>+DB303</f>
        <v>16500</v>
      </c>
      <c r="DC208" s="15">
        <f t="shared" si="297"/>
        <v>67600</v>
      </c>
      <c r="DD208" s="8">
        <f>+DD303</f>
        <v>15900</v>
      </c>
      <c r="DE208" s="8">
        <f>+DE303</f>
        <v>16000</v>
      </c>
      <c r="DF208" s="8">
        <f>+DF303</f>
        <v>12700</v>
      </c>
      <c r="DG208" s="8">
        <f>+DG303</f>
        <v>43500</v>
      </c>
      <c r="DH208" s="15">
        <f t="shared" ref="DH208" si="298">+DH303</f>
        <v>88100</v>
      </c>
      <c r="DI208" s="8">
        <f t="shared" ref="DI208:DW208" si="299">+DI303</f>
        <v>23700</v>
      </c>
      <c r="DJ208" s="8">
        <f t="shared" si="299"/>
        <v>30000</v>
      </c>
      <c r="DK208" s="8">
        <f t="shared" si="299"/>
        <v>30000</v>
      </c>
      <c r="DL208" s="8">
        <f t="shared" si="299"/>
        <v>40000</v>
      </c>
      <c r="DM208" s="15">
        <f t="shared" si="299"/>
        <v>123700</v>
      </c>
      <c r="DN208" s="8">
        <f t="shared" si="299"/>
        <v>35000</v>
      </c>
      <c r="DO208" s="8">
        <f t="shared" si="299"/>
        <v>35000</v>
      </c>
      <c r="DP208" s="8">
        <f t="shared" si="299"/>
        <v>35000</v>
      </c>
      <c r="DQ208" s="8">
        <f t="shared" si="299"/>
        <v>35000</v>
      </c>
      <c r="DR208" s="15">
        <f t="shared" si="299"/>
        <v>140000</v>
      </c>
      <c r="DS208" s="8">
        <f t="shared" si="299"/>
        <v>35000</v>
      </c>
      <c r="DT208" s="8">
        <f t="shared" si="299"/>
        <v>35000</v>
      </c>
      <c r="DU208" s="8">
        <f t="shared" si="299"/>
        <v>35000</v>
      </c>
      <c r="DV208" s="8">
        <f t="shared" si="299"/>
        <v>35000</v>
      </c>
      <c r="DW208" s="15">
        <f t="shared" si="299"/>
        <v>140000</v>
      </c>
    </row>
    <row r="209" spans="1:127" s="3" customFormat="1">
      <c r="A209" s="2"/>
      <c r="B209" s="21" t="s">
        <v>624</v>
      </c>
      <c r="C209" s="21" t="s">
        <v>233</v>
      </c>
      <c r="D209" s="21" t="s">
        <v>624</v>
      </c>
      <c r="E209" s="44"/>
      <c r="F209" s="44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8">
        <f t="shared" ref="AZ209:CN209" si="300">+AZ307</f>
        <v>18000</v>
      </c>
      <c r="BA209" s="8">
        <f t="shared" si="300"/>
        <v>4200</v>
      </c>
      <c r="BB209" s="8">
        <f t="shared" si="300"/>
        <v>4100</v>
      </c>
      <c r="BC209" s="8">
        <f t="shared" si="300"/>
        <v>4200</v>
      </c>
      <c r="BD209" s="8">
        <f t="shared" si="300"/>
        <v>16700</v>
      </c>
      <c r="BE209" s="8">
        <f t="shared" si="300"/>
        <v>29200</v>
      </c>
      <c r="BF209" s="8">
        <f t="shared" si="300"/>
        <v>4100</v>
      </c>
      <c r="BG209" s="8">
        <f t="shared" si="300"/>
        <v>4000</v>
      </c>
      <c r="BH209" s="8">
        <f t="shared" si="300"/>
        <v>4100</v>
      </c>
      <c r="BI209" s="8">
        <f t="shared" si="300"/>
        <v>4100</v>
      </c>
      <c r="BJ209" s="8">
        <f t="shared" si="300"/>
        <v>16300</v>
      </c>
      <c r="BK209" s="8">
        <f t="shared" si="300"/>
        <v>4100</v>
      </c>
      <c r="BL209" s="8">
        <f t="shared" si="300"/>
        <v>4100</v>
      </c>
      <c r="BM209" s="8">
        <f t="shared" si="300"/>
        <v>4100</v>
      </c>
      <c r="BN209" s="8">
        <f t="shared" si="300"/>
        <v>4200</v>
      </c>
      <c r="BO209" s="8">
        <f t="shared" si="300"/>
        <v>16451</v>
      </c>
      <c r="BP209" s="8">
        <f t="shared" si="300"/>
        <v>4200</v>
      </c>
      <c r="BQ209" s="8">
        <f t="shared" si="300"/>
        <v>4300</v>
      </c>
      <c r="BR209" s="8">
        <f t="shared" si="300"/>
        <v>4200</v>
      </c>
      <c r="BS209" s="8">
        <f t="shared" si="300"/>
        <v>4300</v>
      </c>
      <c r="BT209" s="8">
        <f t="shared" si="300"/>
        <v>16996</v>
      </c>
      <c r="BU209" s="8">
        <f t="shared" si="300"/>
        <v>4400</v>
      </c>
      <c r="BV209" s="8">
        <f t="shared" si="300"/>
        <v>4400</v>
      </c>
      <c r="BW209" s="8">
        <f t="shared" si="300"/>
        <v>4400</v>
      </c>
      <c r="BX209" s="8">
        <f t="shared" si="300"/>
        <v>4400</v>
      </c>
      <c r="BY209" s="8">
        <f t="shared" si="300"/>
        <v>17600</v>
      </c>
      <c r="BZ209" s="8">
        <f t="shared" si="300"/>
        <v>4436</v>
      </c>
      <c r="CA209" s="8">
        <f t="shared" si="300"/>
        <v>4436</v>
      </c>
      <c r="CB209" s="8">
        <f t="shared" si="300"/>
        <v>4436</v>
      </c>
      <c r="CC209" s="8">
        <f t="shared" si="300"/>
        <v>4436</v>
      </c>
      <c r="CD209" s="8">
        <f t="shared" si="300"/>
        <v>17743</v>
      </c>
      <c r="CE209" s="8">
        <f t="shared" si="300"/>
        <v>4259</v>
      </c>
      <c r="CF209" s="8">
        <f t="shared" si="300"/>
        <v>4300</v>
      </c>
      <c r="CG209" s="8">
        <f>+CG307</f>
        <v>4241</v>
      </c>
      <c r="CH209" s="8">
        <f>+CH307</f>
        <v>4300</v>
      </c>
      <c r="CI209" s="8">
        <f>+CI307</f>
        <v>17000</v>
      </c>
      <c r="CJ209" s="8">
        <f t="shared" si="300"/>
        <v>4300</v>
      </c>
      <c r="CK209" s="8">
        <f>+CK307</f>
        <v>4300</v>
      </c>
      <c r="CL209" s="8">
        <f t="shared" si="300"/>
        <v>4400</v>
      </c>
      <c r="CM209" s="8">
        <f>+CM307</f>
        <v>4344</v>
      </c>
      <c r="CN209" s="8">
        <f t="shared" si="300"/>
        <v>17400</v>
      </c>
      <c r="CO209" s="8">
        <f>+CO307</f>
        <v>4300</v>
      </c>
      <c r="CP209" s="8">
        <f>+CP307</f>
        <v>4300</v>
      </c>
      <c r="CQ209" s="8">
        <f>+CQ307</f>
        <v>4300</v>
      </c>
      <c r="CR209" s="8">
        <f>+CR307</f>
        <v>4300</v>
      </c>
      <c r="CS209" s="8">
        <f>+CS307</f>
        <v>17300</v>
      </c>
      <c r="CT209" s="8">
        <f t="shared" ref="CT209:DC209" si="301">+CT307</f>
        <v>4400</v>
      </c>
      <c r="CU209" s="8">
        <f t="shared" si="301"/>
        <v>4400</v>
      </c>
      <c r="CV209" s="8">
        <f t="shared" si="301"/>
        <v>4400</v>
      </c>
      <c r="CW209" s="8">
        <f t="shared" si="301"/>
        <v>4400</v>
      </c>
      <c r="CX209" s="8">
        <f t="shared" si="301"/>
        <v>17500</v>
      </c>
      <c r="CY209" s="8">
        <f>+CY307</f>
        <v>4400</v>
      </c>
      <c r="CZ209" s="8">
        <f>+CZ307</f>
        <v>4400</v>
      </c>
      <c r="DA209" s="8">
        <f>+DA307</f>
        <v>4400</v>
      </c>
      <c r="DB209" s="8">
        <f>+DB307</f>
        <v>4400</v>
      </c>
      <c r="DC209" s="15">
        <f t="shared" si="301"/>
        <v>17600</v>
      </c>
      <c r="DD209" s="8">
        <f>+DD307</f>
        <v>4500</v>
      </c>
      <c r="DE209" s="8">
        <f>+DE307</f>
        <v>4500</v>
      </c>
      <c r="DF209" s="8">
        <f>+DF307</f>
        <v>4500</v>
      </c>
      <c r="DG209" s="8">
        <f>+DG307</f>
        <v>4500</v>
      </c>
      <c r="DH209" s="15">
        <f t="shared" ref="DH209" si="302">+DH307</f>
        <v>18000</v>
      </c>
      <c r="DI209" s="8">
        <f t="shared" ref="DI209:DW209" si="303">+DI307</f>
        <v>5500</v>
      </c>
      <c r="DJ209" s="8">
        <f t="shared" si="303"/>
        <v>4500</v>
      </c>
      <c r="DK209" s="8">
        <f t="shared" si="303"/>
        <v>4500</v>
      </c>
      <c r="DL209" s="8">
        <f t="shared" si="303"/>
        <v>4500</v>
      </c>
      <c r="DM209" s="15">
        <f t="shared" si="303"/>
        <v>19000</v>
      </c>
      <c r="DN209" s="8">
        <f t="shared" si="303"/>
        <v>4500</v>
      </c>
      <c r="DO209" s="8">
        <f t="shared" si="303"/>
        <v>4500</v>
      </c>
      <c r="DP209" s="8">
        <f t="shared" si="303"/>
        <v>4500</v>
      </c>
      <c r="DQ209" s="8">
        <f t="shared" si="303"/>
        <v>4500</v>
      </c>
      <c r="DR209" s="15">
        <f t="shared" si="303"/>
        <v>18000</v>
      </c>
      <c r="DS209" s="8">
        <f t="shared" si="303"/>
        <v>4500</v>
      </c>
      <c r="DT209" s="8">
        <f t="shared" si="303"/>
        <v>4500</v>
      </c>
      <c r="DU209" s="8">
        <f t="shared" si="303"/>
        <v>4500</v>
      </c>
      <c r="DV209" s="8">
        <f t="shared" si="303"/>
        <v>4500</v>
      </c>
      <c r="DW209" s="15">
        <f t="shared" si="303"/>
        <v>18000</v>
      </c>
    </row>
    <row r="210" spans="1:127" s="3" customFormat="1">
      <c r="A210" s="2"/>
      <c r="B210" s="21" t="s">
        <v>423</v>
      </c>
      <c r="C210" s="21" t="s">
        <v>237</v>
      </c>
      <c r="D210" s="21" t="s">
        <v>23</v>
      </c>
      <c r="E210" s="44"/>
      <c r="F210" s="44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8">
        <f t="shared" ref="AZ210:CN210" si="304">+AZ321</f>
        <v>122425.56799999997</v>
      </c>
      <c r="BA210" s="8">
        <f t="shared" si="304"/>
        <v>28800</v>
      </c>
      <c r="BB210" s="8">
        <f t="shared" si="304"/>
        <v>32400</v>
      </c>
      <c r="BC210" s="8">
        <f t="shared" si="304"/>
        <v>47000</v>
      </c>
      <c r="BD210" s="8">
        <f t="shared" si="304"/>
        <v>26900</v>
      </c>
      <c r="BE210" s="8">
        <f t="shared" si="304"/>
        <v>135100</v>
      </c>
      <c r="BF210" s="8">
        <f t="shared" si="304"/>
        <v>33100</v>
      </c>
      <c r="BG210" s="8">
        <f t="shared" si="304"/>
        <v>35000</v>
      </c>
      <c r="BH210" s="8">
        <f t="shared" si="304"/>
        <v>33800</v>
      </c>
      <c r="BI210" s="8">
        <f t="shared" si="304"/>
        <v>46900</v>
      </c>
      <c r="BJ210" s="8">
        <f t="shared" si="304"/>
        <v>148800</v>
      </c>
      <c r="BK210" s="8">
        <f t="shared" si="304"/>
        <v>38500</v>
      </c>
      <c r="BL210" s="8">
        <f t="shared" si="304"/>
        <v>41900</v>
      </c>
      <c r="BM210" s="8">
        <f t="shared" si="304"/>
        <v>42400</v>
      </c>
      <c r="BN210" s="8">
        <f t="shared" si="304"/>
        <v>45500</v>
      </c>
      <c r="BO210" s="8">
        <f t="shared" si="304"/>
        <v>168423</v>
      </c>
      <c r="BP210" s="8">
        <f>+BP321</f>
        <v>45900</v>
      </c>
      <c r="BQ210" s="8">
        <f t="shared" si="304"/>
        <v>46600</v>
      </c>
      <c r="BR210" s="8">
        <f t="shared" si="304"/>
        <v>47700</v>
      </c>
      <c r="BS210" s="8">
        <f t="shared" si="304"/>
        <v>64100</v>
      </c>
      <c r="BT210" s="8">
        <f t="shared" si="304"/>
        <v>204267</v>
      </c>
      <c r="BU210" s="8">
        <f t="shared" si="304"/>
        <v>56482</v>
      </c>
      <c r="BV210" s="8">
        <f t="shared" si="304"/>
        <v>61002</v>
      </c>
      <c r="BW210" s="8">
        <f t="shared" si="304"/>
        <v>59646</v>
      </c>
      <c r="BX210" s="8">
        <f t="shared" si="304"/>
        <v>71897</v>
      </c>
      <c r="BY210" s="8">
        <f t="shared" si="304"/>
        <v>248897</v>
      </c>
      <c r="BZ210" s="8">
        <f t="shared" si="304"/>
        <v>65724</v>
      </c>
      <c r="CA210" s="8">
        <f t="shared" si="304"/>
        <v>68137</v>
      </c>
      <c r="CB210" s="8">
        <f t="shared" si="304"/>
        <v>67880</v>
      </c>
      <c r="CC210" s="8">
        <f t="shared" si="304"/>
        <v>80519</v>
      </c>
      <c r="CD210" s="8">
        <f t="shared" si="304"/>
        <v>282260</v>
      </c>
      <c r="CE210" s="8">
        <f t="shared" si="304"/>
        <v>69150</v>
      </c>
      <c r="CF210" s="8">
        <f t="shared" si="304"/>
        <v>70700</v>
      </c>
      <c r="CG210" s="8">
        <f>+CG321</f>
        <v>74350</v>
      </c>
      <c r="CH210" s="8">
        <f>+CH321</f>
        <v>81700</v>
      </c>
      <c r="CI210" s="8">
        <f>+CI321</f>
        <v>295900</v>
      </c>
      <c r="CJ210" s="8">
        <f t="shared" si="304"/>
        <v>80000</v>
      </c>
      <c r="CK210" s="8">
        <f>+CK321</f>
        <v>88300</v>
      </c>
      <c r="CL210" s="8">
        <f t="shared" si="304"/>
        <v>95600</v>
      </c>
      <c r="CM210" s="8">
        <f>+CM321</f>
        <v>106539</v>
      </c>
      <c r="CN210" s="8">
        <f t="shared" si="304"/>
        <v>370500</v>
      </c>
      <c r="CO210" s="8">
        <f>+CO321</f>
        <v>94200</v>
      </c>
      <c r="CP210" s="8">
        <f>+CP321</f>
        <v>95400</v>
      </c>
      <c r="CQ210" s="8">
        <f>+CQ321</f>
        <v>94900</v>
      </c>
      <c r="CR210" s="8">
        <f>+CR321</f>
        <v>103900</v>
      </c>
      <c r="CS210" s="8">
        <f>+CS321</f>
        <v>388400</v>
      </c>
      <c r="CT210" s="8">
        <f t="shared" ref="CT210:DC210" si="305">+CT321</f>
        <v>100100</v>
      </c>
      <c r="CU210" s="8">
        <f t="shared" si="305"/>
        <v>103900</v>
      </c>
      <c r="CV210" s="8">
        <f t="shared" si="305"/>
        <v>114300</v>
      </c>
      <c r="CW210" s="8">
        <f t="shared" si="305"/>
        <v>120400</v>
      </c>
      <c r="CX210" s="8">
        <f t="shared" si="305"/>
        <v>438500</v>
      </c>
      <c r="CY210" s="8">
        <f>+CY321</f>
        <v>112300</v>
      </c>
      <c r="CZ210" s="8">
        <f>+CZ321</f>
        <v>118000</v>
      </c>
      <c r="DA210" s="8">
        <f>+DA321</f>
        <v>119700</v>
      </c>
      <c r="DB210" s="8">
        <f>+DB321</f>
        <v>136100</v>
      </c>
      <c r="DC210" s="15">
        <f t="shared" si="305"/>
        <v>486100</v>
      </c>
      <c r="DD210" s="8">
        <f>+DD321</f>
        <v>122000</v>
      </c>
      <c r="DE210" s="8">
        <f>+DE321</f>
        <v>127000</v>
      </c>
      <c r="DF210" s="8">
        <f>+DF321</f>
        <v>127000</v>
      </c>
      <c r="DG210" s="8">
        <f>+DG321</f>
        <v>135400</v>
      </c>
      <c r="DH210" s="15">
        <f t="shared" ref="DH210" si="306">+DH321</f>
        <v>511400</v>
      </c>
      <c r="DI210" s="8">
        <f t="shared" ref="DI210:DW210" si="307">+DI321</f>
        <v>110100</v>
      </c>
      <c r="DJ210" s="8">
        <f t="shared" ca="1" si="307"/>
        <v>124150</v>
      </c>
      <c r="DK210" s="8">
        <f t="shared" si="307"/>
        <v>0</v>
      </c>
      <c r="DL210" s="8">
        <f t="shared" si="307"/>
        <v>0</v>
      </c>
      <c r="DM210" s="15">
        <f t="shared" ca="1" si="307"/>
        <v>234250</v>
      </c>
      <c r="DN210" s="8">
        <f t="shared" si="307"/>
        <v>0</v>
      </c>
      <c r="DO210" s="8">
        <f t="shared" si="307"/>
        <v>0</v>
      </c>
      <c r="DP210" s="8">
        <f t="shared" si="307"/>
        <v>0</v>
      </c>
      <c r="DQ210" s="8">
        <f t="shared" si="307"/>
        <v>0</v>
      </c>
      <c r="DR210" s="15">
        <f t="shared" si="307"/>
        <v>0</v>
      </c>
      <c r="DS210" s="8">
        <f t="shared" si="307"/>
        <v>0</v>
      </c>
      <c r="DT210" s="8">
        <f t="shared" si="307"/>
        <v>0</v>
      </c>
      <c r="DU210" s="8">
        <f t="shared" si="307"/>
        <v>0</v>
      </c>
      <c r="DV210" s="8">
        <f t="shared" si="307"/>
        <v>0</v>
      </c>
      <c r="DW210" s="15">
        <f t="shared" si="307"/>
        <v>0</v>
      </c>
    </row>
    <row r="211" spans="1:127" s="8" customFormat="1">
      <c r="A211" s="2"/>
      <c r="B211" s="21" t="s">
        <v>1226</v>
      </c>
      <c r="C211" s="21"/>
      <c r="D211" s="21"/>
      <c r="E211" s="21"/>
      <c r="F211" s="21"/>
      <c r="CT211" s="8">
        <v>0</v>
      </c>
      <c r="CU211" s="8">
        <v>0</v>
      </c>
      <c r="CV211" s="8">
        <v>0</v>
      </c>
      <c r="CW211" s="8">
        <v>30200</v>
      </c>
      <c r="CX211" s="8">
        <v>30200</v>
      </c>
      <c r="CY211" s="8">
        <v>0</v>
      </c>
      <c r="CZ211" s="8">
        <v>0</v>
      </c>
      <c r="DA211" s="8">
        <v>0</v>
      </c>
      <c r="DB211" s="8">
        <v>9100</v>
      </c>
      <c r="DC211" s="8">
        <v>9100</v>
      </c>
      <c r="DD211" s="8">
        <v>0</v>
      </c>
      <c r="DE211" s="8">
        <v>0</v>
      </c>
      <c r="DF211" s="8">
        <v>0</v>
      </c>
      <c r="DG211" s="8">
        <v>12200</v>
      </c>
      <c r="DH211" s="8">
        <f>+DG211+DF211+DE211+DD211</f>
        <v>12200</v>
      </c>
      <c r="DI211" s="8">
        <v>0</v>
      </c>
      <c r="DJ211" s="8">
        <v>0</v>
      </c>
    </row>
    <row r="212" spans="1:127" s="3" customFormat="1">
      <c r="A212" s="2"/>
      <c r="B212" s="44"/>
      <c r="C212" s="44"/>
      <c r="D212" s="44"/>
      <c r="E212" s="44"/>
      <c r="F212" s="44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T212" s="2"/>
      <c r="BY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</row>
    <row r="213" spans="1:127" s="8" customFormat="1">
      <c r="A213" s="2"/>
      <c r="C213" s="21" t="s">
        <v>1225</v>
      </c>
      <c r="D213" s="21"/>
      <c r="E213" s="21"/>
      <c r="F213" s="21"/>
      <c r="CN213" s="8">
        <f t="shared" ref="CN213:DW213" si="308">+CN211+CN182+CN183</f>
        <v>764400</v>
      </c>
      <c r="CO213" s="8">
        <f t="shared" si="308"/>
        <v>180700</v>
      </c>
      <c r="CP213" s="8">
        <f t="shared" si="308"/>
        <v>190500</v>
      </c>
      <c r="CQ213" s="8">
        <f t="shared" si="308"/>
        <v>198200</v>
      </c>
      <c r="CR213" s="8">
        <f t="shared" si="308"/>
        <v>214700</v>
      </c>
      <c r="CS213" s="8">
        <f t="shared" si="308"/>
        <v>784100</v>
      </c>
      <c r="CT213" s="8">
        <f t="shared" si="308"/>
        <v>183400</v>
      </c>
      <c r="CU213" s="8">
        <f t="shared" si="308"/>
        <v>173600</v>
      </c>
      <c r="CV213" s="8">
        <f t="shared" si="308"/>
        <v>179100</v>
      </c>
      <c r="CW213" s="8">
        <f t="shared" si="308"/>
        <v>223400</v>
      </c>
      <c r="CX213" s="8">
        <f t="shared" si="308"/>
        <v>759500</v>
      </c>
      <c r="CY213" s="8">
        <f t="shared" si="308"/>
        <v>156900</v>
      </c>
      <c r="CZ213" s="8">
        <f t="shared" si="308"/>
        <v>162700</v>
      </c>
      <c r="DA213" s="8">
        <f t="shared" si="308"/>
        <v>172200</v>
      </c>
      <c r="DB213" s="8">
        <f t="shared" si="308"/>
        <v>212000</v>
      </c>
      <c r="DC213" s="8">
        <f t="shared" si="308"/>
        <v>703800</v>
      </c>
      <c r="DD213" s="8">
        <f t="shared" si="308"/>
        <v>117600</v>
      </c>
      <c r="DE213" s="8">
        <f t="shared" si="308"/>
        <v>127700</v>
      </c>
      <c r="DF213" s="8">
        <f t="shared" si="308"/>
        <v>130400</v>
      </c>
      <c r="DG213" s="8">
        <f t="shared" si="308"/>
        <v>168400</v>
      </c>
      <c r="DH213" s="8">
        <f t="shared" si="308"/>
        <v>544100</v>
      </c>
      <c r="DI213" s="8">
        <f t="shared" si="308"/>
        <v>131400</v>
      </c>
      <c r="DJ213" s="8">
        <f t="shared" si="308"/>
        <v>137000</v>
      </c>
      <c r="DK213" s="8">
        <f t="shared" si="308"/>
        <v>133931.70833333331</v>
      </c>
      <c r="DL213" s="8">
        <f t="shared" si="308"/>
        <v>154559.55381944444</v>
      </c>
      <c r="DM213" s="8">
        <f t="shared" si="308"/>
        <v>556891.26215277775</v>
      </c>
      <c r="DN213" s="8">
        <f t="shared" si="308"/>
        <v>124890.40574363426</v>
      </c>
      <c r="DO213" s="8">
        <f t="shared" si="308"/>
        <v>125269.97217098282</v>
      </c>
      <c r="DP213" s="8">
        <f t="shared" si="308"/>
        <v>125633.7233305252</v>
      </c>
      <c r="DQ213" s="8">
        <f t="shared" si="308"/>
        <v>145982.31819175329</v>
      </c>
      <c r="DR213" s="8">
        <f t="shared" si="308"/>
        <v>521776.41943689558</v>
      </c>
      <c r="DS213" s="8">
        <f t="shared" si="308"/>
        <v>126670.55493376359</v>
      </c>
      <c r="DT213" s="8">
        <f t="shared" si="308"/>
        <v>127184.28181152344</v>
      </c>
      <c r="DU213" s="8">
        <f t="shared" si="308"/>
        <v>127676.60340270998</v>
      </c>
      <c r="DV213" s="8">
        <f t="shared" si="308"/>
        <v>148148.41159426374</v>
      </c>
      <c r="DW213" s="8">
        <f t="shared" si="308"/>
        <v>529679.85174226074</v>
      </c>
    </row>
    <row r="214" spans="1:127" s="8" customFormat="1">
      <c r="A214" s="2"/>
      <c r="C214" s="21" t="s">
        <v>1227</v>
      </c>
      <c r="D214" s="21"/>
      <c r="E214" s="21"/>
      <c r="F214" s="21"/>
      <c r="CN214" s="8">
        <f t="shared" ref="CN214:DW214" si="309">+CN167-CN213</f>
        <v>2868520</v>
      </c>
      <c r="CO214" s="8">
        <f t="shared" si="309"/>
        <v>685430</v>
      </c>
      <c r="CP214" s="8">
        <f t="shared" si="309"/>
        <v>669215</v>
      </c>
      <c r="CQ214" s="8">
        <f t="shared" si="309"/>
        <v>750894</v>
      </c>
      <c r="CR214" s="8">
        <f t="shared" si="309"/>
        <v>752362</v>
      </c>
      <c r="CS214" s="8">
        <f t="shared" si="309"/>
        <v>2857901</v>
      </c>
      <c r="CT214" s="8">
        <f t="shared" si="309"/>
        <v>682260</v>
      </c>
      <c r="CU214" s="8">
        <f t="shared" si="309"/>
        <v>734154</v>
      </c>
      <c r="CV214" s="8">
        <f t="shared" si="309"/>
        <v>787146</v>
      </c>
      <c r="CW214" s="8">
        <f t="shared" si="309"/>
        <v>781269</v>
      </c>
      <c r="CX214" s="8">
        <f t="shared" si="309"/>
        <v>2984829</v>
      </c>
      <c r="CY214" s="8">
        <f t="shared" si="309"/>
        <v>684605</v>
      </c>
      <c r="CZ214" s="8">
        <f t="shared" si="309"/>
        <v>748221</v>
      </c>
      <c r="DA214" s="8">
        <f t="shared" si="309"/>
        <v>773369</v>
      </c>
      <c r="DB214" s="8">
        <f t="shared" si="309"/>
        <v>834081</v>
      </c>
      <c r="DC214" s="8">
        <f t="shared" si="309"/>
        <v>3040276</v>
      </c>
      <c r="DD214" s="8">
        <f t="shared" si="309"/>
        <v>691809</v>
      </c>
      <c r="DE214" s="8">
        <f t="shared" si="309"/>
        <v>765694</v>
      </c>
      <c r="DF214" s="8">
        <f t="shared" si="309"/>
        <v>794161</v>
      </c>
      <c r="DG214" s="8">
        <f t="shared" si="309"/>
        <v>844198</v>
      </c>
      <c r="DH214" s="8">
        <f t="shared" si="309"/>
        <v>3095862</v>
      </c>
      <c r="DI214" s="8">
        <f t="shared" si="309"/>
        <v>727001</v>
      </c>
      <c r="DJ214" s="8">
        <f t="shared" si="309"/>
        <v>755923</v>
      </c>
      <c r="DK214" s="8">
        <f t="shared" si="309"/>
        <v>817869.29620169266</v>
      </c>
      <c r="DL214" s="8">
        <f t="shared" si="309"/>
        <v>913873.96711471165</v>
      </c>
      <c r="DM214" s="8">
        <f t="shared" si="309"/>
        <v>3214667.2633164041</v>
      </c>
      <c r="DN214" s="8">
        <f t="shared" si="309"/>
        <v>764092.85840086231</v>
      </c>
      <c r="DO214" s="8">
        <f t="shared" si="309"/>
        <v>796417.7765461622</v>
      </c>
      <c r="DP214" s="8">
        <f t="shared" si="309"/>
        <v>848806.80030630366</v>
      </c>
      <c r="DQ214" s="8">
        <f t="shared" si="309"/>
        <v>948631.31252777204</v>
      </c>
      <c r="DR214" s="8">
        <f t="shared" si="309"/>
        <v>3357948.7477810998</v>
      </c>
      <c r="DS214" s="8">
        <f t="shared" si="309"/>
        <v>756412.62101159594</v>
      </c>
      <c r="DT214" s="8">
        <f t="shared" si="309"/>
        <v>787406.79207614553</v>
      </c>
      <c r="DU214" s="8">
        <f t="shared" si="309"/>
        <v>847964.66190563084</v>
      </c>
      <c r="DV214" s="8">
        <f t="shared" si="309"/>
        <v>948922.83788739005</v>
      </c>
      <c r="DW214" s="8">
        <f t="shared" si="309"/>
        <v>3340706.912880762</v>
      </c>
    </row>
    <row r="215" spans="1:127" s="3" customFormat="1">
      <c r="A215" s="2"/>
      <c r="B215" s="44"/>
      <c r="D215" s="44"/>
      <c r="E215" s="44"/>
      <c r="F215" s="44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T215" s="2"/>
      <c r="BY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</row>
    <row r="216" spans="1:127" s="3" customFormat="1">
      <c r="A216" s="2"/>
      <c r="B216" s="44" t="s">
        <v>1228</v>
      </c>
      <c r="C216" s="21" t="s">
        <v>1225</v>
      </c>
      <c r="D216" s="44"/>
      <c r="E216" s="44"/>
      <c r="F216" s="44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T216" s="2"/>
      <c r="BY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15">
        <f>+DC211+DC183+DC182</f>
        <v>703800</v>
      </c>
      <c r="DD216" s="2"/>
      <c r="DE216" s="2"/>
      <c r="DF216" s="2" t="s">
        <v>1222</v>
      </c>
      <c r="DG216" s="15">
        <f>+DH216-DC216</f>
        <v>-171900</v>
      </c>
      <c r="DH216" s="15">
        <f>+DH173+DH174</f>
        <v>531900</v>
      </c>
      <c r="DI216" s="2"/>
      <c r="DJ216" s="2"/>
      <c r="DK216" s="2" t="s">
        <v>630</v>
      </c>
      <c r="DL216" s="15">
        <f>+DM216-DH216</f>
        <v>26100</v>
      </c>
      <c r="DM216" s="15">
        <f>+DM173+DM174</f>
        <v>558000</v>
      </c>
      <c r="DN216" s="2"/>
      <c r="DO216" s="2"/>
      <c r="DP216" s="2"/>
      <c r="DQ216" s="2"/>
      <c r="DR216" s="2"/>
      <c r="DS216" s="2"/>
      <c r="DT216" s="2"/>
      <c r="DU216" s="2"/>
      <c r="DV216" s="2"/>
      <c r="DW216" s="2"/>
    </row>
    <row r="217" spans="1:127" s="3" customFormat="1">
      <c r="A217" s="2"/>
      <c r="B217" s="44" t="s">
        <v>1228</v>
      </c>
      <c r="C217" s="21" t="s">
        <v>1227</v>
      </c>
      <c r="D217" s="44"/>
      <c r="E217" s="44"/>
      <c r="F217" s="44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T217" s="2"/>
      <c r="BY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15">
        <f>+DC167-DC216</f>
        <v>3040276</v>
      </c>
      <c r="DD217" s="2"/>
      <c r="DE217" s="2"/>
      <c r="DF217" s="2" t="s">
        <v>1222</v>
      </c>
      <c r="DG217" s="15">
        <f>+DH217-DC217</f>
        <v>67624</v>
      </c>
      <c r="DH217" s="15">
        <f>+DH170-DH216</f>
        <v>3107900</v>
      </c>
      <c r="DI217" s="2"/>
      <c r="DJ217" s="2"/>
      <c r="DK217" s="2" t="s">
        <v>630</v>
      </c>
      <c r="DL217" s="15">
        <f>+DM217-DH217</f>
        <v>124100</v>
      </c>
      <c r="DM217" s="15">
        <f>+DM170-DM216</f>
        <v>3232000</v>
      </c>
      <c r="DN217" s="2"/>
      <c r="DO217" s="2"/>
      <c r="DP217" s="2"/>
      <c r="DQ217" s="2"/>
      <c r="DR217" s="2"/>
      <c r="DS217" s="2"/>
      <c r="DT217" s="2"/>
      <c r="DU217" s="2"/>
      <c r="DV217" s="2"/>
      <c r="DW217" s="2"/>
    </row>
    <row r="218" spans="1:127" s="3" customFormat="1">
      <c r="A218" s="2"/>
      <c r="B218" s="44"/>
      <c r="C218" s="44"/>
      <c r="D218" s="44"/>
      <c r="E218" s="44"/>
      <c r="F218" s="44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T218" s="2"/>
      <c r="BY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</row>
    <row r="219" spans="1:127" s="3" customFormat="1">
      <c r="A219" s="2"/>
      <c r="B219" s="44" t="s">
        <v>110</v>
      </c>
      <c r="C219" s="44" t="s">
        <v>452</v>
      </c>
      <c r="D219" s="44"/>
      <c r="E219" s="44"/>
      <c r="F219" s="44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8">
        <f t="shared" ref="BE219:CJ219" si="310">+BE192-AZ192</f>
        <v>-54400</v>
      </c>
      <c r="BF219" s="8">
        <f t="shared" si="310"/>
        <v>43100</v>
      </c>
      <c r="BG219" s="8">
        <f t="shared" si="310"/>
        <v>400</v>
      </c>
      <c r="BH219" s="8">
        <f t="shared" si="310"/>
        <v>-18400</v>
      </c>
      <c r="BI219" s="8">
        <f t="shared" si="310"/>
        <v>39400</v>
      </c>
      <c r="BJ219" s="8">
        <f t="shared" si="310"/>
        <v>64500</v>
      </c>
      <c r="BK219" s="8">
        <f t="shared" si="310"/>
        <v>24200</v>
      </c>
      <c r="BL219" s="8">
        <f t="shared" si="310"/>
        <v>4600</v>
      </c>
      <c r="BM219" s="8">
        <f t="shared" si="310"/>
        <v>-73600</v>
      </c>
      <c r="BN219" s="8">
        <f t="shared" si="310"/>
        <v>-70100</v>
      </c>
      <c r="BO219" s="8">
        <f t="shared" si="310"/>
        <v>-114900</v>
      </c>
      <c r="BP219" s="8">
        <f t="shared" si="310"/>
        <v>-89500</v>
      </c>
      <c r="BQ219" s="8">
        <f t="shared" si="310"/>
        <v>-107000</v>
      </c>
      <c r="BR219" s="8">
        <f t="shared" si="310"/>
        <v>-73700</v>
      </c>
      <c r="BS219" s="8">
        <f t="shared" si="310"/>
        <v>-30600</v>
      </c>
      <c r="BT219" s="8">
        <f t="shared" si="310"/>
        <v>-300800</v>
      </c>
      <c r="BU219" s="8">
        <f t="shared" si="310"/>
        <v>-40300</v>
      </c>
      <c r="BV219" s="8">
        <f t="shared" si="310"/>
        <v>30900</v>
      </c>
      <c r="BW219" s="8">
        <f t="shared" si="310"/>
        <v>6800</v>
      </c>
      <c r="BX219" s="8">
        <f t="shared" si="310"/>
        <v>-8100</v>
      </c>
      <c r="BY219" s="8">
        <f t="shared" si="310"/>
        <v>-10700</v>
      </c>
      <c r="BZ219" s="8">
        <f t="shared" si="310"/>
        <v>35600</v>
      </c>
      <c r="CA219" s="8">
        <f t="shared" si="310"/>
        <v>-55400</v>
      </c>
      <c r="CB219" s="8">
        <f t="shared" si="310"/>
        <v>-28000</v>
      </c>
      <c r="CC219" s="8">
        <f t="shared" si="310"/>
        <v>2500</v>
      </c>
      <c r="CD219" s="8">
        <f t="shared" si="310"/>
        <v>-45300</v>
      </c>
      <c r="CE219" s="8">
        <f t="shared" si="310"/>
        <v>-61600</v>
      </c>
      <c r="CF219" s="8">
        <f t="shared" si="310"/>
        <v>70300</v>
      </c>
      <c r="CG219" s="8">
        <f t="shared" si="310"/>
        <v>-10200</v>
      </c>
      <c r="CH219" s="8">
        <f t="shared" si="310"/>
        <v>41500</v>
      </c>
      <c r="CI219" s="8">
        <f t="shared" si="310"/>
        <v>40000</v>
      </c>
      <c r="CJ219" s="8">
        <f t="shared" si="310"/>
        <v>28800</v>
      </c>
      <c r="CK219" s="8">
        <f t="shared" ref="CK219:DP219" si="311">+CK192-CF192</f>
        <v>103900</v>
      </c>
      <c r="CL219" s="8">
        <f t="shared" si="311"/>
        <v>100300</v>
      </c>
      <c r="CM219" s="8">
        <f t="shared" si="311"/>
        <v>-8200</v>
      </c>
      <c r="CN219" s="8">
        <f t="shared" si="311"/>
        <v>224800</v>
      </c>
      <c r="CO219" s="8">
        <f t="shared" si="311"/>
        <v>43800</v>
      </c>
      <c r="CP219" s="8">
        <f t="shared" si="311"/>
        <v>-82200</v>
      </c>
      <c r="CQ219" s="8">
        <f t="shared" si="311"/>
        <v>22300</v>
      </c>
      <c r="CR219" s="8">
        <f t="shared" si="311"/>
        <v>11900</v>
      </c>
      <c r="CS219" s="8">
        <f t="shared" si="311"/>
        <v>-4200</v>
      </c>
      <c r="CT219" s="8">
        <f t="shared" si="311"/>
        <v>-3900</v>
      </c>
      <c r="CU219" s="8">
        <f t="shared" si="311"/>
        <v>58800</v>
      </c>
      <c r="CV219" s="8">
        <f t="shared" si="311"/>
        <v>15100</v>
      </c>
      <c r="CW219" s="8">
        <f t="shared" si="311"/>
        <v>9900</v>
      </c>
      <c r="CX219" s="8">
        <f t="shared" si="311"/>
        <v>79900</v>
      </c>
      <c r="CY219" s="8">
        <f t="shared" si="311"/>
        <v>-8900</v>
      </c>
      <c r="CZ219" s="8">
        <f t="shared" si="311"/>
        <v>4200</v>
      </c>
      <c r="DA219" s="8">
        <f t="shared" si="311"/>
        <v>-21000</v>
      </c>
      <c r="DB219" s="8">
        <f t="shared" si="311"/>
        <v>43500</v>
      </c>
      <c r="DC219" s="8">
        <f t="shared" si="311"/>
        <v>17800</v>
      </c>
      <c r="DD219" s="8">
        <f t="shared" si="311"/>
        <v>-6000</v>
      </c>
      <c r="DE219" s="8">
        <f t="shared" si="311"/>
        <v>2800</v>
      </c>
      <c r="DF219" s="8">
        <f t="shared" si="311"/>
        <v>3400</v>
      </c>
      <c r="DG219" s="8">
        <f t="shared" si="311"/>
        <v>-3900</v>
      </c>
      <c r="DH219" s="8">
        <f t="shared" si="311"/>
        <v>-3700</v>
      </c>
      <c r="DI219" s="8">
        <f t="shared" si="311"/>
        <v>21800</v>
      </c>
      <c r="DJ219" s="8">
        <f t="shared" si="311"/>
        <v>-23100</v>
      </c>
      <c r="DK219" s="8">
        <f t="shared" si="311"/>
        <v>10082.147883783444</v>
      </c>
      <c r="DL219" s="8">
        <f t="shared" si="311"/>
        <v>60464.700636858819</v>
      </c>
      <c r="DM219" s="8">
        <f t="shared" si="311"/>
        <v>69246.848520642146</v>
      </c>
      <c r="DN219" s="8">
        <f t="shared" si="311"/>
        <v>24551.530577406869</v>
      </c>
      <c r="DO219" s="8">
        <f t="shared" si="311"/>
        <v>28452.400381829822</v>
      </c>
      <c r="DP219" s="8">
        <f t="shared" si="311"/>
        <v>20780.985416497453</v>
      </c>
      <c r="DQ219" s="8">
        <f t="shared" ref="DQ219:DW219" si="312">+DQ192-DL192</f>
        <v>24681.870513633359</v>
      </c>
      <c r="DR219" s="8">
        <f t="shared" si="312"/>
        <v>98466.786889367737</v>
      </c>
      <c r="DS219" s="8">
        <f t="shared" si="312"/>
        <v>-14755.595770597225</v>
      </c>
      <c r="DT219" s="8">
        <f t="shared" si="312"/>
        <v>-15984.004268328194</v>
      </c>
      <c r="DU219" s="8">
        <f t="shared" si="312"/>
        <v>-7764.5970621372107</v>
      </c>
      <c r="DV219" s="8">
        <f t="shared" si="312"/>
        <v>-6580.5569363351678</v>
      </c>
      <c r="DW219" s="8">
        <f t="shared" si="312"/>
        <v>-45084.754037397914</v>
      </c>
    </row>
    <row r="220" spans="1:127" s="3" customFormat="1">
      <c r="A220" s="2"/>
      <c r="B220" s="44" t="s">
        <v>112</v>
      </c>
      <c r="C220" s="7" t="s">
        <v>995</v>
      </c>
      <c r="D220" s="7">
        <v>1</v>
      </c>
      <c r="E220" s="7" t="s">
        <v>229</v>
      </c>
      <c r="F220" s="44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8">
        <f t="shared" ref="BE220:CJ220" si="313">+BE201-AZ201</f>
        <v>-59000</v>
      </c>
      <c r="BF220" s="8">
        <f t="shared" si="313"/>
        <v>-7800</v>
      </c>
      <c r="BG220" s="8">
        <f t="shared" si="313"/>
        <v>-10700</v>
      </c>
      <c r="BH220" s="8">
        <f t="shared" si="313"/>
        <v>-14200</v>
      </c>
      <c r="BI220" s="8">
        <f t="shared" si="313"/>
        <v>8800</v>
      </c>
      <c r="BJ220" s="8">
        <f t="shared" si="313"/>
        <v>-23900</v>
      </c>
      <c r="BK220" s="8">
        <f t="shared" si="313"/>
        <v>-3300</v>
      </c>
      <c r="BL220" s="8">
        <f t="shared" si="313"/>
        <v>-11200</v>
      </c>
      <c r="BM220" s="8">
        <f t="shared" si="313"/>
        <v>-34600</v>
      </c>
      <c r="BN220" s="8">
        <f t="shared" si="313"/>
        <v>-47000</v>
      </c>
      <c r="BO220" s="8">
        <f t="shared" si="313"/>
        <v>-96080</v>
      </c>
      <c r="BP220" s="8">
        <f t="shared" si="313"/>
        <v>-38100</v>
      </c>
      <c r="BQ220" s="8">
        <f t="shared" si="313"/>
        <v>-28200</v>
      </c>
      <c r="BR220" s="8">
        <f t="shared" si="313"/>
        <v>-10900</v>
      </c>
      <c r="BS220" s="8">
        <f t="shared" si="313"/>
        <v>8800</v>
      </c>
      <c r="BT220" s="8">
        <f t="shared" si="313"/>
        <v>-68419</v>
      </c>
      <c r="BU220" s="8">
        <f t="shared" si="313"/>
        <v>4271</v>
      </c>
      <c r="BV220" s="8">
        <f t="shared" si="313"/>
        <v>7229</v>
      </c>
      <c r="BW220" s="8">
        <f t="shared" si="313"/>
        <v>-160</v>
      </c>
      <c r="BX220" s="8">
        <f t="shared" si="313"/>
        <v>-13921</v>
      </c>
      <c r="BY220" s="8">
        <f t="shared" si="313"/>
        <v>-2601</v>
      </c>
      <c r="BZ220" s="8">
        <f t="shared" si="313"/>
        <v>-2618</v>
      </c>
      <c r="CA220" s="8">
        <f t="shared" si="313"/>
        <v>-6784</v>
      </c>
      <c r="CB220" s="8">
        <f t="shared" si="313"/>
        <v>-5406</v>
      </c>
      <c r="CC220" s="8">
        <f t="shared" si="313"/>
        <v>7577</v>
      </c>
      <c r="CD220" s="8">
        <f t="shared" si="313"/>
        <v>-7212</v>
      </c>
      <c r="CE220" s="8">
        <f t="shared" si="313"/>
        <v>4044</v>
      </c>
      <c r="CF220" s="8">
        <f t="shared" si="313"/>
        <v>9055</v>
      </c>
      <c r="CG220" s="8">
        <f t="shared" si="313"/>
        <v>6969</v>
      </c>
      <c r="CH220" s="8">
        <f t="shared" si="313"/>
        <v>6044</v>
      </c>
      <c r="CI220" s="8">
        <f t="shared" si="313"/>
        <v>26012</v>
      </c>
      <c r="CJ220" s="8">
        <f t="shared" si="313"/>
        <v>503</v>
      </c>
      <c r="CK220" s="8">
        <f t="shared" ref="CK220:DP220" si="314">+CK201-CF201</f>
        <v>7400</v>
      </c>
      <c r="CL220" s="8">
        <f t="shared" si="314"/>
        <v>3997</v>
      </c>
      <c r="CM220" s="8">
        <f t="shared" si="314"/>
        <v>11100</v>
      </c>
      <c r="CN220" s="8">
        <f t="shared" si="314"/>
        <v>23100</v>
      </c>
      <c r="CO220" s="8">
        <f t="shared" si="314"/>
        <v>3400</v>
      </c>
      <c r="CP220" s="8">
        <f t="shared" si="314"/>
        <v>-15000</v>
      </c>
      <c r="CQ220" s="8">
        <f t="shared" si="314"/>
        <v>-9700</v>
      </c>
      <c r="CR220" s="8">
        <f t="shared" si="314"/>
        <v>14600</v>
      </c>
      <c r="CS220" s="8">
        <f t="shared" si="314"/>
        <v>-6800</v>
      </c>
      <c r="CT220" s="8">
        <f t="shared" si="314"/>
        <v>-11700</v>
      </c>
      <c r="CU220" s="8">
        <f t="shared" si="314"/>
        <v>-500</v>
      </c>
      <c r="CV220" s="8">
        <f t="shared" si="314"/>
        <v>-2400</v>
      </c>
      <c r="CW220" s="8">
        <f t="shared" si="314"/>
        <v>-29400</v>
      </c>
      <c r="CX220" s="8">
        <f t="shared" si="314"/>
        <v>-43800</v>
      </c>
      <c r="CY220" s="8">
        <f t="shared" si="314"/>
        <v>-2700</v>
      </c>
      <c r="CZ220" s="8">
        <f t="shared" si="314"/>
        <v>-4600</v>
      </c>
      <c r="DA220" s="8">
        <f t="shared" si="314"/>
        <v>-300</v>
      </c>
      <c r="DB220" s="8">
        <f t="shared" si="314"/>
        <v>-15400</v>
      </c>
      <c r="DC220" s="8">
        <f t="shared" si="314"/>
        <v>-23000</v>
      </c>
      <c r="DD220" s="8">
        <f t="shared" si="314"/>
        <v>-800</v>
      </c>
      <c r="DE220" s="8">
        <f t="shared" si="314"/>
        <v>-3800</v>
      </c>
      <c r="DF220" s="8">
        <f t="shared" si="314"/>
        <v>3400</v>
      </c>
      <c r="DG220" s="8">
        <f t="shared" si="314"/>
        <v>8800</v>
      </c>
      <c r="DH220" s="8">
        <f t="shared" si="314"/>
        <v>7500</v>
      </c>
      <c r="DI220" s="8">
        <f t="shared" si="314"/>
        <v>6500</v>
      </c>
      <c r="DJ220" s="8">
        <f t="shared" si="314"/>
        <v>-13940</v>
      </c>
      <c r="DK220" s="8">
        <f t="shared" si="314"/>
        <v>1235.2734967200086</v>
      </c>
      <c r="DL220" s="8">
        <f t="shared" si="314"/>
        <v>2456.6712385196297</v>
      </c>
      <c r="DM220" s="8">
        <f t="shared" si="314"/>
        <v>-3748.0552647603909</v>
      </c>
      <c r="DN220" s="8">
        <f t="shared" si="314"/>
        <v>-20930.518847935738</v>
      </c>
      <c r="DO220" s="8">
        <f t="shared" si="314"/>
        <v>-1061.9986453542006</v>
      </c>
      <c r="DP220" s="8">
        <f t="shared" si="314"/>
        <v>-5816.2826345901267</v>
      </c>
      <c r="DQ220" s="8">
        <f t="shared" ref="DQ220:DW220" si="315">+DQ201-DL201</f>
        <v>-6129.0374627009878</v>
      </c>
      <c r="DR220" s="8">
        <f t="shared" si="315"/>
        <v>-33937.837590581039</v>
      </c>
      <c r="DS220" s="8">
        <f t="shared" si="315"/>
        <v>-3762.834350057914</v>
      </c>
      <c r="DT220" s="8">
        <f t="shared" si="315"/>
        <v>-3855.2420740142115</v>
      </c>
      <c r="DU220" s="8">
        <f t="shared" si="315"/>
        <v>-5155.6843823476665</v>
      </c>
      <c r="DV220" s="8">
        <f t="shared" si="315"/>
        <v>-5493.5837142799282</v>
      </c>
      <c r="DW220" s="8">
        <f t="shared" si="315"/>
        <v>-18267.344520699698</v>
      </c>
    </row>
    <row r="221" spans="1:127" s="3" customFormat="1">
      <c r="A221" s="2"/>
      <c r="B221" s="44" t="s">
        <v>112</v>
      </c>
      <c r="C221" s="7"/>
      <c r="D221" s="7">
        <v>2</v>
      </c>
      <c r="E221" s="44" t="s">
        <v>228</v>
      </c>
      <c r="F221" s="44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8">
        <f t="shared" ref="BE221:BE229" si="316">+BE202-AZ202</f>
        <v>78300</v>
      </c>
      <c r="BF221" s="8">
        <f t="shared" ref="BF221:BF229" si="317">+BF202-BA202</f>
        <v>26700</v>
      </c>
      <c r="BG221" s="8">
        <f t="shared" ref="BG221:BG229" si="318">+BG202-BB202</f>
        <v>15400</v>
      </c>
      <c r="BH221" s="8">
        <f t="shared" ref="BH221:BH229" si="319">+BH202-BC202</f>
        <v>25900</v>
      </c>
      <c r="BI221" s="8">
        <f t="shared" ref="BI221:BI229" si="320">+BI202-BD202</f>
        <v>23000</v>
      </c>
      <c r="BJ221" s="8">
        <f t="shared" ref="BJ221:BJ229" si="321">+BJ202-BE202</f>
        <v>91000</v>
      </c>
      <c r="BK221" s="8">
        <f t="shared" ref="BK221:BK229" si="322">+BK202-BF202</f>
        <v>24900</v>
      </c>
      <c r="BL221" s="8">
        <f t="shared" ref="BL221:BL229" si="323">+BL202-BG202</f>
        <v>20800</v>
      </c>
      <c r="BM221" s="8">
        <f t="shared" ref="BM221:BM229" si="324">+BM202-BH202</f>
        <v>-49000</v>
      </c>
      <c r="BN221" s="8">
        <f t="shared" ref="BN221:BN229" si="325">+BN202-BI202</f>
        <v>-98700</v>
      </c>
      <c r="BO221" s="8">
        <f t="shared" ref="BO221:BO229" si="326">+BO202-BJ202</f>
        <v>-102000</v>
      </c>
      <c r="BP221" s="8">
        <f t="shared" ref="BP221:BP229" si="327">+BP202-BK202</f>
        <v>-128000</v>
      </c>
      <c r="BQ221" s="8">
        <f t="shared" ref="BQ221:BQ229" si="328">+BQ202-BL202</f>
        <v>-151700</v>
      </c>
      <c r="BR221" s="8">
        <f t="shared" ref="BR221:BR229" si="329">+BR202-BM202</f>
        <v>-104500</v>
      </c>
      <c r="BS221" s="8">
        <f t="shared" ref="BS221:BS229" si="330">+BS202-BN202</f>
        <v>-40400</v>
      </c>
      <c r="BT221" s="8">
        <f t="shared" ref="BT221:BT229" si="331">+BT202-BO202</f>
        <v>-423600</v>
      </c>
      <c r="BU221" s="8">
        <f t="shared" ref="BU221:BU229" si="332">+BU202-BP202</f>
        <v>-10700</v>
      </c>
      <c r="BV221" s="8">
        <f t="shared" ref="BV221:BV229" si="333">+BV202-BQ202</f>
        <v>-8500</v>
      </c>
      <c r="BW221" s="8">
        <f t="shared" ref="BW221:BW229" si="334">+BW202-BR202</f>
        <v>-11300</v>
      </c>
      <c r="BX221" s="8">
        <f t="shared" ref="BX221:BX229" si="335">+BX202-BS202</f>
        <v>-14500</v>
      </c>
      <c r="BY221" s="8">
        <f t="shared" ref="BY221:BY229" si="336">+BY202-BT202</f>
        <v>-46000</v>
      </c>
      <c r="BZ221" s="8">
        <f t="shared" ref="BZ221:BZ229" si="337">+BZ202-BU202</f>
        <v>-1592</v>
      </c>
      <c r="CA221" s="8">
        <f t="shared" ref="CA221:CA229" si="338">+CA202-BV202</f>
        <v>5603</v>
      </c>
      <c r="CB221" s="8">
        <f t="shared" ref="CB221:CB229" si="339">+CB202-BW202</f>
        <v>1933</v>
      </c>
      <c r="CC221" s="8">
        <f t="shared" ref="CC221:CC229" si="340">+CC202-BX202</f>
        <v>9970</v>
      </c>
      <c r="CD221" s="8">
        <f t="shared" ref="CD221:CD229" si="341">+CD202-BY202</f>
        <v>15913</v>
      </c>
      <c r="CE221" s="8">
        <f t="shared" ref="CE221:CE229" si="342">+CE202-BZ202</f>
        <v>-3675</v>
      </c>
      <c r="CF221" s="8">
        <f t="shared" ref="CF221:CF229" si="343">+CF202-CA202</f>
        <v>3597</v>
      </c>
      <c r="CG221" s="8">
        <f t="shared" ref="CG221:CG229" si="344">+CG202-CB202</f>
        <v>-3933</v>
      </c>
      <c r="CH221" s="8">
        <f t="shared" ref="CH221:CH229" si="345">+CH202-CC202</f>
        <v>11130</v>
      </c>
      <c r="CI221" s="8">
        <f t="shared" ref="CI221:CI229" si="346">+CI202-CD202</f>
        <v>7087</v>
      </c>
      <c r="CJ221" s="8">
        <f t="shared" ref="CJ221:CJ229" si="347">+CJ202-CE202</f>
        <v>-7733</v>
      </c>
      <c r="CK221" s="8">
        <f t="shared" ref="CK221:CK229" si="348">+CK202-CF202</f>
        <v>2500</v>
      </c>
      <c r="CL221" s="8">
        <f t="shared" ref="CL221:CL229" si="349">+CL202-CG202</f>
        <v>-1200</v>
      </c>
      <c r="CM221" s="8">
        <f t="shared" ref="CM221:CM229" si="350">+CM202-CH202</f>
        <v>-23800</v>
      </c>
      <c r="CN221" s="8">
        <f t="shared" ref="CN221:CN229" si="351">+CN202-CI202</f>
        <v>-30300</v>
      </c>
      <c r="CO221" s="8">
        <f t="shared" ref="CO221:CO229" si="352">+CO202-CJ202</f>
        <v>13100</v>
      </c>
      <c r="CP221" s="8">
        <f t="shared" ref="CP221:CP229" si="353">+CP202-CK202</f>
        <v>-30100</v>
      </c>
      <c r="CQ221" s="8">
        <f t="shared" ref="CQ221:CQ229" si="354">+CQ202-CL202</f>
        <v>-3800</v>
      </c>
      <c r="CR221" s="8">
        <f t="shared" ref="CR221:CR229" si="355">+CR202-CM202</f>
        <v>12000</v>
      </c>
      <c r="CS221" s="8">
        <f t="shared" ref="CS221:CS229" si="356">+CS202-CN202</f>
        <v>-8700</v>
      </c>
      <c r="CT221" s="8">
        <f t="shared" ref="CT221:CT229" si="357">+CT202-CO202</f>
        <v>-21900</v>
      </c>
      <c r="CU221" s="8">
        <f t="shared" ref="CU221:CU229" si="358">+CU202-CP202</f>
        <v>25100</v>
      </c>
      <c r="CV221" s="8">
        <f t="shared" ref="CV221:CV229" si="359">+CV202-CQ202</f>
        <v>-12600</v>
      </c>
      <c r="CW221" s="8">
        <f t="shared" ref="CW221:CW229" si="360">+CW202-CR202</f>
        <v>12800</v>
      </c>
      <c r="CX221" s="8">
        <f t="shared" ref="CX221:CX229" si="361">+CX202-CS202</f>
        <v>3400</v>
      </c>
      <c r="CY221" s="8">
        <f t="shared" ref="CY221:CY229" si="362">+CY202-CT202</f>
        <v>-4300</v>
      </c>
      <c r="CZ221" s="8"/>
      <c r="DA221" s="8"/>
      <c r="DB221" s="8"/>
      <c r="DC221" s="8"/>
      <c r="DD221" s="8">
        <f t="shared" ref="DD221:DD229" si="363">+DD202-CY202</f>
        <v>-1400</v>
      </c>
      <c r="DE221" s="8"/>
      <c r="DF221" s="8"/>
      <c r="DG221" s="8"/>
      <c r="DH221" s="8"/>
      <c r="DI221" s="8">
        <f t="shared" ref="DI221:DI229" si="364">+DI202-DD202</f>
        <v>21100</v>
      </c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</row>
    <row r="222" spans="1:127" s="3" customFormat="1">
      <c r="A222" s="2"/>
      <c r="B222" s="44" t="s">
        <v>112</v>
      </c>
      <c r="C222" s="7"/>
      <c r="D222" s="7">
        <v>3</v>
      </c>
      <c r="E222" s="44" t="s">
        <v>230</v>
      </c>
      <c r="F222" s="44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8">
        <f t="shared" si="316"/>
        <v>19300</v>
      </c>
      <c r="BF222" s="8">
        <f t="shared" si="317"/>
        <v>18900</v>
      </c>
      <c r="BG222" s="8">
        <f t="shared" si="318"/>
        <v>4700</v>
      </c>
      <c r="BH222" s="8">
        <f t="shared" si="319"/>
        <v>11700</v>
      </c>
      <c r="BI222" s="8">
        <f t="shared" si="320"/>
        <v>31800</v>
      </c>
      <c r="BJ222" s="8">
        <f t="shared" si="321"/>
        <v>67100</v>
      </c>
      <c r="BK222" s="8">
        <f t="shared" si="322"/>
        <v>21600</v>
      </c>
      <c r="BL222" s="8">
        <f t="shared" si="323"/>
        <v>9600</v>
      </c>
      <c r="BM222" s="8">
        <f t="shared" si="324"/>
        <v>-83600</v>
      </c>
      <c r="BN222" s="8">
        <f t="shared" si="325"/>
        <v>-145700</v>
      </c>
      <c r="BO222" s="8">
        <f t="shared" si="326"/>
        <v>-198080</v>
      </c>
      <c r="BP222" s="8">
        <f t="shared" si="327"/>
        <v>-166100</v>
      </c>
      <c r="BQ222" s="8">
        <f t="shared" si="328"/>
        <v>-179900</v>
      </c>
      <c r="BR222" s="8">
        <f t="shared" si="329"/>
        <v>-115400</v>
      </c>
      <c r="BS222" s="8">
        <f t="shared" si="330"/>
        <v>-31600</v>
      </c>
      <c r="BT222" s="8">
        <f t="shared" si="331"/>
        <v>-492019</v>
      </c>
      <c r="BU222" s="8">
        <f t="shared" si="332"/>
        <v>-6429</v>
      </c>
      <c r="BV222" s="8">
        <f t="shared" si="333"/>
        <v>-1271</v>
      </c>
      <c r="BW222" s="8">
        <f t="shared" si="334"/>
        <v>-11460</v>
      </c>
      <c r="BX222" s="8">
        <f t="shared" si="335"/>
        <v>-28421</v>
      </c>
      <c r="BY222" s="8">
        <f t="shared" si="336"/>
        <v>-48601</v>
      </c>
      <c r="BZ222" s="8">
        <f t="shared" si="337"/>
        <v>-4210</v>
      </c>
      <c r="CA222" s="8">
        <f t="shared" si="338"/>
        <v>-1181</v>
      </c>
      <c r="CB222" s="8">
        <f t="shared" si="339"/>
        <v>-3473</v>
      </c>
      <c r="CC222" s="8">
        <f t="shared" si="340"/>
        <v>17547</v>
      </c>
      <c r="CD222" s="8">
        <f t="shared" si="341"/>
        <v>8701</v>
      </c>
      <c r="CE222" s="8">
        <f t="shared" si="342"/>
        <v>369</v>
      </c>
      <c r="CF222" s="8">
        <f t="shared" si="343"/>
        <v>12652</v>
      </c>
      <c r="CG222" s="8">
        <f t="shared" si="344"/>
        <v>3036</v>
      </c>
      <c r="CH222" s="8">
        <f t="shared" si="345"/>
        <v>17174</v>
      </c>
      <c r="CI222" s="8">
        <f t="shared" si="346"/>
        <v>33099</v>
      </c>
      <c r="CJ222" s="8">
        <f t="shared" si="347"/>
        <v>-7230</v>
      </c>
      <c r="CK222" s="8">
        <f t="shared" si="348"/>
        <v>9900</v>
      </c>
      <c r="CL222" s="8">
        <f t="shared" si="349"/>
        <v>2797</v>
      </c>
      <c r="CM222" s="8">
        <f t="shared" si="350"/>
        <v>-12700</v>
      </c>
      <c r="CN222" s="8">
        <f t="shared" si="351"/>
        <v>-7200</v>
      </c>
      <c r="CO222" s="8">
        <f t="shared" si="352"/>
        <v>16500</v>
      </c>
      <c r="CP222" s="8">
        <f t="shared" si="353"/>
        <v>-45100</v>
      </c>
      <c r="CQ222" s="8">
        <f t="shared" si="354"/>
        <v>-13500</v>
      </c>
      <c r="CR222" s="8">
        <f t="shared" si="355"/>
        <v>26600</v>
      </c>
      <c r="CS222" s="8">
        <f t="shared" si="356"/>
        <v>-15500</v>
      </c>
      <c r="CT222" s="8">
        <f t="shared" si="357"/>
        <v>-33600</v>
      </c>
      <c r="CU222" s="8">
        <f t="shared" si="358"/>
        <v>24600</v>
      </c>
      <c r="CV222" s="8">
        <f t="shared" si="359"/>
        <v>-15000</v>
      </c>
      <c r="CW222" s="8">
        <f t="shared" si="360"/>
        <v>-16600</v>
      </c>
      <c r="CX222" s="8">
        <f t="shared" si="361"/>
        <v>-40400</v>
      </c>
      <c r="CY222" s="8">
        <f t="shared" si="362"/>
        <v>-7000</v>
      </c>
      <c r="CZ222" s="8"/>
      <c r="DA222" s="8"/>
      <c r="DB222" s="8"/>
      <c r="DC222" s="8"/>
      <c r="DD222" s="8">
        <f t="shared" si="363"/>
        <v>-2200</v>
      </c>
      <c r="DE222" s="8"/>
      <c r="DF222" s="8"/>
      <c r="DG222" s="8"/>
      <c r="DH222" s="8"/>
      <c r="DI222" s="8">
        <f t="shared" si="364"/>
        <v>27600</v>
      </c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</row>
    <row r="223" spans="1:127" s="3" customFormat="1">
      <c r="A223" s="2"/>
      <c r="B223" s="44" t="s">
        <v>112</v>
      </c>
      <c r="C223" s="3" t="s">
        <v>19</v>
      </c>
      <c r="D223" s="44"/>
      <c r="E223" s="44"/>
      <c r="F223" s="44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8">
        <f t="shared" si="316"/>
        <v>-8900</v>
      </c>
      <c r="BF223" s="8">
        <f t="shared" si="317"/>
        <v>36200</v>
      </c>
      <c r="BG223" s="8">
        <f t="shared" si="318"/>
        <v>4600</v>
      </c>
      <c r="BH223" s="8">
        <f t="shared" si="319"/>
        <v>18400</v>
      </c>
      <c r="BI223" s="8">
        <f t="shared" si="320"/>
        <v>46000</v>
      </c>
      <c r="BJ223" s="8">
        <f t="shared" si="321"/>
        <v>105200</v>
      </c>
      <c r="BK223" s="8">
        <f t="shared" si="322"/>
        <v>15000</v>
      </c>
      <c r="BL223" s="8">
        <f t="shared" si="323"/>
        <v>2200</v>
      </c>
      <c r="BM223" s="8">
        <f t="shared" si="324"/>
        <v>-38900</v>
      </c>
      <c r="BN223" s="8">
        <f t="shared" si="325"/>
        <v>-46700</v>
      </c>
      <c r="BO223" s="8">
        <f t="shared" si="326"/>
        <v>-68439</v>
      </c>
      <c r="BP223" s="8">
        <f t="shared" si="327"/>
        <v>-73700</v>
      </c>
      <c r="BQ223" s="8">
        <f t="shared" si="328"/>
        <v>-87800</v>
      </c>
      <c r="BR223" s="8">
        <f t="shared" si="329"/>
        <v>-87800</v>
      </c>
      <c r="BS223" s="8">
        <f t="shared" si="330"/>
        <v>-73100</v>
      </c>
      <c r="BT223" s="8">
        <f t="shared" si="331"/>
        <v>-322405</v>
      </c>
      <c r="BU223" s="8">
        <f t="shared" si="332"/>
        <v>-51174</v>
      </c>
      <c r="BV223" s="8">
        <f t="shared" si="333"/>
        <v>-15949</v>
      </c>
      <c r="BW223" s="8">
        <f t="shared" si="334"/>
        <v>-43909</v>
      </c>
      <c r="BX223" s="8">
        <f t="shared" si="335"/>
        <v>-18374</v>
      </c>
      <c r="BY223" s="8">
        <f t="shared" si="336"/>
        <v>-129361</v>
      </c>
      <c r="BZ223" s="8">
        <f t="shared" si="337"/>
        <v>-6313</v>
      </c>
      <c r="CA223" s="8">
        <f t="shared" si="338"/>
        <v>-13734</v>
      </c>
      <c r="CB223" s="8">
        <f t="shared" si="339"/>
        <v>-7569</v>
      </c>
      <c r="CC223" s="8">
        <f t="shared" si="340"/>
        <v>-8049</v>
      </c>
      <c r="CD223" s="8">
        <f t="shared" si="341"/>
        <v>-35666</v>
      </c>
      <c r="CE223" s="8">
        <f t="shared" si="342"/>
        <v>-34825</v>
      </c>
      <c r="CF223" s="8">
        <f t="shared" si="343"/>
        <v>31783</v>
      </c>
      <c r="CG223" s="8">
        <f t="shared" si="344"/>
        <v>-2210</v>
      </c>
      <c r="CH223" s="8">
        <f t="shared" si="345"/>
        <v>37423</v>
      </c>
      <c r="CI223" s="8">
        <f t="shared" si="346"/>
        <v>32171</v>
      </c>
      <c r="CJ223" s="8">
        <f t="shared" si="347"/>
        <v>8412</v>
      </c>
      <c r="CK223" s="8">
        <f t="shared" si="348"/>
        <v>48100</v>
      </c>
      <c r="CL223" s="8">
        <f t="shared" si="349"/>
        <v>47888</v>
      </c>
      <c r="CM223" s="8">
        <f t="shared" si="350"/>
        <v>-31900</v>
      </c>
      <c r="CN223" s="8">
        <f t="shared" si="351"/>
        <v>72500</v>
      </c>
      <c r="CO223" s="8">
        <f t="shared" si="352"/>
        <v>19200</v>
      </c>
      <c r="CP223" s="8">
        <f t="shared" si="353"/>
        <v>-67500</v>
      </c>
      <c r="CQ223" s="8">
        <f t="shared" si="354"/>
        <v>46800</v>
      </c>
      <c r="CR223" s="8">
        <f t="shared" si="355"/>
        <v>19300</v>
      </c>
      <c r="CS223" s="8">
        <f t="shared" si="356"/>
        <v>17700</v>
      </c>
      <c r="CT223" s="8">
        <f t="shared" si="357"/>
        <v>0</v>
      </c>
      <c r="CU223" s="8">
        <f t="shared" si="358"/>
        <v>55900</v>
      </c>
      <c r="CV223" s="8">
        <f t="shared" si="359"/>
        <v>5100</v>
      </c>
      <c r="CW223" s="8">
        <f t="shared" si="360"/>
        <v>6800</v>
      </c>
      <c r="CX223" s="8">
        <f t="shared" si="361"/>
        <v>67900</v>
      </c>
      <c r="CY223" s="8">
        <f t="shared" si="362"/>
        <v>-1800</v>
      </c>
      <c r="CZ223" s="8">
        <f t="shared" ref="CZ223:DC229" si="365">+CZ204-CU204</f>
        <v>6200</v>
      </c>
      <c r="DA223" s="8">
        <f t="shared" si="365"/>
        <v>-11100</v>
      </c>
      <c r="DB223" s="8">
        <f t="shared" si="365"/>
        <v>35100</v>
      </c>
      <c r="DC223" s="8">
        <f t="shared" si="365"/>
        <v>28400</v>
      </c>
      <c r="DD223" s="8">
        <f t="shared" si="363"/>
        <v>-20500</v>
      </c>
      <c r="DE223" s="8">
        <f t="shared" ref="DE223:DH229" si="366">+DE204-CZ204</f>
        <v>-1700</v>
      </c>
      <c r="DF223" s="8">
        <f t="shared" si="366"/>
        <v>-19900</v>
      </c>
      <c r="DG223" s="8">
        <f t="shared" si="366"/>
        <v>-47300</v>
      </c>
      <c r="DH223" s="8">
        <f t="shared" si="366"/>
        <v>-89400</v>
      </c>
      <c r="DI223" s="8">
        <f t="shared" si="364"/>
        <v>7500</v>
      </c>
      <c r="DJ223" s="8">
        <f t="shared" ref="DJ223:DW229" si="367">+DJ204-DE204</f>
        <v>-39054</v>
      </c>
      <c r="DK223" s="8">
        <f t="shared" si="367"/>
        <v>-10838.753956</v>
      </c>
      <c r="DL223" s="8">
        <f t="shared" si="367"/>
        <v>-4890.466860163986</v>
      </c>
      <c r="DM223" s="8">
        <f t="shared" si="367"/>
        <v>-47283.220816164045</v>
      </c>
      <c r="DN223" s="8">
        <f t="shared" si="367"/>
        <v>-12843.470652462478</v>
      </c>
      <c r="DO223" s="8">
        <f t="shared" si="367"/>
        <v>-11893.364856195258</v>
      </c>
      <c r="DP223" s="8">
        <f t="shared" si="367"/>
        <v>-15306.006933131866</v>
      </c>
      <c r="DQ223" s="8">
        <f t="shared" si="367"/>
        <v>-12508.239719797944</v>
      </c>
      <c r="DR223" s="8">
        <f t="shared" si="367"/>
        <v>-52551.08216158743</v>
      </c>
      <c r="DS223" s="8">
        <f t="shared" si="367"/>
        <v>-9902.1956580471306</v>
      </c>
      <c r="DT223" s="8">
        <f t="shared" si="367"/>
        <v>-10145.37387898477</v>
      </c>
      <c r="DU223" s="8">
        <f t="shared" si="367"/>
        <v>-13567.590479862294</v>
      </c>
      <c r="DV223" s="8">
        <f t="shared" si="367"/>
        <v>-11211.395335265173</v>
      </c>
      <c r="DW223" s="8">
        <f t="shared" si="367"/>
        <v>-44826.55535215931</v>
      </c>
    </row>
    <row r="224" spans="1:127" s="3" customFormat="1">
      <c r="A224" s="2"/>
      <c r="B224" s="44" t="s">
        <v>112</v>
      </c>
      <c r="C224" s="21" t="s">
        <v>157</v>
      </c>
      <c r="D224" s="44"/>
      <c r="E224" s="44"/>
      <c r="F224" s="44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8">
        <f t="shared" si="316"/>
        <v>-5200</v>
      </c>
      <c r="BF224" s="8">
        <f t="shared" si="317"/>
        <v>2100</v>
      </c>
      <c r="BG224" s="8">
        <f t="shared" si="318"/>
        <v>-300</v>
      </c>
      <c r="BH224" s="8">
        <f t="shared" si="319"/>
        <v>1700</v>
      </c>
      <c r="BI224" s="8">
        <f t="shared" si="320"/>
        <v>-3000</v>
      </c>
      <c r="BJ224" s="8">
        <f t="shared" si="321"/>
        <v>500</v>
      </c>
      <c r="BK224" s="8">
        <f t="shared" si="322"/>
        <v>3700</v>
      </c>
      <c r="BL224" s="8">
        <f t="shared" si="323"/>
        <v>2100</v>
      </c>
      <c r="BM224" s="8">
        <f t="shared" si="324"/>
        <v>-4900</v>
      </c>
      <c r="BN224" s="8">
        <f t="shared" si="325"/>
        <v>1400</v>
      </c>
      <c r="BO224" s="8">
        <f t="shared" si="326"/>
        <v>2257</v>
      </c>
      <c r="BP224" s="8">
        <f t="shared" si="327"/>
        <v>-800</v>
      </c>
      <c r="BQ224" s="8">
        <f t="shared" si="328"/>
        <v>-900</v>
      </c>
      <c r="BR224" s="8">
        <f t="shared" si="329"/>
        <v>600</v>
      </c>
      <c r="BS224" s="8">
        <f t="shared" si="330"/>
        <v>700</v>
      </c>
      <c r="BT224" s="8">
        <f t="shared" si="331"/>
        <v>-371</v>
      </c>
      <c r="BU224" s="8">
        <f t="shared" si="332"/>
        <v>-3091</v>
      </c>
      <c r="BV224" s="8">
        <f t="shared" si="333"/>
        <v>-249</v>
      </c>
      <c r="BW224" s="8">
        <f t="shared" si="334"/>
        <v>1986</v>
      </c>
      <c r="BX224" s="8">
        <f t="shared" si="335"/>
        <v>469</v>
      </c>
      <c r="BY224" s="8">
        <f t="shared" si="336"/>
        <v>-872</v>
      </c>
      <c r="BZ224" s="8">
        <f t="shared" si="337"/>
        <v>3551</v>
      </c>
      <c r="CA224" s="8">
        <f t="shared" si="338"/>
        <v>-292</v>
      </c>
      <c r="CB224" s="8">
        <f t="shared" si="339"/>
        <v>-558</v>
      </c>
      <c r="CC224" s="8">
        <f t="shared" si="340"/>
        <v>-1831</v>
      </c>
      <c r="CD224" s="8">
        <f t="shared" si="341"/>
        <v>870</v>
      </c>
      <c r="CE224" s="8">
        <f t="shared" si="342"/>
        <v>-2375</v>
      </c>
      <c r="CF224" s="8">
        <f t="shared" si="343"/>
        <v>3341</v>
      </c>
      <c r="CG224" s="8">
        <f t="shared" si="344"/>
        <v>2087</v>
      </c>
      <c r="CH224" s="8">
        <f t="shared" si="345"/>
        <v>3862</v>
      </c>
      <c r="CI224" s="8">
        <f t="shared" si="346"/>
        <v>6916</v>
      </c>
      <c r="CJ224" s="8">
        <f t="shared" si="347"/>
        <v>5215</v>
      </c>
      <c r="CK224" s="8">
        <f t="shared" si="348"/>
        <v>1500</v>
      </c>
      <c r="CL224" s="8">
        <f t="shared" si="349"/>
        <v>1485</v>
      </c>
      <c r="CM224" s="8">
        <f t="shared" si="350"/>
        <v>-154</v>
      </c>
      <c r="CN224" s="8">
        <f t="shared" si="351"/>
        <v>8100</v>
      </c>
      <c r="CO224" s="8">
        <f t="shared" si="352"/>
        <v>-1700</v>
      </c>
      <c r="CP224" s="8">
        <f t="shared" si="353"/>
        <v>-1100</v>
      </c>
      <c r="CQ224" s="8">
        <f t="shared" si="354"/>
        <v>-600</v>
      </c>
      <c r="CR224" s="8">
        <f t="shared" si="355"/>
        <v>554</v>
      </c>
      <c r="CS224" s="8">
        <f t="shared" si="356"/>
        <v>-2900</v>
      </c>
      <c r="CT224" s="8">
        <f t="shared" si="357"/>
        <v>5300</v>
      </c>
      <c r="CU224" s="8">
        <f t="shared" si="358"/>
        <v>2500</v>
      </c>
      <c r="CV224" s="8">
        <f t="shared" si="359"/>
        <v>-2700</v>
      </c>
      <c r="CW224" s="8">
        <f t="shared" si="360"/>
        <v>-3000</v>
      </c>
      <c r="CX224" s="8">
        <f t="shared" si="361"/>
        <v>2000</v>
      </c>
      <c r="CY224" s="8">
        <f t="shared" si="362"/>
        <v>-7800</v>
      </c>
      <c r="CZ224" s="8">
        <f t="shared" si="365"/>
        <v>-3800</v>
      </c>
      <c r="DA224" s="8">
        <f t="shared" si="365"/>
        <v>1000</v>
      </c>
      <c r="DB224" s="8">
        <f t="shared" si="365"/>
        <v>3000</v>
      </c>
      <c r="DC224" s="8">
        <f t="shared" si="365"/>
        <v>-7500</v>
      </c>
      <c r="DD224" s="8">
        <f t="shared" si="363"/>
        <v>1300</v>
      </c>
      <c r="DE224" s="8">
        <f t="shared" si="366"/>
        <v>-200</v>
      </c>
      <c r="DF224" s="8">
        <f t="shared" si="366"/>
        <v>-900</v>
      </c>
      <c r="DG224" s="8">
        <f t="shared" si="366"/>
        <v>700</v>
      </c>
      <c r="DH224" s="8">
        <f t="shared" si="366"/>
        <v>900</v>
      </c>
      <c r="DI224" s="8">
        <f t="shared" si="364"/>
        <v>-1800</v>
      </c>
      <c r="DJ224" s="8">
        <f t="shared" si="367"/>
        <v>900</v>
      </c>
      <c r="DK224" s="8">
        <f t="shared" si="367"/>
        <v>1200</v>
      </c>
      <c r="DL224" s="8">
        <f t="shared" si="367"/>
        <v>-2300</v>
      </c>
      <c r="DM224" s="8">
        <f t="shared" si="367"/>
        <v>-2000</v>
      </c>
      <c r="DN224" s="8">
        <f t="shared" si="367"/>
        <v>5000</v>
      </c>
      <c r="DO224" s="8">
        <f t="shared" si="367"/>
        <v>2500</v>
      </c>
      <c r="DP224" s="8">
        <f t="shared" si="367"/>
        <v>2500</v>
      </c>
      <c r="DQ224" s="8">
        <f t="shared" si="367"/>
        <v>2000</v>
      </c>
      <c r="DR224" s="8">
        <f t="shared" si="367"/>
        <v>12000</v>
      </c>
      <c r="DS224" s="8">
        <f t="shared" si="367"/>
        <v>0</v>
      </c>
      <c r="DT224" s="8">
        <f t="shared" si="367"/>
        <v>0</v>
      </c>
      <c r="DU224" s="8">
        <f t="shared" si="367"/>
        <v>0</v>
      </c>
      <c r="DV224" s="8">
        <f t="shared" si="367"/>
        <v>0</v>
      </c>
      <c r="DW224" s="8">
        <f t="shared" si="367"/>
        <v>0</v>
      </c>
    </row>
    <row r="225" spans="1:127" s="3" customFormat="1">
      <c r="A225" s="2"/>
      <c r="B225" s="44" t="s">
        <v>112</v>
      </c>
      <c r="C225" s="21" t="s">
        <v>158</v>
      </c>
      <c r="D225" s="44"/>
      <c r="E225" s="44"/>
      <c r="F225" s="44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8">
        <f t="shared" si="316"/>
        <v>-21800</v>
      </c>
      <c r="BF225" s="8">
        <f t="shared" si="317"/>
        <v>3000</v>
      </c>
      <c r="BG225" s="8">
        <f t="shared" si="318"/>
        <v>1700</v>
      </c>
      <c r="BH225" s="8">
        <f t="shared" si="319"/>
        <v>-100</v>
      </c>
      <c r="BI225" s="8">
        <f t="shared" si="320"/>
        <v>1200</v>
      </c>
      <c r="BJ225" s="8">
        <f t="shared" si="321"/>
        <v>5800</v>
      </c>
      <c r="BK225" s="8">
        <f t="shared" si="322"/>
        <v>-800</v>
      </c>
      <c r="BL225" s="8">
        <f t="shared" si="323"/>
        <v>1700</v>
      </c>
      <c r="BM225" s="8">
        <f t="shared" si="324"/>
        <v>-2200</v>
      </c>
      <c r="BN225" s="8">
        <f t="shared" si="325"/>
        <v>-3800</v>
      </c>
      <c r="BO225" s="8">
        <f t="shared" si="326"/>
        <v>-5086</v>
      </c>
      <c r="BP225" s="8">
        <f t="shared" si="327"/>
        <v>5800</v>
      </c>
      <c r="BQ225" s="8">
        <f t="shared" si="328"/>
        <v>-9200</v>
      </c>
      <c r="BR225" s="8">
        <f t="shared" si="329"/>
        <v>1300</v>
      </c>
      <c r="BS225" s="8">
        <f t="shared" si="330"/>
        <v>9700</v>
      </c>
      <c r="BT225" s="8">
        <f t="shared" si="331"/>
        <v>7635</v>
      </c>
      <c r="BU225" s="8">
        <f t="shared" si="332"/>
        <v>-4973</v>
      </c>
      <c r="BV225" s="8">
        <f t="shared" si="333"/>
        <v>10718</v>
      </c>
      <c r="BW225" s="8">
        <f t="shared" si="334"/>
        <v>2879</v>
      </c>
      <c r="BX225" s="8">
        <f t="shared" si="335"/>
        <v>-3275</v>
      </c>
      <c r="BY225" s="8">
        <f t="shared" si="336"/>
        <v>5300</v>
      </c>
      <c r="BZ225" s="8">
        <f t="shared" si="337"/>
        <v>2834</v>
      </c>
      <c r="CA225" s="8">
        <f t="shared" si="338"/>
        <v>347</v>
      </c>
      <c r="CB225" s="8">
        <f t="shared" si="339"/>
        <v>2580</v>
      </c>
      <c r="CC225" s="8">
        <f t="shared" si="340"/>
        <v>1997</v>
      </c>
      <c r="CD225" s="8">
        <f t="shared" si="341"/>
        <v>7757</v>
      </c>
      <c r="CE225" s="8">
        <f t="shared" si="342"/>
        <v>2661</v>
      </c>
      <c r="CF225" s="8">
        <f t="shared" si="343"/>
        <v>-165</v>
      </c>
      <c r="CG225" s="8">
        <f t="shared" si="344"/>
        <v>3419</v>
      </c>
      <c r="CH225" s="8">
        <f t="shared" si="345"/>
        <v>8978</v>
      </c>
      <c r="CI225" s="8">
        <f t="shared" si="346"/>
        <v>14994</v>
      </c>
      <c r="CJ225" s="8">
        <f t="shared" si="347"/>
        <v>4778</v>
      </c>
      <c r="CK225" s="8">
        <f t="shared" si="348"/>
        <v>18400</v>
      </c>
      <c r="CL225" s="8">
        <f t="shared" si="349"/>
        <v>4822</v>
      </c>
      <c r="CM225" s="8">
        <f t="shared" si="350"/>
        <v>-2117</v>
      </c>
      <c r="CN225" s="8">
        <f t="shared" si="351"/>
        <v>25800</v>
      </c>
      <c r="CO225" s="8">
        <f t="shared" si="352"/>
        <v>800</v>
      </c>
      <c r="CP225" s="8">
        <f t="shared" si="353"/>
        <v>-8200</v>
      </c>
      <c r="CQ225" s="8">
        <f t="shared" si="354"/>
        <v>-3400</v>
      </c>
      <c r="CR225" s="8">
        <f t="shared" si="355"/>
        <v>-3883</v>
      </c>
      <c r="CS225" s="8">
        <f t="shared" si="356"/>
        <v>-14700</v>
      </c>
      <c r="CT225" s="8">
        <f t="shared" si="357"/>
        <v>1200</v>
      </c>
      <c r="CU225" s="8">
        <f t="shared" si="358"/>
        <v>-2700</v>
      </c>
      <c r="CV225" s="8">
        <f t="shared" si="359"/>
        <v>-1000</v>
      </c>
      <c r="CW225" s="8">
        <f t="shared" si="360"/>
        <v>-6900</v>
      </c>
      <c r="CX225" s="8">
        <f t="shared" si="361"/>
        <v>-9400</v>
      </c>
      <c r="CY225" s="8">
        <f t="shared" si="362"/>
        <v>-6000</v>
      </c>
      <c r="CZ225" s="8">
        <f t="shared" si="365"/>
        <v>-5900</v>
      </c>
      <c r="DA225" s="8">
        <f t="shared" si="365"/>
        <v>-5600</v>
      </c>
      <c r="DB225" s="8">
        <f t="shared" si="365"/>
        <v>7500</v>
      </c>
      <c r="DC225" s="8">
        <f t="shared" si="365"/>
        <v>-10000</v>
      </c>
      <c r="DD225" s="8">
        <f t="shared" si="363"/>
        <v>8200</v>
      </c>
      <c r="DE225" s="8">
        <f t="shared" si="366"/>
        <v>9300</v>
      </c>
      <c r="DF225" s="8">
        <f t="shared" si="366"/>
        <v>12600</v>
      </c>
      <c r="DG225" s="8">
        <f t="shared" si="366"/>
        <v>11400</v>
      </c>
      <c r="DH225" s="8">
        <f t="shared" si="366"/>
        <v>41500</v>
      </c>
      <c r="DI225" s="8">
        <f t="shared" si="364"/>
        <v>11000</v>
      </c>
      <c r="DJ225" s="8">
        <f t="shared" si="367"/>
        <v>-3800</v>
      </c>
      <c r="DK225" s="8">
        <f t="shared" si="367"/>
        <v>-5200</v>
      </c>
      <c r="DL225" s="8">
        <f t="shared" si="367"/>
        <v>10000</v>
      </c>
      <c r="DM225" s="8">
        <f t="shared" si="367"/>
        <v>12000</v>
      </c>
      <c r="DN225" s="8">
        <f t="shared" si="367"/>
        <v>0</v>
      </c>
      <c r="DO225" s="8">
        <f t="shared" si="367"/>
        <v>0</v>
      </c>
      <c r="DP225" s="8">
        <f t="shared" si="367"/>
        <v>0</v>
      </c>
      <c r="DQ225" s="8">
        <f t="shared" si="367"/>
        <v>0</v>
      </c>
      <c r="DR225" s="8">
        <f t="shared" si="367"/>
        <v>0</v>
      </c>
      <c r="DS225" s="8">
        <f t="shared" si="367"/>
        <v>0</v>
      </c>
      <c r="DT225" s="8">
        <f t="shared" si="367"/>
        <v>0</v>
      </c>
      <c r="DU225" s="8">
        <f t="shared" si="367"/>
        <v>0</v>
      </c>
      <c r="DV225" s="8">
        <f t="shared" si="367"/>
        <v>0</v>
      </c>
      <c r="DW225" s="8">
        <f t="shared" si="367"/>
        <v>0</v>
      </c>
    </row>
    <row r="226" spans="1:127" s="3" customFormat="1">
      <c r="A226" s="2"/>
      <c r="B226" s="44" t="s">
        <v>112</v>
      </c>
      <c r="C226" s="21" t="s">
        <v>224</v>
      </c>
      <c r="D226" s="21" t="s">
        <v>231</v>
      </c>
      <c r="E226" s="44"/>
      <c r="F226" s="44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8">
        <f t="shared" si="316"/>
        <v>9300</v>
      </c>
      <c r="BF226" s="8">
        <f t="shared" si="317"/>
        <v>-1500</v>
      </c>
      <c r="BG226" s="8">
        <f t="shared" si="318"/>
        <v>3100</v>
      </c>
      <c r="BH226" s="8">
        <f t="shared" si="319"/>
        <v>-11400</v>
      </c>
      <c r="BI226" s="8">
        <f t="shared" si="320"/>
        <v>-6300</v>
      </c>
      <c r="BJ226" s="8">
        <f t="shared" si="321"/>
        <v>-16100</v>
      </c>
      <c r="BK226" s="8">
        <f t="shared" si="322"/>
        <v>6500</v>
      </c>
      <c r="BL226" s="8">
        <f t="shared" si="323"/>
        <v>7200</v>
      </c>
      <c r="BM226" s="8">
        <f t="shared" si="324"/>
        <v>200</v>
      </c>
      <c r="BN226" s="8">
        <f t="shared" si="325"/>
        <v>7100</v>
      </c>
      <c r="BO226" s="8">
        <f t="shared" si="326"/>
        <v>20960</v>
      </c>
      <c r="BP226" s="8">
        <f t="shared" si="327"/>
        <v>-200</v>
      </c>
      <c r="BQ226" s="8">
        <f t="shared" si="328"/>
        <v>1900</v>
      </c>
      <c r="BR226" s="8">
        <f t="shared" si="329"/>
        <v>2700</v>
      </c>
      <c r="BS226" s="8">
        <f t="shared" si="330"/>
        <v>-3600</v>
      </c>
      <c r="BT226" s="8">
        <f t="shared" si="331"/>
        <v>809</v>
      </c>
      <c r="BU226" s="8">
        <f t="shared" si="332"/>
        <v>4032</v>
      </c>
      <c r="BV226" s="8">
        <f t="shared" si="333"/>
        <v>1812</v>
      </c>
      <c r="BW226" s="8">
        <f t="shared" si="334"/>
        <v>3334</v>
      </c>
      <c r="BX226" s="8">
        <f t="shared" si="335"/>
        <v>10889</v>
      </c>
      <c r="BY226" s="8">
        <f t="shared" si="336"/>
        <v>20098</v>
      </c>
      <c r="BZ226" s="8">
        <f t="shared" si="337"/>
        <v>3850</v>
      </c>
      <c r="CA226" s="8">
        <f t="shared" si="338"/>
        <v>7823</v>
      </c>
      <c r="CB226" s="8">
        <f t="shared" si="339"/>
        <v>3422</v>
      </c>
      <c r="CC226" s="8">
        <f t="shared" si="340"/>
        <v>-23908</v>
      </c>
      <c r="CD226" s="8">
        <f t="shared" si="341"/>
        <v>-8813</v>
      </c>
      <c r="CE226" s="8">
        <f t="shared" si="342"/>
        <v>-7096</v>
      </c>
      <c r="CF226" s="8">
        <f t="shared" si="343"/>
        <v>-7635</v>
      </c>
      <c r="CG226" s="8">
        <f t="shared" si="344"/>
        <v>-1642</v>
      </c>
      <c r="CH226" s="8">
        <f t="shared" si="345"/>
        <v>25819</v>
      </c>
      <c r="CI226" s="8">
        <f t="shared" si="346"/>
        <v>9446</v>
      </c>
      <c r="CJ226" s="8">
        <f t="shared" si="347"/>
        <v>9814</v>
      </c>
      <c r="CK226" s="8">
        <f t="shared" si="348"/>
        <v>11500</v>
      </c>
      <c r="CL226" s="8">
        <f t="shared" si="349"/>
        <v>9786</v>
      </c>
      <c r="CM226" s="8">
        <f t="shared" si="350"/>
        <v>-9939</v>
      </c>
      <c r="CN226" s="8">
        <f t="shared" si="351"/>
        <v>21100</v>
      </c>
      <c r="CO226" s="8">
        <f t="shared" si="352"/>
        <v>1400</v>
      </c>
      <c r="CP226" s="8">
        <f t="shared" si="353"/>
        <v>-2000</v>
      </c>
      <c r="CQ226" s="8">
        <f t="shared" si="354"/>
        <v>-1200</v>
      </c>
      <c r="CR226" s="8">
        <f t="shared" si="355"/>
        <v>5339</v>
      </c>
      <c r="CS226" s="8">
        <f t="shared" si="356"/>
        <v>3500</v>
      </c>
      <c r="CT226" s="8">
        <f t="shared" si="357"/>
        <v>3600</v>
      </c>
      <c r="CU226" s="8">
        <f t="shared" si="358"/>
        <v>5700</v>
      </c>
      <c r="CV226" s="8">
        <f t="shared" si="359"/>
        <v>-4700</v>
      </c>
      <c r="CW226" s="8">
        <f t="shared" si="360"/>
        <v>8800</v>
      </c>
      <c r="CX226" s="8">
        <f t="shared" si="361"/>
        <v>13400</v>
      </c>
      <c r="CY226" s="8">
        <f t="shared" si="362"/>
        <v>500</v>
      </c>
      <c r="CZ226" s="8">
        <f t="shared" si="365"/>
        <v>300</v>
      </c>
      <c r="DA226" s="8">
        <f t="shared" si="365"/>
        <v>1900</v>
      </c>
      <c r="DB226" s="8">
        <f t="shared" si="365"/>
        <v>3600</v>
      </c>
      <c r="DC226" s="8">
        <f t="shared" si="365"/>
        <v>6400</v>
      </c>
      <c r="DD226" s="8">
        <f t="shared" si="363"/>
        <v>-2500</v>
      </c>
      <c r="DE226" s="8">
        <f t="shared" si="366"/>
        <v>-3400</v>
      </c>
      <c r="DF226" s="8">
        <f t="shared" si="366"/>
        <v>-1000</v>
      </c>
      <c r="DG226" s="8">
        <f t="shared" si="366"/>
        <v>-4000</v>
      </c>
      <c r="DH226" s="8">
        <f t="shared" si="366"/>
        <v>-10900</v>
      </c>
      <c r="DI226" s="8">
        <f t="shared" si="364"/>
        <v>1800</v>
      </c>
      <c r="DJ226" s="8">
        <f t="shared" si="367"/>
        <v>-800</v>
      </c>
      <c r="DK226" s="8">
        <f t="shared" si="367"/>
        <v>100</v>
      </c>
      <c r="DL226" s="8">
        <f t="shared" si="367"/>
        <v>600</v>
      </c>
      <c r="DM226" s="8">
        <f t="shared" si="367"/>
        <v>1700</v>
      </c>
      <c r="DN226" s="8">
        <f t="shared" si="367"/>
        <v>0</v>
      </c>
      <c r="DO226" s="8">
        <f t="shared" si="367"/>
        <v>0</v>
      </c>
      <c r="DP226" s="8">
        <f t="shared" si="367"/>
        <v>0</v>
      </c>
      <c r="DQ226" s="8">
        <f t="shared" si="367"/>
        <v>0</v>
      </c>
      <c r="DR226" s="8">
        <f t="shared" si="367"/>
        <v>0</v>
      </c>
      <c r="DS226" s="8">
        <f t="shared" si="367"/>
        <v>0</v>
      </c>
      <c r="DT226" s="8">
        <f t="shared" si="367"/>
        <v>0</v>
      </c>
      <c r="DU226" s="8">
        <f t="shared" si="367"/>
        <v>0</v>
      </c>
      <c r="DV226" s="8">
        <f t="shared" si="367"/>
        <v>0</v>
      </c>
      <c r="DW226" s="8">
        <f t="shared" si="367"/>
        <v>0</v>
      </c>
    </row>
    <row r="227" spans="1:127" s="3" customFormat="1">
      <c r="A227" s="2"/>
      <c r="B227" s="44" t="s">
        <v>112</v>
      </c>
      <c r="C227" s="21" t="s">
        <v>232</v>
      </c>
      <c r="D227" s="21" t="s">
        <v>20</v>
      </c>
      <c r="E227" s="44"/>
      <c r="F227" s="44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8">
        <f t="shared" si="316"/>
        <v>8500</v>
      </c>
      <c r="BF227" s="8">
        <f t="shared" si="317"/>
        <v>6900</v>
      </c>
      <c r="BG227" s="8">
        <f t="shared" si="318"/>
        <v>-400</v>
      </c>
      <c r="BH227" s="8">
        <f t="shared" si="319"/>
        <v>800</v>
      </c>
      <c r="BI227" s="8">
        <f t="shared" si="320"/>
        <v>-15000</v>
      </c>
      <c r="BJ227" s="8">
        <f t="shared" si="321"/>
        <v>-7700</v>
      </c>
      <c r="BK227" s="8">
        <f t="shared" si="322"/>
        <v>-2300</v>
      </c>
      <c r="BL227" s="8">
        <f t="shared" si="323"/>
        <v>-4500</v>
      </c>
      <c r="BM227" s="8">
        <f t="shared" si="324"/>
        <v>-1700</v>
      </c>
      <c r="BN227" s="8">
        <f t="shared" si="325"/>
        <v>20200</v>
      </c>
      <c r="BO227" s="8">
        <f t="shared" si="326"/>
        <v>11652</v>
      </c>
      <c r="BP227" s="8">
        <f t="shared" si="327"/>
        <v>10000</v>
      </c>
      <c r="BQ227" s="8">
        <f t="shared" si="328"/>
        <v>12300</v>
      </c>
      <c r="BR227" s="8">
        <f t="shared" si="329"/>
        <v>15100</v>
      </c>
      <c r="BS227" s="8">
        <f t="shared" si="330"/>
        <v>8100</v>
      </c>
      <c r="BT227" s="8">
        <f t="shared" si="331"/>
        <v>45521</v>
      </c>
      <c r="BU227" s="8">
        <f t="shared" si="332"/>
        <v>-46</v>
      </c>
      <c r="BV227" s="8">
        <f t="shared" si="333"/>
        <v>12873</v>
      </c>
      <c r="BW227" s="8">
        <f t="shared" si="334"/>
        <v>30456</v>
      </c>
      <c r="BX227" s="8">
        <f t="shared" si="335"/>
        <v>8485</v>
      </c>
      <c r="BY227" s="8">
        <f t="shared" si="336"/>
        <v>51795</v>
      </c>
      <c r="BZ227" s="8">
        <f t="shared" si="337"/>
        <v>24900</v>
      </c>
      <c r="CA227" s="8">
        <f t="shared" si="338"/>
        <v>-49935</v>
      </c>
      <c r="CB227" s="8">
        <f t="shared" si="339"/>
        <v>-28813</v>
      </c>
      <c r="CC227" s="8">
        <f t="shared" si="340"/>
        <v>17794</v>
      </c>
      <c r="CD227" s="8">
        <f t="shared" si="341"/>
        <v>-36054</v>
      </c>
      <c r="CE227" s="8">
        <f t="shared" si="342"/>
        <v>-27260</v>
      </c>
      <c r="CF227" s="8">
        <f t="shared" si="343"/>
        <v>31362</v>
      </c>
      <c r="CG227" s="8">
        <f t="shared" si="344"/>
        <v>-24837</v>
      </c>
      <c r="CH227" s="8">
        <f t="shared" si="345"/>
        <v>-41779</v>
      </c>
      <c r="CI227" s="8">
        <f t="shared" si="346"/>
        <v>-62514</v>
      </c>
      <c r="CJ227" s="8">
        <f t="shared" si="347"/>
        <v>-10894</v>
      </c>
      <c r="CK227" s="8">
        <f t="shared" si="348"/>
        <v>-500</v>
      </c>
      <c r="CL227" s="8">
        <f t="shared" si="349"/>
        <v>10794</v>
      </c>
      <c r="CM227" s="8">
        <f t="shared" si="350"/>
        <v>-100</v>
      </c>
      <c r="CN227" s="8">
        <f t="shared" si="351"/>
        <v>-700</v>
      </c>
      <c r="CO227" s="8">
        <f t="shared" si="352"/>
        <v>6600</v>
      </c>
      <c r="CP227" s="8">
        <f t="shared" si="353"/>
        <v>4500</v>
      </c>
      <c r="CQ227" s="8">
        <f t="shared" si="354"/>
        <v>-8700</v>
      </c>
      <c r="CR227" s="8">
        <f t="shared" si="355"/>
        <v>-21300</v>
      </c>
      <c r="CS227" s="8">
        <f t="shared" si="356"/>
        <v>-18900</v>
      </c>
      <c r="CT227" s="8">
        <f t="shared" si="357"/>
        <v>-8000</v>
      </c>
      <c r="CU227" s="8">
        <f t="shared" si="358"/>
        <v>-10600</v>
      </c>
      <c r="CV227" s="8">
        <f t="shared" si="359"/>
        <v>1200</v>
      </c>
      <c r="CW227" s="8">
        <f t="shared" si="360"/>
        <v>17000</v>
      </c>
      <c r="CX227" s="8">
        <f t="shared" si="361"/>
        <v>-400</v>
      </c>
      <c r="CY227" s="8">
        <f t="shared" si="362"/>
        <v>-3700</v>
      </c>
      <c r="CZ227" s="8">
        <f t="shared" si="365"/>
        <v>-2100</v>
      </c>
      <c r="DA227" s="8">
        <f t="shared" si="365"/>
        <v>-12400</v>
      </c>
      <c r="DB227" s="8">
        <f t="shared" si="365"/>
        <v>-5900</v>
      </c>
      <c r="DC227" s="8">
        <f t="shared" si="365"/>
        <v>-24100</v>
      </c>
      <c r="DD227" s="8">
        <f t="shared" si="363"/>
        <v>-1500</v>
      </c>
      <c r="DE227" s="8">
        <f t="shared" si="366"/>
        <v>-6800</v>
      </c>
      <c r="DF227" s="8">
        <f t="shared" si="366"/>
        <v>1800</v>
      </c>
      <c r="DG227" s="8">
        <f t="shared" si="366"/>
        <v>27000</v>
      </c>
      <c r="DH227" s="8">
        <f t="shared" si="366"/>
        <v>20500</v>
      </c>
      <c r="DI227" s="8">
        <f t="shared" si="364"/>
        <v>7800</v>
      </c>
      <c r="DJ227" s="8">
        <f t="shared" si="367"/>
        <v>14000</v>
      </c>
      <c r="DK227" s="8">
        <f t="shared" si="367"/>
        <v>17300</v>
      </c>
      <c r="DL227" s="8">
        <f t="shared" si="367"/>
        <v>-3500</v>
      </c>
      <c r="DM227" s="8">
        <f t="shared" si="367"/>
        <v>35600</v>
      </c>
      <c r="DN227" s="8">
        <f t="shared" si="367"/>
        <v>11300</v>
      </c>
      <c r="DO227" s="8">
        <f t="shared" si="367"/>
        <v>5000</v>
      </c>
      <c r="DP227" s="8">
        <f t="shared" si="367"/>
        <v>5000</v>
      </c>
      <c r="DQ227" s="8">
        <f t="shared" si="367"/>
        <v>-5000</v>
      </c>
      <c r="DR227" s="8">
        <f t="shared" si="367"/>
        <v>16300</v>
      </c>
      <c r="DS227" s="8">
        <f t="shared" si="367"/>
        <v>0</v>
      </c>
      <c r="DT227" s="8">
        <f t="shared" si="367"/>
        <v>0</v>
      </c>
      <c r="DU227" s="8">
        <f t="shared" si="367"/>
        <v>0</v>
      </c>
      <c r="DV227" s="8">
        <f t="shared" si="367"/>
        <v>0</v>
      </c>
      <c r="DW227" s="8">
        <f t="shared" si="367"/>
        <v>0</v>
      </c>
    </row>
    <row r="228" spans="1:127" s="3" customFormat="1">
      <c r="A228" s="2"/>
      <c r="B228" s="44" t="s">
        <v>112</v>
      </c>
      <c r="C228" s="21" t="s">
        <v>233</v>
      </c>
      <c r="D228" s="21" t="s">
        <v>624</v>
      </c>
      <c r="E228" s="44"/>
      <c r="F228" s="44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8">
        <f t="shared" si="316"/>
        <v>11200</v>
      </c>
      <c r="BF228" s="8">
        <f t="shared" si="317"/>
        <v>-100</v>
      </c>
      <c r="BG228" s="8">
        <f t="shared" si="318"/>
        <v>-100</v>
      </c>
      <c r="BH228" s="8">
        <f t="shared" si="319"/>
        <v>-100</v>
      </c>
      <c r="BI228" s="8">
        <f t="shared" si="320"/>
        <v>-12600</v>
      </c>
      <c r="BJ228" s="8">
        <f t="shared" si="321"/>
        <v>-12900</v>
      </c>
      <c r="BK228" s="8">
        <f t="shared" si="322"/>
        <v>0</v>
      </c>
      <c r="BL228" s="8">
        <f t="shared" si="323"/>
        <v>100</v>
      </c>
      <c r="BM228" s="8">
        <f t="shared" si="324"/>
        <v>0</v>
      </c>
      <c r="BN228" s="8">
        <f t="shared" si="325"/>
        <v>100</v>
      </c>
      <c r="BO228" s="8">
        <f t="shared" si="326"/>
        <v>151</v>
      </c>
      <c r="BP228" s="8">
        <f t="shared" si="327"/>
        <v>100</v>
      </c>
      <c r="BQ228" s="8">
        <f t="shared" si="328"/>
        <v>200</v>
      </c>
      <c r="BR228" s="8">
        <f t="shared" si="329"/>
        <v>100</v>
      </c>
      <c r="BS228" s="8">
        <f t="shared" si="330"/>
        <v>100</v>
      </c>
      <c r="BT228" s="8">
        <f t="shared" si="331"/>
        <v>545</v>
      </c>
      <c r="BU228" s="8">
        <f t="shared" si="332"/>
        <v>200</v>
      </c>
      <c r="BV228" s="8">
        <f t="shared" si="333"/>
        <v>100</v>
      </c>
      <c r="BW228" s="8">
        <f t="shared" si="334"/>
        <v>200</v>
      </c>
      <c r="BX228" s="8">
        <f t="shared" si="335"/>
        <v>100</v>
      </c>
      <c r="BY228" s="8">
        <f t="shared" si="336"/>
        <v>604</v>
      </c>
      <c r="BZ228" s="8">
        <f t="shared" si="337"/>
        <v>36</v>
      </c>
      <c r="CA228" s="8">
        <f t="shared" si="338"/>
        <v>36</v>
      </c>
      <c r="CB228" s="8">
        <f t="shared" si="339"/>
        <v>36</v>
      </c>
      <c r="CC228" s="8">
        <f t="shared" si="340"/>
        <v>36</v>
      </c>
      <c r="CD228" s="8">
        <f t="shared" si="341"/>
        <v>143</v>
      </c>
      <c r="CE228" s="8">
        <f t="shared" si="342"/>
        <v>-177</v>
      </c>
      <c r="CF228" s="8">
        <f t="shared" si="343"/>
        <v>-136</v>
      </c>
      <c r="CG228" s="8">
        <f t="shared" si="344"/>
        <v>-195</v>
      </c>
      <c r="CH228" s="8">
        <f t="shared" si="345"/>
        <v>-136</v>
      </c>
      <c r="CI228" s="8">
        <f t="shared" si="346"/>
        <v>-743</v>
      </c>
      <c r="CJ228" s="8">
        <f t="shared" si="347"/>
        <v>41</v>
      </c>
      <c r="CK228" s="8">
        <f t="shared" si="348"/>
        <v>0</v>
      </c>
      <c r="CL228" s="8">
        <f t="shared" si="349"/>
        <v>159</v>
      </c>
      <c r="CM228" s="8">
        <f t="shared" si="350"/>
        <v>44</v>
      </c>
      <c r="CN228" s="8">
        <f t="shared" si="351"/>
        <v>400</v>
      </c>
      <c r="CO228" s="8">
        <f t="shared" si="352"/>
        <v>0</v>
      </c>
      <c r="CP228" s="8">
        <f t="shared" si="353"/>
        <v>0</v>
      </c>
      <c r="CQ228" s="8">
        <f t="shared" si="354"/>
        <v>-100</v>
      </c>
      <c r="CR228" s="8">
        <f t="shared" si="355"/>
        <v>-44</v>
      </c>
      <c r="CS228" s="8">
        <f t="shared" si="356"/>
        <v>-100</v>
      </c>
      <c r="CT228" s="8">
        <f t="shared" si="357"/>
        <v>100</v>
      </c>
      <c r="CU228" s="8">
        <f t="shared" si="358"/>
        <v>100</v>
      </c>
      <c r="CV228" s="8">
        <f t="shared" si="359"/>
        <v>100</v>
      </c>
      <c r="CW228" s="8">
        <f t="shared" si="360"/>
        <v>100</v>
      </c>
      <c r="CX228" s="8">
        <f t="shared" si="361"/>
        <v>200</v>
      </c>
      <c r="CY228" s="8">
        <f t="shared" si="362"/>
        <v>0</v>
      </c>
      <c r="CZ228" s="8">
        <f t="shared" si="365"/>
        <v>0</v>
      </c>
      <c r="DA228" s="8">
        <f t="shared" si="365"/>
        <v>0</v>
      </c>
      <c r="DB228" s="8">
        <f t="shared" si="365"/>
        <v>0</v>
      </c>
      <c r="DC228" s="8">
        <f t="shared" si="365"/>
        <v>100</v>
      </c>
      <c r="DD228" s="8">
        <f t="shared" si="363"/>
        <v>100</v>
      </c>
      <c r="DE228" s="8">
        <f t="shared" si="366"/>
        <v>100</v>
      </c>
      <c r="DF228" s="8">
        <f t="shared" si="366"/>
        <v>100</v>
      </c>
      <c r="DG228" s="8">
        <f t="shared" si="366"/>
        <v>100</v>
      </c>
      <c r="DH228" s="8">
        <f t="shared" si="366"/>
        <v>400</v>
      </c>
      <c r="DI228" s="8">
        <f t="shared" si="364"/>
        <v>1000</v>
      </c>
      <c r="DJ228" s="8">
        <f t="shared" si="367"/>
        <v>0</v>
      </c>
      <c r="DK228" s="8">
        <f t="shared" si="367"/>
        <v>0</v>
      </c>
      <c r="DL228" s="8">
        <f t="shared" si="367"/>
        <v>0</v>
      </c>
      <c r="DM228" s="8">
        <f t="shared" si="367"/>
        <v>1000</v>
      </c>
      <c r="DN228" s="8">
        <f t="shared" si="367"/>
        <v>-1000</v>
      </c>
      <c r="DO228" s="8">
        <f t="shared" si="367"/>
        <v>0</v>
      </c>
      <c r="DP228" s="8">
        <f t="shared" si="367"/>
        <v>0</v>
      </c>
      <c r="DQ228" s="8">
        <f t="shared" si="367"/>
        <v>0</v>
      </c>
      <c r="DR228" s="8">
        <f t="shared" si="367"/>
        <v>-1000</v>
      </c>
      <c r="DS228" s="8">
        <f t="shared" si="367"/>
        <v>0</v>
      </c>
      <c r="DT228" s="8">
        <f t="shared" si="367"/>
        <v>0</v>
      </c>
      <c r="DU228" s="8">
        <f t="shared" si="367"/>
        <v>0</v>
      </c>
      <c r="DV228" s="8">
        <f t="shared" si="367"/>
        <v>0</v>
      </c>
      <c r="DW228" s="8">
        <f t="shared" si="367"/>
        <v>0</v>
      </c>
    </row>
    <row r="229" spans="1:127" s="3" customFormat="1">
      <c r="A229" s="2"/>
      <c r="B229" s="44" t="s">
        <v>112</v>
      </c>
      <c r="C229" s="21" t="s">
        <v>237</v>
      </c>
      <c r="D229" s="21" t="s">
        <v>23</v>
      </c>
      <c r="E229" s="44"/>
      <c r="F229" s="44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8">
        <f t="shared" si="316"/>
        <v>12674.43200000003</v>
      </c>
      <c r="BF229" s="8">
        <f t="shared" si="317"/>
        <v>4300</v>
      </c>
      <c r="BG229" s="8">
        <f t="shared" si="318"/>
        <v>2600</v>
      </c>
      <c r="BH229" s="8">
        <f t="shared" si="319"/>
        <v>-13200</v>
      </c>
      <c r="BI229" s="8">
        <f t="shared" si="320"/>
        <v>20000</v>
      </c>
      <c r="BJ229" s="8">
        <f t="shared" si="321"/>
        <v>13700</v>
      </c>
      <c r="BK229" s="8">
        <f t="shared" si="322"/>
        <v>5400</v>
      </c>
      <c r="BL229" s="8">
        <f t="shared" si="323"/>
        <v>6900</v>
      </c>
      <c r="BM229" s="8">
        <f t="shared" si="324"/>
        <v>8600</v>
      </c>
      <c r="BN229" s="8">
        <f t="shared" si="325"/>
        <v>-1400</v>
      </c>
      <c r="BO229" s="8">
        <f t="shared" si="326"/>
        <v>19623</v>
      </c>
      <c r="BP229" s="8">
        <f t="shared" si="327"/>
        <v>7400</v>
      </c>
      <c r="BQ229" s="8">
        <f t="shared" si="328"/>
        <v>4700</v>
      </c>
      <c r="BR229" s="8">
        <f t="shared" si="329"/>
        <v>5300</v>
      </c>
      <c r="BS229" s="8">
        <f t="shared" si="330"/>
        <v>18600</v>
      </c>
      <c r="BT229" s="8">
        <f t="shared" si="331"/>
        <v>35844</v>
      </c>
      <c r="BU229" s="8">
        <f t="shared" si="332"/>
        <v>10582</v>
      </c>
      <c r="BV229" s="8">
        <f t="shared" si="333"/>
        <v>14402</v>
      </c>
      <c r="BW229" s="8">
        <f t="shared" si="334"/>
        <v>11946</v>
      </c>
      <c r="BX229" s="8">
        <f t="shared" si="335"/>
        <v>7797</v>
      </c>
      <c r="BY229" s="8">
        <f t="shared" si="336"/>
        <v>44630</v>
      </c>
      <c r="BZ229" s="8">
        <f t="shared" si="337"/>
        <v>9242</v>
      </c>
      <c r="CA229" s="8">
        <f t="shared" si="338"/>
        <v>7135</v>
      </c>
      <c r="CB229" s="8">
        <f t="shared" si="339"/>
        <v>8234</v>
      </c>
      <c r="CC229" s="8">
        <f t="shared" si="340"/>
        <v>8622</v>
      </c>
      <c r="CD229" s="8">
        <f t="shared" si="341"/>
        <v>33363</v>
      </c>
      <c r="CE229" s="8">
        <f t="shared" si="342"/>
        <v>3426</v>
      </c>
      <c r="CF229" s="8">
        <f t="shared" si="343"/>
        <v>2563</v>
      </c>
      <c r="CG229" s="8">
        <f t="shared" si="344"/>
        <v>6470</v>
      </c>
      <c r="CH229" s="8">
        <f t="shared" si="345"/>
        <v>1181</v>
      </c>
      <c r="CI229" s="8">
        <f t="shared" si="346"/>
        <v>13640</v>
      </c>
      <c r="CJ229" s="8">
        <f t="shared" si="347"/>
        <v>10850</v>
      </c>
      <c r="CK229" s="8">
        <f t="shared" si="348"/>
        <v>17600</v>
      </c>
      <c r="CL229" s="8">
        <f t="shared" si="349"/>
        <v>21250</v>
      </c>
      <c r="CM229" s="8">
        <f t="shared" si="350"/>
        <v>24839</v>
      </c>
      <c r="CN229" s="8">
        <f t="shared" si="351"/>
        <v>74600</v>
      </c>
      <c r="CO229" s="8">
        <f t="shared" si="352"/>
        <v>14200</v>
      </c>
      <c r="CP229" s="8">
        <f t="shared" si="353"/>
        <v>7100</v>
      </c>
      <c r="CQ229" s="8">
        <f t="shared" si="354"/>
        <v>-700</v>
      </c>
      <c r="CR229" s="8">
        <f t="shared" si="355"/>
        <v>-2639</v>
      </c>
      <c r="CS229" s="8">
        <f t="shared" si="356"/>
        <v>17900</v>
      </c>
      <c r="CT229" s="8">
        <f t="shared" si="357"/>
        <v>5900</v>
      </c>
      <c r="CU229" s="8">
        <f t="shared" si="358"/>
        <v>8500</v>
      </c>
      <c r="CV229" s="8">
        <f t="shared" si="359"/>
        <v>19400</v>
      </c>
      <c r="CW229" s="8">
        <f t="shared" si="360"/>
        <v>16500</v>
      </c>
      <c r="CX229" s="8">
        <f t="shared" si="361"/>
        <v>50100</v>
      </c>
      <c r="CY229" s="8">
        <f t="shared" si="362"/>
        <v>12200</v>
      </c>
      <c r="CZ229" s="8">
        <f t="shared" si="365"/>
        <v>14100</v>
      </c>
      <c r="DA229" s="8">
        <f t="shared" si="365"/>
        <v>5400</v>
      </c>
      <c r="DB229" s="8">
        <f t="shared" si="365"/>
        <v>15700</v>
      </c>
      <c r="DC229" s="8">
        <f t="shared" si="365"/>
        <v>47600</v>
      </c>
      <c r="DD229" s="8">
        <f t="shared" si="363"/>
        <v>9700</v>
      </c>
      <c r="DE229" s="8">
        <f t="shared" si="366"/>
        <v>9000</v>
      </c>
      <c r="DF229" s="8">
        <f t="shared" si="366"/>
        <v>7300</v>
      </c>
      <c r="DG229" s="8">
        <f t="shared" si="366"/>
        <v>-700</v>
      </c>
      <c r="DH229" s="8">
        <f t="shared" si="366"/>
        <v>25300</v>
      </c>
      <c r="DI229" s="8">
        <f t="shared" si="364"/>
        <v>-11900</v>
      </c>
      <c r="DJ229" s="8">
        <f t="shared" ca="1" si="367"/>
        <v>-2850</v>
      </c>
      <c r="DK229" s="8">
        <f t="shared" si="367"/>
        <v>-127000</v>
      </c>
      <c r="DL229" s="8">
        <f t="shared" si="367"/>
        <v>-135400</v>
      </c>
      <c r="DM229" s="8">
        <f t="shared" ca="1" si="367"/>
        <v>-277150</v>
      </c>
      <c r="DN229" s="8">
        <f t="shared" si="367"/>
        <v>-110100</v>
      </c>
      <c r="DO229" s="8">
        <f t="shared" ca="1" si="367"/>
        <v>-124150</v>
      </c>
      <c r="DP229" s="8">
        <f t="shared" si="367"/>
        <v>0</v>
      </c>
      <c r="DQ229" s="8">
        <f t="shared" si="367"/>
        <v>0</v>
      </c>
      <c r="DR229" s="8">
        <f t="shared" ca="1" si="367"/>
        <v>-234250</v>
      </c>
      <c r="DS229" s="8">
        <f t="shared" si="367"/>
        <v>0</v>
      </c>
      <c r="DT229" s="8">
        <f t="shared" si="367"/>
        <v>0</v>
      </c>
      <c r="DU229" s="8">
        <f t="shared" si="367"/>
        <v>0</v>
      </c>
      <c r="DV229" s="8">
        <f t="shared" si="367"/>
        <v>0</v>
      </c>
      <c r="DW229" s="8">
        <f t="shared" si="367"/>
        <v>0</v>
      </c>
    </row>
    <row r="230" spans="1:127" s="3" customFormat="1">
      <c r="A230" s="2"/>
      <c r="B230" s="44"/>
      <c r="C230" s="44"/>
      <c r="D230" s="44"/>
      <c r="E230" s="44"/>
      <c r="F230" s="44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T230" s="2"/>
      <c r="BY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</row>
    <row r="231" spans="1:127" s="3" customFormat="1">
      <c r="A231" s="2"/>
      <c r="B231" s="7"/>
      <c r="D231" s="7"/>
      <c r="E231" s="7"/>
      <c r="F231" s="7"/>
      <c r="G231" s="2"/>
      <c r="H231" s="2"/>
      <c r="I231" s="1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T231" s="2"/>
      <c r="BY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</row>
    <row r="232" spans="1:127" s="3" customFormat="1">
      <c r="A232" s="2"/>
      <c r="B232" s="7"/>
      <c r="C232" s="7" t="s">
        <v>996</v>
      </c>
      <c r="D232" s="7"/>
      <c r="E232" s="7"/>
      <c r="F232" s="7"/>
      <c r="G232" s="2"/>
      <c r="H232" s="2"/>
      <c r="I232" s="1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15">
        <v>372400</v>
      </c>
      <c r="BA232" s="15">
        <v>93700</v>
      </c>
      <c r="BB232" s="15">
        <v>93200</v>
      </c>
      <c r="BC232" s="15">
        <v>93300</v>
      </c>
      <c r="BD232" s="15">
        <v>88300</v>
      </c>
      <c r="BE232" s="15">
        <v>368500</v>
      </c>
      <c r="BF232" s="15">
        <v>90700</v>
      </c>
      <c r="BG232" s="15">
        <v>88200</v>
      </c>
      <c r="BH232" s="15">
        <v>91800</v>
      </c>
      <c r="BI232" s="15">
        <v>85400</v>
      </c>
      <c r="BJ232" s="15">
        <v>356100</v>
      </c>
      <c r="BK232" s="15">
        <v>88100</v>
      </c>
      <c r="BL232" s="15">
        <v>88100</v>
      </c>
      <c r="BM232" s="15">
        <v>87900</v>
      </c>
      <c r="BN232" s="15">
        <v>81000</v>
      </c>
      <c r="BO232" s="15">
        <v>345101</v>
      </c>
      <c r="BP232" s="15">
        <v>82300</v>
      </c>
      <c r="BQ232" s="15">
        <v>83500</v>
      </c>
      <c r="BR232" s="15">
        <v>83300</v>
      </c>
      <c r="BS232" s="15">
        <v>67600</v>
      </c>
      <c r="BT232" s="15">
        <v>316687</v>
      </c>
      <c r="BU232" s="15">
        <v>77749</v>
      </c>
      <c r="BV232" s="15">
        <v>78078</v>
      </c>
      <c r="BW232" s="15">
        <v>78433</v>
      </c>
      <c r="BX232" s="15">
        <v>47614</v>
      </c>
      <c r="BY232" s="15">
        <v>281874</v>
      </c>
      <c r="BZ232" s="15">
        <v>70284</v>
      </c>
      <c r="CA232" s="15">
        <v>70845</v>
      </c>
      <c r="CB232" s="15">
        <v>70488</v>
      </c>
      <c r="CC232" s="15">
        <v>49687</v>
      </c>
      <c r="CD232" s="15">
        <v>261304</v>
      </c>
      <c r="CE232" s="15">
        <v>63684</v>
      </c>
      <c r="CF232" s="15">
        <v>65200</v>
      </c>
      <c r="CG232" s="15">
        <v>64916</v>
      </c>
      <c r="CH232" s="15">
        <v>17400</v>
      </c>
      <c r="CI232" s="15">
        <v>211200</v>
      </c>
      <c r="CJ232" s="15">
        <v>54400</v>
      </c>
      <c r="CK232" s="15">
        <v>54100</v>
      </c>
      <c r="CL232" s="15">
        <v>55300</v>
      </c>
      <c r="CM232" s="15">
        <v>43700</v>
      </c>
      <c r="CN232" s="15">
        <v>207500</v>
      </c>
      <c r="CO232" s="15">
        <v>53100</v>
      </c>
      <c r="CP232" s="15">
        <v>54100</v>
      </c>
      <c r="CQ232" s="15">
        <v>50700</v>
      </c>
      <c r="CR232" s="15">
        <v>46700</v>
      </c>
      <c r="CS232" s="15">
        <v>204700</v>
      </c>
      <c r="CT232" s="15">
        <v>54300</v>
      </c>
      <c r="CU232" s="15">
        <v>60400</v>
      </c>
      <c r="CV232" s="15">
        <v>62800</v>
      </c>
      <c r="CW232" s="15">
        <v>62800</v>
      </c>
      <c r="CX232" s="15">
        <v>240300</v>
      </c>
      <c r="CY232" s="15">
        <v>64600</v>
      </c>
      <c r="CZ232" s="15">
        <v>68300</v>
      </c>
      <c r="DA232" s="15">
        <v>71800</v>
      </c>
      <c r="DB232" s="15">
        <v>72200</v>
      </c>
      <c r="DC232" s="15">
        <f>+DB232+DA232+CZ232+CY232</f>
        <v>276900</v>
      </c>
      <c r="DD232" s="15">
        <v>76700</v>
      </c>
      <c r="DE232" s="15">
        <v>82100</v>
      </c>
      <c r="DF232" s="15">
        <v>88800</v>
      </c>
      <c r="DG232" s="15">
        <v>81800</v>
      </c>
      <c r="DH232" s="15">
        <f>+DG232+DF232+DE232+DD232</f>
        <v>329400</v>
      </c>
      <c r="DI232" s="15">
        <v>90900</v>
      </c>
      <c r="DJ232" s="15">
        <v>96600</v>
      </c>
      <c r="DK232" s="15">
        <f>+DK236+DF232</f>
        <v>102987.14831790928</v>
      </c>
      <c r="DL232" s="15">
        <f>+DL236+DG232</f>
        <v>94109.26647785274</v>
      </c>
      <c r="DM232" s="15">
        <f>+DL232+DK232+DJ232+DI232</f>
        <v>384596.41479576204</v>
      </c>
      <c r="DN232" s="15">
        <f t="shared" ref="DN232:DQ232" si="368">+DN236+DI232</f>
        <v>101241.32782345534</v>
      </c>
      <c r="DO232" s="15">
        <f t="shared" si="368"/>
        <v>105465.3761643325</v>
      </c>
      <c r="DP232" s="15">
        <f t="shared" si="368"/>
        <v>110143.66700602275</v>
      </c>
      <c r="DQ232" s="15">
        <f t="shared" si="368"/>
        <v>101184.74137727974</v>
      </c>
      <c r="DR232" s="15">
        <f>+DQ232+DP232+DO232+DN232</f>
        <v>418035.11237109033</v>
      </c>
      <c r="DS232" s="15">
        <f t="shared" ref="DS232" si="369">+DS236+DN232</f>
        <v>108316.6862047863</v>
      </c>
      <c r="DT232" s="15">
        <f t="shared" ref="DT232" si="370">+DT236+DO232</f>
        <v>112438.39596264402</v>
      </c>
      <c r="DU232" s="15">
        <f t="shared" ref="DU232" si="371">+DU236+DP232</f>
        <v>117066.12566748717</v>
      </c>
      <c r="DV232" s="15">
        <f t="shared" ref="DV232" si="372">+DV236+DQ232</f>
        <v>108056.82367323307</v>
      </c>
      <c r="DW232" s="15">
        <f>+DV232+DU232+DT232+DS232</f>
        <v>445878.03150815057</v>
      </c>
    </row>
    <row r="233" spans="1:127" s="3" customFormat="1">
      <c r="A233" s="2"/>
      <c r="B233" s="7"/>
      <c r="C233" s="7"/>
      <c r="D233" s="7" t="s">
        <v>24</v>
      </c>
      <c r="E233" s="7"/>
      <c r="F233" s="7"/>
      <c r="G233" s="2"/>
      <c r="H233" s="2"/>
      <c r="I233" s="1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15">
        <v>0</v>
      </c>
      <c r="BA233" s="15">
        <v>0</v>
      </c>
      <c r="BB233" s="15">
        <v>0</v>
      </c>
      <c r="BC233" s="15">
        <v>0</v>
      </c>
      <c r="BD233" s="15">
        <v>0</v>
      </c>
      <c r="BE233" s="15">
        <v>0</v>
      </c>
      <c r="BF233" s="15">
        <v>0</v>
      </c>
      <c r="BG233" s="15">
        <v>0</v>
      </c>
      <c r="BH233" s="15">
        <v>0</v>
      </c>
      <c r="BI233" s="15">
        <v>0</v>
      </c>
      <c r="BJ233" s="15">
        <v>0</v>
      </c>
      <c r="BK233" s="15">
        <v>0</v>
      </c>
      <c r="BL233" s="15">
        <v>0</v>
      </c>
      <c r="BM233" s="15">
        <v>0</v>
      </c>
      <c r="BN233" s="15">
        <v>0</v>
      </c>
      <c r="BO233" s="15">
        <v>82799</v>
      </c>
      <c r="BP233" s="15">
        <v>0</v>
      </c>
      <c r="BQ233" s="15">
        <v>0</v>
      </c>
      <c r="BR233" s="15">
        <v>0</v>
      </c>
      <c r="BS233" s="15">
        <v>0</v>
      </c>
      <c r="BT233" s="15">
        <v>71578</v>
      </c>
      <c r="BU233" s="15">
        <v>16378</v>
      </c>
      <c r="BV233" s="15">
        <v>15941</v>
      </c>
      <c r="BW233" s="15">
        <v>15528</v>
      </c>
      <c r="BX233" s="15">
        <v>15479</v>
      </c>
      <c r="BY233" s="15">
        <v>63326</v>
      </c>
      <c r="BZ233" s="15">
        <v>14995</v>
      </c>
      <c r="CA233" s="15">
        <v>14838</v>
      </c>
      <c r="CB233" s="15">
        <v>14494</v>
      </c>
      <c r="CC233" s="15">
        <v>14290</v>
      </c>
      <c r="CD233" s="15">
        <v>58618</v>
      </c>
      <c r="CE233" s="15">
        <v>13910</v>
      </c>
      <c r="CF233" s="15">
        <v>13900</v>
      </c>
      <c r="CG233" s="15">
        <v>14000</v>
      </c>
      <c r="CH233" s="15">
        <v>13800</v>
      </c>
      <c r="CI233" s="15">
        <v>55600</v>
      </c>
      <c r="CJ233" s="15">
        <v>12800</v>
      </c>
      <c r="CK233" s="15">
        <v>12200</v>
      </c>
      <c r="CL233" s="15">
        <v>12900</v>
      </c>
      <c r="CM233" s="15">
        <v>13800</v>
      </c>
      <c r="CN233" s="15">
        <v>51700</v>
      </c>
      <c r="CO233" s="15">
        <v>14700</v>
      </c>
      <c r="CP233" s="15">
        <v>15300</v>
      </c>
      <c r="CQ233" s="15">
        <v>12200</v>
      </c>
      <c r="CR233" s="15">
        <v>15700</v>
      </c>
      <c r="CS233" s="15">
        <v>58000</v>
      </c>
      <c r="CT233" s="15">
        <v>17700</v>
      </c>
      <c r="CU233" s="15">
        <v>18600</v>
      </c>
      <c r="CV233" s="15">
        <v>18600</v>
      </c>
      <c r="CW233" s="15">
        <v>20500</v>
      </c>
      <c r="CX233" s="15">
        <v>75500</v>
      </c>
      <c r="CY233" s="15">
        <v>18200</v>
      </c>
      <c r="CZ233" s="15">
        <v>17300</v>
      </c>
      <c r="DA233" s="15">
        <v>16800</v>
      </c>
      <c r="DB233" s="15">
        <v>13800</v>
      </c>
      <c r="DC233" s="15">
        <f>+DB233+DA233+CZ233+CY233</f>
        <v>66100</v>
      </c>
      <c r="DD233" s="15">
        <v>13900</v>
      </c>
      <c r="DE233" s="15">
        <v>13800</v>
      </c>
      <c r="DF233" s="15">
        <v>13800</v>
      </c>
      <c r="DG233" s="15">
        <v>13500</v>
      </c>
      <c r="DH233" s="15">
        <f>+DG233+DF233+DE233+DD233</f>
        <v>55000</v>
      </c>
      <c r="DI233" s="15">
        <v>13300</v>
      </c>
      <c r="DJ233" s="15"/>
      <c r="DK233" s="15"/>
      <c r="DL233" s="15"/>
      <c r="DM233" s="15"/>
      <c r="DN233" s="15"/>
      <c r="DO233" s="15"/>
      <c r="DP233" s="15"/>
      <c r="DQ233" s="15"/>
      <c r="DR233" s="15"/>
      <c r="DS233" s="15"/>
      <c r="DT233" s="15"/>
      <c r="DU233" s="15"/>
      <c r="DV233" s="15"/>
      <c r="DW233" s="15"/>
    </row>
    <row r="234" spans="1:127">
      <c r="A234" s="2"/>
      <c r="D234" s="7" t="s">
        <v>23</v>
      </c>
      <c r="AZ234" s="15">
        <v>0</v>
      </c>
      <c r="BA234" s="15">
        <v>0</v>
      </c>
      <c r="BB234" s="15">
        <v>0</v>
      </c>
      <c r="BC234" s="15">
        <v>0</v>
      </c>
      <c r="BD234" s="15">
        <v>0</v>
      </c>
      <c r="BE234" s="15">
        <v>0</v>
      </c>
      <c r="BF234" s="15">
        <v>0</v>
      </c>
      <c r="BG234" s="15">
        <v>0</v>
      </c>
      <c r="BH234" s="15">
        <v>0</v>
      </c>
      <c r="BI234" s="15">
        <v>0</v>
      </c>
      <c r="BJ234" s="15">
        <v>0</v>
      </c>
      <c r="BK234" s="15">
        <v>0</v>
      </c>
      <c r="BL234" s="15">
        <v>0</v>
      </c>
      <c r="BM234" s="15">
        <v>0</v>
      </c>
      <c r="BN234" s="15">
        <v>0</v>
      </c>
      <c r="BO234" s="15">
        <v>262302</v>
      </c>
      <c r="BP234" s="15">
        <v>0</v>
      </c>
      <c r="BQ234" s="15">
        <v>0</v>
      </c>
      <c r="BR234" s="15">
        <v>0</v>
      </c>
      <c r="BS234" s="15">
        <v>0</v>
      </c>
      <c r="BT234" s="15">
        <v>245110</v>
      </c>
      <c r="BU234" s="15">
        <v>61371</v>
      </c>
      <c r="BV234" s="15">
        <v>62137</v>
      </c>
      <c r="BW234" s="15">
        <v>62904</v>
      </c>
      <c r="BX234" s="15">
        <v>32135</v>
      </c>
      <c r="BY234" s="15">
        <v>218548</v>
      </c>
      <c r="BZ234" s="15">
        <v>55289</v>
      </c>
      <c r="CA234" s="15">
        <v>56007</v>
      </c>
      <c r="CB234" s="15">
        <v>55994</v>
      </c>
      <c r="CC234" s="15">
        <v>35397</v>
      </c>
      <c r="CD234" s="15">
        <v>202687</v>
      </c>
      <c r="CE234" s="15">
        <v>49774</v>
      </c>
      <c r="CF234" s="15">
        <v>51300</v>
      </c>
      <c r="CG234" s="15">
        <v>50900</v>
      </c>
      <c r="CH234" s="15">
        <v>3600</v>
      </c>
      <c r="CI234" s="15">
        <v>155600</v>
      </c>
      <c r="CJ234" s="15">
        <v>41600</v>
      </c>
      <c r="CK234" s="15">
        <v>41800</v>
      </c>
      <c r="CL234" s="15">
        <v>42400</v>
      </c>
      <c r="CM234" s="15">
        <v>29900</v>
      </c>
      <c r="CN234" s="15">
        <v>155700</v>
      </c>
      <c r="CO234" s="15">
        <v>38400</v>
      </c>
      <c r="CP234" s="15">
        <v>38800</v>
      </c>
      <c r="CQ234" s="15">
        <v>38500</v>
      </c>
      <c r="CR234" s="15">
        <v>31000</v>
      </c>
      <c r="CS234" s="15">
        <v>146700</v>
      </c>
      <c r="CT234" s="15">
        <v>36600</v>
      </c>
      <c r="CU234" s="15">
        <v>41800</v>
      </c>
      <c r="CV234" s="15">
        <v>44200</v>
      </c>
      <c r="CW234" s="15">
        <v>42300</v>
      </c>
      <c r="CX234" s="15">
        <v>164800</v>
      </c>
      <c r="CY234" s="15">
        <v>46400</v>
      </c>
      <c r="CZ234" s="15">
        <v>51100</v>
      </c>
      <c r="DA234" s="15">
        <v>55000</v>
      </c>
      <c r="DB234" s="15">
        <v>58500</v>
      </c>
      <c r="DC234" s="15">
        <f>+DB234+DA234+CZ234+CY234</f>
        <v>211000</v>
      </c>
      <c r="DD234" s="15">
        <v>62800</v>
      </c>
      <c r="DE234" s="15">
        <v>68200</v>
      </c>
      <c r="DF234" s="15">
        <v>75000</v>
      </c>
      <c r="DG234" s="15">
        <v>68300</v>
      </c>
      <c r="DH234" s="15">
        <f>+DG234+DF234+DE234+DD234</f>
        <v>274300</v>
      </c>
      <c r="DI234" s="15">
        <v>77600</v>
      </c>
      <c r="DJ234" s="15"/>
      <c r="DK234" s="15"/>
      <c r="DL234" s="15"/>
      <c r="DM234" s="15"/>
      <c r="DN234" s="15"/>
      <c r="DO234" s="15"/>
      <c r="DP234" s="15"/>
      <c r="DQ234" s="15"/>
      <c r="DR234" s="15"/>
      <c r="DS234" s="15"/>
      <c r="DT234" s="15"/>
      <c r="DU234" s="15"/>
      <c r="DV234" s="15"/>
      <c r="DW234" s="15"/>
    </row>
    <row r="235" spans="1:127" s="3" customFormat="1">
      <c r="A235" s="2"/>
      <c r="B235" s="7"/>
      <c r="C235" s="7"/>
      <c r="D235" s="7"/>
      <c r="E235" s="7"/>
      <c r="F235" s="7"/>
      <c r="G235" s="2"/>
      <c r="H235" s="2"/>
      <c r="I235" s="1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E235" s="2"/>
      <c r="BJ235" s="2"/>
      <c r="BO235" s="2"/>
      <c r="BT235" s="2"/>
      <c r="BY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15"/>
      <c r="DD235" s="15"/>
      <c r="DE235" s="15"/>
      <c r="DF235" s="15"/>
      <c r="DG235" s="15"/>
      <c r="DH235" s="15"/>
      <c r="DI235" s="15"/>
      <c r="DJ235" s="15"/>
      <c r="DK235" s="15"/>
      <c r="DL235" s="15"/>
      <c r="DM235" s="15"/>
      <c r="DN235" s="15"/>
      <c r="DO235" s="15"/>
      <c r="DP235" s="15"/>
      <c r="DQ235" s="15"/>
      <c r="DR235" s="15"/>
      <c r="DS235" s="15"/>
      <c r="DT235" s="15"/>
      <c r="DU235" s="15"/>
      <c r="DV235" s="15"/>
      <c r="DW235" s="15"/>
    </row>
    <row r="236" spans="1:127" s="3" customFormat="1">
      <c r="A236" s="2"/>
      <c r="B236" s="7"/>
      <c r="C236" s="7" t="s">
        <v>505</v>
      </c>
      <c r="D236" s="7" t="s">
        <v>1269</v>
      </c>
      <c r="E236" s="7"/>
      <c r="F236" s="7"/>
      <c r="G236" s="2"/>
      <c r="H236" s="2"/>
      <c r="I236" s="1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E236" s="2"/>
      <c r="BJ236" s="2"/>
      <c r="BO236" s="2"/>
      <c r="BT236" s="2"/>
      <c r="BY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15"/>
      <c r="DD236" s="15">
        <f t="shared" ref="DD236:DG236" si="373">+DD232-CY232</f>
        <v>12100</v>
      </c>
      <c r="DE236" s="15">
        <f t="shared" si="373"/>
        <v>13800</v>
      </c>
      <c r="DF236" s="15">
        <f t="shared" si="373"/>
        <v>17000</v>
      </c>
      <c r="DG236" s="15">
        <f t="shared" si="373"/>
        <v>9600</v>
      </c>
      <c r="DH236" s="15">
        <f>+DG236+DF236+DE236+DD236</f>
        <v>52500</v>
      </c>
      <c r="DI236" s="15">
        <f>+DI232-DD232</f>
        <v>14200</v>
      </c>
      <c r="DJ236" s="15">
        <f>+DJ232-DE232</f>
        <v>14500</v>
      </c>
      <c r="DK236" s="15">
        <f>+DK237*DK238</f>
        <v>14187.148317909272</v>
      </c>
      <c r="DL236" s="15">
        <f>+DL237*DL238</f>
        <v>12309.266477852734</v>
      </c>
      <c r="DM236" s="15"/>
      <c r="DN236" s="15">
        <f t="shared" ref="DN236:DQ236" si="374">+DN237*DN238</f>
        <v>10341.327823455349</v>
      </c>
      <c r="DO236" s="15">
        <f t="shared" si="374"/>
        <v>8865.3761643325051</v>
      </c>
      <c r="DP236" s="15">
        <f t="shared" si="374"/>
        <v>7156.518688113475</v>
      </c>
      <c r="DQ236" s="15">
        <f t="shared" si="374"/>
        <v>7075.4748994270003</v>
      </c>
      <c r="DR236" s="15"/>
      <c r="DS236" s="15">
        <f t="shared" ref="DS236" si="375">+DS237*DS238</f>
        <v>7075.3583813309542</v>
      </c>
      <c r="DT236" s="15">
        <f t="shared" ref="DT236" si="376">+DT237*DT238</f>
        <v>6973.0197983115168</v>
      </c>
      <c r="DU236" s="15">
        <f t="shared" ref="DU236" si="377">+DU237*DU238</f>
        <v>6922.4586614644249</v>
      </c>
      <c r="DV236" s="15">
        <f t="shared" ref="DV236" si="378">+DV237*DV238</f>
        <v>6872.0822959533261</v>
      </c>
      <c r="DW236" s="15"/>
    </row>
    <row r="237" spans="1:127" s="3" customFormat="1">
      <c r="A237" s="2"/>
      <c r="B237" s="7"/>
      <c r="C237" s="7" t="s">
        <v>505</v>
      </c>
      <c r="D237" s="7" t="s">
        <v>1271</v>
      </c>
      <c r="E237" s="7"/>
      <c r="F237" s="7"/>
      <c r="G237" s="2"/>
      <c r="H237" s="2"/>
      <c r="I237" s="1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E237" s="2"/>
      <c r="BJ237" s="2"/>
      <c r="BO237" s="2"/>
      <c r="BT237" s="2"/>
      <c r="BY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15"/>
      <c r="DD237" s="4">
        <f t="shared" ref="DD237:DG237" si="379">+DD236/DD238</f>
        <v>0.61734693877551017</v>
      </c>
      <c r="DE237" s="4">
        <f t="shared" si="379"/>
        <v>0.62727272727272732</v>
      </c>
      <c r="DF237" s="4">
        <f t="shared" si="379"/>
        <v>0.68273092369477917</v>
      </c>
      <c r="DG237" s="4">
        <f t="shared" si="379"/>
        <v>0.36090225563909772</v>
      </c>
      <c r="DH237" s="15"/>
      <c r="DI237" s="4">
        <f>+DI236/DI238</f>
        <v>0.53992395437262353</v>
      </c>
      <c r="DJ237" s="4">
        <f>+DJ236/DJ238</f>
        <v>0.56862745098039214</v>
      </c>
      <c r="DK237" s="4">
        <v>0.56999999999999995</v>
      </c>
      <c r="DL237" s="4">
        <v>0.56999999999999995</v>
      </c>
      <c r="DM237" s="15"/>
      <c r="DN237" s="4">
        <v>0.56999999999999995</v>
      </c>
      <c r="DO237" s="4">
        <v>0.56999999999999995</v>
      </c>
      <c r="DP237" s="4">
        <v>0.56999999999999995</v>
      </c>
      <c r="DQ237" s="4">
        <v>0.56999999999999995</v>
      </c>
      <c r="DR237" s="15"/>
      <c r="DS237" s="4">
        <v>0.56999999999999995</v>
      </c>
      <c r="DT237" s="4">
        <v>0.56999999999999995</v>
      </c>
      <c r="DU237" s="4">
        <v>0.56999999999999995</v>
      </c>
      <c r="DV237" s="4">
        <v>0.56999999999999995</v>
      </c>
      <c r="DW237" s="15"/>
    </row>
    <row r="238" spans="1:127" s="3" customFormat="1">
      <c r="A238" s="2"/>
      <c r="B238" s="7"/>
      <c r="C238" s="7" t="s">
        <v>1270</v>
      </c>
      <c r="D238" s="7" t="s">
        <v>1267</v>
      </c>
      <c r="E238" s="7"/>
      <c r="F238" s="7"/>
      <c r="G238" s="2"/>
      <c r="H238" s="2"/>
      <c r="I238" s="1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E238" s="2"/>
      <c r="BJ238" s="2"/>
      <c r="BO238" s="2"/>
      <c r="BT238" s="2"/>
      <c r="BY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15"/>
      <c r="DD238" s="15">
        <f>+DD86-CY86</f>
        <v>19600</v>
      </c>
      <c r="DE238" s="15">
        <f>+DE86-CZ86</f>
        <v>22000</v>
      </c>
      <c r="DF238" s="15">
        <f>+DF86-DA86</f>
        <v>24900</v>
      </c>
      <c r="DG238" s="15">
        <f>+DG86-DB86</f>
        <v>26600</v>
      </c>
      <c r="DH238" s="15"/>
      <c r="DI238" s="15">
        <f>+DI86-DD86</f>
        <v>26300</v>
      </c>
      <c r="DJ238" s="15">
        <f>+DJ86-DE86</f>
        <v>25500</v>
      </c>
      <c r="DK238" s="15">
        <f>+DK86-DF86</f>
        <v>24889.7338910689</v>
      </c>
      <c r="DL238" s="15">
        <f>+DL86-DG86</f>
        <v>21595.204347110062</v>
      </c>
      <c r="DM238" s="15"/>
      <c r="DN238" s="15">
        <f>+DN86-DI86</f>
        <v>18142.68039202693</v>
      </c>
      <c r="DO238" s="15">
        <f>+DO86-DJ86</f>
        <v>15553.291516372818</v>
      </c>
      <c r="DP238" s="15">
        <f>+DP86-DK86</f>
        <v>12555.295944058729</v>
      </c>
      <c r="DQ238" s="15">
        <f>+DQ86-DL86</f>
        <v>12413.113858643861</v>
      </c>
      <c r="DR238" s="15"/>
      <c r="DS238" s="15">
        <f>+DS86-DN86</f>
        <v>12412.9094409315</v>
      </c>
      <c r="DT238" s="15">
        <f>+DT86-DO86</f>
        <v>12233.368067213189</v>
      </c>
      <c r="DU238" s="15">
        <f>+DU86-DP86</f>
        <v>12144.664318358642</v>
      </c>
      <c r="DV238" s="15">
        <f>+DV86-DQ86</f>
        <v>12056.284729742678</v>
      </c>
      <c r="DW238" s="15"/>
    </row>
    <row r="239" spans="1:127" s="3" customFormat="1">
      <c r="A239" s="2"/>
      <c r="B239" s="7"/>
      <c r="C239" s="7"/>
      <c r="D239" s="7"/>
      <c r="E239" s="7"/>
      <c r="F239" s="7"/>
      <c r="G239" s="2"/>
      <c r="H239" s="2"/>
      <c r="I239" s="1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E239" s="2"/>
      <c r="BJ239" s="2"/>
      <c r="BO239" s="2"/>
      <c r="BT239" s="2"/>
      <c r="BY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15"/>
      <c r="DD239" s="15"/>
      <c r="DE239" s="15"/>
      <c r="DF239" s="15"/>
      <c r="DG239" s="15"/>
      <c r="DH239" s="15"/>
      <c r="DI239" s="15"/>
      <c r="DJ239" s="15"/>
      <c r="DK239" s="15"/>
      <c r="DL239" s="15"/>
      <c r="DM239" s="15"/>
      <c r="DN239" s="15"/>
      <c r="DO239" s="15"/>
      <c r="DP239" s="15"/>
      <c r="DQ239" s="15"/>
      <c r="DR239" s="15"/>
      <c r="DS239" s="15"/>
      <c r="DT239" s="15"/>
      <c r="DU239" s="15"/>
      <c r="DV239" s="15"/>
      <c r="DW239" s="15"/>
    </row>
    <row r="240" spans="1:127" s="3" customFormat="1">
      <c r="A240" s="2"/>
      <c r="B240" s="7"/>
      <c r="C240" s="44" t="s">
        <v>1229</v>
      </c>
      <c r="E240" s="7"/>
      <c r="F240" s="7"/>
      <c r="G240" s="2"/>
      <c r="H240" s="2"/>
      <c r="I240" s="1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E240" s="2"/>
      <c r="BJ240" s="2"/>
      <c r="BO240" s="2"/>
      <c r="BT240" s="2"/>
      <c r="BY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15"/>
      <c r="DI240" s="2"/>
      <c r="DJ240" s="2"/>
      <c r="DK240" s="2"/>
      <c r="DL240" s="2"/>
      <c r="DM240" s="15">
        <v>395000</v>
      </c>
      <c r="DN240" s="2"/>
      <c r="DO240" s="2"/>
      <c r="DP240" s="2"/>
      <c r="DQ240" s="2"/>
      <c r="DR240" s="2"/>
      <c r="DS240" s="2"/>
      <c r="DT240" s="2"/>
      <c r="DU240" s="2"/>
      <c r="DV240" s="2"/>
      <c r="DW240" s="2"/>
    </row>
    <row r="241" spans="1:127">
      <c r="A241" s="2"/>
    </row>
    <row r="242" spans="1:127" s="3" customFormat="1">
      <c r="A242" s="2"/>
      <c r="B242" s="7"/>
      <c r="C242" s="7"/>
      <c r="D242" s="7"/>
      <c r="E242" s="7"/>
      <c r="F242" s="7"/>
      <c r="G242" s="2"/>
      <c r="H242" s="2"/>
      <c r="I242" s="1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E242" s="2"/>
      <c r="BJ242" s="2"/>
      <c r="BO242" s="2"/>
      <c r="BT242" s="2"/>
      <c r="BY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</row>
    <row r="243" spans="1:127">
      <c r="A243" s="2"/>
      <c r="J243" s="1"/>
      <c r="K243" s="1"/>
      <c r="L243" s="1"/>
      <c r="M243" s="1"/>
      <c r="N243" s="1"/>
      <c r="O243" s="1"/>
      <c r="P243" s="1"/>
      <c r="Q243" s="1"/>
      <c r="R243" s="16"/>
      <c r="S243" s="16"/>
      <c r="BF243" s="3"/>
      <c r="BG243" s="3"/>
      <c r="BH243" s="3"/>
      <c r="BI243" s="3"/>
      <c r="BK243" s="3"/>
      <c r="BL243" s="3"/>
      <c r="BM243" s="3"/>
      <c r="BN243" s="3"/>
      <c r="BP243" s="3"/>
      <c r="BZ243" s="2"/>
      <c r="CB243" s="2"/>
    </row>
    <row r="244" spans="1:127">
      <c r="A244" s="2"/>
      <c r="B244" s="7" t="s">
        <v>939</v>
      </c>
      <c r="C244" s="7" t="s">
        <v>33</v>
      </c>
      <c r="J244" s="1"/>
      <c r="K244" s="1"/>
      <c r="L244" s="1"/>
      <c r="M244" s="1"/>
      <c r="N244" s="1"/>
      <c r="O244" s="1"/>
      <c r="P244" s="1"/>
      <c r="Q244" s="1"/>
      <c r="R244" s="16"/>
      <c r="S244" s="16"/>
      <c r="BF244" s="3"/>
      <c r="BG244" s="3"/>
      <c r="BL244" s="25">
        <v>55700</v>
      </c>
      <c r="BM244" s="25">
        <v>55200</v>
      </c>
      <c r="BN244" s="25">
        <v>51400</v>
      </c>
      <c r="BO244" s="25">
        <v>217500</v>
      </c>
      <c r="BP244" s="25">
        <v>52400</v>
      </c>
      <c r="BQ244" s="25">
        <v>53700</v>
      </c>
      <c r="BR244" s="25">
        <v>53800</v>
      </c>
      <c r="BS244" s="25">
        <v>38900</v>
      </c>
      <c r="BT244" s="25">
        <v>198800</v>
      </c>
      <c r="BU244" s="25">
        <v>49200</v>
      </c>
      <c r="BV244" s="25">
        <v>50100</v>
      </c>
      <c r="BW244" s="25">
        <v>50400</v>
      </c>
      <c r="BX244" s="25">
        <v>19900</v>
      </c>
      <c r="BY244" s="25">
        <v>169600</v>
      </c>
      <c r="BZ244" s="25">
        <v>42600</v>
      </c>
      <c r="CA244" s="25">
        <v>43400</v>
      </c>
      <c r="CB244" s="25">
        <v>43000</v>
      </c>
      <c r="CC244" s="25">
        <v>22400</v>
      </c>
      <c r="CD244" s="25">
        <v>151400</v>
      </c>
      <c r="CE244" s="25">
        <v>37000</v>
      </c>
      <c r="CF244" s="25">
        <v>36300</v>
      </c>
      <c r="CG244" s="25">
        <v>36300</v>
      </c>
      <c r="CH244" s="25">
        <v>-7500</v>
      </c>
      <c r="CI244" s="25">
        <v>102100</v>
      </c>
      <c r="CJ244" s="25">
        <v>27800</v>
      </c>
      <c r="CK244" s="25">
        <v>27600</v>
      </c>
      <c r="CL244" s="25">
        <v>27100</v>
      </c>
      <c r="CM244" s="25">
        <v>14200</v>
      </c>
      <c r="CN244" s="25">
        <v>96700</v>
      </c>
      <c r="CO244" s="25">
        <v>21800</v>
      </c>
      <c r="CP244" s="25">
        <v>21700</v>
      </c>
      <c r="CQ244" s="25">
        <v>21300</v>
      </c>
      <c r="CR244" s="25">
        <v>12900</v>
      </c>
      <c r="CS244" s="25">
        <v>77700</v>
      </c>
      <c r="CT244" s="25">
        <v>18300</v>
      </c>
      <c r="CU244" s="25">
        <v>22500</v>
      </c>
      <c r="CV244" s="25">
        <v>24200</v>
      </c>
      <c r="CW244" s="25">
        <v>20400</v>
      </c>
      <c r="CX244" s="25">
        <v>85400</v>
      </c>
      <c r="CY244" s="25">
        <v>24000</v>
      </c>
      <c r="CZ244" s="25">
        <v>25400</v>
      </c>
      <c r="DA244" s="25">
        <v>26200</v>
      </c>
      <c r="DB244" s="25">
        <v>26100</v>
      </c>
      <c r="DC244" s="25">
        <v>101700</v>
      </c>
      <c r="DD244" s="25">
        <v>26100</v>
      </c>
      <c r="DE244" s="25">
        <v>25700</v>
      </c>
      <c r="DF244" s="25">
        <v>26400</v>
      </c>
      <c r="DG244" s="25">
        <v>13800</v>
      </c>
      <c r="DH244" s="25">
        <v>92000</v>
      </c>
      <c r="DI244" s="25">
        <v>22800</v>
      </c>
      <c r="DJ244" s="25"/>
      <c r="DK244" s="8"/>
      <c r="DL244" s="8"/>
      <c r="DM244" s="25"/>
      <c r="DN244" s="8"/>
      <c r="DO244" s="8"/>
      <c r="DP244" s="8"/>
      <c r="DQ244" s="8"/>
      <c r="DR244" s="25"/>
      <c r="DS244" s="8"/>
      <c r="DT244" s="8"/>
      <c r="DU244" s="8"/>
      <c r="DV244" s="8"/>
      <c r="DW244" s="25"/>
    </row>
    <row r="245" spans="1:127">
      <c r="A245" s="2"/>
      <c r="C245" s="2"/>
      <c r="D245" s="7" t="s">
        <v>25</v>
      </c>
      <c r="J245" s="1"/>
      <c r="K245" s="1"/>
      <c r="L245" s="1"/>
      <c r="M245" s="1"/>
      <c r="N245" s="1"/>
      <c r="O245" s="1"/>
      <c r="P245" s="1"/>
      <c r="Q245" s="1"/>
      <c r="R245" s="16"/>
      <c r="S245" s="16"/>
      <c r="BF245" s="3"/>
      <c r="BG245" s="3"/>
      <c r="BL245" s="25">
        <v>43800</v>
      </c>
      <c r="BM245" s="25">
        <v>43000</v>
      </c>
      <c r="BN245" s="25">
        <v>40800</v>
      </c>
      <c r="BO245" s="25">
        <v>170600</v>
      </c>
      <c r="BP245" s="25">
        <v>42100</v>
      </c>
      <c r="BQ245" s="25">
        <v>43500</v>
      </c>
      <c r="BR245" s="25">
        <v>43700</v>
      </c>
      <c r="BS245" s="25">
        <v>29400</v>
      </c>
      <c r="BT245" s="25">
        <v>158700</v>
      </c>
      <c r="BU245" s="25">
        <v>40000</v>
      </c>
      <c r="BV245" s="25">
        <v>40800</v>
      </c>
      <c r="BW245" s="25">
        <v>41000</v>
      </c>
      <c r="BX245" s="25">
        <v>11000</v>
      </c>
      <c r="BY245" s="25">
        <v>132800</v>
      </c>
      <c r="BZ245" s="25">
        <v>33300</v>
      </c>
      <c r="CA245" s="25">
        <v>34100</v>
      </c>
      <c r="CB245" s="25">
        <v>33800</v>
      </c>
      <c r="CC245" s="25">
        <v>13100</v>
      </c>
      <c r="CD245" s="25">
        <v>114300</v>
      </c>
      <c r="CE245" s="25">
        <v>28300</v>
      </c>
      <c r="CF245" s="25">
        <v>28900</v>
      </c>
      <c r="CG245" s="25">
        <v>28600</v>
      </c>
      <c r="CH245" s="25">
        <v>-17100</v>
      </c>
      <c r="CI245" s="25">
        <v>68700</v>
      </c>
      <c r="CJ245" s="25">
        <v>19800</v>
      </c>
      <c r="CK245" s="25">
        <v>19700</v>
      </c>
      <c r="CL245" s="25">
        <v>19200</v>
      </c>
      <c r="CM245" s="25">
        <v>6900</v>
      </c>
      <c r="CN245" s="25">
        <v>65600</v>
      </c>
      <c r="CO245" s="25">
        <v>14800</v>
      </c>
      <c r="CP245" s="25">
        <v>14600</v>
      </c>
      <c r="CQ245" s="25">
        <v>14300</v>
      </c>
      <c r="CR245" s="25">
        <v>6400</v>
      </c>
      <c r="CS245" s="25">
        <v>50100</v>
      </c>
      <c r="CT245" s="25">
        <v>12200</v>
      </c>
      <c r="CU245" s="25">
        <v>15600</v>
      </c>
      <c r="CV245" s="25">
        <v>16900</v>
      </c>
      <c r="CW245" s="25">
        <v>13300</v>
      </c>
      <c r="CX245" s="25">
        <v>58000</v>
      </c>
      <c r="CY245" s="25">
        <v>16900</v>
      </c>
      <c r="CZ245" s="25">
        <v>17600</v>
      </c>
      <c r="DA245" s="25">
        <v>18100</v>
      </c>
      <c r="DB245" s="25">
        <v>13400</v>
      </c>
      <c r="DC245" s="25">
        <v>66000</v>
      </c>
      <c r="DD245" s="25">
        <v>18500</v>
      </c>
      <c r="DE245" s="25">
        <v>18200</v>
      </c>
      <c r="DF245" s="25">
        <v>18500</v>
      </c>
      <c r="DG245" s="25">
        <v>6300</v>
      </c>
      <c r="DH245" s="25">
        <v>61400</v>
      </c>
      <c r="DI245" s="25">
        <v>15100</v>
      </c>
      <c r="DJ245" s="25"/>
      <c r="DU245" s="2"/>
    </row>
    <row r="246" spans="1:127">
      <c r="A246" s="2"/>
      <c r="D246" s="7" t="s">
        <v>34</v>
      </c>
      <c r="J246" s="1"/>
      <c r="K246" s="1"/>
      <c r="L246" s="1"/>
      <c r="M246" s="1"/>
      <c r="N246" s="1"/>
      <c r="O246" s="1"/>
      <c r="P246" s="1"/>
      <c r="Q246" s="1"/>
      <c r="R246" s="16"/>
      <c r="S246" s="16"/>
      <c r="BF246" s="4"/>
      <c r="BG246" s="4"/>
      <c r="BL246" s="8">
        <f t="shared" ref="BL246:BT246" si="380">+BL244-BL245</f>
        <v>11900</v>
      </c>
      <c r="BM246" s="8">
        <f t="shared" si="380"/>
        <v>12200</v>
      </c>
      <c r="BN246" s="8">
        <f t="shared" si="380"/>
        <v>10600</v>
      </c>
      <c r="BO246" s="8">
        <f t="shared" si="380"/>
        <v>46900</v>
      </c>
      <c r="BP246" s="8">
        <f t="shared" si="380"/>
        <v>10300</v>
      </c>
      <c r="BQ246" s="8">
        <f t="shared" si="380"/>
        <v>10200</v>
      </c>
      <c r="BR246" s="8">
        <f t="shared" si="380"/>
        <v>10100</v>
      </c>
      <c r="BS246" s="8">
        <f t="shared" si="380"/>
        <v>9500</v>
      </c>
      <c r="BT246" s="8">
        <f t="shared" si="380"/>
        <v>40100</v>
      </c>
      <c r="BU246" s="8">
        <f t="shared" ref="BU246:CD246" si="381">+BU244-BU245</f>
        <v>9200</v>
      </c>
      <c r="BV246" s="8">
        <f t="shared" si="381"/>
        <v>9300</v>
      </c>
      <c r="BW246" s="8">
        <f t="shared" si="381"/>
        <v>9400</v>
      </c>
      <c r="BX246" s="8">
        <f t="shared" si="381"/>
        <v>8900</v>
      </c>
      <c r="BY246" s="8">
        <f t="shared" si="381"/>
        <v>36800</v>
      </c>
      <c r="BZ246" s="8">
        <f t="shared" si="381"/>
        <v>9300</v>
      </c>
      <c r="CA246" s="8">
        <f t="shared" si="381"/>
        <v>9300</v>
      </c>
      <c r="CB246" s="8">
        <f t="shared" si="381"/>
        <v>9200</v>
      </c>
      <c r="CC246" s="8">
        <f t="shared" si="381"/>
        <v>9300</v>
      </c>
      <c r="CD246" s="8">
        <f t="shared" si="381"/>
        <v>37100</v>
      </c>
      <c r="CE246" s="8">
        <f t="shared" ref="CE246:CJ246" si="382">+CE244-CE245</f>
        <v>8700</v>
      </c>
      <c r="CF246" s="8">
        <f t="shared" si="382"/>
        <v>7400</v>
      </c>
      <c r="CG246" s="8">
        <f t="shared" si="382"/>
        <v>7700</v>
      </c>
      <c r="CH246" s="8">
        <f t="shared" si="382"/>
        <v>9600</v>
      </c>
      <c r="CI246" s="8">
        <f t="shared" si="382"/>
        <v>33400</v>
      </c>
      <c r="CJ246" s="8">
        <f t="shared" si="382"/>
        <v>8000</v>
      </c>
      <c r="CK246" s="8">
        <f t="shared" ref="CK246:CS246" si="383">+CK244-CK245</f>
        <v>7900</v>
      </c>
      <c r="CL246" s="8">
        <f t="shared" si="383"/>
        <v>7900</v>
      </c>
      <c r="CM246" s="8">
        <f t="shared" si="383"/>
        <v>7300</v>
      </c>
      <c r="CN246" s="8">
        <f t="shared" si="383"/>
        <v>31100</v>
      </c>
      <c r="CO246" s="8">
        <f t="shared" si="383"/>
        <v>7000</v>
      </c>
      <c r="CP246" s="8">
        <f t="shared" si="383"/>
        <v>7100</v>
      </c>
      <c r="CQ246" s="8">
        <f t="shared" si="383"/>
        <v>7000</v>
      </c>
      <c r="CR246" s="8">
        <f t="shared" si="383"/>
        <v>6500</v>
      </c>
      <c r="CS246" s="8">
        <f t="shared" si="383"/>
        <v>27600</v>
      </c>
      <c r="CT246" s="8">
        <f t="shared" ref="CT246:CY246" si="384">+CT244-CT245</f>
        <v>6100</v>
      </c>
      <c r="CU246" s="8">
        <f t="shared" si="384"/>
        <v>6900</v>
      </c>
      <c r="CV246" s="8">
        <f t="shared" si="384"/>
        <v>7300</v>
      </c>
      <c r="CW246" s="8">
        <f t="shared" si="384"/>
        <v>7100</v>
      </c>
      <c r="CX246" s="8">
        <f t="shared" si="384"/>
        <v>27400</v>
      </c>
      <c r="CY246" s="8">
        <f t="shared" si="384"/>
        <v>7100</v>
      </c>
      <c r="CZ246" s="8">
        <f>+CZ244-CZ245</f>
        <v>7800</v>
      </c>
      <c r="DA246" s="8">
        <f>+DA244-DA245</f>
        <v>8100</v>
      </c>
      <c r="DB246" s="8">
        <f>+DB244-DB245</f>
        <v>12700</v>
      </c>
      <c r="DC246" s="8">
        <f>+DC244-DC245</f>
        <v>35700</v>
      </c>
      <c r="DD246" s="8">
        <f t="shared" ref="DD246" si="385">+DD244-DD245</f>
        <v>7600</v>
      </c>
      <c r="DE246" s="8">
        <f>+DE244-DE245</f>
        <v>7500</v>
      </c>
      <c r="DF246" s="8">
        <f>+DF244-DF245</f>
        <v>7900</v>
      </c>
      <c r="DG246" s="8">
        <f>+DG244-DG245</f>
        <v>7500</v>
      </c>
      <c r="DH246" s="8">
        <f>+DH244-DH245</f>
        <v>30600</v>
      </c>
      <c r="DI246" s="8">
        <f t="shared" ref="DI246" si="386">+DI244-DI245</f>
        <v>7700</v>
      </c>
      <c r="DJ246" s="8"/>
      <c r="DU246" s="2"/>
    </row>
    <row r="247" spans="1:127">
      <c r="A247" s="2"/>
      <c r="C247" s="7" t="s">
        <v>26</v>
      </c>
      <c r="I247" s="2"/>
      <c r="BL247" s="15">
        <f t="shared" ref="BL247:CQ247" si="387">+BL234-BL244</f>
        <v>-55700</v>
      </c>
      <c r="BM247" s="15">
        <f t="shared" si="387"/>
        <v>-55200</v>
      </c>
      <c r="BN247" s="15">
        <f t="shared" si="387"/>
        <v>-51400</v>
      </c>
      <c r="BO247" s="15">
        <f t="shared" si="387"/>
        <v>44802</v>
      </c>
      <c r="BP247" s="15">
        <f t="shared" si="387"/>
        <v>-52400</v>
      </c>
      <c r="BQ247" s="15">
        <f t="shared" si="387"/>
        <v>-53700</v>
      </c>
      <c r="BR247" s="15">
        <f t="shared" si="387"/>
        <v>-53800</v>
      </c>
      <c r="BS247" s="15">
        <f t="shared" si="387"/>
        <v>-38900</v>
      </c>
      <c r="BT247" s="15">
        <f t="shared" si="387"/>
        <v>46310</v>
      </c>
      <c r="BU247" s="15">
        <f t="shared" si="387"/>
        <v>12171</v>
      </c>
      <c r="BV247" s="15">
        <f t="shared" si="387"/>
        <v>12037</v>
      </c>
      <c r="BW247" s="15">
        <f t="shared" si="387"/>
        <v>12504</v>
      </c>
      <c r="BX247" s="15">
        <f t="shared" si="387"/>
        <v>12235</v>
      </c>
      <c r="BY247" s="15">
        <f t="shared" si="387"/>
        <v>48948</v>
      </c>
      <c r="BZ247" s="15">
        <f t="shared" si="387"/>
        <v>12689</v>
      </c>
      <c r="CA247" s="15">
        <f t="shared" si="387"/>
        <v>12607</v>
      </c>
      <c r="CB247" s="15">
        <f t="shared" si="387"/>
        <v>12994</v>
      </c>
      <c r="CC247" s="15">
        <f t="shared" si="387"/>
        <v>12997</v>
      </c>
      <c r="CD247" s="15">
        <f t="shared" si="387"/>
        <v>51287</v>
      </c>
      <c r="CE247" s="15">
        <f t="shared" si="387"/>
        <v>12774</v>
      </c>
      <c r="CF247" s="15">
        <f t="shared" si="387"/>
        <v>15000</v>
      </c>
      <c r="CG247" s="15">
        <f t="shared" si="387"/>
        <v>14600</v>
      </c>
      <c r="CH247" s="15">
        <f t="shared" si="387"/>
        <v>11100</v>
      </c>
      <c r="CI247" s="15">
        <f t="shared" si="387"/>
        <v>53500</v>
      </c>
      <c r="CJ247" s="15">
        <f t="shared" si="387"/>
        <v>13800</v>
      </c>
      <c r="CK247" s="15">
        <f t="shared" si="387"/>
        <v>14200</v>
      </c>
      <c r="CL247" s="15">
        <f t="shared" si="387"/>
        <v>15300</v>
      </c>
      <c r="CM247" s="15">
        <f t="shared" si="387"/>
        <v>15700</v>
      </c>
      <c r="CN247" s="15">
        <f t="shared" si="387"/>
        <v>59000</v>
      </c>
      <c r="CO247" s="15">
        <f t="shared" si="387"/>
        <v>16600</v>
      </c>
      <c r="CP247" s="15">
        <f t="shared" si="387"/>
        <v>17100</v>
      </c>
      <c r="CQ247" s="15">
        <f t="shared" si="387"/>
        <v>17200</v>
      </c>
      <c r="CR247" s="15">
        <f t="shared" ref="CR247:DI247" si="388">+CR234-CR244</f>
        <v>18100</v>
      </c>
      <c r="CS247" s="15">
        <f t="shared" si="388"/>
        <v>69000</v>
      </c>
      <c r="CT247" s="15">
        <f t="shared" si="388"/>
        <v>18300</v>
      </c>
      <c r="CU247" s="15">
        <f t="shared" si="388"/>
        <v>19300</v>
      </c>
      <c r="CV247" s="15">
        <f t="shared" si="388"/>
        <v>20000</v>
      </c>
      <c r="CW247" s="15">
        <f t="shared" si="388"/>
        <v>21900</v>
      </c>
      <c r="CX247" s="15">
        <f t="shared" si="388"/>
        <v>79400</v>
      </c>
      <c r="CY247" s="15">
        <f t="shared" si="388"/>
        <v>22400</v>
      </c>
      <c r="CZ247" s="15">
        <f t="shared" si="388"/>
        <v>25700</v>
      </c>
      <c r="DA247" s="15">
        <f t="shared" si="388"/>
        <v>28800</v>
      </c>
      <c r="DB247" s="15">
        <f t="shared" si="388"/>
        <v>32400</v>
      </c>
      <c r="DC247" s="15">
        <f t="shared" si="388"/>
        <v>109300</v>
      </c>
      <c r="DD247" s="15">
        <f t="shared" si="388"/>
        <v>36700</v>
      </c>
      <c r="DE247" s="15">
        <f t="shared" si="388"/>
        <v>42500</v>
      </c>
      <c r="DF247" s="15">
        <f t="shared" si="388"/>
        <v>48600</v>
      </c>
      <c r="DG247" s="15">
        <f t="shared" si="388"/>
        <v>54500</v>
      </c>
      <c r="DH247" s="15">
        <f t="shared" si="388"/>
        <v>182300</v>
      </c>
      <c r="DI247" s="15">
        <f t="shared" si="388"/>
        <v>54800</v>
      </c>
      <c r="DJ247" s="15"/>
      <c r="DK247" s="8"/>
      <c r="DL247" s="8"/>
      <c r="DM247" s="15"/>
      <c r="DN247" s="8"/>
      <c r="DO247" s="8"/>
      <c r="DP247" s="8"/>
      <c r="DQ247" s="8"/>
      <c r="DR247" s="15"/>
      <c r="DS247" s="8"/>
      <c r="DT247" s="8"/>
      <c r="DU247" s="8"/>
      <c r="DV247" s="8"/>
      <c r="DW247" s="15"/>
    </row>
    <row r="248" spans="1:127">
      <c r="A248" s="2"/>
      <c r="J248" s="1"/>
      <c r="K248" s="1"/>
      <c r="L248" s="1"/>
      <c r="M248" s="1"/>
      <c r="N248" s="1"/>
      <c r="O248" s="1"/>
      <c r="P248" s="1"/>
      <c r="Q248" s="1"/>
      <c r="R248" s="16"/>
      <c r="S248" s="16"/>
      <c r="BF248" s="3"/>
      <c r="BG248" s="3"/>
      <c r="BL248" s="3"/>
      <c r="BM248" s="3"/>
      <c r="BN248" s="3"/>
      <c r="BO248" s="3"/>
      <c r="BP248" s="3"/>
      <c r="BT248" s="3"/>
      <c r="BY248" s="15"/>
      <c r="BZ248" s="3"/>
      <c r="CA248" s="3"/>
      <c r="CC248" s="3"/>
      <c r="CD248" s="15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S248" s="3"/>
      <c r="CX248" s="3"/>
      <c r="DC248" s="3"/>
      <c r="DH248" s="3"/>
      <c r="DU248" s="2"/>
    </row>
    <row r="249" spans="1:127">
      <c r="A249" s="2"/>
      <c r="D249" s="7" t="s">
        <v>1165</v>
      </c>
      <c r="J249" s="1"/>
      <c r="K249" s="1"/>
      <c r="L249" s="1"/>
      <c r="M249" s="1"/>
      <c r="N249" s="1"/>
      <c r="O249" s="1"/>
      <c r="P249" s="1"/>
      <c r="Q249" s="1"/>
      <c r="R249" s="16"/>
      <c r="S249" s="16"/>
      <c r="BF249" s="3"/>
      <c r="BG249" s="3"/>
      <c r="BL249" s="3"/>
      <c r="BM249" s="3"/>
      <c r="BN249" s="3"/>
      <c r="BO249" s="3"/>
      <c r="BP249" s="3"/>
      <c r="BT249" s="3"/>
      <c r="BY249" s="15"/>
      <c r="BZ249" s="3"/>
      <c r="CA249" s="3"/>
      <c r="CC249" s="3"/>
      <c r="CD249" s="15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S249" s="3"/>
      <c r="CW249" s="15"/>
      <c r="CX249" s="3"/>
      <c r="CY249" s="15">
        <f>+CY95</f>
        <v>3972.672</v>
      </c>
      <c r="CZ249" s="15">
        <f>+CZ95</f>
        <v>7350.75</v>
      </c>
      <c r="DA249" s="15">
        <f>+DA95</f>
        <v>11774.268</v>
      </c>
      <c r="DB249" s="15">
        <f>+DB95</f>
        <v>17328.168000000001</v>
      </c>
      <c r="DC249" s="3">
        <f>+DB249+DA249+CZ249+CY249</f>
        <v>40425.858</v>
      </c>
      <c r="DD249" s="15">
        <f>+DD95</f>
        <v>23751.090000000004</v>
      </c>
      <c r="DE249" s="15">
        <f>+DE95</f>
        <v>30043.331999999999</v>
      </c>
      <c r="DF249" s="15">
        <f>+DF95</f>
        <v>35930.466</v>
      </c>
      <c r="DG249" s="15">
        <f>+DG95</f>
        <v>41641.182000000001</v>
      </c>
      <c r="DH249" s="3">
        <f>+DG249+DF249+DE249+DD249</f>
        <v>131366.07</v>
      </c>
      <c r="DI249" s="15">
        <f>+DI95</f>
        <v>47351.898000000001</v>
      </c>
      <c r="DJ249" s="15"/>
      <c r="DK249" s="15"/>
      <c r="DL249" s="15"/>
      <c r="DN249" s="15"/>
      <c r="DO249" s="15"/>
      <c r="DP249" s="15"/>
      <c r="DQ249" s="15"/>
      <c r="DS249" s="15"/>
      <c r="DT249" s="15"/>
      <c r="DU249" s="15"/>
      <c r="DV249" s="15"/>
    </row>
    <row r="250" spans="1:127">
      <c r="A250" s="2"/>
      <c r="D250" s="7" t="s">
        <v>1166</v>
      </c>
      <c r="J250" s="1"/>
      <c r="K250" s="1"/>
      <c r="L250" s="1"/>
      <c r="M250" s="1"/>
      <c r="N250" s="1"/>
      <c r="O250" s="1"/>
      <c r="P250" s="1"/>
      <c r="Q250" s="1"/>
      <c r="R250" s="16"/>
      <c r="S250" s="16"/>
      <c r="BF250" s="3"/>
      <c r="BG250" s="3"/>
      <c r="BL250" s="3"/>
      <c r="BM250" s="3"/>
      <c r="BN250" s="3"/>
      <c r="BO250" s="3"/>
      <c r="BP250" s="3"/>
      <c r="BT250" s="3"/>
      <c r="BY250" s="15"/>
      <c r="BZ250" s="3"/>
      <c r="CA250" s="3"/>
      <c r="CC250" s="3"/>
      <c r="CD250" s="15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S250" s="3"/>
      <c r="CX250" s="3"/>
      <c r="CY250" s="15">
        <f>+CY247-CY249</f>
        <v>18427.328000000001</v>
      </c>
      <c r="CZ250" s="15">
        <f>+CZ247-CZ249</f>
        <v>18349.25</v>
      </c>
      <c r="DA250" s="15">
        <f>+DA247-DA249</f>
        <v>17025.732</v>
      </c>
      <c r="DB250" s="15">
        <f>+DB247-DB249</f>
        <v>15071.831999999999</v>
      </c>
      <c r="DC250" s="3">
        <f>+DB250+DA250+CZ250+CY250</f>
        <v>68874.141999999993</v>
      </c>
      <c r="DD250" s="15">
        <f>+DD247-DD249</f>
        <v>12948.909999999996</v>
      </c>
      <c r="DE250" s="15">
        <f>+DE247-DE249</f>
        <v>12456.668000000001</v>
      </c>
      <c r="DF250" s="15">
        <f>+DF247-DF249</f>
        <v>12669.534</v>
      </c>
      <c r="DG250" s="15">
        <f>+DG247-DG249</f>
        <v>12858.817999999999</v>
      </c>
      <c r="DH250" s="3">
        <f>+DG250+DF250+DE250+DD250</f>
        <v>50933.93</v>
      </c>
      <c r="DI250" s="15">
        <f>+DI247-DI249</f>
        <v>7448.101999999999</v>
      </c>
      <c r="DJ250" s="15"/>
      <c r="DK250" s="8"/>
      <c r="DL250" s="8"/>
      <c r="DN250" s="8"/>
      <c r="DO250" s="8"/>
      <c r="DP250" s="8"/>
      <c r="DQ250" s="8"/>
      <c r="DS250" s="8"/>
      <c r="DT250" s="8"/>
      <c r="DU250" s="8"/>
      <c r="DV250" s="8"/>
    </row>
    <row r="251" spans="1:127">
      <c r="A251" s="2"/>
      <c r="J251" s="1"/>
      <c r="K251" s="1"/>
      <c r="L251" s="1"/>
      <c r="M251" s="1"/>
      <c r="N251" s="1"/>
      <c r="O251" s="1"/>
      <c r="P251" s="1"/>
      <c r="Q251" s="1"/>
      <c r="R251" s="16"/>
      <c r="S251" s="16"/>
      <c r="BF251" s="3"/>
      <c r="BG251" s="3"/>
      <c r="BL251" s="3"/>
      <c r="BM251" s="3"/>
      <c r="BN251" s="3"/>
      <c r="BO251" s="3"/>
      <c r="BP251" s="3"/>
      <c r="BT251" s="3"/>
      <c r="BY251" s="15"/>
      <c r="BZ251" s="3"/>
      <c r="CA251" s="3"/>
      <c r="CC251" s="3"/>
      <c r="CD251" s="15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S251" s="3"/>
      <c r="CX251" s="3"/>
      <c r="DC251" s="3"/>
      <c r="DH251" s="3"/>
      <c r="DU251" s="2"/>
    </row>
    <row r="252" spans="1:127">
      <c r="A252" s="2"/>
      <c r="C252" s="7" t="s">
        <v>33</v>
      </c>
      <c r="E252" s="7" t="s">
        <v>1164</v>
      </c>
      <c r="J252" s="1"/>
      <c r="K252" s="1"/>
      <c r="L252" s="1"/>
      <c r="M252" s="1"/>
      <c r="N252" s="1"/>
      <c r="O252" s="1"/>
      <c r="P252" s="1"/>
      <c r="Q252" s="1"/>
      <c r="R252" s="16"/>
      <c r="S252" s="16"/>
      <c r="BF252" s="3"/>
      <c r="BG252" s="3"/>
      <c r="BL252" s="3"/>
      <c r="BM252" s="3"/>
      <c r="BN252" s="3"/>
      <c r="BO252" s="3">
        <f t="shared" ref="BO252:DC252" si="389">+BO244-BJ244</f>
        <v>217500</v>
      </c>
      <c r="BP252" s="15">
        <f t="shared" si="389"/>
        <v>52400</v>
      </c>
      <c r="BQ252" s="15">
        <f t="shared" si="389"/>
        <v>-2000</v>
      </c>
      <c r="BR252" s="15">
        <f t="shared" si="389"/>
        <v>-1400</v>
      </c>
      <c r="BS252" s="15">
        <f t="shared" si="389"/>
        <v>-12500</v>
      </c>
      <c r="BT252" s="3">
        <f t="shared" si="389"/>
        <v>-18700</v>
      </c>
      <c r="BU252" s="15">
        <f t="shared" si="389"/>
        <v>-3200</v>
      </c>
      <c r="BV252" s="15">
        <f t="shared" si="389"/>
        <v>-3600</v>
      </c>
      <c r="BW252" s="15">
        <f t="shared" si="389"/>
        <v>-3400</v>
      </c>
      <c r="BX252" s="15">
        <f t="shared" si="389"/>
        <v>-19000</v>
      </c>
      <c r="BY252" s="3">
        <f t="shared" si="389"/>
        <v>-29200</v>
      </c>
      <c r="BZ252" s="15">
        <f t="shared" si="389"/>
        <v>-6600</v>
      </c>
      <c r="CA252" s="15">
        <f t="shared" si="389"/>
        <v>-6700</v>
      </c>
      <c r="CB252" s="15">
        <f t="shared" si="389"/>
        <v>-7400</v>
      </c>
      <c r="CC252" s="15">
        <f t="shared" si="389"/>
        <v>2500</v>
      </c>
      <c r="CD252" s="3">
        <f t="shared" si="389"/>
        <v>-18200</v>
      </c>
      <c r="CE252" s="15">
        <f t="shared" si="389"/>
        <v>-5600</v>
      </c>
      <c r="CF252" s="15">
        <f t="shared" si="389"/>
        <v>-7100</v>
      </c>
      <c r="CG252" s="15">
        <f t="shared" si="389"/>
        <v>-6700</v>
      </c>
      <c r="CH252" s="15">
        <f t="shared" si="389"/>
        <v>-29900</v>
      </c>
      <c r="CI252" s="3">
        <f t="shared" si="389"/>
        <v>-49300</v>
      </c>
      <c r="CJ252" s="15">
        <f t="shared" si="389"/>
        <v>-9200</v>
      </c>
      <c r="CK252" s="15">
        <f t="shared" si="389"/>
        <v>-8700</v>
      </c>
      <c r="CL252" s="15">
        <f t="shared" si="389"/>
        <v>-9200</v>
      </c>
      <c r="CM252" s="15">
        <f t="shared" si="389"/>
        <v>21700</v>
      </c>
      <c r="CN252" s="3">
        <f t="shared" si="389"/>
        <v>-5400</v>
      </c>
      <c r="CO252" s="15">
        <f t="shared" si="389"/>
        <v>-6000</v>
      </c>
      <c r="CP252" s="15">
        <f t="shared" si="389"/>
        <v>-5900</v>
      </c>
      <c r="CQ252" s="15">
        <f t="shared" si="389"/>
        <v>-5800</v>
      </c>
      <c r="CR252" s="15">
        <f t="shared" si="389"/>
        <v>-1300</v>
      </c>
      <c r="CS252" s="3">
        <f t="shared" si="389"/>
        <v>-19000</v>
      </c>
      <c r="CT252" s="15">
        <f t="shared" si="389"/>
        <v>-3500</v>
      </c>
      <c r="CU252" s="15">
        <f t="shared" si="389"/>
        <v>800</v>
      </c>
      <c r="CV252" s="15">
        <f t="shared" si="389"/>
        <v>2900</v>
      </c>
      <c r="CW252" s="15">
        <f t="shared" si="389"/>
        <v>7500</v>
      </c>
      <c r="CX252" s="3">
        <f t="shared" si="389"/>
        <v>7700</v>
      </c>
      <c r="CY252" s="15">
        <f t="shared" si="389"/>
        <v>5700</v>
      </c>
      <c r="CZ252" s="15">
        <f t="shared" si="389"/>
        <v>2900</v>
      </c>
      <c r="DA252" s="15">
        <f t="shared" si="389"/>
        <v>2000</v>
      </c>
      <c r="DB252" s="15">
        <f t="shared" si="389"/>
        <v>5700</v>
      </c>
      <c r="DC252" s="3">
        <f t="shared" si="389"/>
        <v>16300</v>
      </c>
      <c r="DD252" s="15">
        <f t="shared" ref="DD252:DD255" si="390">+DD244-CY244</f>
        <v>2100</v>
      </c>
      <c r="DE252" s="15">
        <f t="shared" ref="DE252:DI255" si="391">+DE244-CZ244</f>
        <v>300</v>
      </c>
      <c r="DF252" s="15">
        <f t="shared" si="391"/>
        <v>200</v>
      </c>
      <c r="DG252" s="15">
        <f t="shared" si="391"/>
        <v>-12300</v>
      </c>
      <c r="DH252" s="3">
        <f t="shared" si="391"/>
        <v>-9700</v>
      </c>
      <c r="DI252" s="15">
        <f t="shared" si="391"/>
        <v>-3300</v>
      </c>
      <c r="DJ252" s="15"/>
      <c r="DK252" s="15"/>
      <c r="DL252" s="15"/>
      <c r="DM252" s="3"/>
      <c r="DN252" s="15"/>
      <c r="DO252" s="15"/>
      <c r="DP252" s="15"/>
      <c r="DQ252" s="15"/>
      <c r="DR252" s="3"/>
      <c r="DS252" s="15"/>
      <c r="DT252" s="15"/>
      <c r="DU252" s="15"/>
      <c r="DV252" s="15"/>
      <c r="DW252" s="3"/>
    </row>
    <row r="253" spans="1:127">
      <c r="A253" s="2"/>
      <c r="C253" s="2"/>
      <c r="D253" s="7" t="s">
        <v>25</v>
      </c>
      <c r="E253" s="7" t="s">
        <v>1164</v>
      </c>
      <c r="J253" s="1"/>
      <c r="K253" s="1"/>
      <c r="L253" s="1"/>
      <c r="M253" s="1"/>
      <c r="N253" s="1"/>
      <c r="O253" s="1"/>
      <c r="P253" s="1"/>
      <c r="Q253" s="1"/>
      <c r="R253" s="16"/>
      <c r="S253" s="16"/>
      <c r="BF253" s="3"/>
      <c r="BG253" s="3"/>
      <c r="BL253" s="3"/>
      <c r="BM253" s="3"/>
      <c r="BN253" s="3"/>
      <c r="BO253" s="3">
        <f t="shared" ref="BO253:BX255" si="392">+BO245-BJ245</f>
        <v>170600</v>
      </c>
      <c r="BP253" s="15">
        <f t="shared" si="392"/>
        <v>42100</v>
      </c>
      <c r="BQ253" s="15">
        <f t="shared" si="392"/>
        <v>-300</v>
      </c>
      <c r="BR253" s="15">
        <f t="shared" si="392"/>
        <v>700</v>
      </c>
      <c r="BS253" s="15">
        <f t="shared" si="392"/>
        <v>-11400</v>
      </c>
      <c r="BT253" s="3">
        <f t="shared" si="392"/>
        <v>-11900</v>
      </c>
      <c r="BU253" s="15">
        <f t="shared" si="392"/>
        <v>-2100</v>
      </c>
      <c r="BV253" s="15">
        <f t="shared" si="392"/>
        <v>-2700</v>
      </c>
      <c r="BW253" s="15">
        <f t="shared" si="392"/>
        <v>-2700</v>
      </c>
      <c r="BX253" s="15">
        <f t="shared" si="392"/>
        <v>-18400</v>
      </c>
      <c r="BY253" s="3">
        <f t="shared" ref="BY253:CH255" si="393">+BY245-BT245</f>
        <v>-25900</v>
      </c>
      <c r="BZ253" s="15">
        <f t="shared" si="393"/>
        <v>-6700</v>
      </c>
      <c r="CA253" s="15">
        <f t="shared" si="393"/>
        <v>-6700</v>
      </c>
      <c r="CB253" s="15">
        <f t="shared" si="393"/>
        <v>-7200</v>
      </c>
      <c r="CC253" s="15">
        <f t="shared" si="393"/>
        <v>2100</v>
      </c>
      <c r="CD253" s="3">
        <f t="shared" si="393"/>
        <v>-18500</v>
      </c>
      <c r="CE253" s="15">
        <f t="shared" si="393"/>
        <v>-5000</v>
      </c>
      <c r="CF253" s="15">
        <f t="shared" si="393"/>
        <v>-5200</v>
      </c>
      <c r="CG253" s="15">
        <f t="shared" si="393"/>
        <v>-5200</v>
      </c>
      <c r="CH253" s="15">
        <f t="shared" si="393"/>
        <v>-30200</v>
      </c>
      <c r="CI253" s="3">
        <f t="shared" ref="CI253:CR255" si="394">+CI245-CD245</f>
        <v>-45600</v>
      </c>
      <c r="CJ253" s="15">
        <f t="shared" si="394"/>
        <v>-8500</v>
      </c>
      <c r="CK253" s="15">
        <f t="shared" si="394"/>
        <v>-9200</v>
      </c>
      <c r="CL253" s="15">
        <f t="shared" si="394"/>
        <v>-9400</v>
      </c>
      <c r="CM253" s="15">
        <f t="shared" si="394"/>
        <v>24000</v>
      </c>
      <c r="CN253" s="3">
        <f t="shared" si="394"/>
        <v>-3100</v>
      </c>
      <c r="CO253" s="15">
        <f t="shared" si="394"/>
        <v>-5000</v>
      </c>
      <c r="CP253" s="15">
        <f t="shared" si="394"/>
        <v>-5100</v>
      </c>
      <c r="CQ253" s="15">
        <f t="shared" si="394"/>
        <v>-4900</v>
      </c>
      <c r="CR253" s="15">
        <f t="shared" si="394"/>
        <v>-500</v>
      </c>
      <c r="CS253" s="3">
        <f t="shared" ref="CS253:DC255" si="395">+CS245-CN245</f>
        <v>-15500</v>
      </c>
      <c r="CT253" s="15">
        <f t="shared" si="395"/>
        <v>-2600</v>
      </c>
      <c r="CU253" s="15">
        <f t="shared" si="395"/>
        <v>1000</v>
      </c>
      <c r="CV253" s="15">
        <f t="shared" si="395"/>
        <v>2600</v>
      </c>
      <c r="CW253" s="15">
        <f t="shared" si="395"/>
        <v>6900</v>
      </c>
      <c r="CX253" s="3">
        <f t="shared" si="395"/>
        <v>7900</v>
      </c>
      <c r="CY253" s="15">
        <f t="shared" si="395"/>
        <v>4700</v>
      </c>
      <c r="CZ253" s="15">
        <f t="shared" si="395"/>
        <v>2000</v>
      </c>
      <c r="DA253" s="15">
        <f t="shared" si="395"/>
        <v>1200</v>
      </c>
      <c r="DB253" s="15">
        <f t="shared" si="395"/>
        <v>100</v>
      </c>
      <c r="DC253" s="3">
        <f t="shared" si="395"/>
        <v>8000</v>
      </c>
      <c r="DD253" s="15">
        <f t="shared" si="390"/>
        <v>1600</v>
      </c>
      <c r="DE253" s="15">
        <f t="shared" si="391"/>
        <v>600</v>
      </c>
      <c r="DF253" s="15">
        <f t="shared" si="391"/>
        <v>400</v>
      </c>
      <c r="DG253" s="15">
        <f t="shared" si="391"/>
        <v>-7100</v>
      </c>
      <c r="DH253" s="3">
        <f t="shared" si="391"/>
        <v>-4600</v>
      </c>
      <c r="DI253" s="15">
        <f t="shared" si="391"/>
        <v>-3400</v>
      </c>
      <c r="DJ253" s="15"/>
      <c r="DU253" s="2"/>
    </row>
    <row r="254" spans="1:127">
      <c r="A254" s="2"/>
      <c r="D254" s="7" t="s">
        <v>34</v>
      </c>
      <c r="E254" s="7" t="s">
        <v>1164</v>
      </c>
      <c r="J254" s="1"/>
      <c r="K254" s="1"/>
      <c r="L254" s="1"/>
      <c r="M254" s="1"/>
      <c r="N254" s="1"/>
      <c r="O254" s="1"/>
      <c r="P254" s="1"/>
      <c r="Q254" s="1"/>
      <c r="R254" s="16"/>
      <c r="S254" s="16"/>
      <c r="BF254" s="3"/>
      <c r="BG254" s="3"/>
      <c r="BL254" s="3"/>
      <c r="BM254" s="3"/>
      <c r="BN254" s="3"/>
      <c r="BO254" s="3">
        <f t="shared" si="392"/>
        <v>46900</v>
      </c>
      <c r="BP254" s="15">
        <f t="shared" si="392"/>
        <v>10300</v>
      </c>
      <c r="BQ254" s="15">
        <f t="shared" si="392"/>
        <v>-1700</v>
      </c>
      <c r="BR254" s="15">
        <f t="shared" si="392"/>
        <v>-2100</v>
      </c>
      <c r="BS254" s="15">
        <f t="shared" si="392"/>
        <v>-1100</v>
      </c>
      <c r="BT254" s="3">
        <f t="shared" si="392"/>
        <v>-6800</v>
      </c>
      <c r="BU254" s="15">
        <f t="shared" si="392"/>
        <v>-1100</v>
      </c>
      <c r="BV254" s="15">
        <f t="shared" si="392"/>
        <v>-900</v>
      </c>
      <c r="BW254" s="15">
        <f t="shared" si="392"/>
        <v>-700</v>
      </c>
      <c r="BX254" s="15">
        <f t="shared" si="392"/>
        <v>-600</v>
      </c>
      <c r="BY254" s="3">
        <f t="shared" si="393"/>
        <v>-3300</v>
      </c>
      <c r="BZ254" s="15">
        <f t="shared" si="393"/>
        <v>100</v>
      </c>
      <c r="CA254" s="15">
        <f t="shared" si="393"/>
        <v>0</v>
      </c>
      <c r="CB254" s="15">
        <f t="shared" si="393"/>
        <v>-200</v>
      </c>
      <c r="CC254" s="15">
        <f t="shared" si="393"/>
        <v>400</v>
      </c>
      <c r="CD254" s="3">
        <f t="shared" si="393"/>
        <v>300</v>
      </c>
      <c r="CE254" s="15">
        <f t="shared" si="393"/>
        <v>-600</v>
      </c>
      <c r="CF254" s="15">
        <f t="shared" si="393"/>
        <v>-1900</v>
      </c>
      <c r="CG254" s="15">
        <f t="shared" si="393"/>
        <v>-1500</v>
      </c>
      <c r="CH254" s="15">
        <f t="shared" si="393"/>
        <v>300</v>
      </c>
      <c r="CI254" s="3">
        <f t="shared" si="394"/>
        <v>-3700</v>
      </c>
      <c r="CJ254" s="15">
        <f t="shared" si="394"/>
        <v>-700</v>
      </c>
      <c r="CK254" s="15">
        <f t="shared" si="394"/>
        <v>500</v>
      </c>
      <c r="CL254" s="15">
        <f t="shared" si="394"/>
        <v>200</v>
      </c>
      <c r="CM254" s="15">
        <f t="shared" si="394"/>
        <v>-2300</v>
      </c>
      <c r="CN254" s="3">
        <f t="shared" si="394"/>
        <v>-2300</v>
      </c>
      <c r="CO254" s="15">
        <f t="shared" si="394"/>
        <v>-1000</v>
      </c>
      <c r="CP254" s="15">
        <f t="shared" si="394"/>
        <v>-800</v>
      </c>
      <c r="CQ254" s="15">
        <f t="shared" si="394"/>
        <v>-900</v>
      </c>
      <c r="CR254" s="15">
        <f t="shared" si="394"/>
        <v>-800</v>
      </c>
      <c r="CS254" s="3">
        <f t="shared" si="395"/>
        <v>-3500</v>
      </c>
      <c r="CT254" s="15">
        <f t="shared" si="395"/>
        <v>-900</v>
      </c>
      <c r="CU254" s="15">
        <f t="shared" si="395"/>
        <v>-200</v>
      </c>
      <c r="CV254" s="15">
        <f t="shared" si="395"/>
        <v>300</v>
      </c>
      <c r="CW254" s="15">
        <f t="shared" si="395"/>
        <v>600</v>
      </c>
      <c r="CX254" s="3">
        <f t="shared" si="395"/>
        <v>-200</v>
      </c>
      <c r="CY254" s="15">
        <f t="shared" si="395"/>
        <v>1000</v>
      </c>
      <c r="CZ254" s="15">
        <f t="shared" si="395"/>
        <v>900</v>
      </c>
      <c r="DA254" s="15">
        <f t="shared" si="395"/>
        <v>800</v>
      </c>
      <c r="DB254" s="15">
        <f t="shared" si="395"/>
        <v>5600</v>
      </c>
      <c r="DC254" s="3">
        <f t="shared" si="395"/>
        <v>8300</v>
      </c>
      <c r="DD254" s="15">
        <f t="shared" si="390"/>
        <v>500</v>
      </c>
      <c r="DE254" s="15">
        <f t="shared" si="391"/>
        <v>-300</v>
      </c>
      <c r="DF254" s="15">
        <f t="shared" si="391"/>
        <v>-200</v>
      </c>
      <c r="DG254" s="15">
        <f t="shared" si="391"/>
        <v>-5200</v>
      </c>
      <c r="DH254" s="3">
        <f t="shared" si="391"/>
        <v>-5100</v>
      </c>
      <c r="DI254" s="15">
        <f t="shared" si="391"/>
        <v>100</v>
      </c>
      <c r="DJ254" s="15"/>
      <c r="DU254" s="2"/>
    </row>
    <row r="255" spans="1:127" s="8" customFormat="1">
      <c r="B255" s="21"/>
      <c r="C255" s="21" t="s">
        <v>26</v>
      </c>
      <c r="D255" s="21"/>
      <c r="E255" s="21" t="s">
        <v>1164</v>
      </c>
      <c r="F255" s="21"/>
      <c r="I255" s="35"/>
      <c r="J255" s="35"/>
      <c r="K255" s="35"/>
      <c r="L255" s="35"/>
      <c r="M255" s="35"/>
      <c r="N255" s="35"/>
      <c r="O255" s="35"/>
      <c r="P255" s="35"/>
      <c r="Q255" s="35"/>
      <c r="BO255" s="8">
        <f t="shared" si="392"/>
        <v>44802</v>
      </c>
      <c r="BP255" s="8">
        <f t="shared" si="392"/>
        <v>-52400</v>
      </c>
      <c r="BQ255" s="8">
        <f t="shared" si="392"/>
        <v>2000</v>
      </c>
      <c r="BR255" s="8">
        <f t="shared" si="392"/>
        <v>1400</v>
      </c>
      <c r="BS255" s="8">
        <f t="shared" si="392"/>
        <v>12500</v>
      </c>
      <c r="BT255" s="8">
        <f t="shared" si="392"/>
        <v>1508</v>
      </c>
      <c r="BU255" s="8">
        <f t="shared" si="392"/>
        <v>64571</v>
      </c>
      <c r="BV255" s="8">
        <f t="shared" si="392"/>
        <v>65737</v>
      </c>
      <c r="BW255" s="8">
        <f t="shared" si="392"/>
        <v>66304</v>
      </c>
      <c r="BX255" s="8">
        <f t="shared" si="392"/>
        <v>51135</v>
      </c>
      <c r="BY255" s="8">
        <f t="shared" si="393"/>
        <v>2638</v>
      </c>
      <c r="BZ255" s="8">
        <f t="shared" si="393"/>
        <v>518</v>
      </c>
      <c r="CA255" s="8">
        <f t="shared" si="393"/>
        <v>570</v>
      </c>
      <c r="CB255" s="8">
        <f t="shared" si="393"/>
        <v>490</v>
      </c>
      <c r="CC255" s="8">
        <f t="shared" si="393"/>
        <v>762</v>
      </c>
      <c r="CD255" s="8">
        <f t="shared" si="393"/>
        <v>2339</v>
      </c>
      <c r="CE255" s="8">
        <f t="shared" si="393"/>
        <v>85</v>
      </c>
      <c r="CF255" s="8">
        <f t="shared" si="393"/>
        <v>2393</v>
      </c>
      <c r="CG255" s="8">
        <f t="shared" si="393"/>
        <v>1606</v>
      </c>
      <c r="CH255" s="8">
        <f t="shared" si="393"/>
        <v>-1897</v>
      </c>
      <c r="CI255" s="8">
        <f t="shared" si="394"/>
        <v>2213</v>
      </c>
      <c r="CJ255" s="8">
        <f t="shared" si="394"/>
        <v>1026</v>
      </c>
      <c r="CK255" s="8">
        <f t="shared" si="394"/>
        <v>-800</v>
      </c>
      <c r="CL255" s="8">
        <f t="shared" si="394"/>
        <v>700</v>
      </c>
      <c r="CM255" s="8">
        <f t="shared" si="394"/>
        <v>4600</v>
      </c>
      <c r="CN255" s="8">
        <f t="shared" si="394"/>
        <v>5500</v>
      </c>
      <c r="CO255" s="8">
        <f t="shared" si="394"/>
        <v>2800</v>
      </c>
      <c r="CP255" s="8">
        <f t="shared" si="394"/>
        <v>2900</v>
      </c>
      <c r="CQ255" s="8">
        <f t="shared" si="394"/>
        <v>1900</v>
      </c>
      <c r="CR255" s="8">
        <f t="shared" si="394"/>
        <v>2400</v>
      </c>
      <c r="CS255" s="8">
        <f t="shared" si="395"/>
        <v>10000</v>
      </c>
      <c r="CT255" s="8">
        <f t="shared" si="395"/>
        <v>1700</v>
      </c>
      <c r="CU255" s="8">
        <f t="shared" si="395"/>
        <v>2200</v>
      </c>
      <c r="CV255" s="8">
        <f t="shared" si="395"/>
        <v>2800</v>
      </c>
      <c r="CW255" s="8">
        <f t="shared" si="395"/>
        <v>3800</v>
      </c>
      <c r="CX255" s="8">
        <f t="shared" si="395"/>
        <v>10400</v>
      </c>
      <c r="CY255" s="8">
        <f t="shared" si="395"/>
        <v>4100</v>
      </c>
      <c r="CZ255" s="8">
        <f t="shared" si="395"/>
        <v>6400</v>
      </c>
      <c r="DA255" s="8">
        <f t="shared" si="395"/>
        <v>8800</v>
      </c>
      <c r="DB255" s="8">
        <f t="shared" si="395"/>
        <v>10500</v>
      </c>
      <c r="DC255" s="8">
        <f t="shared" si="395"/>
        <v>29900</v>
      </c>
      <c r="DD255" s="8">
        <f t="shared" si="390"/>
        <v>14300</v>
      </c>
      <c r="DE255" s="8">
        <f t="shared" si="391"/>
        <v>16800</v>
      </c>
      <c r="DF255" s="8">
        <f t="shared" si="391"/>
        <v>19800</v>
      </c>
      <c r="DG255" s="8">
        <f t="shared" si="391"/>
        <v>22100</v>
      </c>
      <c r="DH255" s="8">
        <f t="shared" si="391"/>
        <v>73000</v>
      </c>
      <c r="DI255" s="8">
        <f t="shared" si="391"/>
        <v>18100</v>
      </c>
    </row>
    <row r="256" spans="1:127">
      <c r="A256" s="2"/>
      <c r="J256" s="1"/>
      <c r="K256" s="1"/>
      <c r="L256" s="1"/>
      <c r="M256" s="1"/>
      <c r="N256" s="1"/>
      <c r="O256" s="1"/>
      <c r="P256" s="1"/>
      <c r="Q256" s="1"/>
      <c r="R256" s="16"/>
      <c r="S256" s="16"/>
      <c r="BF256" s="3"/>
      <c r="BG256" s="3"/>
      <c r="BL256" s="3"/>
      <c r="BM256" s="3"/>
      <c r="BN256" s="3"/>
      <c r="BO256" s="3"/>
      <c r="BP256" s="3"/>
      <c r="BT256" s="3"/>
      <c r="BY256" s="15"/>
      <c r="BZ256" s="3"/>
      <c r="CA256" s="3"/>
      <c r="CC256" s="3"/>
      <c r="CD256" s="15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S256" s="3"/>
      <c r="CX256" s="3"/>
      <c r="DC256" s="3"/>
      <c r="DH256" s="3"/>
      <c r="DU256" s="2"/>
    </row>
    <row r="257" spans="1:127">
      <c r="A257" s="2"/>
      <c r="C257" s="7" t="s">
        <v>839</v>
      </c>
      <c r="J257" s="1"/>
      <c r="K257" s="1"/>
      <c r="L257" s="1"/>
      <c r="M257" s="1"/>
      <c r="N257" s="1"/>
      <c r="O257" s="1"/>
      <c r="P257" s="1"/>
      <c r="Q257" s="1"/>
      <c r="R257" s="16"/>
      <c r="S257" s="16"/>
      <c r="BF257" s="3"/>
      <c r="BG257" s="3"/>
      <c r="BJ257" s="28"/>
      <c r="BK257" s="28"/>
      <c r="BL257" s="28">
        <f>+BL244/AVERAGE('wireless KPI'!BK668:BL668)/3*1000</f>
        <v>359.41965018853404</v>
      </c>
      <c r="BM257" s="28">
        <f>+BM244/AVERAGE('wireless KPI'!BL668:BM668)/3*1000</f>
        <v>355.89391266672857</v>
      </c>
      <c r="BN257" s="28">
        <f>+BN244/AVERAGE('wireless KPI'!BM668:BN668)/3*1000</f>
        <v>330.55544569195899</v>
      </c>
      <c r="BO257" s="28"/>
      <c r="BP257" s="28">
        <f>+BP244/AVERAGE('wireless KPI'!BO668:BP668)/3*1000</f>
        <v>335.77603994453284</v>
      </c>
      <c r="BQ257" s="28">
        <f>+BQ244/AVERAGE('wireless KPI'!BP668:BQ668)/3*1000</f>
        <v>342.54406905994614</v>
      </c>
      <c r="BR257" s="28">
        <f>+BR244/AVERAGE('wireless KPI'!BQ668:BR668)/3*1000</f>
        <v>341.68752992941421</v>
      </c>
      <c r="BS257" s="28">
        <f>+BS244/AVERAGE('wireless KPI'!BR668:BS668)/3*1000</f>
        <v>245.54406947950335</v>
      </c>
      <c r="BT257" s="28"/>
      <c r="BU257" s="28">
        <f>+BU244/AVERAGE('wireless KPI'!BT668:BU668)/3*1000</f>
        <v>308.43387995715784</v>
      </c>
      <c r="BV257" s="28">
        <f>+BV244/AVERAGE('wireless KPI'!BU668:BV668)/3*1000</f>
        <v>312.38016853564784</v>
      </c>
      <c r="BW257" s="28">
        <f>+BW244/AVERAGE('wireless KPI'!BV668:BW668)/3*1000</f>
        <v>312.68030300210313</v>
      </c>
      <c r="BX257" s="28">
        <f>+BX244/AVERAGE('wireless KPI'!BW668:BX668)/3*1000</f>
        <v>122.51393672986292</v>
      </c>
      <c r="BY257" s="28"/>
      <c r="BZ257" s="28">
        <f>+BZ244/AVERAGE('wireless KPI'!BY668:BZ668)/3*1000</f>
        <v>260.00897214058796</v>
      </c>
      <c r="CA257" s="28">
        <f>+CA244/AVERAGE('wireless KPI'!BZ668:CA668)/3*1000</f>
        <v>263.3990617167064</v>
      </c>
      <c r="CB257" s="28">
        <f>+CB244/AVERAGE('wireless KPI'!CA668:CB668)/3*1000</f>
        <v>259.73947526585545</v>
      </c>
      <c r="CC257" s="28">
        <f>+CC244/AVERAGE('wireless KPI'!CB668:CC668)/3*1000</f>
        <v>134.13936720951193</v>
      </c>
      <c r="CD257" s="28"/>
      <c r="CE257" s="28">
        <f>+CE244/AVERAGE('wireless KPI'!CD668:CE668)/3*1000</f>
        <v>219.47385591837946</v>
      </c>
      <c r="CF257" s="28">
        <f>+CF244/AVERAGE('wireless KPI'!CE668:CF668)/3*1000</f>
        <v>213.73371605210863</v>
      </c>
      <c r="CG257" s="28">
        <f>+CG244/AVERAGE('wireless KPI'!CF668:CG668)/3*1000</f>
        <v>211.91449862956122</v>
      </c>
      <c r="CH257" s="28">
        <f>+CH244/AVERAGE('wireless KPI'!CG668:CH668)/3*1000</f>
        <v>-43.522161484627972</v>
      </c>
      <c r="CI257" s="28"/>
      <c r="CJ257" s="28">
        <f>+CJ244/AVERAGE('wireless KPI'!CI668:CJ668)/3*1000</f>
        <v>160.74009829430472</v>
      </c>
      <c r="CK257" s="28">
        <f>+CK244/AVERAGE('wireless KPI'!CJ668:CK668)/3*1000</f>
        <v>158.98938054626677</v>
      </c>
      <c r="CL257" s="28">
        <f>+CL244/AVERAGE('wireless KPI'!CK668:CL668)/3*1000</f>
        <v>155.92724929372437</v>
      </c>
      <c r="CM257" s="28">
        <f>+CM244/AVERAGE('wireless KPI'!CL668:CM668)/3*1000</f>
        <v>81.538200934244031</v>
      </c>
      <c r="CN257" s="28">
        <f>+CN244/AVERAGE('wireless KPI'!CM668:CN668)/3*1000</f>
        <v>553.75171078928236</v>
      </c>
      <c r="CO257" s="28">
        <f>+CO244/AVERAGE('wireless KPI'!CN668:CO668)/3*1000</f>
        <v>124.70789463899067</v>
      </c>
      <c r="CP257" s="28">
        <f>+CP244/AVERAGE('wireless KPI'!CO668:CP668)/3*1000</f>
        <v>123.87329531507773</v>
      </c>
      <c r="CQ257" s="28">
        <f>+CQ244/AVERAGE('wireless KPI'!CP668:CQ668)/3*1000</f>
        <v>121.05815053836776</v>
      </c>
      <c r="CR257" s="28">
        <f>+CR244/AVERAGE('wireless KPI'!CQ668:CR668)/3*1000</f>
        <v>72.527324247739841</v>
      </c>
      <c r="CS257" s="28">
        <f>+CS244/AVERAGE('wireless KPI'!CR668:CS668)/3*1000</f>
        <v>433.59616962148226</v>
      </c>
      <c r="CT257" s="28">
        <f>+CT244/AVERAGE('wireless KPI'!CS668:CT668)/3*1000</f>
        <v>101.67852916173553</v>
      </c>
      <c r="CU257" s="28">
        <f>+CU244/AVERAGE('wireless KPI'!CT668:CU668)/3*1000</f>
        <v>123.88094215585875</v>
      </c>
      <c r="CV257" s="28">
        <f>+CV244/AVERAGE('wireless KPI'!CU668:CV668)/3*1000</f>
        <v>131.94518277406567</v>
      </c>
      <c r="CW257" s="28">
        <f>+CW244/AVERAGE('wireless KPI'!CV668:CW668)/3*1000</f>
        <v>109.7978427953239</v>
      </c>
      <c r="CX257" s="28">
        <f>+CX244/AVERAGE('wireless KPI'!CW668:CX668)/3*1000</f>
        <v>456.03579934424829</v>
      </c>
      <c r="CY257" s="28">
        <f>+CY244/AVERAGE('wireless KPI'!CX668:CY668)/3*1000</f>
        <v>127.36217025138107</v>
      </c>
      <c r="CZ257" s="28">
        <f>+CZ244/AVERAGE('wireless KPI'!CY668:CZ668)/3*1000</f>
        <v>133.08497790213013</v>
      </c>
      <c r="DA257" s="28">
        <f>+DA244/AVERAGE('wireless KPI'!CZ668:DA668)/3*1000</f>
        <v>135.39526891722545</v>
      </c>
      <c r="DB257" s="28">
        <f>+DB244/AVERAGE('wireless KPI'!DA668:DB668)/3*1000</f>
        <v>132.69375958026066</v>
      </c>
      <c r="DC257" s="28">
        <f>+DC244/AVERAGE('wireless KPI'!DB668:DC668)/3*1000</f>
        <v>512.41743126199788</v>
      </c>
      <c r="DD257" s="28">
        <f>+DD244/AVERAGE('wireless KPI'!DC668:DD668)/3*1000</f>
        <v>130.98562922033437</v>
      </c>
      <c r="DE257" s="28">
        <f>+DE244/AVERAGE('wireless KPI'!DD668:DE668)/3*1000</f>
        <v>127.8053777718102</v>
      </c>
      <c r="DF257" s="28">
        <f>+DF244/AVERAGE('wireless KPI'!DE668:DF668)/3*1000</f>
        <v>130.09283898054522</v>
      </c>
      <c r="DG257" s="28">
        <f>+DG244/AVERAGE('wireless KPI'!DF668:DG668)/3*1000</f>
        <v>67.296720016385279</v>
      </c>
      <c r="DH257" s="28">
        <f>+DH244/AVERAGE('wireless KPI'!DG668:DH668)/3*1000</f>
        <v>445.76235052425534</v>
      </c>
      <c r="DI257" s="28">
        <f>+DI244/AVERAGE('wireless KPI'!DH668:DI668)/3*1000</f>
        <v>110.30238819183907</v>
      </c>
      <c r="DJ257" s="28"/>
      <c r="DK257" s="28"/>
      <c r="DL257" s="28"/>
      <c r="DN257" s="28"/>
      <c r="DO257" s="28"/>
      <c r="DP257" s="28"/>
      <c r="DQ257" s="28"/>
      <c r="DS257" s="28"/>
      <c r="DT257" s="28"/>
      <c r="DU257" s="28"/>
      <c r="DV257" s="28"/>
    </row>
    <row r="258" spans="1:127" s="37" customFormat="1">
      <c r="B258" s="36"/>
      <c r="C258" s="36"/>
      <c r="D258" s="36" t="s">
        <v>491</v>
      </c>
      <c r="E258" s="36"/>
      <c r="F258" s="36"/>
      <c r="I258" s="38"/>
      <c r="J258" s="38"/>
      <c r="K258" s="38"/>
      <c r="L258" s="38"/>
      <c r="M258" s="38"/>
      <c r="N258" s="38"/>
      <c r="O258" s="38"/>
      <c r="P258" s="38"/>
      <c r="Q258" s="38"/>
      <c r="BH258" s="2"/>
      <c r="BI258" s="2"/>
      <c r="BJ258" s="2"/>
      <c r="BK258" s="2"/>
      <c r="BQ258" s="37">
        <f>+BQ257/BL257-1</f>
        <v>-4.6952305250243853E-2</v>
      </c>
      <c r="BR258" s="37">
        <f>+BR257/BM257-1</f>
        <v>-3.9917464816594639E-2</v>
      </c>
      <c r="BS258" s="37">
        <f>+BS257/BN257-1</f>
        <v>-0.25717735805108111</v>
      </c>
      <c r="BT258" s="104" t="e">
        <f t="shared" ref="BT258:CD258" si="396">+BT257/BO257-1</f>
        <v>#DIV/0!</v>
      </c>
      <c r="BU258" s="37">
        <f t="shared" si="396"/>
        <v>-8.1429752974308989E-2</v>
      </c>
      <c r="BV258" s="37">
        <f t="shared" si="396"/>
        <v>-8.8058452178366386E-2</v>
      </c>
      <c r="BW258" s="37">
        <f t="shared" si="396"/>
        <v>-8.4894016861848609E-2</v>
      </c>
      <c r="BX258" s="37">
        <f t="shared" si="396"/>
        <v>-0.50105112703571242</v>
      </c>
      <c r="BY258" s="104" t="e">
        <f t="shared" si="396"/>
        <v>#DIV/0!</v>
      </c>
      <c r="BZ258" s="37">
        <f t="shared" si="396"/>
        <v>-0.15700255699307808</v>
      </c>
      <c r="CA258" s="37">
        <f t="shared" si="396"/>
        <v>-0.15679966832898318</v>
      </c>
      <c r="CB258" s="37">
        <f t="shared" si="396"/>
        <v>-0.16931296032386023</v>
      </c>
      <c r="CC258" s="37">
        <f t="shared" si="396"/>
        <v>9.4890677664554168E-2</v>
      </c>
      <c r="CD258" s="104" t="e">
        <f t="shared" si="396"/>
        <v>#DIV/0!</v>
      </c>
      <c r="CE258" s="37">
        <f t="shared" ref="CE258:CJ258" si="397">+CE257/BZ257-1</f>
        <v>-0.15589891336630868</v>
      </c>
      <c r="CF258" s="37">
        <f t="shared" si="397"/>
        <v>-0.18855551474216847</v>
      </c>
      <c r="CG258" s="37">
        <f t="shared" si="397"/>
        <v>-0.18412671615411225</v>
      </c>
      <c r="CH258" s="37">
        <f t="shared" si="397"/>
        <v>-1.3244547994374449</v>
      </c>
      <c r="CI258" s="104" t="e">
        <f t="shared" si="397"/>
        <v>#DIV/0!</v>
      </c>
      <c r="CJ258" s="37">
        <f t="shared" si="397"/>
        <v>-0.26761163592039572</v>
      </c>
      <c r="CK258" s="37">
        <f t="shared" ref="CK258:CS258" si="398">+CK257/CF257-1</f>
        <v>-0.25613336312598944</v>
      </c>
      <c r="CL258" s="37">
        <f t="shared" si="398"/>
        <v>-0.26419735175225456</v>
      </c>
      <c r="CM258" s="37">
        <f t="shared" si="398"/>
        <v>-2.8734869352259382</v>
      </c>
      <c r="CN258" s="104" t="e">
        <f t="shared" si="398"/>
        <v>#DIV/0!</v>
      </c>
      <c r="CO258" s="37">
        <f t="shared" si="398"/>
        <v>-0.22416437489879726</v>
      </c>
      <c r="CP258" s="37">
        <f t="shared" si="398"/>
        <v>-0.22087063368971416</v>
      </c>
      <c r="CQ258" s="37">
        <f t="shared" si="398"/>
        <v>-0.22362415109159495</v>
      </c>
      <c r="CR258" s="37">
        <f t="shared" si="398"/>
        <v>-0.11051110501899541</v>
      </c>
      <c r="CS258" s="37">
        <f t="shared" si="398"/>
        <v>-0.21698450555852555</v>
      </c>
      <c r="CT258" s="37">
        <f t="shared" ref="CT258:CY258" si="399">+CT257/CO257-1</f>
        <v>-0.18466646032251166</v>
      </c>
      <c r="CU258" s="37">
        <f t="shared" si="399"/>
        <v>6.1731148441435124E-5</v>
      </c>
      <c r="CV258" s="37">
        <f t="shared" si="399"/>
        <v>8.9932253113741645E-2</v>
      </c>
      <c r="CW258" s="37">
        <f t="shared" si="399"/>
        <v>0.51388244270910799</v>
      </c>
      <c r="CX258" s="37">
        <f t="shared" si="399"/>
        <v>5.1752370742470299E-2</v>
      </c>
      <c r="CY258" s="37">
        <f t="shared" si="399"/>
        <v>0.25259650490018126</v>
      </c>
      <c r="CZ258" s="37">
        <f>+CZ257/CU257-1</f>
        <v>7.4297430953434995E-2</v>
      </c>
      <c r="DA258" s="37">
        <f>+DA257/CV257-1</f>
        <v>2.6147874978258878E-2</v>
      </c>
      <c r="DB258" s="37">
        <f>+DB257/CW257-1</f>
        <v>0.20852792916539764</v>
      </c>
      <c r="DC258" s="37">
        <f>+DC257/CX257-1</f>
        <v>0.12363422345092845</v>
      </c>
      <c r="DD258" s="37">
        <f t="shared" ref="DD258" si="400">+DD257/CY257-1</f>
        <v>2.845004102710802E-2</v>
      </c>
      <c r="DE258" s="37">
        <f>+DE257/CZ257-1</f>
        <v>-3.9670894593396677E-2</v>
      </c>
      <c r="DF258" s="37">
        <f>+DF257/DA257-1</f>
        <v>-3.916259393023469E-2</v>
      </c>
      <c r="DG258" s="37">
        <f>+DG257/DB257-1</f>
        <v>-0.49284186212479397</v>
      </c>
      <c r="DH258" s="37">
        <f>+DH257/DC257-1</f>
        <v>-0.13007965122026055</v>
      </c>
      <c r="DI258" s="37">
        <f t="shared" ref="DI258" si="401">+DI257/DD257-1</f>
        <v>-0.15790465833243028</v>
      </c>
    </row>
    <row r="259" spans="1:127">
      <c r="A259" s="2"/>
      <c r="D259" s="7" t="s">
        <v>37</v>
      </c>
      <c r="CT259" s="26">
        <f t="shared" ref="CT259:DC259" si="402">+CT257-CO257</f>
        <v>-23.029365477255141</v>
      </c>
      <c r="CU259" s="26">
        <f t="shared" si="402"/>
        <v>7.6468407810210692E-3</v>
      </c>
      <c r="CV259" s="26">
        <f t="shared" si="402"/>
        <v>10.887032235697916</v>
      </c>
      <c r="CW259" s="26">
        <f t="shared" si="402"/>
        <v>37.270518547584061</v>
      </c>
      <c r="CX259" s="8">
        <f t="shared" si="402"/>
        <v>22.439629722766028</v>
      </c>
      <c r="CY259" s="26">
        <f t="shared" si="402"/>
        <v>25.683641089645548</v>
      </c>
      <c r="CZ259" s="26">
        <f t="shared" si="402"/>
        <v>9.2040357462713871</v>
      </c>
      <c r="DA259" s="26">
        <f t="shared" si="402"/>
        <v>3.4500861431597798</v>
      </c>
      <c r="DB259" s="26">
        <f t="shared" si="402"/>
        <v>22.895916784936759</v>
      </c>
      <c r="DC259" s="8">
        <f t="shared" si="402"/>
        <v>56.381631917749587</v>
      </c>
      <c r="DD259" s="26">
        <f t="shared" ref="DD259" si="403">+DD257-CY257</f>
        <v>3.623458968953301</v>
      </c>
      <c r="DE259" s="26">
        <f t="shared" ref="DE259:DI259" si="404">+DE257-CZ257</f>
        <v>-5.2796001303199347</v>
      </c>
      <c r="DF259" s="26">
        <f t="shared" si="404"/>
        <v>-5.3024299366802268</v>
      </c>
      <c r="DG259" s="26">
        <f t="shared" si="404"/>
        <v>-65.397039563875381</v>
      </c>
      <c r="DH259" s="8">
        <f t="shared" si="404"/>
        <v>-66.655080737742537</v>
      </c>
      <c r="DI259" s="26">
        <f t="shared" si="404"/>
        <v>-20.683241028495303</v>
      </c>
      <c r="DJ259" s="26"/>
      <c r="DU259" s="2"/>
    </row>
    <row r="260" spans="1:127" ht="11.25" customHeight="1">
      <c r="A260" s="2"/>
      <c r="CT260" s="26"/>
      <c r="CU260" s="26"/>
      <c r="CV260" s="26"/>
      <c r="CW260" s="26"/>
      <c r="CX260" s="8"/>
      <c r="CY260" s="26"/>
      <c r="CZ260" s="26"/>
      <c r="DA260" s="26"/>
      <c r="DB260" s="26"/>
      <c r="DC260" s="8"/>
      <c r="DD260" s="26"/>
      <c r="DE260" s="26"/>
      <c r="DF260" s="26"/>
      <c r="DG260" s="26"/>
      <c r="DH260" s="8"/>
      <c r="DI260" s="26"/>
      <c r="DJ260" s="26"/>
      <c r="DU260" s="2"/>
    </row>
    <row r="261" spans="1:127">
      <c r="A261" s="2"/>
      <c r="CT261" s="26"/>
      <c r="CU261" s="26"/>
      <c r="CV261" s="26"/>
      <c r="CW261" s="26"/>
      <c r="CX261" s="8"/>
      <c r="CY261" s="26"/>
      <c r="CZ261" s="26"/>
      <c r="DA261" s="26"/>
      <c r="DB261" s="26"/>
      <c r="DC261" s="8"/>
      <c r="DD261" s="26"/>
      <c r="DE261" s="26"/>
      <c r="DF261" s="26"/>
      <c r="DG261" s="26"/>
      <c r="DH261" s="8"/>
      <c r="DI261" s="26"/>
      <c r="DU261" s="2"/>
    </row>
    <row r="262" spans="1:127" s="3" customFormat="1">
      <c r="A262" s="2"/>
      <c r="B262" s="7"/>
      <c r="C262" s="7" t="s">
        <v>156</v>
      </c>
      <c r="E262" s="7"/>
      <c r="F262" s="7"/>
      <c r="G262" s="2"/>
      <c r="H262" s="2"/>
      <c r="I262" s="1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15">
        <v>251400</v>
      </c>
      <c r="BA262" s="15">
        <v>62000</v>
      </c>
      <c r="BB262" s="15">
        <v>60700</v>
      </c>
      <c r="BC262" s="15">
        <v>63900</v>
      </c>
      <c r="BD262" s="15">
        <v>63700</v>
      </c>
      <c r="BE262" s="15">
        <v>250300</v>
      </c>
      <c r="BF262" s="15">
        <v>62900</v>
      </c>
      <c r="BG262" s="15">
        <v>59800</v>
      </c>
      <c r="BH262" s="15">
        <v>64300</v>
      </c>
      <c r="BI262" s="15">
        <v>65500</v>
      </c>
      <c r="BJ262" s="15">
        <v>254300</v>
      </c>
      <c r="BK262" s="15">
        <v>62800</v>
      </c>
      <c r="BL262" s="15">
        <v>60600</v>
      </c>
      <c r="BM262" s="15">
        <v>63300</v>
      </c>
      <c r="BN262" s="15">
        <v>46700</v>
      </c>
      <c r="BO262" s="15">
        <v>233400</v>
      </c>
      <c r="BP262" s="15">
        <v>63200</v>
      </c>
      <c r="BQ262" s="15">
        <v>63500</v>
      </c>
      <c r="BR262" s="15">
        <v>63800</v>
      </c>
      <c r="BS262" s="15">
        <v>63600</v>
      </c>
      <c r="BT262" s="15">
        <v>254100</v>
      </c>
      <c r="BU262" s="15">
        <v>64400</v>
      </c>
      <c r="BV262" s="15">
        <v>62500</v>
      </c>
      <c r="BW262" s="15">
        <v>64700</v>
      </c>
      <c r="BX262" s="15">
        <v>66700</v>
      </c>
      <c r="BY262" s="15">
        <v>258300</v>
      </c>
      <c r="BZ262" s="15">
        <v>65800</v>
      </c>
      <c r="CA262" s="15">
        <v>63600</v>
      </c>
      <c r="CB262" s="15">
        <v>66300</v>
      </c>
      <c r="CC262" s="15">
        <v>68900</v>
      </c>
      <c r="CD262" s="15">
        <v>264600</v>
      </c>
      <c r="CE262" s="15">
        <v>68100</v>
      </c>
      <c r="CF262" s="15">
        <v>67400</v>
      </c>
      <c r="CG262" s="15">
        <v>68800</v>
      </c>
      <c r="CH262" s="15">
        <v>68600</v>
      </c>
      <c r="CI262" s="15">
        <v>272900</v>
      </c>
      <c r="CJ262" s="15">
        <v>71800</v>
      </c>
      <c r="CK262" s="15">
        <v>66200</v>
      </c>
      <c r="CL262" s="15">
        <v>70900</v>
      </c>
      <c r="CM262" s="15">
        <v>71200</v>
      </c>
      <c r="CN262" s="15">
        <v>280100</v>
      </c>
      <c r="CO262" s="15">
        <v>72000</v>
      </c>
      <c r="CP262" s="15">
        <v>70700</v>
      </c>
      <c r="CQ262" s="15">
        <v>65100</v>
      </c>
      <c r="CR262" s="15">
        <v>68100</v>
      </c>
      <c r="CS262" s="15">
        <v>275900</v>
      </c>
      <c r="CT262" s="15">
        <v>71200</v>
      </c>
      <c r="CU262" s="15">
        <v>70200</v>
      </c>
      <c r="CV262" s="15">
        <v>74100</v>
      </c>
      <c r="CW262" s="15">
        <v>71000</v>
      </c>
      <c r="CX262" s="15">
        <v>286500</v>
      </c>
      <c r="CY262" s="15">
        <v>72300</v>
      </c>
      <c r="CZ262" s="15">
        <v>72000</v>
      </c>
      <c r="DA262" s="15">
        <v>72100</v>
      </c>
      <c r="DB262" s="15">
        <v>69800</v>
      </c>
      <c r="DC262" s="15">
        <f>+DB262+DA262+CZ262+CY262</f>
        <v>286200</v>
      </c>
      <c r="DD262" s="15">
        <v>72300</v>
      </c>
      <c r="DE262" s="15">
        <v>72800</v>
      </c>
      <c r="DF262" s="15">
        <v>72200</v>
      </c>
      <c r="DG262" s="15">
        <v>74500</v>
      </c>
      <c r="DH262" s="15">
        <f>+DG262+DF262+DE262+DD262</f>
        <v>291800</v>
      </c>
      <c r="DI262" s="15">
        <v>72900</v>
      </c>
      <c r="DJ262" s="15">
        <v>71600</v>
      </c>
      <c r="DK262" s="8">
        <v>72000</v>
      </c>
      <c r="DL262" s="8">
        <v>72000</v>
      </c>
      <c r="DM262" s="15">
        <f>+DL262+DK262+DJ262+DI262</f>
        <v>288500</v>
      </c>
      <c r="DN262" s="8">
        <v>75000</v>
      </c>
      <c r="DO262" s="8">
        <v>75000</v>
      </c>
      <c r="DP262" s="8">
        <v>75000</v>
      </c>
      <c r="DQ262" s="8">
        <v>75000</v>
      </c>
      <c r="DR262" s="15">
        <f>+DQ262+DP262+DO262+DN262</f>
        <v>300000</v>
      </c>
      <c r="DS262" s="8">
        <v>75000</v>
      </c>
      <c r="DT262" s="8">
        <v>75000</v>
      </c>
      <c r="DU262" s="8">
        <v>75000</v>
      </c>
      <c r="DV262" s="8">
        <v>75000</v>
      </c>
      <c r="DW262" s="15">
        <f>+DV262+DU262+DT262+DS262</f>
        <v>300000</v>
      </c>
    </row>
    <row r="263" spans="1:127" s="3" customFormat="1">
      <c r="A263" s="2"/>
      <c r="B263" s="7"/>
      <c r="C263" s="44" t="s">
        <v>1229</v>
      </c>
      <c r="E263" s="7"/>
      <c r="F263" s="7"/>
      <c r="G263" s="2"/>
      <c r="H263" s="2"/>
      <c r="I263" s="1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E263" s="2"/>
      <c r="BJ263" s="2"/>
      <c r="BO263" s="2"/>
      <c r="BT263" s="2"/>
      <c r="BY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15">
        <v>290000</v>
      </c>
      <c r="DN263" s="2"/>
      <c r="DO263" s="2"/>
      <c r="DP263" s="2"/>
      <c r="DQ263" s="2"/>
      <c r="DR263" s="2"/>
      <c r="DS263" s="2"/>
      <c r="DT263" s="2"/>
      <c r="DU263" s="2"/>
      <c r="DV263" s="2"/>
      <c r="DW263" s="2"/>
    </row>
    <row r="264" spans="1:127">
      <c r="A264" s="2"/>
    </row>
    <row r="265" spans="1:127">
      <c r="A265" s="2"/>
      <c r="C265" s="44" t="s">
        <v>1267</v>
      </c>
      <c r="D265" s="2"/>
      <c r="E265" s="2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T265" s="3"/>
      <c r="BZ265" s="3"/>
      <c r="CA265" s="3"/>
      <c r="CC265" s="3"/>
      <c r="CY265" s="15">
        <f t="shared" ref="CY265" si="405">+CY262-CT262</f>
        <v>1100</v>
      </c>
      <c r="CZ265" s="15">
        <f t="shared" ref="CZ265" si="406">+CZ262-CU262</f>
        <v>1800</v>
      </c>
      <c r="DA265" s="15">
        <f t="shared" ref="DA265" si="407">+DA262-CV262</f>
        <v>-2000</v>
      </c>
      <c r="DB265" s="15">
        <f t="shared" ref="DB265" si="408">+DB262-CW262</f>
        <v>-1200</v>
      </c>
      <c r="DC265" s="15">
        <f t="shared" ref="DC265" si="409">+DC262-CX262</f>
        <v>-300</v>
      </c>
      <c r="DD265" s="15">
        <f t="shared" ref="DD265:DH265" si="410">+DD262-CY262</f>
        <v>0</v>
      </c>
      <c r="DE265" s="15">
        <f t="shared" si="410"/>
        <v>800</v>
      </c>
      <c r="DF265" s="15">
        <f t="shared" si="410"/>
        <v>100</v>
      </c>
      <c r="DG265" s="15">
        <f t="shared" si="410"/>
        <v>4700</v>
      </c>
      <c r="DH265" s="15">
        <f t="shared" si="410"/>
        <v>5600</v>
      </c>
      <c r="DI265" s="15">
        <f>+DI262-DD262</f>
        <v>600</v>
      </c>
      <c r="DJ265" s="15">
        <f>+DJ262-DE262</f>
        <v>-1200</v>
      </c>
    </row>
    <row r="266" spans="1:127">
      <c r="A266" s="2"/>
      <c r="CT266" s="26"/>
      <c r="CU266" s="26"/>
      <c r="CV266" s="26"/>
      <c r="CW266" s="26"/>
      <c r="CX266" s="8"/>
      <c r="CY266" s="26"/>
      <c r="CZ266" s="26"/>
      <c r="DA266" s="26"/>
      <c r="DB266" s="26"/>
      <c r="DC266" s="8"/>
      <c r="DD266" s="26"/>
      <c r="DE266" s="26"/>
      <c r="DF266" s="26"/>
      <c r="DG266" s="26"/>
      <c r="DH266" s="8"/>
      <c r="DI266" s="26"/>
      <c r="DU266" s="2"/>
    </row>
    <row r="267" spans="1:127" s="3" customFormat="1">
      <c r="A267" s="2"/>
      <c r="B267" s="44"/>
      <c r="C267" s="44" t="s">
        <v>1263</v>
      </c>
      <c r="D267" s="44" t="s">
        <v>1262</v>
      </c>
      <c r="E267" s="44"/>
      <c r="F267" s="44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8">
        <v>2539200</v>
      </c>
      <c r="BA267" s="8">
        <v>566200</v>
      </c>
      <c r="BB267" s="8">
        <v>569300</v>
      </c>
      <c r="BC267" s="8">
        <v>699800</v>
      </c>
      <c r="BD267" s="8">
        <v>649500</v>
      </c>
      <c r="BE267" s="8">
        <v>2484800</v>
      </c>
      <c r="BF267" s="8">
        <v>609300</v>
      </c>
      <c r="BG267" s="8">
        <v>569700</v>
      </c>
      <c r="BH267" s="8">
        <v>681400</v>
      </c>
      <c r="BI267" s="8">
        <v>688900</v>
      </c>
      <c r="BJ267" s="8">
        <v>2549300</v>
      </c>
      <c r="BK267" s="8">
        <v>633500</v>
      </c>
      <c r="BL267" s="8">
        <v>574300</v>
      </c>
      <c r="BM267" s="8">
        <v>607800</v>
      </c>
      <c r="BN267" s="8">
        <v>618800</v>
      </c>
      <c r="BO267" s="8">
        <v>2434438</v>
      </c>
      <c r="BP267" s="8">
        <v>544000</v>
      </c>
      <c r="BQ267" s="8">
        <v>467300</v>
      </c>
      <c r="BR267" s="8">
        <v>534100</v>
      </c>
      <c r="BS267" s="8">
        <v>588200</v>
      </c>
      <c r="BT267" s="8">
        <v>2133598</v>
      </c>
      <c r="BU267" s="8">
        <v>503671</v>
      </c>
      <c r="BV267" s="8">
        <v>498236</v>
      </c>
      <c r="BW267" s="8">
        <v>540933</v>
      </c>
      <c r="BX267" s="8">
        <v>580069</v>
      </c>
      <c r="BY267" s="8">
        <v>2122909</v>
      </c>
      <c r="BZ267" s="8">
        <v>539282</v>
      </c>
      <c r="CA267" s="8">
        <v>442832</v>
      </c>
      <c r="CB267" s="8">
        <v>512856</v>
      </c>
      <c r="CC267" s="8">
        <v>582608</v>
      </c>
      <c r="CD267" s="8">
        <v>2077578</v>
      </c>
      <c r="CE267" s="15">
        <v>477681</v>
      </c>
      <c r="CF267" s="15">
        <v>513100</v>
      </c>
      <c r="CG267" s="15">
        <v>502719</v>
      </c>
      <c r="CH267" s="15">
        <v>624100</v>
      </c>
      <c r="CI267" s="15">
        <v>2117600</v>
      </c>
      <c r="CJ267" s="15">
        <v>506500</v>
      </c>
      <c r="CK267" s="15">
        <v>617000</v>
      </c>
      <c r="CL267" s="15">
        <v>603000</v>
      </c>
      <c r="CM267" s="15">
        <v>615800</v>
      </c>
      <c r="CN267" s="15">
        <v>2342400</v>
      </c>
      <c r="CO267" s="15">
        <v>550300</v>
      </c>
      <c r="CP267" s="15">
        <f>+CP167-CP232-CP262-CP311-CP312-CP317</f>
        <v>534815</v>
      </c>
      <c r="CQ267" s="15">
        <f>+CQ167-CQ232-CQ262-CQ311-CQ312-CQ317</f>
        <v>625294</v>
      </c>
      <c r="CR267" s="15">
        <f>+CR167-CR232-CR262-CR311-CR312-CR317</f>
        <v>627862</v>
      </c>
      <c r="CS267" s="15">
        <v>2338200</v>
      </c>
      <c r="CT267" s="15">
        <v>546400</v>
      </c>
      <c r="CU267" s="15">
        <f>+CU167-CU232-CU262-CU311-CU312-CU317</f>
        <v>593754</v>
      </c>
      <c r="CV267" s="15">
        <f>+CV167-CV232-CV262-CV311-CV312-CV317</f>
        <v>640246</v>
      </c>
      <c r="CW267" s="15">
        <f>+CW167-CW232-CW262-CW311-CW312-CW317</f>
        <v>667669</v>
      </c>
      <c r="CX267" s="15">
        <v>2418100</v>
      </c>
      <c r="CY267" s="15">
        <v>537500</v>
      </c>
      <c r="CZ267" s="15">
        <v>597900</v>
      </c>
      <c r="DA267" s="15">
        <v>619400</v>
      </c>
      <c r="DB267" s="15">
        <v>681200</v>
      </c>
      <c r="DC267" s="15">
        <v>2435900</v>
      </c>
      <c r="DD267" s="15">
        <v>531500</v>
      </c>
      <c r="DE267" s="15">
        <v>600600</v>
      </c>
      <c r="DF267" s="15">
        <v>622800</v>
      </c>
      <c r="DG267" s="15">
        <v>677300</v>
      </c>
      <c r="DH267" s="15">
        <v>2432200</v>
      </c>
      <c r="DI267" s="15">
        <v>553300</v>
      </c>
      <c r="DJ267" s="15">
        <f>+DJ167-DJ232-DJ262-DJ311-DJ312-DJ317</f>
        <v>577723</v>
      </c>
      <c r="DK267" s="15">
        <f>+DK270+DK271</f>
        <v>632882.14788378344</v>
      </c>
      <c r="DL267" s="15">
        <f>+DL270+DL271</f>
        <v>737764.70063685882</v>
      </c>
      <c r="DM267" s="15">
        <f>+DL267+DK267+DJ267+DI267</f>
        <v>2501669.8485206421</v>
      </c>
      <c r="DN267" s="15">
        <f t="shared" ref="DN267:DV267" si="411">+DN270+DN271</f>
        <v>577851.53057740687</v>
      </c>
      <c r="DO267" s="15">
        <f t="shared" si="411"/>
        <v>605952.40038182982</v>
      </c>
      <c r="DP267" s="15">
        <f t="shared" si="411"/>
        <v>653663.1333002809</v>
      </c>
      <c r="DQ267" s="15">
        <f t="shared" si="411"/>
        <v>762446.57115049218</v>
      </c>
      <c r="DR267" s="15">
        <f t="shared" ref="DR267" si="412">+DQ267+DP267+DO267+DN267</f>
        <v>2599913.6354100099</v>
      </c>
      <c r="DS267" s="15">
        <f t="shared" si="411"/>
        <v>563095.93480680964</v>
      </c>
      <c r="DT267" s="15">
        <f t="shared" si="411"/>
        <v>589968.39611350163</v>
      </c>
      <c r="DU267" s="15">
        <f t="shared" si="411"/>
        <v>645898.53623814369</v>
      </c>
      <c r="DV267" s="15">
        <f t="shared" si="411"/>
        <v>755866.01421415701</v>
      </c>
      <c r="DW267" s="15">
        <f t="shared" ref="DW267" si="413">+DV267+DU267+DT267+DS267</f>
        <v>2554828.881372612</v>
      </c>
    </row>
    <row r="268" spans="1:127">
      <c r="A268" s="2"/>
      <c r="D268" s="7" t="s">
        <v>37</v>
      </c>
      <c r="BE268" s="15">
        <f t="shared" ref="BE268" si="414">+BE267-AZ267</f>
        <v>-54400</v>
      </c>
      <c r="BF268" s="15">
        <f t="shared" ref="BF268" si="415">+BF267-BA267</f>
        <v>43100</v>
      </c>
      <c r="BG268" s="15">
        <f t="shared" ref="BG268" si="416">+BG267-BB267</f>
        <v>400</v>
      </c>
      <c r="BH268" s="15">
        <f t="shared" ref="BH268" si="417">+BH267-BC267</f>
        <v>-18400</v>
      </c>
      <c r="BI268" s="15">
        <f t="shared" ref="BI268" si="418">+BI267-BD267</f>
        <v>39400</v>
      </c>
      <c r="BJ268" s="15">
        <f t="shared" ref="BJ268" si="419">+BJ267-BE267</f>
        <v>64500</v>
      </c>
      <c r="BK268" s="15">
        <f t="shared" ref="BK268" si="420">+BK267-BF267</f>
        <v>24200</v>
      </c>
      <c r="BL268" s="15">
        <f t="shared" ref="BL268" si="421">+BL267-BG267</f>
        <v>4600</v>
      </c>
      <c r="BM268" s="15">
        <f t="shared" ref="BM268" si="422">+BM267-BH267</f>
        <v>-73600</v>
      </c>
      <c r="BN268" s="15">
        <f t="shared" ref="BN268" si="423">+BN267-BI267</f>
        <v>-70100</v>
      </c>
      <c r="BO268" s="15">
        <f t="shared" ref="BO268" si="424">+BO267-BJ267</f>
        <v>-114862</v>
      </c>
      <c r="BP268" s="15">
        <f t="shared" ref="BP268" si="425">+BP267-BK267</f>
        <v>-89500</v>
      </c>
      <c r="BQ268" s="15">
        <f t="shared" ref="BQ268" si="426">+BQ267-BL267</f>
        <v>-107000</v>
      </c>
      <c r="BR268" s="15">
        <f t="shared" ref="BR268" si="427">+BR267-BM267</f>
        <v>-73700</v>
      </c>
      <c r="BS268" s="15">
        <f t="shared" ref="BS268" si="428">+BS267-BN267</f>
        <v>-30600</v>
      </c>
      <c r="BT268" s="15">
        <f t="shared" ref="BT268" si="429">+BT267-BO267</f>
        <v>-300840</v>
      </c>
      <c r="BU268" s="15">
        <f t="shared" ref="BU268" si="430">+BU267-BP267</f>
        <v>-40329</v>
      </c>
      <c r="BV268" s="15">
        <f t="shared" ref="BV268" si="431">+BV267-BQ267</f>
        <v>30936</v>
      </c>
      <c r="BW268" s="15">
        <f t="shared" ref="BW268" si="432">+BW267-BR267</f>
        <v>6833</v>
      </c>
      <c r="BX268" s="15">
        <f t="shared" ref="BX268" si="433">+BX267-BS267</f>
        <v>-8131</v>
      </c>
      <c r="BY268" s="15">
        <f t="shared" ref="BY268" si="434">+BY267-BT267</f>
        <v>-10689</v>
      </c>
      <c r="BZ268" s="15">
        <f t="shared" ref="BZ268" si="435">+BZ267-BU267</f>
        <v>35611</v>
      </c>
      <c r="CA268" s="15">
        <f t="shared" ref="CA268" si="436">+CA267-BV267</f>
        <v>-55404</v>
      </c>
      <c r="CB268" s="15">
        <f t="shared" ref="CB268" si="437">+CB267-BW267</f>
        <v>-28077</v>
      </c>
      <c r="CC268" s="15">
        <f t="shared" ref="CC268" si="438">+CC267-BX267</f>
        <v>2539</v>
      </c>
      <c r="CD268" s="15">
        <f t="shared" ref="CD268" si="439">+CD267-BY267</f>
        <v>-45331</v>
      </c>
      <c r="CE268" s="15">
        <f t="shared" ref="CE268" si="440">+CE267-BZ267</f>
        <v>-61601</v>
      </c>
      <c r="CF268" s="15">
        <f t="shared" ref="CF268" si="441">+CF267-CA267</f>
        <v>70268</v>
      </c>
      <c r="CG268" s="15">
        <f t="shared" ref="CG268" si="442">+CG267-CB267</f>
        <v>-10137</v>
      </c>
      <c r="CH268" s="15">
        <f t="shared" ref="CH268" si="443">+CH267-CC267</f>
        <v>41492</v>
      </c>
      <c r="CI268" s="15">
        <f t="shared" ref="CI268" si="444">+CI267-CD267</f>
        <v>40022</v>
      </c>
      <c r="CJ268" s="15">
        <f t="shared" ref="CJ268" si="445">+CJ267-CE267</f>
        <v>28819</v>
      </c>
      <c r="CK268" s="15">
        <f t="shared" ref="CK268" si="446">+CK267-CF267</f>
        <v>103900</v>
      </c>
      <c r="CL268" s="15">
        <f t="shared" ref="CL268" si="447">+CL267-CG267</f>
        <v>100281</v>
      </c>
      <c r="CM268" s="15">
        <f t="shared" ref="CM268" si="448">+CM267-CH267</f>
        <v>-8300</v>
      </c>
      <c r="CN268" s="15">
        <f t="shared" ref="CN268" si="449">+CN267-CI267</f>
        <v>224800</v>
      </c>
      <c r="CO268" s="15">
        <f t="shared" ref="CO268" si="450">+CO267-CJ267</f>
        <v>43800</v>
      </c>
      <c r="CP268" s="15">
        <f t="shared" ref="CP268" si="451">+CP267-CK267</f>
        <v>-82185</v>
      </c>
      <c r="CQ268" s="15">
        <f t="shared" ref="CQ268" si="452">+CQ267-CL267</f>
        <v>22294</v>
      </c>
      <c r="CR268" s="15">
        <f t="shared" ref="CR268" si="453">+CR267-CM267</f>
        <v>12062</v>
      </c>
      <c r="CS268" s="15">
        <f t="shared" ref="CS268" si="454">+CS267-CN267</f>
        <v>-4200</v>
      </c>
      <c r="CT268" s="15">
        <f t="shared" ref="CT268" si="455">+CT267-CO267</f>
        <v>-3900</v>
      </c>
      <c r="CU268" s="15">
        <f t="shared" ref="CU268" si="456">+CU267-CP267</f>
        <v>58939</v>
      </c>
      <c r="CV268" s="15">
        <f t="shared" ref="CV268" si="457">+CV267-CQ267</f>
        <v>14952</v>
      </c>
      <c r="CW268" s="15">
        <f t="shared" ref="CW268" si="458">+CW267-CR267</f>
        <v>39807</v>
      </c>
      <c r="CX268" s="15">
        <f t="shared" ref="CX268" si="459">+CX267-CS267</f>
        <v>79900</v>
      </c>
      <c r="CY268" s="15">
        <f t="shared" ref="CY268" si="460">+CY267-CT267</f>
        <v>-8900</v>
      </c>
      <c r="CZ268" s="15">
        <f t="shared" ref="CZ268" si="461">+CZ267-CU267</f>
        <v>4146</v>
      </c>
      <c r="DA268" s="15">
        <f t="shared" ref="DA268" si="462">+DA267-CV267</f>
        <v>-20846</v>
      </c>
      <c r="DB268" s="15">
        <f t="shared" ref="DB268" si="463">+DB267-CW267</f>
        <v>13531</v>
      </c>
      <c r="DC268" s="15">
        <f t="shared" ref="DC268" si="464">+DC267-CX267</f>
        <v>17800</v>
      </c>
      <c r="DD268" s="15">
        <f t="shared" ref="DD268" si="465">+DD267-CY267</f>
        <v>-6000</v>
      </c>
      <c r="DE268" s="15">
        <f t="shared" ref="DE268:DI268" si="466">+DE267-CZ267</f>
        <v>2700</v>
      </c>
      <c r="DF268" s="15">
        <f t="shared" si="466"/>
        <v>3400</v>
      </c>
      <c r="DG268" s="15">
        <f t="shared" si="466"/>
        <v>-3900</v>
      </c>
      <c r="DH268" s="15">
        <f t="shared" si="466"/>
        <v>-3700</v>
      </c>
      <c r="DI268" s="15">
        <f t="shared" si="466"/>
        <v>21800</v>
      </c>
      <c r="DJ268" s="15">
        <f>+DJ267-DE267</f>
        <v>-22877</v>
      </c>
      <c r="DK268" s="15">
        <f>+DK267-DF267</f>
        <v>10082.147883783444</v>
      </c>
      <c r="DL268" s="15">
        <f>+DL267-DG267</f>
        <v>60464.700636858819</v>
      </c>
      <c r="DM268" s="15">
        <f>+DL268+DK268+DJ268+DI268</f>
        <v>69469.848520642263</v>
      </c>
      <c r="DN268" s="15">
        <f>+DN267-DI267</f>
        <v>24551.530577406869</v>
      </c>
      <c r="DO268" s="15">
        <f>+DO267-DJ267</f>
        <v>28229.400381829822</v>
      </c>
      <c r="DP268" s="15">
        <f>+DP267-DK267</f>
        <v>20780.985416497453</v>
      </c>
      <c r="DQ268" s="15">
        <f>+DQ267-DL267</f>
        <v>24681.870513633359</v>
      </c>
      <c r="DR268" s="15">
        <f>+DQ268+DP268+DO268+DN268</f>
        <v>98243.786889367504</v>
      </c>
      <c r="DS268" s="15">
        <f>+DS267-DN267</f>
        <v>-14755.595770597225</v>
      </c>
      <c r="DT268" s="15">
        <f>+DT267-DO267</f>
        <v>-15984.004268328194</v>
      </c>
      <c r="DU268" s="15">
        <f>+DU267-DP267</f>
        <v>-7764.5970621372107</v>
      </c>
      <c r="DV268" s="15">
        <f>+DV267-DQ267</f>
        <v>-6580.5569363351678</v>
      </c>
      <c r="DW268" s="15">
        <f>+DV268+DU268+DT268+DS268</f>
        <v>-45084.754037397797</v>
      </c>
    </row>
    <row r="269" spans="1:127">
      <c r="A269" s="2"/>
      <c r="C269" s="44"/>
      <c r="D269" s="2"/>
      <c r="E269" s="2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T269" s="3"/>
      <c r="BZ269" s="3"/>
      <c r="CA269" s="3"/>
      <c r="CC269" s="3"/>
    </row>
    <row r="270" spans="1:127">
      <c r="A270" s="2"/>
      <c r="C270" s="44"/>
      <c r="D270" s="2" t="s">
        <v>1264</v>
      </c>
      <c r="E270" s="2"/>
      <c r="AZ270" s="15">
        <f t="shared" ref="AZ270:AZ271" si="467">+AY270+AX270+AW270+AV270</f>
        <v>0</v>
      </c>
      <c r="BA270" s="15">
        <v>154400</v>
      </c>
      <c r="BB270" s="15">
        <v>160300</v>
      </c>
      <c r="BC270" s="15">
        <v>204200</v>
      </c>
      <c r="BD270" s="15">
        <v>207500</v>
      </c>
      <c r="BE270" s="15">
        <f t="shared" ref="BE270:BE271" si="468">+BD270+BC270+BB270+BA270</f>
        <v>726400</v>
      </c>
      <c r="BF270" s="15">
        <v>162300</v>
      </c>
      <c r="BG270" s="15">
        <v>167200</v>
      </c>
      <c r="BH270" s="15">
        <v>181100</v>
      </c>
      <c r="BI270" s="15">
        <v>206700</v>
      </c>
      <c r="BJ270" s="15">
        <f t="shared" ref="BJ270:BJ271" si="469">+BI270+BH270+BG270+BF270</f>
        <v>717300</v>
      </c>
      <c r="BK270" s="15">
        <v>177000</v>
      </c>
      <c r="BL270" s="15">
        <v>185300</v>
      </c>
      <c r="BM270" s="15">
        <v>182800</v>
      </c>
      <c r="BN270" s="15">
        <v>210100</v>
      </c>
      <c r="BO270" s="15">
        <f t="shared" ref="BO270:BO271" si="470">+BN270+BM270+BL270+BK270</f>
        <v>755200</v>
      </c>
      <c r="BP270" s="15">
        <v>189300</v>
      </c>
      <c r="BQ270" s="15">
        <v>182000</v>
      </c>
      <c r="BR270" s="15">
        <v>192800</v>
      </c>
      <c r="BS270" s="15">
        <v>235600</v>
      </c>
      <c r="BT270" s="15">
        <f t="shared" ref="BT270:BT271" si="471">+BS270+BR270+BQ270+BP270</f>
        <v>799700</v>
      </c>
      <c r="BU270" s="15">
        <v>195900</v>
      </c>
      <c r="BV270" s="15">
        <v>208800</v>
      </c>
      <c r="BW270" s="15">
        <v>213100</v>
      </c>
      <c r="BX270" s="15">
        <v>251300</v>
      </c>
      <c r="BY270" s="15">
        <f t="shared" ref="BY270:BY271" si="472">+BX270+BW270+BV270+BU270</f>
        <v>869100</v>
      </c>
      <c r="BZ270" s="15">
        <v>215600</v>
      </c>
      <c r="CA270" s="15">
        <v>223800</v>
      </c>
      <c r="CB270" s="15">
        <v>226900</v>
      </c>
      <c r="CC270" s="15">
        <v>236469</v>
      </c>
      <c r="CD270" s="15">
        <f t="shared" ref="CD270:CD271" si="473">+CC270+CB270+CA270+BZ270</f>
        <v>902769</v>
      </c>
      <c r="CE270" s="15">
        <v>212000</v>
      </c>
      <c r="CF270" s="15">
        <v>221800</v>
      </c>
      <c r="CG270" s="15">
        <v>237000</v>
      </c>
      <c r="CH270" s="15">
        <v>276200</v>
      </c>
      <c r="CI270" s="15">
        <f t="shared" ref="CI270:CI271" si="474">+CH270+CG270+CF270+CE270</f>
        <v>947000</v>
      </c>
      <c r="CJ270" s="15">
        <v>242800</v>
      </c>
      <c r="CK270" s="15">
        <v>270800</v>
      </c>
      <c r="CL270" s="15">
        <v>274400</v>
      </c>
      <c r="CM270" s="15">
        <v>416200</v>
      </c>
      <c r="CN270" s="15">
        <f t="shared" ref="CN270:CN271" si="475">+CM270+CL270+CK270+CJ270</f>
        <v>1204200</v>
      </c>
      <c r="CO270" s="15">
        <v>257500</v>
      </c>
      <c r="CP270" s="15">
        <v>266600</v>
      </c>
      <c r="CQ270" s="15">
        <v>268400</v>
      </c>
      <c r="CR270" s="15">
        <v>288300</v>
      </c>
      <c r="CS270" s="15">
        <f t="shared" ref="CS270:CS271" si="476">+CR270+CQ270+CP270+CO270</f>
        <v>1080800</v>
      </c>
      <c r="CT270" s="15">
        <v>273200</v>
      </c>
      <c r="CU270" s="15">
        <v>280600</v>
      </c>
      <c r="CV270" s="15">
        <v>279500</v>
      </c>
      <c r="CW270" s="15">
        <v>447800</v>
      </c>
      <c r="CX270" s="15">
        <f t="shared" ref="CX270:CX271" si="477">+CW270+CV270+CU270+CT270</f>
        <v>1281100</v>
      </c>
      <c r="CY270" s="15">
        <v>272400</v>
      </c>
      <c r="CZ270" s="15">
        <v>305300</v>
      </c>
      <c r="DA270" s="15">
        <v>337100</v>
      </c>
      <c r="DB270" s="15">
        <v>258700</v>
      </c>
      <c r="DC270" s="15">
        <v>1173500</v>
      </c>
      <c r="DD270" s="15">
        <v>242200</v>
      </c>
      <c r="DE270" s="15">
        <v>300400</v>
      </c>
      <c r="DF270" s="15">
        <v>322400</v>
      </c>
      <c r="DG270" s="15">
        <v>336200</v>
      </c>
      <c r="DH270" s="15">
        <v>1201100</v>
      </c>
      <c r="DI270" s="15">
        <v>264000</v>
      </c>
      <c r="DJ270" s="15">
        <v>281400</v>
      </c>
      <c r="DK270" s="8">
        <f>+DK279*DK103</f>
        <v>326191.86906599998</v>
      </c>
      <c r="DL270" s="8">
        <f>+DL279*DL103</f>
        <v>342720.47496823</v>
      </c>
      <c r="DM270" s="15">
        <f>+DL270+DK270+DJ270+DI270</f>
        <v>1214312.3440342299</v>
      </c>
      <c r="DN270" s="8">
        <f>+DN279*DN103</f>
        <v>247571.20327580723</v>
      </c>
      <c r="DO270" s="8">
        <f>+DO279*DO103</f>
        <v>269208.56337609858</v>
      </c>
      <c r="DP270" s="8">
        <f>+DP279*DP103</f>
        <v>306295.81683464866</v>
      </c>
      <c r="DQ270" s="8">
        <f>+DQ279*DQ103</f>
        <v>354645.23972472805</v>
      </c>
      <c r="DR270" s="15">
        <f>+DQ270+DP270+DO270+DN270</f>
        <v>1177720.8232112825</v>
      </c>
      <c r="DS270" s="8">
        <f>+DS279*DS103</f>
        <v>230959.41166909071</v>
      </c>
      <c r="DT270" s="8">
        <f>+DT279*DT103</f>
        <v>251687.34697959389</v>
      </c>
      <c r="DU270" s="8">
        <f>+DU279*DU103</f>
        <v>296871.54448013514</v>
      </c>
      <c r="DV270" s="8">
        <f>+DV279*DV103</f>
        <v>323266.14080341934</v>
      </c>
      <c r="DW270" s="15">
        <f>+DV270+DU270+DT270+DS270</f>
        <v>1102784.443932239</v>
      </c>
    </row>
    <row r="271" spans="1:127">
      <c r="A271" s="2"/>
      <c r="C271" s="44"/>
      <c r="D271" s="2" t="s">
        <v>1265</v>
      </c>
      <c r="E271" s="2"/>
      <c r="AZ271" s="15">
        <f t="shared" si="467"/>
        <v>0</v>
      </c>
      <c r="BA271" s="15">
        <v>411800</v>
      </c>
      <c r="BB271" s="15">
        <v>409000</v>
      </c>
      <c r="BC271" s="15">
        <v>495600</v>
      </c>
      <c r="BD271" s="15">
        <v>442100</v>
      </c>
      <c r="BE271" s="15">
        <f t="shared" si="468"/>
        <v>1758500</v>
      </c>
      <c r="BF271" s="15">
        <v>447100</v>
      </c>
      <c r="BG271" s="15">
        <v>402400</v>
      </c>
      <c r="BH271" s="15">
        <v>500300</v>
      </c>
      <c r="BI271" s="15">
        <v>482200</v>
      </c>
      <c r="BJ271" s="15">
        <f t="shared" si="469"/>
        <v>1832000</v>
      </c>
      <c r="BK271" s="15">
        <v>456500</v>
      </c>
      <c r="BL271" s="15">
        <v>389000</v>
      </c>
      <c r="BM271" s="15">
        <v>425000</v>
      </c>
      <c r="BN271" s="15">
        <v>408700</v>
      </c>
      <c r="BO271" s="15">
        <f t="shared" si="470"/>
        <v>1679200</v>
      </c>
      <c r="BP271" s="15">
        <v>354700</v>
      </c>
      <c r="BQ271" s="15">
        <v>285300</v>
      </c>
      <c r="BR271" s="15">
        <v>341300</v>
      </c>
      <c r="BS271" s="15">
        <v>352600</v>
      </c>
      <c r="BT271" s="15">
        <f t="shared" si="471"/>
        <v>1333900</v>
      </c>
      <c r="BU271" s="15">
        <v>307800</v>
      </c>
      <c r="BV271" s="15">
        <v>289400</v>
      </c>
      <c r="BW271" s="15">
        <v>327800</v>
      </c>
      <c r="BX271" s="15">
        <v>328800</v>
      </c>
      <c r="BY271" s="15">
        <f t="shared" si="472"/>
        <v>1253800</v>
      </c>
      <c r="BZ271" s="15">
        <v>323700</v>
      </c>
      <c r="CA271" s="15">
        <v>219000</v>
      </c>
      <c r="CB271" s="15">
        <v>286000</v>
      </c>
      <c r="CC271" s="15">
        <v>346131</v>
      </c>
      <c r="CD271" s="15">
        <f t="shared" si="473"/>
        <v>1174831</v>
      </c>
      <c r="CE271" s="15">
        <v>265700</v>
      </c>
      <c r="CF271" s="15">
        <v>291300</v>
      </c>
      <c r="CG271" s="15">
        <v>265700</v>
      </c>
      <c r="CH271" s="15">
        <v>347900</v>
      </c>
      <c r="CI271" s="15">
        <f t="shared" si="474"/>
        <v>1170600</v>
      </c>
      <c r="CJ271" s="15">
        <v>263700</v>
      </c>
      <c r="CK271" s="15">
        <v>346200</v>
      </c>
      <c r="CL271" s="15">
        <v>328600</v>
      </c>
      <c r="CM271" s="15">
        <v>199700</v>
      </c>
      <c r="CN271" s="15">
        <f t="shared" si="475"/>
        <v>1138200</v>
      </c>
      <c r="CO271" s="15">
        <v>292800</v>
      </c>
      <c r="CP271" s="15">
        <v>268200</v>
      </c>
      <c r="CQ271" s="15">
        <v>356900</v>
      </c>
      <c r="CR271" s="15">
        <v>339500</v>
      </c>
      <c r="CS271" s="15">
        <f t="shared" si="476"/>
        <v>1257400</v>
      </c>
      <c r="CT271" s="15">
        <v>273200</v>
      </c>
      <c r="CU271" s="15">
        <v>313000</v>
      </c>
      <c r="CV271" s="15">
        <v>360900</v>
      </c>
      <c r="CW271" s="15">
        <v>189900</v>
      </c>
      <c r="CX271" s="15">
        <f t="shared" si="477"/>
        <v>1137000</v>
      </c>
      <c r="CY271" s="15">
        <v>265100</v>
      </c>
      <c r="CZ271" s="15">
        <v>292600</v>
      </c>
      <c r="DA271" s="15">
        <v>357100</v>
      </c>
      <c r="DB271" s="15">
        <v>347600</v>
      </c>
      <c r="DC271" s="15">
        <v>1262400</v>
      </c>
      <c r="DD271" s="15">
        <v>289300</v>
      </c>
      <c r="DE271" s="15">
        <v>300200</v>
      </c>
      <c r="DF271" s="15">
        <v>300400</v>
      </c>
      <c r="DG271" s="15">
        <v>341100</v>
      </c>
      <c r="DH271" s="15">
        <v>1231000</v>
      </c>
      <c r="DI271" s="15">
        <v>289300</v>
      </c>
      <c r="DJ271" s="15">
        <v>296100</v>
      </c>
      <c r="DK271" s="15">
        <f>+DK284*DK11</f>
        <v>306690.27881778346</v>
      </c>
      <c r="DL271" s="15">
        <f>+DL284*DL11</f>
        <v>395044.22566862876</v>
      </c>
      <c r="DM271" s="15">
        <f>+DL271+DK271+DJ271+DI271</f>
        <v>1287134.5044864123</v>
      </c>
      <c r="DN271" s="15">
        <f>+DN284*DN11</f>
        <v>330280.32730159967</v>
      </c>
      <c r="DO271" s="15">
        <f>+DO284*DO11</f>
        <v>336743.8370057313</v>
      </c>
      <c r="DP271" s="15">
        <f>+DP284*DP11</f>
        <v>347367.31646563223</v>
      </c>
      <c r="DQ271" s="15">
        <f>+DQ284*DQ11</f>
        <v>407801.33142576419</v>
      </c>
      <c r="DR271" s="15">
        <f>+DQ271+DP271+DO271+DN271</f>
        <v>1422192.8121987274</v>
      </c>
      <c r="DS271" s="15">
        <f>+DS284*DS11</f>
        <v>332136.52313771896</v>
      </c>
      <c r="DT271" s="15">
        <f>+DT284*DT11</f>
        <v>338281.04913390777</v>
      </c>
      <c r="DU271" s="15">
        <f>+DU284*DU11</f>
        <v>349026.99175800855</v>
      </c>
      <c r="DV271" s="15">
        <f>+DV284*DV11</f>
        <v>432599.87341073767</v>
      </c>
      <c r="DW271" s="15">
        <f>+DV271+DU271+DT271+DS271</f>
        <v>1452044.437440373</v>
      </c>
    </row>
    <row r="272" spans="1:127">
      <c r="A272" s="2"/>
      <c r="C272" s="44"/>
      <c r="D272" s="2"/>
      <c r="E272" s="2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T272" s="3"/>
      <c r="BZ272" s="3"/>
      <c r="CA272" s="3"/>
      <c r="CC272" s="3"/>
    </row>
    <row r="273" spans="1:127">
      <c r="A273" s="2"/>
      <c r="C273" s="44" t="s">
        <v>1285</v>
      </c>
      <c r="D273" s="2" t="s">
        <v>1264</v>
      </c>
      <c r="E273" s="2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T273" s="3"/>
      <c r="BZ273" s="3"/>
      <c r="CA273" s="3"/>
      <c r="CC273" s="3"/>
      <c r="CI273" s="15">
        <f t="shared" ref="CI273:CI274" si="478">+CI270-CD270</f>
        <v>44231</v>
      </c>
      <c r="CJ273" s="15">
        <f t="shared" ref="CJ273:CJ274" si="479">+CJ270-CE270</f>
        <v>30800</v>
      </c>
      <c r="CK273" s="15">
        <f t="shared" ref="CK273:CK274" si="480">+CK270-CF270</f>
        <v>49000</v>
      </c>
      <c r="CL273" s="15">
        <f t="shared" ref="CL273:CM274" si="481">+CL270-CG270</f>
        <v>37400</v>
      </c>
      <c r="CM273" s="15">
        <f t="shared" si="481"/>
        <v>140000</v>
      </c>
      <c r="CN273" s="15">
        <f t="shared" ref="CN273:CN274" si="482">+CN270-CI270</f>
        <v>257200</v>
      </c>
      <c r="CO273" s="15">
        <f t="shared" ref="CO273:CO274" si="483">+CO270-CJ270</f>
        <v>14700</v>
      </c>
      <c r="CP273" s="15">
        <f t="shared" ref="CP273:CP274" si="484">+CP270-CK270</f>
        <v>-4200</v>
      </c>
      <c r="CQ273" s="15">
        <f t="shared" ref="CQ273:CR274" si="485">+CQ270-CL270</f>
        <v>-6000</v>
      </c>
      <c r="CR273" s="15">
        <f t="shared" si="485"/>
        <v>-127900</v>
      </c>
      <c r="CS273" s="15">
        <f t="shared" ref="CS273:CS274" si="486">+CS270-CN270</f>
        <v>-123400</v>
      </c>
      <c r="CT273" s="15">
        <f t="shared" ref="CT273:CT274" si="487">+CT270-CO270</f>
        <v>15700</v>
      </c>
      <c r="CU273" s="15">
        <f t="shared" ref="CU273:CU274" si="488">+CU270-CP270</f>
        <v>14000</v>
      </c>
      <c r="CV273" s="15">
        <f t="shared" ref="CV273:CW274" si="489">+CV270-CQ270</f>
        <v>11100</v>
      </c>
      <c r="CW273" s="15">
        <f t="shared" si="489"/>
        <v>159500</v>
      </c>
      <c r="CX273" s="15">
        <f t="shared" ref="CX273:CX274" si="490">+CX270-CS270</f>
        <v>200300</v>
      </c>
      <c r="CY273" s="15">
        <f t="shared" ref="CY273:CY274" si="491">+CY270-CT270</f>
        <v>-800</v>
      </c>
      <c r="CZ273" s="15">
        <f t="shared" ref="CZ273:CZ274" si="492">+CZ270-CU270</f>
        <v>24700</v>
      </c>
      <c r="DA273" s="15">
        <f t="shared" ref="DA273:DB274" si="493">+DA270-CV270</f>
        <v>57600</v>
      </c>
      <c r="DB273" s="15">
        <f t="shared" si="493"/>
        <v>-189100</v>
      </c>
      <c r="DC273" s="15">
        <f t="shared" ref="DC273:DC274" si="494">+DC270-CX270</f>
        <v>-107600</v>
      </c>
      <c r="DD273" s="15">
        <f t="shared" ref="DD273:DD274" si="495">+DD270-CY270</f>
        <v>-30200</v>
      </c>
      <c r="DE273" s="15">
        <f t="shared" ref="DE273:DE274" si="496">+DE270-CZ270</f>
        <v>-4900</v>
      </c>
      <c r="DF273" s="15">
        <f t="shared" ref="DF273:DG274" si="497">+DF270-DA270</f>
        <v>-14700</v>
      </c>
      <c r="DG273" s="15">
        <f t="shared" si="497"/>
        <v>77500</v>
      </c>
      <c r="DH273" s="15">
        <f t="shared" ref="DH273:DH274" si="498">+DH270-DC270</f>
        <v>27600</v>
      </c>
      <c r="DI273" s="15">
        <f t="shared" ref="DI273:DM273" si="499">+DI270-DD270</f>
        <v>21800</v>
      </c>
      <c r="DJ273" s="15">
        <f t="shared" si="499"/>
        <v>-19000</v>
      </c>
      <c r="DK273" s="15">
        <f t="shared" si="499"/>
        <v>3791.8690659999847</v>
      </c>
      <c r="DL273" s="15">
        <f>+DL270-DG270</f>
        <v>6520.4749682300026</v>
      </c>
      <c r="DM273" s="15">
        <f t="shared" si="499"/>
        <v>13212.344034229871</v>
      </c>
      <c r="DN273" s="15">
        <f t="shared" ref="DN273:DN274" si="500">+DN270-DI270</f>
        <v>-16428.796724192769</v>
      </c>
      <c r="DO273" s="15">
        <f t="shared" ref="DO273:DO274" si="501">+DO270-DJ270</f>
        <v>-12191.43662390142</v>
      </c>
      <c r="DP273" s="15">
        <f t="shared" ref="DP273:DQ274" si="502">+DP270-DK270</f>
        <v>-19896.052231351321</v>
      </c>
      <c r="DQ273" s="15">
        <f t="shared" si="502"/>
        <v>11924.764756498043</v>
      </c>
      <c r="DR273" s="15">
        <f t="shared" ref="DR273:DR274" si="503">+DR270-DM270</f>
        <v>-36591.520822947379</v>
      </c>
      <c r="DS273" s="15">
        <f t="shared" ref="DS273:DS274" si="504">+DS270-DN270</f>
        <v>-16611.791606716521</v>
      </c>
      <c r="DT273" s="15">
        <f t="shared" ref="DT273:DT274" si="505">+DT270-DO270</f>
        <v>-17521.216396504693</v>
      </c>
      <c r="DU273" s="15">
        <f t="shared" ref="DU273:DV274" si="506">+DU270-DP270</f>
        <v>-9424.2723545135232</v>
      </c>
      <c r="DV273" s="15">
        <f t="shared" si="506"/>
        <v>-31379.098921308701</v>
      </c>
      <c r="DW273" s="15">
        <f t="shared" ref="DW273:DW274" si="507">+DW270-DR270</f>
        <v>-74936.379279043525</v>
      </c>
    </row>
    <row r="274" spans="1:127">
      <c r="A274" s="2"/>
      <c r="C274" s="44" t="s">
        <v>1285</v>
      </c>
      <c r="D274" s="2" t="s">
        <v>1265</v>
      </c>
      <c r="E274" s="2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T274" s="3"/>
      <c r="BZ274" s="3"/>
      <c r="CA274" s="3"/>
      <c r="CC274" s="3"/>
      <c r="CI274" s="15">
        <f t="shared" si="478"/>
        <v>-4231</v>
      </c>
      <c r="CJ274" s="15">
        <f t="shared" si="479"/>
        <v>-2000</v>
      </c>
      <c r="CK274" s="15">
        <f t="shared" si="480"/>
        <v>54900</v>
      </c>
      <c r="CL274" s="15">
        <f t="shared" si="481"/>
        <v>62900</v>
      </c>
      <c r="CM274" s="15">
        <f t="shared" ref="CM274" si="508">+CM271-CH271</f>
        <v>-148200</v>
      </c>
      <c r="CN274" s="15">
        <f t="shared" si="482"/>
        <v>-32400</v>
      </c>
      <c r="CO274" s="15">
        <f t="shared" si="483"/>
        <v>29100</v>
      </c>
      <c r="CP274" s="15">
        <f t="shared" si="484"/>
        <v>-78000</v>
      </c>
      <c r="CQ274" s="15">
        <f t="shared" si="485"/>
        <v>28300</v>
      </c>
      <c r="CR274" s="15">
        <f t="shared" ref="CR274" si="509">+CR271-CM271</f>
        <v>139800</v>
      </c>
      <c r="CS274" s="15">
        <f t="shared" si="486"/>
        <v>119200</v>
      </c>
      <c r="CT274" s="15">
        <f t="shared" si="487"/>
        <v>-19600</v>
      </c>
      <c r="CU274" s="15">
        <f t="shared" si="488"/>
        <v>44800</v>
      </c>
      <c r="CV274" s="15">
        <f t="shared" si="489"/>
        <v>4000</v>
      </c>
      <c r="CW274" s="15">
        <f t="shared" ref="CW274" si="510">+CW271-CR271</f>
        <v>-149600</v>
      </c>
      <c r="CX274" s="15">
        <f t="shared" si="490"/>
        <v>-120400</v>
      </c>
      <c r="CY274" s="15">
        <f t="shared" si="491"/>
        <v>-8100</v>
      </c>
      <c r="CZ274" s="15">
        <f t="shared" si="492"/>
        <v>-20400</v>
      </c>
      <c r="DA274" s="15">
        <f t="shared" si="493"/>
        <v>-3800</v>
      </c>
      <c r="DB274" s="15">
        <f t="shared" ref="DB274" si="511">+DB271-CW271</f>
        <v>157700</v>
      </c>
      <c r="DC274" s="15">
        <f t="shared" si="494"/>
        <v>125400</v>
      </c>
      <c r="DD274" s="15">
        <f t="shared" si="495"/>
        <v>24200</v>
      </c>
      <c r="DE274" s="15">
        <f t="shared" si="496"/>
        <v>7600</v>
      </c>
      <c r="DF274" s="15">
        <f t="shared" si="497"/>
        <v>-56700</v>
      </c>
      <c r="DG274" s="15">
        <f t="shared" ref="DG274" si="512">+DG271-DB271</f>
        <v>-6500</v>
      </c>
      <c r="DH274" s="15">
        <f t="shared" si="498"/>
        <v>-31400</v>
      </c>
      <c r="DI274" s="15">
        <f t="shared" ref="DI274:DM274" si="513">+DI271-DD271</f>
        <v>0</v>
      </c>
      <c r="DJ274" s="15">
        <f t="shared" si="513"/>
        <v>-4100</v>
      </c>
      <c r="DK274" s="15">
        <f t="shared" si="513"/>
        <v>6290.2788177834591</v>
      </c>
      <c r="DL274" s="15">
        <f>+DL271-DG271</f>
        <v>53944.225668628758</v>
      </c>
      <c r="DM274" s="15">
        <f t="shared" si="513"/>
        <v>56134.504486412276</v>
      </c>
      <c r="DN274" s="15">
        <f t="shared" si="500"/>
        <v>40980.327301599667</v>
      </c>
      <c r="DO274" s="15">
        <f t="shared" si="501"/>
        <v>40643.8370057313</v>
      </c>
      <c r="DP274" s="15">
        <f t="shared" si="502"/>
        <v>40677.037647848774</v>
      </c>
      <c r="DQ274" s="15">
        <f t="shared" ref="DQ274" si="514">+DQ271-DL271</f>
        <v>12757.105757135432</v>
      </c>
      <c r="DR274" s="15">
        <f t="shared" si="503"/>
        <v>135058.30771231512</v>
      </c>
      <c r="DS274" s="15">
        <f t="shared" si="504"/>
        <v>1856.1958361192956</v>
      </c>
      <c r="DT274" s="15">
        <f t="shared" si="505"/>
        <v>1537.2121281764703</v>
      </c>
      <c r="DU274" s="15">
        <f t="shared" si="506"/>
        <v>1659.6752923763124</v>
      </c>
      <c r="DV274" s="15">
        <f t="shared" ref="DV274" si="515">+DV271-DQ271</f>
        <v>24798.541984973475</v>
      </c>
      <c r="DW274" s="15">
        <f t="shared" si="507"/>
        <v>29851.625241645612</v>
      </c>
    </row>
    <row r="275" spans="1:127">
      <c r="A275" s="2"/>
      <c r="C275" s="44"/>
      <c r="D275" s="2"/>
      <c r="E275" s="2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T275" s="3"/>
      <c r="BZ275" s="3"/>
      <c r="CA275" s="3"/>
      <c r="CC275" s="3"/>
    </row>
    <row r="276" spans="1:127">
      <c r="A276" s="2"/>
      <c r="C276" s="7" t="s">
        <v>1268</v>
      </c>
      <c r="D276" s="2" t="s">
        <v>1264</v>
      </c>
      <c r="DM276" s="15">
        <v>1250000</v>
      </c>
    </row>
    <row r="277" spans="1:127">
      <c r="A277" s="2"/>
      <c r="C277" s="7" t="s">
        <v>1268</v>
      </c>
      <c r="D277" s="2" t="s">
        <v>1265</v>
      </c>
      <c r="DM277" s="15">
        <v>1256000</v>
      </c>
    </row>
    <row r="278" spans="1:127">
      <c r="A278" s="2"/>
    </row>
    <row r="279" spans="1:127">
      <c r="A279" s="2"/>
      <c r="C279" s="44"/>
      <c r="D279" s="2" t="s">
        <v>1266</v>
      </c>
      <c r="E279" s="2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T279" s="3"/>
      <c r="BZ279" s="3"/>
      <c r="CA279" s="3"/>
      <c r="CC279" s="3"/>
      <c r="CI279" s="4">
        <f t="shared" ref="CI279:DJ279" si="516">+CI270/CI14</f>
        <v>1.8981759871717778</v>
      </c>
      <c r="CJ279" s="4">
        <f t="shared" si="516"/>
        <v>1.631720430107527</v>
      </c>
      <c r="CK279" s="4">
        <f t="shared" si="516"/>
        <v>1.2683840749414519</v>
      </c>
      <c r="CL279" s="4">
        <f t="shared" si="516"/>
        <v>1.2399457749661094</v>
      </c>
      <c r="CM279" s="4">
        <f t="shared" si="516"/>
        <v>2.386467889908257</v>
      </c>
      <c r="CN279" s="4">
        <f t="shared" si="516"/>
        <v>1.5884447962010289</v>
      </c>
      <c r="CO279" s="4">
        <f t="shared" si="516"/>
        <v>1.2117647058823529</v>
      </c>
      <c r="CP279" s="4">
        <f t="shared" si="516"/>
        <v>1.4264312466559657</v>
      </c>
      <c r="CQ279" s="4">
        <f t="shared" si="516"/>
        <v>0.97140788997466521</v>
      </c>
      <c r="CR279" s="4">
        <f t="shared" si="516"/>
        <v>1.4694189602446484</v>
      </c>
      <c r="CS279" s="4">
        <f t="shared" si="516"/>
        <v>1.2394495412844038</v>
      </c>
      <c r="CT279" s="4">
        <f t="shared" si="516"/>
        <v>1.3198067632850241</v>
      </c>
      <c r="CU279" s="4">
        <f t="shared" si="516"/>
        <v>1.1945508727117922</v>
      </c>
      <c r="CV279" s="4">
        <f t="shared" si="516"/>
        <v>0.9661251296232285</v>
      </c>
      <c r="CW279" s="4">
        <f t="shared" si="516"/>
        <v>2.5899363794100636</v>
      </c>
      <c r="CX279" s="4">
        <f t="shared" si="516"/>
        <v>1.4169892710983298</v>
      </c>
      <c r="CY279" s="4">
        <f t="shared" si="516"/>
        <v>1.353204172876304</v>
      </c>
      <c r="CZ279" s="4">
        <f t="shared" si="516"/>
        <v>1.4167053364269142</v>
      </c>
      <c r="DA279" s="4">
        <f t="shared" si="516"/>
        <v>1.3987551867219916</v>
      </c>
      <c r="DB279" s="4">
        <f t="shared" si="516"/>
        <v>1.2762703502713371</v>
      </c>
      <c r="DC279" s="4">
        <f t="shared" si="516"/>
        <v>1.3637420104590354</v>
      </c>
      <c r="DD279" s="4">
        <f t="shared" si="516"/>
        <v>1.4607961399276237</v>
      </c>
      <c r="DE279" s="4">
        <f t="shared" si="516"/>
        <v>1.4011194029850746</v>
      </c>
      <c r="DF279" s="4">
        <f t="shared" si="516"/>
        <v>1.5635305528612997</v>
      </c>
      <c r="DG279" s="4">
        <f t="shared" si="516"/>
        <v>2.5297215951843492</v>
      </c>
      <c r="DH279" s="4">
        <f t="shared" si="516"/>
        <v>1.6700500556173525</v>
      </c>
      <c r="DI279" s="4">
        <f t="shared" si="516"/>
        <v>1.7529880478087649</v>
      </c>
      <c r="DJ279" s="4">
        <f t="shared" si="516"/>
        <v>1.8404185742315238</v>
      </c>
      <c r="DK279" s="68">
        <v>1.75</v>
      </c>
      <c r="DL279" s="68">
        <v>1.9</v>
      </c>
      <c r="DM279" s="4">
        <f>+DM270/DM14</f>
        <v>1.8116641039626169</v>
      </c>
      <c r="DN279" s="68">
        <v>1.75</v>
      </c>
      <c r="DO279" s="68">
        <v>1.75</v>
      </c>
      <c r="DP279" s="68">
        <v>1.75</v>
      </c>
      <c r="DQ279" s="68">
        <v>2</v>
      </c>
      <c r="DR279" s="4">
        <f>+DR270/DR14</f>
        <v>1.818448314061047</v>
      </c>
      <c r="DS279" s="68">
        <v>1.8</v>
      </c>
      <c r="DT279" s="68">
        <v>1.8</v>
      </c>
      <c r="DU279" s="68">
        <v>1.8</v>
      </c>
      <c r="DV279" s="68">
        <v>2</v>
      </c>
      <c r="DW279" s="4">
        <f>+DW270/DW14</f>
        <v>1.8543579613525421</v>
      </c>
    </row>
    <row r="280" spans="1:127">
      <c r="A280" s="2"/>
      <c r="C280" s="44"/>
      <c r="D280" s="2"/>
      <c r="E280" s="2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T280" s="3"/>
      <c r="BZ280" s="3"/>
      <c r="CA280" s="3"/>
      <c r="CC280" s="3"/>
    </row>
    <row r="281" spans="1:127">
      <c r="A281" s="2"/>
      <c r="C281" s="44" t="s">
        <v>1272</v>
      </c>
      <c r="D281" s="2"/>
      <c r="E281" s="2"/>
      <c r="AZ281" s="15"/>
      <c r="BA281" s="15">
        <f>+BA103-BA270</f>
        <v>-27100</v>
      </c>
      <c r="BB281" s="15">
        <f>+BB103-BB270</f>
        <v>-65100</v>
      </c>
      <c r="BC281" s="15">
        <f>+BC103-BC270</f>
        <v>-73500</v>
      </c>
      <c r="BD281" s="15">
        <f>+BD103-BD270</f>
        <v>-90700</v>
      </c>
      <c r="BE281" s="15">
        <f t="shared" ref="BE281" si="517">+BD281+BC281+BB281+BA281</f>
        <v>-256400</v>
      </c>
      <c r="BF281" s="15">
        <f>+BF103-BF270</f>
        <v>-38700</v>
      </c>
      <c r="BG281" s="15">
        <f>+BG103-BG270</f>
        <v>-81700</v>
      </c>
      <c r="BH281" s="15">
        <f>+BH103-BH270</f>
        <v>-41940</v>
      </c>
      <c r="BI281" s="15">
        <f>+BI103-BI270</f>
        <v>-80960</v>
      </c>
      <c r="BJ281" s="15">
        <f t="shared" ref="BJ281" si="518">+BI281+BH281+BG281+BF281</f>
        <v>-243300</v>
      </c>
      <c r="BK281" s="15">
        <f>+BK103-BK270</f>
        <v>-56400</v>
      </c>
      <c r="BL281" s="15">
        <f>+BL103-BL270</f>
        <v>-111100</v>
      </c>
      <c r="BM281" s="15">
        <f>+BM103-BM270</f>
        <v>-14300</v>
      </c>
      <c r="BN281" s="15">
        <f>+BN103-BN270</f>
        <v>-26800</v>
      </c>
      <c r="BO281" s="15">
        <f t="shared" ref="BO281" si="519">+BN281+BM281+BL281+BK281</f>
        <v>-208600</v>
      </c>
      <c r="BP281" s="15">
        <f>+BP103-BP270</f>
        <v>3500</v>
      </c>
      <c r="BQ281" s="15">
        <f>+BQ103-BQ270</f>
        <v>-55600</v>
      </c>
      <c r="BR281" s="15">
        <f>+BR103-BR270</f>
        <v>-44400</v>
      </c>
      <c r="BS281" s="15">
        <f>+BS103-BS270</f>
        <v>-96300</v>
      </c>
      <c r="BT281" s="15">
        <f t="shared" ref="BT281" si="520">+BS281+BR281+BQ281+BP281</f>
        <v>-192800</v>
      </c>
      <c r="BU281" s="15">
        <f>+BU103-BU270</f>
        <v>-52900</v>
      </c>
      <c r="BV281" s="15">
        <f>+BV103-BV270</f>
        <v>-99200</v>
      </c>
      <c r="BW281" s="15">
        <f>+BW103-BW270</f>
        <v>-82800</v>
      </c>
      <c r="BX281" s="15">
        <f>+BX103-BX270</f>
        <v>-126700</v>
      </c>
      <c r="BY281" s="15">
        <f t="shared" ref="BY281" si="521">+BX281+BW281+BV281+BU281</f>
        <v>-361600</v>
      </c>
      <c r="BZ281" s="15">
        <f>+BZ103-BZ270</f>
        <v>-70300</v>
      </c>
      <c r="CA281" s="15">
        <f>+CA103-CA270</f>
        <v>-130000</v>
      </c>
      <c r="CB281" s="15">
        <f>+CB103-CB270</f>
        <v>-107000</v>
      </c>
      <c r="CC281" s="15">
        <f>+CC103-CC270</f>
        <v>-118069</v>
      </c>
      <c r="CD281" s="15">
        <f t="shared" ref="CD281" si="522">+CC281+CB281+CA281+BZ281</f>
        <v>-425369</v>
      </c>
      <c r="CE281" s="15">
        <f>+CE103-CE270</f>
        <v>-98800</v>
      </c>
      <c r="CF281" s="15">
        <f>+CF103-CF270</f>
        <v>-99800</v>
      </c>
      <c r="CG281" s="15">
        <f>+CG103-CG270</f>
        <v>-117300</v>
      </c>
      <c r="CH281" s="15">
        <f>+CH103-CH270</f>
        <v>-132200</v>
      </c>
      <c r="CI281" s="15">
        <f t="shared" ref="CI281" si="523">+CH281+CG281+CF281+CE281</f>
        <v>-448100</v>
      </c>
      <c r="CJ281" s="15">
        <f>+CJ103-CJ270</f>
        <v>-94000</v>
      </c>
      <c r="CK281" s="15">
        <f>+CK103-CK270</f>
        <v>-57300</v>
      </c>
      <c r="CL281" s="15">
        <f>+CL103-CL270</f>
        <v>-53100</v>
      </c>
      <c r="CM281" s="15">
        <f>+CM103-CM270</f>
        <v>-241800</v>
      </c>
      <c r="CN281" s="15">
        <f t="shared" ref="CN281" si="524">+CM281+CL281+CK281+CJ281</f>
        <v>-446200</v>
      </c>
      <c r="CO281" s="15">
        <f>+CO103-CO270</f>
        <v>-45000</v>
      </c>
      <c r="CP281" s="15">
        <f>+CP103-CP270</f>
        <v>-79700</v>
      </c>
      <c r="CQ281" s="15">
        <f>+CQ103-CQ270</f>
        <v>7900</v>
      </c>
      <c r="CR281" s="15">
        <f>+CR103-CR270</f>
        <v>-92100</v>
      </c>
      <c r="CS281" s="15">
        <f t="shared" ref="CS281" si="525">+CR281+CQ281+CP281+CO281</f>
        <v>-208900</v>
      </c>
      <c r="CT281" s="15">
        <f>+CT103-CT270</f>
        <v>-66200</v>
      </c>
      <c r="CU281" s="15">
        <f>+CU103-CU270</f>
        <v>-45700</v>
      </c>
      <c r="CV281" s="15">
        <f>+CV103-CV270</f>
        <v>9800</v>
      </c>
      <c r="CW281" s="15">
        <f>+CW103-CW270</f>
        <v>-274900</v>
      </c>
      <c r="CX281" s="15">
        <f t="shared" ref="CX281" si="526">+CW281+CV281+CU281+CT281</f>
        <v>-377000</v>
      </c>
      <c r="CY281" s="15">
        <f>+CY103-CY270</f>
        <v>-71100</v>
      </c>
      <c r="CZ281" s="15">
        <f>+CZ103-CZ270</f>
        <v>-89800</v>
      </c>
      <c r="DA281" s="15">
        <f>+DA103-DA270</f>
        <v>-96100</v>
      </c>
      <c r="DB281" s="15">
        <f>+DB103-DB270</f>
        <v>-56000</v>
      </c>
      <c r="DC281" s="15">
        <f t="shared" ref="DC281" si="527">+DB281+DA281+CZ281+CY281</f>
        <v>-313000</v>
      </c>
      <c r="DD281" s="15">
        <f>+DD103-DD270</f>
        <v>-76400</v>
      </c>
      <c r="DE281" s="15">
        <f>+DE103-DE270</f>
        <v>-86000</v>
      </c>
      <c r="DF281" s="15">
        <f>+DF103-DF270</f>
        <v>-116200</v>
      </c>
      <c r="DG281" s="15">
        <f>+DG103-DG270</f>
        <v>-203300</v>
      </c>
      <c r="DH281" s="15">
        <f>+DG281+DF281+DE281+DD281</f>
        <v>-481900</v>
      </c>
      <c r="DI281" s="15">
        <f>+DI103-DI270</f>
        <v>-113400</v>
      </c>
      <c r="DJ281" s="15">
        <f>+DJ103-DJ270</f>
        <v>-128500</v>
      </c>
      <c r="DK281" s="15">
        <f>+DK103-DK270</f>
        <v>-139796.51531399999</v>
      </c>
      <c r="DL281" s="15">
        <f>+DL103-DL270</f>
        <v>-162341.27761652999</v>
      </c>
      <c r="DM281" s="15">
        <f>+DL281+DK281+DJ281+DI281</f>
        <v>-544037.79293052992</v>
      </c>
      <c r="DN281" s="15">
        <f>+DN103-DN270</f>
        <v>-106101.94426106024</v>
      </c>
      <c r="DO281" s="15">
        <f>+DO103-DO270</f>
        <v>-115375.09858975653</v>
      </c>
      <c r="DP281" s="15">
        <f>+DP103-DP270</f>
        <v>-131269.635786278</v>
      </c>
      <c r="DQ281" s="15">
        <f>+DQ103-DQ270</f>
        <v>-177322.61986236402</v>
      </c>
      <c r="DR281" s="15">
        <f t="shared" ref="DR281" si="528">+DQ281+DP281+DO281+DN281</f>
        <v>-530069.29849945882</v>
      </c>
      <c r="DS281" s="15">
        <f>+DS103-DS270</f>
        <v>-102648.62740848477</v>
      </c>
      <c r="DT281" s="15">
        <f>+DT103-DT270</f>
        <v>-111861.04310204173</v>
      </c>
      <c r="DU281" s="15">
        <f>+DU103-DU270</f>
        <v>-131942.90865783783</v>
      </c>
      <c r="DV281" s="15">
        <f>+DV103-DV270</f>
        <v>-161633.07040170967</v>
      </c>
      <c r="DW281" s="15">
        <f t="shared" ref="DW281" si="529">+DV281+DU281+DT281+DS281</f>
        <v>-508085.64957007399</v>
      </c>
    </row>
    <row r="282" spans="1:127">
      <c r="A282" s="2"/>
      <c r="C282" s="44"/>
      <c r="D282" s="2" t="s">
        <v>1269</v>
      </c>
      <c r="E282" s="2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15">
        <f t="shared" ref="BJ282" si="530">+BJ281-BE281</f>
        <v>13100</v>
      </c>
      <c r="BK282" s="15">
        <f t="shared" ref="BK282" si="531">+BK281-BF281</f>
        <v>-17700</v>
      </c>
      <c r="BL282" s="15">
        <f t="shared" ref="BL282" si="532">+BL281-BG281</f>
        <v>-29400</v>
      </c>
      <c r="BM282" s="15">
        <f t="shared" ref="BM282" si="533">+BM281-BH281</f>
        <v>27640</v>
      </c>
      <c r="BN282" s="15">
        <f t="shared" ref="BN282" si="534">+BN281-BI281</f>
        <v>54160</v>
      </c>
      <c r="BO282" s="15">
        <f t="shared" ref="BO282" si="535">+BO281-BJ281</f>
        <v>34700</v>
      </c>
      <c r="BP282" s="15">
        <f t="shared" ref="BP282" si="536">+BP281-BK281</f>
        <v>59900</v>
      </c>
      <c r="BQ282" s="15">
        <f t="shared" ref="BQ282" si="537">+BQ281-BL281</f>
        <v>55500</v>
      </c>
      <c r="BR282" s="15">
        <f t="shared" ref="BR282" si="538">+BR281-BM281</f>
        <v>-30100</v>
      </c>
      <c r="BS282" s="15">
        <f t="shared" ref="BS282" si="539">+BS281-BN281</f>
        <v>-69500</v>
      </c>
      <c r="BT282" s="15">
        <f t="shared" ref="BT282" si="540">+BT281-BO281</f>
        <v>15800</v>
      </c>
      <c r="BU282" s="15">
        <f t="shared" ref="BU282" si="541">+BU281-BP281</f>
        <v>-56400</v>
      </c>
      <c r="BV282" s="15">
        <f t="shared" ref="BV282" si="542">+BV281-BQ281</f>
        <v>-43600</v>
      </c>
      <c r="BW282" s="15">
        <f t="shared" ref="BW282" si="543">+BW281-BR281</f>
        <v>-38400</v>
      </c>
      <c r="BX282" s="15">
        <f t="shared" ref="BX282" si="544">+BX281-BS281</f>
        <v>-30400</v>
      </c>
      <c r="BY282" s="15">
        <f t="shared" ref="BY282" si="545">+BY281-BT281</f>
        <v>-168800</v>
      </c>
      <c r="BZ282" s="15">
        <f t="shared" ref="BZ282" si="546">+BZ281-BU281</f>
        <v>-17400</v>
      </c>
      <c r="CA282" s="15">
        <f t="shared" ref="CA282" si="547">+CA281-BV281</f>
        <v>-30800</v>
      </c>
      <c r="CB282" s="15">
        <f t="shared" ref="CB282" si="548">+CB281-BW281</f>
        <v>-24200</v>
      </c>
      <c r="CC282" s="15">
        <f t="shared" ref="CC282" si="549">+CC281-BX281</f>
        <v>8631</v>
      </c>
      <c r="CD282" s="15">
        <f t="shared" ref="CD282" si="550">+CD281-BY281</f>
        <v>-63769</v>
      </c>
      <c r="CE282" s="15">
        <f t="shared" ref="CE282" si="551">+CE281-BZ281</f>
        <v>-28500</v>
      </c>
      <c r="CF282" s="15">
        <f t="shared" ref="CF282" si="552">+CF281-CA281</f>
        <v>30200</v>
      </c>
      <c r="CG282" s="15">
        <f t="shared" ref="CG282" si="553">+CG281-CB281</f>
        <v>-10300</v>
      </c>
      <c r="CH282" s="15">
        <f t="shared" ref="CH282" si="554">+CH281-CC281</f>
        <v>-14131</v>
      </c>
      <c r="CI282" s="15">
        <f t="shared" ref="CI282" si="555">+CI281-CD281</f>
        <v>-22731</v>
      </c>
      <c r="CJ282" s="15">
        <f t="shared" ref="CJ282" si="556">+CJ281-CE281</f>
        <v>4800</v>
      </c>
      <c r="CK282" s="15">
        <f t="shared" ref="CK282" si="557">+CK281-CF281</f>
        <v>42500</v>
      </c>
      <c r="CL282" s="15">
        <f t="shared" ref="CL282" si="558">+CL281-CG281</f>
        <v>64200</v>
      </c>
      <c r="CM282" s="15">
        <f t="shared" ref="CM282" si="559">+CM281-CH281</f>
        <v>-109600</v>
      </c>
      <c r="CN282" s="15">
        <f t="shared" ref="CN282" si="560">+CN281-CI281</f>
        <v>1900</v>
      </c>
      <c r="CO282" s="15">
        <f t="shared" ref="CO282" si="561">+CO281-CJ281</f>
        <v>49000</v>
      </c>
      <c r="CP282" s="15">
        <f t="shared" ref="CP282" si="562">+CP281-CK281</f>
        <v>-22400</v>
      </c>
      <c r="CQ282" s="15">
        <f t="shared" ref="CQ282" si="563">+CQ281-CL281</f>
        <v>61000</v>
      </c>
      <c r="CR282" s="15">
        <f t="shared" ref="CR282" si="564">+CR281-CM281</f>
        <v>149700</v>
      </c>
      <c r="CS282" s="15">
        <f t="shared" ref="CS282" si="565">+CS281-CN281</f>
        <v>237300</v>
      </c>
      <c r="CT282" s="15">
        <f t="shared" ref="CT282" si="566">+CT281-CO281</f>
        <v>-21200</v>
      </c>
      <c r="CU282" s="15">
        <f t="shared" ref="CU282" si="567">+CU281-CP281</f>
        <v>34000</v>
      </c>
      <c r="CV282" s="15">
        <f t="shared" ref="CV282" si="568">+CV281-CQ281</f>
        <v>1900</v>
      </c>
      <c r="CW282" s="15">
        <f t="shared" ref="CW282" si="569">+CW281-CR281</f>
        <v>-182800</v>
      </c>
      <c r="CX282" s="15">
        <f t="shared" ref="CX282" si="570">+CX281-CS281</f>
        <v>-168100</v>
      </c>
      <c r="CY282" s="15">
        <f t="shared" ref="CY282" si="571">+CY281-CT281</f>
        <v>-4900</v>
      </c>
      <c r="CZ282" s="15">
        <f t="shared" ref="CZ282" si="572">+CZ281-CU281</f>
        <v>-44100</v>
      </c>
      <c r="DA282" s="15">
        <f t="shared" ref="DA282" si="573">+DA281-CV281</f>
        <v>-105900</v>
      </c>
      <c r="DB282" s="15">
        <f t="shared" ref="DB282" si="574">+DB281-CW281</f>
        <v>218900</v>
      </c>
      <c r="DC282" s="15">
        <f t="shared" ref="DC282" si="575">+DC281-CX281</f>
        <v>64000</v>
      </c>
      <c r="DD282" s="15">
        <f t="shared" ref="DD282:DH282" si="576">+DD281-CY281</f>
        <v>-5300</v>
      </c>
      <c r="DE282" s="15">
        <f t="shared" si="576"/>
        <v>3800</v>
      </c>
      <c r="DF282" s="15">
        <f t="shared" si="576"/>
        <v>-20100</v>
      </c>
      <c r="DG282" s="15">
        <f t="shared" si="576"/>
        <v>-147300</v>
      </c>
      <c r="DH282" s="15">
        <f t="shared" si="576"/>
        <v>-168900</v>
      </c>
      <c r="DI282" s="15">
        <f>+DI281-DD281</f>
        <v>-37000</v>
      </c>
      <c r="DJ282" s="15">
        <f>+DJ281-DE281</f>
        <v>-42500</v>
      </c>
      <c r="DK282" s="15">
        <f t="shared" ref="DK282:DO282" si="577">+DK281-DF281</f>
        <v>-23596.515313999989</v>
      </c>
      <c r="DL282" s="15">
        <f t="shared" si="577"/>
        <v>40958.722383470013</v>
      </c>
      <c r="DM282" s="15">
        <f t="shared" si="577"/>
        <v>-62137.792930529919</v>
      </c>
      <c r="DN282" s="15">
        <f t="shared" si="577"/>
        <v>7298.0557389397582</v>
      </c>
      <c r="DO282" s="15">
        <f t="shared" si="577"/>
        <v>13124.901410243474</v>
      </c>
      <c r="DP282" s="15">
        <f t="shared" ref="DP282" si="578">+DP281-DK281</f>
        <v>8526.8795277219906</v>
      </c>
      <c r="DQ282" s="15">
        <f t="shared" ref="DQ282" si="579">+DQ281-DL281</f>
        <v>-14981.342245834036</v>
      </c>
      <c r="DR282" s="15">
        <f t="shared" ref="DR282:DT282" si="580">+DR281-DM281</f>
        <v>13968.4944310711</v>
      </c>
      <c r="DS282" s="15">
        <f t="shared" si="580"/>
        <v>3453.3168525754736</v>
      </c>
      <c r="DT282" s="15">
        <f t="shared" si="580"/>
        <v>3514.0554877147952</v>
      </c>
      <c r="DU282" s="15">
        <f t="shared" ref="DU282" si="581">+DU281-DP281</f>
        <v>-673.27287155983504</v>
      </c>
      <c r="DV282" s="15">
        <f t="shared" ref="DV282" si="582">+DV281-DQ281</f>
        <v>15689.549460654351</v>
      </c>
      <c r="DW282" s="15">
        <f t="shared" ref="DW282" si="583">+DW281-DR281</f>
        <v>21983.648929384828</v>
      </c>
    </row>
    <row r="283" spans="1:127">
      <c r="A283" s="2"/>
      <c r="C283" s="44"/>
      <c r="D283" s="2"/>
      <c r="E283" s="2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T283" s="3"/>
      <c r="BZ283" s="3"/>
      <c r="CA283" s="3"/>
      <c r="CC283" s="3"/>
      <c r="DM283" s="37"/>
    </row>
    <row r="284" spans="1:127">
      <c r="A284" s="2"/>
      <c r="C284" s="44" t="s">
        <v>1273</v>
      </c>
      <c r="D284" s="2"/>
      <c r="E284" s="2"/>
      <c r="AZ284" s="3"/>
      <c r="BA284" s="3"/>
      <c r="BB284" s="3"/>
      <c r="BC284" s="3"/>
      <c r="BD284" s="3"/>
      <c r="BE284" s="37">
        <f t="shared" ref="BE284:CJ284" si="584">+BE271/BE11</f>
        <v>0.36897759738406738</v>
      </c>
      <c r="BF284" s="37">
        <f t="shared" si="584"/>
        <v>0.36692654903569966</v>
      </c>
      <c r="BG284" s="37">
        <f t="shared" si="584"/>
        <v>0.34544538331646452</v>
      </c>
      <c r="BH284" s="37">
        <f t="shared" si="584"/>
        <v>0.41222859694787695</v>
      </c>
      <c r="BI284" s="37">
        <f t="shared" si="584"/>
        <v>0.40484504308300162</v>
      </c>
      <c r="BJ284" s="37">
        <f t="shared" si="584"/>
        <v>0.38261579296809817</v>
      </c>
      <c r="BK284" s="37">
        <f t="shared" si="584"/>
        <v>0.38591596922816807</v>
      </c>
      <c r="BL284" s="37">
        <f t="shared" si="584"/>
        <v>0.34056575939598166</v>
      </c>
      <c r="BM284" s="37">
        <f t="shared" si="584"/>
        <v>0.35507892360121879</v>
      </c>
      <c r="BN284" s="37">
        <f t="shared" si="584"/>
        <v>0.34350513072442013</v>
      </c>
      <c r="BO284" s="37">
        <f t="shared" si="584"/>
        <v>0.35637980766271765</v>
      </c>
      <c r="BP284" s="37">
        <f t="shared" si="584"/>
        <v>0.30309866472519453</v>
      </c>
      <c r="BQ284" s="37">
        <f t="shared" si="584"/>
        <v>0.25994544152457594</v>
      </c>
      <c r="BR284" s="37">
        <f t="shared" si="584"/>
        <v>0.30720735641454</v>
      </c>
      <c r="BS284" s="37">
        <f t="shared" si="584"/>
        <v>0.32977310562840201</v>
      </c>
      <c r="BT284" s="37">
        <f t="shared" si="584"/>
        <v>0.29988893834954294</v>
      </c>
      <c r="BU284" s="37">
        <f t="shared" si="584"/>
        <v>0.28373893805309736</v>
      </c>
      <c r="BV284" s="37">
        <f t="shared" si="584"/>
        <v>0.27273584016586561</v>
      </c>
      <c r="BW284" s="37">
        <f t="shared" si="584"/>
        <v>0.29892394674448297</v>
      </c>
      <c r="BX284" s="37">
        <f t="shared" si="584"/>
        <v>0.31557731068240713</v>
      </c>
      <c r="BY284" s="37">
        <f t="shared" si="584"/>
        <v>0.29264307721034449</v>
      </c>
      <c r="BZ284" s="37">
        <f t="shared" si="584"/>
        <v>0.29719059860448033</v>
      </c>
      <c r="CA284" s="37">
        <f t="shared" si="584"/>
        <v>0.20879016112117457</v>
      </c>
      <c r="CB284" s="37">
        <f t="shared" si="584"/>
        <v>0.26704014939309056</v>
      </c>
      <c r="CC284" s="37">
        <f t="shared" si="584"/>
        <v>0.34094858156028368</v>
      </c>
      <c r="CD284" s="37">
        <f t="shared" si="584"/>
        <v>0.27811258670075517</v>
      </c>
      <c r="CE284" s="37">
        <f t="shared" si="584"/>
        <v>0.25369999045163755</v>
      </c>
      <c r="CF284" s="37">
        <f t="shared" si="584"/>
        <v>0.2733414657032936</v>
      </c>
      <c r="CG284" s="37">
        <f t="shared" si="584"/>
        <v>0.25037693177534864</v>
      </c>
      <c r="CH284" s="37">
        <f t="shared" si="584"/>
        <v>0.32642146744229689</v>
      </c>
      <c r="CI284" s="37">
        <f t="shared" si="584"/>
        <v>0.27608490566037736</v>
      </c>
      <c r="CJ284" s="37">
        <f t="shared" si="584"/>
        <v>0.24591998507880258</v>
      </c>
      <c r="CK284" s="37">
        <f t="shared" ref="CK284:DJ284" si="585">+CK271/CK11</f>
        <v>0.30502202643171805</v>
      </c>
      <c r="CL284" s="37">
        <f t="shared" si="585"/>
        <v>0.28242372152986678</v>
      </c>
      <c r="CM284" s="37">
        <f t="shared" si="585"/>
        <v>0.18166105703629581</v>
      </c>
      <c r="CN284" s="37">
        <f t="shared" si="585"/>
        <v>0.25462517617055547</v>
      </c>
      <c r="CO284" s="37">
        <f t="shared" si="585"/>
        <v>0.26293103448275862</v>
      </c>
      <c r="CP284" s="37">
        <f t="shared" si="585"/>
        <v>0.2470978441127695</v>
      </c>
      <c r="CQ284" s="37">
        <f t="shared" si="585"/>
        <v>0.30645715267044477</v>
      </c>
      <c r="CR284" s="37">
        <f t="shared" si="585"/>
        <v>0.30931122448979592</v>
      </c>
      <c r="CS284" s="37">
        <f t="shared" si="585"/>
        <v>0.28185241639020892</v>
      </c>
      <c r="CT284" s="37">
        <f t="shared" si="585"/>
        <v>0.25406863200967172</v>
      </c>
      <c r="CU284" s="37">
        <f t="shared" si="585"/>
        <v>0.28514165983419876</v>
      </c>
      <c r="CV284" s="37">
        <f t="shared" si="585"/>
        <v>0.31279251170046801</v>
      </c>
      <c r="CW284" s="37">
        <f t="shared" si="585"/>
        <v>0.17972742759795571</v>
      </c>
      <c r="CX284" s="37">
        <f t="shared" si="585"/>
        <v>0.25938768992106581</v>
      </c>
      <c r="CY284" s="37">
        <f t="shared" si="585"/>
        <v>0.24616956077630234</v>
      </c>
      <c r="CZ284" s="37">
        <f t="shared" si="585"/>
        <v>0.2570951585976628</v>
      </c>
      <c r="DA284" s="37">
        <f t="shared" si="585"/>
        <v>0.30560547710740266</v>
      </c>
      <c r="DB284" s="37">
        <f t="shared" si="585"/>
        <v>0.30395243091990204</v>
      </c>
      <c r="DC284" s="37">
        <f t="shared" si="585"/>
        <v>0.27885401250248504</v>
      </c>
      <c r="DD284" s="37">
        <f t="shared" si="585"/>
        <v>0.26093623162262108</v>
      </c>
      <c r="DE284" s="37">
        <f t="shared" si="585"/>
        <v>0.25447147579893192</v>
      </c>
      <c r="DF284" s="37">
        <f t="shared" si="585"/>
        <v>0.25429611445018202</v>
      </c>
      <c r="DG284" s="37">
        <f t="shared" si="585"/>
        <v>0.30591928251121075</v>
      </c>
      <c r="DH284" s="37">
        <f t="shared" si="585"/>
        <v>0.2685076124416525</v>
      </c>
      <c r="DI284" s="37">
        <f t="shared" si="585"/>
        <v>0.25450866543503126</v>
      </c>
      <c r="DJ284" s="37">
        <f t="shared" si="585"/>
        <v>0.25451263537906138</v>
      </c>
      <c r="DK284" s="37">
        <v>0.25</v>
      </c>
      <c r="DL284" s="37">
        <v>0.32500000000000001</v>
      </c>
      <c r="DM284" s="37">
        <f>+DM271/DM11</f>
        <v>0.27141098210841152</v>
      </c>
      <c r="DN284" s="89">
        <v>0.28000000000000003</v>
      </c>
      <c r="DO284" s="89">
        <v>0.28000000000000003</v>
      </c>
      <c r="DP284" s="89">
        <v>0.28000000000000003</v>
      </c>
      <c r="DQ284" s="37">
        <v>0.33</v>
      </c>
      <c r="DR284" s="37">
        <f>+DR271/DR11</f>
        <v>0.29271729077564629</v>
      </c>
      <c r="DS284" s="89">
        <v>0.28000000000000003</v>
      </c>
      <c r="DT284" s="89">
        <v>0.28000000000000003</v>
      </c>
      <c r="DU284" s="89">
        <v>0.28000000000000003</v>
      </c>
      <c r="DV284" s="89">
        <v>0.35</v>
      </c>
      <c r="DW284" s="37">
        <f>+DW271/DW11</f>
        <v>0.2977408706850026</v>
      </c>
    </row>
    <row r="285" spans="1:127">
      <c r="A285" s="2"/>
      <c r="C285" s="44"/>
      <c r="D285" s="2"/>
      <c r="E285" s="2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T285" s="3"/>
      <c r="BZ285" s="3"/>
      <c r="CA285" s="3"/>
      <c r="CC285" s="3"/>
      <c r="DU285" s="2"/>
    </row>
    <row r="286" spans="1:127">
      <c r="A286" s="2"/>
      <c r="C286" s="44"/>
      <c r="D286" s="2"/>
      <c r="E286" s="2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T286" s="3"/>
      <c r="BZ286" s="3"/>
      <c r="CA286" s="3"/>
      <c r="CC286" s="3"/>
    </row>
    <row r="287" spans="1:127">
      <c r="A287" s="2"/>
      <c r="C287" s="44"/>
      <c r="D287" s="2"/>
      <c r="E287" s="2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T287" s="3"/>
      <c r="BZ287" s="3"/>
      <c r="CA287" s="3"/>
      <c r="CC287" s="3"/>
    </row>
    <row r="288" spans="1:127">
      <c r="A288" s="2"/>
      <c r="C288" s="44"/>
      <c r="D288" s="2"/>
      <c r="E288" s="2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T288" s="3"/>
      <c r="BZ288" s="3"/>
      <c r="CA288" s="3"/>
      <c r="CC288" s="3"/>
    </row>
    <row r="289" spans="1:127">
      <c r="A289" s="2"/>
      <c r="C289" s="44"/>
      <c r="D289" s="2"/>
      <c r="E289" s="2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T289" s="3"/>
      <c r="BZ289" s="3"/>
      <c r="CA289" s="3"/>
      <c r="CC289" s="3"/>
    </row>
    <row r="290" spans="1:127">
      <c r="A290" s="2"/>
      <c r="C290" s="44"/>
      <c r="D290" s="2"/>
      <c r="E290" s="2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T290" s="3"/>
      <c r="BZ290" s="3"/>
      <c r="CA290" s="3"/>
      <c r="CC290" s="3"/>
    </row>
    <row r="291" spans="1:127" s="8" customFormat="1">
      <c r="A291" s="2"/>
      <c r="B291" s="21"/>
      <c r="C291" s="21" t="s">
        <v>157</v>
      </c>
      <c r="F291" s="21"/>
      <c r="I291" s="35"/>
      <c r="AZ291" s="8">
        <v>57800</v>
      </c>
      <c r="BA291" s="8">
        <v>8900</v>
      </c>
      <c r="BB291" s="8">
        <v>11500</v>
      </c>
      <c r="BC291" s="8">
        <v>14600</v>
      </c>
      <c r="BD291" s="8">
        <v>17600</v>
      </c>
      <c r="BE291" s="8">
        <v>52600</v>
      </c>
      <c r="BF291" s="8">
        <v>11000</v>
      </c>
      <c r="BG291" s="8">
        <v>11200</v>
      </c>
      <c r="BH291" s="8">
        <v>16300</v>
      </c>
      <c r="BI291" s="8">
        <v>14600</v>
      </c>
      <c r="BJ291" s="8">
        <v>53100</v>
      </c>
      <c r="BK291" s="8">
        <v>14700</v>
      </c>
      <c r="BL291" s="8">
        <v>13300</v>
      </c>
      <c r="BM291" s="8">
        <v>11400</v>
      </c>
      <c r="BN291" s="8">
        <v>16000</v>
      </c>
      <c r="BO291" s="8">
        <v>55357</v>
      </c>
      <c r="BP291" s="8">
        <v>13900</v>
      </c>
      <c r="BQ291" s="8">
        <v>12400</v>
      </c>
      <c r="BR291" s="8">
        <v>12000</v>
      </c>
      <c r="BS291" s="8">
        <v>16700</v>
      </c>
      <c r="BT291" s="8">
        <v>54986</v>
      </c>
      <c r="BU291" s="8">
        <v>10809</v>
      </c>
      <c r="BV291" s="8">
        <v>12151</v>
      </c>
      <c r="BW291" s="8">
        <v>13986</v>
      </c>
      <c r="BX291" s="8">
        <v>17169</v>
      </c>
      <c r="BY291" s="8">
        <v>54114</v>
      </c>
      <c r="BZ291" s="8">
        <v>14360</v>
      </c>
      <c r="CA291" s="8">
        <v>11859</v>
      </c>
      <c r="CB291" s="8">
        <v>13428</v>
      </c>
      <c r="CC291" s="8">
        <v>15338</v>
      </c>
      <c r="CD291" s="8">
        <v>54984</v>
      </c>
      <c r="CE291" s="8">
        <v>11985</v>
      </c>
      <c r="CF291" s="8">
        <v>15200</v>
      </c>
      <c r="CG291" s="8">
        <v>15515</v>
      </c>
      <c r="CH291" s="8">
        <v>19200</v>
      </c>
      <c r="CI291" s="8">
        <v>61900</v>
      </c>
      <c r="CJ291" s="8">
        <v>17200</v>
      </c>
      <c r="CK291" s="8">
        <v>16700</v>
      </c>
      <c r="CL291" s="8">
        <v>17000</v>
      </c>
      <c r="CM291" s="8">
        <v>19046</v>
      </c>
      <c r="CN291" s="8">
        <v>70000</v>
      </c>
      <c r="CO291" s="8">
        <v>15500</v>
      </c>
      <c r="CP291" s="8">
        <v>15600</v>
      </c>
      <c r="CQ291" s="8">
        <v>16400</v>
      </c>
      <c r="CR291" s="8">
        <v>19600</v>
      </c>
      <c r="CS291" s="8">
        <v>67100</v>
      </c>
      <c r="CT291" s="8">
        <v>20800</v>
      </c>
      <c r="CU291" s="8">
        <v>18100</v>
      </c>
      <c r="CV291" s="8">
        <v>13700</v>
      </c>
      <c r="CW291" s="8">
        <v>16600</v>
      </c>
      <c r="CX291" s="8">
        <v>69100</v>
      </c>
      <c r="CY291" s="8">
        <v>13000</v>
      </c>
      <c r="CZ291" s="8">
        <v>14300</v>
      </c>
      <c r="DA291" s="8">
        <v>14700</v>
      </c>
      <c r="DB291" s="8">
        <v>19600</v>
      </c>
      <c r="DC291" s="8">
        <f>+DB291+DA291+CZ291+CY291</f>
        <v>61600</v>
      </c>
      <c r="DD291" s="8">
        <v>14300</v>
      </c>
      <c r="DE291" s="8">
        <v>14100</v>
      </c>
      <c r="DF291" s="8">
        <v>13800</v>
      </c>
      <c r="DG291" s="8">
        <v>20300</v>
      </c>
      <c r="DH291" s="8">
        <f>+DG291+DF291+DE291+DD291</f>
        <v>62500</v>
      </c>
      <c r="DI291" s="8">
        <v>12500</v>
      </c>
      <c r="DJ291" s="8">
        <v>15000</v>
      </c>
      <c r="DK291" s="8">
        <v>15000</v>
      </c>
      <c r="DL291" s="8">
        <v>18000</v>
      </c>
      <c r="DM291" s="8">
        <f>+DL291+DK291+DJ291+DI291</f>
        <v>60500</v>
      </c>
      <c r="DN291" s="8">
        <v>17500</v>
      </c>
      <c r="DO291" s="8">
        <v>17500</v>
      </c>
      <c r="DP291" s="8">
        <v>17500</v>
      </c>
      <c r="DQ291" s="8">
        <v>20000</v>
      </c>
      <c r="DR291" s="8">
        <f>+DQ291+DP291+DO291+DN291</f>
        <v>72500</v>
      </c>
      <c r="DS291" s="8">
        <v>17500</v>
      </c>
      <c r="DT291" s="8">
        <v>17500</v>
      </c>
      <c r="DU291" s="8">
        <v>17500</v>
      </c>
      <c r="DV291" s="8">
        <v>20000</v>
      </c>
      <c r="DW291" s="8">
        <f>+DV291+DU291+DT291+DS291</f>
        <v>72500</v>
      </c>
    </row>
    <row r="292" spans="1:127" s="3" customFormat="1">
      <c r="A292" s="2"/>
      <c r="B292" s="7"/>
      <c r="C292" s="44" t="s">
        <v>1229</v>
      </c>
      <c r="E292" s="7"/>
      <c r="F292" s="7"/>
      <c r="G292" s="2"/>
      <c r="H292" s="2"/>
      <c r="I292" s="1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E292" s="2"/>
      <c r="BJ292" s="2"/>
      <c r="BO292" s="2"/>
      <c r="BT292" s="2"/>
      <c r="BY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15">
        <v>63000</v>
      </c>
      <c r="DN292" s="2"/>
      <c r="DO292" s="2"/>
      <c r="DP292" s="2"/>
      <c r="DQ292" s="2"/>
      <c r="DR292" s="2"/>
      <c r="DS292" s="2"/>
      <c r="DT292" s="2"/>
      <c r="DU292" s="2"/>
      <c r="DV292" s="2"/>
      <c r="DW292" s="2"/>
    </row>
    <row r="293" spans="1:127">
      <c r="A293" s="2"/>
    </row>
    <row r="294" spans="1:127">
      <c r="A294" s="2"/>
      <c r="E294" s="2"/>
      <c r="BQ294" s="2"/>
      <c r="BR294" s="2"/>
      <c r="BS294" s="2"/>
      <c r="BU294" s="2"/>
      <c r="BV294" s="2"/>
      <c r="BW294" s="2"/>
      <c r="BX294" s="2"/>
      <c r="BZ294" s="2"/>
      <c r="CB294" s="2"/>
    </row>
    <row r="295" spans="1:127" s="8" customFormat="1">
      <c r="A295" s="2"/>
      <c r="B295" s="21"/>
      <c r="C295" s="21" t="s">
        <v>158</v>
      </c>
      <c r="D295" s="21"/>
      <c r="F295" s="21"/>
      <c r="I295" s="35"/>
      <c r="AZ295" s="8">
        <v>261400</v>
      </c>
      <c r="BA295" s="8">
        <v>51300</v>
      </c>
      <c r="BB295" s="8">
        <v>57800</v>
      </c>
      <c r="BC295" s="8">
        <v>59900</v>
      </c>
      <c r="BD295" s="8">
        <v>70600</v>
      </c>
      <c r="BE295" s="8">
        <v>239600</v>
      </c>
      <c r="BF295" s="8">
        <v>54300</v>
      </c>
      <c r="BG295" s="8">
        <v>59500</v>
      </c>
      <c r="BH295" s="8">
        <v>59800</v>
      </c>
      <c r="BI295" s="8">
        <v>71800</v>
      </c>
      <c r="BJ295" s="8">
        <v>245400</v>
      </c>
      <c r="BK295" s="8">
        <v>53500</v>
      </c>
      <c r="BL295" s="8">
        <v>61200</v>
      </c>
      <c r="BM295" s="8">
        <v>57600</v>
      </c>
      <c r="BN295" s="8">
        <v>68000</v>
      </c>
      <c r="BO295" s="8">
        <v>240314</v>
      </c>
      <c r="BP295" s="8">
        <v>59300</v>
      </c>
      <c r="BQ295" s="8">
        <v>52000</v>
      </c>
      <c r="BR295" s="8">
        <v>58900</v>
      </c>
      <c r="BS295" s="8">
        <v>77700</v>
      </c>
      <c r="BT295" s="8">
        <v>247949</v>
      </c>
      <c r="BU295" s="8">
        <v>54327</v>
      </c>
      <c r="BV295" s="8">
        <v>62718</v>
      </c>
      <c r="BW295" s="8">
        <v>61779</v>
      </c>
      <c r="BX295" s="8">
        <v>74425</v>
      </c>
      <c r="BY295" s="8">
        <v>253249</v>
      </c>
      <c r="BZ295" s="8">
        <v>57161</v>
      </c>
      <c r="CA295" s="8">
        <v>63065</v>
      </c>
      <c r="CB295" s="8">
        <v>64359</v>
      </c>
      <c r="CC295" s="8">
        <v>76422</v>
      </c>
      <c r="CD295" s="8">
        <v>261006</v>
      </c>
      <c r="CE295" s="8">
        <v>59822</v>
      </c>
      <c r="CF295" s="8">
        <v>62900</v>
      </c>
      <c r="CG295" s="8">
        <v>67778</v>
      </c>
      <c r="CH295" s="8">
        <v>85400</v>
      </c>
      <c r="CI295" s="8">
        <v>276000</v>
      </c>
      <c r="CJ295" s="8">
        <v>64600</v>
      </c>
      <c r="CK295" s="8">
        <v>81300</v>
      </c>
      <c r="CL295" s="8">
        <v>72600</v>
      </c>
      <c r="CM295" s="8">
        <v>83283</v>
      </c>
      <c r="CN295" s="8">
        <v>301800</v>
      </c>
      <c r="CO295" s="8">
        <v>65400</v>
      </c>
      <c r="CP295" s="8">
        <v>73100</v>
      </c>
      <c r="CQ295" s="8">
        <v>69200</v>
      </c>
      <c r="CR295" s="8">
        <v>79400</v>
      </c>
      <c r="CS295" s="8">
        <v>287100</v>
      </c>
      <c r="CT295" s="8">
        <v>66600</v>
      </c>
      <c r="CU295" s="8">
        <v>70400</v>
      </c>
      <c r="CV295" s="8">
        <v>68200</v>
      </c>
      <c r="CW295" s="8">
        <v>72500</v>
      </c>
      <c r="CX295" s="8">
        <v>277700</v>
      </c>
      <c r="CY295" s="8">
        <v>60600</v>
      </c>
      <c r="CZ295" s="8">
        <v>64500</v>
      </c>
      <c r="DA295" s="8">
        <v>62600</v>
      </c>
      <c r="DB295" s="8">
        <v>80000</v>
      </c>
      <c r="DC295" s="8">
        <f>+DB295+DA295+CZ295+CY295</f>
        <v>267700</v>
      </c>
      <c r="DD295" s="8">
        <v>68800</v>
      </c>
      <c r="DE295" s="8">
        <v>73800</v>
      </c>
      <c r="DF295" s="8">
        <v>75200</v>
      </c>
      <c r="DG295" s="8">
        <v>91400</v>
      </c>
      <c r="DH295" s="8">
        <f>+DG295+DF295+DE295+DD295</f>
        <v>309200</v>
      </c>
      <c r="DI295" s="8">
        <v>79800</v>
      </c>
      <c r="DJ295" s="8">
        <v>70000</v>
      </c>
      <c r="DK295" s="8">
        <v>70000</v>
      </c>
      <c r="DL295" s="8">
        <f>+DG295+10000</f>
        <v>101400</v>
      </c>
      <c r="DM295" s="8">
        <f>+DL295+DK295+DJ295+DI295</f>
        <v>321200</v>
      </c>
      <c r="DN295" s="8">
        <f>+DI295</f>
        <v>79800</v>
      </c>
      <c r="DO295" s="8">
        <f>+DJ295</f>
        <v>70000</v>
      </c>
      <c r="DP295" s="8">
        <f>+DK295</f>
        <v>70000</v>
      </c>
      <c r="DQ295" s="8">
        <f>+DL295</f>
        <v>101400</v>
      </c>
      <c r="DR295" s="8">
        <f>+DQ295+DP295+DO295+DN295</f>
        <v>321200</v>
      </c>
      <c r="DS295" s="8">
        <f>+DN295</f>
        <v>79800</v>
      </c>
      <c r="DT295" s="8">
        <f>+DO295</f>
        <v>70000</v>
      </c>
      <c r="DU295" s="8">
        <f>+DP295</f>
        <v>70000</v>
      </c>
      <c r="DV295" s="8">
        <f>+DQ295</f>
        <v>101400</v>
      </c>
      <c r="DW295" s="8">
        <f>+DV295+DU295+DT295+DS295</f>
        <v>321200</v>
      </c>
    </row>
    <row r="296" spans="1:127" s="3" customFormat="1">
      <c r="A296" s="2"/>
      <c r="B296" s="7"/>
      <c r="C296" s="44" t="s">
        <v>1229</v>
      </c>
      <c r="E296" s="7"/>
      <c r="F296" s="7"/>
      <c r="G296" s="2"/>
      <c r="H296" s="2"/>
      <c r="I296" s="1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E296" s="2"/>
      <c r="BJ296" s="2"/>
      <c r="BO296" s="2"/>
      <c r="BT296" s="2"/>
      <c r="BY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15">
        <v>310000</v>
      </c>
      <c r="DN296" s="2"/>
      <c r="DO296" s="2"/>
      <c r="DP296" s="2"/>
      <c r="DQ296" s="2"/>
      <c r="DR296" s="2"/>
      <c r="DS296" s="2"/>
      <c r="DT296" s="2"/>
      <c r="DU296" s="2"/>
      <c r="DV296" s="2"/>
      <c r="DW296" s="2"/>
    </row>
    <row r="297" spans="1:127">
      <c r="A297" s="2"/>
    </row>
    <row r="298" spans="1:127" s="8" customFormat="1">
      <c r="A298" s="2"/>
      <c r="B298" s="21"/>
      <c r="D298" s="21"/>
      <c r="E298" s="21"/>
      <c r="F298" s="21"/>
      <c r="I298" s="35"/>
    </row>
    <row r="299" spans="1:127" s="8" customFormat="1">
      <c r="A299" s="2"/>
      <c r="B299" s="21"/>
      <c r="C299" s="21" t="s">
        <v>224</v>
      </c>
      <c r="D299" s="21" t="s">
        <v>231</v>
      </c>
      <c r="E299" s="21"/>
      <c r="F299" s="21"/>
      <c r="I299" s="35"/>
      <c r="AZ299" s="8">
        <v>260500</v>
      </c>
      <c r="BA299" s="8">
        <v>61200</v>
      </c>
      <c r="BB299" s="8">
        <v>54500</v>
      </c>
      <c r="BC299" s="8">
        <v>78500</v>
      </c>
      <c r="BD299" s="8">
        <v>75600</v>
      </c>
      <c r="BE299" s="8">
        <v>269800</v>
      </c>
      <c r="BF299" s="8">
        <v>59700</v>
      </c>
      <c r="BG299" s="8">
        <v>57600</v>
      </c>
      <c r="BH299" s="8">
        <v>67100</v>
      </c>
      <c r="BI299" s="8">
        <v>69300</v>
      </c>
      <c r="BJ299" s="8">
        <v>253700</v>
      </c>
      <c r="BK299" s="8">
        <v>66200</v>
      </c>
      <c r="BL299" s="8">
        <v>64800</v>
      </c>
      <c r="BM299" s="8">
        <v>67300</v>
      </c>
      <c r="BN299" s="8">
        <v>76400</v>
      </c>
      <c r="BO299" s="8">
        <v>274660</v>
      </c>
      <c r="BP299" s="8">
        <v>66000</v>
      </c>
      <c r="BQ299" s="8">
        <v>66700</v>
      </c>
      <c r="BR299" s="8">
        <v>70000</v>
      </c>
      <c r="BS299" s="8">
        <v>72800</v>
      </c>
      <c r="BT299" s="8">
        <v>275469</v>
      </c>
      <c r="BU299" s="8">
        <v>70032</v>
      </c>
      <c r="BV299" s="8">
        <v>68512</v>
      </c>
      <c r="BW299" s="8">
        <v>73334</v>
      </c>
      <c r="BX299" s="8">
        <v>83689</v>
      </c>
      <c r="BY299" s="8">
        <v>295567</v>
      </c>
      <c r="BZ299" s="8">
        <v>73882</v>
      </c>
      <c r="CA299" s="8">
        <v>76335</v>
      </c>
      <c r="CB299" s="8">
        <v>76756</v>
      </c>
      <c r="CC299" s="8">
        <v>59781</v>
      </c>
      <c r="CD299" s="8">
        <v>286754</v>
      </c>
      <c r="CE299" s="8">
        <v>66786</v>
      </c>
      <c r="CF299" s="8">
        <v>68700</v>
      </c>
      <c r="CG299" s="8">
        <v>75114</v>
      </c>
      <c r="CH299" s="8">
        <v>85600</v>
      </c>
      <c r="CI299" s="8">
        <v>296200</v>
      </c>
      <c r="CJ299" s="8">
        <v>76600</v>
      </c>
      <c r="CK299" s="8">
        <v>80200</v>
      </c>
      <c r="CL299" s="8">
        <v>84900</v>
      </c>
      <c r="CM299" s="8">
        <v>75661</v>
      </c>
      <c r="CN299" s="8">
        <v>317300</v>
      </c>
      <c r="CO299" s="8">
        <v>78000</v>
      </c>
      <c r="CP299" s="8">
        <v>78200</v>
      </c>
      <c r="CQ299" s="8">
        <v>83700</v>
      </c>
      <c r="CR299" s="8">
        <v>81000</v>
      </c>
      <c r="CS299" s="8">
        <v>320800</v>
      </c>
      <c r="CT299" s="8">
        <v>81600</v>
      </c>
      <c r="CU299" s="8">
        <v>83900</v>
      </c>
      <c r="CV299" s="8">
        <v>79000</v>
      </c>
      <c r="CW299" s="8">
        <v>89800</v>
      </c>
      <c r="CX299" s="8">
        <v>334200</v>
      </c>
      <c r="CY299" s="8">
        <v>82100</v>
      </c>
      <c r="CZ299" s="8">
        <v>84200</v>
      </c>
      <c r="DA299" s="8">
        <v>80900</v>
      </c>
      <c r="DB299" s="8">
        <v>93400</v>
      </c>
      <c r="DC299" s="8">
        <f>+DB299+DA299+CZ299+CY299</f>
        <v>340600</v>
      </c>
      <c r="DD299" s="8">
        <v>79600</v>
      </c>
      <c r="DE299" s="8">
        <v>80800</v>
      </c>
      <c r="DF299" s="8">
        <v>79900</v>
      </c>
      <c r="DG299" s="8">
        <v>89400</v>
      </c>
      <c r="DH299" s="8">
        <f>+DG299+DF299+DE299+DD299</f>
        <v>329700</v>
      </c>
      <c r="DI299" s="8">
        <v>81400</v>
      </c>
      <c r="DJ299" s="8">
        <v>80000</v>
      </c>
      <c r="DK299" s="8">
        <v>80000</v>
      </c>
      <c r="DL299" s="8">
        <v>90000</v>
      </c>
      <c r="DM299" s="8">
        <f>+DL299+DK299+DJ299+DI299</f>
        <v>331400</v>
      </c>
      <c r="DN299" s="8">
        <f>+DI299</f>
        <v>81400</v>
      </c>
      <c r="DO299" s="8">
        <f>+DJ299</f>
        <v>80000</v>
      </c>
      <c r="DP299" s="8">
        <f>+DK299</f>
        <v>80000</v>
      </c>
      <c r="DQ299" s="8">
        <f>+DL299</f>
        <v>90000</v>
      </c>
      <c r="DR299" s="8">
        <f>+DQ299+DP299+DO299+DN299</f>
        <v>331400</v>
      </c>
      <c r="DS299" s="8">
        <f>+DN299</f>
        <v>81400</v>
      </c>
      <c r="DT299" s="8">
        <f>+DO299</f>
        <v>80000</v>
      </c>
      <c r="DU299" s="8">
        <f>+DP299</f>
        <v>80000</v>
      </c>
      <c r="DV299" s="8">
        <f>+DQ299</f>
        <v>90000</v>
      </c>
      <c r="DW299" s="8">
        <f>+DV299+DU299+DT299+DS299</f>
        <v>331400</v>
      </c>
    </row>
    <row r="300" spans="1:127" s="3" customFormat="1">
      <c r="A300" s="2"/>
      <c r="B300" s="7"/>
      <c r="C300" s="44" t="s">
        <v>1229</v>
      </c>
      <c r="E300" s="7"/>
      <c r="F300" s="7"/>
      <c r="G300" s="2"/>
      <c r="H300" s="2"/>
      <c r="I300" s="1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E300" s="2"/>
      <c r="BJ300" s="2"/>
      <c r="BO300" s="2"/>
      <c r="BT300" s="2"/>
      <c r="BY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15">
        <v>330000</v>
      </c>
      <c r="DN300" s="2"/>
      <c r="DO300" s="2"/>
      <c r="DP300" s="2"/>
      <c r="DQ300" s="2"/>
      <c r="DR300" s="2"/>
      <c r="DS300" s="2"/>
      <c r="DT300" s="2"/>
      <c r="DU300" s="2"/>
      <c r="DV300" s="2"/>
      <c r="DW300" s="2"/>
    </row>
    <row r="301" spans="1:127">
      <c r="A301" s="2"/>
    </row>
    <row r="302" spans="1:127" s="8" customFormat="1">
      <c r="A302" s="2"/>
      <c r="B302" s="21"/>
      <c r="C302" s="21"/>
      <c r="D302" s="21"/>
      <c r="E302" s="21"/>
      <c r="F302" s="21"/>
      <c r="I302" s="35"/>
      <c r="BZ302" s="17"/>
    </row>
    <row r="303" spans="1:127" s="8" customFormat="1">
      <c r="A303" s="2"/>
      <c r="B303" s="21"/>
      <c r="C303" s="21" t="s">
        <v>232</v>
      </c>
      <c r="D303" s="21" t="s">
        <v>20</v>
      </c>
      <c r="E303" s="21"/>
      <c r="F303" s="21"/>
      <c r="I303" s="35"/>
      <c r="AZ303" s="8">
        <v>100500</v>
      </c>
      <c r="BA303" s="8">
        <v>21200</v>
      </c>
      <c r="BB303" s="8">
        <v>29800</v>
      </c>
      <c r="BC303" s="8">
        <v>29000</v>
      </c>
      <c r="BD303" s="8">
        <v>29000</v>
      </c>
      <c r="BE303" s="8">
        <v>109000</v>
      </c>
      <c r="BF303" s="8">
        <v>28100</v>
      </c>
      <c r="BG303" s="8">
        <v>29400</v>
      </c>
      <c r="BH303" s="8">
        <v>29800</v>
      </c>
      <c r="BI303" s="8">
        <v>14000</v>
      </c>
      <c r="BJ303" s="8">
        <v>101300</v>
      </c>
      <c r="BK303" s="8">
        <v>25800</v>
      </c>
      <c r="BL303" s="8">
        <v>24900</v>
      </c>
      <c r="BM303" s="8">
        <v>28100</v>
      </c>
      <c r="BN303" s="8">
        <v>34200</v>
      </c>
      <c r="BO303" s="8">
        <v>112952</v>
      </c>
      <c r="BP303" s="8">
        <v>35800</v>
      </c>
      <c r="BQ303" s="8">
        <v>37200</v>
      </c>
      <c r="BR303" s="8">
        <v>43200</v>
      </c>
      <c r="BS303" s="8">
        <v>42300</v>
      </c>
      <c r="BT303" s="8">
        <v>158473</v>
      </c>
      <c r="BU303" s="8">
        <v>35754</v>
      </c>
      <c r="BV303" s="8">
        <v>50073</v>
      </c>
      <c r="BW303" s="8">
        <v>73656</v>
      </c>
      <c r="BX303" s="8">
        <v>50785</v>
      </c>
      <c r="BY303" s="8">
        <v>210268</v>
      </c>
      <c r="BZ303" s="8">
        <v>60654</v>
      </c>
      <c r="CA303" s="8">
        <v>138</v>
      </c>
      <c r="CB303" s="8">
        <v>44843</v>
      </c>
      <c r="CC303" s="8">
        <v>68579</v>
      </c>
      <c r="CD303" s="8">
        <v>174214</v>
      </c>
      <c r="CE303" s="8">
        <v>33394</v>
      </c>
      <c r="CF303" s="8">
        <v>31500</v>
      </c>
      <c r="CG303" s="8">
        <v>20006</v>
      </c>
      <c r="CH303" s="8">
        <v>26800</v>
      </c>
      <c r="CI303" s="8">
        <v>111700</v>
      </c>
      <c r="CJ303" s="8">
        <v>22500</v>
      </c>
      <c r="CK303" s="8">
        <v>31000</v>
      </c>
      <c r="CL303" s="8">
        <v>30800</v>
      </c>
      <c r="CM303" s="8">
        <v>26700</v>
      </c>
      <c r="CN303" s="8">
        <v>111000</v>
      </c>
      <c r="CO303" s="8">
        <v>29100</v>
      </c>
      <c r="CP303" s="8">
        <v>35500</v>
      </c>
      <c r="CQ303" s="8">
        <v>22100</v>
      </c>
      <c r="CR303" s="8">
        <v>5400</v>
      </c>
      <c r="CS303" s="8">
        <v>92100</v>
      </c>
      <c r="CT303" s="8">
        <v>21100</v>
      </c>
      <c r="CU303" s="8">
        <v>24900</v>
      </c>
      <c r="CV303" s="8">
        <v>23300</v>
      </c>
      <c r="CW303" s="8">
        <v>22400</v>
      </c>
      <c r="CX303" s="8">
        <v>91700</v>
      </c>
      <c r="CY303" s="8">
        <v>17400</v>
      </c>
      <c r="CZ303" s="8">
        <v>22800</v>
      </c>
      <c r="DA303" s="8">
        <v>10900</v>
      </c>
      <c r="DB303" s="8">
        <v>16500</v>
      </c>
      <c r="DC303" s="8">
        <f>+DB303+DA303+CZ303+CY303</f>
        <v>67600</v>
      </c>
      <c r="DD303" s="8">
        <v>15900</v>
      </c>
      <c r="DE303" s="8">
        <v>16000</v>
      </c>
      <c r="DF303" s="8">
        <v>12700</v>
      </c>
      <c r="DG303" s="8">
        <v>43500</v>
      </c>
      <c r="DH303" s="8">
        <f>+DG303+DF303+DE303+DD303</f>
        <v>88100</v>
      </c>
      <c r="DI303" s="8">
        <v>23700</v>
      </c>
      <c r="DJ303" s="8">
        <v>30000</v>
      </c>
      <c r="DK303" s="8">
        <v>30000</v>
      </c>
      <c r="DL303" s="8">
        <v>40000</v>
      </c>
      <c r="DM303" s="8">
        <f>+DL303+DK303+DJ303+DI303</f>
        <v>123700</v>
      </c>
      <c r="DN303" s="8">
        <v>35000</v>
      </c>
      <c r="DO303" s="8">
        <v>35000</v>
      </c>
      <c r="DP303" s="8">
        <v>35000</v>
      </c>
      <c r="DQ303" s="8">
        <v>35000</v>
      </c>
      <c r="DR303" s="8">
        <f t="shared" ref="DR303" si="586">+DQ303+DP303+DO303+DN303</f>
        <v>140000</v>
      </c>
      <c r="DS303" s="8">
        <v>35000</v>
      </c>
      <c r="DT303" s="8">
        <v>35000</v>
      </c>
      <c r="DU303" s="8">
        <v>35000</v>
      </c>
      <c r="DV303" s="8">
        <v>35000</v>
      </c>
      <c r="DW303" s="8">
        <f t="shared" ref="DW303" si="587">+DV303+DU303+DT303+DS303</f>
        <v>140000</v>
      </c>
    </row>
    <row r="304" spans="1:127" s="3" customFormat="1">
      <c r="A304" s="2"/>
      <c r="B304" s="7"/>
      <c r="C304" s="44" t="s">
        <v>1229</v>
      </c>
      <c r="E304" s="7"/>
      <c r="F304" s="7"/>
      <c r="G304" s="2"/>
      <c r="H304" s="2"/>
      <c r="I304" s="1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E304" s="2"/>
      <c r="BJ304" s="2"/>
      <c r="BO304" s="2"/>
      <c r="BT304" s="2"/>
      <c r="BY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15">
        <v>120000</v>
      </c>
      <c r="DN304" s="2"/>
      <c r="DO304" s="2"/>
      <c r="DP304" s="2"/>
      <c r="DQ304" s="2"/>
      <c r="DR304" s="2"/>
      <c r="DS304" s="2"/>
      <c r="DT304" s="2"/>
      <c r="DU304" s="2"/>
      <c r="DV304" s="2"/>
      <c r="DW304" s="2"/>
    </row>
    <row r="305" spans="1:127">
      <c r="A305" s="2"/>
    </row>
    <row r="306" spans="1:127" s="8" customFormat="1">
      <c r="A306" s="2"/>
      <c r="B306" s="21"/>
      <c r="C306" s="21"/>
      <c r="D306" s="21"/>
      <c r="E306" s="21"/>
      <c r="F306" s="21"/>
      <c r="I306" s="35"/>
    </row>
    <row r="307" spans="1:127" s="8" customFormat="1">
      <c r="A307" s="2"/>
      <c r="B307" s="21"/>
      <c r="C307" s="21" t="s">
        <v>233</v>
      </c>
      <c r="D307" s="21" t="s">
        <v>624</v>
      </c>
      <c r="E307" s="21"/>
      <c r="F307" s="21"/>
      <c r="I307" s="35"/>
      <c r="AZ307" s="8">
        <v>18000</v>
      </c>
      <c r="BA307" s="8">
        <v>4200</v>
      </c>
      <c r="BB307" s="8">
        <v>4100</v>
      </c>
      <c r="BC307" s="8">
        <v>4200</v>
      </c>
      <c r="BD307" s="8">
        <v>16700</v>
      </c>
      <c r="BE307" s="8">
        <v>29200</v>
      </c>
      <c r="BF307" s="8">
        <v>4100</v>
      </c>
      <c r="BG307" s="8">
        <v>4000</v>
      </c>
      <c r="BH307" s="8">
        <v>4100</v>
      </c>
      <c r="BI307" s="8">
        <v>4100</v>
      </c>
      <c r="BJ307" s="8">
        <v>16300</v>
      </c>
      <c r="BK307" s="8">
        <v>4100</v>
      </c>
      <c r="BL307" s="8">
        <v>4100</v>
      </c>
      <c r="BM307" s="8">
        <v>4100</v>
      </c>
      <c r="BN307" s="8">
        <v>4200</v>
      </c>
      <c r="BO307" s="8">
        <v>16451</v>
      </c>
      <c r="BP307" s="8">
        <v>4200</v>
      </c>
      <c r="BQ307" s="8">
        <v>4300</v>
      </c>
      <c r="BR307" s="8">
        <v>4200</v>
      </c>
      <c r="BS307" s="8">
        <v>4300</v>
      </c>
      <c r="BT307" s="8">
        <v>16996</v>
      </c>
      <c r="BU307" s="8">
        <v>4400</v>
      </c>
      <c r="BV307" s="8">
        <v>4400</v>
      </c>
      <c r="BW307" s="8">
        <v>4400</v>
      </c>
      <c r="BX307" s="8">
        <v>4400</v>
      </c>
      <c r="BY307" s="8">
        <v>17600</v>
      </c>
      <c r="BZ307" s="8">
        <v>4436</v>
      </c>
      <c r="CA307" s="8">
        <v>4436</v>
      </c>
      <c r="CB307" s="8">
        <v>4436</v>
      </c>
      <c r="CC307" s="8">
        <v>4436</v>
      </c>
      <c r="CD307" s="8">
        <v>17743</v>
      </c>
      <c r="CE307" s="8">
        <v>4259</v>
      </c>
      <c r="CF307" s="8">
        <v>4300</v>
      </c>
      <c r="CG307" s="8">
        <v>4241</v>
      </c>
      <c r="CH307" s="8">
        <v>4300</v>
      </c>
      <c r="CI307" s="8">
        <v>17000</v>
      </c>
      <c r="CJ307" s="8">
        <v>4300</v>
      </c>
      <c r="CK307" s="8">
        <v>4300</v>
      </c>
      <c r="CL307" s="8">
        <v>4400</v>
      </c>
      <c r="CM307" s="8">
        <v>4344</v>
      </c>
      <c r="CN307" s="8">
        <v>17400</v>
      </c>
      <c r="CO307" s="8">
        <v>4300</v>
      </c>
      <c r="CP307" s="8">
        <v>4300</v>
      </c>
      <c r="CQ307" s="8">
        <v>4300</v>
      </c>
      <c r="CR307" s="8">
        <v>4300</v>
      </c>
      <c r="CS307" s="8">
        <v>17300</v>
      </c>
      <c r="CT307" s="8">
        <v>4400</v>
      </c>
      <c r="CU307" s="8">
        <v>4400</v>
      </c>
      <c r="CV307" s="8">
        <v>4400</v>
      </c>
      <c r="CW307" s="8">
        <v>4400</v>
      </c>
      <c r="CX307" s="8">
        <v>17500</v>
      </c>
      <c r="CY307" s="8">
        <v>4400</v>
      </c>
      <c r="CZ307" s="8">
        <v>4400</v>
      </c>
      <c r="DA307" s="8">
        <v>4400</v>
      </c>
      <c r="DB307" s="8">
        <v>4400</v>
      </c>
      <c r="DC307" s="8">
        <f>+DB307+DA307+CZ307+CY307</f>
        <v>17600</v>
      </c>
      <c r="DD307" s="8">
        <v>4500</v>
      </c>
      <c r="DE307" s="8">
        <v>4500</v>
      </c>
      <c r="DF307" s="8">
        <v>4500</v>
      </c>
      <c r="DG307" s="8">
        <v>4500</v>
      </c>
      <c r="DH307" s="8">
        <f>+DG307+DF307+DE307+DD307</f>
        <v>18000</v>
      </c>
      <c r="DI307" s="8">
        <v>5500</v>
      </c>
      <c r="DJ307" s="8">
        <v>4500</v>
      </c>
      <c r="DK307" s="8">
        <v>4500</v>
      </c>
      <c r="DL307" s="8">
        <v>4500</v>
      </c>
      <c r="DM307" s="8">
        <f>+DL307+DK307+DJ307+DI307</f>
        <v>19000</v>
      </c>
      <c r="DN307" s="8">
        <v>4500</v>
      </c>
      <c r="DO307" s="8">
        <v>4500</v>
      </c>
      <c r="DP307" s="8">
        <v>4500</v>
      </c>
      <c r="DQ307" s="8">
        <v>4500</v>
      </c>
      <c r="DR307" s="8">
        <f>+DQ307+DP307+DO307+DN307</f>
        <v>18000</v>
      </c>
      <c r="DS307" s="8">
        <v>4500</v>
      </c>
      <c r="DT307" s="8">
        <v>4500</v>
      </c>
      <c r="DU307" s="8">
        <v>4500</v>
      </c>
      <c r="DV307" s="8">
        <v>4500</v>
      </c>
      <c r="DW307" s="8">
        <f>+DV307+DU307+DT307+DS307</f>
        <v>18000</v>
      </c>
    </row>
    <row r="308" spans="1:127" s="3" customFormat="1">
      <c r="A308" s="2"/>
      <c r="B308" s="7"/>
      <c r="C308" s="44" t="s">
        <v>1229</v>
      </c>
      <c r="E308" s="7"/>
      <c r="F308" s="7"/>
      <c r="G308" s="2"/>
      <c r="H308" s="2"/>
      <c r="I308" s="1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E308" s="2"/>
      <c r="BJ308" s="2"/>
      <c r="BO308" s="2"/>
      <c r="BT308" s="2"/>
      <c r="BY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15">
        <v>18000</v>
      </c>
      <c r="DN308" s="2"/>
      <c r="DO308" s="2"/>
      <c r="DP308" s="2"/>
      <c r="DQ308" s="2"/>
      <c r="DR308" s="2"/>
      <c r="DS308" s="2"/>
      <c r="DT308" s="2"/>
      <c r="DU308" s="2"/>
      <c r="DV308" s="2"/>
      <c r="DW308" s="2"/>
    </row>
    <row r="309" spans="1:127">
      <c r="A309" s="2"/>
    </row>
    <row r="310" spans="1:127" s="8" customFormat="1">
      <c r="A310" s="2"/>
      <c r="B310" s="21"/>
      <c r="C310" s="21"/>
      <c r="D310" s="21"/>
      <c r="E310" s="21"/>
      <c r="F310" s="21"/>
      <c r="I310" s="35"/>
    </row>
    <row r="311" spans="1:127" s="8" customFormat="1">
      <c r="A311" s="2"/>
      <c r="B311" s="21"/>
      <c r="C311" s="21" t="s">
        <v>234</v>
      </c>
      <c r="D311" s="21" t="s">
        <v>696</v>
      </c>
      <c r="E311" s="21"/>
      <c r="F311" s="21"/>
      <c r="I311" s="35"/>
      <c r="AZ311" s="8">
        <v>65500</v>
      </c>
      <c r="BA311" s="8">
        <v>2800</v>
      </c>
      <c r="BB311" s="8">
        <v>9000</v>
      </c>
      <c r="BC311" s="8">
        <v>14500</v>
      </c>
      <c r="BD311" s="8">
        <v>28400</v>
      </c>
      <c r="BE311" s="8">
        <v>54700</v>
      </c>
      <c r="BF311" s="8">
        <v>4300</v>
      </c>
      <c r="BG311" s="8">
        <v>13800</v>
      </c>
      <c r="BH311" s="8">
        <v>17400</v>
      </c>
      <c r="BI311" s="8">
        <v>37600</v>
      </c>
      <c r="BJ311" s="8">
        <v>73100</v>
      </c>
      <c r="BK311" s="8">
        <v>7600</v>
      </c>
      <c r="BL311" s="8">
        <v>17400</v>
      </c>
      <c r="BM311" s="8">
        <v>18500</v>
      </c>
      <c r="BN311" s="8">
        <v>31900</v>
      </c>
      <c r="BO311" s="8">
        <v>75400</v>
      </c>
      <c r="BP311" s="8">
        <v>6000</v>
      </c>
      <c r="BQ311" s="8">
        <v>12700</v>
      </c>
      <c r="BR311" s="8">
        <v>16700</v>
      </c>
      <c r="BS311" s="8">
        <v>34300</v>
      </c>
      <c r="BT311" s="8">
        <v>69700</v>
      </c>
      <c r="BU311" s="8">
        <v>8300</v>
      </c>
      <c r="BV311" s="8">
        <v>10400</v>
      </c>
      <c r="BW311" s="8">
        <v>11800</v>
      </c>
      <c r="BX311" s="8">
        <v>16500</v>
      </c>
      <c r="BY311" s="8">
        <v>47000</v>
      </c>
      <c r="BZ311" s="8">
        <v>5500</v>
      </c>
      <c r="CA311" s="8">
        <v>7100</v>
      </c>
      <c r="CB311" s="8">
        <v>10500</v>
      </c>
      <c r="CC311" s="8">
        <v>21200</v>
      </c>
      <c r="CD311" s="8">
        <v>44300</v>
      </c>
      <c r="CE311" s="8">
        <v>4900</v>
      </c>
      <c r="CF311" s="8">
        <v>6700</v>
      </c>
      <c r="CG311" s="8">
        <v>9400</v>
      </c>
      <c r="CH311" s="8">
        <v>19300</v>
      </c>
      <c r="CI311" s="8">
        <v>40300</v>
      </c>
      <c r="CJ311" s="8">
        <v>9700</v>
      </c>
      <c r="CK311" s="8">
        <v>12800</v>
      </c>
      <c r="CL311" s="8">
        <v>17300</v>
      </c>
      <c r="CM311" s="8">
        <v>24400</v>
      </c>
      <c r="CN311" s="8">
        <v>64200</v>
      </c>
      <c r="CO311" s="8">
        <v>14100</v>
      </c>
      <c r="CP311" s="8">
        <v>18000</v>
      </c>
      <c r="CQ311" s="8">
        <v>15500</v>
      </c>
      <c r="CR311" s="8">
        <v>17800</v>
      </c>
      <c r="CS311" s="8">
        <v>65400</v>
      </c>
      <c r="CT311" s="8">
        <v>16200</v>
      </c>
      <c r="CU311" s="8">
        <v>17400</v>
      </c>
      <c r="CV311" s="8">
        <v>15600</v>
      </c>
      <c r="CW311" s="8">
        <v>20300</v>
      </c>
      <c r="CX311" s="8">
        <v>69500</v>
      </c>
      <c r="CY311" s="8">
        <v>11300</v>
      </c>
      <c r="CZ311" s="8">
        <v>11200</v>
      </c>
      <c r="DA311" s="8">
        <v>12200</v>
      </c>
      <c r="DB311" s="8">
        <v>34100</v>
      </c>
      <c r="DC311" s="8">
        <f>+DB311+DA311+CZ311+CY311</f>
        <v>68800</v>
      </c>
      <c r="DD311" s="8">
        <v>7900</v>
      </c>
      <c r="DE311" s="8">
        <v>16900</v>
      </c>
      <c r="DF311" s="8">
        <v>16500</v>
      </c>
      <c r="DG311" s="8">
        <v>38300</v>
      </c>
      <c r="DH311" s="8">
        <f>+DG311+DF311+DE311+DD311</f>
        <v>79600</v>
      </c>
      <c r="DI311" s="8">
        <v>12400</v>
      </c>
      <c r="DJ311" s="8">
        <f>+'capex &amp; depre'!DJ152</f>
        <v>16000</v>
      </c>
      <c r="DK311" s="8">
        <f>+'capex &amp; depre'!DK152</f>
        <v>10000</v>
      </c>
      <c r="DL311" s="8">
        <f>+'capex &amp; depre'!DL152</f>
        <v>30000</v>
      </c>
      <c r="DM311" s="8">
        <f>+DL311+DK311+DJ311+DI311</f>
        <v>68400</v>
      </c>
      <c r="DN311" s="8">
        <f>+'capex &amp; depre'!DN152</f>
        <v>10000</v>
      </c>
      <c r="DO311" s="8">
        <f>+'capex &amp; depre'!DO152</f>
        <v>10000</v>
      </c>
      <c r="DP311" s="8">
        <f>+'capex &amp; depre'!DP152</f>
        <v>10000</v>
      </c>
      <c r="DQ311" s="8">
        <f>+'capex &amp; depre'!DQ152</f>
        <v>30000</v>
      </c>
      <c r="DR311" s="8">
        <f>+DQ311+DP311+DO311+DN311</f>
        <v>60000</v>
      </c>
      <c r="DS311" s="8">
        <f>+'capex &amp; depre'!DS152</f>
        <v>10000</v>
      </c>
      <c r="DT311" s="8">
        <f>+'capex &amp; depre'!DT152</f>
        <v>10000</v>
      </c>
      <c r="DU311" s="8">
        <f>+'capex &amp; depre'!DU152</f>
        <v>10000</v>
      </c>
      <c r="DV311" s="8">
        <f>+'capex &amp; depre'!DV152</f>
        <v>30000</v>
      </c>
      <c r="DW311" s="8">
        <f>+DV311+DU311+DT311+DS311</f>
        <v>60000</v>
      </c>
    </row>
    <row r="312" spans="1:127" s="8" customFormat="1">
      <c r="A312" s="2"/>
      <c r="B312" s="21"/>
      <c r="C312" s="21"/>
      <c r="D312" s="21" t="s">
        <v>695</v>
      </c>
      <c r="E312" s="21"/>
      <c r="F312" s="21"/>
      <c r="I312" s="35"/>
      <c r="AZ312" s="8">
        <v>735400</v>
      </c>
      <c r="BA312" s="8">
        <v>165300</v>
      </c>
      <c r="BB312" s="8">
        <v>173800</v>
      </c>
      <c r="BC312" s="8">
        <v>192900</v>
      </c>
      <c r="BD312" s="8">
        <v>205066</v>
      </c>
      <c r="BE312" s="8">
        <v>737066</v>
      </c>
      <c r="BF312" s="8">
        <v>169300</v>
      </c>
      <c r="BG312" s="8">
        <v>178400</v>
      </c>
      <c r="BH312" s="8">
        <v>189700</v>
      </c>
      <c r="BI312" s="8">
        <v>207938</v>
      </c>
      <c r="BJ312" s="8">
        <v>745338</v>
      </c>
      <c r="BK312" s="8">
        <v>177100</v>
      </c>
      <c r="BL312" s="8">
        <v>187200</v>
      </c>
      <c r="BM312" s="8">
        <v>193700</v>
      </c>
      <c r="BN312" s="8">
        <v>218425</v>
      </c>
      <c r="BO312" s="8">
        <v>776425</v>
      </c>
      <c r="BP312" s="8">
        <v>168500</v>
      </c>
      <c r="BQ312" s="8">
        <v>179900</v>
      </c>
      <c r="BR312" s="8">
        <v>233900</v>
      </c>
      <c r="BS312" s="8">
        <v>221900</v>
      </c>
      <c r="BT312" s="8">
        <v>804200</v>
      </c>
      <c r="BU312" s="8">
        <v>169000</v>
      </c>
      <c r="BV312" s="8">
        <v>168800</v>
      </c>
      <c r="BW312" s="8">
        <v>173700</v>
      </c>
      <c r="BX312" s="8">
        <v>189600</v>
      </c>
      <c r="BY312" s="8">
        <v>701100</v>
      </c>
      <c r="BZ312" s="8">
        <v>158100</v>
      </c>
      <c r="CA312" s="8">
        <v>163900</v>
      </c>
      <c r="CB312" s="8">
        <v>174100</v>
      </c>
      <c r="CC312" s="8">
        <v>197000</v>
      </c>
      <c r="CD312" s="8">
        <v>693100</v>
      </c>
      <c r="CE312" s="8">
        <v>155800</v>
      </c>
      <c r="CF312" s="8">
        <v>162600</v>
      </c>
      <c r="CG312" s="8">
        <v>170200</v>
      </c>
      <c r="CH312" s="8">
        <v>196200</v>
      </c>
      <c r="CI312" s="8">
        <v>684800</v>
      </c>
      <c r="CJ312" s="8">
        <v>157500</v>
      </c>
      <c r="CK312" s="8">
        <v>166700</v>
      </c>
      <c r="CL312" s="8">
        <v>176300</v>
      </c>
      <c r="CM312" s="8">
        <v>199700</v>
      </c>
      <c r="CN312" s="8">
        <v>700200</v>
      </c>
      <c r="CO312" s="8">
        <v>166600</v>
      </c>
      <c r="CP312" s="8">
        <v>172500</v>
      </c>
      <c r="CQ312" s="8">
        <v>182700</v>
      </c>
      <c r="CR312" s="8">
        <v>196900</v>
      </c>
      <c r="CS312" s="8">
        <v>718700</v>
      </c>
      <c r="CT312" s="8">
        <v>167200</v>
      </c>
      <c r="CU312" s="8">
        <v>156200</v>
      </c>
      <c r="CV312" s="8">
        <v>163500</v>
      </c>
      <c r="CW312" s="8">
        <v>172900</v>
      </c>
      <c r="CX312" s="8">
        <v>659800</v>
      </c>
      <c r="CY312" s="8">
        <v>145600</v>
      </c>
      <c r="CZ312" s="8">
        <v>151500</v>
      </c>
      <c r="DA312" s="8">
        <v>160000</v>
      </c>
      <c r="DB312" s="8">
        <v>168800</v>
      </c>
      <c r="DC312" s="8">
        <f>+DB312+DA312+CZ312+CY312</f>
        <v>625900</v>
      </c>
      <c r="DD312" s="8">
        <v>109700</v>
      </c>
      <c r="DE312" s="8">
        <v>110800</v>
      </c>
      <c r="DF312" s="8">
        <v>113900</v>
      </c>
      <c r="DG312" s="8">
        <v>117900</v>
      </c>
      <c r="DH312" s="8">
        <f>+DG312+DF312+DE312+DD312</f>
        <v>452300</v>
      </c>
      <c r="DI312" s="8">
        <v>119000</v>
      </c>
      <c r="DJ312" s="8">
        <f>+'capex &amp; depre'!DJ84</f>
        <v>121000</v>
      </c>
      <c r="DK312" s="8">
        <f>+'capex &amp; depre'!DK84</f>
        <v>123931.70833333333</v>
      </c>
      <c r="DL312" s="8">
        <f>+'capex &amp; depre'!DL84</f>
        <v>124559.55381944444</v>
      </c>
      <c r="DM312" s="8">
        <f>+'capex &amp; depre'!DM84</f>
        <v>488491.26215277775</v>
      </c>
      <c r="DN312" s="8">
        <f>+'capex &amp; depre'!DN84</f>
        <v>114890.40574363426</v>
      </c>
      <c r="DO312" s="8">
        <f>+'capex &amp; depre'!DO84</f>
        <v>115269.97217098282</v>
      </c>
      <c r="DP312" s="8">
        <f>+'capex &amp; depre'!DP84</f>
        <v>115633.7233305252</v>
      </c>
      <c r="DQ312" s="8">
        <f>+'capex &amp; depre'!DQ84</f>
        <v>115982.31819175331</v>
      </c>
      <c r="DR312" s="8">
        <f>+'capex &amp; depre'!DR84</f>
        <v>461776.41943689558</v>
      </c>
      <c r="DS312" s="8">
        <f>+'capex &amp; depre'!DS84</f>
        <v>116670.55493376359</v>
      </c>
      <c r="DT312" s="8">
        <f>+'capex &amp; depre'!DT84</f>
        <v>117184.28181152344</v>
      </c>
      <c r="DU312" s="8">
        <f>+'capex &amp; depre'!DU84</f>
        <v>117676.60340270998</v>
      </c>
      <c r="DV312" s="8">
        <f>+'capex &amp; depre'!DV84</f>
        <v>118148.41159426373</v>
      </c>
      <c r="DW312" s="8">
        <f>+'capex &amp; depre'!DW84</f>
        <v>469679.85174226074</v>
      </c>
    </row>
    <row r="313" spans="1:127" s="3" customFormat="1">
      <c r="A313" s="2"/>
      <c r="B313" s="7"/>
      <c r="C313" s="44" t="s">
        <v>1229</v>
      </c>
      <c r="E313" s="7"/>
      <c r="F313" s="7"/>
      <c r="G313" s="2"/>
      <c r="H313" s="2"/>
      <c r="I313" s="1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E313" s="2"/>
      <c r="BJ313" s="2"/>
      <c r="BO313" s="2"/>
      <c r="BT313" s="2"/>
      <c r="BY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15">
        <v>69000</v>
      </c>
      <c r="DN313" s="2"/>
      <c r="DO313" s="2"/>
      <c r="DP313" s="2"/>
      <c r="DQ313" s="2"/>
      <c r="DR313" s="2"/>
      <c r="DS313" s="2"/>
      <c r="DT313" s="2"/>
      <c r="DU313" s="2"/>
      <c r="DV313" s="2"/>
      <c r="DW313" s="2"/>
    </row>
    <row r="314" spans="1:127" s="3" customFormat="1">
      <c r="A314" s="2"/>
      <c r="B314" s="7"/>
      <c r="C314" s="44" t="s">
        <v>1229</v>
      </c>
      <c r="E314" s="7"/>
      <c r="F314" s="7"/>
      <c r="G314" s="2"/>
      <c r="H314" s="2"/>
      <c r="I314" s="1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E314" s="2"/>
      <c r="BJ314" s="2"/>
      <c r="BO314" s="2"/>
      <c r="BT314" s="2"/>
      <c r="BY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15">
        <v>489000</v>
      </c>
      <c r="DN314" s="2"/>
      <c r="DO314" s="2"/>
      <c r="DP314" s="2"/>
      <c r="DQ314" s="2"/>
      <c r="DR314" s="2"/>
      <c r="DS314" s="2"/>
      <c r="DT314" s="2"/>
      <c r="DU314" s="2"/>
      <c r="DV314" s="2"/>
      <c r="DW314" s="2"/>
    </row>
    <row r="315" spans="1:127">
      <c r="A315" s="2"/>
    </row>
    <row r="316" spans="1:127" s="8" customFormat="1">
      <c r="A316" s="2"/>
      <c r="B316" s="21"/>
      <c r="C316" s="21"/>
      <c r="D316" s="21"/>
      <c r="E316" s="21"/>
      <c r="F316" s="21"/>
      <c r="I316" s="35"/>
    </row>
    <row r="317" spans="1:127" s="8" customFormat="1">
      <c r="A317" s="2"/>
      <c r="B317" s="21"/>
      <c r="C317" s="21" t="s">
        <v>235</v>
      </c>
      <c r="D317" s="21" t="s">
        <v>22</v>
      </c>
      <c r="E317" s="21"/>
      <c r="F317" s="21"/>
      <c r="I317" s="35"/>
      <c r="AZ317" s="8">
        <v>36100</v>
      </c>
      <c r="BA317" s="8">
        <v>9200</v>
      </c>
      <c r="BB317" s="8">
        <v>9400</v>
      </c>
      <c r="BC317" s="8">
        <v>9100</v>
      </c>
      <c r="BD317" s="8">
        <v>9000</v>
      </c>
      <c r="BE317" s="8">
        <v>36700</v>
      </c>
      <c r="BF317" s="8">
        <v>9300</v>
      </c>
      <c r="BG317" s="8">
        <v>9000</v>
      </c>
      <c r="BH317" s="8">
        <v>9100</v>
      </c>
      <c r="BI317" s="8">
        <v>9000</v>
      </c>
      <c r="BJ317" s="8">
        <v>36400</v>
      </c>
      <c r="BK317" s="8">
        <v>9800</v>
      </c>
      <c r="BL317" s="8">
        <v>10000</v>
      </c>
      <c r="BM317" s="8">
        <v>9400</v>
      </c>
      <c r="BN317" s="8">
        <v>9600</v>
      </c>
      <c r="BO317" s="8">
        <v>38761</v>
      </c>
      <c r="BP317" s="8">
        <v>9700</v>
      </c>
      <c r="BQ317" s="8">
        <v>10300</v>
      </c>
      <c r="BR317" s="8">
        <v>9200</v>
      </c>
      <c r="BS317" s="8">
        <v>9500</v>
      </c>
      <c r="BT317" s="8">
        <v>38740</v>
      </c>
      <c r="BU317" s="8">
        <v>9879</v>
      </c>
      <c r="BV317" s="8">
        <v>9701</v>
      </c>
      <c r="BW317" s="8">
        <v>9599</v>
      </c>
      <c r="BX317" s="8">
        <v>9757</v>
      </c>
      <c r="BY317" s="8">
        <v>38936</v>
      </c>
      <c r="BZ317" s="8">
        <v>9752</v>
      </c>
      <c r="CA317" s="8">
        <v>9711</v>
      </c>
      <c r="CB317" s="8">
        <v>9637</v>
      </c>
      <c r="CC317" s="8">
        <v>9587</v>
      </c>
      <c r="CD317" s="8">
        <v>38688</v>
      </c>
      <c r="CE317" s="8">
        <v>9464</v>
      </c>
      <c r="CF317" s="8">
        <v>9800</v>
      </c>
      <c r="CG317" s="8">
        <v>9936</v>
      </c>
      <c r="CH317" s="8">
        <v>9600</v>
      </c>
      <c r="CI317" s="8">
        <v>38800</v>
      </c>
      <c r="CJ317" s="8">
        <v>9800</v>
      </c>
      <c r="CK317" s="8">
        <v>9800</v>
      </c>
      <c r="CL317" s="8">
        <v>9600</v>
      </c>
      <c r="CM317" s="8">
        <v>9500</v>
      </c>
      <c r="CN317" s="8">
        <v>38600</v>
      </c>
      <c r="CO317" s="8">
        <v>10000</v>
      </c>
      <c r="CP317" s="8">
        <v>9600</v>
      </c>
      <c r="CQ317" s="8">
        <v>9800</v>
      </c>
      <c r="CR317" s="8">
        <v>9700</v>
      </c>
      <c r="CS317" s="8">
        <v>39100</v>
      </c>
      <c r="CT317" s="8">
        <v>10400</v>
      </c>
      <c r="CU317" s="8">
        <v>9800</v>
      </c>
      <c r="CV317" s="8">
        <v>10000</v>
      </c>
      <c r="CW317" s="8">
        <v>10000</v>
      </c>
      <c r="CX317" s="8">
        <v>40100</v>
      </c>
      <c r="CY317" s="8">
        <v>10300</v>
      </c>
      <c r="CZ317" s="8">
        <v>10000</v>
      </c>
      <c r="DA317" s="8">
        <v>10100</v>
      </c>
      <c r="DB317" s="8">
        <v>11000</v>
      </c>
      <c r="DC317" s="8">
        <f>+DB317+DA317+CZ317+CY317</f>
        <v>41400</v>
      </c>
      <c r="DD317" s="8">
        <v>11200</v>
      </c>
      <c r="DE317" s="8">
        <v>10300</v>
      </c>
      <c r="DF317" s="8">
        <v>10300</v>
      </c>
      <c r="DG317" s="8">
        <v>10500</v>
      </c>
      <c r="DH317" s="8">
        <f>+DG317+DF317+DE317+DD317</f>
        <v>42300</v>
      </c>
      <c r="DI317" s="8">
        <v>9900</v>
      </c>
      <c r="DJ317" s="8">
        <v>10000</v>
      </c>
      <c r="DK317" s="8">
        <v>10000</v>
      </c>
      <c r="DL317" s="8">
        <v>10000</v>
      </c>
      <c r="DM317" s="8">
        <f>+DL317+DK317+DJ317+DI317</f>
        <v>39900</v>
      </c>
      <c r="DN317" s="8">
        <v>10000</v>
      </c>
      <c r="DO317" s="8">
        <v>10000</v>
      </c>
      <c r="DP317" s="8">
        <v>10000</v>
      </c>
      <c r="DQ317" s="8">
        <v>10000</v>
      </c>
      <c r="DR317" s="8">
        <f>+DQ317+DP317+DO317+DN317</f>
        <v>40000</v>
      </c>
      <c r="DS317" s="8">
        <v>10000</v>
      </c>
      <c r="DT317" s="8">
        <v>10000</v>
      </c>
      <c r="DU317" s="8">
        <v>10000</v>
      </c>
      <c r="DV317" s="8">
        <v>10000</v>
      </c>
      <c r="DW317" s="8">
        <f>+DV317+DU317+DT317+DS317</f>
        <v>40000</v>
      </c>
    </row>
    <row r="318" spans="1:127" s="3" customFormat="1">
      <c r="A318" s="2"/>
      <c r="B318" s="7"/>
      <c r="C318" s="44" t="s">
        <v>1229</v>
      </c>
      <c r="E318" s="7"/>
      <c r="F318" s="7"/>
      <c r="G318" s="2"/>
      <c r="H318" s="2"/>
      <c r="I318" s="1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E318" s="2"/>
      <c r="BJ318" s="2"/>
      <c r="BO318" s="2"/>
      <c r="BT318" s="2"/>
      <c r="BY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15">
        <v>41000</v>
      </c>
      <c r="DN318" s="2"/>
      <c r="DO318" s="2"/>
      <c r="DP318" s="2"/>
      <c r="DQ318" s="2"/>
      <c r="DR318" s="2"/>
      <c r="DS318" s="2"/>
      <c r="DT318" s="2"/>
      <c r="DU318" s="2"/>
      <c r="DV318" s="2"/>
      <c r="DW318" s="2"/>
    </row>
    <row r="319" spans="1:127">
      <c r="A319" s="2"/>
    </row>
    <row r="320" spans="1:127" s="8" customFormat="1">
      <c r="A320" s="2"/>
      <c r="B320" s="21"/>
      <c r="C320" s="21"/>
      <c r="D320" s="21"/>
      <c r="E320" s="21"/>
      <c r="F320" s="21"/>
      <c r="I320" s="35"/>
    </row>
    <row r="321" spans="1:127" s="8" customFormat="1">
      <c r="A321" s="2"/>
      <c r="B321" s="21"/>
      <c r="C321" s="21" t="s">
        <v>236</v>
      </c>
      <c r="D321" s="21" t="s">
        <v>23</v>
      </c>
      <c r="E321" s="21"/>
      <c r="F321" s="21"/>
      <c r="I321" s="35"/>
      <c r="AZ321" s="8">
        <v>122425.56799999997</v>
      </c>
      <c r="BA321" s="8">
        <v>28800</v>
      </c>
      <c r="BB321" s="8">
        <v>32400</v>
      </c>
      <c r="BC321" s="8">
        <v>47000</v>
      </c>
      <c r="BD321" s="8">
        <v>26900</v>
      </c>
      <c r="BE321" s="8">
        <v>135100</v>
      </c>
      <c r="BF321" s="8">
        <v>33100</v>
      </c>
      <c r="BG321" s="8">
        <v>35000</v>
      </c>
      <c r="BH321" s="8">
        <v>33800</v>
      </c>
      <c r="BI321" s="8">
        <v>46900</v>
      </c>
      <c r="BJ321" s="8">
        <v>148800</v>
      </c>
      <c r="BK321" s="8">
        <v>38500</v>
      </c>
      <c r="BL321" s="8">
        <v>41900</v>
      </c>
      <c r="BM321" s="8">
        <v>42400</v>
      </c>
      <c r="BN321" s="8">
        <v>45500</v>
      </c>
      <c r="BO321" s="8">
        <v>168423</v>
      </c>
      <c r="BP321" s="8">
        <v>45900</v>
      </c>
      <c r="BQ321" s="8">
        <v>46600</v>
      </c>
      <c r="BR321" s="8">
        <v>47700</v>
      </c>
      <c r="BS321" s="8">
        <v>64100</v>
      </c>
      <c r="BT321" s="8">
        <v>204267</v>
      </c>
      <c r="BU321" s="8">
        <v>56482</v>
      </c>
      <c r="BV321" s="8">
        <v>61002</v>
      </c>
      <c r="BW321" s="8">
        <v>59646</v>
      </c>
      <c r="BX321" s="8">
        <v>71897</v>
      </c>
      <c r="BY321" s="8">
        <v>248897</v>
      </c>
      <c r="BZ321" s="8">
        <v>65724</v>
      </c>
      <c r="CA321" s="8">
        <v>68137</v>
      </c>
      <c r="CB321" s="8">
        <v>67880</v>
      </c>
      <c r="CC321" s="8">
        <v>80519</v>
      </c>
      <c r="CD321" s="8">
        <v>282260</v>
      </c>
      <c r="CE321" s="8">
        <v>69150</v>
      </c>
      <c r="CF321" s="8">
        <v>70700</v>
      </c>
      <c r="CG321" s="8">
        <v>74350</v>
      </c>
      <c r="CH321" s="8">
        <v>81700</v>
      </c>
      <c r="CI321" s="8">
        <v>295900</v>
      </c>
      <c r="CJ321" s="8">
        <v>80000</v>
      </c>
      <c r="CK321" s="8">
        <v>88300</v>
      </c>
      <c r="CL321" s="8">
        <v>95600</v>
      </c>
      <c r="CM321" s="8">
        <v>106539</v>
      </c>
      <c r="CN321" s="8">
        <v>370500</v>
      </c>
      <c r="CO321" s="8">
        <v>94200</v>
      </c>
      <c r="CP321" s="8">
        <v>95400</v>
      </c>
      <c r="CQ321" s="8">
        <v>94900</v>
      </c>
      <c r="CR321" s="8">
        <v>103900</v>
      </c>
      <c r="CS321" s="8">
        <v>388400</v>
      </c>
      <c r="CT321" s="8">
        <v>100100</v>
      </c>
      <c r="CU321" s="8">
        <v>103900</v>
      </c>
      <c r="CV321" s="8">
        <v>114300</v>
      </c>
      <c r="CW321" s="8">
        <v>120400</v>
      </c>
      <c r="CX321" s="8">
        <v>438500</v>
      </c>
      <c r="CY321" s="8">
        <v>112300</v>
      </c>
      <c r="CZ321" s="8">
        <v>118000</v>
      </c>
      <c r="DA321" s="8">
        <v>119700</v>
      </c>
      <c r="DB321" s="8">
        <v>136100</v>
      </c>
      <c r="DC321" s="8">
        <v>486100</v>
      </c>
      <c r="DD321" s="8">
        <v>122000</v>
      </c>
      <c r="DE321" s="8">
        <v>127000</v>
      </c>
      <c r="DF321" s="8">
        <v>127000</v>
      </c>
      <c r="DG321" s="8">
        <v>135400</v>
      </c>
      <c r="DH321" s="8">
        <f>+DG321+DF321+DE321+DD321</f>
        <v>511400</v>
      </c>
      <c r="DI321" s="8">
        <v>110100</v>
      </c>
      <c r="DJ321" s="8">
        <f ca="1">+DJ162+DJ325</f>
        <v>124150</v>
      </c>
      <c r="DK321" s="8">
        <f>+DK162+DK325</f>
        <v>0</v>
      </c>
      <c r="DL321" s="8">
        <f>+DL162+DL325</f>
        <v>0</v>
      </c>
      <c r="DM321" s="8">
        <f ca="1">+DL321+DK321+DJ321+DI321</f>
        <v>234250</v>
      </c>
      <c r="DN321" s="8">
        <f>+DN162+DN325</f>
        <v>0</v>
      </c>
      <c r="DO321" s="8">
        <f>+DO162+DO325</f>
        <v>0</v>
      </c>
      <c r="DP321" s="8">
        <f>+DP162+DP325</f>
        <v>0</v>
      </c>
      <c r="DQ321" s="8">
        <f>+DQ162+DQ325</f>
        <v>0</v>
      </c>
      <c r="DR321" s="8">
        <f>+DQ321+DP321+DO321+DN321</f>
        <v>0</v>
      </c>
      <c r="DS321" s="8">
        <f>+DS162+DS325</f>
        <v>0</v>
      </c>
      <c r="DT321" s="8">
        <f>+DT162+DT325</f>
        <v>0</v>
      </c>
      <c r="DU321" s="8">
        <f>+DU162+DU325</f>
        <v>0</v>
      </c>
      <c r="DV321" s="8">
        <f>+DV162+DV325</f>
        <v>0</v>
      </c>
      <c r="DW321" s="8">
        <f>+DV321+DU321+DT321+DS321</f>
        <v>0</v>
      </c>
    </row>
    <row r="322" spans="1:127">
      <c r="A322" s="2"/>
      <c r="BF322" s="3"/>
      <c r="BG322" s="3"/>
      <c r="BH322" s="3"/>
      <c r="BI322" s="3"/>
      <c r="BJ322" s="15"/>
      <c r="BK322" s="3"/>
      <c r="BL322" s="3"/>
      <c r="BM322" s="3"/>
      <c r="BN322" s="3"/>
      <c r="BO322" s="15"/>
      <c r="BP322" s="3"/>
      <c r="BT322" s="15"/>
      <c r="CE322" s="4">
        <f>+CE321/CE140</f>
        <v>0.70633299284984674</v>
      </c>
      <c r="CF322" s="4">
        <f>+CF321/CF140</f>
        <v>0.70841683366733466</v>
      </c>
      <c r="CG322" s="4">
        <f>+CG321/CG140</f>
        <v>0.70340586565752128</v>
      </c>
      <c r="CH322" s="4">
        <f>+CH321/CH140</f>
        <v>0.73471223021582732</v>
      </c>
      <c r="CJ322" s="4">
        <f t="shared" ref="CJ322:DL322" si="588">+CJ321/CJ140</f>
        <v>0.70175438596491224</v>
      </c>
      <c r="CK322" s="4">
        <f t="shared" si="588"/>
        <v>0.70809943865276659</v>
      </c>
      <c r="CL322" s="4">
        <f t="shared" si="588"/>
        <v>0.64032150033489621</v>
      </c>
      <c r="CM322" s="4">
        <f t="shared" si="588"/>
        <v>0.68469794344473012</v>
      </c>
      <c r="CN322" s="4">
        <f t="shared" si="588"/>
        <v>0.68156732891832228</v>
      </c>
      <c r="CO322" s="4">
        <f t="shared" si="588"/>
        <v>0.62301587301587302</v>
      </c>
      <c r="CP322" s="4">
        <f t="shared" si="588"/>
        <v>0.60919540229885061</v>
      </c>
      <c r="CQ322" s="4">
        <f t="shared" si="588"/>
        <v>0.59386733416770965</v>
      </c>
      <c r="CR322" s="4">
        <f t="shared" si="588"/>
        <v>0.6339231238560098</v>
      </c>
      <c r="CS322" s="4">
        <f t="shared" si="588"/>
        <v>0.6212412028150992</v>
      </c>
      <c r="CT322" s="4">
        <f t="shared" si="588"/>
        <v>0.60740291262135926</v>
      </c>
      <c r="CU322" s="4">
        <f t="shared" si="588"/>
        <v>0.60092539039907455</v>
      </c>
      <c r="CV322" s="4">
        <f t="shared" si="588"/>
        <v>0.60444209413008987</v>
      </c>
      <c r="CW322" s="4">
        <f t="shared" si="588"/>
        <v>0.58645884072089627</v>
      </c>
      <c r="CX322" s="4">
        <f t="shared" si="588"/>
        <v>0.59888008740781207</v>
      </c>
      <c r="CY322" s="4">
        <f t="shared" si="588"/>
        <v>0.56065901148277586</v>
      </c>
      <c r="CZ322" s="4">
        <f t="shared" si="588"/>
        <v>0.54730983302411873</v>
      </c>
      <c r="DA322" s="4">
        <f t="shared" si="588"/>
        <v>0.56945765937202664</v>
      </c>
      <c r="DB322" s="4">
        <f t="shared" si="588"/>
        <v>0.60462016881386049</v>
      </c>
      <c r="DC322" s="4">
        <f t="shared" si="588"/>
        <v>0.5711432264128774</v>
      </c>
      <c r="DD322" s="4">
        <f t="shared" si="588"/>
        <v>0.57223264540337715</v>
      </c>
      <c r="DE322" s="4">
        <f t="shared" si="588"/>
        <v>0.57596371882086173</v>
      </c>
      <c r="DF322" s="4">
        <f t="shared" si="588"/>
        <v>0.56595365418894827</v>
      </c>
      <c r="DG322" s="4">
        <f t="shared" si="588"/>
        <v>0.60936093609360931</v>
      </c>
      <c r="DH322" s="4">
        <f t="shared" si="588"/>
        <v>0.58093831648301719</v>
      </c>
      <c r="DI322" s="4">
        <f t="shared" si="588"/>
        <v>0.52130681818181823</v>
      </c>
      <c r="DJ322" s="4">
        <f t="shared" ca="1" si="588"/>
        <v>0.57291185971389014</v>
      </c>
      <c r="DK322" s="4">
        <f t="shared" si="588"/>
        <v>0</v>
      </c>
      <c r="DL322" s="4">
        <f t="shared" si="588"/>
        <v>0</v>
      </c>
      <c r="DN322" s="4">
        <f>+DN321/DN140</f>
        <v>0</v>
      </c>
      <c r="DO322" s="4">
        <f>+DO321/DO140</f>
        <v>0</v>
      </c>
      <c r="DP322" s="4">
        <f>+DP321/DP140</f>
        <v>0</v>
      </c>
      <c r="DQ322" s="4">
        <f>+DQ321/DQ140</f>
        <v>0</v>
      </c>
      <c r="DS322" s="4">
        <f>+DS321/DS140</f>
        <v>0</v>
      </c>
      <c r="DT322" s="4">
        <f>+DT321/DT140</f>
        <v>0</v>
      </c>
      <c r="DU322" s="4">
        <f>+DU321/DU140</f>
        <v>0</v>
      </c>
      <c r="DV322" s="4">
        <f>+DV321/DV140</f>
        <v>0</v>
      </c>
    </row>
    <row r="323" spans="1:127">
      <c r="A323" s="2"/>
      <c r="D323" s="7" t="s">
        <v>110</v>
      </c>
      <c r="BE323" s="15"/>
      <c r="BF323" s="15">
        <f>+BF321-BA321</f>
        <v>4300</v>
      </c>
      <c r="BG323" s="15">
        <f>+BG321-BB321</f>
        <v>2600</v>
      </c>
      <c r="BH323" s="15">
        <f>+BH321-BC321</f>
        <v>-13200</v>
      </c>
      <c r="BI323" s="15">
        <f>+BI321-BD321</f>
        <v>20000</v>
      </c>
      <c r="BJ323" s="15">
        <f>+BI323+BH323+BG323+BF323</f>
        <v>13700</v>
      </c>
      <c r="BK323" s="15">
        <f>+BK321-BF321</f>
        <v>5400</v>
      </c>
      <c r="BL323" s="15">
        <f>+BL321-BG321</f>
        <v>6900</v>
      </c>
      <c r="BM323" s="15">
        <f>+BM321-BH321</f>
        <v>8600</v>
      </c>
      <c r="BN323" s="15">
        <f>+BN321-BI321</f>
        <v>-1400</v>
      </c>
      <c r="BO323" s="15">
        <f>+BN323+BM323+BL323+BK323</f>
        <v>19500</v>
      </c>
      <c r="BP323" s="15">
        <f>+BP321-BK321</f>
        <v>7400</v>
      </c>
      <c r="BQ323" s="15">
        <f>+BQ321-BL321</f>
        <v>4700</v>
      </c>
      <c r="BR323" s="15">
        <f>+BR321-BM321</f>
        <v>5300</v>
      </c>
      <c r="BS323" s="15">
        <f>+BS321-BN321</f>
        <v>18600</v>
      </c>
      <c r="BT323" s="15">
        <f>+BS323+BR323+BQ323+BP323</f>
        <v>36000</v>
      </c>
      <c r="BU323" s="15">
        <f>+BU321-BP321</f>
        <v>10582</v>
      </c>
      <c r="BV323" s="15">
        <f>+BV321-BQ321</f>
        <v>14402</v>
      </c>
      <c r="BW323" s="15">
        <f>+BW321-BR321</f>
        <v>11946</v>
      </c>
      <c r="BX323" s="15">
        <f>+BX321-BS321</f>
        <v>7797</v>
      </c>
      <c r="BY323" s="15">
        <f>+BX323+BW323+BV323+BU323</f>
        <v>44727</v>
      </c>
      <c r="BZ323" s="15">
        <f>+BZ321-BU321</f>
        <v>9242</v>
      </c>
      <c r="CA323" s="15">
        <f>+CA321-BV321</f>
        <v>7135</v>
      </c>
      <c r="CB323" s="15">
        <f>+CB321-BW321</f>
        <v>8234</v>
      </c>
      <c r="CC323" s="15">
        <f>+CC321-BX321</f>
        <v>8622</v>
      </c>
      <c r="CD323" s="15">
        <f>+CC323+CB323+CA323+BZ323</f>
        <v>33233</v>
      </c>
      <c r="CE323" s="15">
        <f>+CE321-BZ321</f>
        <v>3426</v>
      </c>
      <c r="CF323" s="15">
        <f>+CF321-CA321</f>
        <v>2563</v>
      </c>
      <c r="CG323" s="15">
        <f>+CG321-CB321</f>
        <v>6470</v>
      </c>
      <c r="CH323" s="15">
        <f>+CH321-CC321</f>
        <v>1181</v>
      </c>
      <c r="CI323" s="15">
        <f>+CH323+CG323+CF323+CE323</f>
        <v>13640</v>
      </c>
      <c r="CJ323" s="15">
        <f t="shared" ref="CJ323:CS323" si="589">+CJ321-CE321</f>
        <v>10850</v>
      </c>
      <c r="CK323" s="15">
        <f t="shared" si="589"/>
        <v>17600</v>
      </c>
      <c r="CL323" s="15">
        <f t="shared" si="589"/>
        <v>21250</v>
      </c>
      <c r="CM323" s="15">
        <f t="shared" si="589"/>
        <v>24839</v>
      </c>
      <c r="CN323" s="15">
        <f t="shared" si="589"/>
        <v>74600</v>
      </c>
      <c r="CO323" s="15">
        <f>+CO321-CJ321</f>
        <v>14200</v>
      </c>
      <c r="CP323" s="15">
        <f>+CP321-CK321</f>
        <v>7100</v>
      </c>
      <c r="CQ323" s="15">
        <f>+CQ321-CL321</f>
        <v>-700</v>
      </c>
      <c r="CR323" s="15">
        <f>+CR321-CM321</f>
        <v>-2639</v>
      </c>
      <c r="CS323" s="15">
        <f t="shared" si="589"/>
        <v>17900</v>
      </c>
      <c r="CT323" s="15">
        <f t="shared" ref="CT323:DI323" si="590">+CT321-CO321</f>
        <v>5900</v>
      </c>
      <c r="CU323" s="15">
        <f t="shared" si="590"/>
        <v>8500</v>
      </c>
      <c r="CV323" s="15">
        <f t="shared" si="590"/>
        <v>19400</v>
      </c>
      <c r="CW323" s="15">
        <f t="shared" si="590"/>
        <v>16500</v>
      </c>
      <c r="CX323" s="15">
        <f t="shared" si="590"/>
        <v>50100</v>
      </c>
      <c r="CY323" s="15">
        <f t="shared" si="590"/>
        <v>12200</v>
      </c>
      <c r="CZ323" s="15">
        <f t="shared" si="590"/>
        <v>14100</v>
      </c>
      <c r="DA323" s="15">
        <f t="shared" si="590"/>
        <v>5400</v>
      </c>
      <c r="DB323" s="15">
        <f t="shared" si="590"/>
        <v>15700</v>
      </c>
      <c r="DC323" s="15">
        <f t="shared" si="590"/>
        <v>47600</v>
      </c>
      <c r="DD323" s="15">
        <f t="shared" ref="DD323" si="591">+DD321-CY321</f>
        <v>9700</v>
      </c>
      <c r="DE323" s="15">
        <f t="shared" ref="DE323:DG323" si="592">+DE321-CZ321</f>
        <v>9000</v>
      </c>
      <c r="DF323" s="15">
        <f t="shared" si="592"/>
        <v>7300</v>
      </c>
      <c r="DG323" s="15">
        <f t="shared" si="592"/>
        <v>-700</v>
      </c>
      <c r="DH323" s="15">
        <f t="shared" si="590"/>
        <v>25300</v>
      </c>
      <c r="DI323" s="15">
        <f t="shared" si="590"/>
        <v>-11900</v>
      </c>
      <c r="DJ323" s="15">
        <f ca="1">+DJ321-DE321</f>
        <v>-2850</v>
      </c>
      <c r="DK323" s="15">
        <f>+DK321-DF321</f>
        <v>-127000</v>
      </c>
      <c r="DL323" s="15">
        <f>+DL321-DG321</f>
        <v>-135400</v>
      </c>
      <c r="DM323" s="15">
        <f ca="1">+DL323+DK323+DJ323+DI323</f>
        <v>-277150</v>
      </c>
      <c r="DN323" s="15">
        <f>+DN321-DI321</f>
        <v>-110100</v>
      </c>
      <c r="DO323" s="15">
        <f ca="1">+DO321-DJ321</f>
        <v>-124150</v>
      </c>
      <c r="DP323" s="15">
        <f>+DP321-DK321</f>
        <v>0</v>
      </c>
      <c r="DQ323" s="15">
        <f>+DQ321-DL321</f>
        <v>0</v>
      </c>
      <c r="DR323" s="15">
        <f ca="1">+DQ323+DP323+DO323+DN323</f>
        <v>-234250</v>
      </c>
      <c r="DS323" s="15">
        <f>+DS321-DN321</f>
        <v>0</v>
      </c>
      <c r="DT323" s="15">
        <f>+DT321-DO321</f>
        <v>0</v>
      </c>
      <c r="DU323" s="15">
        <f>+DU321-DP321</f>
        <v>0</v>
      </c>
      <c r="DV323" s="15">
        <f>+DV321-DQ321</f>
        <v>0</v>
      </c>
      <c r="DW323" s="15">
        <f>+DV323+DU323+DT323+DS323</f>
        <v>0</v>
      </c>
    </row>
    <row r="324" spans="1:127">
      <c r="A324" s="2"/>
      <c r="BF324" s="3"/>
      <c r="BG324" s="3"/>
      <c r="BH324" s="3"/>
      <c r="BI324" s="3"/>
      <c r="BK324" s="3"/>
      <c r="BL324" s="3"/>
      <c r="BM324" s="3"/>
      <c r="BN324" s="3"/>
      <c r="BP324" s="3"/>
      <c r="DU324" s="2"/>
    </row>
    <row r="325" spans="1:127">
      <c r="A325" s="2"/>
      <c r="D325" s="7" t="s">
        <v>1230</v>
      </c>
      <c r="BF325" s="3"/>
      <c r="BG325" s="3"/>
      <c r="BH325" s="3"/>
      <c r="BI325" s="3"/>
      <c r="BK325" s="3"/>
      <c r="BL325" s="3"/>
      <c r="BM325" s="3"/>
      <c r="BN325" s="3"/>
      <c r="BP325" s="3"/>
      <c r="DU325" s="2"/>
    </row>
    <row r="326" spans="1:127">
      <c r="A326" s="2"/>
      <c r="BF326" s="3"/>
      <c r="BG326" s="3"/>
      <c r="BH326" s="3"/>
      <c r="BI326" s="3"/>
      <c r="BK326" s="3"/>
      <c r="BL326" s="3"/>
      <c r="BM326" s="3"/>
      <c r="BN326" s="3"/>
      <c r="BP326" s="3"/>
      <c r="DU326" s="2"/>
    </row>
    <row r="327" spans="1:127" s="3" customFormat="1">
      <c r="A327" s="2"/>
      <c r="B327" s="7"/>
      <c r="C327" s="44" t="s">
        <v>1229</v>
      </c>
      <c r="E327" s="7"/>
      <c r="F327" s="7"/>
      <c r="G327" s="2"/>
      <c r="H327" s="2"/>
      <c r="I327" s="1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E327" s="2"/>
      <c r="BJ327" s="2"/>
      <c r="BO327" s="2"/>
      <c r="BT327" s="2"/>
      <c r="BY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15"/>
      <c r="DI327" s="2"/>
      <c r="DJ327" s="2"/>
      <c r="DK327" s="2"/>
      <c r="DL327" s="2"/>
      <c r="DM327" s="15">
        <v>520000</v>
      </c>
      <c r="DN327" s="2"/>
      <c r="DO327" s="2"/>
      <c r="DP327" s="2"/>
      <c r="DQ327" s="2"/>
      <c r="DR327" s="2"/>
      <c r="DS327" s="2"/>
      <c r="DT327" s="2"/>
      <c r="DU327" s="2"/>
      <c r="DV327" s="2"/>
      <c r="DW327" s="2"/>
    </row>
    <row r="328" spans="1:127">
      <c r="A328" s="2"/>
      <c r="BF328" s="3"/>
      <c r="BG328" s="3"/>
      <c r="BH328" s="3"/>
      <c r="BI328" s="3"/>
      <c r="BK328" s="3"/>
      <c r="BL328" s="3"/>
      <c r="BM328" s="3"/>
      <c r="BN328" s="3"/>
      <c r="BP328" s="3"/>
      <c r="DU328" s="2"/>
    </row>
    <row r="329" spans="1:127">
      <c r="A329" s="2"/>
      <c r="D329" s="7" t="s">
        <v>1113</v>
      </c>
      <c r="BF329" s="3"/>
      <c r="BG329" s="3"/>
      <c r="BH329" s="3"/>
      <c r="BI329" s="3"/>
      <c r="BK329" s="3"/>
      <c r="BL329" s="3"/>
      <c r="BM329" s="3"/>
      <c r="BN329" s="3"/>
      <c r="BP329" s="3"/>
      <c r="BY329" s="15"/>
      <c r="BZ329" s="15"/>
      <c r="CA329" s="15"/>
      <c r="CB329" s="15"/>
      <c r="CC329" s="15"/>
      <c r="CD329" s="15"/>
      <c r="CE329" s="15">
        <f t="shared" ref="CE329:CS329" si="593">+CE79</f>
        <v>59004.75</v>
      </c>
      <c r="CF329" s="15">
        <f t="shared" si="593"/>
        <v>59443.125</v>
      </c>
      <c r="CG329" s="15">
        <f t="shared" si="593"/>
        <v>61666.380000000005</v>
      </c>
      <c r="CH329" s="15">
        <f t="shared" si="593"/>
        <v>62037.36</v>
      </c>
      <c r="CI329" s="15">
        <f t="shared" si="593"/>
        <v>242151.61499999999</v>
      </c>
      <c r="CJ329" s="15">
        <f t="shared" si="593"/>
        <v>63991.5</v>
      </c>
      <c r="CK329" s="15">
        <f t="shared" si="593"/>
        <v>67702.634999999995</v>
      </c>
      <c r="CL329" s="15">
        <f t="shared" si="593"/>
        <v>72995.58</v>
      </c>
      <c r="CM329" s="15">
        <f t="shared" si="593"/>
        <v>80109.69</v>
      </c>
      <c r="CN329" s="15">
        <f t="shared" si="593"/>
        <v>284799.40500000003</v>
      </c>
      <c r="CO329" s="15">
        <f t="shared" si="593"/>
        <v>82159.994999999995</v>
      </c>
      <c r="CP329" s="15">
        <f t="shared" si="593"/>
        <v>87589.5</v>
      </c>
      <c r="CQ329" s="15">
        <f t="shared" si="593"/>
        <v>89733.735000000001</v>
      </c>
      <c r="CR329" s="15">
        <f t="shared" si="593"/>
        <v>92489.279999999999</v>
      </c>
      <c r="CS329" s="15">
        <f t="shared" si="593"/>
        <v>351972.51</v>
      </c>
      <c r="CT329" s="15">
        <f t="shared" ref="CT329:DW329" si="594">+CT15</f>
        <v>164800</v>
      </c>
      <c r="CU329" s="15">
        <f t="shared" si="594"/>
        <v>172900</v>
      </c>
      <c r="CV329" s="15">
        <f t="shared" si="594"/>
        <v>189100</v>
      </c>
      <c r="CW329" s="15">
        <f t="shared" si="594"/>
        <v>205300</v>
      </c>
      <c r="CX329" s="15">
        <f t="shared" si="594"/>
        <v>732200</v>
      </c>
      <c r="CY329" s="15">
        <f t="shared" si="594"/>
        <v>200300</v>
      </c>
      <c r="CZ329" s="15">
        <f t="shared" si="594"/>
        <v>215600</v>
      </c>
      <c r="DA329" s="15">
        <f t="shared" si="594"/>
        <v>210200</v>
      </c>
      <c r="DB329" s="15">
        <f t="shared" si="594"/>
        <v>225100</v>
      </c>
      <c r="DC329" s="15">
        <f t="shared" si="594"/>
        <v>851100</v>
      </c>
      <c r="DD329" s="15">
        <f t="shared" si="594"/>
        <v>213200</v>
      </c>
      <c r="DE329" s="15">
        <f t="shared" si="594"/>
        <v>220500</v>
      </c>
      <c r="DF329" s="15">
        <f t="shared" si="594"/>
        <v>224400</v>
      </c>
      <c r="DG329" s="15">
        <f t="shared" si="594"/>
        <v>222200</v>
      </c>
      <c r="DH329" s="15">
        <f t="shared" si="594"/>
        <v>880300</v>
      </c>
      <c r="DI329" s="15">
        <f t="shared" si="594"/>
        <v>211200</v>
      </c>
      <c r="DJ329" s="15">
        <f t="shared" si="594"/>
        <v>216700</v>
      </c>
      <c r="DK329" s="15">
        <f t="shared" si="594"/>
        <v>233064</v>
      </c>
      <c r="DL329" s="15">
        <f t="shared" si="594"/>
        <v>225481</v>
      </c>
      <c r="DM329" s="15">
        <f t="shared" si="594"/>
        <v>886445</v>
      </c>
      <c r="DN329" s="15">
        <f t="shared" si="594"/>
        <v>219100</v>
      </c>
      <c r="DO329" s="15">
        <f t="shared" si="594"/>
        <v>224274</v>
      </c>
      <c r="DP329" s="15">
        <f t="shared" si="594"/>
        <v>237064</v>
      </c>
      <c r="DQ329" s="15">
        <f t="shared" si="594"/>
        <v>229481</v>
      </c>
      <c r="DR329" s="15">
        <f t="shared" si="594"/>
        <v>909919</v>
      </c>
      <c r="DS329" s="15">
        <f t="shared" si="594"/>
        <v>223100</v>
      </c>
      <c r="DT329" s="15">
        <f t="shared" si="594"/>
        <v>228274</v>
      </c>
      <c r="DU329" s="15">
        <f t="shared" si="594"/>
        <v>241064</v>
      </c>
      <c r="DV329" s="15">
        <f t="shared" si="594"/>
        <v>233481</v>
      </c>
      <c r="DW329" s="15">
        <f t="shared" si="594"/>
        <v>925919</v>
      </c>
    </row>
    <row r="330" spans="1:127">
      <c r="A330" s="2"/>
      <c r="E330" s="7" t="s">
        <v>306</v>
      </c>
      <c r="BF330" s="3"/>
      <c r="BG330" s="3"/>
      <c r="BH330" s="3"/>
      <c r="BI330" s="3"/>
      <c r="BK330" s="3"/>
      <c r="BL330" s="3"/>
      <c r="BM330" s="3"/>
      <c r="BN330" s="3"/>
      <c r="BP330" s="3"/>
      <c r="CE330" s="4">
        <f t="shared" ref="CE330:CS330" si="595">+CE321/CE329</f>
        <v>1.1719395472398408</v>
      </c>
      <c r="CF330" s="4">
        <f t="shared" si="595"/>
        <v>1.1893721940089792</v>
      </c>
      <c r="CG330" s="4">
        <f t="shared" si="595"/>
        <v>1.2056812804643307</v>
      </c>
      <c r="CH330" s="4">
        <f t="shared" si="595"/>
        <v>1.3169483678867058</v>
      </c>
      <c r="CI330" s="4">
        <f t="shared" si="595"/>
        <v>1.221961703621097</v>
      </c>
      <c r="CJ330" s="4">
        <f t="shared" si="595"/>
        <v>1.2501660376768791</v>
      </c>
      <c r="CK330" s="4">
        <f t="shared" si="595"/>
        <v>1.304232841158989</v>
      </c>
      <c r="CL330" s="4">
        <f t="shared" si="595"/>
        <v>1.3096683388227068</v>
      </c>
      <c r="CM330" s="4">
        <f t="shared" si="595"/>
        <v>1.3299140216370828</v>
      </c>
      <c r="CN330" s="4">
        <f t="shared" si="595"/>
        <v>1.3009156392022658</v>
      </c>
      <c r="CO330" s="4">
        <f t="shared" si="595"/>
        <v>1.1465433998626704</v>
      </c>
      <c r="CP330" s="4">
        <f t="shared" si="595"/>
        <v>1.0891716472864899</v>
      </c>
      <c r="CQ330" s="4">
        <f t="shared" si="595"/>
        <v>1.0575732749784683</v>
      </c>
      <c r="CR330" s="4">
        <f t="shared" si="595"/>
        <v>1.1233734331157081</v>
      </c>
      <c r="CS330" s="4">
        <f t="shared" si="595"/>
        <v>1.1034952701277723</v>
      </c>
      <c r="CT330" s="4">
        <f t="shared" ref="CT330:CX330" si="596">+CT321/CT329</f>
        <v>0.60740291262135926</v>
      </c>
      <c r="CU330" s="4">
        <f t="shared" si="596"/>
        <v>0.60092539039907455</v>
      </c>
      <c r="CV330" s="4">
        <f t="shared" si="596"/>
        <v>0.60444209413008987</v>
      </c>
      <c r="CW330" s="4">
        <f t="shared" si="596"/>
        <v>0.58645884072089627</v>
      </c>
      <c r="CX330" s="4">
        <f t="shared" si="596"/>
        <v>0.59888008740781207</v>
      </c>
      <c r="CY330" s="4">
        <f t="shared" ref="CY330:DC330" si="597">+CY321/CY329</f>
        <v>0.56065901148277586</v>
      </c>
      <c r="CZ330" s="4">
        <f t="shared" si="597"/>
        <v>0.54730983302411873</v>
      </c>
      <c r="DA330" s="4">
        <f t="shared" si="597"/>
        <v>0.56945765937202664</v>
      </c>
      <c r="DB330" s="4">
        <f t="shared" si="597"/>
        <v>0.60462016881386049</v>
      </c>
      <c r="DC330" s="4">
        <f t="shared" si="597"/>
        <v>0.5711432264128774</v>
      </c>
      <c r="DD330" s="4">
        <f t="shared" ref="DD330:DE330" si="598">+DD321/DD329</f>
        <v>0.57223264540337715</v>
      </c>
      <c r="DE330" s="4">
        <f t="shared" si="598"/>
        <v>0.57596371882086173</v>
      </c>
      <c r="DF330" s="4">
        <f t="shared" ref="DF330:DI330" si="599">+DF321/DF329</f>
        <v>0.56595365418894827</v>
      </c>
      <c r="DG330" s="4">
        <f t="shared" si="599"/>
        <v>0.60936093609360931</v>
      </c>
      <c r="DH330" s="4">
        <f t="shared" si="599"/>
        <v>0.58093831648301719</v>
      </c>
      <c r="DI330" s="4">
        <f t="shared" si="599"/>
        <v>0.52130681818181823</v>
      </c>
      <c r="DJ330" s="4">
        <f ca="1">+DJ321/DJ329</f>
        <v>0.57291185971389014</v>
      </c>
      <c r="DK330" s="4">
        <f>+DK321/DK329</f>
        <v>0</v>
      </c>
      <c r="DL330" s="4">
        <f>+DL321/DL329</f>
        <v>0</v>
      </c>
      <c r="DN330" s="4">
        <f>+DN321/DN329</f>
        <v>0</v>
      </c>
      <c r="DO330" s="4">
        <f>+DO321/DO329</f>
        <v>0</v>
      </c>
      <c r="DP330" s="4">
        <f>+DP321/DP329</f>
        <v>0</v>
      </c>
      <c r="DQ330" s="4">
        <f>+DQ321/DQ329</f>
        <v>0</v>
      </c>
      <c r="DS330" s="4">
        <f>+DS321/DS329</f>
        <v>0</v>
      </c>
      <c r="DT330" s="4">
        <f>+DT321/DT329</f>
        <v>0</v>
      </c>
      <c r="DU330" s="4">
        <f>+DU321/DU329</f>
        <v>0</v>
      </c>
      <c r="DV330" s="4">
        <f>+DV321/DV329</f>
        <v>0</v>
      </c>
    </row>
    <row r="331" spans="1:127" s="8" customFormat="1">
      <c r="A331" s="2"/>
      <c r="B331" s="21"/>
      <c r="C331" s="21"/>
      <c r="D331" s="21" t="s">
        <v>37</v>
      </c>
      <c r="E331" s="21"/>
      <c r="F331" s="21"/>
      <c r="I331" s="35"/>
      <c r="BZ331" s="17"/>
      <c r="CY331" s="8">
        <f t="shared" ref="CY331:DW331" si="600">+CY329-CT329</f>
        <v>35500</v>
      </c>
      <c r="CZ331" s="8">
        <f t="shared" si="600"/>
        <v>42700</v>
      </c>
      <c r="DA331" s="8">
        <f t="shared" si="600"/>
        <v>21100</v>
      </c>
      <c r="DB331" s="8">
        <f t="shared" si="600"/>
        <v>19800</v>
      </c>
      <c r="DC331" s="8">
        <f t="shared" si="600"/>
        <v>118900</v>
      </c>
      <c r="DD331" s="8">
        <f t="shared" ref="DD331" si="601">+DD329-CY329</f>
        <v>12900</v>
      </c>
      <c r="DE331" s="8">
        <f t="shared" ref="DE331:DG331" si="602">+DE329-CZ329</f>
        <v>4900</v>
      </c>
      <c r="DF331" s="8">
        <f t="shared" si="602"/>
        <v>14200</v>
      </c>
      <c r="DG331" s="8">
        <f t="shared" si="602"/>
        <v>-2900</v>
      </c>
      <c r="DH331" s="8">
        <f t="shared" si="600"/>
        <v>29200</v>
      </c>
      <c r="DI331" s="8">
        <f t="shared" si="600"/>
        <v>-2000</v>
      </c>
      <c r="DJ331" s="8">
        <f t="shared" si="600"/>
        <v>-3800</v>
      </c>
      <c r="DK331" s="8">
        <f t="shared" si="600"/>
        <v>8664</v>
      </c>
      <c r="DL331" s="8">
        <f t="shared" si="600"/>
        <v>3281</v>
      </c>
      <c r="DM331" s="8">
        <f t="shared" si="600"/>
        <v>6145</v>
      </c>
      <c r="DN331" s="8">
        <f t="shared" si="600"/>
        <v>7900</v>
      </c>
      <c r="DO331" s="8">
        <f t="shared" si="600"/>
        <v>7574</v>
      </c>
      <c r="DP331" s="8">
        <f t="shared" si="600"/>
        <v>4000</v>
      </c>
      <c r="DQ331" s="8">
        <f t="shared" si="600"/>
        <v>4000</v>
      </c>
      <c r="DR331" s="8">
        <f t="shared" si="600"/>
        <v>23474</v>
      </c>
      <c r="DS331" s="8">
        <f t="shared" si="600"/>
        <v>4000</v>
      </c>
      <c r="DT331" s="8">
        <f t="shared" si="600"/>
        <v>4000</v>
      </c>
      <c r="DU331" s="8">
        <f t="shared" si="600"/>
        <v>4000</v>
      </c>
      <c r="DV331" s="8">
        <f t="shared" si="600"/>
        <v>4000</v>
      </c>
      <c r="DW331" s="8">
        <f t="shared" si="600"/>
        <v>16000</v>
      </c>
    </row>
    <row r="332" spans="1:127">
      <c r="A332" s="2"/>
    </row>
    <row r="333" spans="1:127">
      <c r="A333" s="2"/>
      <c r="BF333" s="3"/>
      <c r="BG333" s="3"/>
      <c r="BH333" s="3"/>
      <c r="BI333" s="3"/>
      <c r="BK333" s="3"/>
      <c r="BL333" s="3"/>
      <c r="BM333" s="3"/>
      <c r="BN333" s="3"/>
      <c r="BP333" s="3"/>
    </row>
    <row r="334" spans="1:127" s="8" customFormat="1">
      <c r="A334" s="2"/>
      <c r="B334" s="21"/>
      <c r="C334" s="21"/>
      <c r="D334" s="21" t="s">
        <v>1066</v>
      </c>
      <c r="E334" s="21"/>
      <c r="F334" s="21"/>
      <c r="I334" s="35"/>
      <c r="BZ334" s="17"/>
      <c r="CW334" s="8">
        <v>30200</v>
      </c>
      <c r="CX334" s="8">
        <v>30200</v>
      </c>
      <c r="CY334" s="8">
        <v>0</v>
      </c>
      <c r="CZ334" s="8">
        <v>0</v>
      </c>
      <c r="DA334" s="8">
        <v>0</v>
      </c>
      <c r="DB334" s="8">
        <v>9100</v>
      </c>
      <c r="DC334" s="8">
        <v>9100</v>
      </c>
      <c r="DD334" s="8">
        <v>0</v>
      </c>
      <c r="DE334" s="8">
        <v>0</v>
      </c>
      <c r="DF334" s="8">
        <v>0</v>
      </c>
      <c r="DG334" s="8">
        <v>12200</v>
      </c>
      <c r="DH334" s="8">
        <v>12200</v>
      </c>
      <c r="DI334" s="8">
        <v>0</v>
      </c>
    </row>
    <row r="335" spans="1:127">
      <c r="A335" s="2"/>
      <c r="BF335" s="3"/>
      <c r="BG335" s="3"/>
      <c r="BH335" s="3"/>
      <c r="BI335" s="3"/>
      <c r="BK335" s="3"/>
      <c r="BL335" s="3"/>
      <c r="BM335" s="3"/>
      <c r="BN335" s="3"/>
      <c r="BP335" s="3"/>
    </row>
    <row r="336" spans="1:127">
      <c r="A336" s="2"/>
      <c r="C336" s="7" t="s">
        <v>237</v>
      </c>
      <c r="D336" s="7" t="s">
        <v>697</v>
      </c>
      <c r="AZ336" s="15">
        <f t="shared" ref="AZ336:CN336" si="603">+AZ167-AZ201-AZ204-AZ181-AZ180-AZ205-AZ206-AZ207-AZ208-AZ209-AZ183-AZ182-AZ184-AZ210</f>
        <v>61608.43200000003</v>
      </c>
      <c r="BA336" s="15">
        <f t="shared" si="603"/>
        <v>200</v>
      </c>
      <c r="BB336" s="15">
        <f t="shared" si="603"/>
        <v>200</v>
      </c>
      <c r="BC336" s="15">
        <f t="shared" si="603"/>
        <v>581</v>
      </c>
      <c r="BD336" s="15">
        <f t="shared" si="603"/>
        <v>99</v>
      </c>
      <c r="BE336" s="15">
        <f t="shared" si="603"/>
        <v>1167</v>
      </c>
      <c r="BF336" s="15">
        <f t="shared" si="603"/>
        <v>0</v>
      </c>
      <c r="BG336" s="15">
        <f t="shared" si="603"/>
        <v>-100</v>
      </c>
      <c r="BH336" s="15">
        <f t="shared" si="603"/>
        <v>100</v>
      </c>
      <c r="BI336" s="15">
        <f t="shared" si="603"/>
        <v>23</v>
      </c>
      <c r="BJ336" s="15">
        <f t="shared" si="603"/>
        <v>-69</v>
      </c>
      <c r="BK336" s="15">
        <f t="shared" si="603"/>
        <v>0</v>
      </c>
      <c r="BL336" s="15">
        <f t="shared" si="603"/>
        <v>0</v>
      </c>
      <c r="BM336" s="15">
        <f t="shared" si="603"/>
        <v>0</v>
      </c>
      <c r="BN336" s="15">
        <f t="shared" si="603"/>
        <v>-110</v>
      </c>
      <c r="BO336" s="15">
        <f t="shared" si="603"/>
        <v>-10</v>
      </c>
      <c r="BP336" s="15">
        <f t="shared" si="603"/>
        <v>0</v>
      </c>
      <c r="BQ336" s="15">
        <f t="shared" si="603"/>
        <v>0</v>
      </c>
      <c r="BR336" s="15">
        <f t="shared" si="603"/>
        <v>37</v>
      </c>
      <c r="BS336" s="15">
        <f t="shared" si="603"/>
        <v>-137</v>
      </c>
      <c r="BT336" s="15">
        <f t="shared" si="603"/>
        <v>-24</v>
      </c>
      <c r="BU336" s="15">
        <f t="shared" si="603"/>
        <v>-129</v>
      </c>
      <c r="BV336" s="15">
        <f t="shared" si="603"/>
        <v>-15</v>
      </c>
      <c r="BW336" s="15">
        <f t="shared" si="603"/>
        <v>-64</v>
      </c>
      <c r="BX336" s="15">
        <f t="shared" si="603"/>
        <v>-141</v>
      </c>
      <c r="BY336" s="15">
        <f t="shared" si="603"/>
        <v>-200</v>
      </c>
      <c r="BZ336" s="15">
        <f t="shared" si="603"/>
        <v>-19</v>
      </c>
      <c r="CA336" s="15">
        <f t="shared" si="603"/>
        <v>12</v>
      </c>
      <c r="CB336" s="15">
        <f t="shared" si="603"/>
        <v>17</v>
      </c>
      <c r="CC336" s="15">
        <f t="shared" si="603"/>
        <v>-82</v>
      </c>
      <c r="CD336" s="15">
        <f t="shared" si="603"/>
        <v>-70</v>
      </c>
      <c r="CE336" s="15">
        <f t="shared" si="603"/>
        <v>-44</v>
      </c>
      <c r="CF336" s="15">
        <f t="shared" si="603"/>
        <v>214</v>
      </c>
      <c r="CG336" s="15">
        <f t="shared" si="603"/>
        <v>-254</v>
      </c>
      <c r="CH336" s="15">
        <f t="shared" si="603"/>
        <v>24</v>
      </c>
      <c r="CI336" s="15">
        <f t="shared" si="603"/>
        <v>40</v>
      </c>
      <c r="CJ336" s="15">
        <f t="shared" si="603"/>
        <v>73</v>
      </c>
      <c r="CK336" s="15">
        <f t="shared" si="603"/>
        <v>18</v>
      </c>
      <c r="CL336" s="15">
        <f t="shared" si="603"/>
        <v>29</v>
      </c>
      <c r="CM336" s="15">
        <f t="shared" si="603"/>
        <v>-73</v>
      </c>
      <c r="CN336" s="15">
        <f t="shared" si="603"/>
        <v>-80</v>
      </c>
      <c r="CO336" s="15">
        <f t="shared" ref="CO336:DI336" si="604">+CO167-CO201-CO204-CO181-CO180-CO205-CO206-CO207-CO208-CO209-CO183-CO182-CO184-CO210-CO334</f>
        <v>30</v>
      </c>
      <c r="CP336" s="15">
        <f t="shared" si="604"/>
        <v>15</v>
      </c>
      <c r="CQ336" s="15">
        <f t="shared" si="604"/>
        <v>-306</v>
      </c>
      <c r="CR336" s="15">
        <f t="shared" si="604"/>
        <v>162</v>
      </c>
      <c r="CS336" s="15">
        <f t="shared" si="604"/>
        <v>101</v>
      </c>
      <c r="CT336" s="15">
        <f t="shared" si="604"/>
        <v>-340</v>
      </c>
      <c r="CU336" s="15">
        <f t="shared" si="604"/>
        <v>-46</v>
      </c>
      <c r="CV336" s="15">
        <f t="shared" si="604"/>
        <v>-54</v>
      </c>
      <c r="CW336" s="15">
        <f t="shared" si="604"/>
        <v>-131</v>
      </c>
      <c r="CX336" s="15">
        <f t="shared" si="604"/>
        <v>-171</v>
      </c>
      <c r="CY336" s="15">
        <f t="shared" si="604"/>
        <v>5</v>
      </c>
      <c r="CZ336" s="15">
        <f t="shared" si="604"/>
        <v>121</v>
      </c>
      <c r="DA336" s="15">
        <f t="shared" si="604"/>
        <v>-31</v>
      </c>
      <c r="DB336" s="15">
        <f t="shared" si="604"/>
        <v>-119</v>
      </c>
      <c r="DC336" s="15">
        <f t="shared" si="604"/>
        <v>-224</v>
      </c>
      <c r="DD336" s="15">
        <f t="shared" si="604"/>
        <v>209</v>
      </c>
      <c r="DE336" s="15">
        <f t="shared" si="604"/>
        <v>194</v>
      </c>
      <c r="DF336" s="15">
        <f t="shared" si="604"/>
        <v>61</v>
      </c>
      <c r="DG336" s="15">
        <f t="shared" si="604"/>
        <v>198</v>
      </c>
      <c r="DH336" s="15">
        <f t="shared" si="604"/>
        <v>562</v>
      </c>
      <c r="DI336" s="15">
        <f t="shared" si="604"/>
        <v>1</v>
      </c>
      <c r="DJ336" s="15">
        <f t="shared" ref="DJ336:DW336" ca="1" si="605">+DJ167-DJ201-DJ204-DJ181-DJ180-DJ205-DJ206-DJ207-DJ208-DJ209-DJ183-DJ182-DJ184-DJ210</f>
        <v>22867</v>
      </c>
      <c r="DK336" s="15">
        <f t="shared" si="605"/>
        <v>133285.62834306335</v>
      </c>
      <c r="DL336" s="15">
        <f t="shared" si="605"/>
        <v>193598.49625850335</v>
      </c>
      <c r="DM336" s="15">
        <f t="shared" ca="1" si="605"/>
        <v>349752.12460156647</v>
      </c>
      <c r="DN336" s="15">
        <f t="shared" si="605"/>
        <v>153125.52007780509</v>
      </c>
      <c r="DO336" s="15">
        <f t="shared" si="605"/>
        <v>180701.76388337923</v>
      </c>
      <c r="DP336" s="15">
        <f t="shared" si="605"/>
        <v>167688.90332728298</v>
      </c>
      <c r="DQ336" s="15">
        <f t="shared" si="605"/>
        <v>239917.64395463554</v>
      </c>
      <c r="DR336" s="15">
        <f t="shared" si="605"/>
        <v>741433.83124310267</v>
      </c>
      <c r="DS336" s="15">
        <f t="shared" si="605"/>
        <v>152034.95431531302</v>
      </c>
      <c r="DT336" s="15">
        <f t="shared" si="605"/>
        <v>178718.37556805002</v>
      </c>
      <c r="DU336" s="15">
        <f t="shared" si="605"/>
        <v>178647.58112735552</v>
      </c>
      <c r="DV336" s="15">
        <f t="shared" si="605"/>
        <v>250042.06606784544</v>
      </c>
      <c r="DW336" s="15">
        <f t="shared" si="605"/>
        <v>759442.97707856342</v>
      </c>
    </row>
    <row r="337" spans="1:68">
      <c r="A337" s="2"/>
      <c r="BF337" s="3"/>
      <c r="BG337" s="3"/>
      <c r="BH337" s="3"/>
      <c r="BI337" s="3"/>
      <c r="BK337" s="3"/>
      <c r="BL337" s="3"/>
      <c r="BM337" s="3"/>
      <c r="BN337" s="3"/>
      <c r="BP337" s="3"/>
    </row>
    <row r="338" spans="1:68">
      <c r="A338" s="2"/>
      <c r="BF338" s="3"/>
      <c r="BG338" s="3"/>
      <c r="BH338" s="3"/>
      <c r="BI338" s="3"/>
      <c r="BK338" s="3"/>
      <c r="BL338" s="3"/>
      <c r="BM338" s="3"/>
      <c r="BN338" s="3"/>
      <c r="BP338" s="3"/>
    </row>
    <row r="339" spans="1:68">
      <c r="A339" s="2"/>
      <c r="BF339" s="3"/>
      <c r="BG339" s="3"/>
      <c r="BH339" s="3"/>
      <c r="BI339" s="3"/>
      <c r="BK339" s="3"/>
      <c r="BL339" s="3"/>
      <c r="BM339" s="3"/>
      <c r="BN339" s="3"/>
      <c r="BP339" s="3"/>
    </row>
    <row r="340" spans="1:68">
      <c r="A340" s="2"/>
      <c r="C340" s="7" t="s">
        <v>238</v>
      </c>
      <c r="BF340" s="3"/>
      <c r="BG340" s="3"/>
      <c r="BH340" s="3"/>
      <c r="BI340" s="3"/>
      <c r="BK340" s="3"/>
      <c r="BL340" s="3"/>
      <c r="BM340" s="3"/>
      <c r="BN340" s="3"/>
      <c r="BP340" s="3"/>
    </row>
    <row r="341" spans="1:68">
      <c r="A341" s="2"/>
      <c r="BF341" s="3"/>
      <c r="BG341" s="3"/>
      <c r="BH341" s="3"/>
      <c r="BI341" s="3"/>
      <c r="BK341" s="3"/>
      <c r="BL341" s="3"/>
      <c r="BM341" s="3"/>
      <c r="BN341" s="3"/>
      <c r="BP341" s="3"/>
    </row>
    <row r="342" spans="1:68">
      <c r="A342" s="2"/>
      <c r="BF342" s="3"/>
      <c r="BG342" s="3"/>
      <c r="BH342" s="3"/>
      <c r="BI342" s="3"/>
      <c r="BK342" s="3"/>
      <c r="BL342" s="3"/>
      <c r="BM342" s="3"/>
      <c r="BN342" s="3"/>
      <c r="BP342" s="3"/>
    </row>
    <row r="343" spans="1:68">
      <c r="A343" s="2"/>
      <c r="BF343" s="3"/>
      <c r="BG343" s="3"/>
      <c r="BH343" s="3"/>
      <c r="BI343" s="3"/>
      <c r="BK343" s="3"/>
      <c r="BL343" s="3"/>
      <c r="BM343" s="3"/>
      <c r="BN343" s="3"/>
      <c r="BP343" s="3"/>
    </row>
    <row r="344" spans="1:68">
      <c r="A344" s="2"/>
      <c r="C344" s="7" t="s">
        <v>312</v>
      </c>
      <c r="BF344" s="3"/>
      <c r="BG344" s="3"/>
      <c r="BH344" s="3"/>
      <c r="BI344" s="3"/>
      <c r="BK344" s="3"/>
      <c r="BL344" s="3"/>
      <c r="BM344" s="3"/>
      <c r="BN344" s="3"/>
      <c r="BP344" s="3"/>
    </row>
    <row r="345" spans="1:68">
      <c r="A345" s="2"/>
      <c r="BF345" s="3"/>
      <c r="BG345" s="3"/>
      <c r="BH345" s="3"/>
      <c r="BI345" s="3"/>
      <c r="BK345" s="3"/>
      <c r="BL345" s="3"/>
      <c r="BM345" s="3"/>
      <c r="BN345" s="3"/>
      <c r="BP345" s="3"/>
    </row>
    <row r="346" spans="1:68">
      <c r="A346" s="2"/>
      <c r="BF346" s="3"/>
      <c r="BG346" s="3"/>
      <c r="BH346" s="3"/>
      <c r="BI346" s="3"/>
      <c r="BK346" s="3"/>
      <c r="BL346" s="3"/>
      <c r="BM346" s="3"/>
      <c r="BN346" s="3"/>
      <c r="BP346" s="3"/>
    </row>
    <row r="347" spans="1:68">
      <c r="A347" s="2"/>
      <c r="BF347" s="3"/>
      <c r="BG347" s="3"/>
      <c r="BH347" s="3"/>
      <c r="BI347" s="3"/>
      <c r="BK347" s="3"/>
      <c r="BL347" s="3"/>
      <c r="BM347" s="3"/>
      <c r="BN347" s="3"/>
      <c r="BP347" s="3"/>
    </row>
    <row r="348" spans="1:68">
      <c r="A348" s="2"/>
      <c r="C348" s="7" t="s">
        <v>18</v>
      </c>
      <c r="BF348" s="3"/>
      <c r="BG348" s="3"/>
      <c r="BH348" s="3"/>
      <c r="BI348" s="3"/>
      <c r="BK348" s="3"/>
      <c r="BL348" s="3"/>
      <c r="BM348" s="3"/>
      <c r="BN348" s="3"/>
      <c r="BP348" s="3"/>
    </row>
    <row r="349" spans="1:68">
      <c r="A349" s="2"/>
      <c r="BF349" s="3"/>
      <c r="BG349" s="3"/>
      <c r="BH349" s="3"/>
      <c r="BI349" s="3"/>
      <c r="BK349" s="3"/>
      <c r="BL349" s="3"/>
      <c r="BM349" s="3"/>
      <c r="BN349" s="3"/>
      <c r="BP349" s="3"/>
    </row>
    <row r="350" spans="1:68">
      <c r="A350" s="2"/>
    </row>
    <row r="351" spans="1:68">
      <c r="A351" s="2"/>
      <c r="BF351" s="3"/>
      <c r="BG351" s="3"/>
      <c r="BH351" s="3"/>
      <c r="BI351" s="3"/>
      <c r="BK351" s="3"/>
      <c r="BL351" s="3"/>
      <c r="BM351" s="3"/>
      <c r="BN351" s="3"/>
      <c r="BP351" s="3"/>
    </row>
    <row r="354" spans="1:126">
      <c r="A354" s="2"/>
      <c r="BF354" s="3"/>
      <c r="BG354" s="3"/>
      <c r="BH354" s="3"/>
      <c r="BI354" s="3"/>
      <c r="BK354" s="3"/>
      <c r="BL354" s="3"/>
      <c r="BM354" s="3"/>
      <c r="BN354" s="3"/>
      <c r="BP354" s="3"/>
    </row>
    <row r="355" spans="1:126">
      <c r="A355" s="2"/>
      <c r="CW355" s="8"/>
      <c r="CY355" s="8"/>
      <c r="CZ355" s="8"/>
      <c r="DA355" s="8"/>
      <c r="DB355" s="8"/>
      <c r="DD355" s="8"/>
      <c r="DE355" s="8"/>
      <c r="DF355" s="8"/>
      <c r="DG355" s="8"/>
      <c r="DI355" s="8"/>
      <c r="DJ355" s="8"/>
      <c r="DK355" s="8"/>
      <c r="DL355" s="8"/>
      <c r="DN355" s="8"/>
      <c r="DO355" s="8"/>
      <c r="DP355" s="8"/>
      <c r="DQ355" s="8"/>
      <c r="DS355" s="8"/>
      <c r="DT355" s="8"/>
      <c r="DU355" s="8"/>
      <c r="DV355" s="8"/>
    </row>
    <row r="356" spans="1:126">
      <c r="A356" s="2"/>
      <c r="CW356" s="8"/>
      <c r="CY356" s="8"/>
      <c r="CZ356" s="8"/>
      <c r="DA356" s="8"/>
      <c r="DB356" s="8"/>
      <c r="DD356" s="8"/>
      <c r="DE356" s="8"/>
      <c r="DF356" s="8"/>
      <c r="DG356" s="8"/>
      <c r="DI356" s="8"/>
      <c r="DJ356" s="8"/>
      <c r="DK356" s="8"/>
      <c r="DL356" s="8"/>
      <c r="DN356" s="8"/>
      <c r="DO356" s="8"/>
      <c r="DP356" s="8"/>
      <c r="DQ356" s="8"/>
      <c r="DS356" s="8"/>
      <c r="DT356" s="8"/>
      <c r="DU356" s="8"/>
      <c r="DV356" s="8"/>
    </row>
    <row r="357" spans="1:126">
      <c r="A357" s="2"/>
      <c r="BP357" s="3"/>
    </row>
    <row r="358" spans="1:126">
      <c r="A358" s="2"/>
      <c r="BU358" s="4"/>
      <c r="BV358" s="4"/>
      <c r="BW358" s="4"/>
    </row>
    <row r="359" spans="1:126">
      <c r="A359" s="2"/>
    </row>
    <row r="360" spans="1:126">
      <c r="A360" s="2"/>
      <c r="BP360" s="3"/>
    </row>
    <row r="361" spans="1:126">
      <c r="A361" s="2"/>
      <c r="BU361" s="4"/>
      <c r="BV361" s="4"/>
      <c r="BW361" s="4"/>
    </row>
    <row r="362" spans="1:126">
      <c r="A362" s="2"/>
    </row>
    <row r="363" spans="1:126">
      <c r="A363" s="2"/>
      <c r="BP363" s="3"/>
    </row>
    <row r="364" spans="1:126">
      <c r="A364" s="2"/>
      <c r="BU364" s="4"/>
      <c r="BV364" s="4"/>
      <c r="BW364" s="4"/>
    </row>
    <row r="365" spans="1:126">
      <c r="A365" s="2"/>
    </row>
    <row r="366" spans="1:126">
      <c r="A366" s="2"/>
    </row>
    <row r="367" spans="1:126">
      <c r="A367" s="2"/>
    </row>
    <row r="368" spans="1:126">
      <c r="A368" s="2"/>
    </row>
    <row r="369" spans="1:127">
      <c r="A369" s="2"/>
    </row>
    <row r="370" spans="1:127">
      <c r="A370" s="2"/>
    </row>
    <row r="371" spans="1:127">
      <c r="A371" s="2"/>
      <c r="BV371" s="4"/>
    </row>
    <row r="372" spans="1:127">
      <c r="A372" s="2"/>
      <c r="CA372" s="6"/>
      <c r="CB372" s="6"/>
    </row>
    <row r="373" spans="1:127">
      <c r="A373" s="2"/>
      <c r="AK373" s="15"/>
      <c r="AL373" s="3"/>
      <c r="AM373" s="3"/>
      <c r="AN373" s="3"/>
      <c r="AO373" s="3"/>
      <c r="AP373" s="15"/>
      <c r="AQ373" s="3"/>
      <c r="AR373" s="3"/>
      <c r="AS373" s="3"/>
      <c r="AT373" s="3"/>
      <c r="AU373" s="15"/>
      <c r="AV373" s="3"/>
      <c r="AW373" s="3"/>
      <c r="AX373" s="3"/>
      <c r="AY373" s="3"/>
      <c r="AZ373" s="15"/>
      <c r="BA373" s="3"/>
      <c r="BB373" s="3"/>
      <c r="BC373" s="3"/>
      <c r="BD373" s="3"/>
      <c r="BE373" s="15"/>
      <c r="BF373" s="3"/>
      <c r="BG373" s="3"/>
      <c r="BH373" s="3"/>
      <c r="BI373" s="3"/>
      <c r="BJ373" s="15"/>
      <c r="BK373" s="3"/>
      <c r="BL373" s="3"/>
      <c r="BM373" s="3"/>
      <c r="BN373" s="3"/>
      <c r="BO373" s="15"/>
      <c r="BP373" s="3"/>
      <c r="BT373" s="15"/>
      <c r="BY373" s="15"/>
      <c r="BZ373" s="3"/>
      <c r="CA373" s="3"/>
      <c r="CC373" s="3"/>
      <c r="CD373" s="15"/>
      <c r="CE373" s="3"/>
      <c r="CF373" s="3"/>
      <c r="CG373" s="3"/>
      <c r="CH373" s="3"/>
      <c r="CI373" s="15"/>
      <c r="CJ373" s="3"/>
      <c r="CK373" s="3"/>
      <c r="CL373" s="3"/>
      <c r="CM373" s="3"/>
      <c r="CN373" s="15"/>
      <c r="CO373" s="3"/>
      <c r="CP373" s="3"/>
      <c r="CQ373" s="3"/>
      <c r="CR373" s="3"/>
      <c r="CS373" s="15"/>
      <c r="CT373" s="3"/>
      <c r="CU373" s="3"/>
      <c r="CV373" s="3"/>
      <c r="CW373" s="3"/>
      <c r="CX373" s="15"/>
      <c r="CY373" s="3"/>
      <c r="CZ373" s="3"/>
      <c r="DA373" s="3"/>
      <c r="DB373" s="3"/>
      <c r="DC373" s="15"/>
      <c r="DD373" s="3"/>
      <c r="DE373" s="3"/>
      <c r="DF373" s="3"/>
      <c r="DG373" s="3"/>
      <c r="DH373" s="15"/>
      <c r="DI373" s="3"/>
      <c r="DJ373" s="3"/>
      <c r="DK373" s="3"/>
      <c r="DL373" s="3"/>
      <c r="DM373" s="15"/>
      <c r="DN373" s="3"/>
      <c r="DO373" s="3"/>
      <c r="DP373" s="3"/>
      <c r="DQ373" s="3"/>
      <c r="DR373" s="15"/>
      <c r="DS373" s="3"/>
      <c r="DT373" s="3"/>
      <c r="DV373" s="3"/>
      <c r="DW373" s="15"/>
    </row>
    <row r="374" spans="1:127">
      <c r="A374" s="2"/>
      <c r="AK374" s="15"/>
      <c r="AL374" s="3"/>
      <c r="AM374" s="3"/>
      <c r="AN374" s="3"/>
      <c r="AO374" s="3"/>
      <c r="AP374" s="15"/>
      <c r="AQ374" s="3"/>
      <c r="AR374" s="3"/>
      <c r="AS374" s="3"/>
      <c r="AT374" s="3"/>
      <c r="AU374" s="15"/>
      <c r="AV374" s="3"/>
      <c r="AW374" s="3"/>
      <c r="AX374" s="3"/>
      <c r="AY374" s="3"/>
      <c r="AZ374" s="15"/>
      <c r="BA374" s="3"/>
      <c r="BB374" s="3"/>
      <c r="BC374" s="3"/>
      <c r="BD374" s="3"/>
      <c r="BE374" s="15"/>
      <c r="BF374" s="3"/>
      <c r="BG374" s="3"/>
      <c r="BH374" s="3"/>
      <c r="BI374" s="3"/>
      <c r="BJ374" s="15"/>
      <c r="BK374" s="3"/>
      <c r="BL374" s="3"/>
      <c r="BM374" s="3"/>
      <c r="BN374" s="3"/>
      <c r="BO374" s="15"/>
      <c r="BP374" s="3"/>
      <c r="BT374" s="15"/>
      <c r="BY374" s="15"/>
      <c r="BZ374" s="3"/>
      <c r="CA374" s="3"/>
      <c r="CC374" s="3"/>
      <c r="CD374" s="15"/>
      <c r="CE374" s="3"/>
      <c r="CF374" s="3"/>
      <c r="CG374" s="3"/>
      <c r="CH374" s="3"/>
      <c r="CI374" s="15"/>
      <c r="CJ374" s="3"/>
      <c r="CK374" s="3"/>
      <c r="CL374" s="3"/>
      <c r="CM374" s="3"/>
      <c r="CN374" s="15"/>
      <c r="CO374" s="3"/>
      <c r="CP374" s="3"/>
      <c r="CQ374" s="3"/>
      <c r="CR374" s="3"/>
      <c r="CS374" s="15"/>
      <c r="CT374" s="3"/>
      <c r="CU374" s="3"/>
      <c r="CV374" s="3"/>
      <c r="CW374" s="3"/>
      <c r="CX374" s="15"/>
      <c r="CY374" s="3"/>
      <c r="CZ374" s="3"/>
      <c r="DA374" s="3"/>
      <c r="DB374" s="3"/>
      <c r="DC374" s="15"/>
      <c r="DD374" s="3"/>
      <c r="DE374" s="3"/>
      <c r="DF374" s="3"/>
      <c r="DG374" s="3"/>
      <c r="DH374" s="15"/>
      <c r="DI374" s="3"/>
      <c r="DJ374" s="3"/>
      <c r="DK374" s="3"/>
      <c r="DL374" s="3"/>
      <c r="DM374" s="15"/>
      <c r="DN374" s="3"/>
      <c r="DO374" s="3"/>
      <c r="DP374" s="3"/>
      <c r="DQ374" s="3"/>
      <c r="DR374" s="15"/>
      <c r="DS374" s="3"/>
      <c r="DT374" s="3"/>
      <c r="DV374" s="3"/>
      <c r="DW374" s="15"/>
    </row>
    <row r="375" spans="1:127">
      <c r="A375" s="2"/>
      <c r="D375" s="18"/>
      <c r="AK375" s="15"/>
      <c r="AL375" s="3"/>
      <c r="AM375" s="3"/>
      <c r="AN375" s="3"/>
      <c r="AO375" s="3"/>
      <c r="AP375" s="15"/>
      <c r="AQ375" s="8"/>
      <c r="AR375" s="8"/>
      <c r="AS375" s="8"/>
      <c r="AT375" s="8"/>
      <c r="AU375" s="15"/>
      <c r="AV375" s="8"/>
      <c r="AW375" s="8"/>
      <c r="AX375" s="8"/>
      <c r="AY375" s="8"/>
      <c r="AZ375" s="15"/>
      <c r="BA375" s="8"/>
      <c r="BB375" s="8"/>
      <c r="BC375" s="8"/>
      <c r="BD375" s="8"/>
      <c r="BE375" s="15"/>
      <c r="BF375" s="8"/>
      <c r="BG375" s="8"/>
      <c r="BH375" s="8"/>
      <c r="BI375" s="8"/>
      <c r="BJ375" s="15"/>
      <c r="BK375" s="8"/>
      <c r="BL375" s="8"/>
      <c r="BM375" s="8"/>
      <c r="BN375" s="8"/>
      <c r="BO375" s="15"/>
      <c r="BP375" s="8"/>
      <c r="BQ375" s="8"/>
      <c r="BR375" s="8"/>
      <c r="BS375" s="8"/>
      <c r="BT375" s="15"/>
      <c r="BU375" s="8"/>
      <c r="BV375" s="8"/>
      <c r="BW375" s="8"/>
      <c r="BX375" s="8"/>
      <c r="BY375" s="15"/>
      <c r="BZ375" s="8"/>
      <c r="CA375" s="8"/>
      <c r="CB375" s="8"/>
      <c r="CC375" s="8"/>
      <c r="CD375" s="15"/>
      <c r="CE375" s="8"/>
      <c r="CF375" s="8"/>
      <c r="CG375" s="8"/>
      <c r="CH375" s="8"/>
      <c r="CI375" s="15"/>
      <c r="CJ375" s="8"/>
      <c r="CK375" s="8"/>
      <c r="CL375" s="8"/>
      <c r="CM375" s="8"/>
      <c r="CN375" s="15"/>
      <c r="CO375" s="8"/>
      <c r="CP375" s="8"/>
      <c r="CQ375" s="8"/>
      <c r="CR375" s="8"/>
      <c r="CS375" s="15"/>
      <c r="CT375" s="8"/>
      <c r="CU375" s="8"/>
      <c r="CV375" s="8"/>
      <c r="CW375" s="8"/>
      <c r="CX375" s="15"/>
      <c r="CY375" s="8"/>
      <c r="CZ375" s="8"/>
      <c r="DA375" s="8"/>
      <c r="DB375" s="8"/>
      <c r="DC375" s="15"/>
      <c r="DD375" s="8"/>
      <c r="DE375" s="8"/>
      <c r="DF375" s="8"/>
      <c r="DG375" s="8"/>
      <c r="DH375" s="15"/>
      <c r="DI375" s="8"/>
      <c r="DJ375" s="8"/>
      <c r="DK375" s="8"/>
      <c r="DL375" s="8"/>
      <c r="DM375" s="15"/>
      <c r="DN375" s="8"/>
      <c r="DO375" s="8"/>
      <c r="DP375" s="8"/>
      <c r="DQ375" s="8"/>
      <c r="DR375" s="15"/>
      <c r="DS375" s="8"/>
      <c r="DT375" s="8"/>
      <c r="DU375" s="8"/>
      <c r="DV375" s="8"/>
      <c r="DW375" s="15"/>
    </row>
    <row r="376" spans="1:127">
      <c r="A376" s="2"/>
      <c r="D376" s="18"/>
      <c r="AK376" s="15"/>
      <c r="AL376" s="3"/>
      <c r="AM376" s="3"/>
      <c r="AN376" s="3"/>
      <c r="AO376" s="3"/>
      <c r="AP376" s="15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15"/>
      <c r="BF376" s="8"/>
      <c r="BG376" s="8"/>
      <c r="BH376" s="8"/>
      <c r="BI376" s="8"/>
      <c r="BJ376" s="15"/>
      <c r="BK376" s="8"/>
      <c r="BL376" s="8"/>
      <c r="BM376" s="8"/>
      <c r="BN376" s="8"/>
      <c r="BO376" s="15"/>
      <c r="BP376" s="8"/>
      <c r="BQ376" s="8"/>
      <c r="BR376" s="8"/>
      <c r="BS376" s="8"/>
      <c r="BT376" s="15"/>
      <c r="BU376" s="8"/>
      <c r="BV376" s="8"/>
      <c r="BW376" s="8"/>
      <c r="BX376" s="8"/>
      <c r="BY376" s="15"/>
      <c r="BZ376" s="8"/>
      <c r="CA376" s="8"/>
      <c r="CB376" s="8"/>
      <c r="CC376" s="8"/>
      <c r="CD376" s="15"/>
      <c r="CE376" s="8"/>
      <c r="CF376" s="8"/>
      <c r="CG376" s="8"/>
      <c r="CH376" s="8"/>
      <c r="CI376" s="15"/>
      <c r="CJ376" s="8"/>
      <c r="CK376" s="8"/>
      <c r="CL376" s="8"/>
      <c r="CM376" s="8"/>
      <c r="CN376" s="15"/>
      <c r="CO376" s="8"/>
      <c r="CP376" s="8"/>
      <c r="CQ376" s="8"/>
      <c r="CR376" s="8"/>
      <c r="CS376" s="15"/>
      <c r="CT376" s="8"/>
      <c r="CU376" s="8"/>
      <c r="CV376" s="8"/>
      <c r="CW376" s="8"/>
      <c r="CX376" s="15"/>
      <c r="CY376" s="8"/>
      <c r="CZ376" s="8"/>
      <c r="DA376" s="8"/>
      <c r="DB376" s="8"/>
      <c r="DC376" s="15"/>
      <c r="DD376" s="8"/>
      <c r="DE376" s="8"/>
      <c r="DF376" s="8"/>
      <c r="DG376" s="8"/>
      <c r="DH376" s="15"/>
      <c r="DI376" s="8"/>
      <c r="DJ376" s="8"/>
      <c r="DK376" s="8"/>
      <c r="DL376" s="8"/>
      <c r="DM376" s="15"/>
      <c r="DN376" s="8"/>
      <c r="DO376" s="8"/>
      <c r="DP376" s="8"/>
      <c r="DQ376" s="8"/>
      <c r="DR376" s="15"/>
      <c r="DS376" s="8"/>
      <c r="DT376" s="8"/>
      <c r="DU376" s="8"/>
      <c r="DV376" s="8"/>
      <c r="DW376" s="15"/>
    </row>
    <row r="377" spans="1:127">
      <c r="A377" s="2"/>
      <c r="D377" s="18"/>
      <c r="AK377" s="15"/>
      <c r="AL377" s="3"/>
      <c r="AM377" s="3"/>
      <c r="AN377" s="3"/>
      <c r="AO377" s="3"/>
      <c r="AP377" s="15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15"/>
      <c r="BF377" s="8"/>
      <c r="BG377" s="8"/>
      <c r="BH377" s="8"/>
      <c r="BI377" s="8"/>
      <c r="BJ377" s="15"/>
      <c r="BK377" s="8"/>
      <c r="BL377" s="8"/>
      <c r="BM377" s="8"/>
      <c r="BN377" s="8"/>
      <c r="BO377" s="15"/>
      <c r="BP377" s="8"/>
      <c r="BQ377" s="8"/>
      <c r="BR377" s="8"/>
      <c r="BS377" s="8"/>
      <c r="BT377" s="15"/>
      <c r="BU377" s="8"/>
      <c r="BV377" s="8"/>
      <c r="BW377" s="8"/>
      <c r="BX377" s="8"/>
      <c r="BY377" s="15"/>
      <c r="BZ377" s="8"/>
      <c r="CA377" s="8"/>
      <c r="CB377" s="8"/>
      <c r="CC377" s="8"/>
      <c r="CD377" s="15"/>
      <c r="CE377" s="8"/>
      <c r="CF377" s="8"/>
      <c r="CG377" s="8"/>
      <c r="CH377" s="8"/>
      <c r="CI377" s="15"/>
      <c r="CJ377" s="8"/>
      <c r="CK377" s="8"/>
      <c r="CL377" s="8"/>
      <c r="CM377" s="8"/>
      <c r="CN377" s="15"/>
      <c r="CO377" s="8"/>
      <c r="CP377" s="8"/>
      <c r="CQ377" s="8"/>
      <c r="CR377" s="8"/>
      <c r="CS377" s="15"/>
      <c r="CT377" s="8"/>
      <c r="CU377" s="8"/>
      <c r="CV377" s="8"/>
      <c r="CW377" s="8"/>
      <c r="CX377" s="15"/>
      <c r="CY377" s="8"/>
      <c r="CZ377" s="8"/>
      <c r="DA377" s="8"/>
      <c r="DB377" s="8"/>
      <c r="DC377" s="15"/>
      <c r="DD377" s="8"/>
      <c r="DE377" s="8"/>
      <c r="DF377" s="8"/>
      <c r="DG377" s="8"/>
      <c r="DH377" s="15"/>
      <c r="DI377" s="8"/>
      <c r="DJ377" s="8"/>
      <c r="DK377" s="8"/>
      <c r="DL377" s="8"/>
      <c r="DM377" s="15"/>
      <c r="DN377" s="8"/>
      <c r="DO377" s="8"/>
      <c r="DP377" s="8"/>
      <c r="DQ377" s="8"/>
      <c r="DR377" s="15"/>
      <c r="DS377" s="8"/>
      <c r="DT377" s="8"/>
      <c r="DU377" s="8"/>
      <c r="DV377" s="8"/>
      <c r="DW377" s="15"/>
    </row>
    <row r="378" spans="1:127">
      <c r="A378" s="2"/>
      <c r="D378" s="18"/>
      <c r="AK378" s="15"/>
      <c r="AL378" s="3"/>
      <c r="AM378" s="3"/>
      <c r="AN378" s="3"/>
      <c r="AO378" s="3"/>
      <c r="AP378" s="15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15"/>
      <c r="BF378" s="8"/>
      <c r="BG378" s="8"/>
      <c r="BH378" s="8"/>
      <c r="BI378" s="8"/>
      <c r="BJ378" s="15"/>
      <c r="BK378" s="8"/>
      <c r="BL378" s="8"/>
      <c r="BM378" s="8"/>
      <c r="BN378" s="8"/>
      <c r="BO378" s="15"/>
      <c r="BP378" s="8"/>
      <c r="BQ378" s="8"/>
      <c r="BR378" s="8"/>
      <c r="BS378" s="8"/>
      <c r="BT378" s="15"/>
      <c r="BU378" s="8"/>
      <c r="BV378" s="8"/>
      <c r="BW378" s="8"/>
      <c r="BX378" s="8"/>
      <c r="BY378" s="15"/>
      <c r="BZ378" s="8"/>
      <c r="CA378" s="8"/>
      <c r="CB378" s="8"/>
      <c r="CC378" s="8"/>
      <c r="CD378" s="15"/>
      <c r="CE378" s="8"/>
      <c r="CF378" s="8"/>
      <c r="CG378" s="8"/>
      <c r="CH378" s="8"/>
      <c r="CI378" s="15"/>
      <c r="CJ378" s="8"/>
      <c r="CK378" s="8"/>
      <c r="CL378" s="8"/>
      <c r="CM378" s="8"/>
      <c r="CN378" s="15"/>
      <c r="CO378" s="8"/>
      <c r="CP378" s="8"/>
      <c r="CQ378" s="8"/>
      <c r="CR378" s="8"/>
      <c r="CS378" s="15"/>
      <c r="CT378" s="8"/>
      <c r="CU378" s="8"/>
      <c r="CV378" s="8"/>
      <c r="CW378" s="8"/>
      <c r="CX378" s="15"/>
      <c r="CY378" s="8"/>
      <c r="CZ378" s="8"/>
      <c r="DA378" s="8"/>
      <c r="DB378" s="8"/>
      <c r="DC378" s="15"/>
      <c r="DD378" s="8"/>
      <c r="DE378" s="8"/>
      <c r="DF378" s="8"/>
      <c r="DG378" s="8"/>
      <c r="DH378" s="15"/>
      <c r="DI378" s="8"/>
      <c r="DJ378" s="8"/>
      <c r="DK378" s="8"/>
      <c r="DL378" s="8"/>
      <c r="DM378" s="15"/>
      <c r="DN378" s="8"/>
      <c r="DO378" s="8"/>
      <c r="DP378" s="8"/>
      <c r="DQ378" s="8"/>
      <c r="DR378" s="15"/>
      <c r="DS378" s="8"/>
      <c r="DT378" s="8"/>
      <c r="DU378" s="8"/>
      <c r="DV378" s="8"/>
      <c r="DW378" s="15"/>
    </row>
    <row r="379" spans="1:127">
      <c r="A379" s="2"/>
      <c r="D379" s="18"/>
      <c r="AK379" s="16"/>
      <c r="AL379" s="3"/>
      <c r="AM379" s="3"/>
      <c r="AN379" s="3"/>
      <c r="AO379" s="3"/>
      <c r="AP379" s="15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8"/>
      <c r="BF379" s="16"/>
      <c r="BG379" s="16"/>
      <c r="BH379" s="16"/>
      <c r="BI379" s="16"/>
      <c r="BJ379" s="8"/>
      <c r="BK379" s="16"/>
      <c r="BL379" s="16"/>
      <c r="BM379" s="16"/>
      <c r="BN379" s="16"/>
      <c r="BO379" s="8"/>
      <c r="BP379" s="16"/>
      <c r="BQ379" s="16"/>
      <c r="BR379" s="16"/>
      <c r="BS379" s="16"/>
      <c r="BT379" s="8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</row>
    <row r="380" spans="1:127">
      <c r="A380" s="2"/>
      <c r="AK380" s="16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16"/>
      <c r="BF380" s="3"/>
      <c r="BG380" s="3"/>
      <c r="BH380" s="3"/>
      <c r="BI380" s="3"/>
      <c r="BJ380" s="16"/>
      <c r="BK380" s="3"/>
      <c r="BL380" s="3"/>
      <c r="BM380" s="3"/>
      <c r="BN380" s="3"/>
      <c r="BO380" s="16"/>
      <c r="BP380" s="3"/>
      <c r="BT380" s="16"/>
      <c r="BY380" s="16"/>
      <c r="BZ380" s="3"/>
      <c r="CA380" s="3"/>
      <c r="CC380" s="3"/>
      <c r="CD380" s="16"/>
      <c r="CE380" s="3"/>
      <c r="CF380" s="3"/>
      <c r="CG380" s="3"/>
      <c r="CH380" s="3"/>
      <c r="CI380" s="16"/>
      <c r="CJ380" s="3"/>
      <c r="CK380" s="3"/>
      <c r="CL380" s="3"/>
      <c r="CM380" s="3"/>
      <c r="CN380" s="16"/>
      <c r="CO380" s="3"/>
      <c r="CP380" s="3"/>
      <c r="CQ380" s="3"/>
      <c r="CR380" s="3"/>
      <c r="CS380" s="16"/>
      <c r="CT380" s="3"/>
      <c r="CU380" s="3"/>
      <c r="CV380" s="3"/>
      <c r="CW380" s="3"/>
      <c r="CX380" s="16"/>
      <c r="CY380" s="3"/>
      <c r="CZ380" s="3"/>
      <c r="DA380" s="3"/>
      <c r="DB380" s="3"/>
      <c r="DC380" s="16"/>
      <c r="DD380" s="3"/>
      <c r="DE380" s="3"/>
      <c r="DF380" s="3"/>
      <c r="DG380" s="3"/>
      <c r="DH380" s="16"/>
      <c r="DI380" s="3"/>
      <c r="DJ380" s="3"/>
      <c r="DK380" s="3"/>
      <c r="DL380" s="3"/>
      <c r="DM380" s="16"/>
      <c r="DN380" s="3"/>
      <c r="DO380" s="3"/>
      <c r="DP380" s="3"/>
      <c r="DQ380" s="3"/>
      <c r="DR380" s="16"/>
      <c r="DS380" s="3"/>
      <c r="DT380" s="3"/>
      <c r="DV380" s="3"/>
      <c r="DW380" s="16"/>
    </row>
    <row r="381" spans="1:127">
      <c r="A381" s="2"/>
      <c r="AL381" s="3"/>
      <c r="AM381" s="3"/>
      <c r="AN381" s="3"/>
      <c r="AO381" s="3"/>
      <c r="AQ381" s="3"/>
      <c r="AR381" s="3"/>
      <c r="AS381" s="3"/>
      <c r="AT381" s="3"/>
      <c r="AV381" s="3"/>
      <c r="AW381" s="3"/>
      <c r="AX381" s="3"/>
      <c r="AY381" s="3"/>
      <c r="BA381" s="3"/>
      <c r="BB381" s="3"/>
      <c r="BC381" s="3"/>
      <c r="BD381" s="3"/>
      <c r="BF381" s="3"/>
      <c r="BG381" s="3"/>
      <c r="BH381" s="3"/>
      <c r="BI381" s="3"/>
      <c r="BK381" s="3"/>
      <c r="BL381" s="3"/>
      <c r="BM381" s="3"/>
      <c r="BN381" s="3"/>
      <c r="BP381" s="3"/>
      <c r="CA381" s="6"/>
      <c r="CB381" s="6"/>
      <c r="DU381" s="2"/>
    </row>
    <row r="382" spans="1:127">
      <c r="A382" s="2"/>
      <c r="AA382" s="15"/>
      <c r="AB382" s="3"/>
      <c r="AC382" s="3"/>
      <c r="AD382" s="3"/>
      <c r="AE382" s="3"/>
      <c r="AF382" s="15"/>
      <c r="AG382" s="3"/>
      <c r="AH382" s="3"/>
      <c r="AI382" s="3"/>
      <c r="AJ382" s="3"/>
      <c r="AK382" s="15"/>
      <c r="AL382" s="3"/>
      <c r="AM382" s="3"/>
      <c r="AN382" s="3"/>
      <c r="AO382" s="3"/>
      <c r="AP382" s="15"/>
      <c r="AQ382" s="3"/>
      <c r="AR382" s="3"/>
      <c r="AS382" s="3"/>
      <c r="AT382" s="3"/>
      <c r="AU382" s="15"/>
      <c r="AV382" s="3"/>
      <c r="AW382" s="3"/>
      <c r="AX382" s="3"/>
      <c r="AY382" s="3"/>
      <c r="AZ382" s="15"/>
      <c r="BA382" s="3"/>
      <c r="BB382" s="3"/>
      <c r="BC382" s="3"/>
      <c r="BD382" s="3"/>
      <c r="BE382" s="15"/>
      <c r="BF382" s="3"/>
      <c r="BG382" s="3"/>
      <c r="BH382" s="3"/>
      <c r="BI382" s="3"/>
      <c r="BJ382" s="15"/>
      <c r="BK382" s="3"/>
      <c r="BL382" s="3"/>
      <c r="BM382" s="3"/>
      <c r="BN382" s="3"/>
      <c r="BO382" s="15"/>
      <c r="BP382" s="3"/>
      <c r="BT382" s="15"/>
      <c r="BY382" s="15"/>
      <c r="BZ382" s="3"/>
      <c r="CA382" s="3"/>
      <c r="CC382" s="3"/>
      <c r="CD382" s="15"/>
      <c r="CE382" s="3"/>
      <c r="CF382" s="3"/>
      <c r="CG382" s="3"/>
      <c r="CH382" s="3"/>
      <c r="CI382" s="15"/>
      <c r="CJ382" s="3"/>
      <c r="CK382" s="3"/>
      <c r="CL382" s="3"/>
      <c r="CM382" s="3"/>
      <c r="CN382" s="15"/>
      <c r="CO382" s="3"/>
      <c r="CP382" s="3"/>
      <c r="CQ382" s="3"/>
      <c r="CR382" s="3"/>
      <c r="CS382" s="15"/>
      <c r="CT382" s="3"/>
      <c r="CU382" s="3"/>
      <c r="CV382" s="3"/>
      <c r="CW382" s="3"/>
      <c r="CX382" s="15"/>
      <c r="CY382" s="3"/>
      <c r="CZ382" s="3"/>
      <c r="DA382" s="3"/>
      <c r="DB382" s="3"/>
      <c r="DC382" s="15"/>
      <c r="DD382" s="3"/>
      <c r="DE382" s="3"/>
      <c r="DF382" s="3"/>
      <c r="DG382" s="3"/>
      <c r="DH382" s="15"/>
      <c r="DI382" s="3"/>
      <c r="DJ382" s="3"/>
      <c r="DK382" s="3"/>
      <c r="DL382" s="3"/>
      <c r="DM382" s="15"/>
      <c r="DN382" s="3"/>
      <c r="DO382" s="3"/>
      <c r="DP382" s="3"/>
      <c r="DQ382" s="3"/>
      <c r="DR382" s="15"/>
      <c r="DS382" s="3"/>
      <c r="DT382" s="3"/>
      <c r="DV382" s="3"/>
      <c r="DW382" s="15"/>
    </row>
    <row r="383" spans="1:127">
      <c r="A383" s="2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T383" s="3"/>
      <c r="BY383" s="3"/>
      <c r="BZ383" s="3"/>
      <c r="CA383" s="3"/>
      <c r="CC383" s="3"/>
      <c r="CD383" s="15"/>
      <c r="CE383" s="3"/>
      <c r="CF383" s="3"/>
      <c r="CG383" s="3"/>
      <c r="CH383" s="3"/>
      <c r="CI383" s="15"/>
      <c r="CJ383" s="3"/>
      <c r="CK383" s="3"/>
      <c r="CL383" s="3"/>
      <c r="CM383" s="3"/>
      <c r="CN383" s="15"/>
      <c r="CO383" s="3"/>
      <c r="CP383" s="3"/>
      <c r="CQ383" s="3"/>
      <c r="CR383" s="3"/>
      <c r="CS383" s="15"/>
      <c r="CT383" s="3"/>
      <c r="CU383" s="3"/>
      <c r="CV383" s="3"/>
      <c r="CW383" s="3"/>
      <c r="CX383" s="15"/>
      <c r="CY383" s="3"/>
      <c r="CZ383" s="3"/>
      <c r="DA383" s="3"/>
      <c r="DB383" s="3"/>
      <c r="DC383" s="15"/>
      <c r="DD383" s="3"/>
      <c r="DE383" s="3"/>
      <c r="DF383" s="3"/>
      <c r="DG383" s="3"/>
      <c r="DH383" s="15"/>
      <c r="DI383" s="3"/>
      <c r="DJ383" s="3"/>
      <c r="DK383" s="3"/>
      <c r="DL383" s="3"/>
      <c r="DM383" s="15"/>
      <c r="DN383" s="3"/>
      <c r="DO383" s="3"/>
      <c r="DP383" s="3"/>
      <c r="DQ383" s="3"/>
      <c r="DR383" s="15"/>
      <c r="DS383" s="3"/>
      <c r="DT383" s="3"/>
      <c r="DV383" s="3"/>
      <c r="DW383" s="15"/>
    </row>
    <row r="384" spans="1:127">
      <c r="A384" s="2"/>
      <c r="BF384" s="3"/>
      <c r="BG384" s="3"/>
      <c r="BH384" s="3"/>
      <c r="BI384" s="3"/>
      <c r="BK384" s="3"/>
      <c r="BL384" s="3"/>
      <c r="BM384" s="3"/>
      <c r="BN384" s="3"/>
      <c r="BP384" s="3"/>
      <c r="CA384" s="6"/>
      <c r="CB384" s="6"/>
    </row>
    <row r="385" spans="1:127">
      <c r="A385" s="2"/>
      <c r="D385" s="18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8"/>
      <c r="BF385" s="16"/>
      <c r="BG385" s="16"/>
      <c r="BH385" s="16"/>
      <c r="BI385" s="16"/>
      <c r="BJ385" s="8"/>
      <c r="BK385" s="16"/>
      <c r="BL385" s="16"/>
      <c r="BM385" s="16"/>
      <c r="BN385" s="16"/>
      <c r="BO385" s="8"/>
      <c r="BP385" s="16"/>
      <c r="BQ385" s="16"/>
      <c r="BR385" s="16"/>
      <c r="BS385" s="16"/>
      <c r="BT385" s="8"/>
      <c r="BU385" s="16"/>
      <c r="BV385" s="16"/>
      <c r="BW385" s="16"/>
      <c r="BX385" s="16"/>
      <c r="BY385" s="8"/>
      <c r="BZ385" s="16"/>
      <c r="CA385" s="16"/>
      <c r="CB385" s="16"/>
      <c r="CC385" s="8"/>
      <c r="CD385" s="8"/>
      <c r="CE385" s="17"/>
      <c r="CF385" s="8"/>
      <c r="CG385" s="8"/>
      <c r="CH385" s="8"/>
      <c r="CI385" s="8"/>
      <c r="CJ385" s="17"/>
      <c r="CK385" s="8"/>
      <c r="CL385" s="8"/>
      <c r="CM385" s="8"/>
      <c r="CN385" s="8"/>
      <c r="CO385" s="17"/>
      <c r="CP385" s="8"/>
      <c r="CQ385" s="8"/>
      <c r="CR385" s="8"/>
      <c r="CS385" s="8"/>
      <c r="CT385" s="17"/>
      <c r="CU385" s="8"/>
      <c r="CV385" s="8"/>
      <c r="CW385" s="8"/>
      <c r="CX385" s="8"/>
      <c r="CY385" s="17"/>
      <c r="CZ385" s="8"/>
      <c r="DA385" s="8"/>
      <c r="DB385" s="8"/>
      <c r="DC385" s="8"/>
      <c r="DD385" s="17"/>
      <c r="DE385" s="8"/>
      <c r="DF385" s="8"/>
      <c r="DG385" s="8"/>
      <c r="DH385" s="8"/>
      <c r="DI385" s="17"/>
      <c r="DJ385" s="8"/>
      <c r="DK385" s="8"/>
      <c r="DL385" s="8"/>
      <c r="DM385" s="8"/>
      <c r="DN385" s="17"/>
      <c r="DO385" s="8"/>
      <c r="DP385" s="8"/>
      <c r="DQ385" s="8"/>
      <c r="DR385" s="8"/>
      <c r="DS385" s="17"/>
      <c r="DT385" s="8"/>
      <c r="DU385" s="8"/>
      <c r="DV385" s="8"/>
      <c r="DW385" s="8"/>
    </row>
    <row r="386" spans="1:127">
      <c r="A386" s="2"/>
      <c r="D386" s="18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8"/>
      <c r="BF386" s="16"/>
      <c r="BG386" s="16"/>
      <c r="BH386" s="16"/>
      <c r="BI386" s="16"/>
      <c r="BJ386" s="8"/>
      <c r="BK386" s="16"/>
      <c r="BL386" s="16"/>
      <c r="BM386" s="16"/>
      <c r="BN386" s="16"/>
      <c r="BO386" s="8"/>
      <c r="BP386" s="16"/>
      <c r="BQ386" s="16"/>
      <c r="BR386" s="16"/>
      <c r="BS386" s="16"/>
      <c r="BT386" s="8"/>
      <c r="BU386" s="16"/>
      <c r="BV386" s="16"/>
      <c r="BW386" s="16"/>
      <c r="BX386" s="16"/>
      <c r="BY386" s="8"/>
      <c r="BZ386" s="16"/>
      <c r="CA386" s="16"/>
      <c r="CB386" s="16"/>
      <c r="CC386" s="8"/>
      <c r="CD386" s="8"/>
      <c r="CE386" s="17"/>
      <c r="CF386" s="8"/>
      <c r="CG386" s="8"/>
      <c r="CH386" s="8"/>
      <c r="CI386" s="8"/>
      <c r="CJ386" s="17"/>
      <c r="CK386" s="8"/>
      <c r="CL386" s="8"/>
      <c r="CM386" s="8"/>
      <c r="CN386" s="8"/>
      <c r="CO386" s="17"/>
      <c r="CP386" s="8"/>
      <c r="CQ386" s="8"/>
      <c r="CR386" s="8"/>
      <c r="CS386" s="8"/>
      <c r="CT386" s="17"/>
      <c r="CU386" s="8"/>
      <c r="CV386" s="8"/>
      <c r="CW386" s="8"/>
      <c r="CX386" s="8"/>
      <c r="CY386" s="17"/>
      <c r="CZ386" s="8"/>
      <c r="DA386" s="8"/>
      <c r="DB386" s="8"/>
      <c r="DC386" s="8"/>
      <c r="DD386" s="17"/>
      <c r="DE386" s="8"/>
      <c r="DF386" s="8"/>
      <c r="DG386" s="8"/>
      <c r="DH386" s="8"/>
      <c r="DI386" s="17"/>
      <c r="DJ386" s="8"/>
      <c r="DK386" s="8"/>
      <c r="DL386" s="8"/>
      <c r="DM386" s="8"/>
      <c r="DN386" s="17"/>
      <c r="DO386" s="8"/>
      <c r="DP386" s="8"/>
      <c r="DQ386" s="8"/>
      <c r="DR386" s="8"/>
      <c r="DS386" s="17"/>
      <c r="DT386" s="8"/>
      <c r="DU386" s="8"/>
      <c r="DV386" s="8"/>
      <c r="DW386" s="8"/>
    </row>
    <row r="387" spans="1:127">
      <c r="A387" s="2"/>
      <c r="D387" s="18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8"/>
      <c r="BF387" s="16"/>
      <c r="BG387" s="16"/>
      <c r="BH387" s="16"/>
      <c r="BI387" s="16"/>
      <c r="BJ387" s="8"/>
      <c r="BK387" s="16"/>
      <c r="BL387" s="16"/>
      <c r="BM387" s="16"/>
      <c r="BN387" s="16"/>
      <c r="BO387" s="8"/>
      <c r="BP387" s="16"/>
      <c r="BQ387" s="16"/>
      <c r="BR387" s="16"/>
      <c r="BS387" s="16"/>
      <c r="BT387" s="8"/>
      <c r="BU387" s="16"/>
      <c r="BV387" s="16"/>
      <c r="BW387" s="16"/>
      <c r="BX387" s="16"/>
      <c r="BY387" s="8"/>
      <c r="BZ387" s="16"/>
      <c r="CA387" s="16"/>
      <c r="CB387" s="16"/>
      <c r="CC387" s="8"/>
      <c r="CD387" s="8"/>
      <c r="CE387" s="17"/>
      <c r="CF387" s="8"/>
      <c r="CG387" s="8"/>
      <c r="CH387" s="8"/>
      <c r="CI387" s="8"/>
      <c r="CJ387" s="17"/>
      <c r="CK387" s="8"/>
      <c r="CL387" s="8"/>
      <c r="CM387" s="8"/>
      <c r="CN387" s="8"/>
      <c r="CO387" s="17"/>
      <c r="CP387" s="8"/>
      <c r="CQ387" s="8"/>
      <c r="CR387" s="8"/>
      <c r="CS387" s="8"/>
      <c r="CT387" s="17"/>
      <c r="CU387" s="8"/>
      <c r="CV387" s="8"/>
      <c r="CW387" s="8"/>
      <c r="CX387" s="8"/>
      <c r="CY387" s="17"/>
      <c r="CZ387" s="8"/>
      <c r="DA387" s="8"/>
      <c r="DB387" s="8"/>
      <c r="DC387" s="8"/>
      <c r="DD387" s="17"/>
      <c r="DE387" s="8"/>
      <c r="DF387" s="8"/>
      <c r="DG387" s="8"/>
      <c r="DH387" s="8"/>
      <c r="DI387" s="17"/>
      <c r="DJ387" s="8"/>
      <c r="DK387" s="8"/>
      <c r="DL387" s="8"/>
      <c r="DM387" s="8"/>
      <c r="DN387" s="17"/>
      <c r="DO387" s="8"/>
      <c r="DP387" s="8"/>
      <c r="DQ387" s="8"/>
      <c r="DR387" s="8"/>
      <c r="DS387" s="17"/>
      <c r="DT387" s="8"/>
      <c r="DU387" s="8"/>
      <c r="DV387" s="8"/>
      <c r="DW387" s="8"/>
    </row>
    <row r="388" spans="1:127">
      <c r="A388" s="2"/>
      <c r="D388" s="18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8"/>
      <c r="BF388" s="16"/>
      <c r="BG388" s="16"/>
      <c r="BH388" s="16"/>
      <c r="BI388" s="16"/>
      <c r="BJ388" s="8"/>
      <c r="BK388" s="16"/>
      <c r="BL388" s="16"/>
      <c r="BM388" s="16"/>
      <c r="BN388" s="16"/>
      <c r="BO388" s="8"/>
      <c r="BP388" s="16"/>
      <c r="BQ388" s="16"/>
      <c r="BR388" s="16"/>
      <c r="BS388" s="16"/>
      <c r="BT388" s="8"/>
      <c r="BU388" s="16"/>
      <c r="BV388" s="16"/>
      <c r="BW388" s="16"/>
      <c r="BX388" s="16"/>
      <c r="BY388" s="8"/>
      <c r="BZ388" s="16"/>
      <c r="CA388" s="16"/>
      <c r="CB388" s="16"/>
      <c r="CC388" s="8"/>
      <c r="CD388" s="8"/>
      <c r="CE388" s="16"/>
      <c r="CF388" s="8"/>
      <c r="CG388" s="8"/>
      <c r="CH388" s="8"/>
      <c r="CI388" s="8"/>
      <c r="CJ388" s="16"/>
      <c r="CK388" s="8"/>
      <c r="CL388" s="8"/>
      <c r="CM388" s="8"/>
      <c r="CN388" s="8"/>
      <c r="CO388" s="16"/>
      <c r="CP388" s="8"/>
      <c r="CQ388" s="8"/>
      <c r="CR388" s="8"/>
      <c r="CS388" s="8"/>
      <c r="CT388" s="16"/>
      <c r="CU388" s="8"/>
      <c r="CV388" s="8"/>
      <c r="CW388" s="8"/>
      <c r="CX388" s="8"/>
      <c r="CY388" s="16"/>
      <c r="CZ388" s="8"/>
      <c r="DA388" s="8"/>
      <c r="DB388" s="8"/>
      <c r="DC388" s="8"/>
      <c r="DD388" s="16"/>
      <c r="DE388" s="8"/>
      <c r="DF388" s="8"/>
      <c r="DG388" s="8"/>
      <c r="DH388" s="8"/>
      <c r="DI388" s="16"/>
      <c r="DJ388" s="8"/>
      <c r="DK388" s="8"/>
      <c r="DL388" s="8"/>
      <c r="DM388" s="8"/>
      <c r="DN388" s="16"/>
      <c r="DO388" s="8"/>
      <c r="DP388" s="8"/>
      <c r="DQ388" s="8"/>
      <c r="DR388" s="8"/>
      <c r="DS388" s="16"/>
      <c r="DT388" s="8"/>
      <c r="DU388" s="8"/>
      <c r="DV388" s="8"/>
      <c r="DW388" s="8"/>
    </row>
    <row r="389" spans="1:127">
      <c r="A389" s="2"/>
      <c r="D389" s="18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8"/>
      <c r="BF389" s="16"/>
      <c r="BG389" s="16"/>
      <c r="BH389" s="16"/>
      <c r="BI389" s="16"/>
      <c r="BJ389" s="8"/>
      <c r="BK389" s="16"/>
      <c r="BL389" s="16"/>
      <c r="BM389" s="16"/>
      <c r="BN389" s="16"/>
      <c r="BO389" s="8"/>
      <c r="BP389" s="16"/>
      <c r="BQ389" s="16"/>
      <c r="BR389" s="16"/>
      <c r="BS389" s="16"/>
      <c r="BT389" s="8"/>
      <c r="BU389" s="16"/>
      <c r="BV389" s="16"/>
      <c r="BW389" s="16"/>
      <c r="BX389" s="16"/>
      <c r="BY389" s="8"/>
      <c r="BZ389" s="16"/>
      <c r="CA389" s="16"/>
      <c r="CB389" s="16"/>
      <c r="CC389" s="16"/>
      <c r="CD389" s="8"/>
      <c r="CE389" s="16"/>
      <c r="CF389" s="16"/>
      <c r="CG389" s="16"/>
      <c r="CH389" s="16"/>
      <c r="CI389" s="8"/>
      <c r="CJ389" s="16"/>
      <c r="CK389" s="16"/>
      <c r="CL389" s="16"/>
      <c r="CM389" s="16"/>
      <c r="CN389" s="8"/>
      <c r="CO389" s="16"/>
      <c r="CP389" s="16"/>
      <c r="CQ389" s="16"/>
      <c r="CR389" s="16"/>
      <c r="CS389" s="8"/>
      <c r="CT389" s="16"/>
      <c r="CU389" s="16"/>
      <c r="CV389" s="16"/>
      <c r="CW389" s="16"/>
      <c r="CX389" s="8"/>
      <c r="CY389" s="16"/>
      <c r="CZ389" s="16"/>
      <c r="DA389" s="16"/>
      <c r="DB389" s="16"/>
      <c r="DC389" s="8"/>
      <c r="DD389" s="16"/>
      <c r="DE389" s="16"/>
      <c r="DF389" s="16"/>
      <c r="DG389" s="16"/>
      <c r="DH389" s="8"/>
      <c r="DI389" s="16"/>
      <c r="DJ389" s="16"/>
      <c r="DK389" s="16"/>
      <c r="DL389" s="16"/>
      <c r="DM389" s="8"/>
      <c r="DN389" s="16"/>
      <c r="DO389" s="16"/>
      <c r="DP389" s="16"/>
      <c r="DQ389" s="16"/>
      <c r="DR389" s="8"/>
      <c r="DS389" s="16"/>
      <c r="DT389" s="16"/>
      <c r="DU389" s="16"/>
      <c r="DV389" s="16"/>
      <c r="DW389" s="8"/>
    </row>
    <row r="390" spans="1:127">
      <c r="A390" s="2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15"/>
      <c r="BF390" s="3"/>
      <c r="BG390" s="3"/>
      <c r="BH390" s="3"/>
      <c r="BI390" s="3"/>
      <c r="BJ390" s="15"/>
      <c r="BK390" s="3"/>
      <c r="BL390" s="3"/>
      <c r="BM390" s="3"/>
      <c r="BN390" s="3"/>
      <c r="BO390" s="15"/>
      <c r="BP390" s="3"/>
      <c r="BT390" s="15"/>
      <c r="BY390" s="15"/>
      <c r="BZ390" s="3"/>
      <c r="CA390" s="3"/>
      <c r="CC390" s="3"/>
      <c r="CD390" s="15"/>
      <c r="CE390" s="3"/>
      <c r="CF390" s="3"/>
      <c r="CG390" s="3"/>
      <c r="CH390" s="3"/>
      <c r="CI390" s="15"/>
      <c r="CJ390" s="3"/>
      <c r="CK390" s="3"/>
      <c r="CL390" s="3"/>
      <c r="CM390" s="3"/>
      <c r="CN390" s="15"/>
      <c r="CO390" s="3"/>
      <c r="CP390" s="3"/>
      <c r="CQ390" s="3"/>
      <c r="CR390" s="3"/>
      <c r="CS390" s="15"/>
      <c r="CT390" s="3"/>
      <c r="CU390" s="3"/>
      <c r="CV390" s="3"/>
      <c r="CW390" s="3"/>
      <c r="CX390" s="15"/>
      <c r="CY390" s="3"/>
      <c r="CZ390" s="3"/>
      <c r="DA390" s="3"/>
      <c r="DB390" s="3"/>
      <c r="DC390" s="15"/>
      <c r="DD390" s="3"/>
      <c r="DE390" s="3"/>
      <c r="DF390" s="3"/>
      <c r="DG390" s="3"/>
      <c r="DH390" s="15"/>
      <c r="DI390" s="3"/>
      <c r="DJ390" s="3"/>
      <c r="DK390" s="3"/>
      <c r="DL390" s="3"/>
      <c r="DM390" s="15"/>
      <c r="DN390" s="3"/>
      <c r="DO390" s="3"/>
      <c r="DP390" s="3"/>
      <c r="DQ390" s="3"/>
      <c r="DR390" s="15"/>
      <c r="DS390" s="3"/>
      <c r="DT390" s="3"/>
      <c r="DV390" s="3"/>
      <c r="DW390" s="15"/>
    </row>
    <row r="391" spans="1:127">
      <c r="A391" s="2"/>
      <c r="AL391" s="3"/>
      <c r="AM391" s="3"/>
      <c r="AN391" s="3"/>
      <c r="AO391" s="3"/>
      <c r="AQ391" s="3"/>
      <c r="AR391" s="3"/>
      <c r="AS391" s="3"/>
      <c r="AT391" s="3"/>
      <c r="AV391" s="3"/>
      <c r="AW391" s="3"/>
      <c r="AX391" s="3"/>
      <c r="AY391" s="3"/>
      <c r="BA391" s="3"/>
      <c r="BB391" s="3"/>
      <c r="BC391" s="3"/>
      <c r="BD391" s="3"/>
      <c r="BF391" s="3"/>
      <c r="BG391" s="3"/>
      <c r="BH391" s="3"/>
      <c r="BI391" s="3"/>
      <c r="BK391" s="3"/>
      <c r="BL391" s="3"/>
      <c r="BM391" s="3"/>
      <c r="BN391" s="3"/>
      <c r="BP391" s="3"/>
      <c r="BT391" s="16"/>
      <c r="CA391" s="6"/>
      <c r="CB391" s="6"/>
      <c r="DU391" s="2"/>
    </row>
    <row r="392" spans="1:127">
      <c r="A392" s="2"/>
      <c r="AL392" s="3"/>
      <c r="AM392" s="3"/>
      <c r="AN392" s="3"/>
      <c r="AO392" s="3"/>
      <c r="AQ392" s="3"/>
      <c r="AR392" s="3"/>
      <c r="AS392" s="3"/>
      <c r="AT392" s="3"/>
      <c r="AV392" s="3"/>
      <c r="AW392" s="3"/>
      <c r="AX392" s="3"/>
      <c r="AY392" s="3"/>
      <c r="BA392" s="3"/>
      <c r="BB392" s="3"/>
      <c r="BC392" s="3"/>
      <c r="BD392" s="3"/>
      <c r="BF392" s="3"/>
      <c r="BG392" s="3"/>
      <c r="BH392" s="3"/>
      <c r="BI392" s="3"/>
      <c r="BK392" s="3"/>
      <c r="BL392" s="3"/>
      <c r="BM392" s="3"/>
      <c r="BN392" s="3"/>
      <c r="BP392" s="3"/>
      <c r="BT392" s="16"/>
      <c r="CA392" s="6"/>
      <c r="CB392" s="6"/>
      <c r="DU392" s="2"/>
    </row>
    <row r="393" spans="1:127">
      <c r="A393" s="2"/>
      <c r="AL393" s="3"/>
      <c r="AM393" s="3"/>
      <c r="AN393" s="3"/>
      <c r="AO393" s="3"/>
      <c r="AQ393" s="3"/>
      <c r="AR393" s="3"/>
      <c r="AS393" s="3"/>
      <c r="AT393" s="3"/>
      <c r="AV393" s="3"/>
      <c r="AW393" s="3"/>
      <c r="AX393" s="3"/>
      <c r="AY393" s="3"/>
      <c r="BA393" s="3"/>
      <c r="BB393" s="3"/>
      <c r="BC393" s="3"/>
      <c r="BD393" s="3"/>
      <c r="BF393" s="3"/>
      <c r="BG393" s="3"/>
      <c r="BH393" s="3"/>
      <c r="BI393" s="3"/>
      <c r="BK393" s="3"/>
      <c r="BL393" s="3"/>
      <c r="BM393" s="3"/>
      <c r="BN393" s="3"/>
      <c r="BP393" s="3"/>
      <c r="BT393" s="16"/>
      <c r="CA393" s="6"/>
      <c r="CB393" s="6"/>
      <c r="DU393" s="2"/>
    </row>
    <row r="394" spans="1:127">
      <c r="A394" s="2"/>
      <c r="AL394" s="3"/>
      <c r="AM394" s="3"/>
      <c r="AN394" s="3"/>
      <c r="AO394" s="3"/>
      <c r="AQ394" s="3"/>
      <c r="AR394" s="3"/>
      <c r="AS394" s="3"/>
      <c r="AT394" s="3"/>
      <c r="AU394" s="16"/>
      <c r="AV394" s="3"/>
      <c r="AW394" s="3"/>
      <c r="AX394" s="3"/>
      <c r="AY394" s="3"/>
      <c r="AZ394" s="16"/>
      <c r="BA394" s="3"/>
      <c r="BB394" s="3"/>
      <c r="BC394" s="3"/>
      <c r="BD394" s="3"/>
      <c r="BE394" s="16"/>
      <c r="BF394" s="3"/>
      <c r="BG394" s="3"/>
      <c r="BH394" s="3"/>
      <c r="BI394" s="3"/>
      <c r="BJ394" s="16"/>
      <c r="BK394" s="3"/>
      <c r="BL394" s="3"/>
      <c r="BM394" s="3"/>
      <c r="BN394" s="3"/>
      <c r="BO394" s="16"/>
      <c r="BP394" s="3"/>
      <c r="BT394" s="16"/>
      <c r="BY394" s="15"/>
      <c r="BZ394" s="3"/>
      <c r="CA394" s="3"/>
      <c r="CC394" s="3"/>
      <c r="CD394" s="15"/>
      <c r="CE394" s="3"/>
      <c r="CF394" s="3"/>
      <c r="CG394" s="3"/>
      <c r="CH394" s="3"/>
      <c r="CI394" s="15"/>
      <c r="CJ394" s="3"/>
      <c r="CK394" s="3"/>
      <c r="CL394" s="3"/>
      <c r="CM394" s="3"/>
      <c r="CN394" s="15"/>
      <c r="CO394" s="3"/>
      <c r="CP394" s="3"/>
      <c r="CQ394" s="3"/>
      <c r="CR394" s="3"/>
      <c r="CS394" s="15"/>
      <c r="CT394" s="3"/>
      <c r="CU394" s="3"/>
      <c r="CV394" s="3"/>
      <c r="CW394" s="3"/>
      <c r="CX394" s="15"/>
      <c r="CY394" s="3"/>
      <c r="CZ394" s="3"/>
      <c r="DA394" s="3"/>
      <c r="DB394" s="3"/>
      <c r="DC394" s="15"/>
      <c r="DD394" s="3"/>
      <c r="DE394" s="3"/>
      <c r="DF394" s="3"/>
      <c r="DG394" s="3"/>
      <c r="DH394" s="15"/>
      <c r="DI394" s="3"/>
      <c r="DJ394" s="3"/>
      <c r="DK394" s="3"/>
      <c r="DL394" s="3"/>
      <c r="DM394" s="15"/>
      <c r="DN394" s="3"/>
      <c r="DO394" s="3"/>
      <c r="DP394" s="3"/>
      <c r="DQ394" s="3"/>
      <c r="DR394" s="15"/>
      <c r="DS394" s="3"/>
      <c r="DT394" s="3"/>
      <c r="DV394" s="3"/>
      <c r="DW394" s="15"/>
    </row>
    <row r="395" spans="1:127">
      <c r="A395" s="2"/>
      <c r="D395" s="18"/>
      <c r="AL395" s="3"/>
      <c r="AM395" s="3"/>
      <c r="AN395" s="3"/>
      <c r="AO395" s="3"/>
      <c r="AQ395" s="3"/>
      <c r="AR395" s="3"/>
      <c r="AS395" s="3"/>
      <c r="AT395" s="3"/>
      <c r="AU395" s="16"/>
      <c r="AV395" s="3"/>
      <c r="AW395" s="3"/>
      <c r="AX395" s="3"/>
      <c r="AY395" s="3"/>
      <c r="AZ395" s="16"/>
      <c r="BA395" s="3"/>
      <c r="BB395" s="3"/>
      <c r="BC395" s="3"/>
      <c r="BD395" s="3"/>
      <c r="BE395" s="16"/>
      <c r="BF395" s="3"/>
      <c r="BG395" s="3"/>
      <c r="BH395" s="3"/>
      <c r="BI395" s="3"/>
      <c r="BJ395" s="16"/>
      <c r="BK395" s="3"/>
      <c r="BL395" s="3"/>
      <c r="BM395" s="3"/>
      <c r="BN395" s="3"/>
      <c r="BO395" s="16"/>
      <c r="BP395" s="3"/>
      <c r="BT395" s="16"/>
      <c r="BY395" s="15"/>
      <c r="BZ395" s="3"/>
      <c r="CA395" s="3"/>
      <c r="CC395" s="3"/>
      <c r="CD395" s="15"/>
      <c r="CE395" s="3"/>
      <c r="CF395" s="3"/>
      <c r="CG395" s="3"/>
      <c r="CH395" s="3"/>
      <c r="CI395" s="15"/>
      <c r="CJ395" s="3"/>
      <c r="CK395" s="3"/>
      <c r="CL395" s="3"/>
      <c r="CM395" s="3"/>
      <c r="CN395" s="15"/>
      <c r="CO395" s="3"/>
      <c r="CP395" s="3"/>
      <c r="CQ395" s="3"/>
      <c r="CR395" s="3"/>
      <c r="CS395" s="15"/>
      <c r="CT395" s="3"/>
      <c r="CU395" s="3"/>
      <c r="CV395" s="3"/>
      <c r="CW395" s="3"/>
      <c r="CX395" s="15"/>
      <c r="CY395" s="3"/>
      <c r="CZ395" s="3"/>
      <c r="DA395" s="3"/>
      <c r="DB395" s="3"/>
      <c r="DC395" s="15"/>
      <c r="DD395" s="3"/>
      <c r="DE395" s="3"/>
      <c r="DF395" s="3"/>
      <c r="DG395" s="3"/>
      <c r="DH395" s="15"/>
      <c r="DI395" s="3"/>
      <c r="DJ395" s="3"/>
      <c r="DK395" s="3"/>
      <c r="DL395" s="3"/>
      <c r="DM395" s="15"/>
      <c r="DN395" s="3"/>
      <c r="DO395" s="3"/>
      <c r="DP395" s="3"/>
      <c r="DQ395" s="3"/>
      <c r="DR395" s="15"/>
      <c r="DS395" s="3"/>
      <c r="DT395" s="3"/>
      <c r="DV395" s="3"/>
      <c r="DW395" s="15"/>
    </row>
    <row r="396" spans="1:127">
      <c r="A396" s="2"/>
      <c r="D396" s="18"/>
      <c r="AL396" s="3"/>
      <c r="AM396" s="3"/>
      <c r="AN396" s="3"/>
      <c r="AO396" s="3"/>
      <c r="AQ396" s="3"/>
      <c r="AR396" s="3"/>
      <c r="AS396" s="3"/>
      <c r="AT396" s="3"/>
      <c r="AU396" s="16"/>
      <c r="AV396" s="3"/>
      <c r="AW396" s="3"/>
      <c r="AX396" s="3"/>
      <c r="AY396" s="3"/>
      <c r="AZ396" s="16"/>
      <c r="BA396" s="3"/>
      <c r="BB396" s="3"/>
      <c r="BC396" s="3"/>
      <c r="BD396" s="3"/>
      <c r="BE396" s="16"/>
      <c r="BF396" s="3"/>
      <c r="BG396" s="3"/>
      <c r="BH396" s="3"/>
      <c r="BI396" s="3"/>
      <c r="BJ396" s="16"/>
      <c r="BK396" s="3"/>
      <c r="BL396" s="3"/>
      <c r="BM396" s="3"/>
      <c r="BN396" s="3"/>
      <c r="BO396" s="16"/>
      <c r="BP396" s="3"/>
      <c r="BT396" s="16"/>
      <c r="BY396" s="15"/>
      <c r="BZ396" s="3"/>
      <c r="CA396" s="3"/>
      <c r="CC396" s="3"/>
      <c r="CD396" s="15"/>
      <c r="CE396" s="3"/>
      <c r="CF396" s="3"/>
      <c r="CG396" s="3"/>
      <c r="CH396" s="3"/>
      <c r="CI396" s="15"/>
      <c r="CJ396" s="3"/>
      <c r="CK396" s="3"/>
      <c r="CL396" s="3"/>
      <c r="CM396" s="3"/>
      <c r="CN396" s="15"/>
      <c r="CO396" s="3"/>
      <c r="CP396" s="3"/>
      <c r="CQ396" s="3"/>
      <c r="CR396" s="3"/>
      <c r="CS396" s="15"/>
      <c r="CT396" s="3"/>
      <c r="CU396" s="3"/>
      <c r="CV396" s="3"/>
      <c r="CW396" s="3"/>
      <c r="CX396" s="15"/>
      <c r="CY396" s="3"/>
      <c r="CZ396" s="3"/>
      <c r="DA396" s="3"/>
      <c r="DB396" s="3"/>
      <c r="DC396" s="15"/>
      <c r="DD396" s="3"/>
      <c r="DE396" s="3"/>
      <c r="DF396" s="3"/>
      <c r="DG396" s="3"/>
      <c r="DH396" s="15"/>
      <c r="DI396" s="3"/>
      <c r="DJ396" s="3"/>
      <c r="DK396" s="3"/>
      <c r="DL396" s="3"/>
      <c r="DM396" s="15"/>
      <c r="DN396" s="3"/>
      <c r="DO396" s="3"/>
      <c r="DP396" s="3"/>
      <c r="DQ396" s="3"/>
      <c r="DR396" s="15"/>
      <c r="DS396" s="3"/>
      <c r="DT396" s="3"/>
      <c r="DV396" s="3"/>
      <c r="DW396" s="15"/>
    </row>
    <row r="397" spans="1:127">
      <c r="A397" s="2"/>
      <c r="D397" s="18"/>
      <c r="AL397" s="3"/>
      <c r="AM397" s="3"/>
      <c r="AN397" s="3"/>
      <c r="AO397" s="3"/>
      <c r="AQ397" s="3"/>
      <c r="AR397" s="3"/>
      <c r="AS397" s="3"/>
      <c r="AT397" s="3"/>
      <c r="AU397" s="16"/>
      <c r="AV397" s="3"/>
      <c r="AW397" s="3"/>
      <c r="AX397" s="3"/>
      <c r="AY397" s="3"/>
      <c r="AZ397" s="16"/>
      <c r="BA397" s="3"/>
      <c r="BB397" s="3"/>
      <c r="BC397" s="3"/>
      <c r="BD397" s="3"/>
      <c r="BE397" s="16"/>
      <c r="BF397" s="3"/>
      <c r="BG397" s="3"/>
      <c r="BH397" s="3"/>
      <c r="BI397" s="3"/>
      <c r="BJ397" s="16"/>
      <c r="BK397" s="3"/>
      <c r="BL397" s="3"/>
      <c r="BM397" s="3"/>
      <c r="BN397" s="3"/>
      <c r="BO397" s="16"/>
      <c r="BP397" s="3"/>
      <c r="BT397" s="16"/>
      <c r="BY397" s="15"/>
      <c r="BZ397" s="3"/>
      <c r="CA397" s="3"/>
      <c r="CC397" s="3"/>
      <c r="CD397" s="15"/>
      <c r="CE397" s="3"/>
      <c r="CF397" s="3"/>
      <c r="CG397" s="3"/>
      <c r="CH397" s="3"/>
      <c r="CI397" s="15"/>
      <c r="CJ397" s="3"/>
      <c r="CK397" s="3"/>
      <c r="CL397" s="3"/>
      <c r="CM397" s="3"/>
      <c r="CN397" s="15"/>
      <c r="CO397" s="3"/>
      <c r="CP397" s="3"/>
      <c r="CQ397" s="3"/>
      <c r="CR397" s="3"/>
      <c r="CS397" s="15"/>
      <c r="CT397" s="3"/>
      <c r="CU397" s="3"/>
      <c r="CV397" s="3"/>
      <c r="CW397" s="3"/>
      <c r="CX397" s="15"/>
      <c r="CY397" s="3"/>
      <c r="CZ397" s="3"/>
      <c r="DA397" s="3"/>
      <c r="DB397" s="3"/>
      <c r="DC397" s="15"/>
      <c r="DD397" s="3"/>
      <c r="DE397" s="3"/>
      <c r="DF397" s="3"/>
      <c r="DG397" s="3"/>
      <c r="DH397" s="15"/>
      <c r="DI397" s="3"/>
      <c r="DJ397" s="3"/>
      <c r="DK397" s="3"/>
      <c r="DL397" s="3"/>
      <c r="DM397" s="15"/>
      <c r="DN397" s="3"/>
      <c r="DO397" s="3"/>
      <c r="DP397" s="3"/>
      <c r="DQ397" s="3"/>
      <c r="DR397" s="15"/>
      <c r="DS397" s="3"/>
      <c r="DT397" s="3"/>
      <c r="DV397" s="3"/>
      <c r="DW397" s="15"/>
    </row>
    <row r="398" spans="1:127">
      <c r="A398" s="2"/>
      <c r="D398" s="18"/>
      <c r="AL398" s="3"/>
      <c r="AM398" s="3"/>
      <c r="AN398" s="3"/>
      <c r="AO398" s="3"/>
      <c r="AQ398" s="3"/>
      <c r="AR398" s="3"/>
      <c r="AS398" s="3"/>
      <c r="AT398" s="3"/>
      <c r="AU398" s="16"/>
      <c r="AV398" s="3"/>
      <c r="AW398" s="3"/>
      <c r="AX398" s="3"/>
      <c r="AY398" s="3"/>
      <c r="AZ398" s="16"/>
      <c r="BA398" s="3"/>
      <c r="BB398" s="3"/>
      <c r="BC398" s="3"/>
      <c r="BD398" s="3"/>
      <c r="BE398" s="16"/>
      <c r="BF398" s="3"/>
      <c r="BG398" s="3"/>
      <c r="BH398" s="3"/>
      <c r="BI398" s="3"/>
      <c r="BJ398" s="16"/>
      <c r="BK398" s="3"/>
      <c r="BL398" s="3"/>
      <c r="BM398" s="3"/>
      <c r="BN398" s="3"/>
      <c r="BO398" s="16"/>
      <c r="BP398" s="3"/>
      <c r="BT398" s="16"/>
      <c r="BY398" s="15"/>
      <c r="BZ398" s="3"/>
      <c r="CA398" s="3"/>
      <c r="CC398" s="3"/>
      <c r="CD398" s="15"/>
      <c r="CE398" s="3"/>
      <c r="CF398" s="3"/>
      <c r="CG398" s="3"/>
      <c r="CH398" s="3"/>
      <c r="CI398" s="15"/>
      <c r="CJ398" s="3"/>
      <c r="CK398" s="3"/>
      <c r="CL398" s="3"/>
      <c r="CM398" s="3"/>
      <c r="CN398" s="15"/>
      <c r="CO398" s="3"/>
      <c r="CP398" s="3"/>
      <c r="CQ398" s="3"/>
      <c r="CR398" s="3"/>
      <c r="CS398" s="15"/>
      <c r="CT398" s="3"/>
      <c r="CU398" s="3"/>
      <c r="CV398" s="3"/>
      <c r="CW398" s="3"/>
      <c r="CX398" s="15"/>
      <c r="CY398" s="3"/>
      <c r="CZ398" s="3"/>
      <c r="DA398" s="3"/>
      <c r="DB398" s="3"/>
      <c r="DC398" s="15"/>
      <c r="DD398" s="3"/>
      <c r="DE398" s="3"/>
      <c r="DF398" s="3"/>
      <c r="DG398" s="3"/>
      <c r="DH398" s="15"/>
      <c r="DI398" s="3"/>
      <c r="DJ398" s="3"/>
      <c r="DK398" s="3"/>
      <c r="DL398" s="3"/>
      <c r="DM398" s="15"/>
      <c r="DN398" s="3"/>
      <c r="DO398" s="3"/>
      <c r="DP398" s="3"/>
      <c r="DQ398" s="3"/>
      <c r="DR398" s="15"/>
      <c r="DS398" s="3"/>
      <c r="DT398" s="3"/>
      <c r="DV398" s="3"/>
      <c r="DW398" s="15"/>
    </row>
    <row r="399" spans="1:127">
      <c r="A399" s="2"/>
      <c r="D399" s="18"/>
      <c r="AL399" s="3"/>
      <c r="AM399" s="3"/>
      <c r="AN399" s="3"/>
      <c r="AO399" s="3"/>
      <c r="AQ399" s="3"/>
      <c r="AR399" s="3"/>
      <c r="AS399" s="3"/>
      <c r="AT399" s="3"/>
      <c r="AU399" s="16"/>
      <c r="AV399" s="3"/>
      <c r="AW399" s="3"/>
      <c r="AX399" s="3"/>
      <c r="AY399" s="3"/>
      <c r="AZ399" s="16"/>
      <c r="BA399" s="3"/>
      <c r="BB399" s="3"/>
      <c r="BC399" s="3"/>
      <c r="BD399" s="3"/>
      <c r="BE399" s="16"/>
      <c r="BF399" s="3"/>
      <c r="BG399" s="3"/>
      <c r="BH399" s="3"/>
      <c r="BI399" s="3"/>
      <c r="BJ399" s="16"/>
      <c r="BK399" s="3"/>
      <c r="BL399" s="3"/>
      <c r="BM399" s="3"/>
      <c r="BN399" s="3"/>
      <c r="BO399" s="16"/>
      <c r="BP399" s="3"/>
      <c r="BT399" s="16"/>
      <c r="BY399" s="16"/>
      <c r="BZ399" s="3"/>
      <c r="CA399" s="3"/>
      <c r="CC399" s="3"/>
      <c r="CD399" s="16"/>
      <c r="CE399" s="3"/>
      <c r="CF399" s="3"/>
      <c r="CG399" s="3"/>
      <c r="CH399" s="3"/>
      <c r="CI399" s="16"/>
      <c r="CJ399" s="3"/>
      <c r="CK399" s="3"/>
      <c r="CL399" s="3"/>
      <c r="CM399" s="3"/>
      <c r="CN399" s="16"/>
      <c r="CO399" s="3"/>
      <c r="CP399" s="3"/>
      <c r="CQ399" s="3"/>
      <c r="CR399" s="3"/>
      <c r="CS399" s="16"/>
      <c r="CT399" s="3"/>
      <c r="CU399" s="3"/>
      <c r="CV399" s="3"/>
      <c r="CW399" s="3"/>
      <c r="CX399" s="16"/>
      <c r="CY399" s="3"/>
      <c r="CZ399" s="3"/>
      <c r="DA399" s="3"/>
      <c r="DB399" s="3"/>
      <c r="DC399" s="16"/>
      <c r="DD399" s="3"/>
      <c r="DE399" s="3"/>
      <c r="DF399" s="3"/>
      <c r="DG399" s="3"/>
      <c r="DH399" s="16"/>
      <c r="DI399" s="3"/>
      <c r="DJ399" s="3"/>
      <c r="DK399" s="3"/>
      <c r="DL399" s="3"/>
      <c r="DM399" s="16"/>
      <c r="DN399" s="3"/>
      <c r="DO399" s="3"/>
      <c r="DP399" s="3"/>
      <c r="DQ399" s="3"/>
      <c r="DR399" s="16"/>
      <c r="DS399" s="3"/>
      <c r="DT399" s="3"/>
      <c r="DV399" s="3"/>
      <c r="DW399" s="16"/>
    </row>
    <row r="400" spans="1:127">
      <c r="A400" s="2"/>
      <c r="D400" s="18"/>
      <c r="AL400" s="3"/>
      <c r="AM400" s="3"/>
      <c r="AN400" s="3"/>
      <c r="AO400" s="3"/>
      <c r="AQ400" s="3"/>
      <c r="AR400" s="3"/>
      <c r="AS400" s="3"/>
      <c r="AT400" s="3"/>
      <c r="AU400" s="16"/>
      <c r="AV400" s="3"/>
      <c r="AW400" s="3"/>
      <c r="AX400" s="3"/>
      <c r="AY400" s="3"/>
      <c r="AZ400" s="16"/>
      <c r="BA400" s="3"/>
      <c r="BB400" s="3"/>
      <c r="BC400" s="3"/>
      <c r="BD400" s="3"/>
      <c r="BE400" s="16"/>
      <c r="BF400" s="3"/>
      <c r="BG400" s="3"/>
      <c r="BH400" s="3"/>
      <c r="BI400" s="3"/>
      <c r="BJ400" s="16"/>
      <c r="BK400" s="3"/>
      <c r="BL400" s="3"/>
      <c r="BM400" s="3"/>
      <c r="BN400" s="3"/>
      <c r="BO400" s="16"/>
      <c r="BP400" s="3"/>
      <c r="BT400" s="16"/>
      <c r="BY400" s="16"/>
      <c r="BZ400" s="3"/>
      <c r="CA400" s="3"/>
      <c r="CC400" s="3"/>
      <c r="CD400" s="16"/>
      <c r="CE400" s="3"/>
      <c r="CF400" s="3"/>
      <c r="CG400" s="3"/>
      <c r="CH400" s="3"/>
      <c r="CI400" s="16"/>
      <c r="CJ400" s="3"/>
      <c r="CK400" s="3"/>
      <c r="CL400" s="3"/>
      <c r="CM400" s="3"/>
      <c r="CN400" s="16"/>
      <c r="CO400" s="3"/>
      <c r="CP400" s="3"/>
      <c r="CQ400" s="3"/>
      <c r="CR400" s="3"/>
      <c r="CS400" s="16"/>
      <c r="CT400" s="3"/>
      <c r="CU400" s="3"/>
      <c r="CV400" s="3"/>
      <c r="CW400" s="3"/>
      <c r="CX400" s="16"/>
      <c r="CY400" s="3"/>
      <c r="CZ400" s="3"/>
      <c r="DA400" s="3"/>
      <c r="DB400" s="3"/>
      <c r="DC400" s="16"/>
      <c r="DD400" s="3"/>
      <c r="DE400" s="3"/>
      <c r="DF400" s="3"/>
      <c r="DG400" s="3"/>
      <c r="DH400" s="16"/>
      <c r="DI400" s="3"/>
      <c r="DJ400" s="3"/>
      <c r="DK400" s="3"/>
      <c r="DL400" s="3"/>
      <c r="DM400" s="16"/>
      <c r="DN400" s="3"/>
      <c r="DO400" s="3"/>
      <c r="DP400" s="3"/>
      <c r="DQ400" s="3"/>
      <c r="DR400" s="16"/>
      <c r="DS400" s="3"/>
      <c r="DT400" s="3"/>
      <c r="DV400" s="3"/>
      <c r="DW400" s="16"/>
    </row>
    <row r="401" spans="1:127">
      <c r="A401" s="2"/>
      <c r="AL401" s="3"/>
      <c r="AM401" s="3"/>
      <c r="AN401" s="3"/>
      <c r="AO401" s="3"/>
      <c r="AQ401" s="3"/>
      <c r="AR401" s="3"/>
      <c r="AS401" s="3"/>
      <c r="AT401" s="3"/>
      <c r="AV401" s="3"/>
      <c r="AW401" s="3"/>
      <c r="AX401" s="3"/>
      <c r="AY401" s="3"/>
      <c r="BA401" s="3"/>
      <c r="BB401" s="3"/>
      <c r="BC401" s="3"/>
      <c r="BD401" s="3"/>
      <c r="BF401" s="3"/>
      <c r="BG401" s="3"/>
      <c r="BH401" s="3"/>
      <c r="BI401" s="3"/>
      <c r="BK401" s="3"/>
      <c r="BL401" s="3"/>
      <c r="BM401" s="3"/>
      <c r="BN401" s="3"/>
      <c r="BP401" s="3"/>
      <c r="BT401" s="16"/>
      <c r="CA401" s="6"/>
      <c r="CB401" s="6"/>
      <c r="DU401" s="2"/>
    </row>
    <row r="402" spans="1:127">
      <c r="A402" s="2"/>
      <c r="AL402" s="3"/>
      <c r="AM402" s="3"/>
      <c r="AN402" s="3"/>
      <c r="AO402" s="3"/>
      <c r="AP402" s="16"/>
      <c r="AQ402" s="3"/>
      <c r="AR402" s="3"/>
      <c r="AS402" s="3"/>
      <c r="AT402" s="3"/>
      <c r="AU402" s="16"/>
      <c r="AV402" s="3"/>
      <c r="AW402" s="3"/>
      <c r="AX402" s="3"/>
      <c r="AY402" s="3"/>
      <c r="AZ402" s="16"/>
      <c r="BA402" s="3"/>
      <c r="BB402" s="3"/>
      <c r="BC402" s="3"/>
      <c r="BD402" s="3"/>
      <c r="BE402" s="16"/>
      <c r="BF402" s="3"/>
      <c r="BG402" s="3"/>
      <c r="BH402" s="3"/>
      <c r="BI402" s="3"/>
      <c r="BJ402" s="16"/>
      <c r="BK402" s="3"/>
      <c r="BL402" s="3"/>
      <c r="BM402" s="3"/>
      <c r="BN402" s="3"/>
      <c r="BO402" s="16"/>
      <c r="BP402" s="3"/>
      <c r="BT402" s="16"/>
      <c r="BY402" s="15"/>
      <c r="BZ402" s="3"/>
      <c r="CA402" s="3"/>
      <c r="CC402" s="3"/>
      <c r="CD402" s="15"/>
      <c r="CE402" s="3"/>
      <c r="CF402" s="3"/>
      <c r="CG402" s="3"/>
      <c r="CH402" s="3"/>
      <c r="CI402" s="15"/>
      <c r="CJ402" s="3"/>
      <c r="CK402" s="3"/>
      <c r="CL402" s="3"/>
      <c r="CM402" s="3"/>
      <c r="CN402" s="15"/>
      <c r="CO402" s="3"/>
      <c r="CP402" s="3"/>
      <c r="CQ402" s="3"/>
      <c r="CR402" s="3"/>
      <c r="CS402" s="15"/>
      <c r="CT402" s="3"/>
      <c r="CU402" s="3"/>
      <c r="CV402" s="3"/>
      <c r="CW402" s="3"/>
      <c r="CX402" s="15"/>
      <c r="CY402" s="3"/>
      <c r="CZ402" s="3"/>
      <c r="DA402" s="3"/>
      <c r="DB402" s="3"/>
      <c r="DC402" s="15"/>
      <c r="DD402" s="3"/>
      <c r="DE402" s="3"/>
      <c r="DF402" s="3"/>
      <c r="DG402" s="3"/>
      <c r="DH402" s="15"/>
      <c r="DI402" s="3"/>
      <c r="DJ402" s="3"/>
      <c r="DK402" s="3"/>
      <c r="DL402" s="3"/>
      <c r="DM402" s="15"/>
      <c r="DN402" s="3"/>
      <c r="DO402" s="3"/>
      <c r="DP402" s="3"/>
      <c r="DQ402" s="3"/>
      <c r="DR402" s="15"/>
      <c r="DS402" s="3"/>
      <c r="DT402" s="3"/>
      <c r="DV402" s="3"/>
      <c r="DW402" s="15"/>
    </row>
    <row r="403" spans="1:127">
      <c r="A403" s="2"/>
      <c r="D403" s="18"/>
      <c r="AL403" s="3"/>
      <c r="AM403" s="3"/>
      <c r="AN403" s="3"/>
      <c r="AO403" s="3"/>
      <c r="AP403" s="16"/>
      <c r="AQ403" s="3"/>
      <c r="AR403" s="3"/>
      <c r="AS403" s="3"/>
      <c r="AT403" s="3"/>
      <c r="AU403" s="16"/>
      <c r="AV403" s="3"/>
      <c r="AW403" s="3"/>
      <c r="AX403" s="3"/>
      <c r="AY403" s="3"/>
      <c r="AZ403" s="16"/>
      <c r="BA403" s="3"/>
      <c r="BB403" s="3"/>
      <c r="BC403" s="3"/>
      <c r="BD403" s="3"/>
      <c r="BE403" s="16"/>
      <c r="BF403" s="3"/>
      <c r="BG403" s="3"/>
      <c r="BH403" s="3"/>
      <c r="BI403" s="3"/>
      <c r="BJ403" s="16"/>
      <c r="BK403" s="3"/>
      <c r="BL403" s="3"/>
      <c r="BM403" s="3"/>
      <c r="BN403" s="3"/>
      <c r="BO403" s="16"/>
      <c r="BP403" s="3"/>
      <c r="BT403" s="16"/>
      <c r="BY403" s="15"/>
      <c r="BZ403" s="3"/>
      <c r="CA403" s="3"/>
      <c r="CC403" s="3"/>
      <c r="CD403" s="15"/>
      <c r="CE403" s="3"/>
      <c r="CF403" s="3"/>
      <c r="CG403" s="3"/>
      <c r="CH403" s="3"/>
      <c r="CI403" s="15"/>
      <c r="CJ403" s="3"/>
      <c r="CK403" s="3"/>
      <c r="CL403" s="3"/>
      <c r="CM403" s="3"/>
      <c r="CN403" s="15"/>
      <c r="CO403" s="3"/>
      <c r="CP403" s="3"/>
      <c r="CQ403" s="3"/>
      <c r="CR403" s="3"/>
      <c r="CS403" s="15"/>
      <c r="CT403" s="3"/>
      <c r="CU403" s="3"/>
      <c r="CV403" s="3"/>
      <c r="CW403" s="3"/>
      <c r="CX403" s="15"/>
      <c r="CY403" s="3"/>
      <c r="CZ403" s="3"/>
      <c r="DA403" s="3"/>
      <c r="DB403" s="3"/>
      <c r="DC403" s="15"/>
      <c r="DD403" s="3"/>
      <c r="DE403" s="3"/>
      <c r="DF403" s="3"/>
      <c r="DG403" s="3"/>
      <c r="DH403" s="15"/>
      <c r="DI403" s="3"/>
      <c r="DJ403" s="3"/>
      <c r="DK403" s="3"/>
      <c r="DL403" s="3"/>
      <c r="DM403" s="15"/>
      <c r="DN403" s="3"/>
      <c r="DO403" s="3"/>
      <c r="DP403" s="3"/>
      <c r="DQ403" s="3"/>
      <c r="DR403" s="15"/>
      <c r="DS403" s="3"/>
      <c r="DT403" s="3"/>
      <c r="DV403" s="3"/>
      <c r="DW403" s="15"/>
    </row>
    <row r="404" spans="1:127">
      <c r="A404" s="2"/>
      <c r="D404" s="18"/>
      <c r="AL404" s="3"/>
      <c r="AM404" s="3"/>
      <c r="AN404" s="3"/>
      <c r="AO404" s="3"/>
      <c r="AP404" s="16"/>
      <c r="AQ404" s="3"/>
      <c r="AR404" s="3"/>
      <c r="AS404" s="3"/>
      <c r="AT404" s="3"/>
      <c r="AU404" s="16"/>
      <c r="AV404" s="3"/>
      <c r="AW404" s="3"/>
      <c r="AX404" s="3"/>
      <c r="AY404" s="3"/>
      <c r="AZ404" s="16"/>
      <c r="BA404" s="3"/>
      <c r="BB404" s="3"/>
      <c r="BC404" s="3"/>
      <c r="BD404" s="3"/>
      <c r="BE404" s="16"/>
      <c r="BF404" s="3"/>
      <c r="BG404" s="3"/>
      <c r="BH404" s="3"/>
      <c r="BI404" s="3"/>
      <c r="BJ404" s="16"/>
      <c r="BK404" s="3"/>
      <c r="BL404" s="3"/>
      <c r="BM404" s="3"/>
      <c r="BN404" s="3"/>
      <c r="BO404" s="16"/>
      <c r="BP404" s="3"/>
      <c r="BT404" s="16"/>
      <c r="BY404" s="15"/>
      <c r="BZ404" s="3"/>
      <c r="CA404" s="3"/>
      <c r="CC404" s="3"/>
      <c r="CD404" s="15"/>
      <c r="CE404" s="3"/>
      <c r="CF404" s="3"/>
      <c r="CG404" s="3"/>
      <c r="CH404" s="3"/>
      <c r="CI404" s="15"/>
      <c r="CJ404" s="3"/>
      <c r="CK404" s="3"/>
      <c r="CL404" s="3"/>
      <c r="CM404" s="3"/>
      <c r="CN404" s="15"/>
      <c r="CO404" s="3"/>
      <c r="CP404" s="3"/>
      <c r="CQ404" s="3"/>
      <c r="CR404" s="3"/>
      <c r="CS404" s="15"/>
      <c r="CT404" s="3"/>
      <c r="CU404" s="3"/>
      <c r="CV404" s="3"/>
      <c r="CW404" s="3"/>
      <c r="CX404" s="15"/>
      <c r="CY404" s="3"/>
      <c r="CZ404" s="3"/>
      <c r="DA404" s="3"/>
      <c r="DB404" s="3"/>
      <c r="DC404" s="15"/>
      <c r="DD404" s="3"/>
      <c r="DE404" s="3"/>
      <c r="DF404" s="3"/>
      <c r="DG404" s="3"/>
      <c r="DH404" s="15"/>
      <c r="DI404" s="3"/>
      <c r="DJ404" s="3"/>
      <c r="DK404" s="3"/>
      <c r="DL404" s="3"/>
      <c r="DM404" s="15"/>
      <c r="DN404" s="3"/>
      <c r="DO404" s="3"/>
      <c r="DP404" s="3"/>
      <c r="DQ404" s="3"/>
      <c r="DR404" s="15"/>
      <c r="DS404" s="3"/>
      <c r="DT404" s="3"/>
      <c r="DV404" s="3"/>
      <c r="DW404" s="15"/>
    </row>
    <row r="405" spans="1:127">
      <c r="A405" s="2"/>
      <c r="D405" s="18"/>
      <c r="AL405" s="3"/>
      <c r="AM405" s="3"/>
      <c r="AN405" s="3"/>
      <c r="AO405" s="3"/>
      <c r="AP405" s="16"/>
      <c r="AQ405" s="3"/>
      <c r="AR405" s="3"/>
      <c r="AS405" s="3"/>
      <c r="AT405" s="3"/>
      <c r="AU405" s="16"/>
      <c r="AV405" s="3"/>
      <c r="AW405" s="3"/>
      <c r="AX405" s="3"/>
      <c r="AY405" s="3"/>
      <c r="AZ405" s="16"/>
      <c r="BA405" s="3"/>
      <c r="BB405" s="3"/>
      <c r="BC405" s="3"/>
      <c r="BD405" s="3"/>
      <c r="BE405" s="16"/>
      <c r="BF405" s="3"/>
      <c r="BG405" s="3"/>
      <c r="BH405" s="3"/>
      <c r="BI405" s="3"/>
      <c r="BJ405" s="16"/>
      <c r="BK405" s="3"/>
      <c r="BL405" s="3"/>
      <c r="BM405" s="3"/>
      <c r="BN405" s="3"/>
      <c r="BO405" s="16"/>
      <c r="BP405" s="3"/>
      <c r="BT405" s="16"/>
      <c r="BY405" s="15"/>
      <c r="BZ405" s="3"/>
      <c r="CA405" s="3"/>
      <c r="CC405" s="3"/>
      <c r="CD405" s="15"/>
      <c r="CE405" s="3"/>
      <c r="CF405" s="3"/>
      <c r="CG405" s="3"/>
      <c r="CH405" s="3"/>
      <c r="CI405" s="15"/>
      <c r="CJ405" s="3"/>
      <c r="CK405" s="3"/>
      <c r="CL405" s="3"/>
      <c r="CM405" s="3"/>
      <c r="CN405" s="15"/>
      <c r="CO405" s="3"/>
      <c r="CP405" s="3"/>
      <c r="CQ405" s="3"/>
      <c r="CR405" s="3"/>
      <c r="CS405" s="15"/>
      <c r="CT405" s="3"/>
      <c r="CU405" s="3"/>
      <c r="CV405" s="3"/>
      <c r="CW405" s="3"/>
      <c r="CX405" s="15"/>
      <c r="CY405" s="3"/>
      <c r="CZ405" s="3"/>
      <c r="DA405" s="3"/>
      <c r="DB405" s="3"/>
      <c r="DC405" s="15"/>
      <c r="DD405" s="3"/>
      <c r="DE405" s="3"/>
      <c r="DF405" s="3"/>
      <c r="DG405" s="3"/>
      <c r="DH405" s="15"/>
      <c r="DI405" s="3"/>
      <c r="DJ405" s="3"/>
      <c r="DK405" s="3"/>
      <c r="DL405" s="3"/>
      <c r="DM405" s="15"/>
      <c r="DN405" s="3"/>
      <c r="DO405" s="3"/>
      <c r="DP405" s="3"/>
      <c r="DQ405" s="3"/>
      <c r="DR405" s="15"/>
      <c r="DS405" s="3"/>
      <c r="DT405" s="3"/>
      <c r="DV405" s="3"/>
      <c r="DW405" s="15"/>
    </row>
    <row r="406" spans="1:127">
      <c r="A406" s="2"/>
      <c r="D406" s="18"/>
      <c r="AL406" s="3"/>
      <c r="AM406" s="3"/>
      <c r="AN406" s="3"/>
      <c r="AO406" s="3"/>
      <c r="AP406" s="16"/>
      <c r="AQ406" s="3"/>
      <c r="AR406" s="3"/>
      <c r="AS406" s="3"/>
      <c r="AT406" s="3"/>
      <c r="AU406" s="16"/>
      <c r="AV406" s="3"/>
      <c r="AW406" s="3"/>
      <c r="AX406" s="3"/>
      <c r="AY406" s="3"/>
      <c r="AZ406" s="16"/>
      <c r="BA406" s="3"/>
      <c r="BB406" s="3"/>
      <c r="BC406" s="3"/>
      <c r="BD406" s="3"/>
      <c r="BE406" s="16"/>
      <c r="BF406" s="3"/>
      <c r="BG406" s="3"/>
      <c r="BH406" s="3"/>
      <c r="BI406" s="3"/>
      <c r="BJ406" s="16"/>
      <c r="BK406" s="3"/>
      <c r="BL406" s="3"/>
      <c r="BM406" s="3"/>
      <c r="BN406" s="3"/>
      <c r="BO406" s="16"/>
      <c r="BP406" s="3"/>
      <c r="BT406" s="16"/>
      <c r="BY406" s="15"/>
      <c r="BZ406" s="3"/>
      <c r="CA406" s="3"/>
      <c r="CC406" s="3"/>
      <c r="CD406" s="15"/>
      <c r="CE406" s="3"/>
      <c r="CF406" s="3"/>
      <c r="CG406" s="3"/>
      <c r="CH406" s="3"/>
      <c r="CI406" s="15"/>
      <c r="CJ406" s="3"/>
      <c r="CK406" s="3"/>
      <c r="CL406" s="3"/>
      <c r="CM406" s="3"/>
      <c r="CN406" s="15"/>
      <c r="CO406" s="3"/>
      <c r="CP406" s="3"/>
      <c r="CQ406" s="3"/>
      <c r="CR406" s="3"/>
      <c r="CS406" s="15"/>
      <c r="CT406" s="3"/>
      <c r="CU406" s="3"/>
      <c r="CV406" s="3"/>
      <c r="CW406" s="3"/>
      <c r="CX406" s="15"/>
      <c r="CY406" s="3"/>
      <c r="CZ406" s="3"/>
      <c r="DA406" s="3"/>
      <c r="DB406" s="3"/>
      <c r="DC406" s="15"/>
      <c r="DD406" s="3"/>
      <c r="DE406" s="3"/>
      <c r="DF406" s="3"/>
      <c r="DG406" s="3"/>
      <c r="DH406" s="15"/>
      <c r="DI406" s="3"/>
      <c r="DJ406" s="3"/>
      <c r="DK406" s="3"/>
      <c r="DL406" s="3"/>
      <c r="DM406" s="15"/>
      <c r="DN406" s="3"/>
      <c r="DO406" s="3"/>
      <c r="DP406" s="3"/>
      <c r="DQ406" s="3"/>
      <c r="DR406" s="15"/>
      <c r="DS406" s="3"/>
      <c r="DT406" s="3"/>
      <c r="DV406" s="3"/>
      <c r="DW406" s="15"/>
    </row>
    <row r="407" spans="1:127" s="16" customFormat="1">
      <c r="B407" s="19"/>
      <c r="C407" s="19"/>
      <c r="D407" s="18"/>
      <c r="E407" s="19"/>
      <c r="F407" s="19"/>
    </row>
    <row r="408" spans="1:127">
      <c r="A408" s="2"/>
      <c r="D408" s="18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15"/>
      <c r="BK408" s="3"/>
      <c r="BL408" s="3"/>
      <c r="BM408" s="3"/>
      <c r="BN408" s="3"/>
      <c r="BO408" s="15"/>
      <c r="BP408" s="3"/>
      <c r="BT408" s="15"/>
      <c r="BY408" s="15"/>
      <c r="BZ408" s="3"/>
      <c r="CA408" s="3"/>
      <c r="CC408" s="3"/>
      <c r="CD408" s="15"/>
      <c r="CE408" s="3"/>
      <c r="CF408" s="3"/>
      <c r="CG408" s="3"/>
      <c r="CH408" s="3"/>
      <c r="CI408" s="15"/>
      <c r="CJ408" s="3"/>
      <c r="CK408" s="3"/>
      <c r="CL408" s="3"/>
      <c r="CM408" s="3"/>
      <c r="CN408" s="15"/>
      <c r="CO408" s="3"/>
      <c r="CP408" s="3"/>
      <c r="CQ408" s="3"/>
      <c r="CR408" s="3"/>
      <c r="CS408" s="15"/>
      <c r="CT408" s="3"/>
      <c r="CU408" s="3"/>
      <c r="CV408" s="3"/>
      <c r="CW408" s="3"/>
      <c r="CX408" s="15"/>
      <c r="CY408" s="3"/>
      <c r="CZ408" s="3"/>
      <c r="DA408" s="3"/>
      <c r="DB408" s="3"/>
      <c r="DC408" s="15"/>
      <c r="DD408" s="3"/>
      <c r="DE408" s="3"/>
      <c r="DF408" s="3"/>
      <c r="DG408" s="3"/>
      <c r="DH408" s="15"/>
      <c r="DI408" s="3"/>
      <c r="DJ408" s="3"/>
      <c r="DK408" s="3"/>
      <c r="DL408" s="3"/>
      <c r="DM408" s="15"/>
      <c r="DN408" s="3"/>
      <c r="DO408" s="3"/>
      <c r="DP408" s="3"/>
      <c r="DQ408" s="3"/>
      <c r="DR408" s="15"/>
      <c r="DS408" s="3"/>
      <c r="DT408" s="3"/>
      <c r="DV408" s="3"/>
      <c r="DW408" s="15"/>
    </row>
    <row r="409" spans="1:127">
      <c r="A409" s="2"/>
      <c r="AL409" s="3"/>
      <c r="AM409" s="3"/>
      <c r="AN409" s="3"/>
      <c r="AO409" s="3"/>
      <c r="AQ409" s="3"/>
      <c r="AR409" s="3"/>
      <c r="AS409" s="3"/>
      <c r="AT409" s="3"/>
      <c r="AV409" s="3"/>
      <c r="AW409" s="3"/>
      <c r="AX409" s="3"/>
      <c r="AY409" s="3"/>
      <c r="BA409" s="3"/>
      <c r="BB409" s="3"/>
      <c r="BC409" s="3"/>
      <c r="BD409" s="3"/>
      <c r="BF409" s="3"/>
      <c r="BG409" s="3"/>
      <c r="BH409" s="3"/>
      <c r="BI409" s="3"/>
      <c r="BK409" s="3"/>
      <c r="BL409" s="3"/>
      <c r="BM409" s="3"/>
      <c r="BN409" s="3"/>
      <c r="BP409" s="3"/>
      <c r="CA409" s="6"/>
      <c r="CB409" s="6"/>
      <c r="DU409" s="2"/>
    </row>
    <row r="410" spans="1:127">
      <c r="A410" s="2"/>
      <c r="AL410" s="3"/>
      <c r="AM410" s="3"/>
      <c r="AN410" s="3"/>
      <c r="AO410" s="3"/>
      <c r="AQ410" s="3"/>
      <c r="AR410" s="3"/>
      <c r="AS410" s="3"/>
      <c r="AT410" s="3"/>
      <c r="AV410" s="3"/>
      <c r="AW410" s="3"/>
      <c r="AX410" s="3"/>
      <c r="AY410" s="3"/>
      <c r="BA410" s="15"/>
      <c r="BB410" s="15"/>
      <c r="BC410" s="15"/>
      <c r="BD410" s="15"/>
      <c r="BE410" s="15"/>
      <c r="BF410" s="15"/>
      <c r="BG410" s="15"/>
      <c r="BH410" s="15"/>
      <c r="BI410" s="15"/>
      <c r="BJ410" s="15"/>
      <c r="BK410" s="15"/>
      <c r="BL410" s="15"/>
      <c r="BM410" s="15"/>
      <c r="BN410" s="15"/>
      <c r="BO410" s="15"/>
      <c r="BP410" s="15"/>
      <c r="BQ410" s="15"/>
      <c r="BR410" s="15"/>
      <c r="BS410" s="15"/>
      <c r="BT410" s="15"/>
      <c r="BU410" s="15"/>
      <c r="BV410" s="15"/>
      <c r="BW410" s="15"/>
      <c r="BX410" s="15"/>
      <c r="BY410" s="15"/>
      <c r="BZ410" s="15"/>
      <c r="CA410" s="15"/>
      <c r="CB410" s="15"/>
      <c r="CC410" s="3"/>
      <c r="CD410" s="15"/>
      <c r="CE410" s="3"/>
      <c r="CF410" s="3"/>
      <c r="CG410" s="3"/>
      <c r="CH410" s="3"/>
      <c r="CI410" s="15"/>
      <c r="CJ410" s="3"/>
      <c r="CK410" s="3"/>
      <c r="CL410" s="3"/>
      <c r="CM410" s="3"/>
      <c r="CN410" s="15"/>
      <c r="CO410" s="3"/>
      <c r="CP410" s="3"/>
      <c r="CQ410" s="3"/>
      <c r="CR410" s="3"/>
      <c r="CS410" s="15"/>
      <c r="CT410" s="3"/>
      <c r="CU410" s="3"/>
      <c r="CV410" s="3"/>
      <c r="CW410" s="3"/>
      <c r="CX410" s="15"/>
      <c r="CY410" s="3"/>
      <c r="CZ410" s="3"/>
      <c r="DA410" s="3"/>
      <c r="DB410" s="3"/>
      <c r="DC410" s="15"/>
      <c r="DD410" s="3"/>
      <c r="DE410" s="3"/>
      <c r="DF410" s="3"/>
      <c r="DG410" s="3"/>
      <c r="DH410" s="15"/>
      <c r="DI410" s="3"/>
      <c r="DJ410" s="3"/>
      <c r="DK410" s="3"/>
      <c r="DL410" s="3"/>
      <c r="DM410" s="15"/>
      <c r="DN410" s="3"/>
      <c r="DO410" s="3"/>
      <c r="DP410" s="3"/>
      <c r="DQ410" s="3"/>
      <c r="DR410" s="15"/>
      <c r="DS410" s="3"/>
      <c r="DT410" s="3"/>
      <c r="DV410" s="3"/>
      <c r="DW410" s="15"/>
    </row>
    <row r="411" spans="1:127">
      <c r="A411" s="2"/>
      <c r="D411" s="18"/>
      <c r="AL411" s="3"/>
      <c r="AM411" s="3"/>
      <c r="AN411" s="3"/>
      <c r="AO411" s="3"/>
      <c r="AQ411" s="3"/>
      <c r="AR411" s="3"/>
      <c r="AS411" s="3"/>
      <c r="AT411" s="3"/>
      <c r="AV411" s="3"/>
      <c r="AW411" s="3"/>
      <c r="AX411" s="3"/>
      <c r="AY411" s="3"/>
      <c r="BA411" s="15"/>
      <c r="BB411" s="15"/>
      <c r="BC411" s="15"/>
      <c r="BD411" s="15"/>
      <c r="BE411" s="15"/>
      <c r="BF411" s="15"/>
      <c r="BG411" s="15"/>
      <c r="BH411" s="15"/>
      <c r="BI411" s="15"/>
      <c r="BJ411" s="15"/>
      <c r="BK411" s="15"/>
      <c r="BL411" s="15"/>
      <c r="BM411" s="15"/>
      <c r="BN411" s="15"/>
      <c r="BO411" s="15"/>
      <c r="BP411" s="15"/>
      <c r="BQ411" s="15"/>
      <c r="BR411" s="15"/>
      <c r="BS411" s="15"/>
      <c r="BT411" s="15"/>
      <c r="BU411" s="15"/>
      <c r="BV411" s="15"/>
      <c r="BW411" s="15"/>
      <c r="BX411" s="15"/>
      <c r="BY411" s="15"/>
      <c r="BZ411" s="15"/>
      <c r="CA411" s="15"/>
      <c r="CB411" s="15"/>
      <c r="CC411" s="3"/>
      <c r="CD411" s="15"/>
      <c r="CE411" s="3"/>
      <c r="CF411" s="3"/>
      <c r="CG411" s="3"/>
      <c r="CH411" s="3"/>
      <c r="CI411" s="15"/>
      <c r="CJ411" s="3"/>
      <c r="CK411" s="3"/>
      <c r="CL411" s="3"/>
      <c r="CM411" s="3"/>
      <c r="CN411" s="15"/>
      <c r="CO411" s="3"/>
      <c r="CP411" s="3"/>
      <c r="CQ411" s="3"/>
      <c r="CR411" s="3"/>
      <c r="CS411" s="15"/>
      <c r="CT411" s="3"/>
      <c r="CU411" s="3"/>
      <c r="CV411" s="3"/>
      <c r="CW411" s="3"/>
      <c r="CX411" s="15"/>
      <c r="CY411" s="3"/>
      <c r="CZ411" s="3"/>
      <c r="DA411" s="3"/>
      <c r="DB411" s="3"/>
      <c r="DC411" s="15"/>
      <c r="DD411" s="3"/>
      <c r="DE411" s="3"/>
      <c r="DF411" s="3"/>
      <c r="DG411" s="3"/>
      <c r="DH411" s="15"/>
      <c r="DI411" s="3"/>
      <c r="DJ411" s="3"/>
      <c r="DK411" s="3"/>
      <c r="DL411" s="3"/>
      <c r="DM411" s="15"/>
      <c r="DN411" s="3"/>
      <c r="DO411" s="3"/>
      <c r="DP411" s="3"/>
      <c r="DQ411" s="3"/>
      <c r="DR411" s="15"/>
      <c r="DS411" s="3"/>
      <c r="DT411" s="3"/>
      <c r="DV411" s="3"/>
      <c r="DW411" s="15"/>
    </row>
    <row r="412" spans="1:127">
      <c r="A412" s="2"/>
      <c r="D412" s="18"/>
      <c r="AL412" s="3"/>
      <c r="AM412" s="3"/>
      <c r="AN412" s="3"/>
      <c r="AO412" s="3"/>
      <c r="AQ412" s="3"/>
      <c r="AR412" s="3"/>
      <c r="AS412" s="3"/>
      <c r="AT412" s="3"/>
      <c r="AV412" s="3"/>
      <c r="AW412" s="3"/>
      <c r="AX412" s="3"/>
      <c r="AY412" s="3"/>
      <c r="BA412" s="15"/>
      <c r="BB412" s="15"/>
      <c r="BC412" s="15"/>
      <c r="BD412" s="15"/>
      <c r="BE412" s="15"/>
      <c r="BF412" s="15"/>
      <c r="BG412" s="15"/>
      <c r="BH412" s="15"/>
      <c r="BI412" s="15"/>
      <c r="BJ412" s="15"/>
      <c r="BK412" s="15"/>
      <c r="BL412" s="15"/>
      <c r="BM412" s="15"/>
      <c r="BN412" s="15"/>
      <c r="BO412" s="15"/>
      <c r="BP412" s="15"/>
      <c r="BQ412" s="15"/>
      <c r="BR412" s="15"/>
      <c r="BS412" s="15"/>
      <c r="BT412" s="15"/>
      <c r="BU412" s="15"/>
      <c r="BV412" s="15"/>
      <c r="BW412" s="15"/>
      <c r="BX412" s="15"/>
      <c r="BY412" s="15"/>
      <c r="BZ412" s="15"/>
      <c r="CA412" s="15"/>
      <c r="CB412" s="15"/>
      <c r="CE412" s="3"/>
      <c r="CF412" s="3"/>
      <c r="CG412" s="3"/>
      <c r="CJ412" s="3"/>
      <c r="CK412" s="3"/>
      <c r="CL412" s="3"/>
      <c r="CO412" s="3"/>
      <c r="CP412" s="3"/>
      <c r="CQ412" s="3"/>
      <c r="CT412" s="3"/>
      <c r="CU412" s="3"/>
      <c r="CV412" s="3"/>
      <c r="CY412" s="3"/>
      <c r="CZ412" s="3"/>
      <c r="DA412" s="3"/>
      <c r="DD412" s="3"/>
      <c r="DE412" s="3"/>
      <c r="DF412" s="3"/>
      <c r="DI412" s="3"/>
      <c r="DJ412" s="3"/>
      <c r="DK412" s="3"/>
      <c r="DN412" s="3"/>
      <c r="DO412" s="3"/>
      <c r="DP412" s="3"/>
      <c r="DS412" s="3"/>
      <c r="DT412" s="3"/>
    </row>
    <row r="413" spans="1:127">
      <c r="A413" s="2"/>
      <c r="D413" s="18"/>
      <c r="AL413" s="3"/>
      <c r="AM413" s="3"/>
      <c r="AN413" s="3"/>
      <c r="AO413" s="3"/>
      <c r="AQ413" s="3"/>
      <c r="AR413" s="3"/>
      <c r="AS413" s="3"/>
      <c r="AT413" s="3"/>
      <c r="AV413" s="3"/>
      <c r="AW413" s="3"/>
      <c r="AX413" s="3"/>
      <c r="AY413" s="3"/>
      <c r="BA413" s="15"/>
      <c r="BB413" s="15"/>
      <c r="BC413" s="15"/>
      <c r="BD413" s="15"/>
      <c r="BE413" s="15"/>
      <c r="BF413" s="15"/>
      <c r="BG413" s="15"/>
      <c r="BH413" s="15"/>
      <c r="BI413" s="15"/>
      <c r="BJ413" s="15"/>
      <c r="BK413" s="15"/>
      <c r="BL413" s="15"/>
      <c r="BM413" s="15"/>
      <c r="BN413" s="15"/>
      <c r="BO413" s="15"/>
      <c r="BP413" s="15"/>
      <c r="BQ413" s="15"/>
      <c r="BR413" s="15"/>
      <c r="BS413" s="15"/>
      <c r="BT413" s="15"/>
      <c r="BU413" s="15"/>
      <c r="BV413" s="15"/>
      <c r="BW413" s="15"/>
      <c r="BX413" s="15"/>
      <c r="BY413" s="15"/>
      <c r="BZ413" s="15"/>
      <c r="CA413" s="15"/>
      <c r="CB413" s="15"/>
      <c r="CC413" s="3"/>
      <c r="CD413" s="15"/>
      <c r="CE413" s="3"/>
      <c r="CF413" s="3"/>
      <c r="CG413" s="3"/>
      <c r="CH413" s="3"/>
      <c r="CI413" s="15"/>
      <c r="CJ413" s="3"/>
      <c r="CK413" s="3"/>
      <c r="CL413" s="3"/>
      <c r="CM413" s="3"/>
      <c r="CN413" s="15"/>
      <c r="CO413" s="3"/>
      <c r="CP413" s="3"/>
      <c r="CQ413" s="3"/>
      <c r="CR413" s="3"/>
      <c r="CS413" s="15"/>
      <c r="CT413" s="3"/>
      <c r="CU413" s="3"/>
      <c r="CV413" s="3"/>
      <c r="CW413" s="3"/>
      <c r="CX413" s="15"/>
      <c r="CY413" s="3"/>
      <c r="CZ413" s="3"/>
      <c r="DA413" s="3"/>
      <c r="DB413" s="3"/>
      <c r="DC413" s="15"/>
      <c r="DD413" s="3"/>
      <c r="DE413" s="3"/>
      <c r="DF413" s="3"/>
      <c r="DG413" s="3"/>
      <c r="DH413" s="15"/>
      <c r="DI413" s="3"/>
      <c r="DJ413" s="3"/>
      <c r="DK413" s="3"/>
      <c r="DL413" s="3"/>
      <c r="DM413" s="15"/>
      <c r="DN413" s="3"/>
      <c r="DO413" s="3"/>
      <c r="DP413" s="3"/>
      <c r="DQ413" s="3"/>
      <c r="DR413" s="15"/>
      <c r="DS413" s="3"/>
      <c r="DT413" s="3"/>
      <c r="DV413" s="3"/>
      <c r="DW413" s="15"/>
    </row>
    <row r="414" spans="1:127">
      <c r="A414" s="2"/>
      <c r="D414" s="18"/>
      <c r="AL414" s="3"/>
      <c r="AM414" s="3"/>
      <c r="AN414" s="3"/>
      <c r="AO414" s="3"/>
      <c r="AQ414" s="3"/>
      <c r="AR414" s="3"/>
      <c r="AS414" s="3"/>
      <c r="AT414" s="3"/>
      <c r="AV414" s="3"/>
      <c r="AW414" s="3"/>
      <c r="AX414" s="3"/>
      <c r="AY414" s="3"/>
      <c r="BA414" s="15"/>
      <c r="BB414" s="15"/>
      <c r="BC414" s="15"/>
      <c r="BD414" s="15"/>
      <c r="BE414" s="15"/>
      <c r="BF414" s="15"/>
      <c r="BG414" s="15"/>
      <c r="BH414" s="15"/>
      <c r="BI414" s="15"/>
      <c r="BJ414" s="15"/>
      <c r="BK414" s="15"/>
      <c r="BL414" s="15"/>
      <c r="BM414" s="15"/>
      <c r="BN414" s="15"/>
      <c r="BO414" s="15"/>
      <c r="BP414" s="15"/>
      <c r="BQ414" s="15"/>
      <c r="BR414" s="15"/>
      <c r="BS414" s="15"/>
      <c r="BT414" s="15"/>
      <c r="BU414" s="15"/>
      <c r="BV414" s="15"/>
      <c r="BW414" s="15"/>
      <c r="BX414" s="15"/>
      <c r="BY414" s="15"/>
      <c r="BZ414" s="15"/>
      <c r="CA414" s="15"/>
      <c r="CB414" s="15"/>
      <c r="DU414" s="2"/>
    </row>
    <row r="415" spans="1:127">
      <c r="A415" s="2"/>
      <c r="D415" s="18"/>
      <c r="AL415" s="3"/>
      <c r="AM415" s="3"/>
      <c r="AN415" s="3"/>
      <c r="AO415" s="3"/>
      <c r="AQ415" s="3"/>
      <c r="AR415" s="3"/>
      <c r="AS415" s="3"/>
      <c r="AT415" s="3"/>
      <c r="AV415" s="3"/>
      <c r="AW415" s="3"/>
      <c r="AX415" s="3"/>
      <c r="AY415" s="3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5"/>
      <c r="BZ415" s="16"/>
      <c r="CA415" s="16"/>
      <c r="CB415" s="16"/>
      <c r="DU415" s="2"/>
    </row>
    <row r="416" spans="1:127">
      <c r="A416" s="2"/>
      <c r="D416" s="18"/>
      <c r="AL416" s="3"/>
      <c r="AM416" s="3"/>
      <c r="AN416" s="3"/>
      <c r="AO416" s="3"/>
      <c r="AQ416" s="3"/>
      <c r="AR416" s="3"/>
      <c r="AS416" s="3"/>
      <c r="AT416" s="3"/>
      <c r="AV416" s="3"/>
      <c r="AW416" s="3"/>
      <c r="AX416" s="3"/>
      <c r="AY416" s="3"/>
      <c r="BE416" s="15"/>
      <c r="BI416" s="15"/>
      <c r="BJ416" s="15"/>
      <c r="BN416" s="15"/>
      <c r="BO416" s="15"/>
      <c r="BQ416" s="2"/>
      <c r="BR416" s="2"/>
      <c r="BS416" s="15"/>
      <c r="BT416" s="15"/>
      <c r="BU416" s="2"/>
      <c r="BV416" s="2"/>
      <c r="BW416" s="2"/>
      <c r="BX416" s="15"/>
      <c r="BY416" s="15"/>
      <c r="BZ416" s="15"/>
      <c r="CA416" s="15"/>
      <c r="CB416" s="15"/>
      <c r="DU416" s="2"/>
    </row>
    <row r="417" spans="1:127">
      <c r="A417" s="2"/>
      <c r="AL417" s="3"/>
      <c r="AM417" s="3"/>
      <c r="AN417" s="3"/>
      <c r="AO417" s="3"/>
      <c r="AQ417" s="3"/>
      <c r="AR417" s="3"/>
      <c r="AS417" s="3"/>
      <c r="AT417" s="3"/>
      <c r="AV417" s="3"/>
      <c r="AW417" s="3"/>
      <c r="AX417" s="3"/>
      <c r="AY417" s="3"/>
      <c r="BA417" s="3"/>
      <c r="BB417" s="3"/>
      <c r="BC417" s="3"/>
      <c r="BD417" s="3"/>
      <c r="BF417" s="3"/>
      <c r="BG417" s="3"/>
      <c r="BH417" s="3"/>
      <c r="BI417" s="3"/>
      <c r="BK417" s="3"/>
      <c r="BL417" s="3"/>
      <c r="BM417" s="3"/>
      <c r="BN417" s="3"/>
      <c r="BP417" s="3"/>
      <c r="CA417" s="6"/>
      <c r="CB417" s="6"/>
      <c r="DU417" s="2"/>
    </row>
    <row r="418" spans="1:127">
      <c r="A418" s="2"/>
      <c r="AL418" s="3"/>
      <c r="AM418" s="3"/>
      <c r="AN418" s="3"/>
      <c r="AO418" s="3"/>
      <c r="AQ418" s="3"/>
      <c r="AR418" s="3"/>
      <c r="AS418" s="3"/>
      <c r="AT418" s="3"/>
      <c r="AV418" s="3"/>
      <c r="AW418" s="3"/>
      <c r="AX418" s="3"/>
      <c r="AY418" s="3"/>
      <c r="BA418" s="3"/>
      <c r="BB418" s="3"/>
      <c r="BC418" s="3"/>
      <c r="BD418" s="3"/>
      <c r="BF418" s="3"/>
      <c r="BG418" s="3"/>
      <c r="BH418" s="3"/>
      <c r="BI418" s="3"/>
      <c r="BK418" s="3"/>
      <c r="BL418" s="3"/>
      <c r="BM418" s="3"/>
      <c r="BN418" s="3"/>
      <c r="BP418" s="3"/>
      <c r="CA418" s="6"/>
      <c r="CB418" s="6"/>
      <c r="DU418" s="2"/>
    </row>
    <row r="419" spans="1:127">
      <c r="A419" s="2"/>
      <c r="AL419" s="3"/>
      <c r="AM419" s="3"/>
      <c r="AN419" s="3"/>
      <c r="AO419" s="3"/>
      <c r="AQ419" s="3"/>
      <c r="AR419" s="3"/>
      <c r="AS419" s="3"/>
      <c r="AT419" s="3"/>
      <c r="AV419" s="3"/>
      <c r="AW419" s="3"/>
      <c r="AX419" s="3"/>
      <c r="AY419" s="3"/>
      <c r="BA419" s="3"/>
      <c r="BB419" s="3"/>
      <c r="BC419" s="3"/>
      <c r="BD419" s="3"/>
      <c r="BE419" s="15"/>
      <c r="BF419" s="3"/>
      <c r="BG419" s="3"/>
      <c r="BH419" s="3"/>
      <c r="BI419" s="3"/>
      <c r="BJ419" s="15"/>
      <c r="BK419" s="3"/>
      <c r="BL419" s="3"/>
      <c r="BM419" s="3"/>
      <c r="BN419" s="3"/>
      <c r="BO419" s="15"/>
      <c r="BP419" s="3"/>
      <c r="BT419" s="15"/>
      <c r="BY419" s="15"/>
      <c r="BZ419" s="3"/>
      <c r="CA419" s="3"/>
      <c r="CC419" s="3"/>
      <c r="CD419" s="15"/>
      <c r="CE419" s="3"/>
      <c r="CF419" s="3"/>
      <c r="CG419" s="3"/>
      <c r="CH419" s="3"/>
      <c r="CI419" s="15"/>
      <c r="CJ419" s="3"/>
      <c r="CK419" s="3"/>
      <c r="CL419" s="3"/>
      <c r="CM419" s="3"/>
      <c r="CN419" s="15"/>
      <c r="CO419" s="3"/>
      <c r="CP419" s="3"/>
      <c r="CQ419" s="3"/>
      <c r="CR419" s="3"/>
      <c r="CS419" s="15"/>
      <c r="CT419" s="3"/>
      <c r="CU419" s="3"/>
      <c r="CV419" s="3"/>
      <c r="CW419" s="3"/>
      <c r="CX419" s="15"/>
      <c r="CY419" s="3"/>
      <c r="CZ419" s="3"/>
      <c r="DA419" s="3"/>
      <c r="DB419" s="3"/>
      <c r="DC419" s="15"/>
      <c r="DD419" s="3"/>
      <c r="DE419" s="3"/>
      <c r="DF419" s="3"/>
      <c r="DG419" s="3"/>
      <c r="DH419" s="15"/>
      <c r="DI419" s="3"/>
      <c r="DJ419" s="3"/>
      <c r="DK419" s="3"/>
      <c r="DL419" s="3"/>
      <c r="DM419" s="15"/>
      <c r="DN419" s="3"/>
      <c r="DO419" s="3"/>
      <c r="DP419" s="3"/>
      <c r="DQ419" s="3"/>
      <c r="DR419" s="15"/>
      <c r="DS419" s="3"/>
      <c r="DT419" s="3"/>
      <c r="DV419" s="3"/>
      <c r="DW419" s="15"/>
    </row>
    <row r="420" spans="1:127">
      <c r="A420" s="2"/>
      <c r="D420" s="18"/>
      <c r="AL420" s="3"/>
      <c r="AM420" s="3"/>
      <c r="AN420" s="3"/>
      <c r="AO420" s="3"/>
      <c r="AQ420" s="3"/>
      <c r="AR420" s="3"/>
      <c r="AS420" s="3"/>
      <c r="AT420" s="3"/>
      <c r="AV420" s="3"/>
      <c r="AW420" s="3"/>
      <c r="AX420" s="3"/>
      <c r="AY420" s="3"/>
      <c r="BA420" s="3"/>
      <c r="BB420" s="3"/>
      <c r="BC420" s="3"/>
      <c r="BD420" s="3"/>
      <c r="BE420" s="15"/>
      <c r="BF420" s="3"/>
      <c r="BG420" s="3"/>
      <c r="BH420" s="3"/>
      <c r="BI420" s="3"/>
      <c r="BJ420" s="15"/>
      <c r="BK420" s="3"/>
      <c r="BL420" s="3"/>
      <c r="BM420" s="3"/>
      <c r="BN420" s="3"/>
      <c r="BO420" s="15"/>
      <c r="BP420" s="3"/>
      <c r="BT420" s="15"/>
      <c r="BY420" s="15"/>
      <c r="BZ420" s="3"/>
      <c r="CA420" s="3"/>
      <c r="CC420" s="3"/>
      <c r="CD420" s="15"/>
      <c r="CE420" s="3"/>
      <c r="CF420" s="3"/>
      <c r="CG420" s="3"/>
      <c r="CH420" s="3"/>
      <c r="CI420" s="15"/>
      <c r="CJ420" s="3"/>
      <c r="CK420" s="3"/>
      <c r="CL420" s="3"/>
      <c r="CM420" s="3"/>
      <c r="CN420" s="15"/>
      <c r="CO420" s="3"/>
      <c r="CP420" s="3"/>
      <c r="CQ420" s="3"/>
      <c r="CR420" s="3"/>
      <c r="CS420" s="15"/>
      <c r="CT420" s="3"/>
      <c r="CU420" s="3"/>
      <c r="CV420" s="3"/>
      <c r="CW420" s="3"/>
      <c r="CX420" s="15"/>
      <c r="CY420" s="3"/>
      <c r="CZ420" s="3"/>
      <c r="DA420" s="3"/>
      <c r="DB420" s="3"/>
      <c r="DC420" s="15"/>
      <c r="DD420" s="3"/>
      <c r="DE420" s="3"/>
      <c r="DF420" s="3"/>
      <c r="DG420" s="3"/>
      <c r="DH420" s="15"/>
      <c r="DI420" s="3"/>
      <c r="DJ420" s="3"/>
      <c r="DK420" s="3"/>
      <c r="DL420" s="3"/>
      <c r="DM420" s="15"/>
      <c r="DN420" s="3"/>
      <c r="DO420" s="3"/>
      <c r="DP420" s="3"/>
      <c r="DQ420" s="3"/>
      <c r="DR420" s="15"/>
      <c r="DS420" s="3"/>
      <c r="DT420" s="3"/>
      <c r="DV420" s="3"/>
      <c r="DW420" s="15"/>
    </row>
    <row r="421" spans="1:127">
      <c r="A421" s="2"/>
      <c r="D421" s="18"/>
      <c r="AL421" s="3"/>
      <c r="AM421" s="3"/>
      <c r="AN421" s="3"/>
      <c r="AO421" s="3"/>
      <c r="AQ421" s="3"/>
      <c r="AR421" s="3"/>
      <c r="AS421" s="3"/>
      <c r="AT421" s="3"/>
      <c r="AV421" s="3"/>
      <c r="AW421" s="3"/>
      <c r="AX421" s="3"/>
      <c r="AY421" s="3"/>
      <c r="BA421" s="3"/>
      <c r="BB421" s="3"/>
      <c r="BC421" s="3"/>
      <c r="BD421" s="3"/>
      <c r="BE421" s="15"/>
      <c r="BF421" s="3"/>
      <c r="BG421" s="3"/>
      <c r="BH421" s="3"/>
      <c r="BI421" s="3"/>
      <c r="BJ421" s="15"/>
      <c r="BK421" s="3"/>
      <c r="BL421" s="3"/>
      <c r="BM421" s="3"/>
      <c r="BN421" s="3"/>
      <c r="BO421" s="15"/>
      <c r="BP421" s="3"/>
      <c r="BT421" s="15"/>
      <c r="BY421" s="15"/>
      <c r="BZ421" s="3"/>
      <c r="CA421" s="3"/>
      <c r="CE421" s="6"/>
      <c r="CJ421" s="6"/>
      <c r="CL421" s="3"/>
      <c r="CO421" s="6"/>
      <c r="CQ421" s="3"/>
      <c r="CT421" s="6"/>
      <c r="CV421" s="3"/>
      <c r="CY421" s="6"/>
      <c r="DA421" s="3"/>
      <c r="DD421" s="6"/>
      <c r="DF421" s="3"/>
      <c r="DI421" s="6"/>
      <c r="DK421" s="3"/>
      <c r="DN421" s="6"/>
      <c r="DP421" s="3"/>
      <c r="DS421" s="6"/>
    </row>
    <row r="422" spans="1:127">
      <c r="A422" s="2"/>
      <c r="D422" s="18"/>
      <c r="AL422" s="3"/>
      <c r="AM422" s="3"/>
      <c r="AN422" s="3"/>
      <c r="AO422" s="3"/>
      <c r="AQ422" s="3"/>
      <c r="AR422" s="3"/>
      <c r="AS422" s="3"/>
      <c r="AT422" s="3"/>
      <c r="AV422" s="3"/>
      <c r="AW422" s="3"/>
      <c r="AX422" s="3"/>
      <c r="AY422" s="3"/>
      <c r="BA422" s="3"/>
      <c r="BB422" s="3"/>
      <c r="BC422" s="3"/>
      <c r="BD422" s="3"/>
      <c r="BE422" s="15"/>
      <c r="BF422" s="3"/>
      <c r="BG422" s="3"/>
      <c r="BH422" s="3"/>
      <c r="BI422" s="3"/>
      <c r="BJ422" s="15"/>
      <c r="BK422" s="3"/>
      <c r="BL422" s="3"/>
      <c r="BM422" s="3"/>
      <c r="BN422" s="3"/>
      <c r="BO422" s="15"/>
      <c r="BP422" s="3"/>
      <c r="BT422" s="15"/>
      <c r="BY422" s="15"/>
      <c r="BZ422" s="3"/>
      <c r="CA422" s="3"/>
      <c r="CC422" s="3"/>
      <c r="CD422" s="15"/>
      <c r="CE422" s="3"/>
      <c r="CF422" s="3"/>
      <c r="CG422" s="3"/>
      <c r="CH422" s="3"/>
      <c r="CI422" s="15"/>
      <c r="CJ422" s="3"/>
      <c r="CK422" s="3"/>
      <c r="CL422" s="3"/>
      <c r="CM422" s="3"/>
      <c r="CN422" s="15"/>
      <c r="CO422" s="3"/>
      <c r="CP422" s="3"/>
      <c r="CQ422" s="3"/>
      <c r="CR422" s="3"/>
      <c r="CS422" s="15"/>
      <c r="CT422" s="3"/>
      <c r="CU422" s="3"/>
      <c r="CV422" s="3"/>
      <c r="CW422" s="3"/>
      <c r="CX422" s="15"/>
      <c r="CY422" s="3"/>
      <c r="CZ422" s="3"/>
      <c r="DA422" s="3"/>
      <c r="DB422" s="3"/>
      <c r="DC422" s="15"/>
      <c r="DD422" s="3"/>
      <c r="DE422" s="3"/>
      <c r="DF422" s="3"/>
      <c r="DG422" s="3"/>
      <c r="DH422" s="15"/>
      <c r="DI422" s="3"/>
      <c r="DJ422" s="3"/>
      <c r="DK422" s="3"/>
      <c r="DL422" s="3"/>
      <c r="DM422" s="15"/>
      <c r="DN422" s="3"/>
      <c r="DO422" s="3"/>
      <c r="DP422" s="3"/>
      <c r="DQ422" s="3"/>
      <c r="DR422" s="15"/>
      <c r="DS422" s="3"/>
      <c r="DT422" s="3"/>
      <c r="DV422" s="3"/>
      <c r="DW422" s="15"/>
    </row>
    <row r="423" spans="1:127">
      <c r="A423" s="2"/>
      <c r="D423" s="18"/>
      <c r="AL423" s="3"/>
      <c r="AM423" s="3"/>
      <c r="AN423" s="3"/>
      <c r="AO423" s="3"/>
      <c r="AQ423" s="3"/>
      <c r="AR423" s="3"/>
      <c r="AS423" s="3"/>
      <c r="AT423" s="3"/>
      <c r="AV423" s="3"/>
      <c r="AW423" s="3"/>
      <c r="AX423" s="3"/>
      <c r="AY423" s="3"/>
      <c r="BA423" s="3"/>
      <c r="BB423" s="3"/>
      <c r="BC423" s="3"/>
      <c r="BD423" s="3"/>
      <c r="BE423" s="15"/>
      <c r="BF423" s="3"/>
      <c r="BG423" s="3"/>
      <c r="BH423" s="3"/>
      <c r="BI423" s="3"/>
      <c r="BJ423" s="15"/>
      <c r="BK423" s="3"/>
      <c r="BL423" s="3"/>
      <c r="BM423" s="3"/>
      <c r="BN423" s="3"/>
      <c r="BO423" s="15"/>
      <c r="BP423" s="3"/>
      <c r="BT423" s="15"/>
      <c r="BY423" s="15"/>
      <c r="BZ423" s="3"/>
      <c r="CA423" s="3"/>
      <c r="CC423" s="3"/>
      <c r="CD423" s="15"/>
      <c r="CE423" s="3"/>
      <c r="CF423" s="3"/>
      <c r="CG423" s="3"/>
      <c r="CH423" s="3"/>
      <c r="CI423" s="15"/>
      <c r="CJ423" s="3"/>
      <c r="CK423" s="3"/>
      <c r="CL423" s="3"/>
      <c r="CM423" s="3"/>
      <c r="CN423" s="15"/>
      <c r="CO423" s="3"/>
      <c r="CP423" s="3"/>
      <c r="CQ423" s="3"/>
      <c r="CR423" s="3"/>
      <c r="CS423" s="15"/>
      <c r="CT423" s="3"/>
      <c r="CU423" s="3"/>
      <c r="CV423" s="3"/>
      <c r="CW423" s="3"/>
      <c r="CX423" s="15"/>
      <c r="CY423" s="3"/>
      <c r="CZ423" s="3"/>
      <c r="DA423" s="3"/>
      <c r="DB423" s="3"/>
      <c r="DC423" s="15"/>
      <c r="DD423" s="3"/>
      <c r="DE423" s="3"/>
      <c r="DF423" s="3"/>
      <c r="DG423" s="3"/>
      <c r="DH423" s="15"/>
      <c r="DI423" s="3"/>
      <c r="DJ423" s="3"/>
      <c r="DK423" s="3"/>
      <c r="DL423" s="3"/>
      <c r="DM423" s="15"/>
      <c r="DN423" s="3"/>
      <c r="DO423" s="3"/>
      <c r="DP423" s="3"/>
      <c r="DQ423" s="3"/>
      <c r="DR423" s="15"/>
      <c r="DS423" s="3"/>
      <c r="DT423" s="3"/>
      <c r="DV423" s="3"/>
      <c r="DW423" s="15"/>
    </row>
    <row r="424" spans="1:127" s="16" customFormat="1">
      <c r="B424" s="19"/>
      <c r="C424" s="19"/>
      <c r="D424" s="18"/>
      <c r="E424" s="19"/>
      <c r="F424" s="19"/>
    </row>
    <row r="425" spans="1:127">
      <c r="A425" s="2"/>
      <c r="D425" s="18"/>
      <c r="AL425" s="3"/>
      <c r="AM425" s="3"/>
      <c r="AN425" s="3"/>
      <c r="AO425" s="3"/>
      <c r="AQ425" s="3"/>
      <c r="AR425" s="3"/>
      <c r="AS425" s="3"/>
      <c r="AT425" s="3"/>
      <c r="AV425" s="3"/>
      <c r="AW425" s="3"/>
      <c r="AX425" s="3"/>
      <c r="AY425" s="3"/>
      <c r="BA425" s="3"/>
      <c r="BB425" s="3"/>
      <c r="BC425" s="3"/>
      <c r="BD425" s="3"/>
      <c r="BE425" s="15"/>
      <c r="BF425" s="3"/>
      <c r="BG425" s="3"/>
      <c r="BH425" s="3"/>
      <c r="BI425" s="3"/>
      <c r="BJ425" s="15"/>
      <c r="BK425" s="3"/>
      <c r="BL425" s="3"/>
      <c r="BM425" s="3"/>
      <c r="BN425" s="3"/>
      <c r="BO425" s="15"/>
      <c r="BP425" s="3"/>
      <c r="BT425" s="15"/>
      <c r="BY425" s="15"/>
      <c r="BZ425" s="3"/>
      <c r="CA425" s="3"/>
      <c r="CD425" s="15"/>
      <c r="CE425" s="6"/>
      <c r="CF425" s="6"/>
      <c r="CG425" s="6"/>
      <c r="CH425" s="6"/>
      <c r="CI425" s="15"/>
      <c r="CJ425" s="6"/>
      <c r="CK425" s="6"/>
      <c r="CL425" s="6"/>
      <c r="CM425" s="6"/>
      <c r="CN425" s="15"/>
      <c r="CO425" s="6"/>
      <c r="CP425" s="6"/>
      <c r="CQ425" s="6"/>
      <c r="CR425" s="6"/>
      <c r="CS425" s="15"/>
      <c r="CT425" s="6"/>
      <c r="CU425" s="6"/>
      <c r="CV425" s="6"/>
      <c r="CW425" s="6"/>
      <c r="CX425" s="15"/>
      <c r="CY425" s="6"/>
      <c r="CZ425" s="6"/>
      <c r="DA425" s="6"/>
      <c r="DB425" s="6"/>
      <c r="DC425" s="15"/>
      <c r="DD425" s="6"/>
      <c r="DE425" s="6"/>
      <c r="DF425" s="6"/>
      <c r="DG425" s="6"/>
      <c r="DH425" s="15"/>
      <c r="DI425" s="6"/>
      <c r="DJ425" s="6"/>
      <c r="DK425" s="6"/>
      <c r="DL425" s="6"/>
      <c r="DM425" s="15"/>
      <c r="DN425" s="6"/>
      <c r="DO425" s="6"/>
      <c r="DP425" s="6"/>
      <c r="DQ425" s="6"/>
      <c r="DR425" s="15"/>
      <c r="DS425" s="6"/>
      <c r="DT425" s="6"/>
      <c r="DU425" s="6"/>
      <c r="DV425" s="6"/>
      <c r="DW425" s="15"/>
    </row>
    <row r="426" spans="1:127">
      <c r="A426" s="2"/>
      <c r="D426" s="18"/>
      <c r="AL426" s="3"/>
      <c r="AM426" s="3"/>
      <c r="AN426" s="3"/>
      <c r="AO426" s="3"/>
      <c r="AQ426" s="3"/>
      <c r="AR426" s="3"/>
      <c r="AS426" s="3"/>
      <c r="AT426" s="3"/>
      <c r="AV426" s="3"/>
      <c r="AW426" s="3"/>
      <c r="AX426" s="3"/>
      <c r="AY426" s="3"/>
      <c r="BA426" s="3"/>
      <c r="BB426" s="3"/>
      <c r="BC426" s="3"/>
      <c r="BD426" s="3"/>
      <c r="BE426" s="16"/>
      <c r="BF426" s="3"/>
      <c r="BG426" s="3"/>
      <c r="BH426" s="3"/>
      <c r="BI426" s="3"/>
      <c r="BJ426" s="16"/>
      <c r="BK426" s="3"/>
      <c r="BL426" s="3"/>
      <c r="BM426" s="3"/>
      <c r="BN426" s="3"/>
      <c r="BO426" s="16"/>
      <c r="BP426" s="3"/>
      <c r="BT426" s="16"/>
      <c r="BY426" s="16"/>
      <c r="BZ426" s="3"/>
      <c r="CA426" s="3"/>
      <c r="CC426" s="3"/>
      <c r="CD426" s="16"/>
      <c r="CE426" s="3"/>
      <c r="CF426" s="3"/>
      <c r="CG426" s="3"/>
      <c r="CH426" s="3"/>
      <c r="CI426" s="16"/>
      <c r="CJ426" s="3"/>
      <c r="CK426" s="3"/>
      <c r="CL426" s="3"/>
      <c r="CM426" s="3"/>
      <c r="CN426" s="16"/>
      <c r="CO426" s="3"/>
      <c r="CP426" s="3"/>
      <c r="CQ426" s="3"/>
      <c r="CR426" s="3"/>
      <c r="CS426" s="16"/>
      <c r="CT426" s="3"/>
      <c r="CU426" s="3"/>
      <c r="CV426" s="3"/>
      <c r="CW426" s="3"/>
      <c r="CX426" s="16"/>
      <c r="CY426" s="3"/>
      <c r="CZ426" s="3"/>
      <c r="DA426" s="3"/>
      <c r="DB426" s="3"/>
      <c r="DC426" s="16"/>
      <c r="DD426" s="3"/>
      <c r="DE426" s="3"/>
      <c r="DF426" s="3"/>
      <c r="DG426" s="3"/>
      <c r="DH426" s="16"/>
      <c r="DI426" s="3"/>
      <c r="DJ426" s="3"/>
      <c r="DK426" s="3"/>
      <c r="DL426" s="3"/>
      <c r="DM426" s="16"/>
      <c r="DN426" s="3"/>
      <c r="DO426" s="3"/>
      <c r="DP426" s="3"/>
      <c r="DQ426" s="3"/>
      <c r="DR426" s="16"/>
      <c r="DS426" s="3"/>
      <c r="DT426" s="3"/>
      <c r="DV426" s="3"/>
      <c r="DW426" s="16"/>
    </row>
    <row r="427" spans="1:127">
      <c r="A427" s="2"/>
      <c r="D427" s="18"/>
      <c r="AL427" s="3"/>
      <c r="AM427" s="3"/>
      <c r="AN427" s="3"/>
      <c r="AO427" s="3"/>
      <c r="AQ427" s="3"/>
      <c r="AR427" s="3"/>
      <c r="AS427" s="3"/>
      <c r="AT427" s="3"/>
      <c r="AV427" s="3"/>
      <c r="AW427" s="3"/>
      <c r="AX427" s="3"/>
      <c r="AY427" s="3"/>
      <c r="BA427" s="3"/>
      <c r="BB427" s="3"/>
      <c r="BC427" s="3"/>
      <c r="BD427" s="3"/>
      <c r="BE427" s="16"/>
      <c r="BF427" s="3"/>
      <c r="BG427" s="3"/>
      <c r="BH427" s="3"/>
      <c r="BI427" s="3"/>
      <c r="BJ427" s="16"/>
      <c r="BK427" s="3"/>
      <c r="BL427" s="3"/>
      <c r="BM427" s="3"/>
      <c r="BN427" s="3"/>
      <c r="BO427" s="16"/>
      <c r="BP427" s="3"/>
      <c r="BT427" s="16"/>
      <c r="BY427" s="16"/>
      <c r="BZ427" s="3"/>
      <c r="CA427" s="3"/>
      <c r="CC427" s="3"/>
      <c r="CD427" s="16"/>
      <c r="CE427" s="3"/>
      <c r="CF427" s="3"/>
      <c r="CG427" s="3"/>
      <c r="CH427" s="3"/>
      <c r="CI427" s="16"/>
      <c r="CJ427" s="3"/>
      <c r="CK427" s="3"/>
      <c r="CL427" s="3"/>
      <c r="CM427" s="3"/>
      <c r="CN427" s="16"/>
      <c r="CO427" s="3"/>
      <c r="CP427" s="3"/>
      <c r="CQ427" s="3"/>
      <c r="CR427" s="3"/>
      <c r="CS427" s="16"/>
      <c r="CT427" s="3"/>
      <c r="CU427" s="3"/>
      <c r="CV427" s="3"/>
      <c r="CW427" s="3"/>
      <c r="CX427" s="16"/>
      <c r="CY427" s="3"/>
      <c r="CZ427" s="3"/>
      <c r="DA427" s="3"/>
      <c r="DB427" s="3"/>
      <c r="DC427" s="16"/>
      <c r="DD427" s="3"/>
      <c r="DE427" s="3"/>
      <c r="DF427" s="3"/>
      <c r="DG427" s="3"/>
      <c r="DH427" s="16"/>
      <c r="DI427" s="3"/>
      <c r="DJ427" s="3"/>
      <c r="DK427" s="3"/>
      <c r="DL427" s="3"/>
      <c r="DM427" s="16"/>
      <c r="DN427" s="3"/>
      <c r="DO427" s="3"/>
      <c r="DP427" s="3"/>
      <c r="DQ427" s="3"/>
      <c r="DR427" s="16"/>
      <c r="DS427" s="3"/>
      <c r="DT427" s="3"/>
      <c r="DV427" s="3"/>
      <c r="DW427" s="16"/>
    </row>
    <row r="428" spans="1:127">
      <c r="A428" s="2"/>
      <c r="B428" s="19"/>
      <c r="AL428" s="3"/>
      <c r="AM428" s="3"/>
      <c r="AN428" s="3"/>
      <c r="AO428" s="3"/>
      <c r="AQ428" s="3"/>
      <c r="AR428" s="3"/>
      <c r="AS428" s="3"/>
      <c r="AT428" s="3"/>
      <c r="AV428" s="3"/>
      <c r="AW428" s="3"/>
      <c r="AX428" s="3"/>
      <c r="AY428" s="3"/>
      <c r="BA428" s="3"/>
      <c r="BB428" s="3"/>
      <c r="BC428" s="3"/>
      <c r="BD428" s="3"/>
      <c r="BE428" s="3"/>
      <c r="BF428" s="3"/>
      <c r="BG428" s="3"/>
      <c r="BH428" s="3"/>
      <c r="BI428" s="3"/>
      <c r="BJ428" s="15"/>
      <c r="BK428" s="3"/>
      <c r="BL428" s="3"/>
      <c r="BM428" s="3"/>
      <c r="BN428" s="3"/>
      <c r="BO428" s="15"/>
      <c r="BP428" s="3"/>
      <c r="BT428" s="15"/>
      <c r="BY428" s="15"/>
      <c r="BZ428" s="3"/>
      <c r="CA428" s="3"/>
      <c r="CC428" s="3"/>
      <c r="CD428" s="15"/>
      <c r="CE428" s="3"/>
      <c r="CF428" s="3"/>
      <c r="CG428" s="3"/>
      <c r="CH428" s="3"/>
      <c r="CI428" s="15"/>
      <c r="CJ428" s="3"/>
      <c r="CK428" s="3"/>
      <c r="CL428" s="3"/>
      <c r="CM428" s="3"/>
      <c r="CN428" s="15"/>
      <c r="CO428" s="3"/>
      <c r="CP428" s="3"/>
      <c r="CQ428" s="3"/>
      <c r="CR428" s="3"/>
      <c r="CS428" s="15"/>
      <c r="CT428" s="3"/>
      <c r="CU428" s="3"/>
      <c r="CV428" s="3"/>
      <c r="CW428" s="3"/>
      <c r="CX428" s="15"/>
      <c r="CY428" s="3"/>
      <c r="CZ428" s="3"/>
      <c r="DA428" s="3"/>
      <c r="DB428" s="3"/>
      <c r="DC428" s="15"/>
      <c r="DD428" s="3"/>
      <c r="DE428" s="3"/>
      <c r="DF428" s="3"/>
      <c r="DG428" s="3"/>
      <c r="DH428" s="15"/>
      <c r="DI428" s="3"/>
      <c r="DJ428" s="3"/>
      <c r="DK428" s="3"/>
      <c r="DL428" s="3"/>
      <c r="DM428" s="15"/>
      <c r="DN428" s="3"/>
      <c r="DO428" s="3"/>
      <c r="DP428" s="3"/>
      <c r="DQ428" s="3"/>
      <c r="DR428" s="15"/>
      <c r="DS428" s="3"/>
      <c r="DT428" s="3"/>
      <c r="DV428" s="3"/>
      <c r="DW428" s="15"/>
    </row>
    <row r="429" spans="1:127">
      <c r="A429" s="2"/>
      <c r="D429" s="18"/>
      <c r="AL429" s="3"/>
      <c r="AM429" s="3"/>
      <c r="AN429" s="3"/>
      <c r="AO429" s="3"/>
      <c r="AQ429" s="3"/>
      <c r="AR429" s="3"/>
      <c r="AS429" s="3"/>
      <c r="AT429" s="3"/>
      <c r="AV429" s="3"/>
      <c r="AW429" s="3"/>
      <c r="AX429" s="3"/>
      <c r="AY429" s="3"/>
      <c r="BA429" s="3"/>
      <c r="BB429" s="3"/>
      <c r="BC429" s="3"/>
      <c r="BD429" s="3"/>
      <c r="BE429" s="3"/>
      <c r="BF429" s="3"/>
      <c r="BG429" s="3"/>
      <c r="BH429" s="3"/>
      <c r="BI429" s="3"/>
      <c r="BJ429" s="15"/>
      <c r="BK429" s="3"/>
      <c r="BL429" s="3"/>
      <c r="BM429" s="3"/>
      <c r="BN429" s="3"/>
      <c r="BO429" s="15"/>
      <c r="BP429" s="3"/>
      <c r="BT429" s="15"/>
      <c r="BY429" s="15"/>
      <c r="BZ429" s="3"/>
      <c r="CA429" s="3"/>
      <c r="CC429" s="3"/>
      <c r="CD429" s="15"/>
      <c r="CE429" s="3"/>
      <c r="CF429" s="3"/>
      <c r="CG429" s="3"/>
      <c r="CH429" s="3"/>
      <c r="CI429" s="15"/>
      <c r="CJ429" s="3"/>
      <c r="CK429" s="3"/>
      <c r="CL429" s="3"/>
      <c r="CM429" s="3"/>
      <c r="CN429" s="15"/>
      <c r="CO429" s="3"/>
      <c r="CP429" s="3"/>
      <c r="CQ429" s="3"/>
      <c r="CR429" s="3"/>
      <c r="CS429" s="15"/>
      <c r="CT429" s="3"/>
      <c r="CU429" s="3"/>
      <c r="CV429" s="3"/>
      <c r="CW429" s="3"/>
      <c r="CX429" s="15"/>
      <c r="CY429" s="3"/>
      <c r="CZ429" s="3"/>
      <c r="DA429" s="3"/>
      <c r="DB429" s="3"/>
      <c r="DC429" s="15"/>
      <c r="DD429" s="3"/>
      <c r="DE429" s="3"/>
      <c r="DF429" s="3"/>
      <c r="DG429" s="3"/>
      <c r="DH429" s="15"/>
      <c r="DI429" s="3"/>
      <c r="DJ429" s="3"/>
      <c r="DK429" s="3"/>
      <c r="DL429" s="3"/>
      <c r="DM429" s="15"/>
      <c r="DN429" s="3"/>
      <c r="DO429" s="3"/>
      <c r="DP429" s="3"/>
      <c r="DQ429" s="3"/>
      <c r="DR429" s="15"/>
      <c r="DS429" s="3"/>
      <c r="DT429" s="3"/>
      <c r="DV429" s="3"/>
      <c r="DW429" s="15"/>
    </row>
    <row r="430" spans="1:127">
      <c r="A430" s="2"/>
      <c r="D430" s="18"/>
      <c r="AL430" s="3"/>
      <c r="AM430" s="3"/>
      <c r="AN430" s="3"/>
      <c r="AO430" s="3"/>
      <c r="AQ430" s="3"/>
      <c r="AR430" s="3"/>
      <c r="AS430" s="3"/>
      <c r="AT430" s="3"/>
      <c r="AV430" s="3"/>
      <c r="AW430" s="3"/>
      <c r="AX430" s="3"/>
      <c r="AY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T430" s="8"/>
      <c r="CA430" s="6"/>
      <c r="CB430" s="6"/>
      <c r="CE430" s="6"/>
      <c r="CJ430" s="6"/>
      <c r="CL430" s="3"/>
      <c r="CO430" s="6"/>
      <c r="CQ430" s="3"/>
      <c r="CT430" s="6"/>
      <c r="CV430" s="3"/>
      <c r="CY430" s="6"/>
      <c r="DA430" s="3"/>
      <c r="DD430" s="6"/>
      <c r="DF430" s="3"/>
      <c r="DI430" s="6"/>
      <c r="DK430" s="3"/>
      <c r="DN430" s="6"/>
      <c r="DP430" s="3"/>
      <c r="DS430" s="6"/>
    </row>
    <row r="431" spans="1:127">
      <c r="A431" s="2"/>
      <c r="D431" s="18"/>
      <c r="AL431" s="3"/>
      <c r="AM431" s="3"/>
      <c r="AN431" s="3"/>
      <c r="AO431" s="3"/>
      <c r="AQ431" s="3"/>
      <c r="AR431" s="3"/>
      <c r="AS431" s="3"/>
      <c r="AT431" s="3"/>
      <c r="AV431" s="3"/>
      <c r="AW431" s="3"/>
      <c r="AX431" s="3"/>
      <c r="AY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T431" s="8"/>
      <c r="BY431" s="15"/>
      <c r="BZ431" s="3"/>
      <c r="CA431" s="3"/>
      <c r="CC431" s="3"/>
      <c r="CD431" s="15"/>
      <c r="CE431" s="3"/>
      <c r="CF431" s="3"/>
      <c r="CG431" s="3"/>
      <c r="CH431" s="3"/>
      <c r="CI431" s="15"/>
      <c r="CJ431" s="3"/>
      <c r="CK431" s="3"/>
      <c r="CL431" s="3"/>
      <c r="CM431" s="3"/>
      <c r="CN431" s="15"/>
      <c r="CO431" s="3"/>
      <c r="CP431" s="3"/>
      <c r="CQ431" s="3"/>
      <c r="CR431" s="3"/>
      <c r="CS431" s="15"/>
      <c r="CT431" s="3"/>
      <c r="CU431" s="3"/>
      <c r="CV431" s="3"/>
      <c r="CW431" s="3"/>
      <c r="CX431" s="15"/>
      <c r="CY431" s="3"/>
      <c r="CZ431" s="3"/>
      <c r="DA431" s="3"/>
      <c r="DB431" s="3"/>
      <c r="DC431" s="15"/>
      <c r="DD431" s="3"/>
      <c r="DE431" s="3"/>
      <c r="DF431" s="3"/>
      <c r="DG431" s="3"/>
      <c r="DH431" s="15"/>
      <c r="DI431" s="3"/>
      <c r="DJ431" s="3"/>
      <c r="DK431" s="3"/>
      <c r="DL431" s="3"/>
      <c r="DM431" s="15"/>
      <c r="DN431" s="3"/>
      <c r="DO431" s="3"/>
      <c r="DP431" s="3"/>
      <c r="DQ431" s="3"/>
      <c r="DR431" s="15"/>
      <c r="DS431" s="3"/>
      <c r="DT431" s="3"/>
      <c r="DV431" s="3"/>
      <c r="DW431" s="15"/>
    </row>
    <row r="432" spans="1:127">
      <c r="A432" s="2"/>
      <c r="D432" s="18"/>
      <c r="AL432" s="3"/>
      <c r="AM432" s="3"/>
      <c r="AN432" s="3"/>
      <c r="AO432" s="3"/>
      <c r="AQ432" s="3"/>
      <c r="AR432" s="3"/>
      <c r="AS432" s="3"/>
      <c r="AT432" s="3"/>
      <c r="AV432" s="3"/>
      <c r="AW432" s="3"/>
      <c r="AX432" s="3"/>
      <c r="AY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T432" s="8"/>
      <c r="BY432" s="15"/>
      <c r="BZ432" s="3"/>
      <c r="CA432" s="3"/>
      <c r="CC432" s="3"/>
      <c r="CD432" s="15"/>
      <c r="CE432" s="3"/>
      <c r="CF432" s="3"/>
      <c r="CG432" s="3"/>
      <c r="CH432" s="3"/>
      <c r="CI432" s="15"/>
      <c r="CJ432" s="3"/>
      <c r="CK432" s="3"/>
      <c r="CL432" s="3"/>
      <c r="CM432" s="3"/>
      <c r="CN432" s="15"/>
      <c r="CO432" s="3"/>
      <c r="CP432" s="3"/>
      <c r="CQ432" s="3"/>
      <c r="CR432" s="3"/>
      <c r="CS432" s="15"/>
      <c r="CT432" s="3"/>
      <c r="CU432" s="3"/>
      <c r="CV432" s="3"/>
      <c r="CW432" s="3"/>
      <c r="CX432" s="15"/>
      <c r="CY432" s="3"/>
      <c r="CZ432" s="3"/>
      <c r="DA432" s="3"/>
      <c r="DB432" s="3"/>
      <c r="DC432" s="15"/>
      <c r="DD432" s="3"/>
      <c r="DE432" s="3"/>
      <c r="DF432" s="3"/>
      <c r="DG432" s="3"/>
      <c r="DH432" s="15"/>
      <c r="DI432" s="3"/>
      <c r="DJ432" s="3"/>
      <c r="DK432" s="3"/>
      <c r="DL432" s="3"/>
      <c r="DM432" s="15"/>
      <c r="DN432" s="3"/>
      <c r="DO432" s="3"/>
      <c r="DP432" s="3"/>
      <c r="DQ432" s="3"/>
      <c r="DR432" s="15"/>
      <c r="DS432" s="3"/>
      <c r="DT432" s="3"/>
      <c r="DV432" s="3"/>
      <c r="DW432" s="15"/>
    </row>
    <row r="433" spans="1:127">
      <c r="A433" s="2"/>
      <c r="D433" s="18"/>
      <c r="AL433" s="3"/>
      <c r="AM433" s="3"/>
      <c r="AN433" s="3"/>
      <c r="AO433" s="3"/>
      <c r="AQ433" s="3"/>
      <c r="AR433" s="3"/>
      <c r="AS433" s="3"/>
      <c r="AT433" s="3"/>
      <c r="AV433" s="3"/>
      <c r="AW433" s="3"/>
      <c r="AX433" s="3"/>
      <c r="AY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T433" s="8"/>
      <c r="CA433" s="6"/>
      <c r="CB433" s="6"/>
      <c r="DU433" s="2"/>
    </row>
    <row r="434" spans="1:127" s="16" customFormat="1">
      <c r="B434" s="19"/>
      <c r="C434" s="19"/>
      <c r="D434" s="19"/>
      <c r="E434" s="19"/>
      <c r="F434" s="19"/>
    </row>
    <row r="435" spans="1:127">
      <c r="A435" s="2"/>
      <c r="AL435" s="3"/>
      <c r="AM435" s="3"/>
      <c r="AN435" s="3"/>
      <c r="AO435" s="3"/>
      <c r="AQ435" s="3"/>
      <c r="AR435" s="3"/>
      <c r="AS435" s="3"/>
      <c r="AT435" s="3"/>
      <c r="AV435" s="3"/>
      <c r="AW435" s="3"/>
      <c r="AX435" s="3"/>
      <c r="AY435" s="3"/>
      <c r="BA435" s="3"/>
      <c r="BB435" s="3"/>
      <c r="BC435" s="3"/>
      <c r="BD435" s="3"/>
      <c r="BF435" s="3"/>
      <c r="BG435" s="3"/>
      <c r="BH435" s="3"/>
      <c r="BI435" s="3"/>
      <c r="BK435" s="3"/>
      <c r="BL435" s="3"/>
      <c r="BM435" s="3"/>
      <c r="BN435" s="3"/>
      <c r="BP435" s="3"/>
      <c r="BT435" s="15"/>
      <c r="DU435" s="2"/>
    </row>
    <row r="436" spans="1:127">
      <c r="A436" s="2"/>
      <c r="B436" s="19"/>
      <c r="AL436" s="3"/>
      <c r="AM436" s="3"/>
      <c r="AN436" s="3"/>
      <c r="AO436" s="3"/>
      <c r="AQ436" s="3"/>
      <c r="AR436" s="3"/>
      <c r="AS436" s="3"/>
      <c r="AT436" s="3"/>
      <c r="AV436" s="3"/>
      <c r="AW436" s="3"/>
      <c r="AX436" s="3"/>
      <c r="AY436" s="3"/>
      <c r="BA436" s="3"/>
      <c r="BB436" s="3"/>
      <c r="BC436" s="3"/>
      <c r="BD436" s="3"/>
      <c r="BF436" s="3"/>
      <c r="BG436" s="3"/>
      <c r="BH436" s="3"/>
      <c r="BI436" s="3"/>
      <c r="BK436" s="3"/>
      <c r="BL436" s="3"/>
      <c r="BM436" s="3"/>
      <c r="BN436" s="3"/>
      <c r="BP436" s="3"/>
      <c r="BT436" s="15"/>
      <c r="DU436" s="2"/>
    </row>
    <row r="437" spans="1:127">
      <c r="A437" s="2"/>
      <c r="D437" s="18"/>
      <c r="AL437" s="3"/>
      <c r="AM437" s="3"/>
      <c r="AN437" s="3"/>
      <c r="AO437" s="3"/>
      <c r="AP437" s="16"/>
      <c r="AQ437" s="20"/>
      <c r="AR437" s="4"/>
      <c r="AS437" s="4"/>
      <c r="AT437" s="4"/>
      <c r="AU437" s="16"/>
      <c r="AV437" s="20"/>
      <c r="AW437" s="4"/>
      <c r="AX437" s="4"/>
      <c r="AY437" s="4"/>
      <c r="AZ437" s="16"/>
      <c r="BA437" s="20"/>
      <c r="BB437" s="4"/>
      <c r="BC437" s="4"/>
      <c r="BD437" s="4"/>
      <c r="BE437" s="16"/>
      <c r="BF437" s="20"/>
      <c r="BG437" s="4"/>
      <c r="BH437" s="4"/>
      <c r="BI437" s="4"/>
      <c r="BJ437" s="16"/>
      <c r="BK437" s="20"/>
      <c r="BL437" s="4"/>
      <c r="BM437" s="4"/>
      <c r="BN437" s="4"/>
      <c r="BO437" s="16"/>
      <c r="BP437" s="20"/>
      <c r="BQ437" s="4"/>
      <c r="BR437" s="4"/>
      <c r="BS437" s="4"/>
      <c r="BT437" s="16"/>
      <c r="BU437" s="20"/>
      <c r="BV437" s="4"/>
      <c r="BW437" s="4"/>
      <c r="BX437" s="4"/>
      <c r="BY437" s="16"/>
      <c r="BZ437" s="20"/>
      <c r="CA437" s="4"/>
      <c r="CB437" s="4"/>
      <c r="CC437" s="4"/>
      <c r="CD437" s="16"/>
      <c r="CE437" s="20"/>
      <c r="CF437" s="4"/>
      <c r="CG437" s="4"/>
      <c r="CH437" s="4"/>
      <c r="CI437" s="16"/>
      <c r="CJ437" s="20"/>
      <c r="CK437" s="4"/>
      <c r="CL437" s="4"/>
      <c r="CM437" s="4"/>
      <c r="CN437" s="16"/>
      <c r="CO437" s="20"/>
      <c r="CP437" s="4"/>
      <c r="CQ437" s="4"/>
      <c r="CR437" s="4"/>
      <c r="CS437" s="16"/>
      <c r="CT437" s="20"/>
      <c r="CU437" s="4"/>
      <c r="CV437" s="4"/>
      <c r="CW437" s="4"/>
      <c r="CX437" s="16"/>
      <c r="CY437" s="20"/>
      <c r="CZ437" s="4"/>
      <c r="DA437" s="4"/>
      <c r="DB437" s="4"/>
      <c r="DC437" s="16"/>
      <c r="DD437" s="20"/>
      <c r="DE437" s="4"/>
      <c r="DF437" s="4"/>
      <c r="DG437" s="4"/>
      <c r="DH437" s="16"/>
      <c r="DI437" s="20"/>
      <c r="DJ437" s="4"/>
      <c r="DK437" s="4"/>
      <c r="DL437" s="4"/>
      <c r="DM437" s="16"/>
      <c r="DN437" s="20"/>
      <c r="DO437" s="4"/>
      <c r="DP437" s="4"/>
      <c r="DQ437" s="4"/>
      <c r="DR437" s="16"/>
      <c r="DS437" s="20"/>
      <c r="DT437" s="4"/>
      <c r="DU437" s="4"/>
      <c r="DV437" s="4"/>
      <c r="DW437" s="16"/>
    </row>
    <row r="438" spans="1:127">
      <c r="A438" s="2"/>
      <c r="D438" s="18"/>
      <c r="AL438" s="3"/>
      <c r="AM438" s="3"/>
      <c r="AN438" s="3"/>
      <c r="AO438" s="3"/>
      <c r="AP438" s="16"/>
      <c r="AQ438" s="20"/>
      <c r="AR438" s="4"/>
      <c r="AS438" s="4"/>
      <c r="AT438" s="4"/>
      <c r="AU438" s="16"/>
      <c r="AV438" s="20"/>
      <c r="AW438" s="4"/>
      <c r="AX438" s="4"/>
      <c r="AY438" s="4"/>
      <c r="AZ438" s="16"/>
      <c r="BA438" s="20"/>
      <c r="BB438" s="4"/>
      <c r="BC438" s="4"/>
      <c r="BD438" s="4"/>
      <c r="BE438" s="16"/>
      <c r="BF438" s="20"/>
      <c r="BG438" s="4"/>
      <c r="BH438" s="4"/>
      <c r="BI438" s="4"/>
      <c r="BJ438" s="16"/>
      <c r="BK438" s="20"/>
      <c r="BL438" s="4"/>
      <c r="BM438" s="4"/>
      <c r="BN438" s="4"/>
      <c r="BO438" s="16"/>
      <c r="BP438" s="20"/>
      <c r="BQ438" s="4"/>
      <c r="BR438" s="4"/>
      <c r="BS438" s="4"/>
      <c r="BT438" s="16"/>
      <c r="BU438" s="20"/>
      <c r="BV438" s="4"/>
      <c r="BW438" s="4"/>
      <c r="BX438" s="4"/>
      <c r="BY438" s="16"/>
      <c r="BZ438" s="20"/>
      <c r="CA438" s="4"/>
      <c r="CB438" s="4"/>
      <c r="CC438" s="4"/>
      <c r="CD438" s="16"/>
      <c r="CE438" s="20"/>
      <c r="CF438" s="4"/>
      <c r="CG438" s="4"/>
      <c r="CH438" s="4"/>
      <c r="CI438" s="16"/>
      <c r="CJ438" s="20"/>
      <c r="CK438" s="4"/>
      <c r="CL438" s="4"/>
      <c r="CM438" s="4"/>
      <c r="CN438" s="16"/>
      <c r="CO438" s="20"/>
      <c r="CP438" s="4"/>
      <c r="CQ438" s="4"/>
      <c r="CR438" s="4"/>
      <c r="CS438" s="16"/>
      <c r="CT438" s="20"/>
      <c r="CU438" s="4"/>
      <c r="CV438" s="4"/>
      <c r="CW438" s="4"/>
      <c r="CX438" s="16"/>
      <c r="CY438" s="20"/>
      <c r="CZ438" s="4"/>
      <c r="DA438" s="4"/>
      <c r="DB438" s="4"/>
      <c r="DC438" s="16"/>
      <c r="DD438" s="20"/>
      <c r="DE438" s="4"/>
      <c r="DF438" s="4"/>
      <c r="DG438" s="4"/>
      <c r="DH438" s="16"/>
      <c r="DI438" s="20"/>
      <c r="DJ438" s="4"/>
      <c r="DK438" s="4"/>
      <c r="DL438" s="4"/>
      <c r="DM438" s="16"/>
      <c r="DN438" s="20"/>
      <c r="DO438" s="4"/>
      <c r="DP438" s="4"/>
      <c r="DQ438" s="4"/>
      <c r="DR438" s="16"/>
      <c r="DS438" s="20"/>
      <c r="DT438" s="4"/>
      <c r="DU438" s="4"/>
      <c r="DV438" s="4"/>
      <c r="DW438" s="16"/>
    </row>
    <row r="439" spans="1:127">
      <c r="A439" s="2"/>
      <c r="D439" s="18"/>
      <c r="AL439" s="3"/>
      <c r="AM439" s="3"/>
      <c r="AN439" s="3"/>
      <c r="AO439" s="3"/>
      <c r="AP439" s="16"/>
      <c r="AQ439" s="20"/>
      <c r="AR439" s="4"/>
      <c r="AS439" s="4"/>
      <c r="AT439" s="4"/>
      <c r="AU439" s="16"/>
      <c r="AV439" s="20"/>
      <c r="AW439" s="4"/>
      <c r="AX439" s="4"/>
      <c r="AY439" s="4"/>
      <c r="AZ439" s="16"/>
      <c r="BA439" s="20"/>
      <c r="BB439" s="4"/>
      <c r="BC439" s="4"/>
      <c r="BD439" s="4"/>
      <c r="BE439" s="16"/>
      <c r="BF439" s="20"/>
      <c r="BG439" s="4"/>
      <c r="BH439" s="4"/>
      <c r="BI439" s="4"/>
      <c r="BJ439" s="16"/>
      <c r="BK439" s="20"/>
      <c r="BL439" s="4"/>
      <c r="BM439" s="4"/>
      <c r="BN439" s="4"/>
      <c r="BO439" s="16"/>
      <c r="BP439" s="20"/>
      <c r="BQ439" s="4"/>
      <c r="BR439" s="4"/>
      <c r="BS439" s="4"/>
      <c r="BT439" s="16"/>
      <c r="BU439" s="20"/>
      <c r="BV439" s="4"/>
      <c r="BW439" s="4"/>
      <c r="BX439" s="4"/>
      <c r="BY439" s="16"/>
      <c r="BZ439" s="20"/>
      <c r="CA439" s="4"/>
      <c r="CB439" s="4"/>
      <c r="CC439" s="4"/>
      <c r="CD439" s="16"/>
      <c r="CE439" s="20"/>
      <c r="CF439" s="4"/>
      <c r="CG439" s="4"/>
      <c r="CH439" s="4"/>
      <c r="CI439" s="16"/>
      <c r="CJ439" s="20"/>
      <c r="CK439" s="4"/>
      <c r="CL439" s="4"/>
      <c r="CM439" s="4"/>
      <c r="CN439" s="16"/>
      <c r="CO439" s="20"/>
      <c r="CP439" s="4"/>
      <c r="CQ439" s="4"/>
      <c r="CR439" s="4"/>
      <c r="CS439" s="16"/>
      <c r="CT439" s="20"/>
      <c r="CU439" s="4"/>
      <c r="CV439" s="4"/>
      <c r="CW439" s="4"/>
      <c r="CX439" s="16"/>
      <c r="CY439" s="20"/>
      <c r="CZ439" s="4"/>
      <c r="DA439" s="4"/>
      <c r="DB439" s="4"/>
      <c r="DC439" s="16"/>
      <c r="DD439" s="20"/>
      <c r="DE439" s="4"/>
      <c r="DF439" s="4"/>
      <c r="DG439" s="4"/>
      <c r="DH439" s="16"/>
      <c r="DI439" s="20"/>
      <c r="DJ439" s="4"/>
      <c r="DK439" s="4"/>
      <c r="DL439" s="4"/>
      <c r="DM439" s="16"/>
      <c r="DN439" s="20"/>
      <c r="DO439" s="4"/>
      <c r="DP439" s="4"/>
      <c r="DQ439" s="4"/>
      <c r="DR439" s="16"/>
      <c r="DS439" s="20"/>
      <c r="DT439" s="4"/>
      <c r="DU439" s="4"/>
      <c r="DV439" s="4"/>
      <c r="DW439" s="16"/>
    </row>
    <row r="440" spans="1:127">
      <c r="A440" s="2"/>
      <c r="D440" s="18"/>
      <c r="AL440" s="3"/>
      <c r="AM440" s="3"/>
      <c r="AN440" s="3"/>
      <c r="AO440" s="3"/>
      <c r="AP440" s="16"/>
      <c r="AQ440" s="20"/>
      <c r="AR440" s="4"/>
      <c r="AS440" s="4"/>
      <c r="AT440" s="4"/>
      <c r="AU440" s="16"/>
      <c r="AV440" s="20"/>
      <c r="AW440" s="4"/>
      <c r="AX440" s="4"/>
      <c r="AY440" s="4"/>
      <c r="AZ440" s="16"/>
      <c r="BA440" s="20"/>
      <c r="BB440" s="4"/>
      <c r="BC440" s="4"/>
      <c r="BD440" s="4"/>
      <c r="BE440" s="16"/>
      <c r="BF440" s="20"/>
      <c r="BG440" s="4"/>
      <c r="BH440" s="4"/>
      <c r="BI440" s="4"/>
      <c r="BJ440" s="16"/>
      <c r="BK440" s="20"/>
      <c r="BL440" s="4"/>
      <c r="BM440" s="4"/>
      <c r="BN440" s="4"/>
      <c r="BO440" s="16"/>
      <c r="BP440" s="20"/>
      <c r="BQ440" s="4"/>
      <c r="BR440" s="4"/>
      <c r="BS440" s="4"/>
      <c r="BT440" s="16"/>
      <c r="BU440" s="20"/>
      <c r="BV440" s="4"/>
      <c r="BW440" s="4"/>
      <c r="BX440" s="4"/>
      <c r="BY440" s="16"/>
      <c r="BZ440" s="20"/>
      <c r="CA440" s="4"/>
      <c r="CB440" s="4"/>
      <c r="CC440" s="4"/>
      <c r="CD440" s="16"/>
      <c r="CE440" s="20"/>
      <c r="CF440" s="4"/>
      <c r="CG440" s="4"/>
      <c r="CH440" s="4"/>
      <c r="CI440" s="16"/>
      <c r="CJ440" s="20"/>
      <c r="CK440" s="4"/>
      <c r="CL440" s="4"/>
      <c r="CM440" s="4"/>
      <c r="CN440" s="16"/>
      <c r="CO440" s="20"/>
      <c r="CP440" s="4"/>
      <c r="CQ440" s="4"/>
      <c r="CR440" s="4"/>
      <c r="CS440" s="16"/>
      <c r="CT440" s="20"/>
      <c r="CU440" s="4"/>
      <c r="CV440" s="4"/>
      <c r="CW440" s="4"/>
      <c r="CX440" s="16"/>
      <c r="CY440" s="20"/>
      <c r="CZ440" s="4"/>
      <c r="DA440" s="4"/>
      <c r="DB440" s="4"/>
      <c r="DC440" s="16"/>
      <c r="DD440" s="20"/>
      <c r="DE440" s="4"/>
      <c r="DF440" s="4"/>
      <c r="DG440" s="4"/>
      <c r="DH440" s="16"/>
      <c r="DI440" s="20"/>
      <c r="DJ440" s="4"/>
      <c r="DK440" s="4"/>
      <c r="DL440" s="4"/>
      <c r="DM440" s="16"/>
      <c r="DN440" s="20"/>
      <c r="DO440" s="4"/>
      <c r="DP440" s="4"/>
      <c r="DQ440" s="4"/>
      <c r="DR440" s="16"/>
      <c r="DS440" s="20"/>
      <c r="DT440" s="4"/>
      <c r="DU440" s="4"/>
      <c r="DV440" s="4"/>
      <c r="DW440" s="16"/>
    </row>
    <row r="441" spans="1:127">
      <c r="A441" s="2"/>
      <c r="D441" s="18"/>
      <c r="AL441" s="3"/>
      <c r="AM441" s="3"/>
      <c r="AN441" s="3"/>
      <c r="AO441" s="3"/>
      <c r="AP441" s="16"/>
      <c r="AQ441" s="16"/>
      <c r="AR441" s="4"/>
      <c r="AS441" s="4"/>
      <c r="AT441" s="4"/>
      <c r="AU441" s="16"/>
      <c r="AV441" s="16"/>
      <c r="AW441" s="4"/>
      <c r="AX441" s="4"/>
      <c r="AY441" s="4"/>
      <c r="AZ441" s="16"/>
      <c r="BA441" s="16"/>
      <c r="BB441" s="4"/>
      <c r="BC441" s="4"/>
      <c r="BD441" s="4"/>
      <c r="BE441" s="16"/>
      <c r="BF441" s="16"/>
      <c r="BG441" s="4"/>
      <c r="BH441" s="4"/>
      <c r="BI441" s="4"/>
      <c r="BJ441" s="16"/>
      <c r="BK441" s="16"/>
      <c r="BL441" s="4"/>
      <c r="BM441" s="4"/>
      <c r="BN441" s="4"/>
      <c r="BO441" s="16"/>
      <c r="BP441" s="16"/>
      <c r="BQ441" s="4"/>
      <c r="BR441" s="4"/>
      <c r="BS441" s="4"/>
      <c r="BT441" s="16"/>
      <c r="BU441" s="16"/>
      <c r="BV441" s="4"/>
      <c r="BW441" s="4"/>
      <c r="BX441" s="4"/>
      <c r="BY441" s="16"/>
      <c r="BZ441" s="16"/>
      <c r="CA441" s="4"/>
      <c r="CB441" s="4"/>
      <c r="CC441" s="4"/>
      <c r="CD441" s="16"/>
      <c r="CE441" s="16"/>
      <c r="CF441" s="4"/>
      <c r="CG441" s="4"/>
      <c r="CH441" s="4"/>
      <c r="CI441" s="16"/>
      <c r="CJ441" s="16"/>
      <c r="CK441" s="4"/>
      <c r="CL441" s="4"/>
      <c r="CM441" s="4"/>
      <c r="CN441" s="16"/>
      <c r="CO441" s="16"/>
      <c r="CP441" s="4"/>
      <c r="CQ441" s="4"/>
      <c r="CR441" s="4"/>
      <c r="CS441" s="16"/>
      <c r="CT441" s="16"/>
      <c r="CU441" s="4"/>
      <c r="CV441" s="4"/>
      <c r="CW441" s="4"/>
      <c r="CX441" s="16"/>
      <c r="CY441" s="16"/>
      <c r="CZ441" s="4"/>
      <c r="DA441" s="4"/>
      <c r="DB441" s="4"/>
      <c r="DC441" s="16"/>
      <c r="DD441" s="16"/>
      <c r="DE441" s="4"/>
      <c r="DF441" s="4"/>
      <c r="DG441" s="4"/>
      <c r="DH441" s="16"/>
      <c r="DI441" s="16"/>
      <c r="DJ441" s="4"/>
      <c r="DK441" s="4"/>
      <c r="DL441" s="4"/>
      <c r="DM441" s="16"/>
      <c r="DN441" s="16"/>
      <c r="DO441" s="4"/>
      <c r="DP441" s="4"/>
      <c r="DQ441" s="4"/>
      <c r="DR441" s="16"/>
      <c r="DS441" s="16"/>
      <c r="DT441" s="4"/>
      <c r="DU441" s="4"/>
      <c r="DV441" s="4"/>
      <c r="DW441" s="16"/>
    </row>
    <row r="442" spans="1:127">
      <c r="A442" s="2"/>
      <c r="D442" s="18"/>
      <c r="AL442" s="3"/>
      <c r="AM442" s="3"/>
      <c r="AN442" s="3"/>
      <c r="AO442" s="3"/>
      <c r="AP442" s="16"/>
      <c r="AQ442" s="20"/>
      <c r="AR442" s="4"/>
      <c r="AS442" s="4"/>
      <c r="AT442" s="4"/>
      <c r="AU442" s="16"/>
      <c r="AV442" s="20"/>
      <c r="AW442" s="4"/>
      <c r="AX442" s="4"/>
      <c r="AY442" s="4"/>
      <c r="AZ442" s="16"/>
      <c r="BA442" s="20"/>
      <c r="BB442" s="4"/>
      <c r="BC442" s="4"/>
      <c r="BD442" s="4"/>
      <c r="BE442" s="16"/>
      <c r="BF442" s="20"/>
      <c r="BG442" s="4"/>
      <c r="BH442" s="4"/>
      <c r="BI442" s="4"/>
      <c r="BJ442" s="16"/>
      <c r="BK442" s="20"/>
      <c r="BL442" s="4"/>
      <c r="BM442" s="4"/>
      <c r="BN442" s="4"/>
      <c r="BO442" s="16"/>
      <c r="BP442" s="20"/>
      <c r="BQ442" s="4"/>
      <c r="BR442" s="4"/>
      <c r="BS442" s="4"/>
      <c r="BT442" s="16"/>
      <c r="BU442" s="20"/>
      <c r="BV442" s="4"/>
      <c r="BW442" s="4"/>
      <c r="BX442" s="4"/>
      <c r="BY442" s="16"/>
      <c r="BZ442" s="20"/>
      <c r="CA442" s="4"/>
      <c r="CB442" s="4"/>
      <c r="CC442" s="4"/>
      <c r="CD442" s="16"/>
      <c r="CE442" s="20"/>
      <c r="CF442" s="4"/>
      <c r="CG442" s="4"/>
      <c r="CH442" s="4"/>
      <c r="CI442" s="16"/>
      <c r="CJ442" s="20"/>
      <c r="CK442" s="4"/>
      <c r="CL442" s="4"/>
      <c r="CM442" s="4"/>
      <c r="CN442" s="16"/>
      <c r="CO442" s="20"/>
      <c r="CP442" s="4"/>
      <c r="CQ442" s="4"/>
      <c r="CR442" s="4"/>
      <c r="CS442" s="16"/>
      <c r="CT442" s="20"/>
      <c r="CU442" s="4"/>
      <c r="CV442" s="4"/>
      <c r="CW442" s="4"/>
      <c r="CX442" s="16"/>
      <c r="CY442" s="20"/>
      <c r="CZ442" s="4"/>
      <c r="DA442" s="4"/>
      <c r="DB442" s="4"/>
      <c r="DC442" s="16"/>
      <c r="DD442" s="20"/>
      <c r="DE442" s="4"/>
      <c r="DF442" s="4"/>
      <c r="DG442" s="4"/>
      <c r="DH442" s="16"/>
      <c r="DI442" s="20"/>
      <c r="DJ442" s="4"/>
      <c r="DK442" s="4"/>
      <c r="DL442" s="4"/>
      <c r="DM442" s="16"/>
      <c r="DN442" s="20"/>
      <c r="DO442" s="4"/>
      <c r="DP442" s="4"/>
      <c r="DQ442" s="4"/>
      <c r="DR442" s="16"/>
      <c r="DS442" s="20"/>
      <c r="DT442" s="4"/>
      <c r="DU442" s="4"/>
      <c r="DV442" s="4"/>
      <c r="DW442" s="16"/>
    </row>
    <row r="443" spans="1:127">
      <c r="A443" s="2"/>
      <c r="D443" s="18"/>
      <c r="AL443" s="3"/>
      <c r="AM443" s="3"/>
      <c r="AN443" s="3"/>
      <c r="AO443" s="3"/>
      <c r="AQ443" s="3"/>
      <c r="AR443" s="3"/>
      <c r="AS443" s="3"/>
      <c r="AT443" s="3"/>
      <c r="AV443" s="3"/>
      <c r="AW443" s="3"/>
      <c r="AX443" s="3"/>
      <c r="AY443" s="3"/>
      <c r="BA443" s="3"/>
      <c r="BB443" s="3"/>
      <c r="BC443" s="3"/>
      <c r="BD443" s="3"/>
      <c r="BF443" s="3"/>
      <c r="BG443" s="3"/>
      <c r="BH443" s="3"/>
      <c r="BI443" s="3"/>
      <c r="BK443" s="3"/>
      <c r="BL443" s="3"/>
      <c r="BM443" s="3"/>
      <c r="BN443" s="3"/>
      <c r="BP443" s="3"/>
      <c r="BT443" s="15"/>
      <c r="BY443" s="16"/>
      <c r="BZ443" s="20"/>
      <c r="CA443" s="4"/>
      <c r="CB443" s="4"/>
      <c r="CC443" s="4"/>
      <c r="CD443" s="16"/>
      <c r="CE443" s="20"/>
      <c r="CF443" s="4"/>
      <c r="CG443" s="4"/>
      <c r="CH443" s="4"/>
      <c r="CI443" s="16"/>
      <c r="CJ443" s="20"/>
      <c r="CK443" s="4"/>
      <c r="CL443" s="4"/>
      <c r="CM443" s="4"/>
      <c r="CN443" s="16"/>
      <c r="CO443" s="20"/>
      <c r="CP443" s="4"/>
      <c r="CQ443" s="4"/>
      <c r="CR443" s="4"/>
      <c r="CS443" s="16"/>
      <c r="CT443" s="20"/>
      <c r="CU443" s="4"/>
      <c r="CV443" s="4"/>
      <c r="CW443" s="4"/>
      <c r="CX443" s="16"/>
      <c r="CY443" s="20"/>
      <c r="CZ443" s="4"/>
      <c r="DA443" s="4"/>
      <c r="DB443" s="4"/>
      <c r="DC443" s="16"/>
      <c r="DD443" s="20"/>
      <c r="DE443" s="4"/>
      <c r="DF443" s="4"/>
      <c r="DG443" s="4"/>
      <c r="DH443" s="16"/>
      <c r="DI443" s="20"/>
      <c r="DJ443" s="4"/>
      <c r="DK443" s="4"/>
      <c r="DL443" s="4"/>
      <c r="DM443" s="16"/>
      <c r="DN443" s="20"/>
      <c r="DO443" s="4"/>
      <c r="DP443" s="4"/>
      <c r="DQ443" s="4"/>
      <c r="DR443" s="16"/>
      <c r="DS443" s="20"/>
      <c r="DT443" s="4"/>
      <c r="DU443" s="4"/>
      <c r="DV443" s="4"/>
      <c r="DW443" s="16"/>
    </row>
    <row r="444" spans="1:127" s="8" customFormat="1">
      <c r="B444" s="21"/>
      <c r="C444" s="21"/>
      <c r="D444" s="21"/>
      <c r="E444" s="19"/>
      <c r="F444" s="21"/>
      <c r="I444" s="16"/>
      <c r="BA444" s="16"/>
      <c r="BB444" s="16"/>
      <c r="BC444" s="16"/>
      <c r="BD444" s="16"/>
      <c r="BF444" s="16"/>
      <c r="BG444" s="16"/>
      <c r="BH444" s="16"/>
      <c r="BI444" s="16"/>
      <c r="BK444" s="16"/>
      <c r="BL444" s="16"/>
      <c r="BM444" s="16"/>
      <c r="BN444" s="16"/>
      <c r="BP444" s="16"/>
      <c r="BQ444" s="16"/>
      <c r="BR444" s="16"/>
      <c r="BS444" s="16"/>
      <c r="BU444" s="16"/>
      <c r="BV444" s="16"/>
      <c r="BW444" s="16"/>
      <c r="BX444" s="16"/>
      <c r="BZ444" s="16"/>
      <c r="CA444" s="16"/>
      <c r="CB444" s="16"/>
      <c r="CC444" s="16"/>
      <c r="CE444" s="16"/>
      <c r="CF444" s="16"/>
      <c r="CG444" s="16"/>
      <c r="CH444" s="16"/>
      <c r="CJ444" s="16"/>
      <c r="CK444" s="16"/>
      <c r="CL444" s="16"/>
      <c r="CM444" s="16"/>
      <c r="CO444" s="16"/>
      <c r="CP444" s="16"/>
      <c r="CQ444" s="16"/>
      <c r="CR444" s="16"/>
      <c r="CT444" s="16"/>
      <c r="CU444" s="16"/>
      <c r="CV444" s="16"/>
      <c r="CW444" s="16"/>
      <c r="CY444" s="16"/>
      <c r="CZ444" s="16"/>
      <c r="DA444" s="16"/>
      <c r="DB444" s="16"/>
      <c r="DD444" s="16"/>
      <c r="DE444" s="16"/>
      <c r="DF444" s="16"/>
      <c r="DG444" s="16"/>
      <c r="DI444" s="16"/>
      <c r="DJ444" s="16"/>
      <c r="DK444" s="16"/>
      <c r="DL444" s="16"/>
      <c r="DN444" s="16"/>
      <c r="DO444" s="16"/>
      <c r="DP444" s="16"/>
      <c r="DQ444" s="16"/>
      <c r="DS444" s="16"/>
      <c r="DT444" s="16"/>
      <c r="DU444" s="16"/>
      <c r="DV444" s="16"/>
    </row>
    <row r="445" spans="1:127" s="8" customFormat="1">
      <c r="B445" s="21"/>
      <c r="C445" s="21"/>
      <c r="D445" s="18"/>
      <c r="E445" s="19"/>
      <c r="F445" s="21"/>
      <c r="I445" s="16"/>
      <c r="BA445" s="16"/>
      <c r="BF445" s="16"/>
      <c r="BK445" s="16"/>
      <c r="BP445" s="16"/>
      <c r="BU445" s="16"/>
      <c r="BZ445" s="16"/>
      <c r="CE445" s="16"/>
      <c r="CJ445" s="16"/>
      <c r="CO445" s="16"/>
      <c r="CT445" s="16"/>
      <c r="CY445" s="16"/>
      <c r="DD445" s="16"/>
      <c r="DI445" s="16"/>
      <c r="DN445" s="16"/>
      <c r="DS445" s="16"/>
    </row>
    <row r="446" spans="1:127" s="8" customFormat="1">
      <c r="B446" s="21"/>
      <c r="C446" s="21"/>
      <c r="D446" s="18"/>
      <c r="E446" s="19"/>
      <c r="F446" s="21"/>
      <c r="I446" s="16"/>
      <c r="BA446" s="16"/>
      <c r="BF446" s="16"/>
      <c r="BK446" s="16"/>
      <c r="BP446" s="16"/>
      <c r="BU446" s="16"/>
      <c r="BZ446" s="16"/>
      <c r="CE446" s="16"/>
      <c r="CJ446" s="16"/>
      <c r="CO446" s="16"/>
      <c r="CT446" s="16"/>
      <c r="CY446" s="16"/>
      <c r="DD446" s="16"/>
      <c r="DI446" s="16"/>
      <c r="DN446" s="16"/>
      <c r="DS446" s="16"/>
    </row>
    <row r="447" spans="1:127" s="8" customFormat="1">
      <c r="B447" s="21"/>
      <c r="C447" s="21"/>
      <c r="D447" s="18"/>
      <c r="E447" s="19"/>
      <c r="F447" s="21"/>
      <c r="I447" s="16"/>
      <c r="BA447" s="16"/>
      <c r="BF447" s="16"/>
      <c r="BK447" s="16"/>
      <c r="BP447" s="16"/>
      <c r="BU447" s="16"/>
      <c r="BZ447" s="16"/>
      <c r="CE447" s="16"/>
      <c r="CJ447" s="16"/>
      <c r="CO447" s="16"/>
      <c r="CT447" s="16"/>
      <c r="CY447" s="16"/>
      <c r="DD447" s="16"/>
      <c r="DI447" s="16"/>
      <c r="DN447" s="16"/>
      <c r="DS447" s="16"/>
    </row>
    <row r="448" spans="1:127" s="8" customFormat="1">
      <c r="B448" s="21"/>
      <c r="C448" s="21"/>
      <c r="D448" s="18"/>
      <c r="E448" s="19"/>
      <c r="F448" s="21"/>
      <c r="I448" s="16"/>
      <c r="AF448" s="16"/>
      <c r="AK448" s="16"/>
      <c r="AP448" s="16"/>
      <c r="AU448" s="16"/>
      <c r="AZ448" s="16"/>
      <c r="BA448" s="16"/>
      <c r="BE448" s="16"/>
      <c r="BF448" s="16"/>
      <c r="BJ448" s="16"/>
      <c r="BK448" s="16"/>
      <c r="BO448" s="16"/>
      <c r="BP448" s="16"/>
      <c r="BT448" s="16"/>
      <c r="BU448" s="16"/>
      <c r="BY448" s="16"/>
      <c r="BZ448" s="16"/>
      <c r="CD448" s="16"/>
      <c r="CE448" s="16"/>
      <c r="CI448" s="16"/>
      <c r="CJ448" s="16"/>
      <c r="CN448" s="16"/>
      <c r="CO448" s="16"/>
      <c r="CS448" s="16"/>
      <c r="CT448" s="16"/>
      <c r="CX448" s="16"/>
      <c r="CY448" s="16"/>
      <c r="DC448" s="16"/>
      <c r="DD448" s="16"/>
      <c r="DH448" s="16"/>
      <c r="DI448" s="16"/>
      <c r="DM448" s="16"/>
      <c r="DN448" s="16"/>
      <c r="DR448" s="16"/>
      <c r="DS448" s="16"/>
      <c r="DW448" s="16"/>
    </row>
    <row r="449" spans="1:127" s="16" customFormat="1">
      <c r="B449" s="19"/>
      <c r="C449" s="19"/>
      <c r="D449" s="18"/>
      <c r="E449" s="19"/>
      <c r="F449" s="19"/>
      <c r="AF449" s="8"/>
      <c r="AK449" s="8"/>
      <c r="AP449" s="8"/>
      <c r="AU449" s="8"/>
      <c r="AZ449" s="8"/>
      <c r="BE449" s="8"/>
      <c r="BJ449" s="8"/>
      <c r="BO449" s="8"/>
      <c r="BT449" s="8"/>
      <c r="BY449" s="8"/>
      <c r="CD449" s="8"/>
      <c r="CI449" s="8"/>
      <c r="CN449" s="8"/>
      <c r="CS449" s="8"/>
      <c r="CX449" s="8"/>
      <c r="DC449" s="8"/>
      <c r="DH449" s="8"/>
      <c r="DM449" s="8"/>
      <c r="DR449" s="8"/>
      <c r="DW449" s="8"/>
    </row>
    <row r="450" spans="1:127" s="8" customFormat="1">
      <c r="B450" s="21"/>
      <c r="C450" s="21"/>
      <c r="D450" s="18"/>
      <c r="E450" s="19"/>
      <c r="F450" s="21"/>
      <c r="I450" s="16"/>
      <c r="BA450" s="16"/>
      <c r="BF450" s="16"/>
      <c r="BK450" s="16"/>
      <c r="BP450" s="16"/>
      <c r="BU450" s="16"/>
      <c r="BZ450" s="16"/>
      <c r="CE450" s="16"/>
      <c r="CJ450" s="16"/>
      <c r="CO450" s="16"/>
      <c r="CT450" s="16"/>
      <c r="CY450" s="16"/>
      <c r="DD450" s="16"/>
      <c r="DI450" s="16"/>
      <c r="DN450" s="16"/>
      <c r="DS450" s="16"/>
    </row>
    <row r="451" spans="1:127">
      <c r="A451" s="2"/>
      <c r="AL451" s="3"/>
      <c r="AM451" s="3"/>
      <c r="AN451" s="3"/>
      <c r="AO451" s="3"/>
      <c r="AQ451" s="3"/>
      <c r="AR451" s="3"/>
      <c r="AS451" s="3"/>
      <c r="AT451" s="3"/>
      <c r="AV451" s="3"/>
      <c r="AW451" s="3"/>
      <c r="AX451" s="3"/>
      <c r="AY451" s="3"/>
      <c r="BA451" s="3"/>
      <c r="BB451" s="3"/>
      <c r="BC451" s="3"/>
      <c r="BD451" s="3"/>
      <c r="BF451" s="3"/>
      <c r="BG451" s="3"/>
      <c r="BH451" s="3"/>
      <c r="BI451" s="3"/>
      <c r="BK451" s="3"/>
      <c r="BL451" s="3"/>
      <c r="BM451" s="3"/>
      <c r="BN451" s="3"/>
      <c r="BP451" s="3"/>
      <c r="BT451" s="15"/>
      <c r="BY451" s="8"/>
      <c r="DU451" s="2"/>
    </row>
    <row r="452" spans="1:127">
      <c r="A452" s="2"/>
      <c r="B452" s="21"/>
      <c r="C452" s="21"/>
      <c r="D452" s="21"/>
      <c r="AL452" s="3"/>
      <c r="AM452" s="3"/>
      <c r="AN452" s="3"/>
      <c r="AO452" s="3"/>
      <c r="AQ452" s="3"/>
      <c r="AR452" s="3"/>
      <c r="AS452" s="3"/>
      <c r="AT452" s="3"/>
      <c r="AU452" s="8"/>
      <c r="AV452" s="3"/>
      <c r="AW452" s="3"/>
      <c r="AX452" s="3"/>
      <c r="AY452" s="3"/>
      <c r="AZ452" s="8"/>
      <c r="BA452" s="3"/>
      <c r="BB452" s="3"/>
      <c r="BC452" s="3"/>
      <c r="BD452" s="3"/>
      <c r="BE452" s="8"/>
      <c r="BF452" s="3"/>
      <c r="BG452" s="3"/>
      <c r="BH452" s="3"/>
      <c r="BI452" s="3"/>
      <c r="BJ452" s="8"/>
      <c r="BK452" s="3"/>
      <c r="BL452" s="3"/>
      <c r="BM452" s="3"/>
      <c r="BN452" s="3"/>
      <c r="BO452" s="8"/>
      <c r="BP452" s="3"/>
      <c r="BT452" s="8"/>
      <c r="BY452" s="8"/>
      <c r="BZ452" s="3"/>
      <c r="CA452" s="3"/>
      <c r="CC452" s="3"/>
      <c r="CD452" s="8"/>
      <c r="CE452" s="3"/>
      <c r="CF452" s="3"/>
      <c r="CG452" s="3"/>
      <c r="CH452" s="3"/>
      <c r="CI452" s="8"/>
      <c r="CJ452" s="3"/>
      <c r="CK452" s="3"/>
      <c r="CL452" s="3"/>
      <c r="CM452" s="3"/>
      <c r="CN452" s="8"/>
      <c r="CO452" s="3"/>
      <c r="CP452" s="3"/>
      <c r="CQ452" s="3"/>
      <c r="CR452" s="3"/>
      <c r="CS452" s="8"/>
      <c r="CT452" s="3"/>
      <c r="CU452" s="3"/>
      <c r="CV452" s="3"/>
      <c r="CW452" s="3"/>
      <c r="CX452" s="8"/>
      <c r="CY452" s="3"/>
      <c r="CZ452" s="3"/>
      <c r="DA452" s="3"/>
      <c r="DB452" s="3"/>
      <c r="DC452" s="8"/>
      <c r="DD452" s="3"/>
      <c r="DE452" s="3"/>
      <c r="DF452" s="3"/>
      <c r="DG452" s="3"/>
      <c r="DH452" s="8"/>
      <c r="DI452" s="3"/>
      <c r="DJ452" s="3"/>
      <c r="DK452" s="3"/>
      <c r="DL452" s="3"/>
      <c r="DM452" s="8"/>
      <c r="DN452" s="3"/>
      <c r="DO452" s="3"/>
      <c r="DP452" s="3"/>
      <c r="DQ452" s="3"/>
      <c r="DR452" s="8"/>
      <c r="DS452" s="3"/>
      <c r="DT452" s="3"/>
      <c r="DV452" s="3"/>
      <c r="DW452" s="8"/>
    </row>
    <row r="453" spans="1:127">
      <c r="A453" s="2"/>
      <c r="B453" s="21"/>
      <c r="C453" s="21"/>
      <c r="D453" s="18"/>
      <c r="AL453" s="3"/>
      <c r="AM453" s="3"/>
      <c r="AN453" s="3"/>
      <c r="AO453" s="3"/>
      <c r="AQ453" s="3"/>
      <c r="AR453" s="3"/>
      <c r="AS453" s="3"/>
      <c r="AT453" s="3"/>
      <c r="AU453" s="8"/>
      <c r="AV453" s="3"/>
      <c r="AW453" s="3"/>
      <c r="AX453" s="3"/>
      <c r="AY453" s="3"/>
      <c r="AZ453" s="8"/>
      <c r="BA453" s="3"/>
      <c r="BB453" s="3"/>
      <c r="BC453" s="3"/>
      <c r="BD453" s="3"/>
      <c r="BE453" s="8"/>
      <c r="BF453" s="3"/>
      <c r="BG453" s="3"/>
      <c r="BH453" s="3"/>
      <c r="BI453" s="3"/>
      <c r="BJ453" s="8"/>
      <c r="BK453" s="3"/>
      <c r="BL453" s="3"/>
      <c r="BM453" s="3"/>
      <c r="BN453" s="3"/>
      <c r="BO453" s="8"/>
      <c r="BP453" s="3"/>
      <c r="BT453" s="8"/>
      <c r="BY453" s="8"/>
      <c r="BZ453" s="3"/>
      <c r="CA453" s="3"/>
      <c r="CC453" s="3"/>
      <c r="CD453" s="8"/>
      <c r="CE453" s="3"/>
      <c r="CF453" s="3"/>
      <c r="CG453" s="3"/>
      <c r="CH453" s="3"/>
      <c r="CI453" s="8"/>
      <c r="CJ453" s="3"/>
      <c r="CK453" s="3"/>
      <c r="CL453" s="3"/>
      <c r="CM453" s="3"/>
      <c r="CN453" s="8"/>
      <c r="CO453" s="3"/>
      <c r="CP453" s="3"/>
      <c r="CQ453" s="3"/>
      <c r="CR453" s="3"/>
      <c r="CS453" s="8"/>
      <c r="CT453" s="3"/>
      <c r="CU453" s="3"/>
      <c r="CV453" s="3"/>
      <c r="CW453" s="3"/>
      <c r="CX453" s="8"/>
      <c r="CY453" s="3"/>
      <c r="CZ453" s="3"/>
      <c r="DA453" s="3"/>
      <c r="DB453" s="3"/>
      <c r="DC453" s="8"/>
      <c r="DD453" s="3"/>
      <c r="DE453" s="3"/>
      <c r="DF453" s="3"/>
      <c r="DG453" s="3"/>
      <c r="DH453" s="8"/>
      <c r="DI453" s="3"/>
      <c r="DJ453" s="3"/>
      <c r="DK453" s="3"/>
      <c r="DL453" s="3"/>
      <c r="DM453" s="8"/>
      <c r="DN453" s="3"/>
      <c r="DO453" s="3"/>
      <c r="DP453" s="3"/>
      <c r="DQ453" s="3"/>
      <c r="DR453" s="8"/>
      <c r="DS453" s="3"/>
      <c r="DT453" s="3"/>
      <c r="DV453" s="3"/>
      <c r="DW453" s="8"/>
    </row>
    <row r="454" spans="1:127">
      <c r="A454" s="2"/>
      <c r="B454" s="21"/>
      <c r="C454" s="21"/>
      <c r="D454" s="18"/>
      <c r="AL454" s="3"/>
      <c r="AM454" s="3"/>
      <c r="AN454" s="3"/>
      <c r="AO454" s="3"/>
      <c r="AQ454" s="3"/>
      <c r="AR454" s="3"/>
      <c r="AS454" s="3"/>
      <c r="AT454" s="3"/>
      <c r="AU454" s="8"/>
      <c r="AV454" s="3"/>
      <c r="AW454" s="3"/>
      <c r="AX454" s="3"/>
      <c r="AY454" s="3"/>
      <c r="AZ454" s="8"/>
      <c r="BA454" s="3"/>
      <c r="BB454" s="3"/>
      <c r="BC454" s="3"/>
      <c r="BD454" s="3"/>
      <c r="BE454" s="8"/>
      <c r="BF454" s="3"/>
      <c r="BG454" s="3"/>
      <c r="BH454" s="3"/>
      <c r="BI454" s="3"/>
      <c r="BJ454" s="8"/>
      <c r="BK454" s="3"/>
      <c r="BL454" s="3"/>
      <c r="BM454" s="3"/>
      <c r="BN454" s="3"/>
      <c r="BO454" s="8"/>
      <c r="BP454" s="3"/>
      <c r="BT454" s="8"/>
      <c r="BY454" s="8"/>
      <c r="BZ454" s="3"/>
      <c r="CA454" s="3"/>
      <c r="CC454" s="3"/>
      <c r="CD454" s="8"/>
      <c r="CE454" s="3"/>
      <c r="CF454" s="3"/>
      <c r="CG454" s="3"/>
      <c r="CH454" s="3"/>
      <c r="CI454" s="8"/>
      <c r="CJ454" s="3"/>
      <c r="CK454" s="3"/>
      <c r="CL454" s="3"/>
      <c r="CM454" s="3"/>
      <c r="CN454" s="8"/>
      <c r="CO454" s="3"/>
      <c r="CP454" s="3"/>
      <c r="CQ454" s="3"/>
      <c r="CR454" s="3"/>
      <c r="CS454" s="8"/>
      <c r="CT454" s="3"/>
      <c r="CU454" s="3"/>
      <c r="CV454" s="3"/>
      <c r="CW454" s="3"/>
      <c r="CX454" s="8"/>
      <c r="CY454" s="3"/>
      <c r="CZ454" s="3"/>
      <c r="DA454" s="3"/>
      <c r="DB454" s="3"/>
      <c r="DC454" s="8"/>
      <c r="DD454" s="3"/>
      <c r="DE454" s="3"/>
      <c r="DF454" s="3"/>
      <c r="DG454" s="3"/>
      <c r="DH454" s="8"/>
      <c r="DI454" s="3"/>
      <c r="DJ454" s="3"/>
      <c r="DK454" s="3"/>
      <c r="DL454" s="3"/>
      <c r="DM454" s="8"/>
      <c r="DN454" s="3"/>
      <c r="DO454" s="3"/>
      <c r="DP454" s="3"/>
      <c r="DQ454" s="3"/>
      <c r="DR454" s="8"/>
      <c r="DS454" s="3"/>
      <c r="DT454" s="3"/>
      <c r="DV454" s="3"/>
      <c r="DW454" s="8"/>
    </row>
    <row r="455" spans="1:127">
      <c r="A455" s="2"/>
      <c r="B455" s="21"/>
      <c r="C455" s="21"/>
      <c r="D455" s="18"/>
      <c r="AL455" s="3"/>
      <c r="AM455" s="3"/>
      <c r="AN455" s="3"/>
      <c r="AO455" s="3"/>
      <c r="AQ455" s="3"/>
      <c r="AR455" s="3"/>
      <c r="AS455" s="3"/>
      <c r="AT455" s="3"/>
      <c r="AU455" s="8"/>
      <c r="AV455" s="3"/>
      <c r="AW455" s="3"/>
      <c r="AX455" s="3"/>
      <c r="AY455" s="3"/>
      <c r="AZ455" s="8"/>
      <c r="BA455" s="3"/>
      <c r="BB455" s="3"/>
      <c r="BC455" s="3"/>
      <c r="BD455" s="3"/>
      <c r="BE455" s="8"/>
      <c r="BF455" s="3"/>
      <c r="BG455" s="3"/>
      <c r="BH455" s="3"/>
      <c r="BI455" s="3"/>
      <c r="BJ455" s="8"/>
      <c r="BK455" s="3"/>
      <c r="BL455" s="3"/>
      <c r="BM455" s="3"/>
      <c r="BN455" s="3"/>
      <c r="BO455" s="8"/>
      <c r="BP455" s="3"/>
      <c r="BT455" s="8"/>
      <c r="BY455" s="8"/>
      <c r="BZ455" s="3"/>
      <c r="CA455" s="3"/>
      <c r="CC455" s="3"/>
      <c r="CD455" s="8"/>
      <c r="CE455" s="3"/>
      <c r="CF455" s="3"/>
      <c r="CG455" s="3"/>
      <c r="CH455" s="3"/>
      <c r="CI455" s="8"/>
      <c r="CJ455" s="3"/>
      <c r="CK455" s="3"/>
      <c r="CL455" s="3"/>
      <c r="CM455" s="3"/>
      <c r="CN455" s="8"/>
      <c r="CO455" s="3"/>
      <c r="CP455" s="3"/>
      <c r="CQ455" s="3"/>
      <c r="CR455" s="3"/>
      <c r="CS455" s="8"/>
      <c r="CT455" s="3"/>
      <c r="CU455" s="3"/>
      <c r="CV455" s="3"/>
      <c r="CW455" s="3"/>
      <c r="CX455" s="8"/>
      <c r="CY455" s="3"/>
      <c r="CZ455" s="3"/>
      <c r="DA455" s="3"/>
      <c r="DB455" s="3"/>
      <c r="DC455" s="8"/>
      <c r="DD455" s="3"/>
      <c r="DE455" s="3"/>
      <c r="DF455" s="3"/>
      <c r="DG455" s="3"/>
      <c r="DH455" s="8"/>
      <c r="DI455" s="3"/>
      <c r="DJ455" s="3"/>
      <c r="DK455" s="3"/>
      <c r="DL455" s="3"/>
      <c r="DM455" s="8"/>
      <c r="DN455" s="3"/>
      <c r="DO455" s="3"/>
      <c r="DP455" s="3"/>
      <c r="DQ455" s="3"/>
      <c r="DR455" s="8"/>
      <c r="DS455" s="3"/>
      <c r="DT455" s="3"/>
      <c r="DV455" s="3"/>
      <c r="DW455" s="8"/>
    </row>
    <row r="456" spans="1:127">
      <c r="A456" s="2"/>
      <c r="B456" s="21"/>
      <c r="C456" s="21"/>
      <c r="D456" s="18"/>
      <c r="AL456" s="3"/>
      <c r="AM456" s="3"/>
      <c r="AN456" s="3"/>
      <c r="AO456" s="3"/>
      <c r="AQ456" s="3"/>
      <c r="AR456" s="3"/>
      <c r="AS456" s="3"/>
      <c r="AT456" s="3"/>
      <c r="AU456" s="8"/>
      <c r="AV456" s="3"/>
      <c r="AW456" s="3"/>
      <c r="AX456" s="3"/>
      <c r="AY456" s="3"/>
      <c r="AZ456" s="8"/>
      <c r="BA456" s="3"/>
      <c r="BB456" s="3"/>
      <c r="BC456" s="3"/>
      <c r="BD456" s="3"/>
      <c r="BE456" s="8"/>
      <c r="BF456" s="3"/>
      <c r="BG456" s="3"/>
      <c r="BH456" s="3"/>
      <c r="BI456" s="3"/>
      <c r="BJ456" s="8"/>
      <c r="BK456" s="3"/>
      <c r="BL456" s="3"/>
      <c r="BM456" s="3"/>
      <c r="BN456" s="3"/>
      <c r="BO456" s="8"/>
      <c r="BP456" s="3"/>
      <c r="BT456" s="8"/>
      <c r="BY456" s="8"/>
      <c r="BZ456" s="3"/>
      <c r="CA456" s="3"/>
      <c r="CC456" s="3"/>
      <c r="CD456" s="8"/>
      <c r="CE456" s="3"/>
      <c r="CF456" s="3"/>
      <c r="CG456" s="3"/>
      <c r="CH456" s="3"/>
      <c r="CI456" s="8"/>
      <c r="CJ456" s="3"/>
      <c r="CK456" s="3"/>
      <c r="CL456" s="3"/>
      <c r="CM456" s="3"/>
      <c r="CN456" s="8"/>
      <c r="CO456" s="3"/>
      <c r="CP456" s="3"/>
      <c r="CQ456" s="3"/>
      <c r="CR456" s="3"/>
      <c r="CS456" s="8"/>
      <c r="CT456" s="3"/>
      <c r="CU456" s="3"/>
      <c r="CV456" s="3"/>
      <c r="CW456" s="3"/>
      <c r="CX456" s="8"/>
      <c r="CY456" s="3"/>
      <c r="CZ456" s="3"/>
      <c r="DA456" s="3"/>
      <c r="DB456" s="3"/>
      <c r="DC456" s="8"/>
      <c r="DD456" s="3"/>
      <c r="DE456" s="3"/>
      <c r="DF456" s="3"/>
      <c r="DG456" s="3"/>
      <c r="DH456" s="8"/>
      <c r="DI456" s="3"/>
      <c r="DJ456" s="3"/>
      <c r="DK456" s="3"/>
      <c r="DL456" s="3"/>
      <c r="DM456" s="8"/>
      <c r="DN456" s="3"/>
      <c r="DO456" s="3"/>
      <c r="DP456" s="3"/>
      <c r="DQ456" s="3"/>
      <c r="DR456" s="8"/>
      <c r="DS456" s="3"/>
      <c r="DT456" s="3"/>
      <c r="DV456" s="3"/>
      <c r="DW456" s="8"/>
    </row>
    <row r="457" spans="1:127">
      <c r="A457" s="2"/>
      <c r="B457" s="19"/>
      <c r="C457" s="19"/>
      <c r="D457" s="18"/>
      <c r="AL457" s="3"/>
      <c r="AM457" s="3"/>
      <c r="AN457" s="3"/>
      <c r="AO457" s="3"/>
      <c r="AQ457" s="3"/>
      <c r="AR457" s="3"/>
      <c r="AS457" s="3"/>
      <c r="AT457" s="3"/>
      <c r="AU457" s="8"/>
      <c r="AV457" s="3"/>
      <c r="AW457" s="3"/>
      <c r="AX457" s="3"/>
      <c r="AY457" s="3"/>
      <c r="AZ457" s="8"/>
      <c r="BA457" s="3"/>
      <c r="BB457" s="3"/>
      <c r="BC457" s="3"/>
      <c r="BD457" s="3"/>
      <c r="BE457" s="8"/>
      <c r="BF457" s="3"/>
      <c r="BG457" s="3"/>
      <c r="BH457" s="3"/>
      <c r="BI457" s="3"/>
      <c r="BJ457" s="8"/>
      <c r="BK457" s="3"/>
      <c r="BL457" s="3"/>
      <c r="BM457" s="3"/>
      <c r="BN457" s="3"/>
      <c r="BO457" s="8"/>
      <c r="BP457" s="3"/>
      <c r="BT457" s="8"/>
      <c r="BY457" s="8"/>
      <c r="BZ457" s="3"/>
      <c r="CA457" s="3"/>
      <c r="CC457" s="3"/>
      <c r="CD457" s="8"/>
      <c r="CE457" s="3"/>
      <c r="CF457" s="3"/>
      <c r="CG457" s="3"/>
      <c r="CH457" s="3"/>
      <c r="CI457" s="8"/>
      <c r="CJ457" s="3"/>
      <c r="CK457" s="3"/>
      <c r="CL457" s="3"/>
      <c r="CM457" s="3"/>
      <c r="CN457" s="8"/>
      <c r="CO457" s="3"/>
      <c r="CP457" s="3"/>
      <c r="CQ457" s="3"/>
      <c r="CR457" s="3"/>
      <c r="CS457" s="8"/>
      <c r="CT457" s="3"/>
      <c r="CU457" s="3"/>
      <c r="CV457" s="3"/>
      <c r="CW457" s="3"/>
      <c r="CX457" s="8"/>
      <c r="CY457" s="3"/>
      <c r="CZ457" s="3"/>
      <c r="DA457" s="3"/>
      <c r="DB457" s="3"/>
      <c r="DC457" s="8"/>
      <c r="DD457" s="3"/>
      <c r="DE457" s="3"/>
      <c r="DF457" s="3"/>
      <c r="DG457" s="3"/>
      <c r="DH457" s="8"/>
      <c r="DI457" s="3"/>
      <c r="DJ457" s="3"/>
      <c r="DK457" s="3"/>
      <c r="DL457" s="3"/>
      <c r="DM457" s="8"/>
      <c r="DN457" s="3"/>
      <c r="DO457" s="3"/>
      <c r="DP457" s="3"/>
      <c r="DQ457" s="3"/>
      <c r="DR457" s="8"/>
      <c r="DS457" s="3"/>
      <c r="DT457" s="3"/>
      <c r="DV457" s="3"/>
      <c r="DW457" s="8"/>
    </row>
    <row r="458" spans="1:127">
      <c r="A458" s="2"/>
      <c r="B458" s="21"/>
      <c r="C458" s="21"/>
      <c r="D458" s="18"/>
      <c r="AL458" s="3"/>
      <c r="AM458" s="3"/>
      <c r="AN458" s="3"/>
      <c r="AO458" s="3"/>
      <c r="AQ458" s="3"/>
      <c r="AR458" s="3"/>
      <c r="AS458" s="3"/>
      <c r="AT458" s="3"/>
      <c r="AU458" s="8"/>
      <c r="AV458" s="3"/>
      <c r="AW458" s="3"/>
      <c r="AX458" s="3"/>
      <c r="AY458" s="3"/>
      <c r="AZ458" s="8"/>
      <c r="BA458" s="3"/>
      <c r="BB458" s="3"/>
      <c r="BC458" s="3"/>
      <c r="BD458" s="3"/>
      <c r="BE458" s="8"/>
      <c r="BF458" s="3"/>
      <c r="BG458" s="3"/>
      <c r="BH458" s="3"/>
      <c r="BI458" s="3"/>
      <c r="BJ458" s="8"/>
      <c r="BK458" s="3"/>
      <c r="BL458" s="3"/>
      <c r="BM458" s="3"/>
      <c r="BN458" s="3"/>
      <c r="BO458" s="8"/>
      <c r="BP458" s="3"/>
      <c r="BT458" s="8"/>
      <c r="BY458" s="8"/>
      <c r="BZ458" s="3"/>
      <c r="CA458" s="3"/>
      <c r="CC458" s="3"/>
      <c r="CD458" s="8"/>
      <c r="CE458" s="3"/>
      <c r="CF458" s="3"/>
      <c r="CG458" s="3"/>
      <c r="CH458" s="3"/>
      <c r="CI458" s="8"/>
      <c r="CJ458" s="3"/>
      <c r="CK458" s="3"/>
      <c r="CL458" s="3"/>
      <c r="CM458" s="3"/>
      <c r="CN458" s="8"/>
      <c r="CO458" s="3"/>
      <c r="CP458" s="3"/>
      <c r="CQ458" s="3"/>
      <c r="CR458" s="3"/>
      <c r="CS458" s="8"/>
      <c r="CT458" s="3"/>
      <c r="CU458" s="3"/>
      <c r="CV458" s="3"/>
      <c r="CW458" s="3"/>
      <c r="CX458" s="8"/>
      <c r="CY458" s="3"/>
      <c r="CZ458" s="3"/>
      <c r="DA458" s="3"/>
      <c r="DB458" s="3"/>
      <c r="DC458" s="8"/>
      <c r="DD458" s="3"/>
      <c r="DE458" s="3"/>
      <c r="DF458" s="3"/>
      <c r="DG458" s="3"/>
      <c r="DH458" s="8"/>
      <c r="DI458" s="3"/>
      <c r="DJ458" s="3"/>
      <c r="DK458" s="3"/>
      <c r="DL458" s="3"/>
      <c r="DM458" s="8"/>
      <c r="DN458" s="3"/>
      <c r="DO458" s="3"/>
      <c r="DP458" s="3"/>
      <c r="DQ458" s="3"/>
      <c r="DR458" s="8"/>
      <c r="DS458" s="3"/>
      <c r="DT458" s="3"/>
      <c r="DV458" s="3"/>
      <c r="DW458" s="8"/>
    </row>
    <row r="459" spans="1:127">
      <c r="A459" s="2"/>
      <c r="B459" s="21"/>
      <c r="C459" s="21"/>
      <c r="D459" s="18"/>
      <c r="AL459" s="3"/>
      <c r="AM459" s="3"/>
      <c r="AN459" s="3"/>
      <c r="AO459" s="3"/>
      <c r="AQ459" s="3"/>
      <c r="AR459" s="3"/>
      <c r="AS459" s="3"/>
      <c r="AT459" s="3"/>
      <c r="AV459" s="3"/>
      <c r="AW459" s="3"/>
      <c r="AX459" s="3"/>
      <c r="AY459" s="3"/>
      <c r="BA459" s="3"/>
      <c r="BB459" s="3"/>
      <c r="BC459" s="3"/>
      <c r="BD459" s="3"/>
      <c r="BF459" s="3"/>
      <c r="BG459" s="3"/>
      <c r="BH459" s="3"/>
      <c r="BI459" s="3"/>
      <c r="BK459" s="3"/>
      <c r="BL459" s="3"/>
      <c r="BM459" s="3"/>
      <c r="BN459" s="3"/>
      <c r="BP459" s="3"/>
      <c r="BT459" s="16"/>
      <c r="BZ459" s="3"/>
      <c r="CA459" s="3"/>
      <c r="CC459" s="3"/>
      <c r="CE459" s="3"/>
      <c r="CF459" s="3"/>
      <c r="CG459" s="3"/>
      <c r="CH459" s="3"/>
      <c r="CJ459" s="3"/>
      <c r="CK459" s="3"/>
      <c r="CL459" s="3"/>
      <c r="CM459" s="3"/>
      <c r="CO459" s="3"/>
      <c r="CP459" s="3"/>
      <c r="CQ459" s="3"/>
      <c r="CR459" s="3"/>
      <c r="CT459" s="3"/>
      <c r="CU459" s="3"/>
      <c r="CV459" s="3"/>
      <c r="CW459" s="3"/>
      <c r="CY459" s="3"/>
      <c r="CZ459" s="3"/>
      <c r="DA459" s="3"/>
      <c r="DB459" s="3"/>
      <c r="DD459" s="3"/>
      <c r="DE459" s="3"/>
      <c r="DF459" s="3"/>
      <c r="DG459" s="3"/>
      <c r="DI459" s="3"/>
      <c r="DJ459" s="3"/>
      <c r="DK459" s="3"/>
      <c r="DL459" s="3"/>
      <c r="DN459" s="3"/>
      <c r="DO459" s="3"/>
      <c r="DP459" s="3"/>
      <c r="DQ459" s="3"/>
      <c r="DS459" s="3"/>
      <c r="DT459" s="3"/>
      <c r="DV459" s="3"/>
    </row>
    <row r="460" spans="1:127">
      <c r="A460" s="2"/>
      <c r="B460" s="21"/>
      <c r="C460" s="21"/>
      <c r="D460" s="18"/>
      <c r="AL460" s="3"/>
      <c r="AM460" s="3"/>
      <c r="AN460" s="3"/>
      <c r="AO460" s="3"/>
      <c r="AQ460" s="3"/>
      <c r="AR460" s="3"/>
      <c r="AS460" s="3"/>
      <c r="AT460" s="3"/>
      <c r="AV460" s="3"/>
      <c r="AW460" s="3"/>
      <c r="AX460" s="3"/>
      <c r="AY460" s="3"/>
      <c r="BA460" s="3"/>
      <c r="BB460" s="3"/>
      <c r="BC460" s="3"/>
      <c r="BD460" s="3"/>
      <c r="BF460" s="3"/>
      <c r="BG460" s="3"/>
      <c r="BH460" s="3"/>
      <c r="BI460" s="3"/>
      <c r="BK460" s="3"/>
      <c r="BL460" s="3"/>
      <c r="BM460" s="3"/>
      <c r="BN460" s="3"/>
      <c r="BP460" s="3"/>
      <c r="BT460" s="16"/>
      <c r="DU460" s="2"/>
    </row>
    <row r="461" spans="1:127">
      <c r="A461" s="2"/>
      <c r="AK461" s="16"/>
      <c r="AL461" s="3"/>
      <c r="AM461" s="3"/>
      <c r="AN461" s="3"/>
      <c r="AO461" s="3"/>
      <c r="AP461" s="16"/>
      <c r="AQ461" s="3"/>
      <c r="AR461" s="3"/>
      <c r="AS461" s="3"/>
      <c r="AT461" s="3"/>
      <c r="AU461" s="16"/>
      <c r="AV461" s="3"/>
      <c r="AW461" s="3"/>
      <c r="AX461" s="3"/>
      <c r="AY461" s="3"/>
      <c r="AZ461" s="16"/>
      <c r="BA461" s="3"/>
      <c r="BB461" s="3"/>
      <c r="BC461" s="3"/>
      <c r="BD461" s="3"/>
      <c r="BE461" s="16"/>
      <c r="BF461" s="3"/>
      <c r="BG461" s="3"/>
      <c r="BH461" s="3"/>
      <c r="BI461" s="3"/>
      <c r="BJ461" s="16"/>
      <c r="BK461" s="3"/>
      <c r="BL461" s="3"/>
      <c r="BM461" s="3"/>
      <c r="BN461" s="3"/>
      <c r="BO461" s="16"/>
      <c r="BP461" s="3"/>
      <c r="BT461" s="16"/>
      <c r="BY461" s="16"/>
      <c r="BZ461" s="3"/>
      <c r="CA461" s="3"/>
      <c r="CC461" s="3"/>
      <c r="CD461" s="16"/>
      <c r="CE461" s="3"/>
      <c r="CF461" s="3"/>
      <c r="CG461" s="3"/>
      <c r="CH461" s="3"/>
      <c r="CI461" s="16"/>
      <c r="CJ461" s="3"/>
      <c r="CK461" s="3"/>
      <c r="CL461" s="3"/>
      <c r="CM461" s="3"/>
      <c r="CN461" s="16"/>
      <c r="CO461" s="3"/>
      <c r="CP461" s="3"/>
      <c r="CQ461" s="3"/>
      <c r="CR461" s="3"/>
      <c r="CS461" s="16"/>
      <c r="CT461" s="3"/>
      <c r="CU461" s="3"/>
      <c r="CV461" s="3"/>
      <c r="CW461" s="3"/>
      <c r="CX461" s="16"/>
      <c r="CY461" s="3"/>
      <c r="CZ461" s="3"/>
      <c r="DA461" s="3"/>
      <c r="DB461" s="3"/>
      <c r="DC461" s="16"/>
      <c r="DD461" s="3"/>
      <c r="DE461" s="3"/>
      <c r="DF461" s="3"/>
      <c r="DG461" s="3"/>
      <c r="DH461" s="16"/>
      <c r="DI461" s="3"/>
      <c r="DJ461" s="3"/>
      <c r="DK461" s="3"/>
      <c r="DL461" s="3"/>
      <c r="DM461" s="16"/>
      <c r="DN461" s="3"/>
      <c r="DO461" s="3"/>
      <c r="DP461" s="3"/>
      <c r="DQ461" s="3"/>
      <c r="DR461" s="16"/>
      <c r="DS461" s="3"/>
      <c r="DT461" s="3"/>
      <c r="DV461" s="3"/>
      <c r="DW461" s="16"/>
    </row>
    <row r="462" spans="1:127">
      <c r="A462" s="2"/>
      <c r="AK462" s="16"/>
      <c r="AL462" s="3"/>
      <c r="AM462" s="3"/>
      <c r="AN462" s="3"/>
      <c r="AO462" s="3"/>
      <c r="AP462" s="16"/>
      <c r="AQ462" s="3"/>
      <c r="AR462" s="3"/>
      <c r="AS462" s="3"/>
      <c r="AT462" s="3"/>
      <c r="AU462" s="16"/>
      <c r="AV462" s="3"/>
      <c r="AW462" s="3"/>
      <c r="AX462" s="3"/>
      <c r="AY462" s="3"/>
      <c r="AZ462" s="16"/>
      <c r="BA462" s="3"/>
      <c r="BB462" s="3"/>
      <c r="BC462" s="3"/>
      <c r="BD462" s="3"/>
      <c r="BE462" s="16"/>
      <c r="BF462" s="3"/>
      <c r="BG462" s="3"/>
      <c r="BH462" s="3"/>
      <c r="BI462" s="3"/>
      <c r="BJ462" s="16"/>
      <c r="BK462" s="3"/>
      <c r="BL462" s="3"/>
      <c r="BM462" s="3"/>
      <c r="BN462" s="3"/>
      <c r="BO462" s="16"/>
      <c r="BP462" s="3"/>
      <c r="BT462" s="16"/>
      <c r="BY462" s="16"/>
      <c r="BZ462" s="3"/>
      <c r="CA462" s="3"/>
      <c r="CC462" s="3"/>
      <c r="CD462" s="16"/>
      <c r="CE462" s="3"/>
      <c r="CF462" s="3"/>
      <c r="CG462" s="3"/>
      <c r="CH462" s="3"/>
      <c r="CI462" s="16"/>
      <c r="CJ462" s="3"/>
      <c r="CK462" s="3"/>
      <c r="CL462" s="3"/>
      <c r="CM462" s="3"/>
      <c r="CN462" s="16"/>
      <c r="CO462" s="3"/>
      <c r="CP462" s="3"/>
      <c r="CQ462" s="3"/>
      <c r="CR462" s="3"/>
      <c r="CS462" s="16"/>
      <c r="CT462" s="3"/>
      <c r="CU462" s="3"/>
      <c r="CV462" s="3"/>
      <c r="CW462" s="3"/>
      <c r="CX462" s="16"/>
      <c r="CY462" s="3"/>
      <c r="CZ462" s="3"/>
      <c r="DA462" s="3"/>
      <c r="DB462" s="3"/>
      <c r="DC462" s="16"/>
      <c r="DD462" s="3"/>
      <c r="DE462" s="3"/>
      <c r="DF462" s="3"/>
      <c r="DG462" s="3"/>
      <c r="DH462" s="16"/>
      <c r="DI462" s="3"/>
      <c r="DJ462" s="3"/>
      <c r="DK462" s="3"/>
      <c r="DL462" s="3"/>
      <c r="DM462" s="16"/>
      <c r="DN462" s="3"/>
      <c r="DO462" s="3"/>
      <c r="DP462" s="3"/>
      <c r="DQ462" s="3"/>
      <c r="DR462" s="16"/>
      <c r="DS462" s="3"/>
      <c r="DT462" s="3"/>
      <c r="DV462" s="3"/>
      <c r="DW462" s="16"/>
    </row>
    <row r="463" spans="1:127">
      <c r="A463" s="2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</row>
    <row r="464" spans="1:127">
      <c r="A464" s="2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</row>
    <row r="465" spans="1:6">
      <c r="A465" s="2"/>
    </row>
    <row r="466" spans="1:6">
      <c r="A466" s="2"/>
    </row>
    <row r="467" spans="1:6" s="16" customFormat="1">
      <c r="B467" s="19"/>
      <c r="C467" s="19"/>
      <c r="D467" s="19"/>
      <c r="E467" s="19"/>
      <c r="F467" s="19"/>
    </row>
    <row r="468" spans="1:6" s="16" customFormat="1">
      <c r="B468" s="19"/>
      <c r="C468" s="19"/>
      <c r="D468" s="19"/>
      <c r="E468" s="19"/>
      <c r="F468" s="19"/>
    </row>
    <row r="469" spans="1:6" s="16" customFormat="1">
      <c r="B469" s="19"/>
      <c r="C469" s="19"/>
      <c r="D469" s="19"/>
      <c r="E469" s="19"/>
      <c r="F469" s="19"/>
    </row>
    <row r="470" spans="1:6" s="16" customFormat="1">
      <c r="B470" s="19"/>
      <c r="C470" s="19"/>
      <c r="D470" s="19"/>
      <c r="E470" s="19"/>
      <c r="F470" s="19"/>
    </row>
    <row r="471" spans="1:6" s="16" customFormat="1">
      <c r="B471" s="19"/>
      <c r="C471" s="19"/>
      <c r="D471" s="19"/>
      <c r="E471" s="19"/>
      <c r="F471" s="19"/>
    </row>
    <row r="472" spans="1:6" s="16" customFormat="1">
      <c r="B472" s="19"/>
      <c r="C472" s="19"/>
      <c r="D472" s="19"/>
      <c r="E472" s="19"/>
      <c r="F472" s="19"/>
    </row>
    <row r="473" spans="1:6" s="16" customFormat="1">
      <c r="B473" s="19"/>
      <c r="C473" s="19"/>
      <c r="D473" s="19"/>
      <c r="E473" s="19"/>
      <c r="F473" s="19"/>
    </row>
    <row r="474" spans="1:6" s="16" customFormat="1">
      <c r="B474" s="19"/>
      <c r="C474" s="19"/>
      <c r="D474" s="19"/>
      <c r="E474" s="19"/>
      <c r="F474" s="19"/>
    </row>
    <row r="475" spans="1:6" s="16" customFormat="1">
      <c r="B475" s="19"/>
      <c r="C475" s="19"/>
      <c r="D475" s="19"/>
      <c r="E475" s="19"/>
      <c r="F475" s="19"/>
    </row>
    <row r="476" spans="1:6" s="16" customFormat="1">
      <c r="B476" s="19"/>
      <c r="C476" s="19"/>
      <c r="D476" s="19"/>
      <c r="E476" s="19"/>
      <c r="F476" s="19"/>
    </row>
    <row r="477" spans="1:6" s="16" customFormat="1">
      <c r="B477" s="19"/>
      <c r="C477" s="19"/>
      <c r="D477" s="19"/>
      <c r="E477" s="19"/>
      <c r="F477" s="19"/>
    </row>
    <row r="478" spans="1:6" s="16" customFormat="1">
      <c r="B478" s="19"/>
      <c r="C478" s="19"/>
      <c r="D478" s="19"/>
      <c r="E478" s="19"/>
      <c r="F478" s="19"/>
    </row>
    <row r="479" spans="1:6" s="16" customFormat="1">
      <c r="B479" s="19"/>
      <c r="C479" s="19"/>
      <c r="D479" s="19"/>
      <c r="E479" s="19"/>
      <c r="F479" s="19"/>
    </row>
    <row r="480" spans="1:6" s="16" customFormat="1">
      <c r="B480" s="19"/>
      <c r="C480" s="19"/>
      <c r="D480" s="19"/>
      <c r="E480" s="19"/>
      <c r="F480" s="19"/>
    </row>
    <row r="481" spans="1:127" s="16" customFormat="1">
      <c r="B481" s="19"/>
      <c r="C481" s="19"/>
      <c r="D481" s="19"/>
      <c r="E481" s="19"/>
      <c r="F481" s="19"/>
    </row>
    <row r="482" spans="1:127" s="16" customFormat="1">
      <c r="B482" s="19"/>
      <c r="C482" s="19"/>
      <c r="D482" s="19"/>
      <c r="E482" s="19"/>
      <c r="F482" s="19"/>
    </row>
    <row r="483" spans="1:127" s="16" customFormat="1">
      <c r="B483" s="19"/>
      <c r="C483" s="19"/>
      <c r="D483" s="19"/>
      <c r="E483" s="19"/>
      <c r="F483" s="19"/>
    </row>
    <row r="484" spans="1:127" s="16" customFormat="1">
      <c r="B484" s="19"/>
      <c r="C484" s="19"/>
      <c r="D484" s="19"/>
      <c r="E484" s="19"/>
      <c r="F484" s="19"/>
    </row>
    <row r="485" spans="1:127" s="16" customFormat="1">
      <c r="B485" s="19"/>
      <c r="C485" s="19"/>
      <c r="D485" s="19"/>
      <c r="E485" s="19"/>
      <c r="F485" s="19"/>
    </row>
    <row r="486" spans="1:127">
      <c r="A486" s="2"/>
    </row>
    <row r="487" spans="1:127">
      <c r="A487" s="2"/>
      <c r="AP487" s="15"/>
      <c r="AQ487" s="3"/>
      <c r="AR487" s="3"/>
      <c r="AS487" s="3"/>
      <c r="AT487" s="3"/>
      <c r="AU487" s="15"/>
      <c r="AV487" s="3"/>
      <c r="AW487" s="3"/>
      <c r="AX487" s="3"/>
      <c r="AY487" s="3"/>
      <c r="AZ487" s="15"/>
      <c r="BA487" s="3"/>
      <c r="BB487" s="3"/>
      <c r="BC487" s="3"/>
      <c r="BD487" s="3"/>
      <c r="BE487" s="15"/>
      <c r="BF487" s="3"/>
      <c r="BG487" s="3"/>
      <c r="BH487" s="3"/>
      <c r="BI487" s="3"/>
      <c r="BJ487" s="15"/>
      <c r="BK487" s="3"/>
      <c r="BL487" s="3"/>
      <c r="BM487" s="3"/>
      <c r="BN487" s="3"/>
      <c r="BO487" s="15"/>
      <c r="BP487" s="3"/>
      <c r="BT487" s="15"/>
      <c r="BY487" s="15"/>
      <c r="BZ487" s="3"/>
      <c r="CA487" s="3"/>
      <c r="CC487" s="3"/>
      <c r="CD487" s="15"/>
      <c r="CE487" s="3"/>
      <c r="CF487" s="3"/>
      <c r="CG487" s="3"/>
      <c r="CH487" s="3"/>
      <c r="CI487" s="15"/>
      <c r="CJ487" s="3"/>
      <c r="CK487" s="3"/>
      <c r="CL487" s="3"/>
      <c r="CM487" s="3"/>
      <c r="CN487" s="15"/>
      <c r="CO487" s="3"/>
      <c r="CP487" s="3"/>
      <c r="CQ487" s="3"/>
      <c r="CR487" s="3"/>
      <c r="CS487" s="15"/>
      <c r="CT487" s="3"/>
      <c r="CU487" s="3"/>
      <c r="CV487" s="3"/>
      <c r="CW487" s="3"/>
      <c r="CX487" s="15"/>
      <c r="CY487" s="3"/>
      <c r="CZ487" s="3"/>
      <c r="DA487" s="3"/>
      <c r="DB487" s="3"/>
      <c r="DC487" s="15"/>
      <c r="DD487" s="3"/>
      <c r="DE487" s="3"/>
      <c r="DF487" s="3"/>
      <c r="DG487" s="3"/>
      <c r="DH487" s="15"/>
      <c r="DI487" s="3"/>
      <c r="DJ487" s="3"/>
      <c r="DK487" s="3"/>
      <c r="DL487" s="3"/>
      <c r="DM487" s="15"/>
      <c r="DN487" s="3"/>
      <c r="DO487" s="3"/>
      <c r="DP487" s="3"/>
      <c r="DQ487" s="3"/>
      <c r="DR487" s="15"/>
      <c r="DS487" s="3"/>
      <c r="DT487" s="3"/>
      <c r="DV487" s="3"/>
      <c r="DW487" s="15"/>
    </row>
    <row r="488" spans="1:127">
      <c r="A488" s="2"/>
      <c r="E488" s="22"/>
      <c r="AQ488" s="4"/>
      <c r="AR488" s="4"/>
      <c r="AS488" s="4"/>
      <c r="AT488" s="4"/>
      <c r="AV488" s="4"/>
      <c r="AW488" s="4"/>
      <c r="AX488" s="4"/>
      <c r="AY488" s="4"/>
      <c r="BA488" s="4"/>
      <c r="BB488" s="4"/>
      <c r="BC488" s="4"/>
      <c r="BD488" s="4"/>
      <c r="BF488" s="4"/>
      <c r="BG488" s="4"/>
      <c r="BH488" s="4"/>
      <c r="BI488" s="4"/>
      <c r="BK488" s="4"/>
      <c r="BL488" s="4"/>
      <c r="BM488" s="4"/>
      <c r="BN488" s="4"/>
      <c r="BP488" s="4"/>
      <c r="BQ488" s="4"/>
      <c r="BR488" s="4"/>
      <c r="BS488" s="4"/>
      <c r="BU488" s="4"/>
      <c r="BV488" s="4"/>
      <c r="BW488" s="4"/>
      <c r="BX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</row>
    <row r="489" spans="1:127">
      <c r="A489" s="2"/>
      <c r="AR489" s="3"/>
      <c r="AS489" s="3"/>
      <c r="AT489" s="3"/>
      <c r="AW489" s="3"/>
      <c r="AX489" s="3"/>
      <c r="AY489" s="3"/>
      <c r="BB489" s="3"/>
      <c r="BC489" s="3"/>
      <c r="BD489" s="3"/>
      <c r="BG489" s="3"/>
      <c r="BH489" s="3"/>
      <c r="BI489" s="3"/>
      <c r="BL489" s="3"/>
      <c r="BM489" s="3"/>
      <c r="BN489" s="3"/>
      <c r="BZ489" s="3"/>
      <c r="CA489" s="3"/>
      <c r="DU489" s="2"/>
    </row>
    <row r="490" spans="1:127">
      <c r="A490" s="2"/>
      <c r="AP490" s="15"/>
      <c r="AQ490" s="3"/>
      <c r="AR490" s="3"/>
      <c r="AS490" s="3"/>
      <c r="AT490" s="3"/>
      <c r="AU490" s="15"/>
      <c r="AV490" s="3"/>
      <c r="AW490" s="3"/>
      <c r="AX490" s="3"/>
      <c r="AY490" s="3"/>
      <c r="AZ490" s="15"/>
      <c r="BA490" s="3"/>
      <c r="BB490" s="3"/>
      <c r="BC490" s="3"/>
      <c r="BD490" s="3"/>
      <c r="BE490" s="15"/>
      <c r="BF490" s="3"/>
      <c r="BG490" s="3"/>
      <c r="BH490" s="3"/>
      <c r="BI490" s="3"/>
      <c r="BJ490" s="15"/>
      <c r="BK490" s="3"/>
      <c r="BL490" s="3"/>
      <c r="BM490" s="3"/>
      <c r="BN490" s="3"/>
      <c r="BO490" s="15"/>
      <c r="BP490" s="3"/>
      <c r="BT490" s="15"/>
      <c r="BY490" s="15"/>
      <c r="BZ490" s="3"/>
      <c r="CA490" s="3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3"/>
      <c r="CP490" s="3"/>
      <c r="CQ490" s="3"/>
      <c r="CR490" s="3"/>
      <c r="CS490" s="15"/>
      <c r="CT490" s="3"/>
      <c r="CU490" s="3"/>
      <c r="CV490" s="3"/>
      <c r="CW490" s="3"/>
      <c r="CX490" s="15"/>
      <c r="CY490" s="3"/>
      <c r="CZ490" s="3"/>
      <c r="DA490" s="3"/>
      <c r="DB490" s="3"/>
      <c r="DC490" s="15"/>
      <c r="DD490" s="3"/>
      <c r="DE490" s="3"/>
      <c r="DF490" s="3"/>
      <c r="DG490" s="3"/>
      <c r="DH490" s="15"/>
      <c r="DI490" s="3"/>
      <c r="DJ490" s="3"/>
      <c r="DK490" s="3"/>
      <c r="DL490" s="3"/>
      <c r="DM490" s="15"/>
      <c r="DN490" s="3"/>
      <c r="DO490" s="3"/>
      <c r="DP490" s="3"/>
      <c r="DQ490" s="3"/>
      <c r="DR490" s="15"/>
      <c r="DS490" s="3"/>
      <c r="DT490" s="3"/>
      <c r="DV490" s="3"/>
      <c r="DW490" s="15"/>
    </row>
    <row r="491" spans="1:127">
      <c r="A491" s="2"/>
      <c r="AP491" s="15"/>
      <c r="AQ491" s="3"/>
      <c r="AR491" s="3"/>
      <c r="AS491" s="3"/>
      <c r="AT491" s="3"/>
      <c r="AU491" s="15"/>
      <c r="AV491" s="3"/>
      <c r="AW491" s="3"/>
      <c r="AX491" s="3"/>
      <c r="AY491" s="3"/>
      <c r="AZ491" s="15"/>
      <c r="BA491" s="3"/>
      <c r="BB491" s="3"/>
      <c r="BC491" s="3"/>
      <c r="BD491" s="3"/>
      <c r="BE491" s="15"/>
      <c r="BF491" s="3"/>
      <c r="BG491" s="3"/>
      <c r="BH491" s="3"/>
      <c r="BI491" s="3"/>
      <c r="BJ491" s="15"/>
      <c r="BK491" s="3"/>
      <c r="BL491" s="3"/>
      <c r="BM491" s="3"/>
      <c r="BN491" s="3"/>
      <c r="BO491" s="15"/>
      <c r="BP491" s="3"/>
      <c r="BT491" s="15"/>
      <c r="BY491" s="15"/>
      <c r="BZ491" s="3"/>
      <c r="CA491" s="3"/>
      <c r="CC491" s="3"/>
      <c r="CD491" s="15"/>
      <c r="CE491" s="3"/>
      <c r="CF491" s="3"/>
      <c r="CG491" s="3"/>
      <c r="CH491" s="3"/>
      <c r="CI491" s="15"/>
      <c r="CJ491" s="3"/>
      <c r="CK491" s="3"/>
      <c r="CL491" s="3"/>
      <c r="CM491" s="3"/>
      <c r="CN491" s="15"/>
      <c r="CO491" s="3"/>
      <c r="CP491" s="3"/>
      <c r="CQ491" s="3"/>
      <c r="CR491" s="3"/>
      <c r="CS491" s="15"/>
      <c r="CT491" s="3"/>
      <c r="CU491" s="3"/>
      <c r="CV491" s="3"/>
      <c r="CW491" s="3"/>
      <c r="CX491" s="15"/>
      <c r="CY491" s="3"/>
      <c r="CZ491" s="3"/>
      <c r="DA491" s="3"/>
      <c r="DB491" s="3"/>
      <c r="DC491" s="15"/>
      <c r="DD491" s="3"/>
      <c r="DE491" s="3"/>
      <c r="DF491" s="3"/>
      <c r="DG491" s="3"/>
      <c r="DH491" s="15"/>
      <c r="DI491" s="3"/>
      <c r="DJ491" s="3"/>
      <c r="DK491" s="3"/>
      <c r="DL491" s="3"/>
      <c r="DM491" s="15"/>
      <c r="DN491" s="3"/>
      <c r="DO491" s="3"/>
      <c r="DP491" s="3"/>
      <c r="DQ491" s="3"/>
      <c r="DR491" s="15"/>
      <c r="DS491" s="3"/>
      <c r="DT491" s="3"/>
      <c r="DV491" s="3"/>
      <c r="DW491" s="15"/>
    </row>
    <row r="492" spans="1:127">
      <c r="A492" s="2"/>
      <c r="AP492" s="15"/>
      <c r="AQ492" s="3"/>
      <c r="AR492" s="3"/>
      <c r="AS492" s="3"/>
      <c r="AT492" s="3"/>
      <c r="AU492" s="15"/>
      <c r="AV492" s="3"/>
      <c r="AW492" s="3"/>
      <c r="AX492" s="3"/>
      <c r="AY492" s="3"/>
      <c r="AZ492" s="15"/>
      <c r="BA492" s="3"/>
      <c r="BB492" s="3"/>
      <c r="BC492" s="3"/>
      <c r="BD492" s="3"/>
      <c r="BE492" s="15"/>
      <c r="BF492" s="3"/>
      <c r="BG492" s="3"/>
      <c r="BH492" s="3"/>
      <c r="BI492" s="3"/>
      <c r="BJ492" s="15"/>
      <c r="BK492" s="3"/>
      <c r="BL492" s="3"/>
      <c r="BM492" s="3"/>
      <c r="BN492" s="3"/>
      <c r="BO492" s="15"/>
      <c r="BP492" s="3"/>
      <c r="BT492" s="15"/>
      <c r="BY492" s="15"/>
      <c r="BZ492" s="3"/>
      <c r="CA492" s="3"/>
      <c r="CC492" s="3"/>
      <c r="CD492" s="15"/>
      <c r="CE492" s="3"/>
      <c r="CF492" s="3"/>
      <c r="CG492" s="3"/>
      <c r="CH492" s="3"/>
      <c r="CI492" s="15"/>
      <c r="CJ492" s="3"/>
      <c r="CK492" s="3"/>
      <c r="CL492" s="3"/>
      <c r="CM492" s="3"/>
      <c r="CN492" s="15"/>
      <c r="CO492" s="3"/>
      <c r="CP492" s="3"/>
      <c r="CQ492" s="3"/>
      <c r="CR492" s="3"/>
      <c r="CS492" s="15"/>
      <c r="CT492" s="3"/>
      <c r="CU492" s="3"/>
      <c r="CV492" s="3"/>
      <c r="CW492" s="3"/>
      <c r="CX492" s="15"/>
      <c r="CY492" s="3"/>
      <c r="CZ492" s="3"/>
      <c r="DA492" s="3"/>
      <c r="DB492" s="3"/>
      <c r="DC492" s="15"/>
      <c r="DD492" s="3"/>
      <c r="DE492" s="3"/>
      <c r="DF492" s="3"/>
      <c r="DG492" s="3"/>
      <c r="DH492" s="15"/>
      <c r="DI492" s="3"/>
      <c r="DJ492" s="3"/>
      <c r="DK492" s="3"/>
      <c r="DL492" s="3"/>
      <c r="DM492" s="15"/>
      <c r="DN492" s="3"/>
      <c r="DO492" s="3"/>
      <c r="DP492" s="3"/>
      <c r="DQ492" s="3"/>
      <c r="DR492" s="15"/>
      <c r="DS492" s="3"/>
      <c r="DT492" s="3"/>
      <c r="DV492" s="3"/>
      <c r="DW492" s="15"/>
    </row>
    <row r="493" spans="1:127">
      <c r="A493" s="2"/>
      <c r="AR493" s="3"/>
      <c r="AS493" s="3"/>
      <c r="AT493" s="3"/>
      <c r="AW493" s="3"/>
      <c r="AX493" s="3"/>
      <c r="AY493" s="3"/>
      <c r="BB493" s="3"/>
      <c r="BC493" s="3"/>
      <c r="BD493" s="3"/>
      <c r="BG493" s="3"/>
      <c r="BH493" s="3"/>
      <c r="BI493" s="3"/>
      <c r="BL493" s="3"/>
      <c r="BM493" s="3"/>
      <c r="BN493" s="3"/>
      <c r="BU493" s="4"/>
      <c r="BV493" s="4"/>
      <c r="BW493" s="4"/>
      <c r="BX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</row>
    <row r="494" spans="1:127">
      <c r="A494" s="2"/>
      <c r="AR494" s="3"/>
      <c r="AS494" s="3"/>
      <c r="AT494" s="3"/>
      <c r="AW494" s="3"/>
      <c r="AX494" s="3"/>
      <c r="AY494" s="3"/>
      <c r="BB494" s="3"/>
      <c r="BC494" s="3"/>
      <c r="BD494" s="3"/>
      <c r="BG494" s="3"/>
      <c r="BH494" s="3"/>
      <c r="BI494" s="3"/>
      <c r="BL494" s="3"/>
      <c r="BM494" s="3"/>
      <c r="BN494" s="3"/>
      <c r="BZ494" s="3"/>
      <c r="CA494" s="3"/>
      <c r="DU494" s="2"/>
    </row>
    <row r="495" spans="1:127">
      <c r="A495" s="2"/>
      <c r="AP495" s="15"/>
      <c r="AQ495" s="3"/>
      <c r="AR495" s="3"/>
      <c r="AS495" s="3"/>
      <c r="AT495" s="3"/>
      <c r="AU495" s="15"/>
      <c r="AV495" s="3"/>
      <c r="AW495" s="3"/>
      <c r="AX495" s="3"/>
      <c r="AY495" s="3"/>
      <c r="AZ495" s="15"/>
      <c r="BA495" s="3"/>
      <c r="BB495" s="3"/>
      <c r="BC495" s="3"/>
      <c r="BD495" s="3"/>
      <c r="BE495" s="15"/>
      <c r="BF495" s="3"/>
      <c r="BG495" s="3"/>
      <c r="BH495" s="3"/>
      <c r="BI495" s="3"/>
      <c r="BJ495" s="15"/>
      <c r="BK495" s="3"/>
      <c r="BL495" s="3"/>
      <c r="BM495" s="3"/>
      <c r="BN495" s="3"/>
      <c r="BO495" s="15"/>
      <c r="BP495" s="3"/>
      <c r="BT495" s="15"/>
      <c r="BY495" s="15"/>
      <c r="BZ495" s="3"/>
      <c r="CA495" s="3"/>
      <c r="CC495" s="3"/>
      <c r="CD495" s="15"/>
      <c r="CE495" s="3"/>
      <c r="CF495" s="3"/>
      <c r="CG495" s="3"/>
      <c r="CH495" s="3"/>
      <c r="CI495" s="15"/>
      <c r="CJ495" s="3"/>
      <c r="CK495" s="3"/>
      <c r="CL495" s="3"/>
      <c r="CM495" s="3"/>
      <c r="CN495" s="15"/>
      <c r="CO495" s="3"/>
      <c r="CP495" s="3"/>
      <c r="CQ495" s="3"/>
      <c r="CR495" s="3"/>
      <c r="CS495" s="15"/>
      <c r="CT495" s="3"/>
      <c r="CU495" s="3"/>
      <c r="CV495" s="3"/>
      <c r="CW495" s="3"/>
      <c r="CX495" s="15"/>
      <c r="CY495" s="3"/>
      <c r="CZ495" s="3"/>
      <c r="DA495" s="3"/>
      <c r="DB495" s="3"/>
      <c r="DC495" s="15"/>
      <c r="DD495" s="3"/>
      <c r="DE495" s="3"/>
      <c r="DF495" s="3"/>
      <c r="DG495" s="3"/>
      <c r="DH495" s="15"/>
      <c r="DI495" s="3"/>
      <c r="DJ495" s="3"/>
      <c r="DK495" s="3"/>
      <c r="DL495" s="3"/>
      <c r="DM495" s="15"/>
      <c r="DN495" s="3"/>
      <c r="DO495" s="3"/>
      <c r="DP495" s="3"/>
      <c r="DQ495" s="3"/>
      <c r="DR495" s="15"/>
      <c r="DS495" s="3"/>
      <c r="DT495" s="3"/>
      <c r="DV495" s="3"/>
      <c r="DW495" s="15"/>
    </row>
    <row r="496" spans="1:127">
      <c r="A496" s="2"/>
      <c r="AP496" s="15"/>
      <c r="AQ496" s="3"/>
      <c r="AR496" s="3"/>
      <c r="AS496" s="3"/>
      <c r="AT496" s="3"/>
      <c r="AU496" s="15"/>
      <c r="AV496" s="3"/>
      <c r="AW496" s="3"/>
      <c r="AX496" s="3"/>
      <c r="AY496" s="3"/>
      <c r="AZ496" s="15"/>
      <c r="BA496" s="3"/>
      <c r="BB496" s="3"/>
      <c r="BC496" s="3"/>
      <c r="BD496" s="3"/>
      <c r="BE496" s="15"/>
      <c r="BF496" s="3"/>
      <c r="BG496" s="3"/>
      <c r="BH496" s="3"/>
      <c r="BI496" s="3"/>
      <c r="BJ496" s="15"/>
      <c r="BK496" s="3"/>
      <c r="BL496" s="3"/>
      <c r="BM496" s="3"/>
      <c r="BN496" s="3"/>
      <c r="BO496" s="15"/>
      <c r="BP496" s="3"/>
      <c r="BT496" s="15"/>
      <c r="BY496" s="15"/>
      <c r="BZ496" s="3"/>
      <c r="CA496" s="3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3"/>
      <c r="CP496" s="3"/>
      <c r="CQ496" s="3"/>
      <c r="CR496" s="3"/>
      <c r="CS496" s="15"/>
      <c r="CT496" s="3"/>
      <c r="CU496" s="3"/>
      <c r="CV496" s="3"/>
      <c r="CW496" s="3"/>
      <c r="CX496" s="15"/>
      <c r="CY496" s="3"/>
      <c r="CZ496" s="3"/>
      <c r="DA496" s="3"/>
      <c r="DB496" s="3"/>
      <c r="DC496" s="15"/>
      <c r="DD496" s="3"/>
      <c r="DE496" s="3"/>
      <c r="DF496" s="3"/>
      <c r="DG496" s="3"/>
      <c r="DH496" s="15"/>
      <c r="DI496" s="3"/>
      <c r="DJ496" s="3"/>
      <c r="DK496" s="3"/>
      <c r="DL496" s="3"/>
      <c r="DM496" s="15"/>
      <c r="DN496" s="3"/>
      <c r="DO496" s="3"/>
      <c r="DP496" s="3"/>
      <c r="DQ496" s="3"/>
      <c r="DR496" s="15"/>
      <c r="DS496" s="3"/>
      <c r="DT496" s="3"/>
      <c r="DV496" s="3"/>
      <c r="DW496" s="15"/>
    </row>
    <row r="497" spans="1:127">
      <c r="A497" s="2"/>
      <c r="AP497" s="15"/>
      <c r="AQ497" s="3"/>
      <c r="AR497" s="3"/>
      <c r="AS497" s="3"/>
      <c r="AT497" s="3"/>
      <c r="AU497" s="15"/>
      <c r="AV497" s="3"/>
      <c r="AW497" s="3"/>
      <c r="AX497" s="3"/>
      <c r="AY497" s="3"/>
      <c r="AZ497" s="15"/>
      <c r="BA497" s="3"/>
      <c r="BB497" s="3"/>
      <c r="BC497" s="3"/>
      <c r="BD497" s="3"/>
      <c r="BE497" s="15"/>
      <c r="BF497" s="3"/>
      <c r="BG497" s="3"/>
      <c r="BH497" s="3"/>
      <c r="BI497" s="3"/>
      <c r="BJ497" s="15"/>
      <c r="BK497" s="3"/>
      <c r="BL497" s="3"/>
      <c r="BM497" s="3"/>
      <c r="BN497" s="3"/>
      <c r="BO497" s="15"/>
      <c r="BP497" s="3"/>
      <c r="BT497" s="15"/>
      <c r="BY497" s="15"/>
      <c r="BZ497" s="3"/>
      <c r="CA497" s="3"/>
      <c r="CC497" s="3"/>
      <c r="CD497" s="15"/>
      <c r="CE497" s="3"/>
      <c r="CF497" s="3"/>
      <c r="CG497" s="3"/>
      <c r="CH497" s="3"/>
      <c r="CI497" s="15"/>
      <c r="CJ497" s="3"/>
      <c r="CK497" s="3"/>
      <c r="CL497" s="3"/>
      <c r="CM497" s="3"/>
      <c r="CN497" s="15"/>
      <c r="CO497" s="3"/>
      <c r="CP497" s="3"/>
      <c r="CQ497" s="3"/>
      <c r="CR497" s="3"/>
      <c r="CS497" s="15"/>
      <c r="CT497" s="3"/>
      <c r="CU497" s="3"/>
      <c r="CV497" s="3"/>
      <c r="CW497" s="3"/>
      <c r="CX497" s="15"/>
      <c r="CY497" s="3"/>
      <c r="CZ497" s="3"/>
      <c r="DA497" s="3"/>
      <c r="DB497" s="3"/>
      <c r="DC497" s="15"/>
      <c r="DD497" s="3"/>
      <c r="DE497" s="3"/>
      <c r="DF497" s="3"/>
      <c r="DG497" s="3"/>
      <c r="DH497" s="15"/>
      <c r="DI497" s="3"/>
      <c r="DJ497" s="3"/>
      <c r="DK497" s="3"/>
      <c r="DL497" s="3"/>
      <c r="DM497" s="15"/>
      <c r="DN497" s="3"/>
      <c r="DO497" s="3"/>
      <c r="DP497" s="3"/>
      <c r="DQ497" s="3"/>
      <c r="DR497" s="15"/>
      <c r="DS497" s="3"/>
      <c r="DT497" s="3"/>
      <c r="DV497" s="3"/>
      <c r="DW497" s="15"/>
    </row>
    <row r="498" spans="1:127">
      <c r="A498" s="2"/>
      <c r="BP498" s="3"/>
      <c r="BT498" s="15"/>
      <c r="BY498" s="15"/>
      <c r="BZ498" s="3"/>
      <c r="CA498" s="3"/>
      <c r="DU498" s="2"/>
    </row>
    <row r="499" spans="1:127">
      <c r="A499" s="2"/>
      <c r="BT499" s="15"/>
      <c r="BY499" s="15"/>
      <c r="BZ499" s="3"/>
      <c r="CA499" s="3"/>
      <c r="DU499" s="2"/>
    </row>
    <row r="500" spans="1:127">
      <c r="A500" s="2"/>
      <c r="BR500" s="4"/>
      <c r="BS500" s="4"/>
      <c r="BT500" s="15"/>
      <c r="BU500" s="4"/>
      <c r="BV500" s="4"/>
      <c r="BW500" s="4"/>
      <c r="BX500" s="4"/>
      <c r="BY500" s="15"/>
      <c r="BZ500" s="4"/>
      <c r="CA500" s="4"/>
      <c r="CB500" s="4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</row>
    <row r="501" spans="1:127">
      <c r="A501" s="2"/>
      <c r="BR501" s="4"/>
      <c r="BS501" s="4"/>
      <c r="BT501" s="15"/>
      <c r="BU501" s="4"/>
      <c r="BV501" s="4"/>
      <c r="BW501" s="4"/>
      <c r="BX501" s="4"/>
      <c r="BY501" s="15"/>
      <c r="BZ501" s="4"/>
      <c r="CA501" s="4"/>
      <c r="CB501" s="4"/>
      <c r="CC501" s="4"/>
      <c r="CE501" s="4"/>
      <c r="CF501" s="4"/>
      <c r="CG501" s="4"/>
      <c r="CH501" s="4"/>
      <c r="CJ501" s="4"/>
      <c r="CK501" s="4"/>
      <c r="CL501" s="4"/>
      <c r="CM501" s="4"/>
      <c r="CO501" s="4"/>
      <c r="CP501" s="4"/>
      <c r="CQ501" s="4"/>
      <c r="CR501" s="4"/>
      <c r="CT501" s="4"/>
      <c r="CU501" s="4"/>
      <c r="CV501" s="4"/>
      <c r="CW501" s="4"/>
      <c r="CY501" s="4"/>
      <c r="CZ501" s="4"/>
      <c r="DA501" s="4"/>
      <c r="DB501" s="4"/>
      <c r="DD501" s="4"/>
      <c r="DE501" s="4"/>
      <c r="DF501" s="4"/>
      <c r="DG501" s="4"/>
      <c r="DI501" s="4"/>
      <c r="DJ501" s="4"/>
      <c r="DK501" s="4"/>
      <c r="DL501" s="4"/>
      <c r="DN501" s="4"/>
      <c r="DO501" s="4"/>
      <c r="DP501" s="4"/>
      <c r="DQ501" s="4"/>
      <c r="DS501" s="4"/>
      <c r="DT501" s="4"/>
      <c r="DU501" s="4"/>
      <c r="DV501" s="4"/>
    </row>
    <row r="502" spans="1:127" s="8" customFormat="1">
      <c r="B502" s="21"/>
      <c r="C502" s="21"/>
      <c r="D502" s="21"/>
      <c r="E502" s="19"/>
      <c r="F502" s="21"/>
      <c r="I502" s="16"/>
      <c r="AF502" s="16"/>
      <c r="AK502" s="16"/>
      <c r="AP502" s="16"/>
      <c r="AU502" s="16"/>
      <c r="AZ502" s="16"/>
      <c r="BE502" s="15"/>
      <c r="BJ502" s="15"/>
      <c r="BO502" s="15"/>
      <c r="BT502" s="15"/>
      <c r="BY502" s="15"/>
      <c r="CD502" s="16"/>
      <c r="CI502" s="16"/>
      <c r="CN502" s="16"/>
      <c r="CS502" s="16"/>
      <c r="CX502" s="16"/>
      <c r="DC502" s="16"/>
      <c r="DH502" s="16"/>
      <c r="DM502" s="16"/>
      <c r="DR502" s="16"/>
      <c r="DW502" s="16"/>
    </row>
    <row r="503" spans="1:127" s="8" customFormat="1">
      <c r="B503" s="21"/>
      <c r="C503" s="21"/>
      <c r="D503" s="21"/>
      <c r="E503" s="19"/>
      <c r="F503" s="21"/>
      <c r="I503" s="16"/>
      <c r="AF503" s="16"/>
      <c r="AK503" s="16"/>
      <c r="AP503" s="16"/>
      <c r="AU503" s="16"/>
      <c r="AZ503" s="16"/>
      <c r="BE503" s="15"/>
      <c r="BJ503" s="15"/>
      <c r="BO503" s="15"/>
      <c r="BT503" s="15"/>
      <c r="BY503" s="15"/>
      <c r="CD503" s="16"/>
      <c r="CI503" s="16"/>
      <c r="CN503" s="16"/>
      <c r="CS503" s="16"/>
      <c r="CX503" s="16"/>
      <c r="DC503" s="16"/>
      <c r="DH503" s="16"/>
      <c r="DM503" s="16"/>
      <c r="DR503" s="16"/>
      <c r="DW503" s="16"/>
    </row>
    <row r="504" spans="1:127" s="8" customFormat="1">
      <c r="B504" s="21"/>
      <c r="C504" s="21"/>
      <c r="D504" s="21"/>
      <c r="E504" s="19"/>
      <c r="F504" s="21"/>
      <c r="I504" s="16"/>
      <c r="AF504" s="16"/>
      <c r="AK504" s="16"/>
      <c r="AP504" s="16"/>
      <c r="AU504" s="16"/>
      <c r="AZ504" s="16"/>
      <c r="BE504" s="15"/>
      <c r="BJ504" s="15"/>
      <c r="BO504" s="15"/>
      <c r="BT504" s="15"/>
      <c r="BY504" s="15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</row>
    <row r="505" spans="1:127" s="8" customFormat="1">
      <c r="B505" s="21"/>
      <c r="C505" s="21"/>
      <c r="D505" s="21"/>
      <c r="E505" s="19"/>
      <c r="F505" s="21"/>
      <c r="I505" s="16"/>
      <c r="AF505" s="16"/>
      <c r="AK505" s="16"/>
      <c r="AP505" s="16"/>
      <c r="AU505" s="16"/>
      <c r="AZ505" s="16"/>
      <c r="BE505" s="15"/>
      <c r="BJ505" s="15"/>
      <c r="BO505" s="15"/>
      <c r="BT505" s="15"/>
      <c r="BY505" s="15"/>
      <c r="CD505" s="16"/>
      <c r="CI505" s="16"/>
      <c r="CN505" s="16"/>
      <c r="CS505" s="16"/>
      <c r="CX505" s="16"/>
      <c r="DC505" s="16"/>
      <c r="DH505" s="16"/>
      <c r="DM505" s="16"/>
      <c r="DR505" s="16"/>
      <c r="DW505" s="16"/>
    </row>
    <row r="506" spans="1:127" s="8" customFormat="1">
      <c r="B506" s="21"/>
      <c r="C506" s="21"/>
      <c r="D506" s="21"/>
      <c r="E506" s="19"/>
      <c r="F506" s="21"/>
      <c r="I506" s="16"/>
      <c r="AF506" s="16"/>
      <c r="AK506" s="16"/>
      <c r="AP506" s="16"/>
      <c r="AU506" s="16"/>
      <c r="AZ506" s="16"/>
      <c r="BE506" s="15"/>
      <c r="BJ506" s="15"/>
      <c r="BO506" s="15"/>
      <c r="BT506" s="15"/>
      <c r="BY506" s="15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</row>
    <row r="507" spans="1:127" s="8" customFormat="1">
      <c r="B507" s="21"/>
      <c r="C507" s="21"/>
      <c r="D507" s="21"/>
      <c r="E507" s="19"/>
      <c r="F507" s="21"/>
      <c r="I507" s="16"/>
      <c r="AF507" s="16"/>
      <c r="AK507" s="16"/>
      <c r="AP507" s="16"/>
      <c r="AU507" s="16"/>
      <c r="AZ507" s="16"/>
      <c r="BE507" s="15"/>
      <c r="BJ507" s="15"/>
      <c r="BO507" s="15"/>
      <c r="BT507" s="15"/>
      <c r="BY507" s="15"/>
      <c r="CD507" s="16"/>
      <c r="CI507" s="16"/>
      <c r="CN507" s="16"/>
      <c r="CS507" s="16"/>
      <c r="CX507" s="16"/>
      <c r="DC507" s="16"/>
      <c r="DH507" s="16"/>
      <c r="DM507" s="16"/>
      <c r="DR507" s="16"/>
      <c r="DW507" s="16"/>
    </row>
    <row r="508" spans="1:127" s="8" customFormat="1">
      <c r="B508" s="21"/>
      <c r="C508" s="21"/>
      <c r="D508" s="21"/>
      <c r="E508" s="19"/>
      <c r="F508" s="21"/>
      <c r="I508" s="16"/>
      <c r="AF508" s="16"/>
      <c r="AK508" s="16"/>
      <c r="AP508" s="16"/>
      <c r="AU508" s="16"/>
      <c r="AZ508" s="16"/>
      <c r="BE508" s="15"/>
      <c r="BJ508" s="15"/>
      <c r="BO508" s="15"/>
      <c r="BT508" s="15"/>
      <c r="BY508" s="15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</row>
    <row r="509" spans="1:127" s="8" customFormat="1">
      <c r="B509" s="21"/>
      <c r="C509" s="21"/>
      <c r="D509" s="21"/>
      <c r="E509" s="19"/>
      <c r="F509" s="21"/>
      <c r="I509" s="16"/>
      <c r="AF509" s="16"/>
      <c r="AK509" s="16"/>
      <c r="AP509" s="16"/>
      <c r="AU509" s="16"/>
      <c r="AZ509" s="16"/>
      <c r="BE509" s="15"/>
      <c r="BJ509" s="15"/>
      <c r="BO509" s="15"/>
      <c r="BT509" s="15"/>
      <c r="BY509" s="15"/>
      <c r="CD509" s="16"/>
      <c r="CI509" s="16"/>
      <c r="CN509" s="16"/>
      <c r="CS509" s="16"/>
      <c r="CX509" s="16"/>
      <c r="DC509" s="16"/>
      <c r="DH509" s="16"/>
      <c r="DM509" s="16"/>
      <c r="DR509" s="16"/>
      <c r="DW509" s="16"/>
    </row>
    <row r="510" spans="1:127" s="8" customFormat="1">
      <c r="B510" s="21"/>
      <c r="C510" s="21"/>
      <c r="D510" s="21"/>
      <c r="E510" s="19"/>
      <c r="F510" s="21"/>
      <c r="I510" s="16"/>
      <c r="AF510" s="16"/>
      <c r="AK510" s="16"/>
      <c r="AP510" s="16"/>
      <c r="AU510" s="16"/>
      <c r="AZ510" s="16"/>
      <c r="BE510" s="15"/>
      <c r="BJ510" s="15"/>
      <c r="BO510" s="15"/>
      <c r="BT510" s="15"/>
      <c r="BY510" s="15"/>
      <c r="CD510" s="16"/>
      <c r="CI510" s="16"/>
      <c r="CN510" s="16"/>
      <c r="CS510" s="16"/>
      <c r="CX510" s="16"/>
      <c r="DC510" s="16"/>
      <c r="DH510" s="16"/>
      <c r="DM510" s="16"/>
      <c r="DR510" s="16"/>
      <c r="DW510" s="16"/>
    </row>
    <row r="511" spans="1:127" s="8" customFormat="1">
      <c r="B511" s="21"/>
      <c r="C511" s="21"/>
      <c r="D511" s="21"/>
      <c r="E511" s="19"/>
      <c r="F511" s="21"/>
      <c r="I511" s="16"/>
      <c r="AF511" s="16"/>
      <c r="AK511" s="16"/>
      <c r="AP511" s="16"/>
      <c r="AU511" s="16"/>
      <c r="AZ511" s="16"/>
      <c r="BE511" s="15"/>
      <c r="BJ511" s="15"/>
      <c r="BO511" s="15"/>
      <c r="BT511" s="15"/>
      <c r="BY511" s="15"/>
      <c r="CD511" s="15"/>
      <c r="CI511" s="15"/>
      <c r="CN511" s="15"/>
      <c r="CS511" s="15"/>
      <c r="CX511" s="15"/>
      <c r="DC511" s="15"/>
      <c r="DH511" s="15"/>
      <c r="DM511" s="15"/>
      <c r="DR511" s="15"/>
      <c r="DW511" s="15"/>
    </row>
    <row r="512" spans="1:127" s="8" customFormat="1">
      <c r="B512" s="21"/>
      <c r="C512" s="21"/>
      <c r="D512" s="21"/>
      <c r="E512" s="19"/>
      <c r="F512" s="21"/>
      <c r="I512" s="16"/>
      <c r="AF512" s="16"/>
      <c r="AK512" s="16"/>
      <c r="AP512" s="16"/>
      <c r="AU512" s="16"/>
      <c r="AZ512" s="16"/>
      <c r="BE512" s="16"/>
      <c r="BJ512" s="16"/>
      <c r="BO512" s="16"/>
      <c r="BT512" s="16"/>
      <c r="BY512" s="16"/>
      <c r="CD512" s="16"/>
      <c r="CI512" s="16"/>
      <c r="CN512" s="16"/>
      <c r="CS512" s="16"/>
      <c r="CX512" s="16"/>
      <c r="DC512" s="16"/>
      <c r="DH512" s="16"/>
      <c r="DM512" s="16"/>
      <c r="DR512" s="16"/>
      <c r="DW512" s="16"/>
    </row>
    <row r="513" spans="1:127">
      <c r="A513" s="2"/>
      <c r="B513" s="23"/>
      <c r="C513" s="23"/>
      <c r="D513" s="23"/>
      <c r="BR513" s="4"/>
      <c r="BS513" s="4"/>
      <c r="BT513" s="16"/>
      <c r="BU513" s="4"/>
      <c r="BV513" s="4"/>
      <c r="BW513" s="4"/>
      <c r="BX513" s="4"/>
      <c r="BZ513" s="4"/>
      <c r="CA513" s="4"/>
      <c r="CB513" s="4"/>
      <c r="CC513" s="4"/>
      <c r="CE513" s="4"/>
      <c r="CF513" s="4"/>
      <c r="CG513" s="4"/>
      <c r="CH513" s="4"/>
      <c r="CJ513" s="4"/>
      <c r="CK513" s="4"/>
      <c r="CL513" s="4"/>
      <c r="CM513" s="4"/>
    </row>
    <row r="514" spans="1:127">
      <c r="A514" s="2"/>
      <c r="BR514" s="4"/>
      <c r="BS514" s="4"/>
      <c r="BT514" s="16"/>
      <c r="BU514" s="4"/>
      <c r="BV514" s="4"/>
      <c r="BW514" s="4"/>
      <c r="BX514" s="4"/>
      <c r="BZ514" s="4"/>
      <c r="CA514" s="4"/>
      <c r="CB514" s="4"/>
      <c r="CC514" s="4"/>
      <c r="CE514" s="4"/>
      <c r="CF514" s="4"/>
      <c r="CG514" s="4"/>
      <c r="CH514" s="4"/>
      <c r="CJ514" s="4"/>
      <c r="CK514" s="4"/>
      <c r="CL514" s="4"/>
      <c r="CM514" s="4"/>
    </row>
    <row r="515" spans="1:127">
      <c r="A515" s="2"/>
    </row>
    <row r="516" spans="1:127">
      <c r="A516" s="2"/>
    </row>
    <row r="517" spans="1:127">
      <c r="A517" s="2"/>
    </row>
    <row r="518" spans="1:127">
      <c r="A518" s="2"/>
    </row>
    <row r="519" spans="1:127">
      <c r="A519" s="2"/>
    </row>
    <row r="520" spans="1:127">
      <c r="A520" s="2"/>
    </row>
    <row r="521" spans="1:127">
      <c r="A521" s="2"/>
      <c r="CA521" s="6"/>
      <c r="CB521" s="6"/>
    </row>
    <row r="522" spans="1:127">
      <c r="A522" s="2"/>
      <c r="AU522" s="15"/>
      <c r="AV522" s="3"/>
      <c r="AW522" s="3"/>
      <c r="AX522" s="3"/>
      <c r="AY522" s="3"/>
      <c r="AZ522" s="15"/>
      <c r="BA522" s="3"/>
      <c r="BB522" s="3"/>
      <c r="BC522" s="3"/>
      <c r="BD522" s="3"/>
      <c r="BE522" s="15"/>
      <c r="BF522" s="3"/>
      <c r="BG522" s="3"/>
      <c r="BH522" s="3"/>
      <c r="BI522" s="3"/>
      <c r="BJ522" s="15"/>
      <c r="BK522" s="3"/>
      <c r="BL522" s="3"/>
      <c r="BM522" s="3"/>
      <c r="BN522" s="3"/>
      <c r="BO522" s="15"/>
      <c r="BP522" s="3"/>
      <c r="BT522" s="15"/>
      <c r="BY522" s="15"/>
      <c r="BZ522" s="3"/>
      <c r="CA522" s="3"/>
      <c r="CC522" s="24"/>
      <c r="CD522" s="15"/>
      <c r="CE522" s="24"/>
      <c r="CF522" s="24"/>
      <c r="CG522" s="24"/>
      <c r="CH522" s="24"/>
      <c r="CI522" s="15"/>
      <c r="CJ522" s="24"/>
      <c r="CK522" s="24"/>
      <c r="CL522" s="24"/>
      <c r="CM522" s="24"/>
      <c r="CN522" s="15"/>
      <c r="CO522" s="24"/>
      <c r="CP522" s="24"/>
      <c r="CQ522" s="24"/>
      <c r="CR522" s="24"/>
      <c r="CS522" s="15"/>
      <c r="CT522" s="24"/>
      <c r="CU522" s="24"/>
      <c r="CV522" s="24"/>
      <c r="CW522" s="24"/>
      <c r="CX522" s="15"/>
      <c r="CY522" s="24"/>
      <c r="CZ522" s="24"/>
      <c r="DA522" s="24"/>
      <c r="DB522" s="24"/>
      <c r="DC522" s="15"/>
      <c r="DD522" s="24"/>
      <c r="DE522" s="24"/>
      <c r="DF522" s="24"/>
      <c r="DG522" s="24"/>
      <c r="DH522" s="15"/>
      <c r="DI522" s="24"/>
      <c r="DJ522" s="24"/>
      <c r="DK522" s="24"/>
      <c r="DL522" s="24"/>
      <c r="DM522" s="15"/>
      <c r="DN522" s="24"/>
      <c r="DO522" s="24"/>
      <c r="DP522" s="24"/>
      <c r="DQ522" s="24"/>
      <c r="DR522" s="15"/>
      <c r="DS522" s="24"/>
      <c r="DT522" s="24"/>
      <c r="DU522" s="24"/>
      <c r="DV522" s="24"/>
      <c r="DW522" s="15"/>
    </row>
    <row r="523" spans="1:127" s="16" customFormat="1">
      <c r="B523" s="19"/>
      <c r="C523" s="19"/>
      <c r="D523" s="18"/>
      <c r="E523" s="19"/>
      <c r="F523" s="19"/>
      <c r="AZ523" s="2"/>
      <c r="BA523" s="25"/>
      <c r="BB523" s="25"/>
      <c r="BC523" s="25"/>
      <c r="BD523" s="25"/>
      <c r="BE523" s="2"/>
      <c r="BF523" s="25"/>
      <c r="BG523" s="25"/>
      <c r="BH523" s="25"/>
      <c r="BI523" s="25"/>
      <c r="BJ523" s="2"/>
      <c r="BK523" s="25"/>
      <c r="BL523" s="25"/>
      <c r="BM523" s="25"/>
      <c r="BN523" s="25"/>
      <c r="BO523" s="2"/>
      <c r="BP523" s="25"/>
      <c r="BQ523" s="25"/>
      <c r="BR523" s="25"/>
      <c r="BS523" s="25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</row>
    <row r="524" spans="1:127" s="16" customFormat="1">
      <c r="B524" s="7"/>
      <c r="C524" s="19"/>
      <c r="D524" s="7"/>
      <c r="E524" s="7"/>
      <c r="F524" s="19"/>
      <c r="AP524" s="15"/>
      <c r="AQ524" s="3"/>
      <c r="AR524" s="3"/>
      <c r="AS524" s="3"/>
      <c r="AT524" s="3"/>
      <c r="AU524" s="15"/>
      <c r="AV524" s="3"/>
      <c r="AW524" s="3"/>
      <c r="AX524" s="3"/>
      <c r="AY524" s="3"/>
      <c r="AZ524" s="15"/>
      <c r="BA524" s="3"/>
      <c r="BB524" s="3"/>
      <c r="BC524" s="3"/>
      <c r="BD524" s="3"/>
      <c r="BE524" s="15"/>
      <c r="BF524" s="3"/>
      <c r="BG524" s="3"/>
      <c r="BH524" s="3"/>
      <c r="BI524" s="3"/>
      <c r="BJ524" s="15"/>
      <c r="BK524" s="3"/>
      <c r="BL524" s="3"/>
      <c r="BM524" s="3"/>
      <c r="BN524" s="3"/>
      <c r="BO524" s="15"/>
      <c r="BP524" s="3"/>
      <c r="BQ524" s="3"/>
      <c r="BR524" s="3"/>
      <c r="BS524" s="3"/>
      <c r="BT524" s="15"/>
      <c r="BU524" s="3"/>
      <c r="BV524" s="3"/>
      <c r="BW524" s="3"/>
      <c r="BX524" s="3"/>
      <c r="BY524" s="15"/>
      <c r="BZ524" s="3"/>
      <c r="CA524" s="3"/>
      <c r="CB524" s="3"/>
      <c r="CC524" s="24"/>
      <c r="CD524" s="15"/>
      <c r="CE524" s="24"/>
      <c r="CF524" s="24"/>
      <c r="CG524" s="24"/>
      <c r="CH524" s="24"/>
      <c r="CI524" s="15"/>
      <c r="CJ524" s="24"/>
      <c r="CK524" s="24"/>
      <c r="CL524" s="24"/>
      <c r="CM524" s="24"/>
      <c r="CN524" s="15"/>
      <c r="CO524" s="24"/>
      <c r="CP524" s="24"/>
      <c r="CQ524" s="24"/>
      <c r="CR524" s="24"/>
      <c r="CS524" s="15"/>
      <c r="CT524" s="24"/>
      <c r="CU524" s="24"/>
      <c r="CV524" s="24"/>
      <c r="CW524" s="24"/>
      <c r="CX524" s="15"/>
      <c r="CY524" s="24"/>
      <c r="CZ524" s="24"/>
      <c r="DA524" s="24"/>
      <c r="DB524" s="24"/>
      <c r="DC524" s="15"/>
      <c r="DD524" s="24"/>
      <c r="DE524" s="24"/>
      <c r="DF524" s="24"/>
      <c r="DG524" s="24"/>
      <c r="DH524" s="15"/>
      <c r="DI524" s="24"/>
      <c r="DJ524" s="24"/>
      <c r="DK524" s="24"/>
      <c r="DL524" s="24"/>
      <c r="DM524" s="15"/>
      <c r="DN524" s="24"/>
      <c r="DO524" s="24"/>
      <c r="DP524" s="24"/>
      <c r="DQ524" s="24"/>
      <c r="DR524" s="15"/>
      <c r="DS524" s="24"/>
      <c r="DT524" s="24"/>
      <c r="DU524" s="24"/>
      <c r="DV524" s="24"/>
      <c r="DW524" s="15"/>
    </row>
    <row r="525" spans="1:127">
      <c r="A525" s="2"/>
      <c r="E525" s="19"/>
      <c r="BK525" s="15"/>
      <c r="BL525" s="15"/>
      <c r="BM525" s="15"/>
      <c r="BN525" s="15"/>
      <c r="BP525" s="15"/>
      <c r="BQ525" s="15"/>
      <c r="BR525" s="15"/>
      <c r="BS525" s="15"/>
      <c r="BU525" s="15"/>
      <c r="BV525" s="15"/>
      <c r="BW525" s="15"/>
      <c r="BX525" s="15"/>
      <c r="BZ525" s="15"/>
      <c r="CA525" s="15"/>
      <c r="CB525" s="15"/>
      <c r="CC525" s="3"/>
      <c r="CE525" s="3"/>
      <c r="CF525" s="3"/>
      <c r="CG525" s="3"/>
      <c r="CH525" s="3"/>
      <c r="CJ525" s="3"/>
      <c r="CK525" s="3"/>
      <c r="CL525" s="3"/>
      <c r="CM525" s="3"/>
      <c r="CO525" s="3"/>
      <c r="CP525" s="3"/>
      <c r="CQ525" s="3"/>
      <c r="CR525" s="3"/>
      <c r="CT525" s="3"/>
      <c r="CU525" s="3"/>
      <c r="CV525" s="3"/>
      <c r="CW525" s="3"/>
      <c r="CY525" s="3"/>
      <c r="CZ525" s="3"/>
      <c r="DA525" s="3"/>
      <c r="DB525" s="3"/>
      <c r="DD525" s="3"/>
      <c r="DE525" s="3"/>
      <c r="DF525" s="3"/>
      <c r="DG525" s="3"/>
      <c r="DI525" s="3"/>
      <c r="DJ525" s="3"/>
      <c r="DK525" s="3"/>
      <c r="DL525" s="3"/>
      <c r="DN525" s="3"/>
      <c r="DO525" s="3"/>
      <c r="DP525" s="3"/>
      <c r="DQ525" s="3"/>
      <c r="DS525" s="3"/>
      <c r="DT525" s="3"/>
      <c r="DV525" s="3"/>
    </row>
    <row r="526" spans="1:127">
      <c r="A526" s="2"/>
      <c r="BZ526" s="3"/>
      <c r="CA526" s="3"/>
      <c r="DU526" s="2"/>
    </row>
    <row r="527" spans="1:127">
      <c r="A527" s="2"/>
      <c r="E527" s="19"/>
      <c r="BF527" s="26"/>
      <c r="BG527" s="26"/>
      <c r="BH527" s="26"/>
      <c r="BI527" s="26"/>
      <c r="BK527" s="26"/>
      <c r="BL527" s="26"/>
      <c r="BM527" s="26"/>
      <c r="BN527" s="26"/>
      <c r="BO527" s="26"/>
      <c r="BP527" s="26"/>
      <c r="BQ527" s="26"/>
      <c r="BR527" s="26"/>
      <c r="BS527" s="26"/>
      <c r="BT527" s="26"/>
      <c r="BU527" s="26"/>
      <c r="BV527" s="26"/>
      <c r="BW527" s="26"/>
      <c r="BX527" s="26"/>
      <c r="BY527" s="26"/>
      <c r="BZ527" s="26"/>
      <c r="CA527" s="26"/>
      <c r="CB527" s="26"/>
      <c r="CC527" s="3"/>
      <c r="CD527" s="26"/>
      <c r="CE527" s="3"/>
      <c r="CF527" s="3"/>
      <c r="CG527" s="3"/>
      <c r="CH527" s="3"/>
      <c r="CI527" s="26"/>
      <c r="CJ527" s="3"/>
      <c r="CK527" s="3"/>
      <c r="CL527" s="3"/>
      <c r="CM527" s="3"/>
      <c r="CN527" s="26"/>
      <c r="CO527" s="3"/>
      <c r="CP527" s="3"/>
      <c r="CQ527" s="3"/>
      <c r="CR527" s="3"/>
      <c r="CS527" s="26"/>
      <c r="CT527" s="3"/>
      <c r="CU527" s="3"/>
      <c r="CV527" s="3"/>
      <c r="CW527" s="3"/>
      <c r="CX527" s="26"/>
      <c r="CY527" s="3"/>
      <c r="CZ527" s="3"/>
      <c r="DA527" s="3"/>
      <c r="DB527" s="3"/>
      <c r="DC527" s="26"/>
      <c r="DD527" s="3"/>
      <c r="DE527" s="3"/>
      <c r="DF527" s="3"/>
      <c r="DG527" s="3"/>
      <c r="DH527" s="26"/>
      <c r="DI527" s="3"/>
      <c r="DJ527" s="3"/>
      <c r="DK527" s="3"/>
      <c r="DL527" s="3"/>
      <c r="DM527" s="26"/>
      <c r="DN527" s="3"/>
      <c r="DO527" s="3"/>
      <c r="DP527" s="3"/>
      <c r="DQ527" s="3"/>
      <c r="DR527" s="26"/>
      <c r="DS527" s="3"/>
      <c r="DT527" s="3"/>
      <c r="DV527" s="3"/>
      <c r="DW527" s="26"/>
    </row>
    <row r="528" spans="1:127">
      <c r="A528" s="2"/>
      <c r="E528" s="22"/>
      <c r="BK528" s="4"/>
      <c r="BL528" s="4"/>
      <c r="BM528" s="4"/>
      <c r="BN528" s="4"/>
      <c r="BP528" s="4"/>
      <c r="BQ528" s="4"/>
      <c r="BR528" s="4"/>
      <c r="BS528" s="4"/>
      <c r="BU528" s="4"/>
      <c r="BV528" s="4"/>
      <c r="BW528" s="4"/>
      <c r="BX528" s="4"/>
      <c r="BZ528" s="4"/>
      <c r="CA528" s="4"/>
      <c r="CB528" s="4"/>
      <c r="CC528" s="4"/>
      <c r="CE528" s="4"/>
      <c r="CF528" s="4"/>
      <c r="CG528" s="4"/>
      <c r="CH528" s="4"/>
      <c r="CJ528" s="4"/>
      <c r="CK528" s="4"/>
      <c r="CL528" s="4"/>
      <c r="CM528" s="4"/>
      <c r="CO528" s="4"/>
      <c r="CP528" s="4"/>
      <c r="CQ528" s="4"/>
      <c r="CR528" s="4"/>
      <c r="CT528" s="4"/>
      <c r="CU528" s="4"/>
      <c r="CV528" s="4"/>
      <c r="CW528" s="4"/>
      <c r="CY528" s="4"/>
      <c r="CZ528" s="4"/>
      <c r="DA528" s="4"/>
      <c r="DB528" s="4"/>
      <c r="DD528" s="4"/>
      <c r="DE528" s="4"/>
      <c r="DF528" s="4"/>
      <c r="DG528" s="4"/>
      <c r="DI528" s="4"/>
      <c r="DJ528" s="4"/>
      <c r="DK528" s="4"/>
      <c r="DL528" s="4"/>
      <c r="DN528" s="4"/>
      <c r="DO528" s="4"/>
      <c r="DP528" s="4"/>
      <c r="DQ528" s="4"/>
      <c r="DS528" s="4"/>
      <c r="DT528" s="4"/>
      <c r="DU528" s="4"/>
      <c r="DV528" s="4"/>
    </row>
    <row r="529" spans="1:127">
      <c r="A529" s="2"/>
      <c r="BZ529" s="3"/>
      <c r="CA529" s="3"/>
      <c r="DU529" s="2"/>
    </row>
    <row r="530" spans="1:127">
      <c r="A530" s="2"/>
      <c r="BF530" s="3"/>
      <c r="BG530" s="3"/>
      <c r="BH530" s="3"/>
      <c r="BI530" s="3"/>
      <c r="BK530" s="3"/>
      <c r="BL530" s="3"/>
      <c r="BM530" s="3"/>
      <c r="BN530" s="3"/>
      <c r="BP530" s="3"/>
      <c r="BT530" s="15"/>
      <c r="BY530" s="15"/>
      <c r="BZ530" s="3"/>
      <c r="CA530" s="3"/>
      <c r="CC530" s="3"/>
      <c r="CD530" s="15"/>
      <c r="CE530" s="3"/>
      <c r="CF530" s="3"/>
      <c r="CG530" s="3"/>
      <c r="CH530" s="3"/>
      <c r="CI530" s="15"/>
      <c r="CJ530" s="3"/>
      <c r="CK530" s="3"/>
      <c r="CL530" s="3"/>
      <c r="CM530" s="3"/>
      <c r="CN530" s="15"/>
      <c r="CO530" s="3"/>
      <c r="CP530" s="3"/>
      <c r="CQ530" s="3"/>
      <c r="CR530" s="3"/>
      <c r="CS530" s="15"/>
      <c r="CT530" s="3"/>
      <c r="CU530" s="3"/>
      <c r="CV530" s="3"/>
      <c r="CW530" s="3"/>
      <c r="CX530" s="15"/>
      <c r="CY530" s="3"/>
      <c r="CZ530" s="3"/>
      <c r="DA530" s="3"/>
      <c r="DB530" s="3"/>
      <c r="DC530" s="15"/>
      <c r="DD530" s="3"/>
      <c r="DE530" s="3"/>
      <c r="DF530" s="3"/>
      <c r="DG530" s="3"/>
      <c r="DH530" s="15"/>
      <c r="DI530" s="3"/>
      <c r="DJ530" s="3"/>
      <c r="DK530" s="3"/>
      <c r="DL530" s="3"/>
      <c r="DM530" s="15"/>
      <c r="DN530" s="3"/>
      <c r="DO530" s="3"/>
      <c r="DP530" s="3"/>
      <c r="DQ530" s="3"/>
      <c r="DR530" s="15"/>
      <c r="DS530" s="3"/>
      <c r="DT530" s="3"/>
      <c r="DV530" s="3"/>
      <c r="DW530" s="15"/>
    </row>
    <row r="531" spans="1:127">
      <c r="A531" s="2"/>
      <c r="BZ531" s="3"/>
      <c r="CA531" s="3"/>
      <c r="DU531" s="2"/>
    </row>
    <row r="532" spans="1:127">
      <c r="A532" s="2"/>
      <c r="BF532" s="3"/>
      <c r="BG532" s="3"/>
      <c r="BH532" s="3"/>
      <c r="BI532" s="3"/>
      <c r="BK532" s="3"/>
      <c r="BL532" s="3"/>
      <c r="BM532" s="3"/>
      <c r="BN532" s="3"/>
      <c r="BP532" s="3"/>
      <c r="BT532" s="15"/>
      <c r="BY532" s="15"/>
      <c r="BZ532" s="3"/>
      <c r="CA532" s="3"/>
      <c r="CC532" s="3"/>
      <c r="CD532" s="15"/>
      <c r="CE532" s="3"/>
      <c r="CF532" s="3"/>
      <c r="CG532" s="3"/>
      <c r="CH532" s="3"/>
      <c r="CI532" s="15"/>
      <c r="CJ532" s="3"/>
      <c r="CK532" s="3"/>
      <c r="CL532" s="3"/>
      <c r="CM532" s="3"/>
      <c r="CN532" s="15"/>
      <c r="CO532" s="3"/>
      <c r="CP532" s="3"/>
      <c r="CQ532" s="3"/>
      <c r="CR532" s="3"/>
      <c r="CS532" s="15"/>
      <c r="CT532" s="3"/>
      <c r="CU532" s="3"/>
      <c r="CV532" s="3"/>
      <c r="CW532" s="3"/>
      <c r="CX532" s="15"/>
      <c r="CY532" s="3"/>
      <c r="CZ532" s="3"/>
      <c r="DA532" s="3"/>
      <c r="DB532" s="3"/>
      <c r="DC532" s="15"/>
      <c r="DD532" s="3"/>
      <c r="DE532" s="3"/>
      <c r="DF532" s="3"/>
      <c r="DG532" s="3"/>
      <c r="DH532" s="15"/>
      <c r="DI532" s="3"/>
      <c r="DJ532" s="3"/>
      <c r="DK532" s="3"/>
      <c r="DL532" s="3"/>
      <c r="DM532" s="15"/>
      <c r="DN532" s="3"/>
      <c r="DO532" s="3"/>
      <c r="DP532" s="3"/>
      <c r="DQ532" s="3"/>
      <c r="DR532" s="15"/>
      <c r="DS532" s="3"/>
      <c r="DT532" s="3"/>
      <c r="DV532" s="3"/>
      <c r="DW532" s="15"/>
    </row>
    <row r="533" spans="1:127">
      <c r="A533" s="2"/>
      <c r="BK533" s="3"/>
      <c r="BL533" s="3"/>
      <c r="BM533" s="3"/>
      <c r="BN533" s="3"/>
      <c r="BP533" s="3"/>
      <c r="BT533" s="15"/>
      <c r="BY533" s="15"/>
      <c r="BZ533" s="3"/>
      <c r="CA533" s="3"/>
      <c r="CC533" s="3"/>
      <c r="CD533" s="15"/>
      <c r="CE533" s="3"/>
      <c r="CF533" s="3"/>
      <c r="CG533" s="3"/>
      <c r="CH533" s="3"/>
      <c r="CI533" s="15"/>
      <c r="CJ533" s="3"/>
      <c r="CK533" s="3"/>
      <c r="CL533" s="3"/>
      <c r="CM533" s="3"/>
      <c r="CN533" s="15"/>
      <c r="CO533" s="3"/>
      <c r="CP533" s="3"/>
      <c r="CQ533" s="3"/>
      <c r="CR533" s="3"/>
      <c r="CS533" s="15"/>
      <c r="CT533" s="3"/>
      <c r="CU533" s="3"/>
      <c r="CV533" s="3"/>
      <c r="CW533" s="3"/>
      <c r="CX533" s="15"/>
      <c r="CY533" s="3"/>
      <c r="CZ533" s="3"/>
      <c r="DA533" s="3"/>
      <c r="DB533" s="3"/>
      <c r="DC533" s="15"/>
      <c r="DD533" s="3"/>
      <c r="DE533" s="3"/>
      <c r="DF533" s="3"/>
      <c r="DG533" s="3"/>
      <c r="DH533" s="15"/>
      <c r="DI533" s="3"/>
      <c r="DJ533" s="3"/>
      <c r="DK533" s="3"/>
      <c r="DL533" s="3"/>
      <c r="DM533" s="15"/>
      <c r="DN533" s="3"/>
      <c r="DO533" s="3"/>
      <c r="DP533" s="3"/>
      <c r="DQ533" s="3"/>
      <c r="DR533" s="15"/>
      <c r="DS533" s="3"/>
      <c r="DT533" s="3"/>
      <c r="DV533" s="3"/>
      <c r="DW533" s="15"/>
    </row>
    <row r="534" spans="1:127">
      <c r="A534" s="2"/>
      <c r="BZ534" s="3"/>
      <c r="CA534" s="3"/>
      <c r="DU534" s="2"/>
    </row>
    <row r="535" spans="1:127">
      <c r="A535" s="2"/>
      <c r="AZ535" s="15"/>
      <c r="BA535" s="3"/>
      <c r="BB535" s="3"/>
      <c r="BC535" s="3"/>
      <c r="BD535" s="3"/>
      <c r="BE535" s="15"/>
      <c r="BF535" s="3"/>
      <c r="BG535" s="3"/>
      <c r="BH535" s="3"/>
      <c r="BI535" s="3"/>
      <c r="BJ535" s="15"/>
      <c r="BK535" s="3"/>
      <c r="BL535" s="3"/>
      <c r="BM535" s="3"/>
      <c r="BN535" s="3"/>
      <c r="BO535" s="15"/>
      <c r="BP535" s="3"/>
      <c r="BT535" s="15"/>
      <c r="BY535" s="15"/>
      <c r="BZ535" s="3"/>
      <c r="CA535" s="3"/>
      <c r="CC535" s="3"/>
      <c r="CD535" s="15"/>
      <c r="CE535" s="3"/>
      <c r="CF535" s="3"/>
      <c r="CG535" s="3"/>
      <c r="CH535" s="3"/>
      <c r="CI535" s="15"/>
      <c r="CJ535" s="3"/>
      <c r="CK535" s="3"/>
      <c r="CL535" s="3"/>
      <c r="CM535" s="3"/>
      <c r="CN535" s="15"/>
      <c r="CO535" s="3"/>
      <c r="CP535" s="3"/>
      <c r="CQ535" s="3"/>
      <c r="CR535" s="3"/>
      <c r="CS535" s="15"/>
      <c r="CT535" s="3"/>
      <c r="CU535" s="3"/>
      <c r="CV535" s="3"/>
      <c r="CW535" s="3"/>
      <c r="CX535" s="15"/>
      <c r="CY535" s="3"/>
      <c r="CZ535" s="3"/>
      <c r="DA535" s="3"/>
      <c r="DB535" s="3"/>
      <c r="DC535" s="15"/>
      <c r="DD535" s="3"/>
      <c r="DE535" s="3"/>
      <c r="DF535" s="3"/>
      <c r="DG535" s="3"/>
      <c r="DH535" s="15"/>
      <c r="DI535" s="3"/>
      <c r="DJ535" s="3"/>
      <c r="DK535" s="3"/>
      <c r="DL535" s="3"/>
      <c r="DM535" s="15"/>
      <c r="DN535" s="3"/>
      <c r="DO535" s="3"/>
      <c r="DP535" s="3"/>
      <c r="DQ535" s="3"/>
      <c r="DR535" s="15"/>
      <c r="DS535" s="3"/>
      <c r="DT535" s="3"/>
      <c r="DV535" s="3"/>
      <c r="DW535" s="15"/>
    </row>
    <row r="536" spans="1:127">
      <c r="A536" s="2"/>
      <c r="AZ536" s="15"/>
      <c r="BA536" s="3"/>
      <c r="BB536" s="3"/>
      <c r="BC536" s="3"/>
      <c r="BD536" s="3"/>
      <c r="BE536" s="15"/>
      <c r="BF536" s="3"/>
      <c r="BG536" s="3"/>
      <c r="BH536" s="3"/>
      <c r="BI536" s="3"/>
      <c r="BJ536" s="15"/>
      <c r="BK536" s="3"/>
      <c r="BL536" s="3"/>
      <c r="BM536" s="3"/>
      <c r="BN536" s="3"/>
      <c r="BO536" s="15"/>
      <c r="BP536" s="3"/>
      <c r="BT536" s="15"/>
      <c r="BY536" s="15"/>
      <c r="BZ536" s="3"/>
      <c r="CA536" s="3"/>
      <c r="CC536" s="3"/>
      <c r="CD536" s="15"/>
      <c r="CE536" s="3"/>
      <c r="CF536" s="3"/>
      <c r="CG536" s="3"/>
      <c r="CH536" s="3"/>
      <c r="CI536" s="15"/>
      <c r="CJ536" s="3"/>
      <c r="CK536" s="3"/>
      <c r="CL536" s="3"/>
      <c r="CM536" s="3"/>
      <c r="CN536" s="15"/>
      <c r="CO536" s="3"/>
      <c r="CP536" s="3"/>
      <c r="CQ536" s="3"/>
      <c r="CR536" s="3"/>
      <c r="CS536" s="15"/>
      <c r="CT536" s="3"/>
      <c r="CU536" s="3"/>
      <c r="CV536" s="3"/>
      <c r="CW536" s="3"/>
      <c r="CX536" s="15"/>
      <c r="CY536" s="3"/>
      <c r="CZ536" s="3"/>
      <c r="DA536" s="3"/>
      <c r="DB536" s="3"/>
      <c r="DC536" s="15"/>
      <c r="DD536" s="3"/>
      <c r="DE536" s="3"/>
      <c r="DF536" s="3"/>
      <c r="DG536" s="3"/>
      <c r="DH536" s="15"/>
      <c r="DI536" s="3"/>
      <c r="DJ536" s="3"/>
      <c r="DK536" s="3"/>
      <c r="DL536" s="3"/>
      <c r="DM536" s="15"/>
      <c r="DN536" s="3"/>
      <c r="DO536" s="3"/>
      <c r="DP536" s="3"/>
      <c r="DQ536" s="3"/>
      <c r="DR536" s="15"/>
      <c r="DS536" s="3"/>
      <c r="DT536" s="3"/>
      <c r="DV536" s="3"/>
      <c r="DW536" s="15"/>
    </row>
    <row r="537" spans="1:127">
      <c r="A537" s="2"/>
      <c r="AZ537" s="15"/>
      <c r="BA537" s="3"/>
      <c r="BB537" s="3"/>
      <c r="BC537" s="3"/>
      <c r="BD537" s="3"/>
      <c r="BE537" s="15"/>
      <c r="BF537" s="3"/>
      <c r="BG537" s="3"/>
      <c r="BH537" s="3"/>
      <c r="BI537" s="3"/>
      <c r="BJ537" s="15"/>
      <c r="BK537" s="3"/>
      <c r="BL537" s="3"/>
      <c r="BM537" s="3"/>
      <c r="BN537" s="3"/>
      <c r="BO537" s="15"/>
      <c r="BP537" s="3"/>
      <c r="BT537" s="15"/>
      <c r="BY537" s="15"/>
      <c r="BZ537" s="3"/>
      <c r="CA537" s="3"/>
      <c r="DU537" s="2"/>
    </row>
    <row r="538" spans="1:127">
      <c r="A538" s="2"/>
      <c r="AZ538" s="15"/>
      <c r="BA538" s="3"/>
      <c r="BB538" s="3"/>
      <c r="BC538" s="3"/>
      <c r="BD538" s="3"/>
      <c r="BE538" s="15"/>
      <c r="BF538" s="3"/>
      <c r="BG538" s="3"/>
      <c r="BH538" s="3"/>
      <c r="BI538" s="3"/>
      <c r="BJ538" s="15"/>
      <c r="BK538" s="3"/>
      <c r="BL538" s="3"/>
      <c r="BM538" s="3"/>
      <c r="BN538" s="3"/>
      <c r="BO538" s="15"/>
      <c r="BP538" s="3"/>
      <c r="BT538" s="15"/>
      <c r="BY538" s="15"/>
      <c r="BZ538" s="3"/>
      <c r="CA538" s="3"/>
      <c r="CC538" s="3"/>
      <c r="CD538" s="15"/>
      <c r="CE538" s="3"/>
      <c r="CF538" s="3"/>
      <c r="CG538" s="3"/>
      <c r="CH538" s="3"/>
      <c r="CI538" s="15"/>
      <c r="CJ538" s="3"/>
      <c r="CK538" s="3"/>
      <c r="CL538" s="3"/>
      <c r="CM538" s="3"/>
      <c r="CN538" s="15"/>
      <c r="CO538" s="3"/>
      <c r="CP538" s="3"/>
      <c r="CQ538" s="3"/>
      <c r="CR538" s="3"/>
      <c r="CS538" s="15"/>
      <c r="CT538" s="3"/>
      <c r="CU538" s="3"/>
      <c r="CV538" s="3"/>
      <c r="CW538" s="3"/>
      <c r="CX538" s="15"/>
      <c r="CY538" s="3"/>
      <c r="CZ538" s="3"/>
      <c r="DA538" s="3"/>
      <c r="DB538" s="3"/>
      <c r="DC538" s="15"/>
      <c r="DD538" s="3"/>
      <c r="DE538" s="3"/>
      <c r="DF538" s="3"/>
      <c r="DG538" s="3"/>
      <c r="DH538" s="15"/>
      <c r="DI538" s="3"/>
      <c r="DJ538" s="3"/>
      <c r="DK538" s="3"/>
      <c r="DL538" s="3"/>
      <c r="DM538" s="15"/>
      <c r="DN538" s="3"/>
      <c r="DO538" s="3"/>
      <c r="DP538" s="3"/>
      <c r="DQ538" s="3"/>
      <c r="DR538" s="15"/>
      <c r="DS538" s="3"/>
      <c r="DT538" s="3"/>
      <c r="DV538" s="3"/>
      <c r="DW538" s="15"/>
    </row>
    <row r="539" spans="1:127">
      <c r="A539" s="2"/>
      <c r="AZ539" s="15"/>
      <c r="BA539" s="3"/>
      <c r="BB539" s="3"/>
      <c r="BC539" s="3"/>
      <c r="BD539" s="3"/>
      <c r="BE539" s="15"/>
      <c r="BF539" s="3"/>
      <c r="BG539" s="3"/>
      <c r="BH539" s="3"/>
      <c r="BI539" s="3"/>
      <c r="BJ539" s="15"/>
      <c r="BK539" s="3"/>
      <c r="BL539" s="3"/>
      <c r="BM539" s="3"/>
      <c r="BN539" s="3"/>
      <c r="BO539" s="15"/>
      <c r="BP539" s="3"/>
      <c r="BT539" s="15"/>
      <c r="BY539" s="15"/>
      <c r="BZ539" s="3"/>
      <c r="CA539" s="3"/>
      <c r="CC539" s="3"/>
      <c r="CD539" s="15"/>
      <c r="CE539" s="3"/>
      <c r="CF539" s="3"/>
      <c r="CG539" s="3"/>
      <c r="CH539" s="3"/>
      <c r="CI539" s="15"/>
      <c r="CJ539" s="3"/>
      <c r="CK539" s="3"/>
      <c r="CL539" s="3"/>
      <c r="CM539" s="3"/>
      <c r="CN539" s="15"/>
      <c r="CO539" s="3"/>
      <c r="CP539" s="3"/>
      <c r="CQ539" s="3"/>
      <c r="CR539" s="3"/>
      <c r="CS539" s="15"/>
      <c r="CT539" s="3"/>
      <c r="CU539" s="3"/>
      <c r="CV539" s="3"/>
      <c r="CW539" s="3"/>
      <c r="CX539" s="15"/>
      <c r="CY539" s="3"/>
      <c r="CZ539" s="3"/>
      <c r="DA539" s="3"/>
      <c r="DB539" s="3"/>
      <c r="DC539" s="15"/>
      <c r="DD539" s="3"/>
      <c r="DE539" s="3"/>
      <c r="DF539" s="3"/>
      <c r="DG539" s="3"/>
      <c r="DH539" s="15"/>
      <c r="DI539" s="3"/>
      <c r="DJ539" s="3"/>
      <c r="DK539" s="3"/>
      <c r="DL539" s="3"/>
      <c r="DM539" s="15"/>
      <c r="DN539" s="3"/>
      <c r="DO539" s="3"/>
      <c r="DP539" s="3"/>
      <c r="DQ539" s="3"/>
      <c r="DR539" s="15"/>
      <c r="DS539" s="3"/>
      <c r="DT539" s="3"/>
      <c r="DV539" s="3"/>
      <c r="DW539" s="15"/>
    </row>
    <row r="540" spans="1:127">
      <c r="A540" s="2"/>
      <c r="AZ540" s="15"/>
      <c r="BA540" s="3"/>
      <c r="BB540" s="3"/>
      <c r="BC540" s="3"/>
      <c r="BD540" s="3"/>
      <c r="BE540" s="15"/>
      <c r="BF540" s="3"/>
      <c r="BG540" s="3"/>
      <c r="BH540" s="3"/>
      <c r="BI540" s="3"/>
      <c r="BJ540" s="15"/>
      <c r="BK540" s="3"/>
      <c r="BL540" s="3"/>
      <c r="BM540" s="3"/>
      <c r="BN540" s="3"/>
      <c r="BO540" s="15"/>
      <c r="BP540" s="3"/>
      <c r="BT540" s="15"/>
      <c r="BY540" s="15"/>
      <c r="BZ540" s="3"/>
      <c r="CA540" s="3"/>
      <c r="CC540" s="16"/>
      <c r="CD540" s="15"/>
      <c r="CE540" s="16"/>
      <c r="CF540" s="16"/>
      <c r="CG540" s="16"/>
      <c r="CH540" s="16"/>
      <c r="CI540" s="15"/>
      <c r="CJ540" s="16"/>
      <c r="CK540" s="16"/>
      <c r="CL540" s="16"/>
      <c r="CM540" s="16"/>
      <c r="CN540" s="15"/>
      <c r="CO540" s="16"/>
      <c r="CP540" s="16"/>
      <c r="CQ540" s="16"/>
      <c r="CR540" s="16"/>
      <c r="CS540" s="15"/>
      <c r="CT540" s="16"/>
      <c r="CU540" s="16"/>
      <c r="CV540" s="16"/>
      <c r="CW540" s="16"/>
      <c r="CX540" s="15"/>
      <c r="CY540" s="16"/>
      <c r="CZ540" s="16"/>
      <c r="DA540" s="16"/>
      <c r="DB540" s="16"/>
      <c r="DC540" s="15"/>
      <c r="DD540" s="16"/>
      <c r="DE540" s="16"/>
      <c r="DF540" s="16"/>
      <c r="DG540" s="16"/>
      <c r="DH540" s="15"/>
      <c r="DI540" s="16"/>
      <c r="DJ540" s="16"/>
      <c r="DK540" s="16"/>
      <c r="DL540" s="16"/>
      <c r="DM540" s="15"/>
      <c r="DN540" s="16"/>
      <c r="DO540" s="16"/>
      <c r="DP540" s="16"/>
      <c r="DQ540" s="16"/>
      <c r="DR540" s="15"/>
      <c r="DS540" s="16"/>
      <c r="DT540" s="16"/>
      <c r="DU540" s="16"/>
      <c r="DV540" s="16"/>
      <c r="DW540" s="15"/>
    </row>
    <row r="541" spans="1:127">
      <c r="A541" s="2"/>
      <c r="AZ541" s="15"/>
      <c r="BA541" s="3"/>
      <c r="BB541" s="3"/>
      <c r="BC541" s="3"/>
      <c r="BD541" s="3"/>
      <c r="BE541" s="15"/>
      <c r="BF541" s="3"/>
      <c r="BG541" s="3"/>
      <c r="BH541" s="3"/>
      <c r="BI541" s="3"/>
      <c r="BJ541" s="15"/>
      <c r="BK541" s="3"/>
      <c r="BL541" s="3"/>
      <c r="BM541" s="3"/>
      <c r="BN541" s="3"/>
      <c r="BO541" s="15"/>
      <c r="BP541" s="3"/>
      <c r="BT541" s="15"/>
      <c r="BY541" s="15"/>
      <c r="BZ541" s="3"/>
      <c r="CA541" s="3"/>
      <c r="CC541" s="16"/>
      <c r="CD541" s="15"/>
      <c r="CE541" s="16"/>
      <c r="CF541" s="16"/>
      <c r="CG541" s="16"/>
      <c r="CH541" s="16"/>
      <c r="CI541" s="15"/>
      <c r="CJ541" s="16"/>
      <c r="CK541" s="16"/>
      <c r="CL541" s="16"/>
      <c r="CM541" s="16"/>
      <c r="CN541" s="15"/>
      <c r="CO541" s="16"/>
      <c r="CP541" s="16"/>
      <c r="CQ541" s="16"/>
      <c r="CR541" s="16"/>
      <c r="CS541" s="15"/>
      <c r="CT541" s="16"/>
      <c r="CU541" s="16"/>
      <c r="CV541" s="16"/>
      <c r="CW541" s="16"/>
      <c r="CX541" s="15"/>
      <c r="CY541" s="16"/>
      <c r="CZ541" s="16"/>
      <c r="DA541" s="16"/>
      <c r="DB541" s="16"/>
      <c r="DC541" s="15"/>
      <c r="DD541" s="16"/>
      <c r="DE541" s="16"/>
      <c r="DF541" s="16"/>
      <c r="DG541" s="16"/>
      <c r="DH541" s="15"/>
      <c r="DI541" s="16"/>
      <c r="DJ541" s="16"/>
      <c r="DK541" s="16"/>
      <c r="DL541" s="16"/>
      <c r="DM541" s="15"/>
      <c r="DN541" s="16"/>
      <c r="DO541" s="16"/>
      <c r="DP541" s="16"/>
      <c r="DQ541" s="16"/>
      <c r="DR541" s="15"/>
      <c r="DS541" s="16"/>
      <c r="DT541" s="16"/>
      <c r="DU541" s="16"/>
      <c r="DV541" s="16"/>
      <c r="DW541" s="15"/>
    </row>
    <row r="542" spans="1:127">
      <c r="A542" s="2"/>
      <c r="AZ542" s="15"/>
      <c r="BA542" s="3"/>
      <c r="BB542" s="3"/>
      <c r="BC542" s="3"/>
      <c r="BD542" s="3"/>
      <c r="BE542" s="15"/>
      <c r="BF542" s="3"/>
      <c r="BG542" s="3"/>
      <c r="BH542" s="3"/>
      <c r="BI542" s="3"/>
      <c r="BJ542" s="15"/>
      <c r="BK542" s="3"/>
      <c r="BL542" s="3"/>
      <c r="BM542" s="3"/>
      <c r="BN542" s="3"/>
      <c r="BO542" s="15"/>
      <c r="BP542" s="3"/>
      <c r="BT542" s="15"/>
      <c r="BY542" s="15"/>
      <c r="BZ542" s="3"/>
      <c r="CA542" s="3"/>
    </row>
    <row r="543" spans="1:127">
      <c r="A543" s="2"/>
      <c r="AZ543" s="15"/>
      <c r="BA543" s="3"/>
      <c r="BB543" s="3"/>
      <c r="BC543" s="3"/>
      <c r="BD543" s="3"/>
      <c r="BE543" s="15"/>
      <c r="BF543" s="3"/>
      <c r="BG543" s="3"/>
      <c r="BH543" s="3"/>
      <c r="BI543" s="3"/>
      <c r="BJ543" s="15"/>
      <c r="BK543" s="3"/>
      <c r="BL543" s="3"/>
      <c r="BM543" s="3"/>
      <c r="BN543" s="3"/>
      <c r="BO543" s="15"/>
      <c r="BP543" s="3"/>
      <c r="BT543" s="15"/>
      <c r="BY543" s="15"/>
      <c r="BZ543" s="3"/>
      <c r="CA543" s="3"/>
      <c r="CC543" s="3"/>
      <c r="CD543" s="16"/>
      <c r="CE543" s="3"/>
      <c r="CF543" s="3"/>
      <c r="CG543" s="3"/>
      <c r="CH543" s="3"/>
      <c r="CI543" s="16"/>
      <c r="CJ543" s="3"/>
      <c r="CK543" s="3"/>
      <c r="CL543" s="3"/>
      <c r="CM543" s="3"/>
      <c r="CN543" s="16"/>
      <c r="CO543" s="3"/>
      <c r="CP543" s="3"/>
      <c r="CQ543" s="3"/>
      <c r="CR543" s="3"/>
      <c r="CS543" s="16"/>
      <c r="CT543" s="3"/>
      <c r="CU543" s="3"/>
      <c r="CV543" s="3"/>
      <c r="CW543" s="3"/>
      <c r="CX543" s="16"/>
      <c r="CY543" s="3"/>
      <c r="CZ543" s="3"/>
      <c r="DA543" s="3"/>
      <c r="DB543" s="3"/>
      <c r="DC543" s="16"/>
      <c r="DD543" s="3"/>
      <c r="DE543" s="3"/>
      <c r="DF543" s="3"/>
      <c r="DG543" s="3"/>
      <c r="DH543" s="16"/>
      <c r="DI543" s="3"/>
      <c r="DJ543" s="3"/>
      <c r="DK543" s="3"/>
      <c r="DL543" s="3"/>
      <c r="DM543" s="16"/>
      <c r="DN543" s="3"/>
      <c r="DO543" s="3"/>
      <c r="DP543" s="3"/>
      <c r="DQ543" s="3"/>
      <c r="DR543" s="16"/>
      <c r="DS543" s="3"/>
      <c r="DT543" s="3"/>
      <c r="DV543" s="3"/>
      <c r="DW543" s="16"/>
    </row>
    <row r="544" spans="1:127">
      <c r="A544" s="2"/>
      <c r="B544" s="21"/>
      <c r="AZ544" s="15"/>
      <c r="BA544" s="3"/>
      <c r="BB544" s="3"/>
      <c r="BC544" s="3"/>
      <c r="BD544" s="3"/>
      <c r="BE544" s="15"/>
      <c r="BF544" s="3"/>
      <c r="BG544" s="3"/>
      <c r="BH544" s="3"/>
      <c r="BI544" s="3"/>
      <c r="BJ544" s="15"/>
      <c r="BK544" s="3"/>
      <c r="BL544" s="3"/>
      <c r="BM544" s="3"/>
      <c r="BN544" s="3"/>
      <c r="BO544" s="15"/>
      <c r="BP544" s="3"/>
      <c r="BT544" s="15"/>
      <c r="BY544" s="15"/>
      <c r="BZ544" s="3"/>
      <c r="CA544" s="3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</row>
    <row r="545" spans="1:127">
      <c r="A545" s="2"/>
      <c r="AZ545" s="15"/>
      <c r="BA545" s="3"/>
      <c r="BB545" s="3"/>
      <c r="BC545" s="3"/>
      <c r="BD545" s="3"/>
      <c r="BE545" s="15"/>
      <c r="BF545" s="3"/>
      <c r="BG545" s="3"/>
      <c r="BH545" s="3"/>
      <c r="BI545" s="3"/>
      <c r="BJ545" s="15"/>
      <c r="BK545" s="3"/>
      <c r="BL545" s="3"/>
      <c r="BM545" s="3"/>
      <c r="BN545" s="3"/>
      <c r="BO545" s="15"/>
      <c r="BP545" s="3"/>
      <c r="BS545" s="4"/>
      <c r="BT545" s="15"/>
      <c r="BU545" s="4"/>
      <c r="BV545" s="4"/>
      <c r="BW545" s="4"/>
      <c r="BX545" s="4"/>
      <c r="BY545" s="15"/>
      <c r="BZ545" s="4"/>
      <c r="CA545" s="4"/>
      <c r="CB545" s="4"/>
      <c r="CC545" s="4"/>
      <c r="CD545" s="16"/>
      <c r="CE545" s="4"/>
      <c r="CF545" s="4"/>
      <c r="CG545" s="4"/>
      <c r="CH545" s="4"/>
      <c r="CI545" s="16"/>
      <c r="CJ545" s="4"/>
      <c r="CK545" s="4"/>
      <c r="CL545" s="4"/>
      <c r="CM545" s="4"/>
      <c r="CN545" s="16"/>
      <c r="CO545" s="4"/>
      <c r="CP545" s="4"/>
      <c r="CQ545" s="4"/>
      <c r="CR545" s="4"/>
      <c r="CS545" s="16"/>
      <c r="CT545" s="4"/>
      <c r="CU545" s="4"/>
      <c r="CV545" s="4"/>
      <c r="CW545" s="4"/>
      <c r="CX545" s="16"/>
      <c r="CY545" s="4"/>
      <c r="CZ545" s="4"/>
      <c r="DA545" s="4"/>
      <c r="DB545" s="4"/>
      <c r="DC545" s="16"/>
      <c r="DD545" s="4"/>
      <c r="DE545" s="4"/>
      <c r="DF545" s="4"/>
      <c r="DG545" s="4"/>
      <c r="DH545" s="16"/>
      <c r="DI545" s="4"/>
      <c r="DJ545" s="4"/>
      <c r="DK545" s="4"/>
      <c r="DL545" s="4"/>
      <c r="DM545" s="16"/>
      <c r="DN545" s="4"/>
      <c r="DO545" s="4"/>
      <c r="DP545" s="4"/>
      <c r="DQ545" s="4"/>
      <c r="DR545" s="16"/>
      <c r="DS545" s="4"/>
      <c r="DT545" s="4"/>
      <c r="DU545" s="4"/>
      <c r="DV545" s="4"/>
      <c r="DW545" s="16"/>
    </row>
    <row r="546" spans="1:127">
      <c r="A546" s="2"/>
      <c r="AZ546" s="15"/>
      <c r="BA546" s="3"/>
      <c r="BB546" s="3"/>
      <c r="BC546" s="3"/>
      <c r="BD546" s="3"/>
      <c r="BE546" s="15"/>
      <c r="BF546" s="3"/>
      <c r="BG546" s="3"/>
      <c r="BH546" s="3"/>
      <c r="BI546" s="3"/>
      <c r="BJ546" s="15"/>
      <c r="BK546" s="3"/>
      <c r="BL546" s="3"/>
      <c r="BM546" s="3"/>
      <c r="BN546" s="3"/>
      <c r="BO546" s="15"/>
      <c r="BP546" s="3"/>
      <c r="BT546" s="15"/>
      <c r="BY546" s="15"/>
      <c r="BZ546" s="3"/>
      <c r="CA546" s="3"/>
    </row>
    <row r="547" spans="1:127">
      <c r="A547" s="2"/>
      <c r="AZ547" s="15"/>
      <c r="BA547" s="3"/>
      <c r="BB547" s="3"/>
      <c r="BC547" s="3"/>
      <c r="BD547" s="3"/>
      <c r="BE547" s="15"/>
      <c r="BF547" s="3"/>
      <c r="BG547" s="3"/>
      <c r="BH547" s="3"/>
      <c r="BI547" s="3"/>
      <c r="BJ547" s="15"/>
      <c r="BK547" s="3"/>
      <c r="BL547" s="3"/>
      <c r="BM547" s="3"/>
      <c r="BN547" s="3"/>
      <c r="BO547" s="15"/>
      <c r="BP547" s="3"/>
      <c r="BT547" s="15"/>
      <c r="BY547" s="15"/>
      <c r="BZ547" s="3"/>
      <c r="CA547" s="3"/>
    </row>
    <row r="548" spans="1:127">
      <c r="A548" s="2"/>
      <c r="AZ548" s="15"/>
      <c r="BA548" s="3"/>
      <c r="BB548" s="3"/>
      <c r="BC548" s="3"/>
      <c r="BD548" s="3"/>
      <c r="BE548" s="15"/>
      <c r="BF548" s="3"/>
      <c r="BG548" s="3"/>
      <c r="BH548" s="3"/>
      <c r="BI548" s="3"/>
      <c r="BJ548" s="15"/>
      <c r="BK548" s="3"/>
      <c r="BL548" s="3"/>
      <c r="BM548" s="3"/>
      <c r="BN548" s="3"/>
      <c r="BO548" s="15"/>
      <c r="BP548" s="3"/>
      <c r="BT548" s="15"/>
      <c r="BY548" s="15"/>
      <c r="BZ548" s="3"/>
      <c r="CA548" s="3"/>
      <c r="CC548" s="3"/>
      <c r="CD548" s="15"/>
      <c r="CE548" s="3"/>
      <c r="CF548" s="3"/>
      <c r="CG548" s="3"/>
      <c r="CH548" s="3"/>
      <c r="CI548" s="15"/>
      <c r="CJ548" s="3"/>
      <c r="CK548" s="3"/>
      <c r="CL548" s="3"/>
      <c r="CM548" s="3"/>
      <c r="CN548" s="15"/>
      <c r="CO548" s="3"/>
      <c r="CP548" s="3"/>
      <c r="CQ548" s="3"/>
      <c r="CR548" s="3"/>
      <c r="CS548" s="15"/>
      <c r="CT548" s="3"/>
      <c r="CU548" s="3"/>
      <c r="CV548" s="3"/>
      <c r="CW548" s="3"/>
      <c r="CX548" s="15"/>
      <c r="CY548" s="3"/>
      <c r="CZ548" s="3"/>
      <c r="DA548" s="3"/>
      <c r="DB548" s="3"/>
      <c r="DC548" s="15"/>
      <c r="DD548" s="3"/>
      <c r="DE548" s="3"/>
      <c r="DF548" s="3"/>
      <c r="DG548" s="3"/>
      <c r="DH548" s="15"/>
      <c r="DI548" s="3"/>
      <c r="DJ548" s="3"/>
      <c r="DK548" s="3"/>
      <c r="DL548" s="3"/>
      <c r="DM548" s="15"/>
      <c r="DN548" s="3"/>
      <c r="DO548" s="3"/>
      <c r="DP548" s="3"/>
      <c r="DQ548" s="3"/>
      <c r="DR548" s="15"/>
      <c r="DS548" s="3"/>
      <c r="DT548" s="3"/>
      <c r="DV548" s="3"/>
      <c r="DW548" s="15"/>
    </row>
    <row r="549" spans="1:127">
      <c r="A549" s="2"/>
      <c r="AZ549" s="15"/>
      <c r="BA549" s="3"/>
      <c r="BB549" s="3"/>
      <c r="BC549" s="3"/>
      <c r="BD549" s="3"/>
      <c r="BE549" s="15"/>
      <c r="BF549" s="3"/>
      <c r="BG549" s="3"/>
      <c r="BH549" s="3"/>
      <c r="BI549" s="3"/>
      <c r="BJ549" s="15"/>
      <c r="BK549" s="3"/>
      <c r="BL549" s="3"/>
      <c r="BM549" s="3"/>
      <c r="BN549" s="3"/>
      <c r="BO549" s="15"/>
      <c r="BP549" s="3"/>
      <c r="BT549" s="15"/>
      <c r="BY549" s="15"/>
      <c r="BZ549" s="3"/>
      <c r="CA549" s="3"/>
      <c r="CC549" s="3"/>
      <c r="CD549" s="15"/>
      <c r="CE549" s="3"/>
      <c r="CF549" s="3"/>
      <c r="CG549" s="3"/>
      <c r="CH549" s="3"/>
      <c r="CI549" s="15"/>
      <c r="CJ549" s="3"/>
      <c r="CK549" s="3"/>
      <c r="CL549" s="3"/>
      <c r="CM549" s="3"/>
      <c r="CN549" s="15"/>
      <c r="CO549" s="3"/>
      <c r="CP549" s="3"/>
      <c r="CQ549" s="3"/>
      <c r="CR549" s="3"/>
      <c r="CS549" s="15"/>
      <c r="CT549" s="3"/>
      <c r="CU549" s="3"/>
      <c r="CV549" s="3"/>
      <c r="CW549" s="3"/>
      <c r="CX549" s="15"/>
      <c r="CY549" s="3"/>
      <c r="CZ549" s="3"/>
      <c r="DA549" s="3"/>
      <c r="DB549" s="3"/>
      <c r="DC549" s="15"/>
      <c r="DD549" s="3"/>
      <c r="DE549" s="3"/>
      <c r="DF549" s="3"/>
      <c r="DG549" s="3"/>
      <c r="DH549" s="15"/>
      <c r="DI549" s="3"/>
      <c r="DJ549" s="3"/>
      <c r="DK549" s="3"/>
      <c r="DL549" s="3"/>
      <c r="DM549" s="15"/>
      <c r="DN549" s="3"/>
      <c r="DO549" s="3"/>
      <c r="DP549" s="3"/>
      <c r="DQ549" s="3"/>
      <c r="DR549" s="15"/>
      <c r="DS549" s="3"/>
      <c r="DT549" s="3"/>
      <c r="DV549" s="3"/>
      <c r="DW549" s="15"/>
    </row>
    <row r="550" spans="1:127" s="4" customFormat="1">
      <c r="B550" s="23"/>
      <c r="C550" s="23"/>
      <c r="D550" s="23"/>
      <c r="E550" s="23"/>
      <c r="F550" s="23"/>
      <c r="I550" s="27"/>
    </row>
    <row r="551" spans="1:127">
      <c r="A551" s="2"/>
      <c r="CE551" s="6"/>
      <c r="CJ551" s="6"/>
      <c r="CL551" s="3"/>
    </row>
    <row r="552" spans="1:127">
      <c r="A552" s="2"/>
    </row>
    <row r="553" spans="1:127">
      <c r="A553" s="2"/>
    </row>
    <row r="554" spans="1:127">
      <c r="A554" s="2"/>
      <c r="CA554" s="6"/>
      <c r="CB554" s="6"/>
    </row>
    <row r="555" spans="1:127">
      <c r="A555" s="2"/>
      <c r="AP555" s="15"/>
      <c r="AQ555" s="3"/>
      <c r="AR555" s="3"/>
      <c r="AS555" s="3"/>
      <c r="AT555" s="3"/>
      <c r="AU555" s="15"/>
      <c r="AV555" s="3"/>
      <c r="AW555" s="3"/>
      <c r="AX555" s="3"/>
      <c r="AY555" s="3"/>
      <c r="AZ555" s="15"/>
      <c r="BA555" s="3"/>
      <c r="BB555" s="3"/>
      <c r="BC555" s="3"/>
      <c r="BD555" s="3"/>
      <c r="BE555" s="15"/>
      <c r="BF555" s="3"/>
      <c r="BG555" s="3"/>
      <c r="BH555" s="3"/>
      <c r="BI555" s="3"/>
      <c r="BJ555" s="15"/>
      <c r="BK555" s="3"/>
      <c r="BL555" s="3"/>
      <c r="BM555" s="3"/>
      <c r="BN555" s="3"/>
      <c r="BO555" s="15"/>
      <c r="BP555" s="3"/>
      <c r="BT555" s="15"/>
      <c r="BY555" s="15"/>
      <c r="BZ555" s="3"/>
      <c r="CA555" s="3"/>
      <c r="CC555" s="3"/>
      <c r="CD555" s="15"/>
      <c r="CE555" s="3"/>
      <c r="CF555" s="3"/>
      <c r="CG555" s="3"/>
      <c r="CH555" s="3"/>
      <c r="CI555" s="15"/>
      <c r="CJ555" s="3"/>
      <c r="CK555" s="3"/>
      <c r="CL555" s="3"/>
      <c r="CM555" s="3"/>
      <c r="CN555" s="15"/>
      <c r="CO555" s="3"/>
      <c r="CP555" s="3"/>
      <c r="CQ555" s="3"/>
      <c r="CR555" s="3"/>
      <c r="CS555" s="15"/>
      <c r="CT555" s="3"/>
      <c r="CU555" s="3"/>
      <c r="CV555" s="3"/>
      <c r="CW555" s="3"/>
      <c r="CX555" s="15"/>
      <c r="CY555" s="3"/>
      <c r="CZ555" s="3"/>
      <c r="DA555" s="3"/>
      <c r="DB555" s="3"/>
      <c r="DC555" s="15"/>
      <c r="DD555" s="3"/>
      <c r="DE555" s="3"/>
      <c r="DF555" s="3"/>
      <c r="DG555" s="3"/>
      <c r="DH555" s="15"/>
      <c r="DI555" s="3"/>
      <c r="DJ555" s="3"/>
      <c r="DK555" s="3"/>
      <c r="DL555" s="3"/>
      <c r="DM555" s="15"/>
      <c r="DN555" s="3"/>
      <c r="DO555" s="3"/>
      <c r="DP555" s="3"/>
      <c r="DQ555" s="3"/>
      <c r="DR555" s="15"/>
      <c r="DS555" s="3"/>
      <c r="DT555" s="3"/>
      <c r="DV555" s="3"/>
      <c r="DW555" s="15"/>
    </row>
    <row r="556" spans="1:127">
      <c r="A556" s="2"/>
      <c r="BZ556" s="3"/>
      <c r="CA556" s="3"/>
      <c r="DU556" s="2"/>
    </row>
    <row r="557" spans="1:127">
      <c r="A557" s="2"/>
      <c r="AF557" s="15"/>
      <c r="AG557" s="3"/>
      <c r="AH557" s="3"/>
      <c r="AI557" s="3"/>
      <c r="AJ557" s="3"/>
      <c r="AK557" s="15"/>
      <c r="AL557" s="3"/>
      <c r="AM557" s="3"/>
      <c r="AN557" s="3"/>
      <c r="AO557" s="3"/>
      <c r="AP557" s="15"/>
      <c r="AQ557" s="3"/>
      <c r="AR557" s="3"/>
      <c r="AS557" s="3"/>
      <c r="AT557" s="3"/>
      <c r="AU557" s="15"/>
      <c r="AV557" s="3"/>
      <c r="AW557" s="3"/>
      <c r="AX557" s="3"/>
      <c r="AY557" s="3"/>
      <c r="AZ557" s="15"/>
      <c r="BA557" s="3"/>
      <c r="BB557" s="3"/>
      <c r="BC557" s="3"/>
      <c r="BD557" s="3"/>
      <c r="BE557" s="15"/>
      <c r="BF557" s="3"/>
      <c r="BG557" s="3"/>
      <c r="BH557" s="3"/>
      <c r="BI557" s="3"/>
      <c r="BJ557" s="15"/>
      <c r="BK557" s="3"/>
      <c r="BL557" s="3"/>
      <c r="BM557" s="3"/>
      <c r="BN557" s="3"/>
      <c r="BO557" s="15"/>
      <c r="BP557" s="3"/>
      <c r="BT557" s="15"/>
      <c r="BY557" s="15"/>
      <c r="BZ557" s="3"/>
      <c r="CA557" s="3"/>
      <c r="CC557" s="24"/>
      <c r="CD557" s="15"/>
      <c r="CE557" s="24"/>
      <c r="CF557" s="24"/>
      <c r="CG557" s="24"/>
      <c r="CH557" s="24"/>
      <c r="CI557" s="15"/>
      <c r="CJ557" s="24"/>
      <c r="CK557" s="24"/>
      <c r="CL557" s="24"/>
      <c r="CM557" s="24"/>
      <c r="CN557" s="15"/>
      <c r="CO557" s="24"/>
      <c r="CP557" s="24"/>
      <c r="CQ557" s="24"/>
      <c r="CR557" s="24"/>
      <c r="CS557" s="15"/>
      <c r="CT557" s="24"/>
      <c r="CU557" s="24"/>
      <c r="CV557" s="24"/>
      <c r="CW557" s="24"/>
      <c r="CX557" s="15"/>
      <c r="CY557" s="24"/>
      <c r="CZ557" s="24"/>
      <c r="DA557" s="24"/>
      <c r="DB557" s="24"/>
      <c r="DC557" s="15"/>
      <c r="DD557" s="24"/>
      <c r="DE557" s="24"/>
      <c r="DF557" s="24"/>
      <c r="DG557" s="24"/>
      <c r="DH557" s="15"/>
      <c r="DI557" s="24"/>
      <c r="DJ557" s="24"/>
      <c r="DK557" s="24"/>
      <c r="DL557" s="24"/>
      <c r="DM557" s="15"/>
      <c r="DN557" s="24"/>
      <c r="DO557" s="24"/>
      <c r="DP557" s="24"/>
      <c r="DQ557" s="24"/>
      <c r="DR557" s="15"/>
      <c r="DS557" s="24"/>
      <c r="DT557" s="24"/>
      <c r="DU557" s="24"/>
      <c r="DV557" s="24"/>
      <c r="DW557" s="15"/>
    </row>
    <row r="558" spans="1:127" s="16" customFormat="1">
      <c r="B558" s="7"/>
      <c r="C558" s="7"/>
      <c r="D558" s="7"/>
      <c r="E558" s="19"/>
      <c r="F558" s="19"/>
      <c r="AR558" s="25"/>
      <c r="AS558" s="25"/>
      <c r="AT558" s="25"/>
      <c r="AU558" s="2"/>
      <c r="AV558" s="25"/>
      <c r="AW558" s="25"/>
      <c r="AX558" s="25"/>
      <c r="AY558" s="25"/>
      <c r="AZ558" s="2"/>
      <c r="BA558" s="15"/>
      <c r="BB558" s="15"/>
      <c r="BC558" s="15"/>
      <c r="BD558" s="15"/>
      <c r="BE558" s="2"/>
      <c r="BF558" s="15"/>
      <c r="BG558" s="15"/>
      <c r="BH558" s="15"/>
      <c r="BI558" s="15"/>
      <c r="BJ558" s="15"/>
      <c r="BK558" s="15"/>
      <c r="BL558" s="15"/>
      <c r="BM558" s="15"/>
      <c r="BN558" s="15"/>
      <c r="BO558" s="15"/>
      <c r="BP558" s="15"/>
      <c r="BQ558" s="15"/>
      <c r="BR558" s="15"/>
      <c r="BS558" s="15"/>
      <c r="BT558" s="15"/>
      <c r="BU558" s="15"/>
      <c r="BV558" s="15"/>
      <c r="BW558" s="15"/>
      <c r="BX558" s="15"/>
      <c r="BY558" s="15"/>
      <c r="BZ558" s="15"/>
      <c r="CA558" s="15"/>
      <c r="CB558" s="15"/>
      <c r="CC558" s="8"/>
      <c r="CD558" s="15"/>
      <c r="CH558" s="8"/>
      <c r="CI558" s="15"/>
      <c r="CM558" s="8"/>
      <c r="CN558" s="15"/>
      <c r="CR558" s="8"/>
      <c r="CS558" s="15"/>
      <c r="CW558" s="8"/>
      <c r="CX558" s="15"/>
      <c r="DB558" s="8"/>
      <c r="DC558" s="15"/>
      <c r="DG558" s="8"/>
      <c r="DH558" s="15"/>
      <c r="DL558" s="8"/>
      <c r="DM558" s="15"/>
      <c r="DQ558" s="8"/>
      <c r="DR558" s="15"/>
      <c r="DV558" s="8"/>
      <c r="DW558" s="15"/>
    </row>
    <row r="559" spans="1:127" s="16" customFormat="1">
      <c r="B559" s="19"/>
      <c r="C559" s="19"/>
      <c r="D559" s="18"/>
      <c r="E559" s="19"/>
      <c r="F559" s="19"/>
      <c r="AR559" s="25"/>
      <c r="AS559" s="25"/>
      <c r="AT559" s="25"/>
      <c r="AU559" s="2"/>
      <c r="AV559" s="25"/>
      <c r="AW559" s="25"/>
      <c r="AX559" s="25"/>
      <c r="AY559" s="25"/>
      <c r="AZ559" s="2"/>
      <c r="BA559" s="25"/>
      <c r="BB559" s="25"/>
      <c r="BC559" s="25"/>
      <c r="BD559" s="25"/>
      <c r="BE559" s="2"/>
      <c r="BF559" s="25"/>
      <c r="BG559" s="25"/>
      <c r="BH559" s="25"/>
      <c r="BI559" s="25"/>
      <c r="BJ559" s="2"/>
      <c r="BK559" s="25"/>
      <c r="BL559" s="25"/>
      <c r="BM559" s="25"/>
      <c r="BN559" s="25"/>
      <c r="BO559" s="2"/>
      <c r="BP559" s="25"/>
      <c r="BQ559" s="25"/>
      <c r="BR559" s="25"/>
      <c r="BS559" s="25"/>
      <c r="BT559" s="2"/>
      <c r="BU559" s="3"/>
      <c r="BV559" s="3"/>
      <c r="BW559" s="3"/>
      <c r="BX559" s="3"/>
      <c r="BY559" s="2"/>
      <c r="BZ559" s="3"/>
      <c r="CA559" s="3"/>
      <c r="CB559" s="3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5"/>
      <c r="CU559" s="25"/>
      <c r="CV559" s="25"/>
      <c r="CW559" s="25"/>
      <c r="CY559" s="25"/>
      <c r="CZ559" s="25"/>
      <c r="DA559" s="25"/>
      <c r="DB559" s="25"/>
      <c r="DD559" s="25"/>
      <c r="DE559" s="25"/>
      <c r="DF559" s="25"/>
      <c r="DG559" s="25"/>
    </row>
    <row r="560" spans="1:127" s="16" customFormat="1">
      <c r="B560" s="7"/>
      <c r="C560" s="7"/>
      <c r="D560" s="7"/>
      <c r="E560" s="19"/>
      <c r="F560" s="19"/>
      <c r="AE560" s="28"/>
      <c r="AF560" s="2"/>
      <c r="AG560" s="28"/>
      <c r="AH560" s="28"/>
      <c r="AI560" s="28"/>
      <c r="AJ560" s="28"/>
      <c r="AK560" s="26"/>
      <c r="AL560" s="28"/>
      <c r="AM560" s="28"/>
      <c r="AN560" s="28"/>
      <c r="AO560" s="28"/>
      <c r="AP560" s="26"/>
      <c r="AQ560" s="28"/>
      <c r="AR560" s="28"/>
      <c r="AS560" s="28"/>
      <c r="AT560" s="28"/>
      <c r="AU560" s="26"/>
      <c r="AV560" s="28"/>
      <c r="AW560" s="28"/>
      <c r="AX560" s="28"/>
      <c r="AY560" s="28"/>
      <c r="AZ560" s="26"/>
      <c r="BA560" s="28"/>
      <c r="BB560" s="28"/>
      <c r="BC560" s="28"/>
      <c r="BD560" s="28"/>
      <c r="BE560" s="26"/>
      <c r="BF560" s="28"/>
      <c r="BG560" s="28"/>
      <c r="BH560" s="28"/>
      <c r="BI560" s="28"/>
      <c r="BJ560" s="26"/>
      <c r="BK560" s="28"/>
      <c r="BL560" s="28"/>
      <c r="BM560" s="28"/>
      <c r="BN560" s="28"/>
      <c r="BO560" s="26"/>
      <c r="BP560" s="28"/>
      <c r="BQ560" s="28"/>
      <c r="BR560" s="28"/>
      <c r="BS560" s="28"/>
      <c r="BT560" s="26"/>
      <c r="BU560" s="28"/>
      <c r="BV560" s="28"/>
      <c r="BW560" s="28"/>
      <c r="BX560" s="28"/>
      <c r="BY560" s="26"/>
      <c r="BZ560" s="28"/>
      <c r="CA560" s="28"/>
      <c r="CB560" s="28"/>
      <c r="CC560" s="3"/>
      <c r="CD560" s="26"/>
      <c r="CE560" s="3"/>
      <c r="CF560" s="3"/>
      <c r="CG560" s="3"/>
      <c r="CH560" s="3"/>
      <c r="CI560" s="26"/>
      <c r="CJ560" s="3"/>
      <c r="CK560" s="3"/>
      <c r="CL560" s="3"/>
      <c r="CM560" s="3"/>
      <c r="CN560" s="26"/>
      <c r="CO560" s="3"/>
      <c r="CP560" s="3"/>
      <c r="CQ560" s="3"/>
      <c r="CR560" s="3"/>
      <c r="CS560" s="26"/>
      <c r="CT560" s="3"/>
      <c r="CU560" s="3"/>
      <c r="CV560" s="3"/>
      <c r="CW560" s="3"/>
      <c r="CX560" s="26"/>
      <c r="CY560" s="3"/>
      <c r="CZ560" s="3"/>
      <c r="DA560" s="3"/>
      <c r="DB560" s="3"/>
      <c r="DC560" s="26"/>
      <c r="DD560" s="3"/>
      <c r="DE560" s="3"/>
      <c r="DF560" s="3"/>
      <c r="DG560" s="3"/>
      <c r="DH560" s="26"/>
      <c r="DI560" s="3"/>
      <c r="DJ560" s="3"/>
      <c r="DK560" s="3"/>
      <c r="DL560" s="3"/>
      <c r="DM560" s="26"/>
      <c r="DN560" s="3"/>
      <c r="DO560" s="3"/>
      <c r="DP560" s="3"/>
      <c r="DQ560" s="3"/>
      <c r="DR560" s="26"/>
      <c r="DS560" s="3"/>
      <c r="DT560" s="3"/>
      <c r="DU560" s="3"/>
      <c r="DV560" s="3"/>
      <c r="DW560" s="26"/>
    </row>
    <row r="561" spans="1:127" s="29" customFormat="1">
      <c r="B561" s="7"/>
      <c r="C561" s="7"/>
      <c r="D561" s="7"/>
      <c r="E561" s="22"/>
      <c r="F561" s="22"/>
      <c r="AF561" s="2"/>
      <c r="AK561" s="2"/>
      <c r="AP561" s="2"/>
      <c r="AU561" s="2"/>
      <c r="AZ561" s="2"/>
      <c r="BE561" s="2"/>
      <c r="BJ561" s="2"/>
      <c r="BK561" s="4"/>
      <c r="BL561" s="4"/>
      <c r="BM561" s="4"/>
      <c r="BN561" s="4"/>
      <c r="BO561" s="2"/>
      <c r="BP561" s="4"/>
      <c r="BQ561" s="4"/>
      <c r="BR561" s="4"/>
      <c r="BS561" s="4"/>
      <c r="BT561" s="2"/>
      <c r="BU561" s="4"/>
      <c r="BV561" s="4"/>
      <c r="BW561" s="4"/>
      <c r="BX561" s="4"/>
      <c r="BY561" s="2"/>
      <c r="BZ561" s="4"/>
      <c r="CA561" s="4"/>
      <c r="CB561" s="4"/>
      <c r="CC561" s="4"/>
      <c r="CD561" s="2"/>
      <c r="CE561" s="4"/>
      <c r="CF561" s="4"/>
      <c r="CG561" s="4"/>
      <c r="CH561" s="4"/>
      <c r="CI561" s="2"/>
      <c r="CJ561" s="4"/>
      <c r="CK561" s="4"/>
      <c r="CL561" s="4"/>
      <c r="CM561" s="4"/>
      <c r="CN561" s="2"/>
      <c r="CO561" s="4"/>
      <c r="CP561" s="4"/>
      <c r="CQ561" s="4"/>
      <c r="CR561" s="4"/>
      <c r="CS561" s="2"/>
      <c r="CT561" s="4"/>
      <c r="CU561" s="4"/>
      <c r="CV561" s="4"/>
      <c r="CW561" s="4"/>
      <c r="CX561" s="2"/>
      <c r="CY561" s="4"/>
      <c r="CZ561" s="4"/>
      <c r="DA561" s="4"/>
      <c r="DB561" s="4"/>
      <c r="DC561" s="2"/>
      <c r="DD561" s="4"/>
      <c r="DE561" s="4"/>
      <c r="DF561" s="4"/>
      <c r="DG561" s="4"/>
      <c r="DH561" s="2"/>
      <c r="DI561" s="4"/>
      <c r="DJ561" s="4"/>
      <c r="DK561" s="4"/>
      <c r="DL561" s="4"/>
      <c r="DM561" s="2"/>
      <c r="DN561" s="4"/>
      <c r="DO561" s="4"/>
      <c r="DP561" s="4"/>
      <c r="DQ561" s="4"/>
      <c r="DR561" s="2"/>
      <c r="DS561" s="4"/>
      <c r="DT561" s="4"/>
      <c r="DU561" s="4"/>
      <c r="DV561" s="4"/>
      <c r="DW561" s="2"/>
    </row>
    <row r="562" spans="1:127">
      <c r="A562" s="2"/>
      <c r="BZ562" s="3"/>
      <c r="CA562" s="3"/>
    </row>
    <row r="563" spans="1:127">
      <c r="A563" s="2"/>
      <c r="BA563" s="3"/>
      <c r="BB563" s="3"/>
      <c r="BC563" s="3"/>
      <c r="BD563" s="3"/>
      <c r="BE563" s="15"/>
      <c r="BF563" s="3"/>
      <c r="BG563" s="3"/>
      <c r="BH563" s="3"/>
      <c r="BI563" s="3"/>
      <c r="BJ563" s="15"/>
      <c r="BK563" s="3"/>
      <c r="BL563" s="3"/>
      <c r="BM563" s="3"/>
      <c r="BN563" s="3"/>
      <c r="BO563" s="15"/>
      <c r="BP563" s="3"/>
      <c r="BT563" s="15"/>
      <c r="BY563" s="15"/>
      <c r="BZ563" s="3"/>
      <c r="CA563" s="3"/>
      <c r="CC563" s="3"/>
      <c r="CD563" s="15"/>
      <c r="CE563" s="3"/>
      <c r="CF563" s="3"/>
      <c r="CG563" s="3"/>
      <c r="CH563" s="3"/>
      <c r="CI563" s="15"/>
      <c r="CJ563" s="3"/>
      <c r="CK563" s="3"/>
      <c r="CL563" s="3"/>
      <c r="CM563" s="3"/>
      <c r="CN563" s="15"/>
      <c r="CO563" s="3"/>
      <c r="CP563" s="3"/>
      <c r="CQ563" s="3"/>
      <c r="CR563" s="3"/>
      <c r="CS563" s="15"/>
      <c r="CT563" s="3"/>
      <c r="CU563" s="3"/>
      <c r="CV563" s="3"/>
      <c r="CW563" s="3"/>
      <c r="CX563" s="15"/>
      <c r="CY563" s="3"/>
      <c r="CZ563" s="3"/>
      <c r="DA563" s="3"/>
      <c r="DB563" s="3"/>
      <c r="DC563" s="15"/>
      <c r="DD563" s="3"/>
      <c r="DE563" s="3"/>
      <c r="DF563" s="3"/>
      <c r="DG563" s="3"/>
      <c r="DH563" s="15"/>
      <c r="DI563" s="3"/>
      <c r="DJ563" s="3"/>
      <c r="DK563" s="3"/>
      <c r="DL563" s="3"/>
      <c r="DM563" s="15"/>
      <c r="DN563" s="3"/>
      <c r="DO563" s="3"/>
      <c r="DP563" s="3"/>
      <c r="DQ563" s="3"/>
      <c r="DR563" s="15"/>
      <c r="DS563" s="3"/>
      <c r="DT563" s="3"/>
      <c r="DV563" s="3"/>
      <c r="DW563" s="15"/>
    </row>
    <row r="564" spans="1:127">
      <c r="A564" s="2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Y564" s="8"/>
      <c r="BZ564" s="3"/>
      <c r="CA564" s="3"/>
      <c r="CC564" s="3"/>
      <c r="CD564" s="15"/>
      <c r="CE564" s="3"/>
      <c r="CF564" s="3"/>
      <c r="CG564" s="3"/>
      <c r="CH564" s="3"/>
      <c r="CI564" s="15"/>
      <c r="CJ564" s="3"/>
      <c r="CK564" s="3"/>
      <c r="CL564" s="3"/>
      <c r="CM564" s="3"/>
      <c r="CN564" s="15"/>
      <c r="CO564" s="3"/>
      <c r="CP564" s="3"/>
      <c r="CQ564" s="3"/>
      <c r="CR564" s="3"/>
      <c r="CS564" s="15"/>
      <c r="CT564" s="3"/>
      <c r="CU564" s="3"/>
      <c r="CV564" s="3"/>
      <c r="CW564" s="3"/>
      <c r="CX564" s="15"/>
      <c r="CY564" s="3"/>
      <c r="CZ564" s="3"/>
      <c r="DA564" s="3"/>
      <c r="DB564" s="3"/>
      <c r="DC564" s="15"/>
      <c r="DD564" s="3"/>
      <c r="DE564" s="3"/>
      <c r="DF564" s="3"/>
      <c r="DG564" s="3"/>
      <c r="DH564" s="15"/>
      <c r="DI564" s="3"/>
      <c r="DJ564" s="3"/>
      <c r="DK564" s="3"/>
      <c r="DL564" s="3"/>
      <c r="DM564" s="15"/>
      <c r="DN564" s="3"/>
      <c r="DO564" s="3"/>
      <c r="DP564" s="3"/>
      <c r="DQ564" s="3"/>
      <c r="DR564" s="15"/>
      <c r="DS564" s="3"/>
      <c r="DT564" s="3"/>
      <c r="DV564" s="3"/>
      <c r="DW564" s="15"/>
    </row>
    <row r="565" spans="1:127">
      <c r="A565" s="2"/>
      <c r="BZ565" s="3"/>
      <c r="CA565" s="3"/>
    </row>
    <row r="566" spans="1:127">
      <c r="A566" s="2"/>
      <c r="BA566" s="3"/>
      <c r="BB566" s="3"/>
      <c r="BC566" s="3"/>
      <c r="BD566" s="3"/>
      <c r="BE566" s="15"/>
      <c r="BF566" s="3"/>
      <c r="BG566" s="3"/>
      <c r="BH566" s="3"/>
      <c r="BI566" s="3"/>
      <c r="BJ566" s="15"/>
      <c r="BK566" s="3"/>
      <c r="BL566" s="3"/>
      <c r="BM566" s="3"/>
      <c r="BN566" s="3"/>
      <c r="BO566" s="15"/>
      <c r="BP566" s="3"/>
      <c r="BT566" s="15"/>
      <c r="BY566" s="15"/>
      <c r="BZ566" s="3"/>
      <c r="CA566" s="3"/>
      <c r="CC566" s="3"/>
      <c r="CD566" s="15"/>
      <c r="CE566" s="3"/>
      <c r="CF566" s="3"/>
      <c r="CG566" s="3"/>
      <c r="CH566" s="3"/>
      <c r="CI566" s="15"/>
      <c r="CJ566" s="3"/>
      <c r="CK566" s="3"/>
      <c r="CL566" s="3"/>
      <c r="CM566" s="3"/>
      <c r="CN566" s="15"/>
      <c r="CO566" s="3"/>
      <c r="CP566" s="3"/>
      <c r="CQ566" s="3"/>
      <c r="CR566" s="3"/>
      <c r="CS566" s="15"/>
      <c r="CT566" s="3"/>
      <c r="CU566" s="3"/>
      <c r="CV566" s="3"/>
      <c r="CW566" s="3"/>
      <c r="CX566" s="15"/>
      <c r="CY566" s="3"/>
      <c r="CZ566" s="3"/>
      <c r="DA566" s="3"/>
      <c r="DB566" s="3"/>
      <c r="DC566" s="15"/>
      <c r="DD566" s="3"/>
      <c r="DE566" s="3"/>
      <c r="DF566" s="3"/>
      <c r="DG566" s="3"/>
      <c r="DH566" s="15"/>
      <c r="DI566" s="3"/>
      <c r="DJ566" s="3"/>
      <c r="DK566" s="3"/>
      <c r="DL566" s="3"/>
      <c r="DM566" s="15"/>
      <c r="DN566" s="3"/>
      <c r="DO566" s="3"/>
      <c r="DP566" s="3"/>
      <c r="DQ566" s="3"/>
      <c r="DR566" s="15"/>
      <c r="DS566" s="3"/>
      <c r="DT566" s="3"/>
      <c r="DV566" s="3"/>
      <c r="DW566" s="15"/>
    </row>
    <row r="567" spans="1:127">
      <c r="A567" s="2"/>
      <c r="BA567" s="3"/>
      <c r="BB567" s="3"/>
      <c r="BC567" s="3"/>
      <c r="BD567" s="3"/>
      <c r="BE567" s="15"/>
      <c r="BF567" s="3"/>
      <c r="BG567" s="3"/>
      <c r="BH567" s="3"/>
      <c r="BI567" s="3"/>
      <c r="BJ567" s="15"/>
      <c r="BK567" s="3"/>
      <c r="BL567" s="3"/>
      <c r="BM567" s="3"/>
      <c r="BN567" s="3"/>
      <c r="BO567" s="15"/>
      <c r="BP567" s="3"/>
      <c r="BT567" s="15"/>
      <c r="BY567" s="15"/>
      <c r="BZ567" s="3"/>
      <c r="CA567" s="3"/>
      <c r="CC567" s="3"/>
      <c r="CD567" s="15"/>
      <c r="CE567" s="3"/>
      <c r="CF567" s="3"/>
      <c r="CG567" s="3"/>
      <c r="CH567" s="3"/>
      <c r="CI567" s="15"/>
      <c r="CJ567" s="3"/>
      <c r="CK567" s="3"/>
      <c r="CL567" s="3"/>
      <c r="CM567" s="3"/>
      <c r="CN567" s="15"/>
      <c r="CO567" s="3"/>
      <c r="CP567" s="3"/>
      <c r="CQ567" s="3"/>
      <c r="CR567" s="3"/>
      <c r="CS567" s="15"/>
      <c r="CT567" s="3"/>
      <c r="CU567" s="3"/>
      <c r="CV567" s="3"/>
      <c r="CW567" s="3"/>
      <c r="CX567" s="15"/>
      <c r="CY567" s="3"/>
      <c r="CZ567" s="3"/>
      <c r="DA567" s="3"/>
      <c r="DB567" s="3"/>
      <c r="DC567" s="15"/>
      <c r="DD567" s="3"/>
      <c r="DE567" s="3"/>
      <c r="DF567" s="3"/>
      <c r="DG567" s="3"/>
      <c r="DH567" s="15"/>
      <c r="DI567" s="3"/>
      <c r="DJ567" s="3"/>
      <c r="DK567" s="3"/>
      <c r="DL567" s="3"/>
      <c r="DM567" s="15"/>
      <c r="DN567" s="3"/>
      <c r="DO567" s="3"/>
      <c r="DP567" s="3"/>
      <c r="DQ567" s="3"/>
      <c r="DR567" s="15"/>
      <c r="DS567" s="3"/>
      <c r="DT567" s="3"/>
      <c r="DV567" s="3"/>
      <c r="DW567" s="15"/>
    </row>
    <row r="568" spans="1:127">
      <c r="A568" s="2"/>
      <c r="BZ568" s="3"/>
      <c r="CA568" s="3"/>
    </row>
    <row r="569" spans="1:127">
      <c r="A569" s="2"/>
      <c r="BA569" s="3"/>
      <c r="BB569" s="3"/>
      <c r="BC569" s="3"/>
      <c r="BD569" s="3"/>
      <c r="BE569" s="15"/>
      <c r="BF569" s="3"/>
      <c r="BG569" s="3"/>
      <c r="BH569" s="3"/>
      <c r="BI569" s="3"/>
      <c r="BJ569" s="15"/>
      <c r="BK569" s="3"/>
      <c r="BL569" s="3"/>
      <c r="BM569" s="3"/>
      <c r="BN569" s="3"/>
      <c r="BO569" s="15"/>
      <c r="BP569" s="3"/>
      <c r="BT569" s="15"/>
      <c r="BY569" s="15"/>
      <c r="BZ569" s="3"/>
      <c r="CA569" s="3"/>
      <c r="CC569" s="3"/>
      <c r="CD569" s="15"/>
      <c r="CE569" s="3"/>
      <c r="CF569" s="3"/>
      <c r="CG569" s="3"/>
      <c r="CH569" s="3"/>
      <c r="CI569" s="15"/>
      <c r="CJ569" s="3"/>
      <c r="CK569" s="3"/>
      <c r="CL569" s="3"/>
      <c r="CM569" s="3"/>
      <c r="CN569" s="15"/>
      <c r="CO569" s="3"/>
      <c r="CP569" s="3"/>
      <c r="CQ569" s="3"/>
      <c r="CR569" s="3"/>
      <c r="CS569" s="15"/>
      <c r="CT569" s="3"/>
      <c r="CU569" s="3"/>
      <c r="CV569" s="3"/>
      <c r="CW569" s="3"/>
      <c r="CX569" s="15"/>
      <c r="CY569" s="3"/>
      <c r="CZ569" s="3"/>
      <c r="DA569" s="3"/>
      <c r="DB569" s="3"/>
      <c r="DC569" s="15"/>
      <c r="DD569" s="3"/>
      <c r="DE569" s="3"/>
      <c r="DF569" s="3"/>
      <c r="DG569" s="3"/>
      <c r="DH569" s="15"/>
      <c r="DI569" s="3"/>
      <c r="DJ569" s="3"/>
      <c r="DK569" s="3"/>
      <c r="DL569" s="3"/>
      <c r="DM569" s="15"/>
      <c r="DN569" s="3"/>
      <c r="DO569" s="3"/>
      <c r="DP569" s="3"/>
      <c r="DQ569" s="3"/>
      <c r="DR569" s="15"/>
      <c r="DS569" s="3"/>
      <c r="DT569" s="3"/>
      <c r="DV569" s="3"/>
      <c r="DW569" s="15"/>
    </row>
    <row r="570" spans="1:127">
      <c r="A570" s="2"/>
      <c r="BA570" s="3"/>
      <c r="BB570" s="3"/>
      <c r="BC570" s="3"/>
      <c r="BD570" s="3"/>
      <c r="BE570" s="15"/>
      <c r="BF570" s="3"/>
      <c r="BG570" s="3"/>
      <c r="BH570" s="3"/>
      <c r="BI570" s="3"/>
      <c r="BJ570" s="15"/>
      <c r="BK570" s="3"/>
      <c r="BL570" s="3"/>
      <c r="BM570" s="3"/>
      <c r="BN570" s="3"/>
      <c r="BO570" s="15"/>
      <c r="BP570" s="3"/>
      <c r="BT570" s="15"/>
      <c r="BY570" s="15"/>
      <c r="BZ570" s="3"/>
      <c r="CA570" s="3"/>
      <c r="CC570" s="3"/>
      <c r="CD570" s="15"/>
      <c r="CE570" s="3"/>
      <c r="CF570" s="3"/>
      <c r="CG570" s="3"/>
      <c r="CH570" s="3"/>
      <c r="CI570" s="15"/>
      <c r="CJ570" s="3"/>
      <c r="CK570" s="3"/>
      <c r="CL570" s="3"/>
      <c r="CM570" s="3"/>
      <c r="CN570" s="15"/>
      <c r="CO570" s="3"/>
      <c r="CP570" s="3"/>
      <c r="CQ570" s="3"/>
      <c r="CR570" s="3"/>
      <c r="CS570" s="15"/>
      <c r="CT570" s="3"/>
      <c r="CU570" s="3"/>
      <c r="CV570" s="3"/>
      <c r="CW570" s="3"/>
      <c r="CX570" s="15"/>
      <c r="CY570" s="3"/>
      <c r="CZ570" s="3"/>
      <c r="DA570" s="3"/>
      <c r="DB570" s="3"/>
      <c r="DC570" s="15"/>
      <c r="DD570" s="3"/>
      <c r="DE570" s="3"/>
      <c r="DF570" s="3"/>
      <c r="DG570" s="3"/>
      <c r="DH570" s="15"/>
      <c r="DI570" s="3"/>
      <c r="DJ570" s="3"/>
      <c r="DK570" s="3"/>
      <c r="DL570" s="3"/>
      <c r="DM570" s="15"/>
      <c r="DN570" s="3"/>
      <c r="DO570" s="3"/>
      <c r="DP570" s="3"/>
      <c r="DQ570" s="3"/>
      <c r="DR570" s="15"/>
      <c r="DS570" s="3"/>
      <c r="DT570" s="3"/>
      <c r="DV570" s="3"/>
      <c r="DW570" s="15"/>
    </row>
    <row r="571" spans="1:127">
      <c r="A571" s="2"/>
      <c r="BF571" s="3"/>
      <c r="BG571" s="3"/>
      <c r="BH571" s="3"/>
      <c r="BI571" s="3"/>
      <c r="BJ571" s="15"/>
      <c r="BK571" s="3"/>
      <c r="BL571" s="3"/>
      <c r="BM571" s="3"/>
      <c r="BN571" s="3"/>
      <c r="BO571" s="15"/>
      <c r="BP571" s="3"/>
      <c r="BT571" s="15"/>
      <c r="BY571" s="15"/>
      <c r="BZ571" s="3"/>
      <c r="CA571" s="3"/>
    </row>
    <row r="572" spans="1:127">
      <c r="A572" s="2"/>
      <c r="BA572" s="3"/>
      <c r="BB572" s="3"/>
      <c r="BC572" s="3"/>
      <c r="BD572" s="3"/>
      <c r="BE572" s="15"/>
      <c r="BF572" s="3"/>
      <c r="BG572" s="3"/>
      <c r="BH572" s="3"/>
      <c r="BI572" s="3"/>
      <c r="BJ572" s="15"/>
      <c r="BK572" s="3"/>
      <c r="BL572" s="3"/>
      <c r="BM572" s="3"/>
      <c r="BN572" s="3"/>
      <c r="BO572" s="15"/>
      <c r="BP572" s="3"/>
      <c r="BT572" s="15"/>
      <c r="BY572" s="15"/>
      <c r="BZ572" s="3"/>
      <c r="CA572" s="3"/>
    </row>
    <row r="573" spans="1:127">
      <c r="A573" s="2"/>
      <c r="BJ573" s="15"/>
      <c r="BO573" s="15"/>
      <c r="BT573" s="15"/>
      <c r="BY573" s="15"/>
      <c r="BZ573" s="3"/>
      <c r="CA573" s="3"/>
    </row>
    <row r="574" spans="1:127">
      <c r="A574" s="2"/>
      <c r="AU574" s="15"/>
      <c r="AV574" s="3"/>
      <c r="AW574" s="3"/>
      <c r="AX574" s="3"/>
      <c r="AY574" s="3"/>
      <c r="AZ574" s="15"/>
      <c r="BA574" s="3"/>
      <c r="BB574" s="3"/>
      <c r="BC574" s="3"/>
      <c r="BD574" s="3"/>
      <c r="BE574" s="15"/>
      <c r="BF574" s="3"/>
      <c r="BG574" s="3"/>
      <c r="BH574" s="3"/>
      <c r="BI574" s="3"/>
      <c r="BJ574" s="15"/>
      <c r="BK574" s="3"/>
      <c r="BL574" s="3"/>
      <c r="BM574" s="3"/>
      <c r="BN574" s="3"/>
      <c r="BO574" s="15"/>
      <c r="BP574" s="3"/>
      <c r="BT574" s="15"/>
      <c r="BY574" s="15"/>
      <c r="BZ574" s="3"/>
      <c r="CA574" s="3"/>
      <c r="CC574" s="3"/>
      <c r="CD574" s="15"/>
      <c r="CE574" s="3"/>
      <c r="CF574" s="3"/>
      <c r="CG574" s="3"/>
      <c r="CH574" s="3"/>
      <c r="CI574" s="15"/>
      <c r="CJ574" s="3"/>
      <c r="CK574" s="3"/>
      <c r="CL574" s="3"/>
      <c r="CM574" s="3"/>
      <c r="CN574" s="15"/>
      <c r="CO574" s="3"/>
      <c r="CP574" s="3"/>
      <c r="CQ574" s="3"/>
      <c r="CR574" s="3"/>
      <c r="CS574" s="15"/>
      <c r="CT574" s="3"/>
      <c r="CU574" s="3"/>
      <c r="CV574" s="3"/>
      <c r="CW574" s="3"/>
      <c r="CX574" s="15"/>
      <c r="CY574" s="3"/>
      <c r="CZ574" s="3"/>
      <c r="DA574" s="3"/>
      <c r="DB574" s="3"/>
      <c r="DC574" s="15"/>
      <c r="DD574" s="3"/>
      <c r="DE574" s="3"/>
      <c r="DF574" s="3"/>
      <c r="DG574" s="3"/>
      <c r="DH574" s="15"/>
      <c r="DI574" s="3"/>
      <c r="DJ574" s="3"/>
      <c r="DK574" s="3"/>
      <c r="DL574" s="3"/>
      <c r="DM574" s="15"/>
      <c r="DN574" s="3"/>
      <c r="DO574" s="3"/>
      <c r="DP574" s="3"/>
      <c r="DQ574" s="3"/>
      <c r="DR574" s="15"/>
      <c r="DS574" s="3"/>
      <c r="DT574" s="3"/>
      <c r="DV574" s="3"/>
      <c r="DW574" s="15"/>
    </row>
    <row r="575" spans="1:127" s="8" customFormat="1">
      <c r="B575" s="21"/>
      <c r="C575" s="21"/>
      <c r="D575" s="21"/>
      <c r="E575" s="19"/>
      <c r="F575" s="21"/>
      <c r="I575" s="16"/>
    </row>
    <row r="576" spans="1:127">
      <c r="A576" s="2"/>
      <c r="BS576" s="4"/>
      <c r="BU576" s="4"/>
      <c r="BV576" s="4"/>
      <c r="BW576" s="4"/>
      <c r="BX576" s="4"/>
      <c r="BZ576" s="4"/>
      <c r="CA576" s="4"/>
      <c r="CB576" s="4"/>
      <c r="CC576" s="4"/>
      <c r="CD576" s="16"/>
      <c r="CE576" s="4"/>
      <c r="CF576" s="4"/>
      <c r="CG576" s="4"/>
      <c r="CH576" s="4"/>
      <c r="CI576" s="16"/>
      <c r="CJ576" s="4"/>
      <c r="CK576" s="4"/>
      <c r="CL576" s="4"/>
      <c r="CM576" s="4"/>
      <c r="CN576" s="16"/>
      <c r="CO576" s="4"/>
      <c r="CP576" s="4"/>
      <c r="CQ576" s="4"/>
      <c r="CR576" s="4"/>
      <c r="CS576" s="16"/>
      <c r="CT576" s="4"/>
      <c r="CU576" s="4"/>
      <c r="CV576" s="4"/>
      <c r="CW576" s="4"/>
      <c r="CX576" s="16"/>
      <c r="CY576" s="4"/>
      <c r="CZ576" s="4"/>
      <c r="DA576" s="4"/>
      <c r="DB576" s="4"/>
      <c r="DC576" s="16"/>
      <c r="DD576" s="4"/>
      <c r="DE576" s="4"/>
      <c r="DF576" s="4"/>
      <c r="DG576" s="4"/>
      <c r="DH576" s="16"/>
      <c r="DI576" s="4"/>
      <c r="DJ576" s="4"/>
      <c r="DK576" s="4"/>
      <c r="DL576" s="4"/>
      <c r="DM576" s="16"/>
      <c r="DN576" s="4"/>
      <c r="DO576" s="4"/>
      <c r="DP576" s="4"/>
      <c r="DQ576" s="4"/>
      <c r="DR576" s="16"/>
      <c r="DS576" s="4"/>
      <c r="DT576" s="4"/>
      <c r="DU576" s="4"/>
      <c r="DV576" s="4"/>
      <c r="DW576" s="16"/>
    </row>
    <row r="577" spans="1:127">
      <c r="A577" s="2"/>
      <c r="BV577" s="4"/>
      <c r="BW577" s="4"/>
      <c r="BX577" s="4"/>
      <c r="BZ577" s="3"/>
      <c r="CA577" s="3"/>
    </row>
    <row r="578" spans="1:127">
      <c r="A578" s="2"/>
      <c r="BV578" s="4"/>
      <c r="BW578" s="4"/>
      <c r="BX578" s="4"/>
      <c r="BZ578" s="3"/>
      <c r="CA578" s="3"/>
    </row>
    <row r="579" spans="1:127">
      <c r="A579" s="2"/>
      <c r="BA579" s="3"/>
      <c r="BB579" s="3"/>
      <c r="BC579" s="3"/>
      <c r="BD579" s="3"/>
      <c r="BE579" s="15"/>
      <c r="BF579" s="3"/>
      <c r="BG579" s="3"/>
      <c r="BH579" s="3"/>
      <c r="BI579" s="3"/>
      <c r="BJ579" s="15"/>
      <c r="BK579" s="3"/>
      <c r="BL579" s="3"/>
      <c r="BM579" s="3"/>
      <c r="BN579" s="3"/>
      <c r="BO579" s="15"/>
      <c r="BP579" s="3"/>
      <c r="BT579" s="15"/>
      <c r="BY579" s="15"/>
      <c r="BZ579" s="3"/>
      <c r="CA579" s="3"/>
      <c r="CC579" s="3"/>
      <c r="CD579" s="15"/>
      <c r="CE579" s="3"/>
      <c r="CF579" s="3"/>
      <c r="CG579" s="3"/>
      <c r="CH579" s="3"/>
      <c r="CI579" s="15"/>
      <c r="CJ579" s="3"/>
      <c r="CK579" s="3"/>
      <c r="CL579" s="3"/>
      <c r="CM579" s="3"/>
      <c r="CN579" s="15"/>
      <c r="CO579" s="3"/>
      <c r="CP579" s="3"/>
      <c r="CQ579" s="3"/>
      <c r="CR579" s="3"/>
      <c r="CS579" s="15"/>
      <c r="CT579" s="3"/>
      <c r="CU579" s="3"/>
      <c r="CV579" s="3"/>
      <c r="CW579" s="3"/>
      <c r="CX579" s="15"/>
      <c r="CY579" s="3"/>
      <c r="CZ579" s="3"/>
      <c r="DA579" s="3"/>
      <c r="DB579" s="3"/>
      <c r="DC579" s="15"/>
      <c r="DD579" s="3"/>
      <c r="DE579" s="3"/>
      <c r="DF579" s="3"/>
      <c r="DG579" s="3"/>
      <c r="DH579" s="15"/>
      <c r="DI579" s="3"/>
      <c r="DJ579" s="3"/>
      <c r="DK579" s="3"/>
      <c r="DL579" s="3"/>
      <c r="DM579" s="15"/>
      <c r="DN579" s="3"/>
      <c r="DO579" s="3"/>
      <c r="DP579" s="3"/>
      <c r="DQ579" s="3"/>
      <c r="DR579" s="15"/>
      <c r="DS579" s="3"/>
      <c r="DT579" s="3"/>
      <c r="DV579" s="3"/>
      <c r="DW579" s="15"/>
    </row>
    <row r="580" spans="1:127">
      <c r="A580" s="2"/>
      <c r="BF580" s="3"/>
      <c r="BG580" s="3"/>
      <c r="BH580" s="3"/>
      <c r="BI580" s="3"/>
      <c r="BJ580" s="15"/>
      <c r="BK580" s="3"/>
      <c r="BL580" s="3"/>
      <c r="BM580" s="3"/>
      <c r="BN580" s="3"/>
      <c r="BO580" s="15"/>
      <c r="BP580" s="3"/>
      <c r="BT580" s="15"/>
      <c r="BY580" s="15"/>
      <c r="BZ580" s="3"/>
      <c r="CA580" s="3"/>
      <c r="CC580" s="3"/>
      <c r="CD580" s="15"/>
      <c r="CE580" s="3"/>
      <c r="CF580" s="3"/>
      <c r="CG580" s="3"/>
      <c r="CH580" s="3"/>
      <c r="CI580" s="15"/>
      <c r="CJ580" s="3"/>
      <c r="CK580" s="3"/>
      <c r="CL580" s="3"/>
      <c r="CM580" s="3"/>
      <c r="CN580" s="15"/>
      <c r="CO580" s="3"/>
      <c r="CP580" s="3"/>
      <c r="CQ580" s="3"/>
      <c r="CR580" s="3"/>
      <c r="CS580" s="15"/>
      <c r="CT580" s="3"/>
      <c r="CU580" s="3"/>
      <c r="CV580" s="3"/>
      <c r="CW580" s="3"/>
      <c r="CX580" s="15"/>
      <c r="CY580" s="3"/>
      <c r="CZ580" s="3"/>
      <c r="DA580" s="3"/>
      <c r="DB580" s="3"/>
      <c r="DC580" s="15"/>
      <c r="DD580" s="3"/>
      <c r="DE580" s="3"/>
      <c r="DF580" s="3"/>
      <c r="DG580" s="3"/>
      <c r="DH580" s="15"/>
      <c r="DI580" s="3"/>
      <c r="DJ580" s="3"/>
      <c r="DK580" s="3"/>
      <c r="DL580" s="3"/>
      <c r="DM580" s="15"/>
      <c r="DN580" s="3"/>
      <c r="DO580" s="3"/>
      <c r="DP580" s="3"/>
      <c r="DQ580" s="3"/>
      <c r="DR580" s="15"/>
      <c r="DS580" s="3"/>
      <c r="DT580" s="3"/>
      <c r="DV580" s="3"/>
      <c r="DW580" s="15"/>
    </row>
    <row r="581" spans="1:127">
      <c r="A581" s="2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16"/>
      <c r="CE581" s="4"/>
      <c r="CF581" s="4"/>
      <c r="CG581" s="4"/>
      <c r="CH581" s="4"/>
      <c r="CI581" s="16"/>
      <c r="CJ581" s="4"/>
      <c r="CK581" s="4"/>
      <c r="CL581" s="4"/>
      <c r="CM581" s="4"/>
      <c r="CN581" s="16"/>
      <c r="CO581" s="4"/>
      <c r="CP581" s="4"/>
      <c r="CQ581" s="4"/>
      <c r="CR581" s="4"/>
      <c r="CS581" s="16"/>
      <c r="CT581" s="4"/>
      <c r="CU581" s="4"/>
      <c r="CV581" s="4"/>
      <c r="CW581" s="4"/>
      <c r="CX581" s="16"/>
      <c r="CY581" s="4"/>
      <c r="CZ581" s="4"/>
      <c r="DA581" s="4"/>
      <c r="DB581" s="4"/>
      <c r="DC581" s="16"/>
      <c r="DD581" s="4"/>
      <c r="DE581" s="4"/>
      <c r="DF581" s="4"/>
      <c r="DG581" s="4"/>
      <c r="DH581" s="16"/>
      <c r="DI581" s="4"/>
      <c r="DJ581" s="4"/>
      <c r="DK581" s="4"/>
      <c r="DL581" s="4"/>
      <c r="DM581" s="16"/>
      <c r="DN581" s="4"/>
      <c r="DO581" s="4"/>
      <c r="DP581" s="4"/>
      <c r="DQ581" s="4"/>
      <c r="DR581" s="16"/>
      <c r="DS581" s="4"/>
      <c r="DT581" s="4"/>
      <c r="DU581" s="4"/>
      <c r="DV581" s="4"/>
      <c r="DW581" s="16"/>
    </row>
    <row r="582" spans="1:127">
      <c r="A582" s="2"/>
      <c r="BZ582" s="3"/>
      <c r="CA582" s="3"/>
    </row>
    <row r="583" spans="1:127" s="8" customFormat="1">
      <c r="B583" s="21"/>
      <c r="C583" s="21"/>
      <c r="D583" s="21"/>
      <c r="E583" s="19"/>
      <c r="F583" s="21"/>
      <c r="I583" s="16"/>
    </row>
    <row r="584" spans="1:127">
      <c r="A584" s="2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</row>
    <row r="585" spans="1:127">
      <c r="A585" s="2"/>
      <c r="BZ585" s="3"/>
      <c r="CA585" s="3"/>
    </row>
    <row r="586" spans="1:127">
      <c r="A586" s="2"/>
      <c r="CA586" s="6"/>
      <c r="CB586" s="6"/>
    </row>
    <row r="587" spans="1:127">
      <c r="A587" s="2"/>
      <c r="CA587" s="6"/>
      <c r="CB587" s="6"/>
    </row>
    <row r="588" spans="1:127">
      <c r="A588" s="2"/>
      <c r="CA588" s="6"/>
      <c r="CB588" s="6"/>
    </row>
    <row r="589" spans="1:127">
      <c r="A589" s="2"/>
      <c r="CA589" s="6"/>
      <c r="CB589" s="6"/>
    </row>
    <row r="590" spans="1:127">
      <c r="A590" s="2"/>
    </row>
    <row r="591" spans="1:127">
      <c r="A591" s="2"/>
    </row>
    <row r="592" spans="1:127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25">
      <c r="A609" s="2"/>
    </row>
    <row r="610" spans="1:125">
      <c r="A610" s="2"/>
    </row>
    <row r="611" spans="1:125" s="1" customFormat="1">
      <c r="B611" s="7"/>
      <c r="C611" s="7"/>
      <c r="D611" s="7"/>
      <c r="E611" s="7"/>
      <c r="F611" s="7"/>
      <c r="W611" s="7"/>
      <c r="BQ611" s="24"/>
      <c r="BR611" s="24"/>
      <c r="BS611" s="24"/>
      <c r="BU611" s="24"/>
      <c r="BV611" s="24"/>
      <c r="BW611" s="24"/>
      <c r="BX611" s="24"/>
      <c r="BZ611" s="24"/>
      <c r="CA611" s="24"/>
      <c r="CB611" s="24"/>
      <c r="CC611" s="24"/>
      <c r="DT611" s="6"/>
      <c r="DU611" s="6"/>
    </row>
    <row r="612" spans="1:125" s="1" customFormat="1">
      <c r="B612" s="7"/>
      <c r="C612" s="7"/>
      <c r="D612" s="7"/>
      <c r="E612" s="7"/>
      <c r="F612" s="7"/>
      <c r="BQ612" s="24"/>
      <c r="BR612" s="24"/>
      <c r="BS612" s="24"/>
      <c r="BU612" s="24"/>
      <c r="BV612" s="24"/>
      <c r="BW612" s="24"/>
      <c r="BX612" s="24"/>
      <c r="BZ612" s="24"/>
      <c r="CA612" s="24"/>
      <c r="CB612" s="24"/>
      <c r="CC612" s="24"/>
    </row>
    <row r="613" spans="1:125" s="28" customFormat="1">
      <c r="B613" s="30"/>
      <c r="C613" s="30"/>
      <c r="D613" s="30"/>
      <c r="E613" s="30"/>
      <c r="F613" s="30"/>
      <c r="I613" s="31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BZ613" s="33"/>
    </row>
    <row r="614" spans="1:125" s="28" customFormat="1">
      <c r="B614" s="30"/>
      <c r="C614" s="30"/>
      <c r="D614" s="30"/>
      <c r="E614" s="30"/>
      <c r="F614" s="30"/>
      <c r="I614" s="31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BZ614" s="33"/>
    </row>
    <row r="615" spans="1:125" s="28" customFormat="1">
      <c r="B615" s="30"/>
      <c r="C615" s="30"/>
      <c r="D615" s="30"/>
      <c r="E615" s="30"/>
      <c r="F615" s="30"/>
      <c r="I615" s="31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BZ615" s="33"/>
    </row>
    <row r="616" spans="1:125">
      <c r="A616" s="2"/>
      <c r="J616" s="16"/>
      <c r="K616" s="16"/>
      <c r="L616" s="16"/>
      <c r="M616" s="16"/>
      <c r="N616" s="16"/>
      <c r="O616" s="16"/>
      <c r="P616" s="16"/>
      <c r="Q616" s="16"/>
      <c r="R616" s="16"/>
      <c r="S616" s="16"/>
    </row>
    <row r="617" spans="1:125" s="28" customFormat="1">
      <c r="B617" s="30"/>
      <c r="C617" s="30"/>
      <c r="D617" s="30"/>
      <c r="E617" s="30"/>
      <c r="F617" s="30"/>
      <c r="I617" s="31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BZ617" s="33"/>
    </row>
    <row r="618" spans="1:125" s="28" customFormat="1">
      <c r="B618" s="30"/>
      <c r="C618" s="30"/>
      <c r="D618" s="30"/>
      <c r="E618" s="30"/>
      <c r="F618" s="30"/>
      <c r="I618" s="31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BZ618" s="33"/>
    </row>
    <row r="619" spans="1:125" s="28" customFormat="1">
      <c r="B619" s="30"/>
      <c r="C619" s="30"/>
      <c r="D619" s="30"/>
      <c r="E619" s="30"/>
      <c r="F619" s="30"/>
      <c r="I619" s="31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BZ619" s="33"/>
    </row>
    <row r="620" spans="1:125">
      <c r="A620" s="2"/>
      <c r="J620" s="16"/>
      <c r="K620" s="16"/>
      <c r="L620" s="16"/>
      <c r="M620" s="16"/>
      <c r="N620" s="16"/>
      <c r="O620" s="16"/>
      <c r="P620" s="16"/>
      <c r="Q620" s="16"/>
      <c r="R620" s="16"/>
      <c r="S620" s="16"/>
    </row>
    <row r="621" spans="1:125">
      <c r="A621" s="2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BK621" s="4"/>
      <c r="BL621" s="4"/>
      <c r="BM621" s="4"/>
      <c r="BN621" s="4"/>
      <c r="BP621" s="4"/>
      <c r="BQ621" s="4"/>
      <c r="BR621" s="4"/>
      <c r="BS621" s="4"/>
      <c r="BU621" s="4"/>
      <c r="BV621" s="4"/>
    </row>
    <row r="622" spans="1:125">
      <c r="A622" s="2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BK622" s="4"/>
      <c r="BL622" s="4"/>
      <c r="BM622" s="4"/>
      <c r="BN622" s="4"/>
      <c r="BP622" s="4"/>
      <c r="BQ622" s="4"/>
      <c r="BR622" s="4"/>
      <c r="BS622" s="4"/>
      <c r="BU622" s="4"/>
      <c r="BV622" s="4"/>
    </row>
    <row r="623" spans="1:125">
      <c r="A623" s="2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BK623" s="4"/>
      <c r="BL623" s="4"/>
      <c r="BM623" s="4"/>
      <c r="BN623" s="4"/>
      <c r="BP623" s="4"/>
      <c r="BQ623" s="4"/>
      <c r="BR623" s="4"/>
      <c r="BS623" s="4"/>
      <c r="BU623" s="4"/>
      <c r="BV623" s="4"/>
    </row>
    <row r="624" spans="1:125" collapsed="1">
      <c r="A624" s="2"/>
      <c r="J624" s="16"/>
      <c r="K624" s="16"/>
      <c r="L624" s="16"/>
      <c r="M624" s="16"/>
      <c r="N624" s="16"/>
      <c r="O624" s="16"/>
      <c r="P624" s="16"/>
      <c r="Q624" s="16"/>
      <c r="R624" s="16"/>
      <c r="S624" s="16"/>
    </row>
    <row r="625" spans="1:78">
      <c r="A625" s="2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BF625" s="3"/>
      <c r="BG625" s="3"/>
      <c r="BH625" s="3"/>
      <c r="BI625" s="3"/>
      <c r="BK625" s="3"/>
      <c r="BL625" s="3"/>
      <c r="BM625" s="3"/>
      <c r="BN625" s="3"/>
      <c r="BP625" s="3"/>
    </row>
    <row r="626" spans="1:78">
      <c r="A626" s="2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BF626" s="3"/>
      <c r="BG626" s="3"/>
      <c r="BH626" s="3"/>
      <c r="BI626" s="3"/>
      <c r="BK626" s="3"/>
      <c r="BL626" s="3"/>
      <c r="BM626" s="3"/>
      <c r="BN626" s="3"/>
      <c r="BP626" s="3"/>
    </row>
    <row r="627" spans="1:78">
      <c r="A627" s="2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BF627" s="4"/>
      <c r="BG627" s="4"/>
      <c r="BH627" s="4"/>
      <c r="BI627" s="4"/>
      <c r="BK627" s="4"/>
      <c r="BL627" s="4"/>
      <c r="BM627" s="4"/>
      <c r="BN627" s="4"/>
      <c r="BP627" s="4"/>
      <c r="BQ627" s="4"/>
      <c r="BR627" s="4"/>
      <c r="BS627" s="4"/>
      <c r="BU627" s="4"/>
      <c r="BV627" s="4"/>
    </row>
    <row r="628" spans="1:78">
      <c r="A628" s="2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BF628" s="3"/>
      <c r="BG628" s="3"/>
      <c r="BH628" s="3"/>
      <c r="BI628" s="3"/>
      <c r="BK628" s="3"/>
      <c r="BL628" s="3"/>
      <c r="BM628" s="3"/>
      <c r="BN628" s="3"/>
      <c r="BP628" s="3"/>
    </row>
    <row r="629" spans="1:78">
      <c r="A629" s="2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BF629" s="3"/>
      <c r="BG629" s="3"/>
      <c r="BH629" s="3"/>
      <c r="BI629" s="3"/>
      <c r="BK629" s="3"/>
      <c r="BL629" s="3"/>
      <c r="BM629" s="3"/>
      <c r="BN629" s="3"/>
      <c r="BP629" s="3"/>
    </row>
    <row r="630" spans="1:78">
      <c r="A630" s="2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BF630" s="3"/>
      <c r="BG630" s="3"/>
      <c r="BH630" s="3"/>
      <c r="BI630" s="3"/>
      <c r="BK630" s="3"/>
      <c r="BL630" s="3"/>
      <c r="BM630" s="3"/>
      <c r="BN630" s="3"/>
      <c r="BP630" s="3"/>
    </row>
    <row r="631" spans="1:78">
      <c r="A631" s="2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BF631" s="4"/>
      <c r="BG631" s="4"/>
      <c r="BH631" s="4"/>
      <c r="BI631" s="4"/>
      <c r="BK631" s="4"/>
      <c r="BL631" s="4"/>
      <c r="BM631" s="4"/>
      <c r="BN631" s="4"/>
      <c r="BP631" s="4"/>
      <c r="BQ631" s="4"/>
      <c r="BR631" s="4"/>
      <c r="BS631" s="4"/>
      <c r="BU631" s="4"/>
      <c r="BV631" s="4"/>
    </row>
    <row r="632" spans="1:78">
      <c r="A632" s="2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BF632" s="3"/>
      <c r="BG632" s="3"/>
      <c r="BH632" s="3"/>
      <c r="BI632" s="3"/>
      <c r="BK632" s="3"/>
      <c r="BL632" s="3"/>
      <c r="BM632" s="3"/>
      <c r="BN632" s="3"/>
      <c r="BP632" s="3"/>
    </row>
    <row r="633" spans="1:78" s="28" customFormat="1">
      <c r="B633" s="30"/>
      <c r="C633" s="30"/>
      <c r="D633" s="30"/>
      <c r="E633" s="30"/>
      <c r="F633" s="30"/>
      <c r="I633" s="31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BZ633" s="33"/>
    </row>
    <row r="634" spans="1:78">
      <c r="A634" s="2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BF634" s="3"/>
      <c r="BG634" s="3"/>
      <c r="BH634" s="3"/>
      <c r="BI634" s="3"/>
      <c r="BK634" s="3"/>
      <c r="BL634" s="3"/>
      <c r="BM634" s="3"/>
      <c r="BN634" s="3"/>
      <c r="BP634" s="3"/>
    </row>
    <row r="635" spans="1:78">
      <c r="A635" s="2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BF635" s="4"/>
      <c r="BG635" s="4"/>
      <c r="BH635" s="4"/>
      <c r="BI635" s="4"/>
      <c r="BK635" s="4"/>
      <c r="BL635" s="4"/>
      <c r="BM635" s="4"/>
      <c r="BN635" s="4"/>
      <c r="BP635" s="4"/>
      <c r="BQ635" s="4"/>
      <c r="BR635" s="4"/>
      <c r="BS635" s="4"/>
      <c r="BU635" s="4"/>
      <c r="BV635" s="4"/>
    </row>
    <row r="636" spans="1:78" collapsed="1">
      <c r="A636" s="2"/>
    </row>
    <row r="637" spans="1:78">
      <c r="A637" s="2"/>
      <c r="BF637" s="3"/>
      <c r="BG637" s="3"/>
      <c r="BH637" s="3"/>
      <c r="BI637" s="3"/>
      <c r="BK637" s="3"/>
      <c r="BL637" s="3"/>
      <c r="BM637" s="3"/>
      <c r="BN637" s="3"/>
      <c r="BP637" s="3"/>
    </row>
    <row r="638" spans="1:78">
      <c r="A638" s="2"/>
      <c r="BF638" s="3"/>
      <c r="BG638" s="3"/>
      <c r="BH638" s="3"/>
      <c r="BI638" s="3"/>
      <c r="BK638" s="3"/>
      <c r="BL638" s="3"/>
      <c r="BM638" s="3"/>
      <c r="BN638" s="3"/>
      <c r="BP638" s="3"/>
    </row>
    <row r="639" spans="1:78">
      <c r="A639" s="2"/>
    </row>
    <row r="640" spans="1:78">
      <c r="A640" s="2"/>
      <c r="BF640" s="3"/>
      <c r="BG640" s="3"/>
      <c r="BH640" s="3"/>
      <c r="BI640" s="3"/>
      <c r="BK640" s="3"/>
      <c r="BL640" s="3"/>
      <c r="BM640" s="3"/>
      <c r="BN640" s="3"/>
      <c r="BP640" s="3"/>
    </row>
    <row r="641" spans="1:74">
      <c r="A641" s="2"/>
      <c r="BF641" s="3"/>
      <c r="BG641" s="3"/>
      <c r="BH641" s="3"/>
      <c r="BI641" s="3"/>
      <c r="BK641" s="3"/>
      <c r="BL641" s="3"/>
      <c r="BM641" s="3"/>
      <c r="BN641" s="3"/>
      <c r="BP641" s="3"/>
    </row>
    <row r="642" spans="1:74">
      <c r="A642" s="2"/>
    </row>
    <row r="643" spans="1:74">
      <c r="A643" s="2"/>
      <c r="BK643" s="34"/>
      <c r="BL643" s="34"/>
      <c r="BM643" s="34"/>
      <c r="BN643" s="34"/>
      <c r="BP643" s="34"/>
      <c r="BQ643" s="34"/>
      <c r="BR643" s="34"/>
      <c r="BS643" s="34"/>
      <c r="BU643" s="34"/>
      <c r="BV643" s="34"/>
    </row>
    <row r="644" spans="1:74">
      <c r="A644" s="2"/>
      <c r="BK644" s="34"/>
      <c r="BL644" s="34"/>
      <c r="BM644" s="34"/>
      <c r="BN644" s="34"/>
      <c r="BP644" s="34"/>
      <c r="BQ644" s="34"/>
      <c r="BR644" s="34"/>
      <c r="BS644" s="34"/>
      <c r="BU644" s="34"/>
      <c r="BV644" s="34"/>
    </row>
    <row r="645" spans="1:74" collapsed="1">
      <c r="A645" s="2"/>
    </row>
    <row r="646" spans="1:74">
      <c r="A646" s="2"/>
      <c r="BF646" s="3"/>
      <c r="BG646" s="3"/>
      <c r="BH646" s="3"/>
      <c r="BI646" s="3"/>
      <c r="BK646" s="3"/>
      <c r="BL646" s="3"/>
      <c r="BM646" s="3"/>
      <c r="BN646" s="3"/>
      <c r="BP646" s="3"/>
    </row>
    <row r="647" spans="1:74">
      <c r="A647" s="2"/>
      <c r="BF647" s="3"/>
      <c r="BG647" s="3"/>
      <c r="BH647" s="3"/>
      <c r="BI647" s="3"/>
      <c r="BK647" s="3"/>
      <c r="BL647" s="3"/>
      <c r="BM647" s="3"/>
      <c r="BN647" s="3"/>
      <c r="BP647" s="3"/>
    </row>
    <row r="648" spans="1:74">
      <c r="A648" s="2"/>
    </row>
    <row r="649" spans="1:74">
      <c r="A649" s="2"/>
      <c r="BK649" s="3"/>
      <c r="BL649" s="3"/>
      <c r="BM649" s="3"/>
      <c r="BN649" s="3"/>
      <c r="BP649" s="3"/>
    </row>
    <row r="650" spans="1:74">
      <c r="A650" s="2"/>
      <c r="BK650" s="3"/>
      <c r="BL650" s="3"/>
      <c r="BM650" s="3"/>
      <c r="BN650" s="3"/>
      <c r="BP650" s="3"/>
    </row>
    <row r="651" spans="1:74">
      <c r="A651" s="2"/>
    </row>
    <row r="652" spans="1:74">
      <c r="A652" s="2"/>
      <c r="BK652" s="34"/>
      <c r="BL652" s="34"/>
      <c r="BM652" s="34"/>
      <c r="BN652" s="34"/>
      <c r="BP652" s="34"/>
      <c r="BQ652" s="34"/>
      <c r="BR652" s="34"/>
      <c r="BS652" s="34"/>
      <c r="BU652" s="34"/>
      <c r="BV652" s="34"/>
    </row>
    <row r="653" spans="1:74">
      <c r="A653" s="2"/>
      <c r="BK653" s="34"/>
      <c r="BL653" s="34"/>
      <c r="BM653" s="34"/>
      <c r="BN653" s="34"/>
      <c r="BP653" s="34"/>
      <c r="BQ653" s="34"/>
      <c r="BR653" s="34"/>
      <c r="BS653" s="34"/>
      <c r="BU653" s="34"/>
      <c r="BV653" s="34"/>
    </row>
    <row r="654" spans="1:74" collapsed="1">
      <c r="A654" s="2"/>
    </row>
    <row r="655" spans="1:74">
      <c r="A655" s="2"/>
      <c r="BF655" s="3"/>
      <c r="BG655" s="3"/>
      <c r="BH655" s="3"/>
      <c r="BI655" s="3"/>
      <c r="BK655" s="3"/>
      <c r="BL655" s="3"/>
      <c r="BM655" s="3"/>
      <c r="BN655" s="3"/>
      <c r="BP655" s="3"/>
    </row>
    <row r="656" spans="1:74">
      <c r="A656" s="2"/>
      <c r="BF656" s="3"/>
      <c r="BG656" s="3"/>
      <c r="BH656" s="3"/>
      <c r="BI656" s="3"/>
      <c r="BK656" s="3"/>
      <c r="BL656" s="3"/>
      <c r="BM656" s="3"/>
      <c r="BN656" s="3"/>
      <c r="BP656" s="3"/>
    </row>
    <row r="657" spans="1:74">
      <c r="A657" s="2"/>
      <c r="BF657" s="3"/>
      <c r="BG657" s="3"/>
      <c r="BH657" s="3"/>
      <c r="BI657" s="3"/>
      <c r="BK657" s="3"/>
      <c r="BL657" s="3"/>
      <c r="BM657" s="3"/>
      <c r="BN657" s="3"/>
      <c r="BP657" s="3"/>
    </row>
    <row r="658" spans="1:74">
      <c r="A658" s="2"/>
      <c r="BF658" s="3"/>
      <c r="BG658" s="3"/>
      <c r="BH658" s="3"/>
      <c r="BI658" s="3"/>
      <c r="BK658" s="3"/>
      <c r="BL658" s="3"/>
      <c r="BM658" s="3"/>
      <c r="BN658" s="3"/>
      <c r="BP658" s="3"/>
    </row>
    <row r="659" spans="1:74">
      <c r="A659" s="2"/>
      <c r="BF659" s="3"/>
      <c r="BG659" s="3"/>
      <c r="BH659" s="3"/>
      <c r="BI659" s="3"/>
      <c r="BK659" s="3"/>
      <c r="BL659" s="3"/>
      <c r="BM659" s="3"/>
      <c r="BN659" s="3"/>
      <c r="BP659" s="3"/>
    </row>
    <row r="660" spans="1:74">
      <c r="A660" s="2"/>
    </row>
    <row r="661" spans="1:74">
      <c r="A661" s="2"/>
      <c r="BK661" s="3"/>
      <c r="BL661" s="3"/>
      <c r="BM661" s="3"/>
      <c r="BN661" s="3"/>
      <c r="BP661" s="3"/>
    </row>
    <row r="662" spans="1:74">
      <c r="A662" s="2"/>
      <c r="BK662" s="3"/>
      <c r="BL662" s="3"/>
      <c r="BM662" s="3"/>
      <c r="BN662" s="3"/>
      <c r="BP662" s="3"/>
    </row>
    <row r="663" spans="1:74">
      <c r="A663" s="2"/>
      <c r="BK663" s="3"/>
      <c r="BL663" s="3"/>
      <c r="BM663" s="3"/>
      <c r="BN663" s="3"/>
      <c r="BP663" s="3"/>
    </row>
    <row r="664" spans="1:74">
      <c r="A664" s="2"/>
      <c r="BK664" s="3"/>
      <c r="BL664" s="3"/>
      <c r="BM664" s="3"/>
      <c r="BN664" s="3"/>
      <c r="BP664" s="3"/>
    </row>
    <row r="665" spans="1:74">
      <c r="A665" s="2"/>
      <c r="BK665" s="3"/>
      <c r="BL665" s="3"/>
      <c r="BM665" s="3"/>
      <c r="BN665" s="3"/>
      <c r="BP665" s="3"/>
    </row>
    <row r="666" spans="1:74">
      <c r="A666" s="2"/>
    </row>
    <row r="667" spans="1:74">
      <c r="A667" s="2"/>
      <c r="BK667" s="34"/>
      <c r="BL667" s="34"/>
      <c r="BM667" s="34"/>
      <c r="BN667" s="34"/>
      <c r="BP667" s="34"/>
      <c r="BQ667" s="34"/>
      <c r="BR667" s="34"/>
      <c r="BS667" s="34"/>
      <c r="BU667" s="34"/>
      <c r="BV667" s="34"/>
    </row>
    <row r="668" spans="1:74">
      <c r="A668" s="2"/>
      <c r="BK668" s="34"/>
      <c r="BL668" s="34"/>
      <c r="BM668" s="34"/>
      <c r="BN668" s="34"/>
      <c r="BP668" s="34"/>
      <c r="BQ668" s="34"/>
      <c r="BR668" s="34"/>
      <c r="BS668" s="34"/>
      <c r="BU668" s="34"/>
      <c r="BV668" s="34"/>
    </row>
    <row r="669" spans="1:74">
      <c r="A669" s="2"/>
      <c r="BK669" s="34"/>
      <c r="BL669" s="34"/>
      <c r="BM669" s="34"/>
      <c r="BN669" s="34"/>
      <c r="BP669" s="34"/>
      <c r="BQ669" s="34"/>
      <c r="BR669" s="34"/>
      <c r="BS669" s="34"/>
      <c r="BU669" s="34"/>
      <c r="BV669" s="34"/>
    </row>
    <row r="670" spans="1:74">
      <c r="A670" s="2"/>
      <c r="BK670" s="34"/>
      <c r="BL670" s="34"/>
      <c r="BM670" s="34"/>
      <c r="BN670" s="34"/>
      <c r="BP670" s="34"/>
      <c r="BQ670" s="34"/>
      <c r="BR670" s="34"/>
      <c r="BS670" s="34"/>
      <c r="BU670" s="34"/>
      <c r="BV670" s="34"/>
    </row>
    <row r="671" spans="1:74">
      <c r="A671" s="2"/>
      <c r="BK671" s="34"/>
      <c r="BL671" s="34"/>
      <c r="BM671" s="34"/>
      <c r="BN671" s="34"/>
      <c r="BP671" s="34"/>
      <c r="BQ671" s="34"/>
      <c r="BR671" s="34"/>
      <c r="BS671" s="34"/>
      <c r="BU671" s="34"/>
      <c r="BV671" s="34"/>
    </row>
    <row r="672" spans="1:74" collapsed="1">
      <c r="A672" s="2"/>
    </row>
    <row r="673" spans="1:78">
      <c r="A673" s="2"/>
      <c r="BF673" s="3"/>
      <c r="BG673" s="3"/>
      <c r="BH673" s="3"/>
      <c r="BI673" s="3"/>
      <c r="BK673" s="3"/>
      <c r="BL673" s="3"/>
      <c r="BM673" s="3"/>
      <c r="BN673" s="3"/>
      <c r="BP673" s="3"/>
      <c r="BZ673" s="3"/>
    </row>
    <row r="674" spans="1:78">
      <c r="A674" s="2"/>
      <c r="BF674" s="3"/>
      <c r="BG674" s="3"/>
      <c r="BH674" s="3"/>
      <c r="BI674" s="3"/>
      <c r="BK674" s="3"/>
      <c r="BL674" s="3"/>
      <c r="BM674" s="3"/>
      <c r="BN674" s="3"/>
      <c r="BP674" s="3"/>
      <c r="BZ674" s="3"/>
    </row>
    <row r="675" spans="1:78">
      <c r="A675" s="2"/>
      <c r="BF675" s="3"/>
      <c r="BG675" s="3"/>
      <c r="BH675" s="3"/>
      <c r="BI675" s="3"/>
      <c r="BK675" s="3"/>
      <c r="BL675" s="3"/>
      <c r="BM675" s="3"/>
      <c r="BN675" s="3"/>
      <c r="BP675" s="3"/>
      <c r="BZ675" s="3"/>
    </row>
    <row r="676" spans="1:78">
      <c r="A676" s="2"/>
      <c r="BF676" s="3"/>
      <c r="BG676" s="3"/>
      <c r="BH676" s="3"/>
      <c r="BI676" s="3"/>
      <c r="BK676" s="3"/>
      <c r="BL676" s="3"/>
      <c r="BM676" s="3"/>
      <c r="BN676" s="3"/>
      <c r="BP676" s="3"/>
      <c r="BZ676" s="3"/>
    </row>
    <row r="677" spans="1:78">
      <c r="A677" s="2"/>
      <c r="BF677" s="3"/>
      <c r="BG677" s="3"/>
      <c r="BH677" s="3"/>
      <c r="BI677" s="3"/>
      <c r="BK677" s="3"/>
      <c r="BL677" s="3"/>
      <c r="BM677" s="3"/>
      <c r="BN677" s="3"/>
      <c r="BP677" s="3"/>
      <c r="BZ677" s="3"/>
    </row>
    <row r="678" spans="1:78">
      <c r="A678" s="2"/>
      <c r="BZ678" s="3"/>
    </row>
    <row r="679" spans="1:78">
      <c r="A679" s="2"/>
      <c r="BK679" s="3"/>
      <c r="BL679" s="3"/>
      <c r="BM679" s="3"/>
      <c r="BN679" s="3"/>
      <c r="BP679" s="3"/>
      <c r="BZ679" s="3"/>
    </row>
    <row r="680" spans="1:78">
      <c r="A680" s="2"/>
      <c r="BK680" s="3"/>
      <c r="BL680" s="3"/>
      <c r="BM680" s="3"/>
      <c r="BN680" s="3"/>
      <c r="BP680" s="3"/>
      <c r="BZ680" s="3"/>
    </row>
    <row r="681" spans="1:78">
      <c r="A681" s="2"/>
      <c r="BK681" s="3"/>
      <c r="BL681" s="3"/>
      <c r="BM681" s="3"/>
      <c r="BN681" s="3"/>
      <c r="BP681" s="3"/>
      <c r="BZ681" s="3"/>
    </row>
    <row r="682" spans="1:78">
      <c r="A682" s="2"/>
      <c r="BK682" s="3"/>
      <c r="BL682" s="3"/>
      <c r="BM682" s="3"/>
      <c r="BN682" s="3"/>
      <c r="BP682" s="3"/>
      <c r="BZ682" s="3"/>
    </row>
    <row r="683" spans="1:78">
      <c r="A683" s="2"/>
      <c r="BK683" s="3"/>
      <c r="BL683" s="3"/>
      <c r="BM683" s="3"/>
      <c r="BN683" s="3"/>
      <c r="BP683" s="3"/>
      <c r="BZ683" s="3"/>
    </row>
    <row r="684" spans="1:78">
      <c r="A684" s="2"/>
      <c r="BZ684" s="3"/>
    </row>
    <row r="685" spans="1:78">
      <c r="A685" s="2"/>
      <c r="BK685" s="34"/>
      <c r="BL685" s="34"/>
      <c r="BM685" s="34"/>
      <c r="BN685" s="34"/>
      <c r="BP685" s="34"/>
      <c r="BQ685" s="34"/>
      <c r="BR685" s="34"/>
      <c r="BS685" s="34"/>
      <c r="BU685" s="34"/>
      <c r="BV685" s="34"/>
      <c r="BW685" s="34"/>
      <c r="BX685" s="34"/>
      <c r="BZ685" s="34"/>
    </row>
    <row r="686" spans="1:78">
      <c r="A686" s="2"/>
      <c r="BK686" s="34"/>
      <c r="BL686" s="34"/>
      <c r="BM686" s="34"/>
      <c r="BN686" s="34"/>
      <c r="BP686" s="34"/>
      <c r="BQ686" s="34"/>
      <c r="BR686" s="34"/>
      <c r="BS686" s="34"/>
      <c r="BU686" s="34"/>
      <c r="BV686" s="34"/>
      <c r="BW686" s="34"/>
      <c r="BX686" s="34"/>
      <c r="BZ686" s="34"/>
    </row>
    <row r="687" spans="1:78">
      <c r="A687" s="2"/>
      <c r="BK687" s="34"/>
      <c r="BL687" s="34"/>
      <c r="BM687" s="34"/>
      <c r="BN687" s="34"/>
      <c r="BP687" s="34"/>
      <c r="BQ687" s="34"/>
      <c r="BR687" s="34"/>
      <c r="BS687" s="34"/>
      <c r="BU687" s="34"/>
      <c r="BV687" s="34"/>
      <c r="BW687" s="34"/>
      <c r="BX687" s="34"/>
      <c r="BZ687" s="34"/>
    </row>
    <row r="688" spans="1:78">
      <c r="A688" s="2"/>
      <c r="BK688" s="34"/>
      <c r="BL688" s="34"/>
      <c r="BM688" s="34"/>
      <c r="BN688" s="34"/>
      <c r="BP688" s="34"/>
      <c r="BQ688" s="34"/>
      <c r="BR688" s="34"/>
      <c r="BS688" s="34"/>
      <c r="BU688" s="34"/>
      <c r="BV688" s="34"/>
      <c r="BW688" s="34"/>
      <c r="BX688" s="34"/>
      <c r="BZ688" s="34"/>
    </row>
    <row r="689" spans="1:78">
      <c r="A689" s="2"/>
      <c r="BK689" s="34"/>
      <c r="BL689" s="34"/>
      <c r="BM689" s="34"/>
      <c r="BN689" s="34"/>
      <c r="BP689" s="34"/>
      <c r="BQ689" s="34"/>
      <c r="BR689" s="34"/>
      <c r="BS689" s="34"/>
      <c r="BU689" s="34"/>
      <c r="BV689" s="34"/>
      <c r="BW689" s="34"/>
      <c r="BX689" s="34"/>
      <c r="BZ689" s="34"/>
    </row>
    <row r="690" spans="1:78">
      <c r="A690" s="2"/>
    </row>
    <row r="691" spans="1:78">
      <c r="A691" s="2"/>
    </row>
    <row r="692" spans="1:78">
      <c r="A692" s="2"/>
    </row>
    <row r="693" spans="1:78">
      <c r="A693" s="2"/>
    </row>
    <row r="694" spans="1:78">
      <c r="A694" s="2"/>
    </row>
    <row r="695" spans="1:78">
      <c r="A695" s="2"/>
    </row>
    <row r="696" spans="1:78">
      <c r="A696" s="2"/>
    </row>
    <row r="697" spans="1:78">
      <c r="A697" s="2"/>
    </row>
    <row r="698" spans="1:78">
      <c r="A698" s="2"/>
    </row>
    <row r="699" spans="1:78">
      <c r="A699" s="2"/>
    </row>
    <row r="700" spans="1:78">
      <c r="A700" s="2"/>
    </row>
    <row r="701" spans="1:78">
      <c r="A701" s="2"/>
    </row>
    <row r="702" spans="1:78">
      <c r="A702" s="2"/>
    </row>
    <row r="703" spans="1:78">
      <c r="A703" s="2"/>
    </row>
    <row r="704" spans="1:78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79">
      <c r="A769" s="2"/>
    </row>
    <row r="770" spans="1:79">
      <c r="A770" s="2"/>
    </row>
    <row r="771" spans="1:79">
      <c r="A771" s="2"/>
    </row>
    <row r="772" spans="1:79">
      <c r="A772" s="2"/>
      <c r="CA772" s="15"/>
    </row>
    <row r="773" spans="1:79">
      <c r="A773" s="2"/>
    </row>
    <row r="774" spans="1:79">
      <c r="A774" s="2"/>
    </row>
    <row r="775" spans="1:79">
      <c r="A775" s="2"/>
      <c r="BY775" s="15"/>
    </row>
    <row r="776" spans="1:79">
      <c r="A776" s="2"/>
      <c r="BY776" s="16"/>
    </row>
    <row r="777" spans="1:79" s="8" customFormat="1">
      <c r="B777" s="21"/>
      <c r="C777" s="21"/>
      <c r="D777" s="21"/>
      <c r="E777" s="21"/>
      <c r="F777" s="21"/>
      <c r="I777" s="35"/>
    </row>
    <row r="778" spans="1:79" s="8" customFormat="1">
      <c r="B778" s="21"/>
      <c r="C778" s="21"/>
      <c r="D778" s="21"/>
      <c r="E778" s="21"/>
      <c r="F778" s="21"/>
      <c r="I778" s="35"/>
    </row>
    <row r="779" spans="1:79" s="8" customFormat="1">
      <c r="B779" s="21"/>
      <c r="C779" s="21"/>
      <c r="D779" s="21"/>
      <c r="E779" s="21"/>
      <c r="F779" s="21"/>
      <c r="I779" s="35"/>
    </row>
    <row r="780" spans="1:79" s="8" customFormat="1">
      <c r="B780" s="21"/>
      <c r="C780" s="21"/>
      <c r="D780" s="21"/>
      <c r="E780" s="21"/>
      <c r="F780" s="21"/>
      <c r="I780" s="35"/>
    </row>
    <row r="781" spans="1:79" s="8" customFormat="1">
      <c r="B781" s="21"/>
      <c r="C781" s="21"/>
      <c r="D781" s="21"/>
      <c r="E781" s="21"/>
      <c r="F781" s="21"/>
      <c r="I781" s="35"/>
    </row>
    <row r="782" spans="1:79" s="8" customFormat="1">
      <c r="B782" s="21"/>
      <c r="C782" s="21"/>
      <c r="D782" s="21"/>
      <c r="E782" s="21"/>
      <c r="F782" s="21"/>
      <c r="I782" s="35"/>
    </row>
    <row r="783" spans="1:79" s="8" customFormat="1">
      <c r="B783" s="21"/>
      <c r="C783" s="21"/>
      <c r="D783" s="21"/>
      <c r="E783" s="21"/>
      <c r="F783" s="21"/>
      <c r="I783" s="35"/>
    </row>
    <row r="784" spans="1:79" s="8" customFormat="1">
      <c r="B784" s="21"/>
      <c r="C784" s="21"/>
      <c r="D784" s="21"/>
      <c r="E784" s="21"/>
      <c r="F784" s="21"/>
      <c r="I784" s="35"/>
    </row>
    <row r="785" spans="1:127" s="8" customFormat="1">
      <c r="B785" s="21"/>
      <c r="C785" s="21"/>
      <c r="D785" s="21"/>
      <c r="E785" s="21"/>
      <c r="F785" s="21"/>
      <c r="I785" s="35"/>
    </row>
    <row r="786" spans="1:127" s="8" customFormat="1">
      <c r="B786" s="21"/>
      <c r="C786" s="21"/>
      <c r="D786" s="21"/>
      <c r="E786" s="21"/>
      <c r="F786" s="21"/>
      <c r="I786" s="35"/>
    </row>
    <row r="787" spans="1:127" s="8" customFormat="1">
      <c r="B787" s="21"/>
      <c r="C787" s="21"/>
      <c r="D787" s="21"/>
      <c r="E787" s="21"/>
      <c r="F787" s="21"/>
      <c r="I787" s="35"/>
    </row>
    <row r="788" spans="1:127" s="8" customFormat="1">
      <c r="B788" s="21"/>
      <c r="C788" s="21"/>
      <c r="D788" s="21"/>
      <c r="E788" s="21"/>
      <c r="F788" s="21"/>
      <c r="I788" s="35"/>
    </row>
    <row r="789" spans="1:127" s="8" customFormat="1">
      <c r="B789" s="21"/>
      <c r="C789" s="21"/>
      <c r="D789" s="21"/>
      <c r="E789" s="21"/>
      <c r="F789" s="21"/>
      <c r="I789" s="35"/>
    </row>
    <row r="790" spans="1:127" s="8" customFormat="1">
      <c r="B790" s="21"/>
      <c r="C790" s="21"/>
      <c r="D790" s="21"/>
      <c r="E790" s="21"/>
      <c r="F790" s="21"/>
      <c r="I790" s="35"/>
    </row>
    <row r="791" spans="1:127" s="8" customFormat="1">
      <c r="B791" s="21"/>
      <c r="C791" s="21"/>
      <c r="D791" s="21"/>
      <c r="E791" s="21"/>
      <c r="F791" s="21"/>
      <c r="I791" s="35"/>
    </row>
    <row r="792" spans="1:127" s="8" customFormat="1">
      <c r="B792" s="21"/>
      <c r="C792" s="21"/>
      <c r="D792" s="21"/>
      <c r="E792" s="21"/>
      <c r="F792" s="21"/>
      <c r="I792" s="35"/>
      <c r="CC792" s="10"/>
      <c r="CD792" s="10"/>
      <c r="CE792" s="10"/>
      <c r="CF792" s="10"/>
      <c r="CG792" s="10"/>
      <c r="CH792" s="10"/>
      <c r="CI792" s="10"/>
      <c r="CJ792" s="10"/>
      <c r="CK792" s="10"/>
      <c r="CL792" s="10"/>
      <c r="CM792" s="10"/>
      <c r="CN792" s="10"/>
      <c r="CO792" s="10"/>
      <c r="CP792" s="10"/>
      <c r="CQ792" s="10"/>
      <c r="CR792" s="10"/>
      <c r="CS792" s="10"/>
      <c r="CT792" s="10"/>
      <c r="CU792" s="10"/>
      <c r="CV792" s="10"/>
      <c r="CW792" s="10"/>
      <c r="CX792" s="10"/>
      <c r="CY792" s="10"/>
      <c r="CZ792" s="10"/>
      <c r="DA792" s="10"/>
      <c r="DB792" s="10"/>
      <c r="DC792" s="10"/>
      <c r="DD792" s="10"/>
      <c r="DE792" s="10"/>
      <c r="DF792" s="10"/>
      <c r="DG792" s="10"/>
      <c r="DH792" s="10"/>
      <c r="DI792" s="10"/>
      <c r="DJ792" s="10"/>
      <c r="DK792" s="10"/>
      <c r="DL792" s="10"/>
      <c r="DM792" s="10"/>
      <c r="DN792" s="10"/>
      <c r="DO792" s="10"/>
      <c r="DP792" s="10"/>
      <c r="DQ792" s="10"/>
      <c r="DR792" s="10"/>
      <c r="DS792" s="10"/>
      <c r="DT792" s="10"/>
      <c r="DU792" s="10"/>
      <c r="DV792" s="10"/>
      <c r="DW792" s="10"/>
    </row>
    <row r="793" spans="1:127" s="8" customFormat="1">
      <c r="B793" s="21"/>
      <c r="C793" s="21"/>
      <c r="D793" s="21"/>
      <c r="E793" s="21"/>
      <c r="F793" s="21"/>
      <c r="I793" s="35"/>
    </row>
    <row r="794" spans="1:127" s="37" customFormat="1">
      <c r="B794" s="36"/>
      <c r="C794" s="36"/>
      <c r="D794" s="36"/>
      <c r="E794" s="36"/>
      <c r="F794" s="36"/>
      <c r="I794" s="38"/>
      <c r="BK794" s="9"/>
      <c r="BL794" s="9"/>
      <c r="BM794" s="9"/>
      <c r="BN794" s="9"/>
      <c r="BO794" s="9"/>
      <c r="BP794" s="9"/>
      <c r="BQ794" s="9"/>
      <c r="BR794" s="9"/>
      <c r="BS794" s="9"/>
      <c r="BT794" s="9"/>
      <c r="BU794" s="9"/>
      <c r="BV794" s="9"/>
      <c r="BW794" s="9"/>
      <c r="BX794" s="9"/>
      <c r="BY794" s="9"/>
      <c r="BZ794" s="9"/>
      <c r="CA794" s="9"/>
      <c r="CB794" s="9"/>
      <c r="CC794" s="9"/>
      <c r="CD794" s="9"/>
      <c r="CE794" s="9"/>
      <c r="CF794" s="9"/>
      <c r="CG794" s="9"/>
      <c r="CH794" s="9"/>
      <c r="CI794" s="9"/>
      <c r="CJ794" s="9"/>
      <c r="CK794" s="9"/>
      <c r="CL794" s="9"/>
      <c r="CM794" s="9"/>
      <c r="CN794" s="9"/>
      <c r="CO794" s="9"/>
      <c r="CP794" s="9"/>
      <c r="CQ794" s="9"/>
      <c r="CR794" s="9"/>
      <c r="CS794" s="9"/>
      <c r="CT794" s="9"/>
      <c r="CU794" s="9"/>
      <c r="CV794" s="9"/>
      <c r="CW794" s="9"/>
      <c r="CX794" s="9"/>
      <c r="CY794" s="9"/>
      <c r="CZ794" s="9"/>
      <c r="DA794" s="9"/>
      <c r="DB794" s="9"/>
      <c r="DC794" s="9"/>
      <c r="DD794" s="9"/>
      <c r="DE794" s="9"/>
      <c r="DF794" s="9"/>
      <c r="DG794" s="9"/>
      <c r="DH794" s="9"/>
      <c r="DI794" s="9"/>
      <c r="DJ794" s="9"/>
      <c r="DK794" s="9"/>
      <c r="DL794" s="9"/>
      <c r="DM794" s="9"/>
      <c r="DN794" s="9"/>
      <c r="DO794" s="9"/>
      <c r="DP794" s="9"/>
      <c r="DQ794" s="9"/>
      <c r="DR794" s="9"/>
      <c r="DS794" s="9"/>
      <c r="DT794" s="9"/>
      <c r="DU794" s="9"/>
      <c r="DV794" s="9"/>
      <c r="DW794" s="9"/>
    </row>
    <row r="795" spans="1:127" s="8" customFormat="1">
      <c r="B795" s="21"/>
      <c r="C795" s="21"/>
      <c r="D795" s="21"/>
      <c r="E795" s="21"/>
      <c r="F795" s="21"/>
      <c r="I795" s="35"/>
    </row>
    <row r="796" spans="1:127" s="8" customFormat="1">
      <c r="B796" s="21"/>
      <c r="C796" s="21"/>
      <c r="D796" s="21"/>
      <c r="E796" s="18"/>
      <c r="F796" s="21"/>
      <c r="I796" s="10"/>
    </row>
    <row r="797" spans="1:127" s="8" customFormat="1">
      <c r="B797" s="21"/>
      <c r="C797" s="21"/>
      <c r="D797" s="21"/>
      <c r="E797" s="18"/>
      <c r="F797" s="21"/>
      <c r="I797" s="10"/>
      <c r="CE797" s="17"/>
      <c r="CJ797" s="17"/>
      <c r="CO797" s="17"/>
      <c r="CT797" s="17"/>
      <c r="CY797" s="17"/>
      <c r="DD797" s="17"/>
      <c r="DI797" s="17"/>
      <c r="DN797" s="17"/>
      <c r="DS797" s="17"/>
    </row>
    <row r="798" spans="1:127" s="8" customFormat="1">
      <c r="B798" s="21"/>
      <c r="C798" s="21"/>
      <c r="D798" s="21"/>
      <c r="E798" s="21"/>
      <c r="F798" s="21"/>
      <c r="I798" s="35"/>
      <c r="BZ798" s="17"/>
    </row>
    <row r="799" spans="1:127" s="8" customFormat="1">
      <c r="B799" s="21"/>
      <c r="C799" s="21"/>
      <c r="D799" s="21"/>
      <c r="E799" s="21"/>
      <c r="F799" s="21"/>
      <c r="I799" s="35"/>
    </row>
    <row r="800" spans="1:127">
      <c r="A800" s="2"/>
      <c r="BY800" s="15"/>
    </row>
    <row r="801" spans="1:127">
      <c r="A801" s="2"/>
      <c r="BY801" s="15"/>
    </row>
    <row r="802" spans="1:127">
      <c r="A802" s="2"/>
      <c r="BY802" s="15"/>
    </row>
    <row r="803" spans="1:127">
      <c r="A803" s="2"/>
      <c r="BY803" s="15"/>
    </row>
    <row r="804" spans="1:127">
      <c r="A804" s="2"/>
      <c r="BY804" s="15"/>
    </row>
    <row r="805" spans="1:127">
      <c r="A805" s="2"/>
      <c r="BY805" s="15"/>
    </row>
    <row r="806" spans="1:127">
      <c r="A806" s="2"/>
      <c r="BY806" s="15"/>
    </row>
    <row r="807" spans="1:127">
      <c r="A807" s="2"/>
      <c r="D807" s="19"/>
      <c r="BY807" s="15"/>
    </row>
    <row r="808" spans="1:127">
      <c r="A808" s="2"/>
      <c r="BY808" s="15"/>
    </row>
    <row r="809" spans="1:127">
      <c r="A809" s="2"/>
      <c r="BY809" s="15"/>
    </row>
    <row r="810" spans="1:127">
      <c r="A810" s="2"/>
      <c r="BY810" s="15"/>
    </row>
    <row r="811" spans="1:127">
      <c r="A811" s="2"/>
      <c r="AA811" s="15"/>
      <c r="AF811" s="15"/>
      <c r="AK811" s="15"/>
      <c r="AP811" s="15"/>
      <c r="AU811" s="15"/>
      <c r="AZ811" s="15"/>
      <c r="BA811" s="16"/>
      <c r="BB811" s="8"/>
      <c r="BC811" s="8"/>
      <c r="BD811" s="8"/>
      <c r="BE811" s="8"/>
      <c r="BF811" s="16"/>
      <c r="BG811" s="8"/>
      <c r="BH811" s="8"/>
      <c r="BI811" s="8"/>
      <c r="BJ811" s="8"/>
      <c r="BK811" s="16"/>
      <c r="BL811" s="8"/>
      <c r="BM811" s="8"/>
      <c r="BN811" s="8"/>
      <c r="BO811" s="8"/>
      <c r="BP811" s="16"/>
      <c r="BQ811" s="8"/>
      <c r="BR811" s="8"/>
      <c r="BS811" s="8"/>
      <c r="BT811" s="8"/>
      <c r="BU811" s="16"/>
      <c r="BV811" s="8"/>
      <c r="BW811" s="8"/>
      <c r="BX811" s="8"/>
      <c r="BY811" s="8"/>
      <c r="BZ811" s="16"/>
      <c r="CA811" s="8"/>
      <c r="CB811" s="8"/>
      <c r="CC811" s="8"/>
      <c r="CD811" s="8"/>
      <c r="CE811" s="16"/>
      <c r="CF811" s="8"/>
      <c r="CG811" s="8"/>
      <c r="CH811" s="8"/>
      <c r="CI811" s="8"/>
      <c r="CJ811" s="16"/>
      <c r="CK811" s="8"/>
      <c r="CL811" s="8"/>
      <c r="CM811" s="8"/>
      <c r="CN811" s="8"/>
      <c r="CO811" s="16"/>
      <c r="CP811" s="8"/>
      <c r="CQ811" s="8"/>
      <c r="CR811" s="8"/>
      <c r="CS811" s="8"/>
      <c r="CT811" s="16"/>
      <c r="CU811" s="8"/>
      <c r="CV811" s="8"/>
      <c r="CW811" s="8"/>
      <c r="CX811" s="8"/>
      <c r="CY811" s="16"/>
      <c r="CZ811" s="8"/>
      <c r="DA811" s="8"/>
      <c r="DB811" s="8"/>
      <c r="DC811" s="8"/>
      <c r="DD811" s="16"/>
      <c r="DE811" s="8"/>
      <c r="DF811" s="8"/>
      <c r="DG811" s="8"/>
      <c r="DH811" s="8"/>
      <c r="DI811" s="16"/>
      <c r="DJ811" s="8"/>
      <c r="DK811" s="8"/>
      <c r="DL811" s="8"/>
      <c r="DM811" s="8"/>
      <c r="DN811" s="16"/>
      <c r="DO811" s="8"/>
      <c r="DP811" s="8"/>
      <c r="DQ811" s="8"/>
      <c r="DR811" s="8"/>
      <c r="DS811" s="16"/>
      <c r="DT811" s="8"/>
      <c r="DU811" s="8"/>
      <c r="DV811" s="8"/>
      <c r="DW811" s="8"/>
    </row>
    <row r="812" spans="1:127">
      <c r="A812" s="2"/>
      <c r="AA812" s="4"/>
      <c r="AF812" s="4"/>
      <c r="AK812" s="4"/>
      <c r="AP812" s="4"/>
      <c r="AU812" s="4"/>
      <c r="AZ812" s="4"/>
      <c r="BA812" s="20"/>
      <c r="BB812" s="4"/>
      <c r="BC812" s="4"/>
      <c r="BD812" s="4"/>
      <c r="BE812" s="4"/>
      <c r="BF812" s="20"/>
      <c r="BG812" s="4"/>
      <c r="BH812" s="4"/>
      <c r="BI812" s="4"/>
      <c r="BJ812" s="4"/>
      <c r="BK812" s="20"/>
      <c r="BL812" s="4"/>
      <c r="BM812" s="4"/>
      <c r="BN812" s="4"/>
      <c r="BO812" s="4"/>
      <c r="BP812" s="20"/>
      <c r="BQ812" s="4"/>
      <c r="BR812" s="4"/>
      <c r="BS812" s="4"/>
      <c r="BT812" s="4"/>
      <c r="BU812" s="20"/>
      <c r="BV812" s="4"/>
      <c r="BW812" s="4"/>
      <c r="BX812" s="4"/>
      <c r="BY812" s="4"/>
      <c r="BZ812" s="20"/>
      <c r="CA812" s="4"/>
      <c r="CB812" s="4"/>
      <c r="CC812" s="4"/>
      <c r="CD812" s="4"/>
      <c r="CE812" s="20"/>
      <c r="CF812" s="4"/>
      <c r="CG812" s="4"/>
      <c r="CH812" s="4"/>
      <c r="CI812" s="4"/>
      <c r="CJ812" s="20"/>
      <c r="CK812" s="4"/>
      <c r="CL812" s="4"/>
      <c r="CM812" s="4"/>
      <c r="CN812" s="4"/>
      <c r="CO812" s="20"/>
      <c r="CP812" s="4"/>
      <c r="CQ812" s="4"/>
      <c r="CR812" s="4"/>
      <c r="CS812" s="4"/>
      <c r="CT812" s="20"/>
      <c r="CU812" s="4"/>
      <c r="CV812" s="4"/>
      <c r="CW812" s="4"/>
      <c r="CX812" s="4"/>
      <c r="CY812" s="20"/>
      <c r="CZ812" s="4"/>
      <c r="DA812" s="4"/>
      <c r="DB812" s="4"/>
      <c r="DC812" s="4"/>
      <c r="DD812" s="20"/>
      <c r="DE812" s="4"/>
      <c r="DF812" s="4"/>
      <c r="DG812" s="4"/>
      <c r="DH812" s="4"/>
      <c r="DI812" s="20"/>
      <c r="DJ812" s="4"/>
      <c r="DK812" s="4"/>
      <c r="DL812" s="4"/>
      <c r="DM812" s="4"/>
      <c r="DN812" s="20"/>
      <c r="DO812" s="4"/>
      <c r="DP812" s="4"/>
      <c r="DQ812" s="4"/>
      <c r="DR812" s="4"/>
      <c r="DS812" s="20"/>
      <c r="DT812" s="4"/>
      <c r="DU812" s="4"/>
      <c r="DV812" s="4"/>
      <c r="DW812" s="4"/>
    </row>
    <row r="813" spans="1:127">
      <c r="A813" s="2"/>
      <c r="BZ813" s="3"/>
    </row>
    <row r="814" spans="1:127">
      <c r="A814" s="2"/>
      <c r="AA814" s="15"/>
      <c r="AF814" s="15"/>
      <c r="AK814" s="15"/>
      <c r="AP814" s="15"/>
      <c r="AU814" s="15"/>
      <c r="AZ814" s="15"/>
      <c r="BA814" s="3"/>
      <c r="BB814" s="3"/>
      <c r="BC814" s="3"/>
      <c r="BD814" s="3"/>
      <c r="BE814" s="15"/>
      <c r="BF814" s="3"/>
      <c r="BG814" s="3"/>
      <c r="BH814" s="3"/>
      <c r="BI814" s="3"/>
      <c r="BJ814" s="15"/>
      <c r="BK814" s="3"/>
      <c r="BL814" s="3"/>
      <c r="BM814" s="3"/>
      <c r="BN814" s="3"/>
      <c r="BO814" s="15"/>
      <c r="BP814" s="3"/>
      <c r="BT814" s="15"/>
      <c r="BY814" s="15"/>
      <c r="BZ814" s="3"/>
      <c r="CA814" s="3"/>
      <c r="CC814" s="3"/>
      <c r="CD814" s="15"/>
      <c r="CE814" s="3"/>
      <c r="CF814" s="3"/>
      <c r="CG814" s="3"/>
      <c r="CH814" s="3"/>
      <c r="CI814" s="15"/>
      <c r="CJ814" s="3"/>
      <c r="CK814" s="3"/>
      <c r="CL814" s="3"/>
      <c r="CM814" s="3"/>
      <c r="CN814" s="15"/>
      <c r="CO814" s="3"/>
      <c r="CP814" s="3"/>
      <c r="CQ814" s="3"/>
      <c r="CR814" s="3"/>
      <c r="CS814" s="15"/>
      <c r="CT814" s="3"/>
      <c r="CU814" s="3"/>
      <c r="CV814" s="3"/>
      <c r="CW814" s="3"/>
      <c r="CX814" s="15"/>
      <c r="CY814" s="3"/>
      <c r="CZ814" s="3"/>
      <c r="DA814" s="3"/>
      <c r="DB814" s="3"/>
      <c r="DC814" s="15"/>
      <c r="DD814" s="3"/>
      <c r="DE814" s="3"/>
      <c r="DF814" s="3"/>
      <c r="DG814" s="3"/>
      <c r="DH814" s="15"/>
      <c r="DI814" s="3"/>
      <c r="DJ814" s="3"/>
      <c r="DK814" s="3"/>
      <c r="DL814" s="3"/>
      <c r="DM814" s="15"/>
      <c r="DN814" s="3"/>
      <c r="DO814" s="3"/>
      <c r="DP814" s="3"/>
      <c r="DQ814" s="3"/>
      <c r="DR814" s="15"/>
      <c r="DS814" s="3"/>
      <c r="DT814" s="3"/>
      <c r="DV814" s="3"/>
      <c r="DW814" s="15"/>
    </row>
    <row r="815" spans="1:127">
      <c r="A815" s="2"/>
      <c r="AA815" s="15"/>
      <c r="AF815" s="15"/>
      <c r="AK815" s="15"/>
      <c r="AP815" s="15"/>
      <c r="AU815" s="15"/>
      <c r="AZ815" s="15"/>
      <c r="BA815" s="15"/>
      <c r="BB815" s="15"/>
      <c r="BC815" s="15"/>
      <c r="BD815" s="15"/>
      <c r="BE815" s="15"/>
      <c r="BF815" s="15"/>
      <c r="BG815" s="15"/>
      <c r="BH815" s="15"/>
      <c r="BI815" s="15"/>
      <c r="BJ815" s="15"/>
      <c r="BK815" s="15"/>
      <c r="BL815" s="15"/>
      <c r="BM815" s="15"/>
      <c r="BN815" s="15"/>
      <c r="BO815" s="15"/>
      <c r="BP815" s="15"/>
      <c r="BQ815" s="15"/>
      <c r="BR815" s="15"/>
      <c r="BS815" s="15"/>
      <c r="BT815" s="15"/>
      <c r="BU815" s="15"/>
      <c r="BV815" s="15"/>
      <c r="BW815" s="15"/>
      <c r="BX815" s="15"/>
      <c r="BY815" s="15"/>
      <c r="BZ815" s="15"/>
      <c r="CA815" s="15"/>
      <c r="CB815" s="15"/>
      <c r="CC815" s="15"/>
      <c r="CD815" s="15"/>
      <c r="CE815" s="15"/>
      <c r="CF815" s="15"/>
      <c r="CG815" s="15"/>
      <c r="CH815" s="15"/>
      <c r="CI815" s="15"/>
      <c r="CJ815" s="15"/>
      <c r="CK815" s="15"/>
      <c r="CL815" s="15"/>
      <c r="CM815" s="15"/>
      <c r="CN815" s="15"/>
      <c r="CO815" s="15"/>
      <c r="CP815" s="15"/>
      <c r="CQ815" s="15"/>
      <c r="CR815" s="15"/>
      <c r="CS815" s="15"/>
      <c r="CT815" s="15"/>
      <c r="CU815" s="15"/>
      <c r="CV815" s="15"/>
      <c r="CW815" s="15"/>
      <c r="CX815" s="15"/>
      <c r="CY815" s="15"/>
      <c r="CZ815" s="15"/>
      <c r="DA815" s="15"/>
      <c r="DB815" s="15"/>
      <c r="DC815" s="15"/>
      <c r="DD815" s="15"/>
      <c r="DE815" s="15"/>
      <c r="DF815" s="15"/>
      <c r="DG815" s="15"/>
      <c r="DH815" s="15"/>
      <c r="DI815" s="15"/>
      <c r="DJ815" s="15"/>
      <c r="DK815" s="15"/>
      <c r="DL815" s="15"/>
      <c r="DM815" s="15"/>
      <c r="DN815" s="15"/>
      <c r="DO815" s="15"/>
      <c r="DP815" s="15"/>
      <c r="DQ815" s="15"/>
      <c r="DR815" s="15"/>
      <c r="DS815" s="15"/>
      <c r="DT815" s="15"/>
      <c r="DU815" s="15"/>
      <c r="DV815" s="15"/>
      <c r="DW815" s="15"/>
    </row>
    <row r="816" spans="1:127">
      <c r="A816" s="2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</row>
    <row r="817" spans="1:127">
      <c r="A817" s="2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</row>
    <row r="818" spans="1:127">
      <c r="A818" s="2"/>
    </row>
    <row r="819" spans="1:127">
      <c r="A819" s="2"/>
    </row>
    <row r="820" spans="1:127">
      <c r="A820" s="2"/>
      <c r="BA820" s="15"/>
      <c r="CA820" s="6"/>
      <c r="CB820" s="6"/>
    </row>
    <row r="821" spans="1:127">
      <c r="A821" s="2"/>
      <c r="CA821" s="6"/>
      <c r="CB821" s="6"/>
    </row>
    <row r="822" spans="1:127" s="16" customFormat="1">
      <c r="B822" s="19"/>
      <c r="C822" s="19"/>
      <c r="D822" s="19"/>
      <c r="E822" s="19"/>
      <c r="F822" s="19"/>
      <c r="AA822" s="10"/>
      <c r="AF822" s="10"/>
      <c r="AK822" s="10"/>
      <c r="AP822" s="10"/>
      <c r="AU822" s="10"/>
      <c r="AZ822" s="10"/>
      <c r="BA822" s="10"/>
      <c r="BB822" s="10"/>
      <c r="BC822" s="10"/>
      <c r="BD822" s="10"/>
      <c r="BE822" s="10"/>
      <c r="BF822" s="10"/>
      <c r="BG822" s="10"/>
      <c r="BH822" s="10"/>
      <c r="BI822" s="10"/>
      <c r="BJ822" s="10"/>
      <c r="BK822" s="10"/>
      <c r="BL822" s="10"/>
      <c r="BM822" s="10"/>
      <c r="BN822" s="10"/>
      <c r="BO822" s="10"/>
      <c r="BP822" s="10"/>
      <c r="BQ822" s="10"/>
      <c r="BR822" s="10"/>
      <c r="BS822" s="10"/>
      <c r="BT822" s="10"/>
      <c r="BU822" s="10"/>
      <c r="BV822" s="10"/>
      <c r="BW822" s="10"/>
      <c r="BX822" s="10"/>
      <c r="BY822" s="10"/>
      <c r="BZ822" s="10"/>
      <c r="CA822" s="10"/>
      <c r="CB822" s="10"/>
      <c r="CC822" s="10"/>
      <c r="CD822" s="25"/>
      <c r="CE822" s="25"/>
      <c r="CF822" s="25"/>
      <c r="CG822" s="25"/>
      <c r="CH822" s="25"/>
      <c r="CI822" s="25"/>
      <c r="CJ822" s="25"/>
      <c r="CK822" s="25"/>
      <c r="CL822" s="25"/>
      <c r="CM822" s="25"/>
      <c r="CN822" s="25"/>
      <c r="CO822" s="25"/>
      <c r="CP822" s="25"/>
      <c r="CQ822" s="25"/>
      <c r="CR822" s="25"/>
      <c r="CS822" s="25"/>
      <c r="CT822" s="25"/>
      <c r="CU822" s="25"/>
      <c r="CV822" s="25"/>
      <c r="CW822" s="25"/>
      <c r="CX822" s="25"/>
      <c r="CY822" s="25"/>
      <c r="CZ822" s="25"/>
      <c r="DA822" s="25"/>
      <c r="DB822" s="25"/>
      <c r="DC822" s="25"/>
      <c r="DD822" s="25"/>
      <c r="DE822" s="25"/>
      <c r="DF822" s="25"/>
      <c r="DG822" s="25"/>
      <c r="DH822" s="25"/>
      <c r="DI822" s="25"/>
      <c r="DJ822" s="25"/>
      <c r="DK822" s="25"/>
      <c r="DL822" s="25"/>
      <c r="DM822" s="25"/>
      <c r="DN822" s="25"/>
      <c r="DO822" s="25"/>
      <c r="DP822" s="25"/>
      <c r="DQ822" s="25"/>
      <c r="DR822" s="25"/>
      <c r="DS822" s="25"/>
      <c r="DT822" s="25"/>
      <c r="DU822" s="25"/>
      <c r="DV822" s="25"/>
      <c r="DW822" s="25"/>
    </row>
    <row r="823" spans="1:127" s="10" customFormat="1">
      <c r="B823" s="18"/>
      <c r="C823" s="18"/>
      <c r="D823" s="18"/>
      <c r="E823" s="18"/>
      <c r="F823" s="18"/>
      <c r="CD823" s="16"/>
      <c r="CI823" s="16"/>
      <c r="CN823" s="16"/>
      <c r="CS823" s="16"/>
      <c r="CX823" s="16"/>
      <c r="DC823" s="16"/>
      <c r="DH823" s="16"/>
      <c r="DM823" s="16"/>
      <c r="DR823" s="16"/>
      <c r="DW823" s="16"/>
    </row>
    <row r="824" spans="1:127" s="10" customFormat="1">
      <c r="B824" s="18"/>
      <c r="C824" s="18"/>
      <c r="D824" s="18"/>
      <c r="E824" s="18"/>
      <c r="F824" s="18"/>
      <c r="AF824" s="16"/>
      <c r="AK824" s="16"/>
      <c r="AP824" s="16"/>
      <c r="AU824" s="16"/>
      <c r="AZ824" s="16"/>
      <c r="BE824" s="16"/>
      <c r="BJ824" s="16"/>
      <c r="BO824" s="16"/>
      <c r="BT824" s="16"/>
      <c r="BY824" s="16"/>
      <c r="CD824" s="16"/>
      <c r="CI824" s="16"/>
      <c r="CN824" s="16"/>
      <c r="CS824" s="16"/>
      <c r="CX824" s="16"/>
      <c r="DC824" s="16"/>
      <c r="DH824" s="16"/>
      <c r="DM824" s="16"/>
      <c r="DR824" s="16"/>
      <c r="DW824" s="16"/>
    </row>
    <row r="825" spans="1:127" s="10" customFormat="1">
      <c r="B825" s="18"/>
      <c r="C825" s="18"/>
      <c r="D825" s="18"/>
      <c r="E825" s="18"/>
      <c r="F825" s="18"/>
      <c r="CD825" s="16"/>
      <c r="CI825" s="16"/>
      <c r="CN825" s="16"/>
      <c r="CS825" s="16"/>
      <c r="CX825" s="16"/>
      <c r="DC825" s="16"/>
      <c r="DH825" s="16"/>
      <c r="DM825" s="16"/>
      <c r="DR825" s="16"/>
      <c r="DW825" s="16"/>
    </row>
    <row r="826" spans="1:127" s="10" customFormat="1">
      <c r="B826" s="18"/>
      <c r="C826" s="18"/>
      <c r="D826" s="18"/>
      <c r="E826" s="18"/>
      <c r="F826" s="18"/>
      <c r="CD826" s="16"/>
      <c r="CI826" s="16"/>
      <c r="CN826" s="16"/>
      <c r="CS826" s="16"/>
      <c r="CX826" s="16"/>
      <c r="DC826" s="16"/>
      <c r="DH826" s="16"/>
      <c r="DM826" s="16"/>
      <c r="DR826" s="16"/>
      <c r="DW826" s="16"/>
    </row>
    <row r="827" spans="1:127" s="10" customFormat="1">
      <c r="B827" s="18"/>
      <c r="C827" s="18"/>
      <c r="D827" s="18"/>
      <c r="E827" s="18"/>
      <c r="F827" s="18"/>
    </row>
    <row r="828" spans="1:127" s="10" customFormat="1">
      <c r="B828" s="18"/>
      <c r="C828" s="18"/>
      <c r="D828" s="18"/>
      <c r="E828" s="18"/>
      <c r="F828" s="18"/>
    </row>
    <row r="829" spans="1:127" s="10" customFormat="1">
      <c r="B829" s="18"/>
      <c r="C829" s="18"/>
      <c r="D829" s="18"/>
      <c r="E829" s="18"/>
      <c r="F829" s="18"/>
    </row>
    <row r="830" spans="1:127" s="10" customFormat="1">
      <c r="B830" s="18"/>
      <c r="C830" s="18"/>
      <c r="D830" s="18"/>
      <c r="E830" s="18"/>
      <c r="F830" s="18"/>
    </row>
    <row r="831" spans="1:127" s="10" customFormat="1">
      <c r="B831" s="18"/>
      <c r="C831" s="18"/>
      <c r="D831" s="18"/>
      <c r="E831" s="18"/>
      <c r="F831" s="18"/>
    </row>
    <row r="832" spans="1:127" s="16" customFormat="1">
      <c r="B832" s="19"/>
      <c r="C832" s="19"/>
      <c r="D832" s="19"/>
      <c r="E832" s="19"/>
      <c r="F832" s="19"/>
    </row>
    <row r="833" spans="2:127" s="16" customFormat="1">
      <c r="B833" s="19"/>
      <c r="C833" s="19"/>
      <c r="D833" s="19"/>
      <c r="E833" s="19"/>
      <c r="F833" s="19"/>
    </row>
    <row r="834" spans="2:127" s="10" customFormat="1">
      <c r="B834" s="18"/>
      <c r="C834" s="18"/>
      <c r="D834" s="18"/>
      <c r="E834" s="18"/>
      <c r="F834" s="18"/>
      <c r="AF834" s="16"/>
      <c r="AK834" s="16"/>
      <c r="AP834" s="16"/>
      <c r="AU834" s="16"/>
      <c r="AZ834" s="16"/>
      <c r="BE834" s="16"/>
      <c r="BJ834" s="16"/>
      <c r="BO834" s="16"/>
      <c r="BT834" s="16"/>
      <c r="BY834" s="16"/>
      <c r="CD834" s="16"/>
      <c r="CI834" s="16"/>
      <c r="CN834" s="16"/>
      <c r="CS834" s="16"/>
      <c r="CX834" s="16"/>
      <c r="DC834" s="16"/>
      <c r="DH834" s="16"/>
      <c r="DM834" s="16"/>
      <c r="DR834" s="16"/>
      <c r="DW834" s="16"/>
    </row>
    <row r="835" spans="2:127" s="10" customFormat="1">
      <c r="B835" s="18"/>
      <c r="C835" s="18"/>
      <c r="D835" s="18"/>
      <c r="E835" s="18"/>
      <c r="F835" s="18"/>
      <c r="AF835" s="16"/>
      <c r="AK835" s="16"/>
      <c r="AP835" s="16"/>
      <c r="AU835" s="16"/>
      <c r="AZ835" s="16"/>
      <c r="BE835" s="16"/>
      <c r="BJ835" s="16"/>
      <c r="BO835" s="16"/>
      <c r="BT835" s="16"/>
      <c r="BY835" s="16"/>
      <c r="CD835" s="16"/>
      <c r="CI835" s="16"/>
      <c r="CN835" s="16"/>
      <c r="CS835" s="16"/>
      <c r="CX835" s="16"/>
      <c r="DC835" s="16"/>
      <c r="DH835" s="16"/>
      <c r="DM835" s="16"/>
      <c r="DR835" s="16"/>
      <c r="DW835" s="16"/>
    </row>
    <row r="836" spans="2:127" s="10" customFormat="1">
      <c r="B836" s="18"/>
      <c r="C836" s="18"/>
      <c r="D836" s="18"/>
      <c r="E836" s="18"/>
      <c r="F836" s="18"/>
    </row>
    <row r="837" spans="2:127" s="10" customFormat="1">
      <c r="B837" s="18"/>
      <c r="C837" s="18"/>
      <c r="D837" s="18"/>
      <c r="E837" s="18"/>
      <c r="F837" s="18"/>
    </row>
    <row r="838" spans="2:127" s="10" customFormat="1">
      <c r="B838" s="18"/>
      <c r="C838" s="18"/>
      <c r="D838" s="18"/>
      <c r="E838" s="18"/>
      <c r="F838" s="18"/>
      <c r="AF838" s="16"/>
      <c r="AK838" s="16"/>
      <c r="AP838" s="16"/>
      <c r="AZ838" s="16"/>
      <c r="BE838" s="16"/>
      <c r="BJ838" s="16"/>
      <c r="BO838" s="16"/>
      <c r="BT838" s="16"/>
      <c r="BY838" s="16"/>
      <c r="CD838" s="16"/>
      <c r="CI838" s="16"/>
      <c r="CN838" s="16"/>
      <c r="CS838" s="16"/>
      <c r="CX838" s="16"/>
      <c r="DC838" s="16"/>
      <c r="DH838" s="16"/>
      <c r="DM838" s="16"/>
      <c r="DR838" s="16"/>
      <c r="DW838" s="16"/>
    </row>
    <row r="839" spans="2:127" s="10" customFormat="1">
      <c r="B839" s="18"/>
      <c r="C839" s="18"/>
      <c r="D839" s="18"/>
      <c r="E839" s="18"/>
      <c r="F839" s="18"/>
    </row>
    <row r="840" spans="2:127" s="10" customFormat="1">
      <c r="B840" s="18"/>
      <c r="C840" s="18"/>
      <c r="D840" s="18"/>
      <c r="E840" s="18"/>
      <c r="F840" s="18"/>
      <c r="AF840" s="16"/>
      <c r="AK840" s="16"/>
      <c r="AP840" s="16"/>
      <c r="AZ840" s="16"/>
      <c r="BE840" s="16"/>
      <c r="BJ840" s="16"/>
      <c r="BO840" s="16"/>
      <c r="BT840" s="16"/>
      <c r="BY840" s="16"/>
      <c r="CD840" s="16"/>
      <c r="CI840" s="16"/>
      <c r="CN840" s="16"/>
      <c r="CS840" s="16"/>
      <c r="CX840" s="16"/>
      <c r="DC840" s="16"/>
      <c r="DH840" s="16"/>
      <c r="DM840" s="16"/>
      <c r="DR840" s="16"/>
      <c r="DW840" s="16"/>
    </row>
    <row r="841" spans="2:127" s="10" customFormat="1">
      <c r="B841" s="18"/>
      <c r="C841" s="18"/>
      <c r="D841" s="18"/>
      <c r="E841" s="18"/>
      <c r="F841" s="18"/>
    </row>
    <row r="842" spans="2:127" s="10" customFormat="1">
      <c r="B842" s="18"/>
      <c r="C842" s="18"/>
      <c r="D842" s="18"/>
      <c r="E842" s="18"/>
      <c r="F842" s="18"/>
    </row>
    <row r="843" spans="2:127" s="10" customFormat="1">
      <c r="B843" s="18"/>
      <c r="C843" s="18"/>
      <c r="D843" s="18"/>
      <c r="E843" s="18"/>
      <c r="F843" s="18"/>
    </row>
    <row r="844" spans="2:127" s="10" customFormat="1">
      <c r="B844" s="18"/>
      <c r="C844" s="18"/>
      <c r="D844" s="18"/>
      <c r="E844" s="18"/>
      <c r="F844" s="18"/>
    </row>
    <row r="845" spans="2:127" s="10" customFormat="1">
      <c r="B845" s="18"/>
      <c r="C845" s="18"/>
      <c r="D845" s="18"/>
      <c r="E845" s="18"/>
      <c r="F845" s="18"/>
    </row>
    <row r="846" spans="2:127" s="10" customFormat="1">
      <c r="B846" s="18"/>
      <c r="C846" s="18"/>
      <c r="D846" s="18"/>
      <c r="E846" s="18"/>
      <c r="F846" s="18"/>
    </row>
    <row r="847" spans="2:127" s="16" customFormat="1">
      <c r="B847" s="19"/>
      <c r="C847" s="19"/>
      <c r="D847" s="19"/>
      <c r="E847" s="19"/>
      <c r="F847" s="19"/>
      <c r="AV847" s="10"/>
      <c r="AW847" s="10"/>
      <c r="AX847" s="10"/>
      <c r="AY847" s="10"/>
      <c r="BT847" s="10"/>
      <c r="BY847" s="10"/>
      <c r="CD847" s="10"/>
    </row>
    <row r="848" spans="2:127" s="16" customFormat="1">
      <c r="B848" s="19"/>
      <c r="C848" s="19"/>
      <c r="D848" s="19"/>
      <c r="E848" s="19"/>
      <c r="F848" s="19"/>
      <c r="BA848" s="29"/>
      <c r="BB848" s="29"/>
      <c r="BC848" s="29"/>
      <c r="BD848" s="29"/>
      <c r="BF848" s="29"/>
      <c r="BG848" s="29"/>
      <c r="BH848" s="29"/>
      <c r="BI848" s="29"/>
      <c r="BK848" s="29"/>
      <c r="BL848" s="29"/>
      <c r="BM848" s="29"/>
      <c r="BN848" s="29"/>
      <c r="BP848" s="29"/>
      <c r="BQ848" s="29"/>
      <c r="BR848" s="29"/>
      <c r="BS848" s="29"/>
      <c r="BU848" s="29"/>
      <c r="BV848" s="29"/>
      <c r="BW848" s="29"/>
      <c r="BX848" s="29"/>
      <c r="BZ848" s="29"/>
      <c r="CA848" s="29"/>
      <c r="CB848" s="29"/>
      <c r="CC848" s="39"/>
      <c r="CE848" s="39"/>
      <c r="CF848" s="39"/>
      <c r="CG848" s="39"/>
      <c r="CH848" s="39"/>
      <c r="CJ848" s="39"/>
      <c r="CK848" s="39"/>
      <c r="CL848" s="39"/>
      <c r="CM848" s="39"/>
      <c r="CO848" s="39"/>
      <c r="CP848" s="39"/>
      <c r="CQ848" s="39"/>
      <c r="CR848" s="39"/>
      <c r="CT848" s="39"/>
      <c r="CU848" s="39"/>
      <c r="CV848" s="39"/>
      <c r="CW848" s="39"/>
      <c r="CY848" s="39"/>
      <c r="CZ848" s="39"/>
      <c r="DA848" s="39"/>
      <c r="DB848" s="39"/>
      <c r="DD848" s="39"/>
      <c r="DE848" s="39"/>
      <c r="DF848" s="39"/>
      <c r="DG848" s="39"/>
      <c r="DI848" s="39"/>
      <c r="DJ848" s="39"/>
      <c r="DK848" s="39"/>
      <c r="DL848" s="39"/>
      <c r="DN848" s="39"/>
      <c r="DO848" s="39"/>
      <c r="DP848" s="39"/>
      <c r="DQ848" s="39"/>
      <c r="DS848" s="39"/>
      <c r="DT848" s="39"/>
      <c r="DU848" s="39"/>
      <c r="DV848" s="39"/>
    </row>
    <row r="849" spans="2:127" s="16" customFormat="1">
      <c r="B849" s="19"/>
      <c r="C849" s="18"/>
      <c r="D849" s="19"/>
      <c r="E849" s="19"/>
      <c r="F849" s="19"/>
      <c r="BA849" s="29"/>
      <c r="BB849" s="29"/>
      <c r="BC849" s="29"/>
      <c r="BD849" s="29"/>
      <c r="BF849" s="29"/>
      <c r="BG849" s="29"/>
      <c r="BH849" s="29"/>
      <c r="BI849" s="29"/>
      <c r="BK849" s="29"/>
      <c r="BL849" s="29"/>
      <c r="BM849" s="29"/>
      <c r="BN849" s="29"/>
      <c r="BP849" s="29"/>
      <c r="BQ849" s="29"/>
      <c r="BR849" s="29"/>
      <c r="BS849" s="29"/>
      <c r="BU849" s="29"/>
      <c r="BV849" s="29"/>
      <c r="BW849" s="29"/>
      <c r="BX849" s="29"/>
      <c r="BZ849" s="29"/>
      <c r="CA849" s="29"/>
      <c r="CB849" s="29"/>
      <c r="CC849" s="39"/>
      <c r="CE849" s="39"/>
      <c r="CF849" s="39"/>
      <c r="CG849" s="39"/>
      <c r="CH849" s="39"/>
      <c r="CJ849" s="39"/>
      <c r="CK849" s="39"/>
      <c r="CL849" s="39"/>
      <c r="CM849" s="39"/>
      <c r="CO849" s="39"/>
      <c r="CP849" s="39"/>
      <c r="CQ849" s="39"/>
      <c r="CR849" s="39"/>
      <c r="CT849" s="39"/>
      <c r="CU849" s="39"/>
      <c r="CV849" s="39"/>
      <c r="CW849" s="39"/>
      <c r="CY849" s="39"/>
      <c r="CZ849" s="39"/>
      <c r="DA849" s="39"/>
      <c r="DB849" s="39"/>
      <c r="DD849" s="39"/>
      <c r="DE849" s="39"/>
      <c r="DF849" s="39"/>
      <c r="DG849" s="39"/>
      <c r="DI849" s="39"/>
      <c r="DJ849" s="39"/>
      <c r="DK849" s="39"/>
      <c r="DL849" s="39"/>
      <c r="DN849" s="39"/>
      <c r="DO849" s="39"/>
      <c r="DP849" s="39"/>
      <c r="DQ849" s="39"/>
      <c r="DS849" s="39"/>
      <c r="DT849" s="39"/>
      <c r="DU849" s="39"/>
      <c r="DV849" s="39"/>
    </row>
    <row r="850" spans="2:127" s="32" customFormat="1">
      <c r="B850" s="40"/>
      <c r="C850" s="40"/>
      <c r="D850" s="40"/>
      <c r="E850" s="40"/>
      <c r="F850" s="40"/>
    </row>
    <row r="851" spans="2:127" s="32" customFormat="1">
      <c r="B851" s="40"/>
      <c r="C851" s="18"/>
      <c r="D851" s="40"/>
      <c r="E851" s="40"/>
      <c r="F851" s="40"/>
    </row>
    <row r="852" spans="2:127" s="32" customFormat="1">
      <c r="B852" s="40"/>
      <c r="C852" s="40"/>
      <c r="D852" s="40"/>
      <c r="E852" s="40"/>
      <c r="F852" s="40"/>
      <c r="BA852" s="29"/>
      <c r="BB852" s="29"/>
      <c r="BC852" s="29"/>
      <c r="BD852" s="29"/>
      <c r="BF852" s="29"/>
      <c r="BG852" s="29"/>
      <c r="BH852" s="29"/>
      <c r="BI852" s="29"/>
      <c r="BK852" s="29"/>
      <c r="BL852" s="29"/>
      <c r="BM852" s="29"/>
      <c r="BN852" s="29"/>
      <c r="BP852" s="29"/>
      <c r="BQ852" s="29"/>
      <c r="BR852" s="29"/>
      <c r="BS852" s="29"/>
      <c r="BU852" s="29"/>
      <c r="BV852" s="29"/>
      <c r="BW852" s="29"/>
      <c r="BX852" s="29"/>
      <c r="BZ852" s="29"/>
      <c r="CA852" s="29"/>
      <c r="CB852" s="29"/>
      <c r="CC852" s="4"/>
      <c r="CD852" s="16"/>
      <c r="CE852" s="29"/>
      <c r="CF852" s="29"/>
      <c r="CG852" s="29"/>
      <c r="CH852" s="29"/>
      <c r="CI852" s="16"/>
      <c r="CJ852" s="29"/>
      <c r="CK852" s="29"/>
      <c r="CL852" s="29"/>
      <c r="CM852" s="29"/>
      <c r="CN852" s="16"/>
      <c r="CO852" s="29"/>
      <c r="CP852" s="29"/>
      <c r="CQ852" s="29"/>
      <c r="CR852" s="29"/>
      <c r="CS852" s="16"/>
      <c r="CT852" s="29"/>
      <c r="CU852" s="29"/>
      <c r="CV852" s="29"/>
      <c r="CW852" s="29"/>
      <c r="CX852" s="16"/>
      <c r="CY852" s="29"/>
      <c r="CZ852" s="29"/>
      <c r="DA852" s="29"/>
      <c r="DB852" s="29"/>
      <c r="DC852" s="16"/>
      <c r="DD852" s="29"/>
      <c r="DE852" s="29"/>
      <c r="DF852" s="29"/>
      <c r="DG852" s="29"/>
      <c r="DH852" s="16"/>
      <c r="DI852" s="29"/>
      <c r="DJ852" s="29"/>
      <c r="DK852" s="29"/>
      <c r="DL852" s="29"/>
      <c r="DM852" s="16"/>
      <c r="DN852" s="29"/>
      <c r="DO852" s="29"/>
      <c r="DP852" s="29"/>
      <c r="DQ852" s="29"/>
      <c r="DR852" s="16"/>
      <c r="DS852" s="29"/>
      <c r="DT852" s="29"/>
      <c r="DU852" s="29"/>
      <c r="DV852" s="29"/>
      <c r="DW852" s="16"/>
    </row>
    <row r="853" spans="2:127" s="16" customFormat="1">
      <c r="B853" s="19"/>
      <c r="C853" s="19"/>
      <c r="D853" s="19"/>
      <c r="E853" s="19"/>
      <c r="F853" s="19"/>
    </row>
    <row r="854" spans="2:127" s="16" customFormat="1">
      <c r="B854" s="19"/>
      <c r="C854" s="19"/>
      <c r="D854" s="19"/>
      <c r="E854" s="19"/>
      <c r="F854" s="19"/>
      <c r="BA854" s="41"/>
      <c r="BB854" s="41"/>
      <c r="BC854" s="41"/>
      <c r="BD854" s="41"/>
      <c r="BF854" s="41"/>
      <c r="BG854" s="41"/>
      <c r="BH854" s="41"/>
      <c r="BI854" s="41"/>
      <c r="BK854" s="41"/>
      <c r="BL854" s="41"/>
      <c r="BM854" s="41"/>
      <c r="BN854" s="41"/>
      <c r="BP854" s="41"/>
      <c r="BQ854" s="41"/>
      <c r="BR854" s="41"/>
      <c r="BS854" s="41"/>
      <c r="BU854" s="41"/>
      <c r="BV854" s="41"/>
    </row>
    <row r="855" spans="2:127" s="16" customFormat="1">
      <c r="B855" s="19"/>
      <c r="C855" s="19"/>
      <c r="D855" s="19"/>
      <c r="E855" s="19"/>
      <c r="F855" s="19"/>
      <c r="BA855" s="32"/>
      <c r="BB855" s="32"/>
      <c r="BC855" s="32"/>
      <c r="BD855" s="32"/>
      <c r="BF855" s="32"/>
      <c r="BG855" s="32"/>
      <c r="BH855" s="32"/>
      <c r="BI855" s="32"/>
      <c r="BK855" s="32"/>
      <c r="BL855" s="32"/>
      <c r="BM855" s="32"/>
      <c r="BN855" s="32"/>
      <c r="BP855" s="32"/>
      <c r="BQ855" s="32"/>
      <c r="BR855" s="32"/>
      <c r="BS855" s="32"/>
      <c r="BU855" s="32"/>
      <c r="BV855" s="32"/>
    </row>
    <row r="856" spans="2:127" s="16" customFormat="1">
      <c r="B856" s="19"/>
      <c r="C856" s="19"/>
      <c r="D856" s="19"/>
      <c r="E856" s="19"/>
      <c r="F856" s="19"/>
      <c r="BA856" s="32"/>
      <c r="BB856" s="32"/>
      <c r="BC856" s="32"/>
      <c r="BD856" s="32"/>
      <c r="BF856" s="32"/>
      <c r="BG856" s="32"/>
      <c r="BH856" s="32"/>
      <c r="BI856" s="32"/>
      <c r="BK856" s="32"/>
      <c r="BL856" s="32"/>
      <c r="BM856" s="32"/>
      <c r="BN856" s="32"/>
      <c r="BP856" s="32"/>
      <c r="BQ856" s="32"/>
      <c r="BR856" s="32"/>
      <c r="BS856" s="32"/>
      <c r="BU856" s="32"/>
      <c r="BV856" s="32"/>
    </row>
    <row r="857" spans="2:127" s="16" customFormat="1">
      <c r="B857" s="19"/>
      <c r="C857" s="19"/>
      <c r="D857" s="19"/>
      <c r="E857" s="19"/>
      <c r="F857" s="19"/>
      <c r="BH857" s="10"/>
      <c r="BI857" s="10"/>
      <c r="BK857" s="10"/>
      <c r="BL857" s="10"/>
      <c r="BM857" s="10"/>
      <c r="BN857" s="10"/>
      <c r="BP857" s="10"/>
      <c r="BQ857" s="10"/>
      <c r="BR857" s="10"/>
      <c r="BS857" s="10"/>
      <c r="BU857" s="10"/>
      <c r="BV857" s="10"/>
    </row>
    <row r="858" spans="2:127" s="16" customFormat="1">
      <c r="B858" s="19"/>
      <c r="C858" s="19"/>
      <c r="D858" s="19"/>
      <c r="E858" s="19"/>
      <c r="F858" s="19"/>
      <c r="BH858" s="32"/>
      <c r="BI858" s="32"/>
      <c r="BK858" s="32"/>
      <c r="BL858" s="32"/>
      <c r="BM858" s="32"/>
      <c r="BN858" s="32"/>
      <c r="BP858" s="32"/>
      <c r="BQ858" s="32"/>
      <c r="BR858" s="32"/>
      <c r="BS858" s="32"/>
      <c r="BU858" s="32"/>
      <c r="BV858" s="32"/>
    </row>
    <row r="859" spans="2:127" s="16" customFormat="1">
      <c r="B859" s="19"/>
      <c r="C859" s="19"/>
      <c r="D859" s="19"/>
      <c r="E859" s="19"/>
      <c r="F859" s="19"/>
    </row>
    <row r="860" spans="2:127" s="16" customFormat="1">
      <c r="B860" s="19"/>
      <c r="C860" s="19"/>
      <c r="D860" s="19"/>
      <c r="E860" s="19"/>
      <c r="F860" s="19"/>
    </row>
    <row r="861" spans="2:127" s="16" customFormat="1">
      <c r="B861" s="19"/>
      <c r="C861" s="19"/>
      <c r="D861" s="19"/>
      <c r="E861" s="19"/>
      <c r="F861" s="19"/>
      <c r="CA861" s="25"/>
    </row>
    <row r="862" spans="2:127" s="16" customFormat="1">
      <c r="B862" s="19"/>
      <c r="C862" s="19"/>
      <c r="D862" s="19"/>
      <c r="E862" s="19"/>
      <c r="F862" s="19"/>
    </row>
    <row r="863" spans="2:127" s="16" customFormat="1">
      <c r="B863" s="19"/>
      <c r="C863" s="19"/>
      <c r="D863" s="19"/>
      <c r="E863" s="19"/>
      <c r="F863" s="19"/>
    </row>
    <row r="864" spans="2:127" s="16" customFormat="1">
      <c r="B864" s="19"/>
      <c r="C864" s="19"/>
      <c r="D864" s="19"/>
      <c r="E864" s="19"/>
      <c r="F864" s="19"/>
    </row>
    <row r="865" spans="1:127" s="16" customFormat="1">
      <c r="B865" s="19"/>
      <c r="C865" s="19"/>
      <c r="D865" s="19"/>
      <c r="E865" s="19"/>
      <c r="F865" s="19"/>
    </row>
    <row r="866" spans="1:127" s="16" customFormat="1">
      <c r="B866" s="19"/>
      <c r="C866" s="19"/>
      <c r="D866" s="19"/>
      <c r="E866" s="19"/>
      <c r="F866" s="19"/>
      <c r="AA866" s="25"/>
      <c r="AF866" s="25"/>
      <c r="AK866" s="25"/>
      <c r="AP866" s="25"/>
      <c r="AU866" s="25"/>
      <c r="AZ866" s="25"/>
      <c r="BA866" s="25"/>
      <c r="BB866" s="25"/>
      <c r="BC866" s="25"/>
      <c r="BD866" s="25"/>
      <c r="BE866" s="25"/>
      <c r="BF866" s="25"/>
      <c r="BG866" s="25"/>
      <c r="BH866" s="25"/>
      <c r="BI866" s="25"/>
      <c r="BJ866" s="25"/>
      <c r="BK866" s="25"/>
      <c r="BL866" s="25"/>
      <c r="BM866" s="25"/>
      <c r="BN866" s="25"/>
      <c r="BO866" s="25"/>
      <c r="BP866" s="25"/>
      <c r="BQ866" s="25"/>
      <c r="BR866" s="25"/>
      <c r="BS866" s="25"/>
      <c r="BT866" s="25"/>
      <c r="BU866" s="25"/>
      <c r="BV866" s="25"/>
      <c r="BW866" s="25"/>
      <c r="BX866" s="25"/>
      <c r="BY866" s="25"/>
      <c r="BZ866" s="25"/>
      <c r="CA866" s="25"/>
      <c r="CB866" s="25"/>
      <c r="CC866" s="25"/>
      <c r="CD866" s="25"/>
      <c r="CE866" s="25"/>
      <c r="CF866" s="25"/>
      <c r="CG866" s="25"/>
      <c r="CH866" s="25"/>
      <c r="CI866" s="25"/>
      <c r="CJ866" s="25"/>
      <c r="CK866" s="25"/>
      <c r="CL866" s="25"/>
      <c r="CM866" s="25"/>
      <c r="CN866" s="25"/>
      <c r="CO866" s="25"/>
      <c r="CP866" s="25"/>
      <c r="CQ866" s="25"/>
      <c r="CR866" s="25"/>
      <c r="CS866" s="25"/>
      <c r="CT866" s="25"/>
      <c r="CU866" s="25"/>
      <c r="CV866" s="25"/>
      <c r="CW866" s="25"/>
      <c r="CX866" s="25"/>
      <c r="CY866" s="25"/>
      <c r="CZ866" s="25"/>
      <c r="DA866" s="25"/>
      <c r="DB866" s="25"/>
      <c r="DC866" s="25"/>
      <c r="DD866" s="25"/>
      <c r="DE866" s="25"/>
      <c r="DF866" s="25"/>
      <c r="DG866" s="25"/>
      <c r="DH866" s="25"/>
      <c r="DI866" s="25"/>
      <c r="DJ866" s="25"/>
      <c r="DK866" s="25"/>
      <c r="DL866" s="25"/>
      <c r="DM866" s="25"/>
      <c r="DN866" s="25"/>
      <c r="DO866" s="25"/>
      <c r="DP866" s="25"/>
      <c r="DQ866" s="25"/>
      <c r="DR866" s="25"/>
      <c r="DS866" s="25"/>
      <c r="DT866" s="25"/>
      <c r="DU866" s="25"/>
      <c r="DV866" s="25"/>
      <c r="DW866" s="25"/>
    </row>
    <row r="867" spans="1:127" s="16" customFormat="1">
      <c r="B867" s="19"/>
      <c r="C867" s="19"/>
      <c r="D867" s="19"/>
      <c r="E867" s="19"/>
      <c r="F867" s="19"/>
      <c r="AA867" s="25"/>
      <c r="AF867" s="25"/>
      <c r="AK867" s="25"/>
      <c r="AP867" s="25"/>
      <c r="AU867" s="25"/>
      <c r="AZ867" s="25"/>
      <c r="BA867" s="10"/>
      <c r="BB867" s="10"/>
      <c r="BC867" s="10"/>
      <c r="BD867" s="10"/>
      <c r="BE867" s="25"/>
      <c r="BF867" s="10"/>
      <c r="BG867" s="10"/>
      <c r="BH867" s="10"/>
      <c r="BI867" s="10"/>
      <c r="BJ867" s="25"/>
      <c r="BK867" s="10"/>
      <c r="BL867" s="10"/>
      <c r="BM867" s="10"/>
      <c r="BN867" s="10"/>
      <c r="BO867" s="25"/>
      <c r="BP867" s="10"/>
      <c r="BQ867" s="10"/>
      <c r="BR867" s="10"/>
      <c r="BS867" s="10"/>
      <c r="BT867" s="25"/>
      <c r="BU867" s="10"/>
      <c r="BV867" s="10"/>
      <c r="BW867" s="10"/>
      <c r="BX867" s="10"/>
      <c r="BY867" s="25"/>
      <c r="BZ867" s="10"/>
      <c r="CA867" s="10"/>
      <c r="CB867" s="10"/>
      <c r="CC867" s="25"/>
      <c r="CD867" s="25"/>
      <c r="CE867" s="25"/>
      <c r="CF867" s="25"/>
      <c r="CG867" s="25"/>
      <c r="CH867" s="25"/>
      <c r="CI867" s="25"/>
      <c r="CJ867" s="25"/>
      <c r="CK867" s="25"/>
      <c r="CL867" s="25"/>
      <c r="CM867" s="25"/>
      <c r="CN867" s="25"/>
      <c r="CO867" s="25"/>
      <c r="CP867" s="25"/>
      <c r="CQ867" s="25"/>
      <c r="CR867" s="25"/>
      <c r="CS867" s="25"/>
      <c r="CT867" s="25"/>
      <c r="CU867" s="25"/>
      <c r="CV867" s="25"/>
      <c r="CW867" s="25"/>
      <c r="CX867" s="25"/>
      <c r="CY867" s="25"/>
      <c r="CZ867" s="25"/>
      <c r="DA867" s="25"/>
      <c r="DB867" s="25"/>
      <c r="DC867" s="25"/>
      <c r="DD867" s="25"/>
      <c r="DE867" s="25"/>
      <c r="DF867" s="25"/>
      <c r="DG867" s="25"/>
      <c r="DH867" s="25"/>
      <c r="DI867" s="25"/>
      <c r="DJ867" s="25"/>
      <c r="DK867" s="25"/>
      <c r="DL867" s="25"/>
      <c r="DM867" s="25"/>
      <c r="DN867" s="25"/>
      <c r="DO867" s="25"/>
      <c r="DP867" s="25"/>
      <c r="DQ867" s="25"/>
      <c r="DR867" s="25"/>
      <c r="DS867" s="25"/>
      <c r="DT867" s="25"/>
      <c r="DU867" s="25"/>
      <c r="DV867" s="25"/>
      <c r="DW867" s="25"/>
    </row>
    <row r="868" spans="1:127" s="16" customFormat="1">
      <c r="B868" s="19"/>
      <c r="C868" s="19"/>
      <c r="D868" s="19"/>
      <c r="E868" s="19"/>
      <c r="F868" s="19"/>
      <c r="AA868" s="25"/>
      <c r="AF868" s="25"/>
      <c r="AK868" s="25"/>
      <c r="AP868" s="25"/>
      <c r="AU868" s="25"/>
      <c r="AZ868" s="25"/>
      <c r="BA868" s="10"/>
      <c r="BB868" s="10"/>
      <c r="BC868" s="10"/>
      <c r="BD868" s="10"/>
      <c r="BE868" s="25"/>
      <c r="BF868" s="10"/>
      <c r="BG868" s="10"/>
      <c r="BH868" s="10"/>
      <c r="BI868" s="10"/>
      <c r="BJ868" s="25"/>
      <c r="BK868" s="10"/>
      <c r="BL868" s="10"/>
      <c r="BM868" s="10"/>
      <c r="BN868" s="10"/>
      <c r="BO868" s="25"/>
      <c r="BP868" s="10"/>
      <c r="BQ868" s="10"/>
      <c r="BR868" s="10"/>
      <c r="BS868" s="10"/>
      <c r="BT868" s="25"/>
      <c r="BU868" s="10"/>
      <c r="BV868" s="10"/>
      <c r="BW868" s="10"/>
      <c r="BX868" s="10"/>
      <c r="BY868" s="25"/>
      <c r="BZ868" s="10"/>
      <c r="CA868" s="10"/>
      <c r="CB868" s="10"/>
      <c r="CC868" s="25"/>
      <c r="CD868" s="25"/>
      <c r="CE868" s="25"/>
      <c r="CF868" s="25"/>
      <c r="CG868" s="25"/>
      <c r="CH868" s="25"/>
      <c r="CI868" s="25"/>
      <c r="CJ868" s="25"/>
      <c r="CK868" s="25"/>
      <c r="CL868" s="25"/>
      <c r="CM868" s="25"/>
      <c r="CN868" s="25"/>
      <c r="CO868" s="25"/>
      <c r="CP868" s="25"/>
      <c r="CQ868" s="25"/>
      <c r="CR868" s="25"/>
      <c r="CS868" s="25"/>
      <c r="CT868" s="25"/>
      <c r="CU868" s="25"/>
      <c r="CV868" s="25"/>
      <c r="CW868" s="25"/>
      <c r="CX868" s="25"/>
      <c r="CY868" s="25"/>
      <c r="CZ868" s="25"/>
      <c r="DA868" s="25"/>
      <c r="DB868" s="25"/>
      <c r="DC868" s="25"/>
      <c r="DD868" s="25"/>
      <c r="DE868" s="25"/>
      <c r="DF868" s="25"/>
      <c r="DG868" s="25"/>
      <c r="DH868" s="25"/>
      <c r="DI868" s="25"/>
      <c r="DJ868" s="25"/>
      <c r="DK868" s="25"/>
      <c r="DL868" s="25"/>
      <c r="DM868" s="25"/>
      <c r="DN868" s="25"/>
      <c r="DO868" s="25"/>
      <c r="DP868" s="25"/>
      <c r="DQ868" s="25"/>
      <c r="DR868" s="25"/>
      <c r="DS868" s="25"/>
      <c r="DT868" s="25"/>
      <c r="DU868" s="25"/>
      <c r="DV868" s="25"/>
      <c r="DW868" s="25"/>
    </row>
    <row r="869" spans="1:127" s="16" customFormat="1">
      <c r="B869" s="19"/>
      <c r="C869" s="19"/>
      <c r="D869" s="19"/>
      <c r="E869" s="19"/>
      <c r="F869" s="19"/>
    </row>
    <row r="870" spans="1:127" s="16" customFormat="1">
      <c r="B870" s="19"/>
      <c r="C870" s="19"/>
      <c r="D870" s="19"/>
      <c r="E870" s="19"/>
      <c r="F870" s="19"/>
      <c r="AA870" s="25"/>
      <c r="AB870" s="10"/>
      <c r="AC870" s="10"/>
      <c r="AD870" s="10"/>
      <c r="AE870" s="10"/>
      <c r="AF870" s="25"/>
      <c r="AG870" s="10"/>
      <c r="AH870" s="10"/>
      <c r="AI870" s="10"/>
      <c r="AJ870" s="10"/>
      <c r="AK870" s="25"/>
      <c r="AL870" s="10"/>
      <c r="AM870" s="10"/>
      <c r="AN870" s="10"/>
      <c r="AO870" s="10"/>
      <c r="AP870" s="25"/>
      <c r="AQ870" s="10"/>
      <c r="AR870" s="10"/>
      <c r="AS870" s="10"/>
      <c r="AT870" s="10"/>
      <c r="AU870" s="25"/>
      <c r="AV870" s="10"/>
      <c r="AW870" s="10"/>
      <c r="AX870" s="10"/>
      <c r="AY870" s="10"/>
      <c r="AZ870" s="25"/>
      <c r="BA870" s="10"/>
      <c r="BB870" s="10"/>
      <c r="BC870" s="10"/>
      <c r="BD870" s="10"/>
      <c r="BE870" s="25"/>
      <c r="BF870" s="10"/>
      <c r="BG870" s="10"/>
      <c r="BH870" s="10"/>
      <c r="BI870" s="10"/>
      <c r="BJ870" s="25"/>
      <c r="BK870" s="10"/>
      <c r="BL870" s="10"/>
      <c r="BM870" s="10"/>
      <c r="BN870" s="10"/>
      <c r="BO870" s="25"/>
      <c r="BP870" s="10"/>
      <c r="BQ870" s="10"/>
      <c r="BR870" s="10"/>
      <c r="BS870" s="10"/>
      <c r="BT870" s="25"/>
      <c r="BU870" s="10"/>
      <c r="BV870" s="10"/>
      <c r="BW870" s="10"/>
      <c r="BX870" s="10"/>
      <c r="BY870" s="25"/>
      <c r="BZ870" s="10"/>
      <c r="CA870" s="10"/>
      <c r="CB870" s="10"/>
      <c r="CC870" s="10"/>
      <c r="CD870" s="25"/>
      <c r="CE870" s="10"/>
      <c r="CF870" s="10"/>
      <c r="CG870" s="10"/>
      <c r="CH870" s="10"/>
      <c r="CI870" s="25"/>
      <c r="CJ870" s="10"/>
      <c r="CK870" s="10"/>
      <c r="CL870" s="10"/>
      <c r="CM870" s="10"/>
      <c r="CN870" s="25"/>
      <c r="CO870" s="10"/>
      <c r="CP870" s="10"/>
      <c r="CQ870" s="10"/>
      <c r="CR870" s="10"/>
      <c r="CS870" s="25"/>
      <c r="CT870" s="10"/>
      <c r="CU870" s="10"/>
      <c r="CV870" s="10"/>
      <c r="CW870" s="10"/>
      <c r="CX870" s="25"/>
      <c r="CY870" s="10"/>
      <c r="CZ870" s="10"/>
      <c r="DA870" s="10"/>
      <c r="DB870" s="10"/>
      <c r="DC870" s="25"/>
      <c r="DD870" s="10"/>
      <c r="DE870" s="10"/>
      <c r="DF870" s="10"/>
      <c r="DG870" s="10"/>
      <c r="DH870" s="25"/>
      <c r="DI870" s="10"/>
      <c r="DJ870" s="10"/>
      <c r="DK870" s="10"/>
      <c r="DL870" s="10"/>
      <c r="DM870" s="25"/>
      <c r="DN870" s="10"/>
      <c r="DO870" s="10"/>
      <c r="DP870" s="10"/>
      <c r="DQ870" s="10"/>
      <c r="DR870" s="25"/>
      <c r="DS870" s="10"/>
      <c r="DT870" s="10"/>
      <c r="DU870" s="10"/>
      <c r="DV870" s="10"/>
      <c r="DW870" s="25"/>
    </row>
    <row r="871" spans="1:127" s="16" customFormat="1">
      <c r="B871" s="19"/>
      <c r="C871" s="19"/>
      <c r="D871" s="19"/>
      <c r="E871" s="19"/>
      <c r="F871" s="19"/>
      <c r="AU871" s="25"/>
      <c r="AZ871" s="25"/>
      <c r="BA871" s="25"/>
      <c r="BB871" s="25"/>
      <c r="BC871" s="25"/>
      <c r="BD871" s="25"/>
      <c r="BE871" s="25"/>
      <c r="BF871" s="25"/>
      <c r="BG871" s="25"/>
      <c r="BH871" s="25"/>
      <c r="BI871" s="25"/>
      <c r="BJ871" s="25"/>
      <c r="BK871" s="25"/>
      <c r="BL871" s="25"/>
      <c r="BM871" s="25"/>
      <c r="BN871" s="25"/>
      <c r="BO871" s="25"/>
      <c r="BP871" s="25"/>
      <c r="BQ871" s="25"/>
      <c r="BR871" s="25"/>
      <c r="BS871" s="25"/>
      <c r="BT871" s="25"/>
      <c r="BU871" s="25"/>
      <c r="BV871" s="25"/>
      <c r="BW871" s="25"/>
      <c r="BX871" s="25"/>
      <c r="BY871" s="25"/>
      <c r="BZ871" s="25"/>
      <c r="CA871" s="25"/>
      <c r="CB871" s="25"/>
      <c r="CC871" s="10"/>
      <c r="CD871" s="25"/>
      <c r="CE871" s="10"/>
      <c r="CF871" s="10"/>
      <c r="CG871" s="10"/>
      <c r="CH871" s="10"/>
      <c r="CI871" s="25"/>
      <c r="CJ871" s="10"/>
      <c r="CK871" s="10"/>
      <c r="CL871" s="10"/>
      <c r="CM871" s="10"/>
      <c r="CN871" s="25"/>
      <c r="CO871" s="10"/>
      <c r="CP871" s="10"/>
      <c r="CQ871" s="10"/>
      <c r="CR871" s="10"/>
      <c r="CS871" s="25"/>
      <c r="CT871" s="10"/>
      <c r="CU871" s="10"/>
      <c r="CV871" s="10"/>
      <c r="CW871" s="10"/>
      <c r="CX871" s="25"/>
      <c r="CY871" s="10"/>
      <c r="CZ871" s="10"/>
      <c r="DA871" s="10"/>
      <c r="DB871" s="10"/>
      <c r="DC871" s="25"/>
      <c r="DD871" s="10"/>
      <c r="DE871" s="10"/>
      <c r="DF871" s="10"/>
      <c r="DG871" s="10"/>
      <c r="DH871" s="25"/>
      <c r="DI871" s="10"/>
      <c r="DJ871" s="10"/>
      <c r="DK871" s="10"/>
      <c r="DL871" s="10"/>
      <c r="DM871" s="25"/>
      <c r="DN871" s="10"/>
      <c r="DO871" s="10"/>
      <c r="DP871" s="10"/>
      <c r="DQ871" s="10"/>
      <c r="DR871" s="25"/>
      <c r="DS871" s="10"/>
      <c r="DT871" s="10"/>
      <c r="DU871" s="10"/>
      <c r="DV871" s="10"/>
      <c r="DW871" s="25"/>
    </row>
    <row r="872" spans="1:127" s="16" customFormat="1">
      <c r="B872" s="19"/>
      <c r="C872" s="19"/>
      <c r="D872" s="19"/>
      <c r="E872" s="19"/>
      <c r="F872" s="19"/>
      <c r="AU872" s="29"/>
      <c r="AZ872" s="29"/>
      <c r="BA872" s="29"/>
      <c r="BB872" s="29"/>
      <c r="BC872" s="29"/>
      <c r="BD872" s="29"/>
      <c r="BE872" s="29"/>
      <c r="BF872" s="29"/>
      <c r="BG872" s="29"/>
      <c r="BH872" s="29"/>
      <c r="BI872" s="29"/>
      <c r="BJ872" s="29"/>
      <c r="BK872" s="29"/>
      <c r="BL872" s="29"/>
      <c r="BM872" s="29"/>
      <c r="BN872" s="29"/>
      <c r="BO872" s="29"/>
      <c r="BP872" s="29"/>
      <c r="BQ872" s="29"/>
      <c r="BR872" s="29"/>
      <c r="BS872" s="29"/>
      <c r="BU872" s="29"/>
      <c r="BV872" s="29"/>
      <c r="BW872" s="29"/>
      <c r="BX872" s="29"/>
      <c r="BZ872" s="29"/>
      <c r="CA872" s="29"/>
      <c r="CB872" s="29"/>
      <c r="CC872" s="39"/>
      <c r="CE872" s="39"/>
      <c r="CF872" s="39"/>
      <c r="CG872" s="39"/>
      <c r="CH872" s="39"/>
      <c r="CJ872" s="39"/>
      <c r="CK872" s="39"/>
      <c r="CL872" s="39"/>
      <c r="CM872" s="39"/>
      <c r="CO872" s="39"/>
      <c r="CP872" s="39"/>
      <c r="CQ872" s="39"/>
      <c r="CR872" s="39"/>
      <c r="CT872" s="39"/>
      <c r="CU872" s="39"/>
      <c r="CV872" s="39"/>
      <c r="CW872" s="39"/>
      <c r="CY872" s="39"/>
      <c r="CZ872" s="39"/>
      <c r="DA872" s="39"/>
      <c r="DB872" s="39"/>
      <c r="DD872" s="39"/>
      <c r="DE872" s="39"/>
      <c r="DF872" s="39"/>
      <c r="DG872" s="39"/>
      <c r="DI872" s="39"/>
      <c r="DJ872" s="39"/>
      <c r="DK872" s="39"/>
      <c r="DL872" s="39"/>
      <c r="DN872" s="39"/>
      <c r="DO872" s="39"/>
      <c r="DP872" s="39"/>
      <c r="DQ872" s="39"/>
      <c r="DS872" s="39"/>
      <c r="DT872" s="39"/>
      <c r="DU872" s="39"/>
      <c r="DV872" s="39"/>
    </row>
    <row r="873" spans="1:127" s="16" customFormat="1">
      <c r="B873" s="19"/>
      <c r="C873" s="19"/>
      <c r="D873" s="19"/>
      <c r="E873" s="19"/>
      <c r="F873" s="19"/>
    </row>
    <row r="874" spans="1:127" s="16" customFormat="1">
      <c r="B874" s="19"/>
      <c r="C874" s="19"/>
      <c r="D874" s="19"/>
      <c r="E874" s="19"/>
      <c r="F874" s="19"/>
    </row>
    <row r="875" spans="1:127" s="16" customFormat="1">
      <c r="B875" s="19"/>
      <c r="C875" s="19"/>
      <c r="D875" s="19"/>
      <c r="E875" s="19"/>
      <c r="F875" s="19"/>
      <c r="BK875" s="42"/>
      <c r="BL875" s="42"/>
      <c r="BM875" s="42"/>
      <c r="BN875" s="42"/>
      <c r="BP875" s="42"/>
      <c r="BQ875" s="42"/>
      <c r="BR875" s="42"/>
      <c r="BS875" s="42"/>
      <c r="BU875" s="42"/>
      <c r="BV875" s="42"/>
    </row>
    <row r="876" spans="1:127" s="16" customFormat="1">
      <c r="B876" s="19"/>
      <c r="C876" s="19"/>
      <c r="D876" s="19"/>
      <c r="E876" s="19"/>
      <c r="F876" s="19"/>
    </row>
    <row r="877" spans="1:127" s="16" customFormat="1">
      <c r="B877" s="19"/>
      <c r="C877" s="19"/>
      <c r="D877" s="19"/>
      <c r="E877" s="19"/>
      <c r="F877" s="19"/>
      <c r="BK877" s="42"/>
      <c r="BL877" s="42"/>
      <c r="BM877" s="42"/>
      <c r="BN877" s="42"/>
      <c r="BP877" s="42"/>
      <c r="BQ877" s="42"/>
      <c r="BR877" s="42"/>
      <c r="BS877" s="42"/>
      <c r="BU877" s="42"/>
      <c r="BV877" s="42"/>
    </row>
    <row r="878" spans="1:127">
      <c r="A878" s="2"/>
    </row>
    <row r="879" spans="1:127">
      <c r="A879" s="2"/>
    </row>
    <row r="880" spans="1:127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</sheetData>
  <phoneticPr fontId="23"/>
  <printOptions headings="1" gridLines="1"/>
  <pageMargins left="0.74803149606299213" right="0.74803149606299213" top="0.98425196850393704" bottom="0.98425196850393704" header="0.51181102362204722" footer="0.51181102362204722"/>
  <pageSetup paperSize="9" scale="40" fitToHeight="50" orientation="landscape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bestFit="1" customWidth="1"/>
    <col min="2" max="2" width="19.85546875" style="130" customWidth="1"/>
    <col min="3" max="3" width="12" bestFit="1" customWidth="1"/>
    <col min="257" max="257" width="29.5703125" bestFit="1" customWidth="1"/>
    <col min="258" max="258" width="19.85546875" customWidth="1"/>
    <col min="259" max="259" width="12" bestFit="1" customWidth="1"/>
    <col min="513" max="513" width="29.5703125" bestFit="1" customWidth="1"/>
    <col min="514" max="514" width="19.85546875" customWidth="1"/>
    <col min="515" max="515" width="12" bestFit="1" customWidth="1"/>
    <col min="769" max="769" width="29.5703125" bestFit="1" customWidth="1"/>
    <col min="770" max="770" width="19.85546875" customWidth="1"/>
    <col min="771" max="771" width="12" bestFit="1" customWidth="1"/>
    <col min="1025" max="1025" width="29.5703125" bestFit="1" customWidth="1"/>
    <col min="1026" max="1026" width="19.85546875" customWidth="1"/>
    <col min="1027" max="1027" width="12" bestFit="1" customWidth="1"/>
    <col min="1281" max="1281" width="29.5703125" bestFit="1" customWidth="1"/>
    <col min="1282" max="1282" width="19.85546875" customWidth="1"/>
    <col min="1283" max="1283" width="12" bestFit="1" customWidth="1"/>
    <col min="1537" max="1537" width="29.5703125" bestFit="1" customWidth="1"/>
    <col min="1538" max="1538" width="19.85546875" customWidth="1"/>
    <col min="1539" max="1539" width="12" bestFit="1" customWidth="1"/>
    <col min="1793" max="1793" width="29.5703125" bestFit="1" customWidth="1"/>
    <col min="1794" max="1794" width="19.85546875" customWidth="1"/>
    <col min="1795" max="1795" width="12" bestFit="1" customWidth="1"/>
    <col min="2049" max="2049" width="29.5703125" bestFit="1" customWidth="1"/>
    <col min="2050" max="2050" width="19.85546875" customWidth="1"/>
    <col min="2051" max="2051" width="12" bestFit="1" customWidth="1"/>
    <col min="2305" max="2305" width="29.5703125" bestFit="1" customWidth="1"/>
    <col min="2306" max="2306" width="19.85546875" customWidth="1"/>
    <col min="2307" max="2307" width="12" bestFit="1" customWidth="1"/>
    <col min="2561" max="2561" width="29.5703125" bestFit="1" customWidth="1"/>
    <col min="2562" max="2562" width="19.85546875" customWidth="1"/>
    <col min="2563" max="2563" width="12" bestFit="1" customWidth="1"/>
    <col min="2817" max="2817" width="29.5703125" bestFit="1" customWidth="1"/>
    <col min="2818" max="2818" width="19.85546875" customWidth="1"/>
    <col min="2819" max="2819" width="12" bestFit="1" customWidth="1"/>
    <col min="3073" max="3073" width="29.5703125" bestFit="1" customWidth="1"/>
    <col min="3074" max="3074" width="19.85546875" customWidth="1"/>
    <col min="3075" max="3075" width="12" bestFit="1" customWidth="1"/>
    <col min="3329" max="3329" width="29.5703125" bestFit="1" customWidth="1"/>
    <col min="3330" max="3330" width="19.85546875" customWidth="1"/>
    <col min="3331" max="3331" width="12" bestFit="1" customWidth="1"/>
    <col min="3585" max="3585" width="29.5703125" bestFit="1" customWidth="1"/>
    <col min="3586" max="3586" width="19.85546875" customWidth="1"/>
    <col min="3587" max="3587" width="12" bestFit="1" customWidth="1"/>
    <col min="3841" max="3841" width="29.5703125" bestFit="1" customWidth="1"/>
    <col min="3842" max="3842" width="19.85546875" customWidth="1"/>
    <col min="3843" max="3843" width="12" bestFit="1" customWidth="1"/>
    <col min="4097" max="4097" width="29.5703125" bestFit="1" customWidth="1"/>
    <col min="4098" max="4098" width="19.85546875" customWidth="1"/>
    <col min="4099" max="4099" width="12" bestFit="1" customWidth="1"/>
    <col min="4353" max="4353" width="29.5703125" bestFit="1" customWidth="1"/>
    <col min="4354" max="4354" width="19.85546875" customWidth="1"/>
    <col min="4355" max="4355" width="12" bestFit="1" customWidth="1"/>
    <col min="4609" max="4609" width="29.5703125" bestFit="1" customWidth="1"/>
    <col min="4610" max="4610" width="19.85546875" customWidth="1"/>
    <col min="4611" max="4611" width="12" bestFit="1" customWidth="1"/>
    <col min="4865" max="4865" width="29.5703125" bestFit="1" customWidth="1"/>
    <col min="4866" max="4866" width="19.85546875" customWidth="1"/>
    <col min="4867" max="4867" width="12" bestFit="1" customWidth="1"/>
    <col min="5121" max="5121" width="29.5703125" bestFit="1" customWidth="1"/>
    <col min="5122" max="5122" width="19.85546875" customWidth="1"/>
    <col min="5123" max="5123" width="12" bestFit="1" customWidth="1"/>
    <col min="5377" max="5377" width="29.5703125" bestFit="1" customWidth="1"/>
    <col min="5378" max="5378" width="19.85546875" customWidth="1"/>
    <col min="5379" max="5379" width="12" bestFit="1" customWidth="1"/>
    <col min="5633" max="5633" width="29.5703125" bestFit="1" customWidth="1"/>
    <col min="5634" max="5634" width="19.85546875" customWidth="1"/>
    <col min="5635" max="5635" width="12" bestFit="1" customWidth="1"/>
    <col min="5889" max="5889" width="29.5703125" bestFit="1" customWidth="1"/>
    <col min="5890" max="5890" width="19.85546875" customWidth="1"/>
    <col min="5891" max="5891" width="12" bestFit="1" customWidth="1"/>
    <col min="6145" max="6145" width="29.5703125" bestFit="1" customWidth="1"/>
    <col min="6146" max="6146" width="19.85546875" customWidth="1"/>
    <col min="6147" max="6147" width="12" bestFit="1" customWidth="1"/>
    <col min="6401" max="6401" width="29.5703125" bestFit="1" customWidth="1"/>
    <col min="6402" max="6402" width="19.85546875" customWidth="1"/>
    <col min="6403" max="6403" width="12" bestFit="1" customWidth="1"/>
    <col min="6657" max="6657" width="29.5703125" bestFit="1" customWidth="1"/>
    <col min="6658" max="6658" width="19.85546875" customWidth="1"/>
    <col min="6659" max="6659" width="12" bestFit="1" customWidth="1"/>
    <col min="6913" max="6913" width="29.5703125" bestFit="1" customWidth="1"/>
    <col min="6914" max="6914" width="19.85546875" customWidth="1"/>
    <col min="6915" max="6915" width="12" bestFit="1" customWidth="1"/>
    <col min="7169" max="7169" width="29.5703125" bestFit="1" customWidth="1"/>
    <col min="7170" max="7170" width="19.85546875" customWidth="1"/>
    <col min="7171" max="7171" width="12" bestFit="1" customWidth="1"/>
    <col min="7425" max="7425" width="29.5703125" bestFit="1" customWidth="1"/>
    <col min="7426" max="7426" width="19.85546875" customWidth="1"/>
    <col min="7427" max="7427" width="12" bestFit="1" customWidth="1"/>
    <col min="7681" max="7681" width="29.5703125" bestFit="1" customWidth="1"/>
    <col min="7682" max="7682" width="19.85546875" customWidth="1"/>
    <col min="7683" max="7683" width="12" bestFit="1" customWidth="1"/>
    <col min="7937" max="7937" width="29.5703125" bestFit="1" customWidth="1"/>
    <col min="7938" max="7938" width="19.85546875" customWidth="1"/>
    <col min="7939" max="7939" width="12" bestFit="1" customWidth="1"/>
    <col min="8193" max="8193" width="29.5703125" bestFit="1" customWidth="1"/>
    <col min="8194" max="8194" width="19.85546875" customWidth="1"/>
    <col min="8195" max="8195" width="12" bestFit="1" customWidth="1"/>
    <col min="8449" max="8449" width="29.5703125" bestFit="1" customWidth="1"/>
    <col min="8450" max="8450" width="19.85546875" customWidth="1"/>
    <col min="8451" max="8451" width="12" bestFit="1" customWidth="1"/>
    <col min="8705" max="8705" width="29.5703125" bestFit="1" customWidth="1"/>
    <col min="8706" max="8706" width="19.85546875" customWidth="1"/>
    <col min="8707" max="8707" width="12" bestFit="1" customWidth="1"/>
    <col min="8961" max="8961" width="29.5703125" bestFit="1" customWidth="1"/>
    <col min="8962" max="8962" width="19.85546875" customWidth="1"/>
    <col min="8963" max="8963" width="12" bestFit="1" customWidth="1"/>
    <col min="9217" max="9217" width="29.5703125" bestFit="1" customWidth="1"/>
    <col min="9218" max="9218" width="19.85546875" customWidth="1"/>
    <col min="9219" max="9219" width="12" bestFit="1" customWidth="1"/>
    <col min="9473" max="9473" width="29.5703125" bestFit="1" customWidth="1"/>
    <col min="9474" max="9474" width="19.85546875" customWidth="1"/>
    <col min="9475" max="9475" width="12" bestFit="1" customWidth="1"/>
    <col min="9729" max="9729" width="29.5703125" bestFit="1" customWidth="1"/>
    <col min="9730" max="9730" width="19.85546875" customWidth="1"/>
    <col min="9731" max="9731" width="12" bestFit="1" customWidth="1"/>
    <col min="9985" max="9985" width="29.5703125" bestFit="1" customWidth="1"/>
    <col min="9986" max="9986" width="19.85546875" customWidth="1"/>
    <col min="9987" max="9987" width="12" bestFit="1" customWidth="1"/>
    <col min="10241" max="10241" width="29.5703125" bestFit="1" customWidth="1"/>
    <col min="10242" max="10242" width="19.85546875" customWidth="1"/>
    <col min="10243" max="10243" width="12" bestFit="1" customWidth="1"/>
    <col min="10497" max="10497" width="29.5703125" bestFit="1" customWidth="1"/>
    <col min="10498" max="10498" width="19.85546875" customWidth="1"/>
    <col min="10499" max="10499" width="12" bestFit="1" customWidth="1"/>
    <col min="10753" max="10753" width="29.5703125" bestFit="1" customWidth="1"/>
    <col min="10754" max="10754" width="19.85546875" customWidth="1"/>
    <col min="10755" max="10755" width="12" bestFit="1" customWidth="1"/>
    <col min="11009" max="11009" width="29.5703125" bestFit="1" customWidth="1"/>
    <col min="11010" max="11010" width="19.85546875" customWidth="1"/>
    <col min="11011" max="11011" width="12" bestFit="1" customWidth="1"/>
    <col min="11265" max="11265" width="29.5703125" bestFit="1" customWidth="1"/>
    <col min="11266" max="11266" width="19.85546875" customWidth="1"/>
    <col min="11267" max="11267" width="12" bestFit="1" customWidth="1"/>
    <col min="11521" max="11521" width="29.5703125" bestFit="1" customWidth="1"/>
    <col min="11522" max="11522" width="19.85546875" customWidth="1"/>
    <col min="11523" max="11523" width="12" bestFit="1" customWidth="1"/>
    <col min="11777" max="11777" width="29.5703125" bestFit="1" customWidth="1"/>
    <col min="11778" max="11778" width="19.85546875" customWidth="1"/>
    <col min="11779" max="11779" width="12" bestFit="1" customWidth="1"/>
    <col min="12033" max="12033" width="29.5703125" bestFit="1" customWidth="1"/>
    <col min="12034" max="12034" width="19.85546875" customWidth="1"/>
    <col min="12035" max="12035" width="12" bestFit="1" customWidth="1"/>
    <col min="12289" max="12289" width="29.5703125" bestFit="1" customWidth="1"/>
    <col min="12290" max="12290" width="19.85546875" customWidth="1"/>
    <col min="12291" max="12291" width="12" bestFit="1" customWidth="1"/>
    <col min="12545" max="12545" width="29.5703125" bestFit="1" customWidth="1"/>
    <col min="12546" max="12546" width="19.85546875" customWidth="1"/>
    <col min="12547" max="12547" width="12" bestFit="1" customWidth="1"/>
    <col min="12801" max="12801" width="29.5703125" bestFit="1" customWidth="1"/>
    <col min="12802" max="12802" width="19.85546875" customWidth="1"/>
    <col min="12803" max="12803" width="12" bestFit="1" customWidth="1"/>
    <col min="13057" max="13057" width="29.5703125" bestFit="1" customWidth="1"/>
    <col min="13058" max="13058" width="19.85546875" customWidth="1"/>
    <col min="13059" max="13059" width="12" bestFit="1" customWidth="1"/>
    <col min="13313" max="13313" width="29.5703125" bestFit="1" customWidth="1"/>
    <col min="13314" max="13314" width="19.85546875" customWidth="1"/>
    <col min="13315" max="13315" width="12" bestFit="1" customWidth="1"/>
    <col min="13569" max="13569" width="29.5703125" bestFit="1" customWidth="1"/>
    <col min="13570" max="13570" width="19.85546875" customWidth="1"/>
    <col min="13571" max="13571" width="12" bestFit="1" customWidth="1"/>
    <col min="13825" max="13825" width="29.5703125" bestFit="1" customWidth="1"/>
    <col min="13826" max="13826" width="19.85546875" customWidth="1"/>
    <col min="13827" max="13827" width="12" bestFit="1" customWidth="1"/>
    <col min="14081" max="14081" width="29.5703125" bestFit="1" customWidth="1"/>
    <col min="14082" max="14082" width="19.85546875" customWidth="1"/>
    <col min="14083" max="14083" width="12" bestFit="1" customWidth="1"/>
    <col min="14337" max="14337" width="29.5703125" bestFit="1" customWidth="1"/>
    <col min="14338" max="14338" width="19.85546875" customWidth="1"/>
    <col min="14339" max="14339" width="12" bestFit="1" customWidth="1"/>
    <col min="14593" max="14593" width="29.5703125" bestFit="1" customWidth="1"/>
    <col min="14594" max="14594" width="19.85546875" customWidth="1"/>
    <col min="14595" max="14595" width="12" bestFit="1" customWidth="1"/>
    <col min="14849" max="14849" width="29.5703125" bestFit="1" customWidth="1"/>
    <col min="14850" max="14850" width="19.85546875" customWidth="1"/>
    <col min="14851" max="14851" width="12" bestFit="1" customWidth="1"/>
    <col min="15105" max="15105" width="29.5703125" bestFit="1" customWidth="1"/>
    <col min="15106" max="15106" width="19.85546875" customWidth="1"/>
    <col min="15107" max="15107" width="12" bestFit="1" customWidth="1"/>
    <col min="15361" max="15361" width="29.5703125" bestFit="1" customWidth="1"/>
    <col min="15362" max="15362" width="19.85546875" customWidth="1"/>
    <col min="15363" max="15363" width="12" bestFit="1" customWidth="1"/>
    <col min="15617" max="15617" width="29.5703125" bestFit="1" customWidth="1"/>
    <col min="15618" max="15618" width="19.85546875" customWidth="1"/>
    <col min="15619" max="15619" width="12" bestFit="1" customWidth="1"/>
    <col min="15873" max="15873" width="29.5703125" bestFit="1" customWidth="1"/>
    <col min="15874" max="15874" width="19.85546875" customWidth="1"/>
    <col min="15875" max="15875" width="12" bestFit="1" customWidth="1"/>
    <col min="16129" max="16129" width="29.5703125" bestFit="1" customWidth="1"/>
    <col min="16130" max="16130" width="19.85546875" customWidth="1"/>
    <col min="16131" max="16131" width="12" bestFit="1" customWidth="1"/>
  </cols>
  <sheetData>
    <row r="1" spans="1:2">
      <c r="A1" t="s">
        <v>1640</v>
      </c>
      <c r="B1" s="129">
        <v>6.1</v>
      </c>
    </row>
    <row r="2" spans="1:2">
      <c r="A2" t="s">
        <v>1641</v>
      </c>
      <c r="B2" s="132">
        <v>43059.631562499999</v>
      </c>
    </row>
    <row r="3" spans="1:2">
      <c r="A3" t="s">
        <v>1642</v>
      </c>
      <c r="B3" s="130" t="s">
        <v>1346</v>
      </c>
    </row>
    <row r="4" spans="1:2">
      <c r="A4" t="s">
        <v>1643</v>
      </c>
      <c r="B4" s="130" t="s">
        <v>1644</v>
      </c>
    </row>
    <row r="5" spans="1:2">
      <c r="A5" t="s">
        <v>1645</v>
      </c>
      <c r="B5" s="130" t="s">
        <v>1646</v>
      </c>
    </row>
    <row r="6" spans="1:2">
      <c r="A6" t="s">
        <v>1647</v>
      </c>
    </row>
    <row r="7" spans="1:2">
      <c r="A7" t="s">
        <v>1648</v>
      </c>
      <c r="B7" s="130" t="s">
        <v>134</v>
      </c>
    </row>
    <row r="8" spans="1:2">
      <c r="A8" t="s">
        <v>1649</v>
      </c>
      <c r="B8" s="130" t="s">
        <v>1650</v>
      </c>
    </row>
    <row r="9" spans="1:2">
      <c r="A9" t="s">
        <v>1651</v>
      </c>
      <c r="B9" s="130" t="s">
        <v>1691</v>
      </c>
    </row>
    <row r="10" spans="1:2">
      <c r="A10" t="s">
        <v>1652</v>
      </c>
    </row>
    <row r="11" spans="1:2">
      <c r="A11" t="s">
        <v>1653</v>
      </c>
    </row>
    <row r="12" spans="1:2">
      <c r="A12" t="s">
        <v>1654</v>
      </c>
    </row>
    <row r="13" spans="1:2">
      <c r="A13" t="s">
        <v>1655</v>
      </c>
    </row>
    <row r="14" spans="1:2">
      <c r="A14" t="s">
        <v>1656</v>
      </c>
    </row>
    <row r="15" spans="1:2">
      <c r="A15" t="s">
        <v>1657</v>
      </c>
    </row>
    <row r="16" spans="1:2">
      <c r="A16" t="s">
        <v>1658</v>
      </c>
    </row>
    <row r="17" spans="1:4">
      <c r="A17" t="s">
        <v>1659</v>
      </c>
      <c r="B17" s="130" t="s">
        <v>1692</v>
      </c>
    </row>
    <row r="18" spans="1:4">
      <c r="A18" t="s">
        <v>1660</v>
      </c>
      <c r="B18" s="130" t="s">
        <v>1694</v>
      </c>
    </row>
    <row r="19" spans="1:4">
      <c r="A19" t="s">
        <v>1661</v>
      </c>
      <c r="B19" s="130" t="s">
        <v>789</v>
      </c>
    </row>
    <row r="20" spans="1:4">
      <c r="A20" t="s">
        <v>1662</v>
      </c>
      <c r="B20" s="131"/>
    </row>
    <row r="21" spans="1:4">
      <c r="A21" t="s">
        <v>1663</v>
      </c>
      <c r="B21" s="130" t="s">
        <v>789</v>
      </c>
    </row>
    <row r="22" spans="1:4">
      <c r="A22" t="s">
        <v>1664</v>
      </c>
      <c r="B22" s="131">
        <v>6129277</v>
      </c>
    </row>
    <row r="23" spans="1:4">
      <c r="A23" t="s">
        <v>1665</v>
      </c>
      <c r="B23" s="129">
        <v>2796.5</v>
      </c>
    </row>
    <row r="24" spans="1:4">
      <c r="A24" t="s">
        <v>1666</v>
      </c>
      <c r="B24" s="130" t="s">
        <v>788</v>
      </c>
      <c r="D24" t="s">
        <v>1667</v>
      </c>
    </row>
    <row r="25" spans="1:4">
      <c r="A25" t="s">
        <v>1668</v>
      </c>
      <c r="B25" s="130" t="s">
        <v>1695</v>
      </c>
    </row>
    <row r="26" spans="1:4">
      <c r="A26" t="s">
        <v>1669</v>
      </c>
      <c r="B26" s="130">
        <v>0</v>
      </c>
    </row>
    <row r="27" spans="1:4">
      <c r="A27" t="s">
        <v>1670</v>
      </c>
      <c r="B27" s="130" t="s">
        <v>1671</v>
      </c>
    </row>
    <row r="28" spans="1:4">
      <c r="A28" t="s">
        <v>1672</v>
      </c>
      <c r="B28" s="130" t="s">
        <v>1673</v>
      </c>
    </row>
    <row r="29" spans="1:4">
      <c r="A29" t="s">
        <v>1674</v>
      </c>
    </row>
    <row r="30" spans="1:4">
      <c r="A30" t="s">
        <v>1675</v>
      </c>
    </row>
    <row r="31" spans="1:4">
      <c r="A31" t="s">
        <v>1676</v>
      </c>
    </row>
    <row r="32" spans="1:4">
      <c r="A32" t="s">
        <v>1677</v>
      </c>
      <c r="B32" s="129"/>
    </row>
    <row r="33" spans="1:2">
      <c r="A33" t="s">
        <v>1678</v>
      </c>
      <c r="B33" s="129"/>
    </row>
    <row r="34" spans="1:2">
      <c r="A34" t="s">
        <v>1679</v>
      </c>
      <c r="B34" s="129"/>
    </row>
    <row r="35" spans="1:2">
      <c r="A35" t="s">
        <v>1680</v>
      </c>
      <c r="B35" s="130">
        <v>1000000</v>
      </c>
    </row>
    <row r="36" spans="1:2">
      <c r="A36" t="s">
        <v>1681</v>
      </c>
      <c r="B36" s="130" t="s">
        <v>1352</v>
      </c>
    </row>
    <row r="37" spans="1:2">
      <c r="A37" t="s">
        <v>1682</v>
      </c>
      <c r="B37" s="130" t="s">
        <v>1683</v>
      </c>
    </row>
    <row r="38" spans="1:2">
      <c r="A38" t="s">
        <v>1684</v>
      </c>
      <c r="B38" s="130" t="s">
        <v>1685</v>
      </c>
    </row>
    <row r="39" spans="1:2">
      <c r="A39" t="s">
        <v>1686</v>
      </c>
      <c r="B39" s="130" t="s">
        <v>1693</v>
      </c>
    </row>
    <row r="40" spans="1:2">
      <c r="A40" t="s">
        <v>1687</v>
      </c>
      <c r="B40" s="130">
        <v>1800000043</v>
      </c>
    </row>
    <row r="41" spans="1:2">
      <c r="A41" t="s">
        <v>1688</v>
      </c>
      <c r="B41" s="130">
        <v>6</v>
      </c>
    </row>
    <row r="42" spans="1:2">
      <c r="A42" s="67" t="s">
        <v>1689</v>
      </c>
    </row>
    <row r="43" spans="1:2">
      <c r="A43" t="s">
        <v>1690</v>
      </c>
    </row>
  </sheetData>
  <phoneticPr fontId="23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28.5703125" bestFit="1" customWidth="1"/>
    <col min="257" max="257" width="28.5703125" bestFit="1" customWidth="1"/>
    <col min="513" max="513" width="28.5703125" bestFit="1" customWidth="1"/>
    <col min="769" max="769" width="28.5703125" bestFit="1" customWidth="1"/>
    <col min="1025" max="1025" width="28.5703125" bestFit="1" customWidth="1"/>
    <col min="1281" max="1281" width="28.5703125" bestFit="1" customWidth="1"/>
    <col min="1537" max="1537" width="28.5703125" bestFit="1" customWidth="1"/>
    <col min="1793" max="1793" width="28.5703125" bestFit="1" customWidth="1"/>
    <col min="2049" max="2049" width="28.5703125" bestFit="1" customWidth="1"/>
    <col min="2305" max="2305" width="28.5703125" bestFit="1" customWidth="1"/>
    <col min="2561" max="2561" width="28.5703125" bestFit="1" customWidth="1"/>
    <col min="2817" max="2817" width="28.5703125" bestFit="1" customWidth="1"/>
    <col min="3073" max="3073" width="28.5703125" bestFit="1" customWidth="1"/>
    <col min="3329" max="3329" width="28.5703125" bestFit="1" customWidth="1"/>
    <col min="3585" max="3585" width="28.5703125" bestFit="1" customWidth="1"/>
    <col min="3841" max="3841" width="28.5703125" bestFit="1" customWidth="1"/>
    <col min="4097" max="4097" width="28.5703125" bestFit="1" customWidth="1"/>
    <col min="4353" max="4353" width="28.5703125" bestFit="1" customWidth="1"/>
    <col min="4609" max="4609" width="28.5703125" bestFit="1" customWidth="1"/>
    <col min="4865" max="4865" width="28.5703125" bestFit="1" customWidth="1"/>
    <col min="5121" max="5121" width="28.5703125" bestFit="1" customWidth="1"/>
    <col min="5377" max="5377" width="28.5703125" bestFit="1" customWidth="1"/>
    <col min="5633" max="5633" width="28.5703125" bestFit="1" customWidth="1"/>
    <col min="5889" max="5889" width="28.5703125" bestFit="1" customWidth="1"/>
    <col min="6145" max="6145" width="28.5703125" bestFit="1" customWidth="1"/>
    <col min="6401" max="6401" width="28.5703125" bestFit="1" customWidth="1"/>
    <col min="6657" max="6657" width="28.5703125" bestFit="1" customWidth="1"/>
    <col min="6913" max="6913" width="28.5703125" bestFit="1" customWidth="1"/>
    <col min="7169" max="7169" width="28.5703125" bestFit="1" customWidth="1"/>
    <col min="7425" max="7425" width="28.5703125" bestFit="1" customWidth="1"/>
    <col min="7681" max="7681" width="28.5703125" bestFit="1" customWidth="1"/>
    <col min="7937" max="7937" width="28.5703125" bestFit="1" customWidth="1"/>
    <col min="8193" max="8193" width="28.5703125" bestFit="1" customWidth="1"/>
    <col min="8449" max="8449" width="28.5703125" bestFit="1" customWidth="1"/>
    <col min="8705" max="8705" width="28.5703125" bestFit="1" customWidth="1"/>
    <col min="8961" max="8961" width="28.5703125" bestFit="1" customWidth="1"/>
    <col min="9217" max="9217" width="28.5703125" bestFit="1" customWidth="1"/>
    <col min="9473" max="9473" width="28.5703125" bestFit="1" customWidth="1"/>
    <col min="9729" max="9729" width="28.5703125" bestFit="1" customWidth="1"/>
    <col min="9985" max="9985" width="28.5703125" bestFit="1" customWidth="1"/>
    <col min="10241" max="10241" width="28.5703125" bestFit="1" customWidth="1"/>
    <col min="10497" max="10497" width="28.5703125" bestFit="1" customWidth="1"/>
    <col min="10753" max="10753" width="28.5703125" bestFit="1" customWidth="1"/>
    <col min="11009" max="11009" width="28.5703125" bestFit="1" customWidth="1"/>
    <col min="11265" max="11265" width="28.5703125" bestFit="1" customWidth="1"/>
    <col min="11521" max="11521" width="28.5703125" bestFit="1" customWidth="1"/>
    <col min="11777" max="11777" width="28.5703125" bestFit="1" customWidth="1"/>
    <col min="12033" max="12033" width="28.5703125" bestFit="1" customWidth="1"/>
    <col min="12289" max="12289" width="28.5703125" bestFit="1" customWidth="1"/>
    <col min="12545" max="12545" width="28.5703125" bestFit="1" customWidth="1"/>
    <col min="12801" max="12801" width="28.5703125" bestFit="1" customWidth="1"/>
    <col min="13057" max="13057" width="28.5703125" bestFit="1" customWidth="1"/>
    <col min="13313" max="13313" width="28.5703125" bestFit="1" customWidth="1"/>
    <col min="13569" max="13569" width="28.5703125" bestFit="1" customWidth="1"/>
    <col min="13825" max="13825" width="28.5703125" bestFit="1" customWidth="1"/>
    <col min="14081" max="14081" width="28.5703125" bestFit="1" customWidth="1"/>
    <col min="14337" max="14337" width="28.5703125" bestFit="1" customWidth="1"/>
    <col min="14593" max="14593" width="28.5703125" bestFit="1" customWidth="1"/>
    <col min="14849" max="14849" width="28.5703125" bestFit="1" customWidth="1"/>
    <col min="15105" max="15105" width="28.5703125" bestFit="1" customWidth="1"/>
    <col min="15361" max="15361" width="28.5703125" bestFit="1" customWidth="1"/>
    <col min="15617" max="15617" width="28.5703125" bestFit="1" customWidth="1"/>
    <col min="15873" max="15873" width="28.5703125" bestFit="1" customWidth="1"/>
    <col min="16129" max="16129" width="28.5703125" bestFit="1" customWidth="1"/>
  </cols>
  <sheetData>
    <row r="1" spans="1:1">
      <c r="A1" s="52" t="s">
        <v>1696</v>
      </c>
    </row>
    <row r="2" spans="1:1">
      <c r="A2" s="52" t="s">
        <v>1701</v>
      </c>
    </row>
    <row r="3" spans="1:1">
      <c r="A3" s="52" t="s">
        <v>1702</v>
      </c>
    </row>
    <row r="4" spans="1:1">
      <c r="A4" s="52" t="s">
        <v>1703</v>
      </c>
    </row>
    <row r="5" spans="1:1">
      <c r="A5" s="52" t="s">
        <v>1704</v>
      </c>
    </row>
    <row r="6" spans="1:1">
      <c r="A6" s="52" t="s">
        <v>1697</v>
      </c>
    </row>
    <row r="7" spans="1:1">
      <c r="A7" s="52" t="s">
        <v>1705</v>
      </c>
    </row>
    <row r="8" spans="1:1">
      <c r="A8" s="52" t="s">
        <v>1706</v>
      </c>
    </row>
    <row r="9" spans="1:1">
      <c r="A9" s="52" t="s">
        <v>1707</v>
      </c>
    </row>
    <row r="10" spans="1:1">
      <c r="A10" s="52" t="s">
        <v>1698</v>
      </c>
    </row>
    <row r="11" spans="1:1">
      <c r="A11" s="52" t="s">
        <v>1708</v>
      </c>
    </row>
    <row r="12" spans="1:1">
      <c r="A12" s="52" t="s">
        <v>1699</v>
      </c>
    </row>
    <row r="13" spans="1:1">
      <c r="A13" s="52" t="s">
        <v>1700</v>
      </c>
    </row>
  </sheetData>
  <phoneticPr fontId="23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"/>
  <sheetViews>
    <sheetView workbookViewId="0"/>
  </sheetViews>
  <sheetFormatPr defaultRowHeight="12.75"/>
  <sheetData>
    <row r="1" spans="1:2">
      <c r="B1" t="s">
        <v>311</v>
      </c>
    </row>
  </sheetData>
  <phoneticPr fontId="23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2"/>
  <sheetViews>
    <sheetView workbookViewId="0"/>
  </sheetViews>
  <sheetFormatPr defaultRowHeight="12.75"/>
  <sheetData>
    <row r="1" spans="1:8">
      <c r="A1" t="s">
        <v>932</v>
      </c>
    </row>
    <row r="2" spans="1:8">
      <c r="A2" s="52" t="s">
        <v>611</v>
      </c>
      <c r="B2" s="52" t="s">
        <v>788</v>
      </c>
      <c r="C2" s="52" t="s">
        <v>931</v>
      </c>
      <c r="D2" s="52" t="s">
        <v>1167</v>
      </c>
      <c r="E2" s="52" t="s">
        <v>609</v>
      </c>
      <c r="F2" s="52" t="s">
        <v>135</v>
      </c>
      <c r="G2" s="52" t="s">
        <v>610</v>
      </c>
      <c r="H2" s="52" t="s">
        <v>1168</v>
      </c>
    </row>
  </sheetData>
  <phoneticPr fontId="23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/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FD6CD986-90F4-4DDD-A2EA-4E56406578AA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F8E4B1B1-E0E5-4F52-89F9-DE20364A94CD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82</vt:i4>
      </vt:variant>
    </vt:vector>
  </HeadingPairs>
  <TitlesOfParts>
    <vt:vector size="93" baseType="lpstr">
      <vt:lpstr>ImportantDisclosures</vt:lpstr>
      <vt:lpstr>CircularReferenceAlert</vt:lpstr>
      <vt:lpstr>PL</vt:lpstr>
      <vt:lpstr>BS</vt:lpstr>
      <vt:lpstr>CF</vt:lpstr>
      <vt:lpstr>capex &amp; depre</vt:lpstr>
      <vt:lpstr>cons &amp; segment</vt:lpstr>
      <vt:lpstr>wireless KPI</vt:lpstr>
      <vt:lpstr>mobile model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CircularReferenceAlert!Buttons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Linking_Range_14</vt:lpstr>
      <vt:lpstr>Linking_Range_15</vt:lpstr>
      <vt:lpstr>Linking_Range_16</vt:lpstr>
      <vt:lpstr>Linking_Range_17</vt:lpstr>
      <vt:lpstr>IndexInformation!MacroVersion</vt:lpstr>
      <vt:lpstr>CircularReferenceAlert!MaxChange</vt:lpstr>
      <vt:lpstr>CircularReferenceAlert!MaxIterations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'capex &amp; depre'!Print_Area</vt:lpstr>
      <vt:lpstr>'mobile model'!Print_Area</vt:lpstr>
      <vt:lpstr>PL!Print_Area</vt:lpstr>
      <vt:lpstr>'wireless KPI'!Print_Area</vt:lpstr>
      <vt:lpstr>'mobile model'!Print_Titles</vt:lpstr>
      <vt:lpstr>'wireless KPI'!Print_Titles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2011-08-02T11:53:05Z</dcterms:created>
  <dc:creator>tetsurot</dc:creator>
  <cp:lastModifiedBy>Baker, Alexander (Research)</cp:lastModifiedBy>
  <cp:lastPrinted>2017-10-23T09:44:14Z</cp:lastPrinted>
  <dcterms:modified xsi:type="dcterms:W3CDTF">2017-11-20T10:58:54Z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19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734472</vt:lpwstr>
  </property>
  <property fmtid="{D5CDD505-2E9C-101B-9397-08002B2CF9AE}" name="ERModPubCompanyName" pid="6">
    <vt:lpwstr>NTT DOCOMO</vt:lpwstr>
  </property>
  <property fmtid="{D5CDD505-2E9C-101B-9397-08002B2CF9AE}" name="ERModPubMaxIterations" pid="7">
    <vt:i4>100</vt:i4>
  </property>
  <property fmtid="{D5CDD505-2E9C-101B-9397-08002B2CF9AE}" name="ERModPubMaxChange" pid="8">
    <vt:r8>0.001</vt:r8>
  </property>
  <property fmtid="{D5CDD505-2E9C-101B-9397-08002B2CF9AE}" name="MSDH34TAG" pid="9">
    <vt:lpwstr>.TEZUF76X5TAHATHESADREYAK-00-INB160+*94600-06=654e9d20/-cdb9/-11e7/-bc06/-9f4106620f41,MD=20171120055954/-0500,ZZ=000Z-e9aa.</vt:lpwstr>
  </property>
</Properties>
</file>